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4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drawings/drawing5.xml" ContentType="application/vnd.openxmlformats-officedocument.drawing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drawings/drawing6.xml" ContentType="application/vnd.openxmlformats-officedocument.drawingml.chartshapes+xml"/>
  <Override PartName="/xl/charts/chart40.xml" ContentType="application/vnd.openxmlformats-officedocument.drawingml.chart+xml"/>
  <Override PartName="/xl/drawings/drawing7.xml" ContentType="application/vnd.openxmlformats-officedocument.drawing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charts/chart45.xml" ContentType="application/vnd.openxmlformats-officedocument.drawingml.chart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drawings/drawing8.xml" ContentType="application/vnd.openxmlformats-officedocument.drawingml.chartshapes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charts/chart56.xml" ContentType="application/vnd.openxmlformats-officedocument.drawingml.chart+xml"/>
  <Override PartName="/xl/drawings/drawing9.xml" ContentType="application/vnd.openxmlformats-officedocument.drawing+xml"/>
  <Override PartName="/xl/charts/chart57.xml" ContentType="application/vnd.openxmlformats-officedocument.drawingml.chart+xml"/>
  <Override PartName="/xl/charts/chart58.xml" ContentType="application/vnd.openxmlformats-officedocument.drawingml.chart+xml"/>
  <Override PartName="/xl/charts/chart59.xml" ContentType="application/vnd.openxmlformats-officedocument.drawingml.chart+xml"/>
  <Override PartName="/xl/charts/chart60.xml" ContentType="application/vnd.openxmlformats-officedocument.drawingml.chart+xml"/>
  <Override PartName="/xl/charts/chart61.xml" ContentType="application/vnd.openxmlformats-officedocument.drawingml.chart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charts/chart64.xml" ContentType="application/vnd.openxmlformats-officedocument.drawingml.chart+xml"/>
  <Override PartName="/xl/charts/chart65.xml" ContentType="application/vnd.openxmlformats-officedocument.drawingml.chart+xml"/>
  <Override PartName="/xl/charts/chart66.xml" ContentType="application/vnd.openxmlformats-officedocument.drawingml.chart+xml"/>
  <Override PartName="/xl/charts/chart67.xml" ContentType="application/vnd.openxmlformats-officedocument.drawingml.chart+xml"/>
  <Override PartName="/xl/charts/chart68.xml" ContentType="application/vnd.openxmlformats-officedocument.drawingml.chart+xml"/>
  <Override PartName="/xl/drawings/drawing10.xml" ContentType="application/vnd.openxmlformats-officedocument.drawingml.chartshapes+xml"/>
  <Override PartName="/xl/charts/chart69.xml" ContentType="application/vnd.openxmlformats-officedocument.drawingml.chart+xml"/>
  <Override PartName="/xl/charts/chart70.xml" ContentType="application/vnd.openxmlformats-officedocument.drawingml.chart+xml"/>
  <Override PartName="/xl/charts/chart71.xml" ContentType="application/vnd.openxmlformats-officedocument.drawingml.chart+xml"/>
  <Override PartName="/xl/charts/chart72.xml" ContentType="application/vnd.openxmlformats-officedocument.drawingml.chart+xml"/>
  <Override PartName="/xl/charts/chart73.xml" ContentType="application/vnd.openxmlformats-officedocument.drawingml.chart+xml"/>
  <Override PartName="/xl/charts/chart74.xml" ContentType="application/vnd.openxmlformats-officedocument.drawingml.chart+xml"/>
  <Override PartName="/xl/charts/chart75.xml" ContentType="application/vnd.openxmlformats-officedocument.drawingml.chart+xml"/>
  <Override PartName="/xl/charts/chart76.xml" ContentType="application/vnd.openxmlformats-officedocument.drawingml.chart+xml"/>
  <Override PartName="/xl/charts/chart77.xml" ContentType="application/vnd.openxmlformats-officedocument.drawingml.chart+xml"/>
  <Override PartName="/xl/drawings/drawing11.xml" ContentType="application/vnd.openxmlformats-officedocument.drawing+xml"/>
  <Override PartName="/xl/charts/chart78.xml" ContentType="application/vnd.openxmlformats-officedocument.drawingml.chart+xml"/>
  <Override PartName="/xl/charts/chart79.xml" ContentType="application/vnd.openxmlformats-officedocument.drawingml.chart+xml"/>
  <Override PartName="/xl/charts/chart80.xml" ContentType="application/vnd.openxmlformats-officedocument.drawingml.chart+xml"/>
  <Override PartName="/xl/charts/chart81.xml" ContentType="application/vnd.openxmlformats-officedocument.drawingml.chart+xml"/>
  <Override PartName="/xl/charts/chart82.xml" ContentType="application/vnd.openxmlformats-officedocument.drawingml.chart+xml"/>
  <Override PartName="/xl/charts/chart83.xml" ContentType="application/vnd.openxmlformats-officedocument.drawingml.chart+xml"/>
  <Override PartName="/xl/charts/chart84.xml" ContentType="application/vnd.openxmlformats-officedocument.drawingml.chart+xml"/>
  <Override PartName="/xl/charts/chart85.xml" ContentType="application/vnd.openxmlformats-officedocument.drawingml.chart+xml"/>
  <Override PartName="/xl/charts/chart86.xml" ContentType="application/vnd.openxmlformats-officedocument.drawingml.chart+xml"/>
  <Override PartName="/xl/drawings/drawing12.xml" ContentType="application/vnd.openxmlformats-officedocument.drawingml.chartshapes+xml"/>
  <Override PartName="/xl/charts/chart87.xml" ContentType="application/vnd.openxmlformats-officedocument.drawingml.chart+xml"/>
  <Override PartName="/xl/charts/chart88.xml" ContentType="application/vnd.openxmlformats-officedocument.drawingml.chart+xml"/>
  <Override PartName="/xl/drawings/drawing13.xml" ContentType="application/vnd.openxmlformats-officedocument.drawing+xml"/>
  <Override PartName="/xl/charts/chart89.xml" ContentType="application/vnd.openxmlformats-officedocument.drawingml.chart+xml"/>
  <Override PartName="/xl/charts/chart90.xml" ContentType="application/vnd.openxmlformats-officedocument.drawingml.chart+xml"/>
  <Override PartName="/xl/charts/chart91.xml" ContentType="application/vnd.openxmlformats-officedocument.drawingml.chart+xml"/>
  <Override PartName="/xl/charts/chart92.xml" ContentType="application/vnd.openxmlformats-officedocument.drawingml.chart+xml"/>
  <Override PartName="/xl/charts/chart93.xml" ContentType="application/vnd.openxmlformats-officedocument.drawingml.chart+xml"/>
  <Override PartName="/xl/charts/chart94.xml" ContentType="application/vnd.openxmlformats-officedocument.drawingml.chart+xml"/>
  <Override PartName="/xl/charts/chart95.xml" ContentType="application/vnd.openxmlformats-officedocument.drawingml.chart+xml"/>
  <Override PartName="/xl/charts/chart96.xml" ContentType="application/vnd.openxmlformats-officedocument.drawingml.chart+xml"/>
  <Override PartName="/xl/charts/chart97.xml" ContentType="application/vnd.openxmlformats-officedocument.drawingml.chart+xml"/>
  <Override PartName="/xl/charts/chart98.xml" ContentType="application/vnd.openxmlformats-officedocument.drawingml.chart+xml"/>
  <Override PartName="/xl/charts/chart99.xml" ContentType="application/vnd.openxmlformats-officedocument.drawingml.chart+xml"/>
  <Override PartName="/xl/charts/chart100.xml" ContentType="application/vnd.openxmlformats-officedocument.drawingml.chart+xml"/>
  <Override PartName="/xl/drawings/drawing14.xml" ContentType="application/vnd.openxmlformats-officedocument.drawingml.chartshapes+xml"/>
  <Override PartName="/xl/charts/chart101.xml" ContentType="application/vnd.openxmlformats-officedocument.drawingml.chart+xml"/>
  <Override PartName="/xl/drawings/drawing15.xml" ContentType="application/vnd.openxmlformats-officedocument.drawing+xml"/>
  <Override PartName="/xl/charts/chart102.xml" ContentType="application/vnd.openxmlformats-officedocument.drawingml.chart+xml"/>
  <Override PartName="/xl/charts/chart103.xml" ContentType="application/vnd.openxmlformats-officedocument.drawingml.chart+xml"/>
  <Override PartName="/xl/charts/chart104.xml" ContentType="application/vnd.openxmlformats-officedocument.drawingml.chart+xml"/>
  <Override PartName="/xl/charts/chart105.xml" ContentType="application/vnd.openxmlformats-officedocument.drawingml.chart+xml"/>
  <Override PartName="/xl/charts/chart106.xml" ContentType="application/vnd.openxmlformats-officedocument.drawingml.chart+xml"/>
  <Override PartName="/xl/charts/chart107.xml" ContentType="application/vnd.openxmlformats-officedocument.drawingml.chart+xml"/>
  <Override PartName="/xl/charts/chart108.xml" ContentType="application/vnd.openxmlformats-officedocument.drawingml.chart+xml"/>
  <Override PartName="/xl/charts/chart109.xml" ContentType="application/vnd.openxmlformats-officedocument.drawingml.chart+xml"/>
  <Override PartName="/xl/charts/chart110.xml" ContentType="application/vnd.openxmlformats-officedocument.drawingml.chart+xml"/>
  <Override PartName="/xl/charts/chart111.xml" ContentType="application/vnd.openxmlformats-officedocument.drawingml.chart+xml"/>
  <Override PartName="/xl/charts/chart112.xml" ContentType="application/vnd.openxmlformats-officedocument.drawingml.chart+xml"/>
  <Override PartName="/xl/charts/chart113.xml" ContentType="application/vnd.openxmlformats-officedocument.drawingml.chart+xml"/>
  <Override PartName="/xl/drawings/drawing16.xml" ContentType="application/vnd.openxmlformats-officedocument.drawingml.chartshapes+xml"/>
  <Override PartName="/xl/charts/chart114.xml" ContentType="application/vnd.openxmlformats-officedocument.drawingml.chart+xml"/>
  <Override PartName="/xl/drawings/drawing17.xml" ContentType="application/vnd.openxmlformats-officedocument.drawing+xml"/>
  <Override PartName="/xl/charts/chart115.xml" ContentType="application/vnd.openxmlformats-officedocument.drawingml.chart+xml"/>
  <Override PartName="/xl/charts/chart116.xml" ContentType="application/vnd.openxmlformats-officedocument.drawingml.chart+xml"/>
  <Override PartName="/xl/charts/chart117.xml" ContentType="application/vnd.openxmlformats-officedocument.drawingml.chart+xml"/>
  <Override PartName="/xl/charts/chart118.xml" ContentType="application/vnd.openxmlformats-officedocument.drawingml.chart+xml"/>
  <Override PartName="/xl/charts/chart119.xml" ContentType="application/vnd.openxmlformats-officedocument.drawingml.chart+xml"/>
  <Override PartName="/xl/charts/chart120.xml" ContentType="application/vnd.openxmlformats-officedocument.drawingml.chart+xml"/>
  <Override PartName="/xl/charts/chart121.xml" ContentType="application/vnd.openxmlformats-officedocument.drawingml.chart+xml"/>
  <Override PartName="/xl/charts/chart122.xml" ContentType="application/vnd.openxmlformats-officedocument.drawingml.chart+xml"/>
  <Override PartName="/xl/charts/chart123.xml" ContentType="application/vnd.openxmlformats-officedocument.drawingml.chart+xml"/>
  <Override PartName="/xl/drawings/drawing18.xml" ContentType="application/vnd.openxmlformats-officedocument.drawingml.chartshapes+xml"/>
  <Override PartName="/xl/charts/chart124.xml" ContentType="application/vnd.openxmlformats-officedocument.drawingml.chart+xml"/>
  <Override PartName="/xl/drawings/drawing19.xml" ContentType="application/vnd.openxmlformats-officedocument.drawing+xml"/>
  <Override PartName="/xl/charts/chart125.xml" ContentType="application/vnd.openxmlformats-officedocument.drawingml.chart+xml"/>
  <Override PartName="/xl/charts/chart126.xml" ContentType="application/vnd.openxmlformats-officedocument.drawingml.chart+xml"/>
  <Override PartName="/xl/charts/chart127.xml" ContentType="application/vnd.openxmlformats-officedocument.drawingml.chart+xml"/>
  <Override PartName="/xl/charts/chart128.xml" ContentType="application/vnd.openxmlformats-officedocument.drawingml.chart+xml"/>
  <Override PartName="/xl/charts/chart129.xml" ContentType="application/vnd.openxmlformats-officedocument.drawingml.chart+xml"/>
  <Override PartName="/xl/drawings/drawing20.xml" ContentType="application/vnd.openxmlformats-officedocument.drawingml.chartshapes+xml"/>
  <Override PartName="/xl/drawings/drawing21.xml" ContentType="application/vnd.openxmlformats-officedocument.drawing+xml"/>
  <Override PartName="/xl/charts/chart130.xml" ContentType="application/vnd.openxmlformats-officedocument.drawingml.chart+xml"/>
  <Override PartName="/xl/charts/chart131.xml" ContentType="application/vnd.openxmlformats-officedocument.drawingml.chart+xml"/>
  <Override PartName="/xl/charts/chart132.xml" ContentType="application/vnd.openxmlformats-officedocument.drawingml.chart+xml"/>
  <Override PartName="/xl/charts/chart133.xml" ContentType="application/vnd.openxmlformats-officedocument.drawingml.chart+xml"/>
  <Override PartName="/xl/charts/chart134.xml" ContentType="application/vnd.openxmlformats-officedocument.drawingml.chart+xml"/>
  <Override PartName="/xl/charts/chart135.xml" ContentType="application/vnd.openxmlformats-officedocument.drawingml.chart+xml"/>
  <Override PartName="/xl/charts/chart136.xml" ContentType="application/vnd.openxmlformats-officedocument.drawingml.chart+xml"/>
  <Override PartName="/xl/charts/chart137.xml" ContentType="application/vnd.openxmlformats-officedocument.drawingml.chart+xml"/>
  <Override PartName="/xl/charts/chart138.xml" ContentType="application/vnd.openxmlformats-officedocument.drawingml.chart+xml"/>
  <Override PartName="/xl/charts/chart139.xml" ContentType="application/vnd.openxmlformats-officedocument.drawingml.chart+xml"/>
  <Override PartName="/xl/charts/chart140.xml" ContentType="application/vnd.openxmlformats-officedocument.drawingml.chart+xml"/>
  <Override PartName="/xl/charts/chart141.xml" ContentType="application/vnd.openxmlformats-officedocument.drawingml.chart+xml"/>
  <Override PartName="/xl/drawings/drawing22.xml" ContentType="application/vnd.openxmlformats-officedocument.drawingml.chartshapes+xml"/>
  <Override PartName="/xl/charts/chart142.xml" ContentType="application/vnd.openxmlformats-officedocument.drawingml.chart+xml"/>
  <Override PartName="/xl/charts/chart143.xml" ContentType="application/vnd.openxmlformats-officedocument.drawingml.chart+xml"/>
  <Override PartName="/xl/charts/chart144.xml" ContentType="application/vnd.openxmlformats-officedocument.drawingml.chart+xml"/>
  <Override PartName="/xl/charts/chart145.xml" ContentType="application/vnd.openxmlformats-officedocument.drawingml.chart+xml"/>
  <Override PartName="/xl/charts/chart146.xml" ContentType="application/vnd.openxmlformats-officedocument.drawingml.chart+xml"/>
  <Override PartName="/xl/charts/chart147.xml" ContentType="application/vnd.openxmlformats-officedocument.drawingml.chart+xml"/>
  <Override PartName="/xl/charts/chart148.xml" ContentType="application/vnd.openxmlformats-officedocument.drawingml.chart+xml"/>
  <Override PartName="/xl/drawings/drawing23.xml" ContentType="application/vnd.openxmlformats-officedocument.drawing+xml"/>
  <Override PartName="/xl/charts/chart149.xml" ContentType="application/vnd.openxmlformats-officedocument.drawingml.chart+xml"/>
  <Override PartName="/xl/charts/chart150.xml" ContentType="application/vnd.openxmlformats-officedocument.drawingml.chart+xml"/>
  <Override PartName="/xl/charts/chart151.xml" ContentType="application/vnd.openxmlformats-officedocument.drawingml.chart+xml"/>
  <Override PartName="/xl/charts/chart152.xml" ContentType="application/vnd.openxmlformats-officedocument.drawingml.chart+xml"/>
  <Override PartName="/xl/charts/chart153.xml" ContentType="application/vnd.openxmlformats-officedocument.drawingml.chart+xml"/>
  <Override PartName="/xl/charts/chart154.xml" ContentType="application/vnd.openxmlformats-officedocument.drawingml.chart+xml"/>
  <Override PartName="/xl/charts/chart155.xml" ContentType="application/vnd.openxmlformats-officedocument.drawingml.chart+xml"/>
  <Override PartName="/xl/charts/chart156.xml" ContentType="application/vnd.openxmlformats-officedocument.drawingml.chart+xml"/>
  <Override PartName="/xl/charts/chart157.xml" ContentType="application/vnd.openxmlformats-officedocument.drawingml.chart+xml"/>
  <Override PartName="/xl/charts/chart158.xml" ContentType="application/vnd.openxmlformats-officedocument.drawingml.chart+xml"/>
  <Override PartName="/xl/charts/chart159.xml" ContentType="application/vnd.openxmlformats-officedocument.drawingml.chart+xml"/>
  <Override PartName="/xl/charts/chart160.xml" ContentType="application/vnd.openxmlformats-officedocument.drawingml.chart+xml"/>
  <Override PartName="/xl/charts/chart161.xml" ContentType="application/vnd.openxmlformats-officedocument.drawingml.chart+xml"/>
  <Override PartName="/xl/charts/chart162.xml" ContentType="application/vnd.openxmlformats-officedocument.drawingml.chart+xml"/>
  <Override PartName="/xl/charts/chart163.xml" ContentType="application/vnd.openxmlformats-officedocument.drawingml.chart+xml"/>
  <Override PartName="/xl/charts/chart164.xml" ContentType="application/vnd.openxmlformats-officedocument.drawingml.chart+xml"/>
  <Override PartName="/xl/charts/chart165.xml" ContentType="application/vnd.openxmlformats-officedocument.drawingml.chart+xml"/>
  <Override PartName="/xl/charts/chart166.xml" ContentType="application/vnd.openxmlformats-officedocument.drawingml.chart+xml"/>
  <Override PartName="/xl/charts/chart167.xml" ContentType="application/vnd.openxmlformats-officedocument.drawingml.chart+xml"/>
  <Override PartName="/xl/charts/chart168.xml" ContentType="application/vnd.openxmlformats-officedocument.drawingml.chart+xml"/>
  <Override PartName="/xl/charts/chart169.xml" ContentType="application/vnd.openxmlformats-officedocument.drawingml.chart+xml"/>
  <Override PartName="/xl/charts/chart170.xml" ContentType="application/vnd.openxmlformats-officedocument.drawingml.chart+xml"/>
  <Override PartName="/xl/charts/chart171.xml" ContentType="application/vnd.openxmlformats-officedocument.drawingml.chart+xml"/>
  <Override PartName="/xl/charts/chart172.xml" ContentType="application/vnd.openxmlformats-officedocument.drawingml.chart+xml"/>
  <Override PartName="/xl/charts/chart17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17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17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4.xml" ContentType="application/vnd.openxmlformats-officedocument.drawing+xml"/>
  <Override PartName="/xl/charts/chart176.xml" ContentType="application/vnd.openxmlformats-officedocument.drawingml.chart+xml"/>
  <Override PartName="/xl/charts/chart177.xml" ContentType="application/vnd.openxmlformats-officedocument.drawingml.chart+xml"/>
  <Override PartName="/xl/charts/chart178.xml" ContentType="application/vnd.openxmlformats-officedocument.drawingml.chart+xml"/>
  <Override PartName="/xl/charts/chart179.xml" ContentType="application/vnd.openxmlformats-officedocument.drawingml.chart+xml"/>
  <Override PartName="/xl/charts/chart180.xml" ContentType="application/vnd.openxmlformats-officedocument.drawingml.chart+xml"/>
  <Override PartName="/xl/charts/chart181.xml" ContentType="application/vnd.openxmlformats-officedocument.drawingml.chart+xml"/>
  <Override PartName="/xl/charts/chart182.xml" ContentType="application/vnd.openxmlformats-officedocument.drawingml.chart+xml"/>
  <Override PartName="/xl/charts/chart183.xml" ContentType="application/vnd.openxmlformats-officedocument.drawingml.chart+xml"/>
  <Override PartName="/xl/drawings/drawing25.xml" ContentType="application/vnd.openxmlformats-officedocument.drawingml.chartshapes+xml"/>
  <Override PartName="/xl/charts/chart184.xml" ContentType="application/vnd.openxmlformats-officedocument.drawingml.chart+xml"/>
  <Override PartName="/xl/charts/chart185.xml" ContentType="application/vnd.openxmlformats-officedocument.drawingml.chart+xml"/>
  <Override PartName="/xl/charts/chart186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187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26.xml" ContentType="application/vnd.openxmlformats-officedocument.drawingml.chartshapes+xml"/>
  <Override PartName="/xl/drawings/drawing27.xml" ContentType="application/vnd.openxmlformats-officedocument.drawing+xml"/>
  <Override PartName="/xl/charts/chart188.xml" ContentType="application/vnd.openxmlformats-officedocument.drawingml.chart+xml"/>
  <Override PartName="/xl/charts/chart189.xml" ContentType="application/vnd.openxmlformats-officedocument.drawingml.chart+xml"/>
  <Override PartName="/xl/charts/chart190.xml" ContentType="application/vnd.openxmlformats-officedocument.drawingml.chart+xml"/>
  <Override PartName="/xl/charts/chart191.xml" ContentType="application/vnd.openxmlformats-officedocument.drawingml.chart+xml"/>
  <Override PartName="/xl/charts/chart192.xml" ContentType="application/vnd.openxmlformats-officedocument.drawingml.chart+xml"/>
  <Override PartName="/xl/charts/chart193.xml" ContentType="application/vnd.openxmlformats-officedocument.drawingml.chart+xml"/>
  <Override PartName="/xl/charts/chart194.xml" ContentType="application/vnd.openxmlformats-officedocument.drawingml.chart+xml"/>
  <Override PartName="/xl/charts/chart195.xml" ContentType="application/vnd.openxmlformats-officedocument.drawingml.chart+xml"/>
  <Override PartName="/xl/charts/chart196.xml" ContentType="application/vnd.openxmlformats-officedocument.drawingml.chart+xml"/>
  <Override PartName="/xl/charts/chart197.xml" ContentType="application/vnd.openxmlformats-officedocument.drawingml.chart+xml"/>
  <Override PartName="/xl/charts/chart198.xml" ContentType="application/vnd.openxmlformats-officedocument.drawingml.chart+xml"/>
  <Override PartName="/xl/charts/chart199.xml" ContentType="application/vnd.openxmlformats-officedocument.drawingml.chart+xml"/>
  <Override PartName="/xl/charts/chart200.xml" ContentType="application/vnd.openxmlformats-officedocument.drawingml.chart+xml"/>
  <Override PartName="/xl/charts/chart201.xml" ContentType="application/vnd.openxmlformats-officedocument.drawingml.chart+xml"/>
  <Override PartName="/xl/charts/chart202.xml" ContentType="application/vnd.openxmlformats-officedocument.drawingml.chart+xml"/>
  <Override PartName="/xl/charts/chart203.xml" ContentType="application/vnd.openxmlformats-officedocument.drawingml.chart+xml"/>
  <Override PartName="/xl/charts/chart204.xml" ContentType="application/vnd.openxmlformats-officedocument.drawingml.chart+xml"/>
  <Override PartName="/xl/charts/chart205.xml" ContentType="application/vnd.openxmlformats-officedocument.drawingml.chart+xml"/>
  <Override PartName="/xl/charts/chart206.xml" ContentType="application/vnd.openxmlformats-officedocument.drawingml.chart+xml"/>
  <Override PartName="/xl/charts/chart20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20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209.xml" ContentType="application/vnd.openxmlformats-officedocument.drawingml.chart+xml"/>
  <Override PartName="/xl/charts/chart210.xml" ContentType="application/vnd.openxmlformats-officedocument.drawingml.chart+xml"/>
  <Override PartName="/xl/charts/chart211.xml" ContentType="application/vnd.openxmlformats-officedocument.drawingml.chart+xml"/>
  <Override PartName="/xl/drawings/drawing28.xml" ContentType="application/vnd.openxmlformats-officedocument.drawing+xml"/>
  <Override PartName="/xl/charts/chart212.xml" ContentType="application/vnd.openxmlformats-officedocument.drawingml.chart+xml"/>
  <Override PartName="/xl/charts/chart213.xml" ContentType="application/vnd.openxmlformats-officedocument.drawingml.chart+xml"/>
  <Override PartName="/xl/charts/chart214.xml" ContentType="application/vnd.openxmlformats-officedocument.drawingml.chart+xml"/>
  <Override PartName="/xl/charts/chart215.xml" ContentType="application/vnd.openxmlformats-officedocument.drawingml.chart+xml"/>
  <Override PartName="/xl/charts/chart216.xml" ContentType="application/vnd.openxmlformats-officedocument.drawingml.chart+xml"/>
  <Override PartName="/xl/charts/chart217.xml" ContentType="application/vnd.openxmlformats-officedocument.drawingml.chart+xml"/>
  <Override PartName="/xl/charts/chart218.xml" ContentType="application/vnd.openxmlformats-officedocument.drawingml.chart+xml"/>
  <Override PartName="/xl/charts/chart219.xml" ContentType="application/vnd.openxmlformats-officedocument.drawingml.chart+xml"/>
  <Override PartName="/xl/charts/chart220.xml" ContentType="application/vnd.openxmlformats-officedocument.drawingml.chart+xml"/>
  <Override PartName="/xl/charts/chart221.xml" ContentType="application/vnd.openxmlformats-officedocument.drawingml.chart+xml"/>
  <Override PartName="/xl/drawings/drawing29.xml" ContentType="application/vnd.openxmlformats-officedocument.drawing+xml"/>
  <Override PartName="/xl/charts/chart222.xml" ContentType="application/vnd.openxmlformats-officedocument.drawingml.chart+xml"/>
  <Override PartName="/xl/charts/chart223.xml" ContentType="application/vnd.openxmlformats-officedocument.drawingml.chart+xml"/>
  <Override PartName="/xl/charts/chart224.xml" ContentType="application/vnd.openxmlformats-officedocument.drawingml.chart+xml"/>
  <Override PartName="/xl/charts/chart225.xml" ContentType="application/vnd.openxmlformats-officedocument.drawingml.chart+xml"/>
  <Override PartName="/xl/charts/chart226.xml" ContentType="application/vnd.openxmlformats-officedocument.drawingml.chart+xml"/>
  <Override PartName="/xl/charts/chart227.xml" ContentType="application/vnd.openxmlformats-officedocument.drawingml.chart+xml"/>
  <Override PartName="/xl/charts/chart228.xml" ContentType="application/vnd.openxmlformats-officedocument.drawingml.chart+xml"/>
  <Override PartName="/xl/charts/chart229.xml" ContentType="application/vnd.openxmlformats-officedocument.drawingml.chart+xml"/>
  <Override PartName="/xl/charts/chart230.xml" ContentType="application/vnd.openxmlformats-officedocument.drawingml.chart+xml"/>
  <Override PartName="/xl/charts/chart231.xml" ContentType="application/vnd.openxmlformats-officedocument.drawingml.chart+xml"/>
  <Override PartName="/xl/charts/chart232.xml" ContentType="application/vnd.openxmlformats-officedocument.drawingml.chart+xml"/>
  <Override PartName="/xl/drawings/drawing30.xml" ContentType="application/vnd.openxmlformats-officedocument.drawingml.chartshapes+xml"/>
  <Override PartName="/xl/charts/chart233.xml" ContentType="application/vnd.openxmlformats-officedocument.drawingml.chart+xml"/>
  <Override PartName="/xl/charts/chart234.xml" ContentType="application/vnd.openxmlformats-officedocument.drawingml.chart+xml"/>
  <Override PartName="/xl/charts/chart235.xml" ContentType="application/vnd.openxmlformats-officedocument.drawingml.chart+xml"/>
  <Override PartName="/xl/charts/chart236.xml" ContentType="application/vnd.openxmlformats-officedocument.drawingml.chart+xml"/>
  <Override PartName="/xl/charts/chart237.xml" ContentType="application/vnd.openxmlformats-officedocument.drawingml.chart+xml"/>
  <Override PartName="/xl/charts/chart238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239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240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241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31.xml" ContentType="application/vnd.openxmlformats-officedocument.drawing+xml"/>
  <Override PartName="/xl/charts/chart242.xml" ContentType="application/vnd.openxmlformats-officedocument.drawingml.chart+xml"/>
  <Override PartName="/xl/charts/chart243.xml" ContentType="application/vnd.openxmlformats-officedocument.drawingml.chart+xml"/>
  <Override PartName="/xl/charts/chart244.xml" ContentType="application/vnd.openxmlformats-officedocument.drawingml.chart+xml"/>
  <Override PartName="/xl/charts/chart245.xml" ContentType="application/vnd.openxmlformats-officedocument.drawingml.chart+xml"/>
  <Override PartName="/xl/charts/chart246.xml" ContentType="application/vnd.openxmlformats-officedocument.drawingml.chart+xml"/>
  <Override PartName="/xl/charts/chart247.xml" ContentType="application/vnd.openxmlformats-officedocument.drawingml.chart+xml"/>
  <Override PartName="/xl/charts/chart248.xml" ContentType="application/vnd.openxmlformats-officedocument.drawingml.chart+xml"/>
  <Override PartName="/xl/charts/chart249.xml" ContentType="application/vnd.openxmlformats-officedocument.drawingml.chart+xml"/>
  <Override PartName="/xl/drawings/drawing32.xml" ContentType="application/vnd.openxmlformats-officedocument.drawingml.chartshapes+xml"/>
  <Override PartName="/xl/charts/chart250.xml" ContentType="application/vnd.openxmlformats-officedocument.drawingml.chart+xml"/>
  <Override PartName="/xl/charts/chart251.xml" ContentType="application/vnd.openxmlformats-officedocument.drawingml.chart+xml"/>
  <Override PartName="/xl/charts/chart252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253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254.xml" ContentType="application/vnd.openxmlformats-officedocument.drawingml.chart+xml"/>
  <Override PartName="/xl/charts/chart255.xml" ContentType="application/vnd.openxmlformats-officedocument.drawingml.chart+xml"/>
  <Override PartName="/xl/drawings/drawing33.xml" ContentType="application/vnd.openxmlformats-officedocument.drawing+xml"/>
  <Override PartName="/xl/charts/chart256.xml" ContentType="application/vnd.openxmlformats-officedocument.drawingml.chart+xml"/>
  <Override PartName="/xl/charts/chart257.xml" ContentType="application/vnd.openxmlformats-officedocument.drawingml.chart+xml"/>
  <Override PartName="/xl/charts/chart258.xml" ContentType="application/vnd.openxmlformats-officedocument.drawingml.chart+xml"/>
  <Override PartName="/xl/charts/chart259.xml" ContentType="application/vnd.openxmlformats-officedocument.drawingml.chart+xml"/>
  <Override PartName="/xl/charts/chart260.xml" ContentType="application/vnd.openxmlformats-officedocument.drawingml.chart+xml"/>
  <Override PartName="/xl/charts/chart261.xml" ContentType="application/vnd.openxmlformats-officedocument.drawingml.chart+xml"/>
  <Override PartName="/xl/charts/chart262.xml" ContentType="application/vnd.openxmlformats-officedocument.drawingml.chart+xml"/>
  <Override PartName="/xl/charts/chart263.xml" ContentType="application/vnd.openxmlformats-officedocument.drawingml.chart+xml"/>
  <Override PartName="/xl/charts/chart264.xml" ContentType="application/vnd.openxmlformats-officedocument.drawingml.chart+xml"/>
  <Override PartName="/xl/charts/chart265.xml" ContentType="application/vnd.openxmlformats-officedocument.drawingml.chart+xml"/>
  <Override PartName="/xl/charts/chart266.xml" ContentType="application/vnd.openxmlformats-officedocument.drawingml.chart+xml"/>
  <Override PartName="/xl/charts/chart267.xml" ContentType="application/vnd.openxmlformats-officedocument.drawingml.chart+xml"/>
  <Override PartName="/xl/charts/chart268.xml" ContentType="application/vnd.openxmlformats-officedocument.drawingml.chart+xml"/>
  <Override PartName="/xl/charts/chart269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270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271.xml" ContentType="application/vnd.openxmlformats-officedocument.drawingml.chart+xml"/>
  <Override PartName="/xl/drawings/drawing34.xml" ContentType="application/vnd.openxmlformats-officedocument.drawing+xml"/>
  <Override PartName="/xl/charts/chart272.xml" ContentType="application/vnd.openxmlformats-officedocument.drawingml.chart+xml"/>
  <Override PartName="/xl/charts/chart273.xml" ContentType="application/vnd.openxmlformats-officedocument.drawingml.chart+xml"/>
  <Override PartName="/xl/charts/chart274.xml" ContentType="application/vnd.openxmlformats-officedocument.drawingml.chart+xml"/>
  <Override PartName="/xl/charts/chart275.xml" ContentType="application/vnd.openxmlformats-officedocument.drawingml.chart+xml"/>
  <Override PartName="/xl/charts/chart276.xml" ContentType="application/vnd.openxmlformats-officedocument.drawingml.chart+xml"/>
  <Override PartName="/xl/charts/chart277.xml" ContentType="application/vnd.openxmlformats-officedocument.drawingml.chart+xml"/>
  <Override PartName="/xl/charts/chart278.xml" ContentType="application/vnd.openxmlformats-officedocument.drawingml.chart+xml"/>
  <Override PartName="/xl/charts/chart279.xml" ContentType="application/vnd.openxmlformats-officedocument.drawingml.chart+xml"/>
  <Override PartName="/xl/charts/chart280.xml" ContentType="application/vnd.openxmlformats-officedocument.drawingml.chart+xml"/>
  <Override PartName="/xl/charts/chart281.xml" ContentType="application/vnd.openxmlformats-officedocument.drawingml.chart+xml"/>
  <Override PartName="/xl/charts/chart282.xml" ContentType="application/vnd.openxmlformats-officedocument.drawingml.chart+xml"/>
  <Override PartName="/xl/drawings/drawing35.xml" ContentType="application/vnd.openxmlformats-officedocument.drawingml.chartshapes+xml"/>
  <Override PartName="/xl/charts/chart283.xml" ContentType="application/vnd.openxmlformats-officedocument.drawingml.chart+xml"/>
  <Override PartName="/xl/charts/chart284.xml" ContentType="application/vnd.openxmlformats-officedocument.drawingml.chart+xml"/>
  <Override PartName="/xl/charts/chart285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286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36.xml" ContentType="application/vnd.openxmlformats-officedocument.drawing+xml"/>
  <Override PartName="/xl/charts/chart287.xml" ContentType="application/vnd.openxmlformats-officedocument.drawingml.chart+xml"/>
  <Override PartName="/xl/charts/chart288.xml" ContentType="application/vnd.openxmlformats-officedocument.drawingml.chart+xml"/>
  <Override PartName="/xl/charts/chart289.xml" ContentType="application/vnd.openxmlformats-officedocument.drawingml.chart+xml"/>
  <Override PartName="/xl/charts/chart290.xml" ContentType="application/vnd.openxmlformats-officedocument.drawingml.chart+xml"/>
  <Override PartName="/xl/charts/chart291.xml" ContentType="application/vnd.openxmlformats-officedocument.drawingml.chart+xml"/>
  <Override PartName="/xl/charts/chart292.xml" ContentType="application/vnd.openxmlformats-officedocument.drawingml.chart+xml"/>
  <Override PartName="/xl/charts/chart293.xml" ContentType="application/vnd.openxmlformats-officedocument.drawingml.chart+xml"/>
  <Override PartName="/xl/charts/chart294.xml" ContentType="application/vnd.openxmlformats-officedocument.drawingml.chart+xml"/>
  <Override PartName="/xl/drawings/drawing37.xml" ContentType="application/vnd.openxmlformats-officedocument.drawingml.chartshapes+xml"/>
  <Override PartName="/xl/charts/chart295.xml" ContentType="application/vnd.openxmlformats-officedocument.drawingml.chart+xml"/>
  <Override PartName="/xl/charts/chart296.xml" ContentType="application/vnd.openxmlformats-officedocument.drawingml.chart+xml"/>
  <Override PartName="/xl/charts/chart297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98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38.xml" ContentType="application/vnd.openxmlformats-officedocument.drawing+xml"/>
  <Override PartName="/xl/charts/chart299.xml" ContentType="application/vnd.openxmlformats-officedocument.drawingml.chart+xml"/>
  <Override PartName="/xl/charts/chart300.xml" ContentType="application/vnd.openxmlformats-officedocument.drawingml.chart+xml"/>
  <Override PartName="/xl/charts/chart301.xml" ContentType="application/vnd.openxmlformats-officedocument.drawingml.chart+xml"/>
  <Override PartName="/xl/charts/chart302.xml" ContentType="application/vnd.openxmlformats-officedocument.drawingml.chart+xml"/>
  <Override PartName="/xl/charts/chart303.xml" ContentType="application/vnd.openxmlformats-officedocument.drawingml.chart+xml"/>
  <Override PartName="/xl/charts/chart304.xml" ContentType="application/vnd.openxmlformats-officedocument.drawingml.chart+xml"/>
  <Override PartName="/xl/charts/chart305.xml" ContentType="application/vnd.openxmlformats-officedocument.drawingml.chart+xml"/>
  <Override PartName="/xl/charts/chart306.xml" ContentType="application/vnd.openxmlformats-officedocument.drawingml.chart+xml"/>
  <Override PartName="/xl/drawings/drawing39.xml" ContentType="application/vnd.openxmlformats-officedocument.drawingml.chartshapes+xml"/>
  <Override PartName="/xl/charts/chart307.xml" ContentType="application/vnd.openxmlformats-officedocument.drawingml.chart+xml"/>
  <Override PartName="/xl/charts/chart308.xml" ContentType="application/vnd.openxmlformats-officedocument.drawingml.chart+xml"/>
  <Override PartName="/xl/charts/chart309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310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drawings/drawing40.xml" ContentType="application/vnd.openxmlformats-officedocument.drawing+xml"/>
  <Override PartName="/xl/charts/chart311.xml" ContentType="application/vnd.openxmlformats-officedocument.drawingml.chart+xml"/>
  <Override PartName="/xl/charts/chart312.xml" ContentType="application/vnd.openxmlformats-officedocument.drawingml.chart+xml"/>
  <Override PartName="/xl/charts/chart313.xml" ContentType="application/vnd.openxmlformats-officedocument.drawingml.chart+xml"/>
  <Override PartName="/xl/charts/chart314.xml" ContentType="application/vnd.openxmlformats-officedocument.drawingml.chart+xml"/>
  <Override PartName="/xl/charts/chart315.xml" ContentType="application/vnd.openxmlformats-officedocument.drawingml.chart+xml"/>
  <Override PartName="/xl/charts/chart316.xml" ContentType="application/vnd.openxmlformats-officedocument.drawingml.chart+xml"/>
  <Override PartName="/xl/charts/chart317.xml" ContentType="application/vnd.openxmlformats-officedocument.drawingml.chart+xml"/>
  <Override PartName="/xl/charts/chart318.xml" ContentType="application/vnd.openxmlformats-officedocument.drawingml.chart+xml"/>
  <Override PartName="/xl/charts/chart319.xml" ContentType="application/vnd.openxmlformats-officedocument.drawingml.chart+xml"/>
  <Override PartName="/xl/charts/chart320.xml" ContentType="application/vnd.openxmlformats-officedocument.drawingml.chart+xml"/>
  <Override PartName="/xl/charts/chart321.xml" ContentType="application/vnd.openxmlformats-officedocument.drawingml.chart+xml"/>
  <Override PartName="/xl/charts/chart322.xml" ContentType="application/vnd.openxmlformats-officedocument.drawingml.chart+xml"/>
  <Override PartName="/xl/charts/chart323.xml" ContentType="application/vnd.openxmlformats-officedocument.drawingml.chart+xml"/>
  <Override PartName="/xl/charts/chart324.xml" ContentType="application/vnd.openxmlformats-officedocument.drawingml.chart+xml"/>
  <Override PartName="/xl/charts/chart325.xml" ContentType="application/vnd.openxmlformats-officedocument.drawingml.chart+xml"/>
  <Override PartName="/xl/charts/chart326.xml" ContentType="application/vnd.openxmlformats-officedocument.drawingml.chart+xml"/>
  <Override PartName="/xl/charts/chart327.xml" ContentType="application/vnd.openxmlformats-officedocument.drawingml.chart+xml"/>
  <Override PartName="/xl/charts/chart328.xml" ContentType="application/vnd.openxmlformats-officedocument.drawingml.chart+xml"/>
  <Override PartName="/xl/charts/chart329.xml" ContentType="application/vnd.openxmlformats-officedocument.drawingml.chart+xml"/>
  <Override PartName="/xl/charts/chart330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331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drawings/drawing41.xml" ContentType="application/vnd.openxmlformats-officedocument.drawing+xml"/>
  <Override PartName="/xl/charts/chart332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333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334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335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C:\Santa Luisa\01Mantenimiento\1.2.Planificación\1.2.2.Planificación medio plazo\1.2.2.3.Programación\Rutina Mina\2024\SEM30\"/>
    </mc:Choice>
  </mc:AlternateContent>
  <xr:revisionPtr revIDLastSave="0" documentId="13_ncr:1_{C1820439-9944-4E73-88D4-E7532E062AFA}" xr6:coauthVersionLast="47" xr6:coauthVersionMax="47" xr10:uidLastSave="{00000000-0000-0000-0000-000000000000}"/>
  <bookViews>
    <workbookView xWindow="-108" yWindow="-108" windowWidth="23256" windowHeight="12576" tabRatio="834" firstSheet="2" activeTab="2" xr2:uid="{00000000-000D-0000-FFFF-FFFF00000000}"/>
  </bookViews>
  <sheets>
    <sheet name="D%_MES" sheetId="26" state="hidden" r:id="rId1"/>
    <sheet name="KPIS " sheetId="29" state="hidden" r:id="rId2"/>
    <sheet name="D%_SEM" sheetId="40" r:id="rId3"/>
    <sheet name="S-P" sheetId="11" state="hidden" r:id="rId4"/>
    <sheet name="S-S" sheetId="13" state="hidden" r:id="rId5"/>
    <sheet name="J-P" sheetId="14" state="hidden" r:id="rId6"/>
    <sheet name="J-S" sheetId="15" state="hidden" r:id="rId7"/>
    <sheet name="J-TL" sheetId="16" state="hidden" r:id="rId8"/>
    <sheet name="MX" sheetId="17" state="hidden" r:id="rId9"/>
    <sheet name="AF" sheetId="19" state="hidden" r:id="rId10"/>
    <sheet name="LC" sheetId="23" state="hidden" r:id="rId11"/>
    <sheet name="EV" sheetId="50" state="hidden" r:id="rId12"/>
    <sheet name="VOLQ" sheetId="49" state="hidden" r:id="rId13"/>
    <sheet name="S-P_SEM" sheetId="32" r:id="rId14"/>
    <sheet name="S-S_SEM" sheetId="33" r:id="rId15"/>
    <sheet name="J-S_SEM" sheetId="35" r:id="rId16"/>
    <sheet name="BAJA" sheetId="24" state="hidden" r:id="rId17"/>
    <sheet name="J-P_SEM" sheetId="34" r:id="rId18"/>
    <sheet name="J-TL_SEM" sheetId="36" r:id="rId19"/>
    <sheet name="MX_SEM" sheetId="37" r:id="rId20"/>
    <sheet name="AF_SEM" sheetId="38" r:id="rId21"/>
    <sheet name="LC_SEM" sheetId="39" r:id="rId22"/>
    <sheet name="VIAS_SEM" sheetId="46" r:id="rId23"/>
    <sheet name="VOLQUE_SEM" sheetId="47" r:id="rId24"/>
    <sheet name="BASE MENSUAL" sheetId="43" state="hidden" r:id="rId25"/>
    <sheet name="PROY-AGOST" sheetId="42" state="hidden" r:id="rId26"/>
    <sheet name="RES MES" sheetId="44" r:id="rId27"/>
  </sheets>
  <externalReferences>
    <externalReference r:id="rId28"/>
    <externalReference r:id="rId29"/>
    <externalReference r:id="rId30"/>
  </externalReferences>
  <definedNames>
    <definedName name="_xlnm._FilterDatabase" localSheetId="9" hidden="1">AF!$B$54:$G$54</definedName>
    <definedName name="_xlnm._FilterDatabase" localSheetId="20" hidden="1">AF_SEM!$B$54:$C$54</definedName>
    <definedName name="_xlnm._FilterDatabase" localSheetId="16" hidden="1">BAJA!$B$6:$G$6</definedName>
    <definedName name="_xlnm._FilterDatabase" localSheetId="24" hidden="1">'BASE MENSUAL'!$B$2:$AK$474</definedName>
    <definedName name="_xlnm._FilterDatabase" localSheetId="0" hidden="1">'D%_MES'!$B$6:$CF$23</definedName>
    <definedName name="_xlnm._FilterDatabase" localSheetId="2" hidden="1">'D%_SEM'!$B$6:$IB$19</definedName>
    <definedName name="_xlnm._FilterDatabase" localSheetId="11" hidden="1">EV!$B$22:$B$22</definedName>
    <definedName name="_xlnm._FilterDatabase" localSheetId="5" hidden="1">'J-P'!#REF!</definedName>
    <definedName name="_xlnm._FilterDatabase" localSheetId="17" hidden="1">'J-P_SEM'!#REF!</definedName>
    <definedName name="_xlnm._FilterDatabase" localSheetId="7" hidden="1">'J-TL'!#REF!</definedName>
    <definedName name="_xlnm._FilterDatabase" localSheetId="18" hidden="1">'J-TL_SEM'!#REF!</definedName>
    <definedName name="_xlnm._FilterDatabase" localSheetId="1" hidden="1">'KPIS '!$A$2:$AZ$226</definedName>
    <definedName name="_xlnm._FilterDatabase" localSheetId="10" hidden="1">LC!$B$54:$G$54</definedName>
    <definedName name="_xlnm._FilterDatabase" localSheetId="21" hidden="1">LC_SEM!$B$54:$C$54</definedName>
    <definedName name="_xlnm._FilterDatabase" localSheetId="3" hidden="1">'S-P'!$B$150:$G$150</definedName>
    <definedName name="_xlnm._FilterDatabase" localSheetId="13" hidden="1">'S-P_SEM'!$B$149:$C$149</definedName>
    <definedName name="_xlnm._FilterDatabase" localSheetId="4" hidden="1">'S-S'!$B$38:$G$38</definedName>
    <definedName name="_xlnm._FilterDatabase" localSheetId="14" hidden="1">'S-S_SEM'!$B$38:$C$38</definedName>
    <definedName name="_xlnm._FilterDatabase" localSheetId="22" hidden="1">VIAS_SEM!$B$38:$C$38</definedName>
    <definedName name="_xlnm.Print_Area" localSheetId="0">'D%_MES'!$A$2:$CI$51</definedName>
    <definedName name="_xlnm.Print_Area" localSheetId="2">'D%_SEM'!$A$2:$IG$51</definedName>
    <definedName name="_xlnm.Print_Area" localSheetId="1">'KPIS '!$A$1:$AJ$226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H89" i="47" l="1"/>
  <c r="EH78" i="47"/>
  <c r="EH83" i="47"/>
  <c r="EI83" i="47" s="1"/>
  <c r="EH63" i="47"/>
  <c r="EH29" i="47"/>
  <c r="EH30" i="46"/>
  <c r="EI19" i="46"/>
  <c r="EH47" i="39"/>
  <c r="EH56" i="39"/>
  <c r="EI36" i="39"/>
  <c r="EI35" i="39"/>
  <c r="EI20" i="39"/>
  <c r="EH51" i="39"/>
  <c r="EI51" i="39" s="1"/>
  <c r="EH47" i="38"/>
  <c r="EH46" i="38"/>
  <c r="EH53" i="38"/>
  <c r="EI53" i="38" s="1"/>
  <c r="EH52" i="38"/>
  <c r="EH51" i="38"/>
  <c r="EI51" i="38" s="1"/>
  <c r="EH31" i="38"/>
  <c r="EH30" i="38"/>
  <c r="EI20" i="38"/>
  <c r="EH63" i="37"/>
  <c r="EH62" i="37"/>
  <c r="EH69" i="37"/>
  <c r="EI51" i="37"/>
  <c r="EH75" i="37"/>
  <c r="EH14" i="37"/>
  <c r="EG57" i="36"/>
  <c r="EG52" i="36"/>
  <c r="EH52" i="36" s="1"/>
  <c r="EH63" i="34"/>
  <c r="EH62" i="34"/>
  <c r="EH69" i="34"/>
  <c r="EI69" i="34" s="1"/>
  <c r="EH68" i="34"/>
  <c r="EI68" i="34" s="1"/>
  <c r="EH67" i="34"/>
  <c r="EI67" i="34" s="1"/>
  <c r="EH74" i="34"/>
  <c r="EH73" i="34"/>
  <c r="EH72" i="34"/>
  <c r="EH29" i="34"/>
  <c r="EH15" i="34"/>
  <c r="EH14" i="34"/>
  <c r="EH110" i="35"/>
  <c r="EI100" i="35"/>
  <c r="EI99" i="35"/>
  <c r="EH95" i="35"/>
  <c r="EH94" i="35"/>
  <c r="EH79" i="35"/>
  <c r="EH78" i="35"/>
  <c r="EI68" i="35"/>
  <c r="EH62" i="35"/>
  <c r="EI52" i="35"/>
  <c r="EH46" i="35"/>
  <c r="EI36" i="35"/>
  <c r="EH31" i="35"/>
  <c r="EH30" i="35"/>
  <c r="EH77" i="35"/>
  <c r="EH61" i="35"/>
  <c r="EG140" i="32"/>
  <c r="EG152" i="32"/>
  <c r="EG147" i="32"/>
  <c r="EH130" i="32"/>
  <c r="EH114" i="32"/>
  <c r="EG109" i="32"/>
  <c r="EG93" i="32"/>
  <c r="EG78" i="32"/>
  <c r="EG154" i="32"/>
  <c r="EG150" i="32"/>
  <c r="EG145" i="32"/>
  <c r="EG155" i="32" s="1"/>
  <c r="HZ34" i="40"/>
  <c r="HZ33" i="40"/>
  <c r="EG165" i="32"/>
  <c r="EG153" i="32"/>
  <c r="EG148" i="32"/>
  <c r="EH148" i="32" s="1"/>
  <c r="HZ7" i="40" s="1"/>
  <c r="EH54" i="33"/>
  <c r="EH43" i="33"/>
  <c r="EH42" i="33"/>
  <c r="EH41" i="33"/>
  <c r="EH46" i="33" s="1"/>
  <c r="EH56" i="33" s="1"/>
  <c r="EH40" i="33"/>
  <c r="EH39" i="33"/>
  <c r="EH37" i="33"/>
  <c r="EI37" i="33" s="1"/>
  <c r="EH36" i="33"/>
  <c r="EI36" i="33" s="1"/>
  <c r="EH35" i="33"/>
  <c r="EH34" i="33"/>
  <c r="EH44" i="33" s="1"/>
  <c r="EH134" i="35"/>
  <c r="EH123" i="35"/>
  <c r="EH122" i="35"/>
  <c r="EH119" i="35"/>
  <c r="EH117" i="35"/>
  <c r="HZ11" i="40" s="1"/>
  <c r="EH114" i="35"/>
  <c r="EH124" i="35" s="1"/>
  <c r="EH86" i="34"/>
  <c r="EH75" i="34"/>
  <c r="EH71" i="34"/>
  <c r="EH66" i="34"/>
  <c r="EH76" i="34" s="1"/>
  <c r="EG71" i="36"/>
  <c r="EG60" i="36"/>
  <c r="EG59" i="36"/>
  <c r="EG58" i="36"/>
  <c r="EG56" i="36"/>
  <c r="EG54" i="36"/>
  <c r="EH54" i="36" s="1"/>
  <c r="EG53" i="36"/>
  <c r="EH53" i="36" s="1"/>
  <c r="EG51" i="36"/>
  <c r="EG61" i="36" s="1"/>
  <c r="EH87" i="37"/>
  <c r="EH76" i="37"/>
  <c r="EH72" i="37"/>
  <c r="EH70" i="37"/>
  <c r="HZ15" i="40" s="1"/>
  <c r="EH67" i="37"/>
  <c r="EH77" i="37" s="1"/>
  <c r="EH70" i="38"/>
  <c r="EH59" i="38"/>
  <c r="EH58" i="38"/>
  <c r="EH55" i="38"/>
  <c r="EH50" i="38"/>
  <c r="EH60" i="38" s="1"/>
  <c r="EH59" i="39"/>
  <c r="EH58" i="39"/>
  <c r="EH57" i="39"/>
  <c r="EH55" i="39"/>
  <c r="EH53" i="39"/>
  <c r="HZ19" i="40" s="1"/>
  <c r="EH52" i="39"/>
  <c r="EI52" i="39" s="1"/>
  <c r="EH50" i="39"/>
  <c r="EH60" i="39" s="1"/>
  <c r="EH54" i="46"/>
  <c r="EH43" i="46"/>
  <c r="EH42" i="46"/>
  <c r="EH41" i="46"/>
  <c r="EH39" i="46"/>
  <c r="EH37" i="46"/>
  <c r="HZ36" i="40" s="1"/>
  <c r="EH36" i="46"/>
  <c r="EI36" i="46" s="1"/>
  <c r="EH35" i="46"/>
  <c r="EI35" i="46" s="1"/>
  <c r="EH34" i="46"/>
  <c r="EH44" i="46" s="1"/>
  <c r="EH91" i="47"/>
  <c r="EH90" i="47"/>
  <c r="EH87" i="47"/>
  <c r="EH85" i="47"/>
  <c r="HZ38" i="40" s="1"/>
  <c r="EH84" i="47"/>
  <c r="HZ37" i="40" s="1"/>
  <c r="EH82" i="47"/>
  <c r="EH92" i="47" s="1"/>
  <c r="EH77" i="47"/>
  <c r="EH76" i="47"/>
  <c r="EI69" i="47"/>
  <c r="EI68" i="47"/>
  <c r="EI67" i="47"/>
  <c r="EI66" i="47"/>
  <c r="EH61" i="47"/>
  <c r="EH60" i="47"/>
  <c r="EI53" i="47"/>
  <c r="EI52" i="47"/>
  <c r="EI51" i="47"/>
  <c r="EI50" i="47"/>
  <c r="EH31" i="47"/>
  <c r="EH30" i="47"/>
  <c r="EH28" i="47"/>
  <c r="EI21" i="47"/>
  <c r="EI20" i="47"/>
  <c r="EI18" i="47"/>
  <c r="EI34" i="46"/>
  <c r="EH31" i="46"/>
  <c r="EH29" i="46"/>
  <c r="EH28" i="46"/>
  <c r="EI21" i="46"/>
  <c r="EI20" i="46"/>
  <c r="EI18" i="46"/>
  <c r="EI50" i="39"/>
  <c r="EH45" i="39"/>
  <c r="EH44" i="39"/>
  <c r="EI37" i="39"/>
  <c r="EI34" i="39"/>
  <c r="EH31" i="39"/>
  <c r="EH29" i="39"/>
  <c r="EH28" i="39"/>
  <c r="EI21" i="39"/>
  <c r="EI18" i="39"/>
  <c r="EH45" i="38"/>
  <c r="EH44" i="38"/>
  <c r="EI37" i="38"/>
  <c r="EI36" i="38"/>
  <c r="EI35" i="38"/>
  <c r="EI34" i="38"/>
  <c r="EH29" i="38"/>
  <c r="EH28" i="38"/>
  <c r="EH32" i="38" s="1"/>
  <c r="EI21" i="38"/>
  <c r="EI18" i="38"/>
  <c r="EH13" i="38"/>
  <c r="EH12" i="38"/>
  <c r="EI5" i="38"/>
  <c r="EI4" i="38"/>
  <c r="EI3" i="38"/>
  <c r="EI2" i="38"/>
  <c r="EH61" i="37"/>
  <c r="EH60" i="37"/>
  <c r="EH64" i="37" s="1"/>
  <c r="EI53" i="37"/>
  <c r="EI50" i="37"/>
  <c r="EH47" i="37"/>
  <c r="EH46" i="37"/>
  <c r="EH44" i="37"/>
  <c r="EI37" i="37"/>
  <c r="EI36" i="37"/>
  <c r="EI34" i="37"/>
  <c r="EH15" i="37"/>
  <c r="EH13" i="37"/>
  <c r="EH12" i="37"/>
  <c r="EH16" i="37" s="1"/>
  <c r="EI5" i="37"/>
  <c r="EI2" i="37"/>
  <c r="EG32" i="36"/>
  <c r="EG31" i="36"/>
  <c r="EG30" i="36"/>
  <c r="EG29" i="36"/>
  <c r="EH22" i="36"/>
  <c r="EH21" i="36"/>
  <c r="EH19" i="36"/>
  <c r="EH61" i="34"/>
  <c r="EH60" i="34"/>
  <c r="EH64" i="34" s="1"/>
  <c r="EI50" i="34"/>
  <c r="EH45" i="34"/>
  <c r="EH44" i="34"/>
  <c r="EI37" i="34"/>
  <c r="EI36" i="34"/>
  <c r="EI35" i="34"/>
  <c r="EI34" i="34"/>
  <c r="EH31" i="34"/>
  <c r="EH30" i="34"/>
  <c r="EH28" i="34"/>
  <c r="EI21" i="34"/>
  <c r="EI20" i="34"/>
  <c r="EI18" i="34"/>
  <c r="EH13" i="34"/>
  <c r="EH12" i="34"/>
  <c r="EI5" i="34"/>
  <c r="EI4" i="34"/>
  <c r="EI3" i="34"/>
  <c r="EI2" i="34"/>
  <c r="EH111" i="35"/>
  <c r="EH109" i="35"/>
  <c r="EH108" i="35"/>
  <c r="EH112" i="35" s="1"/>
  <c r="EI101" i="35"/>
  <c r="EI98" i="35"/>
  <c r="EH93" i="35"/>
  <c r="EH92" i="35"/>
  <c r="EI85" i="35"/>
  <c r="EI84" i="35"/>
  <c r="EI83" i="35"/>
  <c r="EI82" i="35"/>
  <c r="EH76" i="35"/>
  <c r="EI69" i="35"/>
  <c r="EI66" i="35"/>
  <c r="EH60" i="35"/>
  <c r="EI53" i="35"/>
  <c r="EI50" i="35"/>
  <c r="EH47" i="35"/>
  <c r="EH45" i="35"/>
  <c r="EH44" i="35"/>
  <c r="EI37" i="35"/>
  <c r="EI34" i="35"/>
  <c r="EH29" i="35"/>
  <c r="EH28" i="35"/>
  <c r="EI21" i="35"/>
  <c r="EI20" i="35"/>
  <c r="EI19" i="35"/>
  <c r="EI18" i="35"/>
  <c r="EI35" i="33"/>
  <c r="EI34" i="33"/>
  <c r="EH31" i="33"/>
  <c r="EH30" i="33"/>
  <c r="EH29" i="33"/>
  <c r="EH28" i="33"/>
  <c r="EI21" i="33"/>
  <c r="EI20" i="33"/>
  <c r="EI19" i="33"/>
  <c r="EI18" i="33"/>
  <c r="EG142" i="32"/>
  <c r="EG141" i="32"/>
  <c r="EG139" i="32"/>
  <c r="EH132" i="32"/>
  <c r="EH131" i="32"/>
  <c r="EH129" i="32"/>
  <c r="EG126" i="32"/>
  <c r="EG125" i="32"/>
  <c r="EG124" i="32"/>
  <c r="EG123" i="32"/>
  <c r="EH116" i="32"/>
  <c r="EH115" i="32"/>
  <c r="EH113" i="32"/>
  <c r="EG108" i="32"/>
  <c r="EG107" i="32"/>
  <c r="EH100" i="32"/>
  <c r="EH99" i="32"/>
  <c r="EH98" i="32"/>
  <c r="EH97" i="32"/>
  <c r="EG92" i="32"/>
  <c r="EG91" i="32"/>
  <c r="EH84" i="32"/>
  <c r="EH83" i="32"/>
  <c r="EH82" i="32"/>
  <c r="EH81" i="32"/>
  <c r="EG76" i="32"/>
  <c r="EG75" i="32"/>
  <c r="EH68" i="32"/>
  <c r="EH66" i="32"/>
  <c r="EH65" i="32"/>
  <c r="EH5" i="32"/>
  <c r="EH4" i="32"/>
  <c r="EG15" i="32"/>
  <c r="EG12" i="32"/>
  <c r="IB33" i="40"/>
  <c r="IB34" i="40"/>
  <c r="EH88" i="47" l="1"/>
  <c r="EH79" i="47"/>
  <c r="EH80" i="47"/>
  <c r="EH62" i="47"/>
  <c r="EH64" i="47"/>
  <c r="EI85" i="47"/>
  <c r="EI82" i="47"/>
  <c r="EI84" i="47"/>
  <c r="EH94" i="47"/>
  <c r="EH104" i="47" s="1"/>
  <c r="EH95" i="47"/>
  <c r="EH105" i="47" s="1"/>
  <c r="EH32" i="47"/>
  <c r="EI19" i="47"/>
  <c r="EH32" i="46"/>
  <c r="EI37" i="46"/>
  <c r="EH40" i="46"/>
  <c r="EH46" i="46" s="1"/>
  <c r="EH56" i="46" s="1"/>
  <c r="HZ35" i="40"/>
  <c r="EH46" i="39"/>
  <c r="EH48" i="39" s="1"/>
  <c r="EH61" i="39"/>
  <c r="EH71" i="39" s="1"/>
  <c r="EH63" i="39"/>
  <c r="EH73" i="39" s="1"/>
  <c r="HZ18" i="40"/>
  <c r="EI19" i="39"/>
  <c r="EI53" i="39"/>
  <c r="EH30" i="39"/>
  <c r="EH32" i="39" s="1"/>
  <c r="EH48" i="38"/>
  <c r="EI19" i="38"/>
  <c r="EH56" i="38"/>
  <c r="EH57" i="38"/>
  <c r="EH63" i="38" s="1"/>
  <c r="EH73" i="38" s="1"/>
  <c r="EI52" i="38"/>
  <c r="HZ16" i="40"/>
  <c r="HZ17" i="40"/>
  <c r="EH14" i="38"/>
  <c r="EH15" i="38"/>
  <c r="EH16" i="38"/>
  <c r="EI50" i="38"/>
  <c r="EH68" i="37"/>
  <c r="EI68" i="37" s="1"/>
  <c r="EI52" i="37"/>
  <c r="EH74" i="37"/>
  <c r="EI67" i="37"/>
  <c r="EI35" i="37"/>
  <c r="EH45" i="37"/>
  <c r="EH48" i="37" s="1"/>
  <c r="EI70" i="37"/>
  <c r="HZ14" i="40"/>
  <c r="EI69" i="37"/>
  <c r="EI3" i="37"/>
  <c r="EH73" i="37"/>
  <c r="EH79" i="37" s="1"/>
  <c r="EH89" i="37" s="1"/>
  <c r="EI4" i="37"/>
  <c r="EG33" i="36"/>
  <c r="HZ13" i="40"/>
  <c r="EG64" i="36"/>
  <c r="EG74" i="36" s="1"/>
  <c r="EH20" i="36"/>
  <c r="HZ12" i="40"/>
  <c r="EI51" i="34"/>
  <c r="EI52" i="34"/>
  <c r="EI53" i="34"/>
  <c r="EH46" i="34"/>
  <c r="EH47" i="34"/>
  <c r="EH48" i="34"/>
  <c r="EI66" i="34"/>
  <c r="EH32" i="34"/>
  <c r="EI19" i="34"/>
  <c r="HZ9" i="40"/>
  <c r="HZ8" i="40"/>
  <c r="EH78" i="34"/>
  <c r="EH88" i="34" s="1"/>
  <c r="EH16" i="34"/>
  <c r="EH115" i="35"/>
  <c r="EI115" i="35" s="1"/>
  <c r="EH96" i="35"/>
  <c r="EH116" i="35"/>
  <c r="EI116" i="35" s="1"/>
  <c r="EH121" i="35"/>
  <c r="EI51" i="35"/>
  <c r="EH63" i="35"/>
  <c r="EH48" i="35"/>
  <c r="EH120" i="35"/>
  <c r="EI35" i="35"/>
  <c r="EI114" i="35"/>
  <c r="EH32" i="35"/>
  <c r="EH80" i="35"/>
  <c r="EI67" i="35"/>
  <c r="EI117" i="35"/>
  <c r="EH64" i="35"/>
  <c r="EH32" i="33"/>
  <c r="EG143" i="32"/>
  <c r="EG127" i="32"/>
  <c r="EG146" i="32"/>
  <c r="EH146" i="32" s="1"/>
  <c r="EG110" i="32"/>
  <c r="EG111" i="32"/>
  <c r="EG151" i="32"/>
  <c r="EG157" i="32" s="1"/>
  <c r="EG167" i="32" s="1"/>
  <c r="EG94" i="32"/>
  <c r="EG95" i="32"/>
  <c r="EH147" i="32"/>
  <c r="HZ6" i="40"/>
  <c r="IB6" i="40" s="1"/>
  <c r="EH67" i="32"/>
  <c r="EG77" i="32"/>
  <c r="EG79" i="32" s="1"/>
  <c r="EH2" i="32"/>
  <c r="EG14" i="32"/>
  <c r="EH3" i="32"/>
  <c r="EG13" i="32"/>
  <c r="EG16" i="32" s="1"/>
  <c r="EH145" i="32"/>
  <c r="EH47" i="33"/>
  <c r="EH57" i="33" s="1"/>
  <c r="EH45" i="33"/>
  <c r="EH77" i="34"/>
  <c r="EH79" i="34"/>
  <c r="EH89" i="34" s="1"/>
  <c r="EG62" i="36"/>
  <c r="EG63" i="36"/>
  <c r="EG73" i="36" s="1"/>
  <c r="EH51" i="36"/>
  <c r="EH62" i="39"/>
  <c r="EH72" i="39" s="1"/>
  <c r="EH93" i="47"/>
  <c r="EF165" i="32"/>
  <c r="EF154" i="32"/>
  <c r="EF153" i="32"/>
  <c r="EF152" i="32"/>
  <c r="EF157" i="32" s="1"/>
  <c r="EF167" i="32" s="1"/>
  <c r="EF151" i="32"/>
  <c r="EF150" i="32"/>
  <c r="EF148" i="32"/>
  <c r="EF147" i="32"/>
  <c r="EF146" i="32"/>
  <c r="EF145" i="32"/>
  <c r="EF155" i="32" s="1"/>
  <c r="EG54" i="33"/>
  <c r="EG43" i="33"/>
  <c r="EG42" i="33"/>
  <c r="EG41" i="33"/>
  <c r="EG40" i="33"/>
  <c r="EG39" i="33"/>
  <c r="EG37" i="33"/>
  <c r="EG36" i="33"/>
  <c r="EG35" i="33"/>
  <c r="EG34" i="33"/>
  <c r="EG44" i="33" s="1"/>
  <c r="EG134" i="35"/>
  <c r="EG123" i="35"/>
  <c r="EG122" i="35"/>
  <c r="EG121" i="35"/>
  <c r="EG120" i="35"/>
  <c r="EG119" i="35"/>
  <c r="EG117" i="35"/>
  <c r="IB11" i="40" s="1"/>
  <c r="EG116" i="35"/>
  <c r="EG115" i="35"/>
  <c r="EG114" i="35"/>
  <c r="EG124" i="35" s="1"/>
  <c r="EG86" i="34"/>
  <c r="EG75" i="34"/>
  <c r="EG74" i="34"/>
  <c r="EG73" i="34"/>
  <c r="EG72" i="34"/>
  <c r="EG71" i="34"/>
  <c r="EG69" i="34"/>
  <c r="EG68" i="34"/>
  <c r="EG67" i="34"/>
  <c r="EG66" i="34"/>
  <c r="EG76" i="34" s="1"/>
  <c r="EF71" i="36"/>
  <c r="EF60" i="36"/>
  <c r="EF59" i="36"/>
  <c r="EF58" i="36"/>
  <c r="EF57" i="36"/>
  <c r="EF56" i="36"/>
  <c r="EF54" i="36"/>
  <c r="EF53" i="36"/>
  <c r="EF52" i="36"/>
  <c r="EF51" i="36"/>
  <c r="EF61" i="36" s="1"/>
  <c r="EG87" i="37"/>
  <c r="EG76" i="37"/>
  <c r="EG75" i="37"/>
  <c r="EG74" i="37"/>
  <c r="EG73" i="37"/>
  <c r="EG72" i="37"/>
  <c r="EG70" i="37"/>
  <c r="EG69" i="37"/>
  <c r="EG68" i="37"/>
  <c r="EG67" i="37"/>
  <c r="EG77" i="37" s="1"/>
  <c r="EG70" i="38"/>
  <c r="EG59" i="38"/>
  <c r="EG58" i="38"/>
  <c r="EG57" i="38"/>
  <c r="EG62" i="38" s="1"/>
  <c r="EG72" i="38" s="1"/>
  <c r="EG56" i="38"/>
  <c r="EG55" i="38"/>
  <c r="EG53" i="38"/>
  <c r="EG52" i="38"/>
  <c r="EG51" i="38"/>
  <c r="EG50" i="38"/>
  <c r="EG60" i="38" s="1"/>
  <c r="EG59" i="39"/>
  <c r="EG58" i="39"/>
  <c r="EG57" i="39"/>
  <c r="EG56" i="39"/>
  <c r="EG55" i="39"/>
  <c r="EG53" i="39"/>
  <c r="IB19" i="40" s="1"/>
  <c r="EG52" i="39"/>
  <c r="EG51" i="39"/>
  <c r="EG50" i="39"/>
  <c r="EG60" i="39" s="1"/>
  <c r="EG54" i="46"/>
  <c r="EG43" i="46"/>
  <c r="EG42" i="46"/>
  <c r="EG41" i="46"/>
  <c r="EG40" i="46"/>
  <c r="EG39" i="46"/>
  <c r="EG37" i="46"/>
  <c r="EG36" i="46"/>
  <c r="EG35" i="46"/>
  <c r="EG34" i="46"/>
  <c r="EG44" i="46" s="1"/>
  <c r="EG91" i="47"/>
  <c r="EG90" i="47"/>
  <c r="EG89" i="47"/>
  <c r="EG88" i="47"/>
  <c r="EG87" i="47"/>
  <c r="EG85" i="47"/>
  <c r="IB38" i="40" s="1"/>
  <c r="EG84" i="47"/>
  <c r="IB37" i="40" s="1"/>
  <c r="EG83" i="47"/>
  <c r="EG82" i="47"/>
  <c r="EG92" i="47" s="1"/>
  <c r="EG79" i="47"/>
  <c r="EG78" i="47"/>
  <c r="EG77" i="47"/>
  <c r="EG76" i="47"/>
  <c r="EG63" i="47"/>
  <c r="EG62" i="47"/>
  <c r="EG61" i="47"/>
  <c r="EG60" i="47"/>
  <c r="EG31" i="47"/>
  <c r="EG30" i="47"/>
  <c r="EG29" i="47"/>
  <c r="EG28" i="47"/>
  <c r="EG31" i="46"/>
  <c r="EG30" i="46"/>
  <c r="EG29" i="46"/>
  <c r="EG28" i="46"/>
  <c r="EG47" i="39"/>
  <c r="EG46" i="39"/>
  <c r="EG45" i="39"/>
  <c r="EG44" i="39"/>
  <c r="EG31" i="39"/>
  <c r="EG30" i="39"/>
  <c r="EG29" i="39"/>
  <c r="EG28" i="39"/>
  <c r="EG47" i="38"/>
  <c r="EG46" i="38"/>
  <c r="EG45" i="38"/>
  <c r="EG44" i="38"/>
  <c r="EG31" i="38"/>
  <c r="EG30" i="38"/>
  <c r="EG29" i="38"/>
  <c r="EG28" i="38"/>
  <c r="EG15" i="38"/>
  <c r="EG14" i="38"/>
  <c r="EG13" i="38"/>
  <c r="EG12" i="38"/>
  <c r="EG63" i="37"/>
  <c r="EG62" i="37"/>
  <c r="EG61" i="37"/>
  <c r="EG60" i="37"/>
  <c r="EG47" i="37"/>
  <c r="EG46" i="37"/>
  <c r="EG45" i="37"/>
  <c r="EG44" i="37"/>
  <c r="EG15" i="37"/>
  <c r="EG14" i="37"/>
  <c r="EG13" i="37"/>
  <c r="EG12" i="37"/>
  <c r="EF32" i="36"/>
  <c r="EF31" i="36"/>
  <c r="EF30" i="36"/>
  <c r="EF29" i="36"/>
  <c r="EG63" i="34"/>
  <c r="EG62" i="34"/>
  <c r="EG61" i="34"/>
  <c r="EG60" i="34"/>
  <c r="EG47" i="34"/>
  <c r="EG46" i="34"/>
  <c r="EG45" i="34"/>
  <c r="EG44" i="34"/>
  <c r="EG31" i="34"/>
  <c r="EG30" i="34"/>
  <c r="EG29" i="34"/>
  <c r="EG28" i="34"/>
  <c r="EG15" i="34"/>
  <c r="EG14" i="34"/>
  <c r="EG13" i="34"/>
  <c r="EG12" i="34"/>
  <c r="EG111" i="35"/>
  <c r="EG110" i="35"/>
  <c r="EG109" i="35"/>
  <c r="EG108" i="35"/>
  <c r="EG95" i="35"/>
  <c r="EG94" i="35"/>
  <c r="EG93" i="35"/>
  <c r="EG92" i="35"/>
  <c r="EG79" i="35"/>
  <c r="EG78" i="35"/>
  <c r="EG77" i="35"/>
  <c r="EG76" i="35"/>
  <c r="EG63" i="35"/>
  <c r="EG62" i="35"/>
  <c r="EG61" i="35"/>
  <c r="EG60" i="35"/>
  <c r="EG47" i="35"/>
  <c r="EG46" i="35"/>
  <c r="EG45" i="35"/>
  <c r="EG44" i="35"/>
  <c r="EG31" i="35"/>
  <c r="EG30" i="35"/>
  <c r="EG29" i="35"/>
  <c r="EG28" i="35"/>
  <c r="EG31" i="33"/>
  <c r="EG30" i="33"/>
  <c r="EG29" i="33"/>
  <c r="EG28" i="33"/>
  <c r="EF142" i="32"/>
  <c r="EF141" i="32"/>
  <c r="EF140" i="32"/>
  <c r="EF139" i="32"/>
  <c r="EF126" i="32"/>
  <c r="EF125" i="32"/>
  <c r="EF124" i="32"/>
  <c r="EF123" i="32"/>
  <c r="EF110" i="32"/>
  <c r="EF109" i="32"/>
  <c r="EF108" i="32"/>
  <c r="EF107" i="32"/>
  <c r="EF94" i="32"/>
  <c r="EF93" i="32"/>
  <c r="EF92" i="32"/>
  <c r="EF91" i="32"/>
  <c r="EF78" i="32"/>
  <c r="EF77" i="32"/>
  <c r="EF76" i="32"/>
  <c r="EF75" i="32"/>
  <c r="EF79" i="32" s="1"/>
  <c r="EF15" i="32"/>
  <c r="EF14" i="32"/>
  <c r="EF13" i="32"/>
  <c r="EF12" i="32"/>
  <c r="IA33" i="40"/>
  <c r="EF91" i="47"/>
  <c r="EF90" i="47"/>
  <c r="EF89" i="47"/>
  <c r="EF88" i="47"/>
  <c r="EF87" i="47"/>
  <c r="EF85" i="47"/>
  <c r="EF84" i="47"/>
  <c r="EF83" i="47"/>
  <c r="EF82" i="47"/>
  <c r="EF79" i="47"/>
  <c r="EF78" i="47"/>
  <c r="EF77" i="47"/>
  <c r="EF76" i="47"/>
  <c r="EF63" i="47"/>
  <c r="EF62" i="47"/>
  <c r="EF61" i="47"/>
  <c r="EF60" i="47"/>
  <c r="EF31" i="47"/>
  <c r="EF30" i="47"/>
  <c r="EF29" i="47"/>
  <c r="EF28" i="47"/>
  <c r="EF54" i="46"/>
  <c r="EF43" i="46"/>
  <c r="EF42" i="46"/>
  <c r="EF41" i="46"/>
  <c r="EF40" i="46"/>
  <c r="EF39" i="46"/>
  <c r="EF37" i="46"/>
  <c r="EF36" i="46"/>
  <c r="EF35" i="46"/>
  <c r="EF34" i="46"/>
  <c r="EF44" i="46" s="1"/>
  <c r="EF31" i="46"/>
  <c r="EF30" i="46"/>
  <c r="EF29" i="46"/>
  <c r="EF28" i="46"/>
  <c r="EF59" i="39"/>
  <c r="EF58" i="39"/>
  <c r="EF57" i="39"/>
  <c r="EF56" i="39"/>
  <c r="EF55" i="39"/>
  <c r="EF53" i="39"/>
  <c r="EF52" i="39"/>
  <c r="EF51" i="39"/>
  <c r="EF50" i="39"/>
  <c r="EF60" i="39" s="1"/>
  <c r="EF47" i="39"/>
  <c r="EF46" i="39"/>
  <c r="EF45" i="39"/>
  <c r="EF44" i="39"/>
  <c r="EF31" i="39"/>
  <c r="EF30" i="39"/>
  <c r="EF29" i="39"/>
  <c r="EF28" i="39"/>
  <c r="EF70" i="38"/>
  <c r="EF59" i="38"/>
  <c r="EF58" i="38"/>
  <c r="EF57" i="38"/>
  <c r="EF56" i="38"/>
  <c r="EF55" i="38"/>
  <c r="EF53" i="38"/>
  <c r="EF52" i="38"/>
  <c r="EF51" i="38"/>
  <c r="EF50" i="38"/>
  <c r="EF60" i="38" s="1"/>
  <c r="EF47" i="38"/>
  <c r="EF46" i="38"/>
  <c r="EF45" i="38"/>
  <c r="EF44" i="38"/>
  <c r="EF31" i="38"/>
  <c r="EF30" i="38"/>
  <c r="EF29" i="38"/>
  <c r="EF28" i="38"/>
  <c r="EF15" i="38"/>
  <c r="EF14" i="38"/>
  <c r="EF13" i="38"/>
  <c r="EF12" i="38"/>
  <c r="EF87" i="37"/>
  <c r="EF76" i="37"/>
  <c r="EF75" i="37"/>
  <c r="EF74" i="37"/>
  <c r="EF73" i="37"/>
  <c r="EF72" i="37"/>
  <c r="EF70" i="37"/>
  <c r="EF69" i="37"/>
  <c r="EF68" i="37"/>
  <c r="EF67" i="37"/>
  <c r="EF77" i="37" s="1"/>
  <c r="EF63" i="37"/>
  <c r="EF62" i="37"/>
  <c r="EF61" i="37"/>
  <c r="EF60" i="37"/>
  <c r="EF47" i="37"/>
  <c r="EF46" i="37"/>
  <c r="EF45" i="37"/>
  <c r="EF44" i="37"/>
  <c r="EF15" i="37"/>
  <c r="EF14" i="37"/>
  <c r="EF13" i="37"/>
  <c r="EF12" i="37"/>
  <c r="EE71" i="36"/>
  <c r="EE60" i="36"/>
  <c r="EE59" i="36"/>
  <c r="EE58" i="36"/>
  <c r="EE57" i="36"/>
  <c r="EE56" i="36"/>
  <c r="EE54" i="36"/>
  <c r="EE53" i="36"/>
  <c r="EE52" i="36"/>
  <c r="EE51" i="36"/>
  <c r="EE61" i="36" s="1"/>
  <c r="EE32" i="36"/>
  <c r="EE31" i="36"/>
  <c r="EE30" i="36"/>
  <c r="EE29" i="36"/>
  <c r="EF86" i="34"/>
  <c r="EF75" i="34"/>
  <c r="EF74" i="34"/>
  <c r="EF73" i="34"/>
  <c r="EF72" i="34"/>
  <c r="EF71" i="34"/>
  <c r="EF69" i="34"/>
  <c r="EF68" i="34"/>
  <c r="EF67" i="34"/>
  <c r="EF66" i="34"/>
  <c r="EF76" i="34" s="1"/>
  <c r="EF63" i="34"/>
  <c r="EF62" i="34"/>
  <c r="EF61" i="34"/>
  <c r="EF60" i="34"/>
  <c r="EF47" i="34"/>
  <c r="EF46" i="34"/>
  <c r="EF45" i="34"/>
  <c r="EF44" i="34"/>
  <c r="EF31" i="34"/>
  <c r="EF30" i="34"/>
  <c r="EF29" i="34"/>
  <c r="EF28" i="34"/>
  <c r="EF15" i="34"/>
  <c r="EF14" i="34"/>
  <c r="EF13" i="34"/>
  <c r="EF12" i="34"/>
  <c r="EF134" i="35"/>
  <c r="EF123" i="35"/>
  <c r="EF122" i="35"/>
  <c r="EF121" i="35"/>
  <c r="EF120" i="35"/>
  <c r="EF119" i="35"/>
  <c r="EF117" i="35"/>
  <c r="EF116" i="35"/>
  <c r="EF115" i="35"/>
  <c r="EF114" i="35"/>
  <c r="EF111" i="35"/>
  <c r="EF110" i="35"/>
  <c r="EF109" i="35"/>
  <c r="EF108" i="35"/>
  <c r="EF95" i="35"/>
  <c r="EF94" i="35"/>
  <c r="EF93" i="35"/>
  <c r="EF92" i="35"/>
  <c r="EF79" i="35"/>
  <c r="EF78" i="35"/>
  <c r="EF77" i="35"/>
  <c r="EF76" i="35"/>
  <c r="EF63" i="35"/>
  <c r="EF62" i="35"/>
  <c r="EF61" i="35"/>
  <c r="EF60" i="35"/>
  <c r="EF47" i="35"/>
  <c r="EF46" i="35"/>
  <c r="EF45" i="35"/>
  <c r="EF44" i="35"/>
  <c r="EF31" i="35"/>
  <c r="EF30" i="35"/>
  <c r="EF29" i="35"/>
  <c r="EF28" i="35"/>
  <c r="EF32" i="35" s="1"/>
  <c r="EF54" i="33"/>
  <c r="EF43" i="33"/>
  <c r="EF42" i="33"/>
  <c r="EF41" i="33"/>
  <c r="EF40" i="33"/>
  <c r="EF39" i="33"/>
  <c r="EF37" i="33"/>
  <c r="EF36" i="33"/>
  <c r="EF35" i="33"/>
  <c r="EF34" i="33"/>
  <c r="EF44" i="33" s="1"/>
  <c r="EF31" i="33"/>
  <c r="EF30" i="33"/>
  <c r="EF29" i="33"/>
  <c r="EF28" i="33"/>
  <c r="EE165" i="32"/>
  <c r="EE154" i="32"/>
  <c r="EE153" i="32"/>
  <c r="EE152" i="32"/>
  <c r="EE151" i="32"/>
  <c r="EE150" i="32"/>
  <c r="EE148" i="32"/>
  <c r="EE147" i="32"/>
  <c r="EE146" i="32"/>
  <c r="EE145" i="32"/>
  <c r="EE155" i="32" s="1"/>
  <c r="EE142" i="32"/>
  <c r="EE141" i="32"/>
  <c r="EE140" i="32"/>
  <c r="EE139" i="32"/>
  <c r="EE126" i="32"/>
  <c r="EE125" i="32"/>
  <c r="EE124" i="32"/>
  <c r="EE123" i="32"/>
  <c r="EE110" i="32"/>
  <c r="EE109" i="32"/>
  <c r="EE108" i="32"/>
  <c r="EE107" i="32"/>
  <c r="EE94" i="32"/>
  <c r="EE93" i="32"/>
  <c r="EE92" i="32"/>
  <c r="EE91" i="32"/>
  <c r="EE78" i="32"/>
  <c r="EE77" i="32"/>
  <c r="EE76" i="32"/>
  <c r="EE75" i="32"/>
  <c r="EE15" i="32"/>
  <c r="EE14" i="32"/>
  <c r="EE13" i="32"/>
  <c r="EE12" i="32"/>
  <c r="IA34" i="40"/>
  <c r="IG10" i="40"/>
  <c r="IF45" i="40"/>
  <c r="B4" i="40"/>
  <c r="EE68" i="34"/>
  <c r="EE116" i="35"/>
  <c r="EE114" i="35"/>
  <c r="EE115" i="35"/>
  <c r="EE91" i="47"/>
  <c r="EE90" i="47"/>
  <c r="EE89" i="47"/>
  <c r="EE88" i="47"/>
  <c r="EE87" i="47"/>
  <c r="EE85" i="47"/>
  <c r="EE84" i="47"/>
  <c r="EE83" i="47"/>
  <c r="EE82" i="47"/>
  <c r="EE92" i="47" s="1"/>
  <c r="EE79" i="47"/>
  <c r="EE78" i="47"/>
  <c r="EE77" i="47"/>
  <c r="EE76" i="47"/>
  <c r="EE63" i="47"/>
  <c r="EE62" i="47"/>
  <c r="EE61" i="47"/>
  <c r="EE60" i="47"/>
  <c r="EE31" i="47"/>
  <c r="EE30" i="47"/>
  <c r="EE29" i="47"/>
  <c r="EE28" i="47"/>
  <c r="EE54" i="46"/>
  <c r="EE43" i="46"/>
  <c r="EE42" i="46"/>
  <c r="EE41" i="46"/>
  <c r="EE40" i="46"/>
  <c r="EE39" i="46"/>
  <c r="EE37" i="46"/>
  <c r="EE36" i="46"/>
  <c r="EE35" i="46"/>
  <c r="EE34" i="46"/>
  <c r="EE44" i="46" s="1"/>
  <c r="EE31" i="46"/>
  <c r="EE30" i="46"/>
  <c r="EE29" i="46"/>
  <c r="EE28" i="46"/>
  <c r="EE59" i="39"/>
  <c r="EE58" i="39"/>
  <c r="EE57" i="39"/>
  <c r="EE56" i="39"/>
  <c r="EE55" i="39"/>
  <c r="EE53" i="39"/>
  <c r="EE52" i="39"/>
  <c r="EE51" i="39"/>
  <c r="EE50" i="39"/>
  <c r="EE60" i="39" s="1"/>
  <c r="EE47" i="39"/>
  <c r="EE46" i="39"/>
  <c r="EE45" i="39"/>
  <c r="EE44" i="39"/>
  <c r="EE31" i="39"/>
  <c r="EE30" i="39"/>
  <c r="EE29" i="39"/>
  <c r="EE28" i="39"/>
  <c r="EE70" i="38"/>
  <c r="EE59" i="38"/>
  <c r="EE58" i="38"/>
  <c r="EE57" i="38"/>
  <c r="EE56" i="38"/>
  <c r="EE55" i="38"/>
  <c r="EE53" i="38"/>
  <c r="EE52" i="38"/>
  <c r="EE51" i="38"/>
  <c r="EE50" i="38"/>
  <c r="EE60" i="38" s="1"/>
  <c r="EE47" i="38"/>
  <c r="EE46" i="38"/>
  <c r="EE45" i="38"/>
  <c r="EE44" i="38"/>
  <c r="EE31" i="38"/>
  <c r="EE30" i="38"/>
  <c r="EE29" i="38"/>
  <c r="EE28" i="38"/>
  <c r="EE15" i="38"/>
  <c r="EE14" i="38"/>
  <c r="EE13" i="38"/>
  <c r="EE12" i="38"/>
  <c r="EE87" i="37"/>
  <c r="EE76" i="37"/>
  <c r="EE75" i="37"/>
  <c r="EE74" i="37"/>
  <c r="EE73" i="37"/>
  <c r="EE72" i="37"/>
  <c r="EE70" i="37"/>
  <c r="EE69" i="37"/>
  <c r="EE68" i="37"/>
  <c r="EE67" i="37"/>
  <c r="EE77" i="37" s="1"/>
  <c r="EE63" i="37"/>
  <c r="EE62" i="37"/>
  <c r="EE61" i="37"/>
  <c r="EE60" i="37"/>
  <c r="EE47" i="37"/>
  <c r="EE46" i="37"/>
  <c r="EE45" i="37"/>
  <c r="EE44" i="37"/>
  <c r="EE15" i="37"/>
  <c r="EE14" i="37"/>
  <c r="EE13" i="37"/>
  <c r="EE12" i="37"/>
  <c r="EE16" i="37" s="1"/>
  <c r="ED71" i="36"/>
  <c r="ED60" i="36"/>
  <c r="ED59" i="36"/>
  <c r="ED58" i="36"/>
  <c r="ED57" i="36"/>
  <c r="ED56" i="36"/>
  <c r="ED54" i="36"/>
  <c r="ED53" i="36"/>
  <c r="ED52" i="36"/>
  <c r="ED51" i="36"/>
  <c r="ED61" i="36" s="1"/>
  <c r="ED32" i="36"/>
  <c r="ED31" i="36"/>
  <c r="ED30" i="36"/>
  <c r="ED29" i="36"/>
  <c r="EE86" i="34"/>
  <c r="EE75" i="34"/>
  <c r="EE74" i="34"/>
  <c r="EE73" i="34"/>
  <c r="EE72" i="34"/>
  <c r="EE71" i="34"/>
  <c r="EE69" i="34"/>
  <c r="EE67" i="34"/>
  <c r="EE66" i="34"/>
  <c r="EE76" i="34" s="1"/>
  <c r="EE63" i="34"/>
  <c r="EE62" i="34"/>
  <c r="EE61" i="34"/>
  <c r="EE60" i="34"/>
  <c r="EE47" i="34"/>
  <c r="EE46" i="34"/>
  <c r="EE45" i="34"/>
  <c r="EE44" i="34"/>
  <c r="EE31" i="34"/>
  <c r="EE30" i="34"/>
  <c r="EE29" i="34"/>
  <c r="EE28" i="34"/>
  <c r="EE15" i="34"/>
  <c r="EE14" i="34"/>
  <c r="EE13" i="34"/>
  <c r="EE12" i="34"/>
  <c r="EE134" i="35"/>
  <c r="EE123" i="35"/>
  <c r="EE122" i="35"/>
  <c r="EE121" i="35"/>
  <c r="EE120" i="35"/>
  <c r="EE119" i="35"/>
  <c r="EE117" i="35"/>
  <c r="EE124" i="35"/>
  <c r="EE111" i="35"/>
  <c r="EE110" i="35"/>
  <c r="EE109" i="35"/>
  <c r="EE108" i="35"/>
  <c r="EE95" i="35"/>
  <c r="EE94" i="35"/>
  <c r="EE93" i="35"/>
  <c r="EE92" i="35"/>
  <c r="EE79" i="35"/>
  <c r="EE78" i="35"/>
  <c r="EE77" i="35"/>
  <c r="EE76" i="35"/>
  <c r="EE63" i="35"/>
  <c r="EE62" i="35"/>
  <c r="EE61" i="35"/>
  <c r="EE60" i="35"/>
  <c r="EE47" i="35"/>
  <c r="EE46" i="35"/>
  <c r="EE45" i="35"/>
  <c r="EE44" i="35"/>
  <c r="EE31" i="35"/>
  <c r="EE30" i="35"/>
  <c r="EE29" i="35"/>
  <c r="EE28" i="35"/>
  <c r="EE54" i="33"/>
  <c r="EE43" i="33"/>
  <c r="EE42" i="33"/>
  <c r="EE41" i="33"/>
  <c r="EE40" i="33"/>
  <c r="EE39" i="33"/>
  <c r="EE37" i="33"/>
  <c r="EE36" i="33"/>
  <c r="EE35" i="33"/>
  <c r="EE34" i="33"/>
  <c r="EE44" i="33" s="1"/>
  <c r="EE31" i="33"/>
  <c r="EE30" i="33"/>
  <c r="EE29" i="33"/>
  <c r="EE28" i="33"/>
  <c r="ED165" i="32"/>
  <c r="ED154" i="32"/>
  <c r="ED153" i="32"/>
  <c r="ED152" i="32"/>
  <c r="ED151" i="32"/>
  <c r="ED150" i="32"/>
  <c r="ED148" i="32"/>
  <c r="ED147" i="32"/>
  <c r="ED146" i="32"/>
  <c r="ED145" i="32"/>
  <c r="ED155" i="32" s="1"/>
  <c r="ED142" i="32"/>
  <c r="ED141" i="32"/>
  <c r="ED140" i="32"/>
  <c r="ED139" i="32"/>
  <c r="ED126" i="32"/>
  <c r="ED125" i="32"/>
  <c r="ED124" i="32"/>
  <c r="ED123" i="32"/>
  <c r="ED110" i="32"/>
  <c r="ED109" i="32"/>
  <c r="ED108" i="32"/>
  <c r="ED107" i="32"/>
  <c r="ED94" i="32"/>
  <c r="ED93" i="32"/>
  <c r="ED92" i="32"/>
  <c r="ED91" i="32"/>
  <c r="ED78" i="32"/>
  <c r="ED77" i="32"/>
  <c r="ED76" i="32"/>
  <c r="ED75" i="32"/>
  <c r="ED15" i="32"/>
  <c r="ED14" i="32"/>
  <c r="ED13" i="32"/>
  <c r="ED12" i="32"/>
  <c r="IF46" i="40"/>
  <c r="ED79" i="47"/>
  <c r="ED88" i="47"/>
  <c r="ED84" i="47"/>
  <c r="ED61" i="47"/>
  <c r="ED83" i="47"/>
  <c r="ED31" i="47"/>
  <c r="ED30" i="47"/>
  <c r="ED40" i="46"/>
  <c r="ED35" i="46"/>
  <c r="ED57" i="39"/>
  <c r="ED56" i="39"/>
  <c r="ED51" i="39"/>
  <c r="ED47" i="38"/>
  <c r="ED46" i="38"/>
  <c r="ED52" i="38"/>
  <c r="ED51" i="38"/>
  <c r="ED31" i="38"/>
  <c r="ED30" i="38"/>
  <c r="ED53" i="38"/>
  <c r="ED58" i="38"/>
  <c r="ED15" i="38"/>
  <c r="ED14" i="38"/>
  <c r="ED74" i="37"/>
  <c r="ED62" i="37"/>
  <c r="ED68" i="37"/>
  <c r="ED15" i="37"/>
  <c r="EC32" i="36"/>
  <c r="EC57" i="36"/>
  <c r="EC53" i="36"/>
  <c r="EC52" i="36"/>
  <c r="ED63" i="34"/>
  <c r="ED62" i="34"/>
  <c r="ED67" i="34"/>
  <c r="ED46" i="34"/>
  <c r="ED68" i="34"/>
  <c r="ED29" i="34"/>
  <c r="ED69" i="34"/>
  <c r="ED13" i="34"/>
  <c r="ED121" i="35"/>
  <c r="ED110" i="35"/>
  <c r="ED94" i="35"/>
  <c r="ED78" i="35"/>
  <c r="ED116" i="35"/>
  <c r="ED115" i="35"/>
  <c r="ED122" i="35"/>
  <c r="ED62" i="35"/>
  <c r="ED30" i="35"/>
  <c r="EC152" i="32"/>
  <c r="EC141" i="32"/>
  <c r="EC148" i="32"/>
  <c r="EC147" i="32"/>
  <c r="EC93" i="32"/>
  <c r="EC77" i="32"/>
  <c r="EC14" i="32"/>
  <c r="EC165" i="32"/>
  <c r="EC154" i="32"/>
  <c r="EC153" i="32"/>
  <c r="EC150" i="32"/>
  <c r="EC145" i="32"/>
  <c r="EC155" i="32" s="1"/>
  <c r="EC54" i="33"/>
  <c r="EC43" i="33"/>
  <c r="EC42" i="33"/>
  <c r="EC41" i="33"/>
  <c r="EC40" i="33"/>
  <c r="EC39" i="33"/>
  <c r="EC37" i="33"/>
  <c r="EC36" i="33"/>
  <c r="EC35" i="33"/>
  <c r="EC34" i="33"/>
  <c r="EC44" i="33" s="1"/>
  <c r="ED54" i="33"/>
  <c r="ED43" i="33"/>
  <c r="ED42" i="33"/>
  <c r="ED41" i="33"/>
  <c r="ED40" i="33"/>
  <c r="ED39" i="33"/>
  <c r="ED37" i="33"/>
  <c r="ED36" i="33"/>
  <c r="ED35" i="33"/>
  <c r="ED34" i="33"/>
  <c r="ED44" i="33" s="1"/>
  <c r="ED134" i="35"/>
  <c r="ED123" i="35"/>
  <c r="ED119" i="35"/>
  <c r="ED117" i="35"/>
  <c r="ED114" i="35"/>
  <c r="ED124" i="35" s="1"/>
  <c r="ED86" i="34"/>
  <c r="ED75" i="34"/>
  <c r="ED74" i="34"/>
  <c r="ED73" i="34"/>
  <c r="ED71" i="34"/>
  <c r="ED66" i="34"/>
  <c r="ED76" i="34" s="1"/>
  <c r="EC71" i="36"/>
  <c r="EC60" i="36"/>
  <c r="EC59" i="36"/>
  <c r="EC56" i="36"/>
  <c r="EC54" i="36"/>
  <c r="EC51" i="36"/>
  <c r="EC61" i="36" s="1"/>
  <c r="ED87" i="37"/>
  <c r="ED76" i="37"/>
  <c r="ED75" i="37"/>
  <c r="ED72" i="37"/>
  <c r="ED70" i="37"/>
  <c r="ED69" i="37"/>
  <c r="ED67" i="37"/>
  <c r="ED77" i="37" s="1"/>
  <c r="ED70" i="38"/>
  <c r="ED59" i="38"/>
  <c r="ED55" i="38"/>
  <c r="ED50" i="38"/>
  <c r="ED60" i="38" s="1"/>
  <c r="ED59" i="39"/>
  <c r="ED58" i="39"/>
  <c r="ED55" i="39"/>
  <c r="ED53" i="39"/>
  <c r="ED52" i="39"/>
  <c r="ED50" i="39"/>
  <c r="ED60" i="39" s="1"/>
  <c r="ED54" i="46"/>
  <c r="ED43" i="46"/>
  <c r="ED42" i="46"/>
  <c r="ED41" i="46"/>
  <c r="ED39" i="46"/>
  <c r="ED37" i="46"/>
  <c r="ED36" i="46"/>
  <c r="ED34" i="46"/>
  <c r="ED44" i="46" s="1"/>
  <c r="ED91" i="47"/>
  <c r="ED90" i="47"/>
  <c r="ED89" i="47"/>
  <c r="ED87" i="47"/>
  <c r="ED85" i="47"/>
  <c r="ED82" i="47"/>
  <c r="ED92" i="47" s="1"/>
  <c r="ED77" i="47"/>
  <c r="ED76" i="47"/>
  <c r="ED63" i="47"/>
  <c r="ED62" i="47"/>
  <c r="ED60" i="47"/>
  <c r="ED29" i="47"/>
  <c r="ED28" i="47"/>
  <c r="ED31" i="46"/>
  <c r="ED29" i="46"/>
  <c r="ED28" i="46"/>
  <c r="ED45" i="39"/>
  <c r="ED44" i="39"/>
  <c r="ED31" i="39"/>
  <c r="ED29" i="39"/>
  <c r="ED28" i="39"/>
  <c r="ED45" i="38"/>
  <c r="ED44" i="38"/>
  <c r="ED29" i="38"/>
  <c r="ED28" i="38"/>
  <c r="ED13" i="38"/>
  <c r="ED12" i="38"/>
  <c r="ED61" i="37"/>
  <c r="ED60" i="37"/>
  <c r="ED45" i="37"/>
  <c r="ED44" i="37"/>
  <c r="ED13" i="37"/>
  <c r="ED12" i="37"/>
  <c r="EC30" i="36"/>
  <c r="EC29" i="36"/>
  <c r="ED61" i="34"/>
  <c r="ED60" i="34"/>
  <c r="ED47" i="34"/>
  <c r="ED45" i="34"/>
  <c r="ED44" i="34"/>
  <c r="ED31" i="34"/>
  <c r="ED30" i="34"/>
  <c r="ED28" i="34"/>
  <c r="ED15" i="34"/>
  <c r="ED14" i="34"/>
  <c r="ED12" i="34"/>
  <c r="ED111" i="35"/>
  <c r="ED109" i="35"/>
  <c r="ED108" i="35"/>
  <c r="ED95" i="35"/>
  <c r="ED93" i="35"/>
  <c r="ED92" i="35"/>
  <c r="ED79" i="35"/>
  <c r="ED77" i="35"/>
  <c r="ED76" i="35"/>
  <c r="ED63" i="35"/>
  <c r="ED61" i="35"/>
  <c r="ED60" i="35"/>
  <c r="ED47" i="35"/>
  <c r="ED46" i="35"/>
  <c r="ED45" i="35"/>
  <c r="ED44" i="35"/>
  <c r="ED31" i="35"/>
  <c r="ED29" i="35"/>
  <c r="ED28" i="35"/>
  <c r="ED31" i="33"/>
  <c r="ED30" i="33"/>
  <c r="ED29" i="33"/>
  <c r="ED28" i="33"/>
  <c r="EC142" i="32"/>
  <c r="EC140" i="32"/>
  <c r="EC139" i="32"/>
  <c r="EC126" i="32"/>
  <c r="EC125" i="32"/>
  <c r="EC124" i="32"/>
  <c r="EC123" i="32"/>
  <c r="EC110" i="32"/>
  <c r="EC109" i="32"/>
  <c r="EC108" i="32"/>
  <c r="EC107" i="32"/>
  <c r="EC94" i="32"/>
  <c r="EC92" i="32"/>
  <c r="EC91" i="32"/>
  <c r="EC76" i="32"/>
  <c r="EC75" i="32"/>
  <c r="EH52" i="32"/>
  <c r="EH51" i="32"/>
  <c r="EH50" i="32"/>
  <c r="EH49" i="32"/>
  <c r="EC15" i="32"/>
  <c r="EC13" i="32"/>
  <c r="EC12" i="32"/>
  <c r="B31" i="40"/>
  <c r="EC28" i="47"/>
  <c r="EC29" i="47"/>
  <c r="EC30" i="47"/>
  <c r="EC31" i="47"/>
  <c r="EC61" i="47"/>
  <c r="EC62" i="47"/>
  <c r="EC63" i="47"/>
  <c r="EC76" i="47"/>
  <c r="EC77" i="47"/>
  <c r="EC78" i="47"/>
  <c r="EC79" i="47"/>
  <c r="EC82" i="47"/>
  <c r="EC92" i="47" s="1"/>
  <c r="EC83" i="47"/>
  <c r="EC84" i="47"/>
  <c r="EC85" i="47"/>
  <c r="EC87" i="47"/>
  <c r="EC88" i="47"/>
  <c r="EC89" i="47"/>
  <c r="EC90" i="47"/>
  <c r="EC91" i="47"/>
  <c r="EC54" i="46"/>
  <c r="EC28" i="46"/>
  <c r="EC29" i="46"/>
  <c r="EC30" i="46"/>
  <c r="EC31" i="46"/>
  <c r="EC34" i="46"/>
  <c r="EC44" i="46" s="1"/>
  <c r="EC35" i="46"/>
  <c r="EC36" i="46"/>
  <c r="EC37" i="46"/>
  <c r="EC39" i="46"/>
  <c r="EC40" i="46"/>
  <c r="EC41" i="46"/>
  <c r="EC42" i="46"/>
  <c r="EC43" i="46"/>
  <c r="EC28" i="39"/>
  <c r="EC29" i="39"/>
  <c r="EC30" i="39"/>
  <c r="EC31" i="39"/>
  <c r="EC44" i="39"/>
  <c r="EC45" i="39"/>
  <c r="EC46" i="39"/>
  <c r="EC47" i="39"/>
  <c r="EC50" i="39"/>
  <c r="EC60" i="39" s="1"/>
  <c r="EC51" i="39"/>
  <c r="EC52" i="39"/>
  <c r="EC53" i="39"/>
  <c r="EC55" i="39"/>
  <c r="EC56" i="39"/>
  <c r="EC57" i="39"/>
  <c r="EC58" i="39"/>
  <c r="EC59" i="39"/>
  <c r="EC12" i="38"/>
  <c r="EC13" i="38"/>
  <c r="EC14" i="38"/>
  <c r="EC15" i="38"/>
  <c r="EC28" i="38"/>
  <c r="EC29" i="38"/>
  <c r="EC30" i="38"/>
  <c r="EC31" i="38"/>
  <c r="EC44" i="38"/>
  <c r="EC45" i="38"/>
  <c r="EC46" i="38"/>
  <c r="EC47" i="38"/>
  <c r="EC50" i="38"/>
  <c r="EC60" i="38" s="1"/>
  <c r="EC51" i="38"/>
  <c r="EC52" i="38"/>
  <c r="EC53" i="38"/>
  <c r="EC55" i="38"/>
  <c r="EC56" i="38"/>
  <c r="EC57" i="38"/>
  <c r="EC58" i="38"/>
  <c r="EC59" i="38"/>
  <c r="EC70" i="38"/>
  <c r="EC12" i="37"/>
  <c r="EC13" i="37"/>
  <c r="EC14" i="37"/>
  <c r="EC15" i="37"/>
  <c r="EC28" i="37"/>
  <c r="EC29" i="37"/>
  <c r="EC30" i="37"/>
  <c r="EC31" i="37"/>
  <c r="EC44" i="37"/>
  <c r="EC45" i="37"/>
  <c r="EC46" i="37"/>
  <c r="EC47" i="37"/>
  <c r="EC60" i="37"/>
  <c r="EC61" i="37"/>
  <c r="EC62" i="37"/>
  <c r="EC63" i="37"/>
  <c r="EC67" i="37"/>
  <c r="EC77" i="37" s="1"/>
  <c r="EC68" i="37"/>
  <c r="EC69" i="37"/>
  <c r="EC70" i="37"/>
  <c r="EC72" i="37"/>
  <c r="EC73" i="37"/>
  <c r="EC74" i="37"/>
  <c r="EC75" i="37"/>
  <c r="EC76" i="37"/>
  <c r="EC87" i="37"/>
  <c r="EB71" i="36"/>
  <c r="EB29" i="36"/>
  <c r="EB30" i="36"/>
  <c r="EB31" i="36"/>
  <c r="EB32" i="36"/>
  <c r="EB51" i="36"/>
  <c r="EB61" i="36" s="1"/>
  <c r="EB52" i="36"/>
  <c r="EB53" i="36"/>
  <c r="EB54" i="36"/>
  <c r="EB56" i="36"/>
  <c r="EB57" i="36"/>
  <c r="EB58" i="36"/>
  <c r="EB59" i="36"/>
  <c r="EB60" i="36"/>
  <c r="EC86" i="34"/>
  <c r="EC12" i="34"/>
  <c r="EC13" i="34"/>
  <c r="EC14" i="34"/>
  <c r="EC15" i="34"/>
  <c r="EC28" i="34"/>
  <c r="EC29" i="34"/>
  <c r="EC30" i="34"/>
  <c r="EC31" i="34"/>
  <c r="EC44" i="34"/>
  <c r="EC45" i="34"/>
  <c r="EC46" i="34"/>
  <c r="EC47" i="34"/>
  <c r="EC60" i="34"/>
  <c r="EC61" i="34"/>
  <c r="EC62" i="34"/>
  <c r="EC63" i="34"/>
  <c r="EC66" i="34"/>
  <c r="EC76" i="34" s="1"/>
  <c r="EC67" i="34"/>
  <c r="EC68" i="34"/>
  <c r="EC69" i="34"/>
  <c r="EC71" i="34"/>
  <c r="EC72" i="34"/>
  <c r="EC73" i="34"/>
  <c r="EC74" i="34"/>
  <c r="EC75" i="34"/>
  <c r="EC28" i="35"/>
  <c r="EC29" i="35"/>
  <c r="EC30" i="35"/>
  <c r="EC31" i="35"/>
  <c r="EC44" i="35"/>
  <c r="EC45" i="35"/>
  <c r="EC46" i="35"/>
  <c r="EC47" i="35"/>
  <c r="EC60" i="35"/>
  <c r="EC61" i="35"/>
  <c r="EC62" i="35"/>
  <c r="EC63" i="35"/>
  <c r="EC76" i="35"/>
  <c r="EC77" i="35"/>
  <c r="EC78" i="35"/>
  <c r="EC79" i="35"/>
  <c r="EC92" i="35"/>
  <c r="EC93" i="35"/>
  <c r="EC94" i="35"/>
  <c r="EC95" i="35"/>
  <c r="EC108" i="35"/>
  <c r="EC109" i="35"/>
  <c r="EC110" i="35"/>
  <c r="EC111" i="35"/>
  <c r="EC114" i="35"/>
  <c r="EC124" i="35" s="1"/>
  <c r="EC115" i="35"/>
  <c r="EC116" i="35"/>
  <c r="EC117" i="35"/>
  <c r="EC119" i="35"/>
  <c r="EC120" i="35"/>
  <c r="EC121" i="35"/>
  <c r="EC122" i="35"/>
  <c r="EC123" i="35"/>
  <c r="EC134" i="35"/>
  <c r="EC28" i="33"/>
  <c r="EC29" i="33"/>
  <c r="EC30" i="33"/>
  <c r="EC31" i="33"/>
  <c r="EH45" i="46" l="1"/>
  <c r="EH47" i="46"/>
  <c r="EH57" i="46" s="1"/>
  <c r="EH62" i="38"/>
  <c r="EH72" i="38" s="1"/>
  <c r="EH61" i="38"/>
  <c r="EH71" i="38" s="1"/>
  <c r="EH78" i="37"/>
  <c r="EH88" i="37" s="1"/>
  <c r="EH80" i="37"/>
  <c r="EH90" i="37" s="1"/>
  <c r="IB9" i="40"/>
  <c r="HZ10" i="40"/>
  <c r="EH125" i="35"/>
  <c r="EH135" i="35" s="1"/>
  <c r="EH127" i="35"/>
  <c r="EH137" i="35" s="1"/>
  <c r="EH126" i="35"/>
  <c r="EH136" i="35" s="1"/>
  <c r="EG156" i="32"/>
  <c r="EG158" i="32"/>
  <c r="EG168" i="32" s="1"/>
  <c r="EH48" i="33"/>
  <c r="EH55" i="33"/>
  <c r="EH80" i="34"/>
  <c r="EH87" i="34"/>
  <c r="EG65" i="36"/>
  <c r="EG72" i="36"/>
  <c r="EH64" i="38"/>
  <c r="EH64" i="39"/>
  <c r="EH48" i="46"/>
  <c r="EH55" i="46"/>
  <c r="EH96" i="47"/>
  <c r="EH103" i="47"/>
  <c r="EG16" i="38"/>
  <c r="EF16" i="38"/>
  <c r="EF32" i="38"/>
  <c r="EG16" i="37"/>
  <c r="EG48" i="37"/>
  <c r="EG64" i="37"/>
  <c r="EG32" i="34"/>
  <c r="EG48" i="34"/>
  <c r="EG64" i="34"/>
  <c r="EF32" i="33"/>
  <c r="EG32" i="33"/>
  <c r="EG80" i="47"/>
  <c r="EG64" i="47"/>
  <c r="EG93" i="47"/>
  <c r="EG103" i="47" s="1"/>
  <c r="EG32" i="47"/>
  <c r="EG94" i="47"/>
  <c r="EG104" i="47" s="1"/>
  <c r="EG95" i="47"/>
  <c r="EG105" i="47" s="1"/>
  <c r="IB35" i="40"/>
  <c r="EG46" i="46"/>
  <c r="EG56" i="46" s="1"/>
  <c r="IB36" i="40"/>
  <c r="EG32" i="46"/>
  <c r="EG48" i="39"/>
  <c r="EG63" i="39"/>
  <c r="EG73" i="39" s="1"/>
  <c r="EG32" i="39"/>
  <c r="EG61" i="39"/>
  <c r="IB18" i="40"/>
  <c r="EG48" i="38"/>
  <c r="EG32" i="38"/>
  <c r="IB16" i="40"/>
  <c r="IB17" i="40"/>
  <c r="IB14" i="40"/>
  <c r="EG79" i="37"/>
  <c r="EG89" i="37" s="1"/>
  <c r="IB15" i="40"/>
  <c r="EF33" i="36"/>
  <c r="IB13" i="40"/>
  <c r="IB12" i="40"/>
  <c r="EF64" i="36"/>
  <c r="EF74" i="36" s="1"/>
  <c r="IB8" i="40"/>
  <c r="EG79" i="34"/>
  <c r="EG89" i="34" s="1"/>
  <c r="EG16" i="34"/>
  <c r="EG112" i="35"/>
  <c r="EG96" i="35"/>
  <c r="EG80" i="35"/>
  <c r="EG64" i="35"/>
  <c r="EG48" i="35"/>
  <c r="EG126" i="35"/>
  <c r="EG136" i="35" s="1"/>
  <c r="EG125" i="35"/>
  <c r="EG135" i="35" s="1"/>
  <c r="EG127" i="35"/>
  <c r="EG137" i="35" s="1"/>
  <c r="EG32" i="35"/>
  <c r="IB10" i="40"/>
  <c r="EG47" i="33"/>
  <c r="EG57" i="33" s="1"/>
  <c r="EF143" i="32"/>
  <c r="EF127" i="32"/>
  <c r="EF111" i="32"/>
  <c r="EF95" i="32"/>
  <c r="EF16" i="32"/>
  <c r="IB7" i="40"/>
  <c r="EF158" i="32"/>
  <c r="EF168" i="32" s="1"/>
  <c r="EF156" i="32"/>
  <c r="EG45" i="33"/>
  <c r="EG46" i="33"/>
  <c r="EG56" i="33" s="1"/>
  <c r="EG78" i="34"/>
  <c r="EG88" i="34" s="1"/>
  <c r="EG77" i="34"/>
  <c r="EF62" i="36"/>
  <c r="EF63" i="36"/>
  <c r="EF73" i="36" s="1"/>
  <c r="EG78" i="37"/>
  <c r="EG80" i="37"/>
  <c r="EG90" i="37" s="1"/>
  <c r="EG63" i="38"/>
  <c r="EG73" i="38" s="1"/>
  <c r="EG61" i="38"/>
  <c r="EG71" i="39"/>
  <c r="EG62" i="39"/>
  <c r="EG72" i="39" s="1"/>
  <c r="EG47" i="46"/>
  <c r="EG57" i="46" s="1"/>
  <c r="EG45" i="46"/>
  <c r="EC94" i="47"/>
  <c r="EC104" i="47" s="1"/>
  <c r="EF47" i="46"/>
  <c r="EF57" i="46" s="1"/>
  <c r="EF48" i="37"/>
  <c r="ED63" i="36"/>
  <c r="ED73" i="36" s="1"/>
  <c r="EF16" i="34"/>
  <c r="ED112" i="35"/>
  <c r="EF64" i="35"/>
  <c r="EF80" i="35"/>
  <c r="EF96" i="35"/>
  <c r="EF112" i="35"/>
  <c r="EF46" i="33"/>
  <c r="EF56" i="33" s="1"/>
  <c r="IF44" i="40"/>
  <c r="EF80" i="47"/>
  <c r="EF64" i="47"/>
  <c r="EF94" i="47"/>
  <c r="EF104" i="47" s="1"/>
  <c r="EF95" i="47"/>
  <c r="EF105" i="47" s="1"/>
  <c r="EF32" i="47"/>
  <c r="EF93" i="47"/>
  <c r="EF92" i="47"/>
  <c r="EF32" i="46"/>
  <c r="EF63" i="39"/>
  <c r="EF73" i="39" s="1"/>
  <c r="EF48" i="39"/>
  <c r="EF32" i="39"/>
  <c r="EF62" i="39"/>
  <c r="EF72" i="39" s="1"/>
  <c r="EF48" i="38"/>
  <c r="EF63" i="38"/>
  <c r="EF73" i="38" s="1"/>
  <c r="EF64" i="37"/>
  <c r="EF16" i="37"/>
  <c r="EF79" i="37"/>
  <c r="EF89" i="37" s="1"/>
  <c r="EE33" i="36"/>
  <c r="EE63" i="36"/>
  <c r="EE73" i="36" s="1"/>
  <c r="EF64" i="34"/>
  <c r="EF48" i="34"/>
  <c r="EF32" i="34"/>
  <c r="EF77" i="34"/>
  <c r="EF87" i="34" s="1"/>
  <c r="EF78" i="34"/>
  <c r="EF88" i="34" s="1"/>
  <c r="EF79" i="34"/>
  <c r="EF89" i="34" s="1"/>
  <c r="EF126" i="35"/>
  <c r="EF136" i="35" s="1"/>
  <c r="EF124" i="35"/>
  <c r="EF127" i="35"/>
  <c r="EF137" i="35" s="1"/>
  <c r="EF48" i="35"/>
  <c r="EE143" i="32"/>
  <c r="EE127" i="32"/>
  <c r="EE111" i="32"/>
  <c r="EE95" i="32"/>
  <c r="EE79" i="32"/>
  <c r="EE157" i="32"/>
  <c r="EE167" i="32" s="1"/>
  <c r="EE16" i="32"/>
  <c r="EF103" i="47"/>
  <c r="EC64" i="47"/>
  <c r="EF45" i="46"/>
  <c r="EF46" i="46"/>
  <c r="EF56" i="46" s="1"/>
  <c r="EF61" i="39"/>
  <c r="EE32" i="39"/>
  <c r="EF62" i="38"/>
  <c r="EF72" i="38" s="1"/>
  <c r="EF61" i="38"/>
  <c r="EE16" i="38"/>
  <c r="EC63" i="38"/>
  <c r="EC73" i="38" s="1"/>
  <c r="EF78" i="37"/>
  <c r="EF80" i="37"/>
  <c r="EF90" i="37" s="1"/>
  <c r="EE64" i="36"/>
  <c r="EE74" i="36" s="1"/>
  <c r="EE62" i="36"/>
  <c r="EE16" i="34"/>
  <c r="EF125" i="35"/>
  <c r="EE32" i="35"/>
  <c r="EE96" i="35"/>
  <c r="EE112" i="35"/>
  <c r="EF47" i="33"/>
  <c r="EF57" i="33" s="1"/>
  <c r="EF45" i="33"/>
  <c r="EE32" i="33"/>
  <c r="EC46" i="33"/>
  <c r="EC56" i="33" s="1"/>
  <c r="EE46" i="33"/>
  <c r="EE56" i="33" s="1"/>
  <c r="EE158" i="32"/>
  <c r="EE168" i="32" s="1"/>
  <c r="EE156" i="32"/>
  <c r="EC143" i="32"/>
  <c r="EE80" i="47"/>
  <c r="EE64" i="47"/>
  <c r="EE95" i="47"/>
  <c r="EE105" i="47" s="1"/>
  <c r="EE32" i="47"/>
  <c r="EE93" i="47"/>
  <c r="EE94" i="47"/>
  <c r="EE104" i="47" s="1"/>
  <c r="EE45" i="46"/>
  <c r="EE55" i="46" s="1"/>
  <c r="EE32" i="46"/>
  <c r="EE46" i="46"/>
  <c r="EE56" i="46" s="1"/>
  <c r="EE47" i="46"/>
  <c r="EE57" i="46" s="1"/>
  <c r="EE48" i="39"/>
  <c r="EE61" i="39"/>
  <c r="EE71" i="39" s="1"/>
  <c r="EE63" i="39"/>
  <c r="EE73" i="39" s="1"/>
  <c r="EE62" i="39"/>
  <c r="EE72" i="39" s="1"/>
  <c r="EE32" i="38"/>
  <c r="EE48" i="38"/>
  <c r="EE62" i="38"/>
  <c r="EE72" i="38" s="1"/>
  <c r="EE64" i="37"/>
  <c r="EE48" i="37"/>
  <c r="EE79" i="37"/>
  <c r="EE89" i="37" s="1"/>
  <c r="EE78" i="37"/>
  <c r="EE88" i="37" s="1"/>
  <c r="ED33" i="36"/>
  <c r="EE64" i="34"/>
  <c r="EE48" i="34"/>
  <c r="EE32" i="34"/>
  <c r="EE78" i="34"/>
  <c r="EE88" i="34" s="1"/>
  <c r="EE79" i="34"/>
  <c r="EE89" i="34" s="1"/>
  <c r="EE126" i="35"/>
  <c r="EE136" i="35" s="1"/>
  <c r="EE80" i="35"/>
  <c r="EE64" i="35"/>
  <c r="EE48" i="35"/>
  <c r="ED143" i="32"/>
  <c r="ED127" i="32"/>
  <c r="ED111" i="32"/>
  <c r="ED95" i="32"/>
  <c r="ED79" i="32"/>
  <c r="ED157" i="32"/>
  <c r="ED167" i="32" s="1"/>
  <c r="ED16" i="32"/>
  <c r="EC95" i="47"/>
  <c r="EC105" i="47" s="1"/>
  <c r="EC80" i="47"/>
  <c r="EE63" i="38"/>
  <c r="EE73" i="38" s="1"/>
  <c r="EE61" i="38"/>
  <c r="ED32" i="38"/>
  <c r="EE80" i="37"/>
  <c r="EE90" i="37" s="1"/>
  <c r="ED62" i="36"/>
  <c r="ED64" i="36"/>
  <c r="ED74" i="36" s="1"/>
  <c r="EB64" i="36"/>
  <c r="EB74" i="36" s="1"/>
  <c r="EE77" i="34"/>
  <c r="ED48" i="34"/>
  <c r="EE127" i="35"/>
  <c r="EE137" i="35" s="1"/>
  <c r="EE125" i="35"/>
  <c r="EC48" i="35"/>
  <c r="ED80" i="35"/>
  <c r="EE47" i="33"/>
  <c r="EE57" i="33" s="1"/>
  <c r="EE45" i="33"/>
  <c r="ED158" i="32"/>
  <c r="ED168" i="32" s="1"/>
  <c r="ED156" i="32"/>
  <c r="ED78" i="47"/>
  <c r="ED80" i="47" s="1"/>
  <c r="ED64" i="47"/>
  <c r="ED94" i="47"/>
  <c r="ED104" i="47" s="1"/>
  <c r="ED95" i="47"/>
  <c r="ED105" i="47" s="1"/>
  <c r="ED32" i="47"/>
  <c r="ED93" i="47"/>
  <c r="ED103" i="47" s="1"/>
  <c r="ED46" i="46"/>
  <c r="ED56" i="46" s="1"/>
  <c r="ED45" i="46"/>
  <c r="ED55" i="46" s="1"/>
  <c r="ED30" i="46"/>
  <c r="ED32" i="46" s="1"/>
  <c r="ED46" i="39"/>
  <c r="ED47" i="39"/>
  <c r="ED62" i="39"/>
  <c r="ED72" i="39" s="1"/>
  <c r="ED61" i="39"/>
  <c r="ED71" i="39" s="1"/>
  <c r="ED30" i="39"/>
  <c r="ED32" i="39" s="1"/>
  <c r="ED48" i="38"/>
  <c r="ED16" i="38"/>
  <c r="ED56" i="38"/>
  <c r="ED57" i="38"/>
  <c r="ED73" i="37"/>
  <c r="ED79" i="37" s="1"/>
  <c r="ED89" i="37" s="1"/>
  <c r="ED63" i="37"/>
  <c r="ED64" i="37" s="1"/>
  <c r="ED46" i="37"/>
  <c r="ED47" i="37"/>
  <c r="ED14" i="37"/>
  <c r="ED16" i="37" s="1"/>
  <c r="EC31" i="36"/>
  <c r="EC33" i="36" s="1"/>
  <c r="EC58" i="36"/>
  <c r="EC63" i="36" s="1"/>
  <c r="EC73" i="36" s="1"/>
  <c r="ED64" i="34"/>
  <c r="ED72" i="34"/>
  <c r="ED77" i="34" s="1"/>
  <c r="ED32" i="34"/>
  <c r="ED16" i="34"/>
  <c r="ED96" i="35"/>
  <c r="ED64" i="35"/>
  <c r="ED120" i="35"/>
  <c r="ED126" i="35" s="1"/>
  <c r="ED136" i="35" s="1"/>
  <c r="ED48" i="35"/>
  <c r="ED32" i="35"/>
  <c r="ED46" i="33"/>
  <c r="ED56" i="33" s="1"/>
  <c r="ED47" i="33"/>
  <c r="ED57" i="33" s="1"/>
  <c r="ED32" i="33"/>
  <c r="EC127" i="32"/>
  <c r="EC111" i="32"/>
  <c r="EC146" i="32"/>
  <c r="EC95" i="32"/>
  <c r="EC78" i="32"/>
  <c r="EC79" i="32" s="1"/>
  <c r="EC16" i="32"/>
  <c r="EC151" i="32"/>
  <c r="EC158" i="32" s="1"/>
  <c r="EC168" i="32" s="1"/>
  <c r="EC47" i="33"/>
  <c r="EC57" i="33" s="1"/>
  <c r="EC45" i="33"/>
  <c r="ED45" i="33"/>
  <c r="ED63" i="39"/>
  <c r="ED73" i="39" s="1"/>
  <c r="ED47" i="46"/>
  <c r="ED57" i="46" s="1"/>
  <c r="EC93" i="47"/>
  <c r="EC32" i="47"/>
  <c r="EC47" i="46"/>
  <c r="EC57" i="46" s="1"/>
  <c r="EC48" i="39"/>
  <c r="EC62" i="39"/>
  <c r="EC72" i="39" s="1"/>
  <c r="EC16" i="38"/>
  <c r="EC32" i="37"/>
  <c r="EC48" i="34"/>
  <c r="EC64" i="34"/>
  <c r="EC112" i="35"/>
  <c r="EC32" i="35"/>
  <c r="EC32" i="33"/>
  <c r="EC103" i="47"/>
  <c r="EC45" i="46"/>
  <c r="EC55" i="46" s="1"/>
  <c r="EC46" i="46"/>
  <c r="EC56" i="46" s="1"/>
  <c r="EC32" i="46"/>
  <c r="EC61" i="39"/>
  <c r="EC71" i="39" s="1"/>
  <c r="EC32" i="39"/>
  <c r="EC63" i="39"/>
  <c r="EC73" i="39" s="1"/>
  <c r="EC61" i="38"/>
  <c r="EC71" i="38" s="1"/>
  <c r="EC48" i="38"/>
  <c r="EC32" i="38"/>
  <c r="EC62" i="38"/>
  <c r="EC72" i="38" s="1"/>
  <c r="EC64" i="37"/>
  <c r="EC48" i="37"/>
  <c r="EC80" i="37"/>
  <c r="EC90" i="37" s="1"/>
  <c r="EC16" i="37"/>
  <c r="EC79" i="37"/>
  <c r="EC89" i="37" s="1"/>
  <c r="EC78" i="37"/>
  <c r="EB63" i="36"/>
  <c r="EB73" i="36" s="1"/>
  <c r="EB62" i="36"/>
  <c r="EB33" i="36"/>
  <c r="EC77" i="34"/>
  <c r="EC87" i="34" s="1"/>
  <c r="EC32" i="34"/>
  <c r="EC16" i="34"/>
  <c r="EC78" i="34"/>
  <c r="EC88" i="34" s="1"/>
  <c r="EC79" i="34"/>
  <c r="EC89" i="34" s="1"/>
  <c r="EC96" i="35"/>
  <c r="EC80" i="35"/>
  <c r="EC64" i="35"/>
  <c r="EC127" i="35"/>
  <c r="EC137" i="35" s="1"/>
  <c r="EC126" i="35"/>
  <c r="EC136" i="35" s="1"/>
  <c r="EC125" i="35"/>
  <c r="EC135" i="35" s="1"/>
  <c r="EH81" i="37" l="1"/>
  <c r="EH128" i="35"/>
  <c r="EG159" i="32"/>
  <c r="EG166" i="32"/>
  <c r="ED48" i="37"/>
  <c r="EG96" i="47"/>
  <c r="EG128" i="35"/>
  <c r="EF159" i="32"/>
  <c r="EF166" i="32"/>
  <c r="EG48" i="33"/>
  <c r="EG55" i="33"/>
  <c r="EG80" i="34"/>
  <c r="EG87" i="34"/>
  <c r="EF65" i="36"/>
  <c r="EF72" i="36"/>
  <c r="EG81" i="37"/>
  <c r="EG88" i="37"/>
  <c r="EG64" i="38"/>
  <c r="EG71" i="38"/>
  <c r="EG64" i="39"/>
  <c r="EG48" i="46"/>
  <c r="EG55" i="46"/>
  <c r="EF96" i="47"/>
  <c r="EF80" i="34"/>
  <c r="EC96" i="47"/>
  <c r="EF48" i="46"/>
  <c r="EF55" i="46"/>
  <c r="EE48" i="46"/>
  <c r="EF71" i="39"/>
  <c r="EF64" i="39"/>
  <c r="EC64" i="39"/>
  <c r="EF64" i="38"/>
  <c r="EF71" i="38"/>
  <c r="EF81" i="37"/>
  <c r="EF88" i="37"/>
  <c r="ED80" i="37"/>
  <c r="ED90" i="37" s="1"/>
  <c r="ED78" i="37"/>
  <c r="ED88" i="37" s="1"/>
  <c r="EE65" i="36"/>
  <c r="EE72" i="36"/>
  <c r="ED79" i="34"/>
  <c r="ED89" i="34" s="1"/>
  <c r="ED78" i="34"/>
  <c r="ED88" i="34" s="1"/>
  <c r="EF128" i="35"/>
  <c r="EF135" i="35"/>
  <c r="EF48" i="33"/>
  <c r="EF55" i="33"/>
  <c r="EE159" i="32"/>
  <c r="EE166" i="32"/>
  <c r="EE96" i="47"/>
  <c r="EE103" i="47"/>
  <c r="EE64" i="39"/>
  <c r="ED48" i="39"/>
  <c r="EE64" i="38"/>
  <c r="EE71" i="38"/>
  <c r="EE81" i="37"/>
  <c r="ED65" i="36"/>
  <c r="ED72" i="36"/>
  <c r="EE80" i="34"/>
  <c r="EE87" i="34"/>
  <c r="EE128" i="35"/>
  <c r="EE135" i="35"/>
  <c r="EE48" i="33"/>
  <c r="EE55" i="33"/>
  <c r="ED159" i="32"/>
  <c r="ED166" i="32"/>
  <c r="ED96" i="47"/>
  <c r="ED62" i="38"/>
  <c r="ED72" i="38" s="1"/>
  <c r="ED63" i="38"/>
  <c r="ED73" i="38" s="1"/>
  <c r="ED61" i="38"/>
  <c r="EC64" i="36"/>
  <c r="EC74" i="36" s="1"/>
  <c r="EC62" i="36"/>
  <c r="EC65" i="36" s="1"/>
  <c r="ED127" i="35"/>
  <c r="ED137" i="35" s="1"/>
  <c r="ED125" i="35"/>
  <c r="ED128" i="35" s="1"/>
  <c r="EC157" i="32"/>
  <c r="EC167" i="32" s="1"/>
  <c r="EC156" i="32"/>
  <c r="EC48" i="33"/>
  <c r="EC55" i="33"/>
  <c r="ED48" i="33"/>
  <c r="ED55" i="33"/>
  <c r="ED87" i="34"/>
  <c r="ED64" i="39"/>
  <c r="ED48" i="46"/>
  <c r="EB65" i="36"/>
  <c r="EB72" i="36"/>
  <c r="EC48" i="46"/>
  <c r="EC64" i="38"/>
  <c r="EC88" i="37"/>
  <c r="EC81" i="37"/>
  <c r="EC80" i="34"/>
  <c r="EC128" i="35"/>
  <c r="ED81" i="37" l="1"/>
  <c r="ED80" i="34"/>
  <c r="EC159" i="32"/>
  <c r="EC72" i="36"/>
  <c r="ED71" i="38"/>
  <c r="ED64" i="38"/>
  <c r="ED135" i="35"/>
  <c r="EC166" i="32"/>
  <c r="EB12" i="32"/>
  <c r="EB13" i="32"/>
  <c r="EB14" i="32"/>
  <c r="EB15" i="32"/>
  <c r="EB59" i="32"/>
  <c r="EB60" i="32"/>
  <c r="EB61" i="32"/>
  <c r="EB62" i="32"/>
  <c r="EB75" i="32"/>
  <c r="EB76" i="32"/>
  <c r="EB77" i="32"/>
  <c r="EB78" i="32"/>
  <c r="EB91" i="32"/>
  <c r="EB92" i="32"/>
  <c r="EB93" i="32"/>
  <c r="EB94" i="32"/>
  <c r="EB107" i="32"/>
  <c r="EB108" i="32"/>
  <c r="EB109" i="32"/>
  <c r="EB110" i="32"/>
  <c r="EB123" i="32"/>
  <c r="EB124" i="32"/>
  <c r="EB125" i="32"/>
  <c r="EB126" i="32"/>
  <c r="EB139" i="32"/>
  <c r="EB140" i="32"/>
  <c r="EB141" i="32"/>
  <c r="EB142" i="32"/>
  <c r="EB145" i="32"/>
  <c r="EB155" i="32" s="1"/>
  <c r="EB146" i="32"/>
  <c r="EB147" i="32"/>
  <c r="EB148" i="32"/>
  <c r="EB150" i="32"/>
  <c r="EB151" i="32"/>
  <c r="EB152" i="32"/>
  <c r="EB153" i="32"/>
  <c r="EB154" i="32"/>
  <c r="EB165" i="32"/>
  <c r="EB63" i="32" l="1"/>
  <c r="EB16" i="32"/>
  <c r="EB143" i="32"/>
  <c r="EB127" i="32"/>
  <c r="EB111" i="32"/>
  <c r="EB95" i="32"/>
  <c r="EB157" i="32"/>
  <c r="EB167" i="32" s="1"/>
  <c r="EB158" i="32"/>
  <c r="EB168" i="32" s="1"/>
  <c r="EB156" i="32"/>
  <c r="EB79" i="32"/>
  <c r="IG11" i="40"/>
  <c r="EB53" i="38"/>
  <c r="EB52" i="38"/>
  <c r="EB50" i="38"/>
  <c r="EB60" i="38" s="1"/>
  <c r="EB91" i="47"/>
  <c r="EB90" i="47"/>
  <c r="EB89" i="47"/>
  <c r="EB88" i="47"/>
  <c r="EB87" i="47"/>
  <c r="EB85" i="47"/>
  <c r="EB84" i="47"/>
  <c r="EB83" i="47"/>
  <c r="EB82" i="47"/>
  <c r="EB92" i="47" s="1"/>
  <c r="EB79" i="47"/>
  <c r="EB78" i="47"/>
  <c r="EB77" i="47"/>
  <c r="EB76" i="47"/>
  <c r="EB63" i="47"/>
  <c r="EB62" i="47"/>
  <c r="EB61" i="47"/>
  <c r="EB31" i="47"/>
  <c r="EB30" i="47"/>
  <c r="EB29" i="47"/>
  <c r="EB28" i="47"/>
  <c r="EB54" i="46"/>
  <c r="EB43" i="46"/>
  <c r="EB42" i="46"/>
  <c r="EB41" i="46"/>
  <c r="EB40" i="46"/>
  <c r="EB39" i="46"/>
  <c r="EB37" i="46"/>
  <c r="EB36" i="46"/>
  <c r="EB35" i="46"/>
  <c r="EB34" i="46"/>
  <c r="EB44" i="46" s="1"/>
  <c r="EB31" i="46"/>
  <c r="EB30" i="46"/>
  <c r="EB29" i="46"/>
  <c r="EB28" i="46"/>
  <c r="EB51" i="39"/>
  <c r="EB50" i="39"/>
  <c r="EB60" i="39" s="1"/>
  <c r="EB59" i="39"/>
  <c r="EB58" i="39"/>
  <c r="EB57" i="39"/>
  <c r="EB56" i="39"/>
  <c r="EB55" i="39"/>
  <c r="EB53" i="39"/>
  <c r="EB52" i="39"/>
  <c r="EB47" i="39"/>
  <c r="EB46" i="39"/>
  <c r="EB45" i="39"/>
  <c r="EB44" i="39"/>
  <c r="EB31" i="39"/>
  <c r="EB30" i="39"/>
  <c r="EB29" i="39"/>
  <c r="EB28" i="39"/>
  <c r="EB70" i="38"/>
  <c r="EB59" i="38"/>
  <c r="EB58" i="38"/>
  <c r="EB57" i="38"/>
  <c r="EB56" i="38"/>
  <c r="EB55" i="38"/>
  <c r="EB51" i="38"/>
  <c r="EB47" i="38"/>
  <c r="EB46" i="38"/>
  <c r="EB45" i="38"/>
  <c r="EB44" i="38"/>
  <c r="EB31" i="38"/>
  <c r="EB30" i="38"/>
  <c r="EB29" i="38"/>
  <c r="EB28" i="38"/>
  <c r="EB15" i="38"/>
  <c r="EB14" i="38"/>
  <c r="EB13" i="38"/>
  <c r="EB12" i="38"/>
  <c r="EI19" i="37"/>
  <c r="EA67" i="37"/>
  <c r="EA77" i="37" s="1"/>
  <c r="EB87" i="37"/>
  <c r="EB76" i="37"/>
  <c r="EB75" i="37"/>
  <c r="EB74" i="37"/>
  <c r="EB73" i="37"/>
  <c r="EB72" i="37"/>
  <c r="EB70" i="37"/>
  <c r="EB69" i="37"/>
  <c r="EB68" i="37"/>
  <c r="EB67" i="37"/>
  <c r="EB77" i="37" s="1"/>
  <c r="EB63" i="37"/>
  <c r="EB62" i="37"/>
  <c r="EB61" i="37"/>
  <c r="EB60" i="37"/>
  <c r="EB47" i="37"/>
  <c r="EB46" i="37"/>
  <c r="EB45" i="37"/>
  <c r="EB44" i="37"/>
  <c r="EB31" i="37"/>
  <c r="EB30" i="37"/>
  <c r="EB29" i="37"/>
  <c r="EB28" i="37"/>
  <c r="EB15" i="37"/>
  <c r="EB14" i="37"/>
  <c r="EB13" i="37"/>
  <c r="EB12" i="37"/>
  <c r="EA71" i="36"/>
  <c r="EA60" i="36"/>
  <c r="EA59" i="36"/>
  <c r="EA58" i="36"/>
  <c r="EA57" i="36"/>
  <c r="EA56" i="36"/>
  <c r="EA54" i="36"/>
  <c r="EA53" i="36"/>
  <c r="EA52" i="36"/>
  <c r="EA51" i="36"/>
  <c r="EA61" i="36" s="1"/>
  <c r="EA32" i="36"/>
  <c r="EA31" i="36"/>
  <c r="EA30" i="36"/>
  <c r="EA29" i="36"/>
  <c r="EB86" i="34"/>
  <c r="EB75" i="34"/>
  <c r="EB74" i="34"/>
  <c r="EB73" i="34"/>
  <c r="EB72" i="34"/>
  <c r="EB71" i="34"/>
  <c r="EB69" i="34"/>
  <c r="EB68" i="34"/>
  <c r="EB67" i="34"/>
  <c r="EB66" i="34"/>
  <c r="EB76" i="34" s="1"/>
  <c r="EB63" i="34"/>
  <c r="EB62" i="34"/>
  <c r="EB61" i="34"/>
  <c r="EB60" i="34"/>
  <c r="EB47" i="34"/>
  <c r="EB46" i="34"/>
  <c r="EB45" i="34"/>
  <c r="EB44" i="34"/>
  <c r="EB31" i="34"/>
  <c r="EB30" i="34"/>
  <c r="EB29" i="34"/>
  <c r="EB28" i="34"/>
  <c r="EB15" i="34"/>
  <c r="EB14" i="34"/>
  <c r="EB13" i="34"/>
  <c r="EB12" i="34"/>
  <c r="EB134" i="35"/>
  <c r="EB123" i="35"/>
  <c r="EB122" i="35"/>
  <c r="EB121" i="35"/>
  <c r="EB120" i="35"/>
  <c r="EB119" i="35"/>
  <c r="EB117" i="35"/>
  <c r="EB116" i="35"/>
  <c r="EB115" i="35"/>
  <c r="EB114" i="35"/>
  <c r="EB124" i="35" s="1"/>
  <c r="EB111" i="35"/>
  <c r="EB110" i="35"/>
  <c r="EB109" i="35"/>
  <c r="EB108" i="35"/>
  <c r="EB95" i="35"/>
  <c r="EB94" i="35"/>
  <c r="EB93" i="35"/>
  <c r="EB92" i="35"/>
  <c r="EB79" i="35"/>
  <c r="EB78" i="35"/>
  <c r="EB77" i="35"/>
  <c r="EB76" i="35"/>
  <c r="EB63" i="35"/>
  <c r="EB62" i="35"/>
  <c r="EB61" i="35"/>
  <c r="EB60" i="35"/>
  <c r="EB47" i="35"/>
  <c r="EB46" i="35"/>
  <c r="EB45" i="35"/>
  <c r="EB44" i="35"/>
  <c r="EB31" i="35"/>
  <c r="EB30" i="35"/>
  <c r="EB29" i="35"/>
  <c r="EB28" i="35"/>
  <c r="EB54" i="33"/>
  <c r="EB43" i="33"/>
  <c r="EB42" i="33"/>
  <c r="EB41" i="33"/>
  <c r="EB40" i="33"/>
  <c r="EB39" i="33"/>
  <c r="EB37" i="33"/>
  <c r="EB36" i="33"/>
  <c r="EB35" i="33"/>
  <c r="EB34" i="33"/>
  <c r="EB44" i="33" s="1"/>
  <c r="EB31" i="33"/>
  <c r="EB30" i="33"/>
  <c r="EB29" i="33"/>
  <c r="EB28" i="33"/>
  <c r="EA165" i="32"/>
  <c r="EA154" i="32"/>
  <c r="EA153" i="32"/>
  <c r="EA152" i="32"/>
  <c r="EA151" i="32"/>
  <c r="EA150" i="32"/>
  <c r="EA148" i="32"/>
  <c r="EA147" i="32"/>
  <c r="EA146" i="32"/>
  <c r="EA145" i="32"/>
  <c r="EA155" i="32" s="1"/>
  <c r="EA142" i="32"/>
  <c r="EA141" i="32"/>
  <c r="EA140" i="32"/>
  <c r="EA139" i="32"/>
  <c r="EA126" i="32"/>
  <c r="EA125" i="32"/>
  <c r="EA124" i="32"/>
  <c r="EA123" i="32"/>
  <c r="EA110" i="32"/>
  <c r="EA109" i="32"/>
  <c r="EA108" i="32"/>
  <c r="EA107" i="32"/>
  <c r="EA94" i="32"/>
  <c r="EA93" i="32"/>
  <c r="EA92" i="32"/>
  <c r="EA91" i="32"/>
  <c r="EA78" i="32"/>
  <c r="EA77" i="32"/>
  <c r="EA76" i="32"/>
  <c r="EA75" i="32"/>
  <c r="EA62" i="32"/>
  <c r="EA61" i="32"/>
  <c r="EA60" i="32"/>
  <c r="EA59" i="32"/>
  <c r="EA15" i="32"/>
  <c r="EA14" i="32"/>
  <c r="EA13" i="32"/>
  <c r="EA12" i="32"/>
  <c r="DY67" i="34"/>
  <c r="EA83" i="47"/>
  <c r="EA63" i="47"/>
  <c r="EA62" i="47"/>
  <c r="EA84" i="47"/>
  <c r="EA31" i="47"/>
  <c r="EA30" i="47"/>
  <c r="EA85" i="47"/>
  <c r="EA41" i="46"/>
  <c r="EA30" i="46"/>
  <c r="EA36" i="46"/>
  <c r="EA35" i="46"/>
  <c r="EA55" i="39"/>
  <c r="EA44" i="39"/>
  <c r="EA30" i="39"/>
  <c r="EA57" i="39"/>
  <c r="EA52" i="39"/>
  <c r="EA58" i="38"/>
  <c r="EA57" i="38"/>
  <c r="EA46" i="38"/>
  <c r="EA13" i="38"/>
  <c r="EA74" i="37"/>
  <c r="EA62" i="37"/>
  <c r="EA69" i="37"/>
  <c r="EA46" i="37"/>
  <c r="DZ58" i="36"/>
  <c r="DZ57" i="36"/>
  <c r="DZ53" i="36"/>
  <c r="EA62" i="34"/>
  <c r="EA45" i="34"/>
  <c r="EA73" i="34"/>
  <c r="EA69" i="34"/>
  <c r="EA68" i="34"/>
  <c r="EA122" i="35"/>
  <c r="EA110" i="35"/>
  <c r="EA115" i="35"/>
  <c r="EA93" i="35"/>
  <c r="EA121" i="35"/>
  <c r="EA116" i="35"/>
  <c r="EA78" i="35"/>
  <c r="EA62" i="35"/>
  <c r="EA47" i="35"/>
  <c r="EA31" i="35"/>
  <c r="EA30" i="35"/>
  <c r="EA31" i="33"/>
  <c r="EA30" i="33"/>
  <c r="EA36" i="33"/>
  <c r="EA35" i="33"/>
  <c r="DZ152" i="32"/>
  <c r="DZ141" i="32"/>
  <c r="DZ124" i="32"/>
  <c r="DZ153" i="32"/>
  <c r="DZ109" i="32"/>
  <c r="DZ93" i="32"/>
  <c r="DZ62" i="32"/>
  <c r="DZ61" i="32"/>
  <c r="DZ14" i="32"/>
  <c r="DZ148" i="32"/>
  <c r="DZ12" i="32"/>
  <c r="DZ165" i="32"/>
  <c r="DZ154" i="32"/>
  <c r="DZ150" i="32"/>
  <c r="DZ145" i="32"/>
  <c r="DZ155" i="32" s="1"/>
  <c r="EA54" i="33"/>
  <c r="EA43" i="33"/>
  <c r="EA42" i="33"/>
  <c r="EA39" i="33"/>
  <c r="EA37" i="33"/>
  <c r="EA34" i="33"/>
  <c r="EA44" i="33" s="1"/>
  <c r="EA134" i="35"/>
  <c r="EA123" i="35"/>
  <c r="EA119" i="35"/>
  <c r="EA117" i="35"/>
  <c r="EA114" i="35"/>
  <c r="EA124" i="35" s="1"/>
  <c r="EA86" i="34"/>
  <c r="EA75" i="34"/>
  <c r="EA74" i="34"/>
  <c r="EA71" i="34"/>
  <c r="EA66" i="34"/>
  <c r="EA76" i="34" s="1"/>
  <c r="DZ71" i="36"/>
  <c r="DZ60" i="36"/>
  <c r="DZ59" i="36"/>
  <c r="DZ56" i="36"/>
  <c r="DZ54" i="36"/>
  <c r="DZ51" i="36"/>
  <c r="DZ61" i="36" s="1"/>
  <c r="EA87" i="37"/>
  <c r="EA76" i="37"/>
  <c r="EA75" i="37"/>
  <c r="EA72" i="37"/>
  <c r="EA70" i="37"/>
  <c r="EA70" i="38"/>
  <c r="EA59" i="38"/>
  <c r="EA55" i="38"/>
  <c r="EA53" i="38"/>
  <c r="EA52" i="38"/>
  <c r="EA50" i="38"/>
  <c r="EA60" i="38" s="1"/>
  <c r="EA59" i="39"/>
  <c r="EA58" i="39"/>
  <c r="EA53" i="39"/>
  <c r="EA54" i="46"/>
  <c r="EA43" i="46"/>
  <c r="EA42" i="46"/>
  <c r="EA39" i="46"/>
  <c r="EA37" i="46"/>
  <c r="EA34" i="46"/>
  <c r="EA44" i="46" s="1"/>
  <c r="EA91" i="47"/>
  <c r="EA90" i="47"/>
  <c r="EA87" i="47"/>
  <c r="EA82" i="47"/>
  <c r="EA92" i="47" s="1"/>
  <c r="EA79" i="47"/>
  <c r="EA78" i="47"/>
  <c r="EA77" i="47"/>
  <c r="EA76" i="47"/>
  <c r="EA61" i="47"/>
  <c r="EA60" i="47"/>
  <c r="EA29" i="47"/>
  <c r="EA28" i="47"/>
  <c r="EA31" i="46"/>
  <c r="EA29" i="46"/>
  <c r="EA28" i="46"/>
  <c r="EA47" i="39"/>
  <c r="EA46" i="39"/>
  <c r="EA29" i="39"/>
  <c r="EA28" i="39"/>
  <c r="EA45" i="38"/>
  <c r="EA44" i="38"/>
  <c r="EA31" i="38"/>
  <c r="EA30" i="38"/>
  <c r="EA29" i="38"/>
  <c r="EA28" i="38"/>
  <c r="EA15" i="38"/>
  <c r="EA14" i="38"/>
  <c r="EA12" i="38"/>
  <c r="EA61" i="37"/>
  <c r="EA60" i="37"/>
  <c r="EA47" i="37"/>
  <c r="EA45" i="37"/>
  <c r="EA44" i="37"/>
  <c r="EA31" i="37"/>
  <c r="EA30" i="37"/>
  <c r="EA29" i="37"/>
  <c r="EA28" i="37"/>
  <c r="EI21" i="37"/>
  <c r="EI20" i="37"/>
  <c r="EI18" i="37"/>
  <c r="EA13" i="37"/>
  <c r="EA12" i="37"/>
  <c r="DZ30" i="36"/>
  <c r="DZ29" i="36"/>
  <c r="EA63" i="34"/>
  <c r="EA61" i="34"/>
  <c r="EA60" i="34"/>
  <c r="EA47" i="34"/>
  <c r="EA46" i="34"/>
  <c r="EA44" i="34"/>
  <c r="EA31" i="34"/>
  <c r="EA30" i="34"/>
  <c r="EA29" i="34"/>
  <c r="EA28" i="34"/>
  <c r="EA13" i="34"/>
  <c r="EA12" i="34"/>
  <c r="EA111" i="35"/>
  <c r="EA109" i="35"/>
  <c r="EA108" i="35"/>
  <c r="EA95" i="35"/>
  <c r="EA94" i="35"/>
  <c r="EA92" i="35"/>
  <c r="EA77" i="35"/>
  <c r="EA76" i="35"/>
  <c r="EA61" i="35"/>
  <c r="EA60" i="35"/>
  <c r="EA45" i="35"/>
  <c r="EA44" i="35"/>
  <c r="EA29" i="35"/>
  <c r="EA28" i="35"/>
  <c r="EA29" i="33"/>
  <c r="EA28" i="33"/>
  <c r="DZ140" i="32"/>
  <c r="DZ139" i="32"/>
  <c r="DZ126" i="32"/>
  <c r="DZ125" i="32"/>
  <c r="DZ123" i="32"/>
  <c r="DZ108" i="32"/>
  <c r="DZ107" i="32"/>
  <c r="DZ94" i="32"/>
  <c r="DZ92" i="32"/>
  <c r="DZ91" i="32"/>
  <c r="DZ78" i="32"/>
  <c r="DZ77" i="32"/>
  <c r="DZ76" i="32"/>
  <c r="DZ75" i="32"/>
  <c r="DZ60" i="32"/>
  <c r="DZ59" i="32"/>
  <c r="DZ15" i="32"/>
  <c r="DZ53" i="38"/>
  <c r="DZ51" i="38"/>
  <c r="DZ50" i="38"/>
  <c r="DZ60" i="38" s="1"/>
  <c r="DY29" i="36"/>
  <c r="DZ120" i="35"/>
  <c r="DZ134" i="35"/>
  <c r="DZ123" i="35"/>
  <c r="DZ122" i="35"/>
  <c r="DZ121" i="35"/>
  <c r="DZ119" i="35"/>
  <c r="DZ117" i="35"/>
  <c r="DZ116" i="35"/>
  <c r="DZ115" i="35"/>
  <c r="DZ114" i="35"/>
  <c r="DZ124" i="35" s="1"/>
  <c r="DZ111" i="35"/>
  <c r="DZ110" i="35"/>
  <c r="DZ109" i="35"/>
  <c r="DZ108" i="35"/>
  <c r="DZ95" i="35"/>
  <c r="DZ94" i="35"/>
  <c r="DZ93" i="35"/>
  <c r="DZ92" i="35"/>
  <c r="DZ79" i="35"/>
  <c r="DZ78" i="35"/>
  <c r="DZ77" i="35"/>
  <c r="DZ76" i="35"/>
  <c r="DZ63" i="35"/>
  <c r="DZ62" i="35"/>
  <c r="DZ61" i="35"/>
  <c r="DZ60" i="35"/>
  <c r="DZ47" i="35"/>
  <c r="DZ46" i="35"/>
  <c r="DZ45" i="35"/>
  <c r="DZ44" i="35"/>
  <c r="DZ31" i="35"/>
  <c r="DZ30" i="35"/>
  <c r="DZ29" i="35"/>
  <c r="DZ28" i="35"/>
  <c r="DZ102" i="47"/>
  <c r="DZ91" i="47"/>
  <c r="DZ90" i="47"/>
  <c r="DZ89" i="47"/>
  <c r="DZ88" i="47"/>
  <c r="DZ87" i="47"/>
  <c r="DZ85" i="47"/>
  <c r="DZ84" i="47"/>
  <c r="DZ83" i="47"/>
  <c r="DZ82" i="47"/>
  <c r="DZ92" i="47" s="1"/>
  <c r="DZ79" i="47"/>
  <c r="DZ78" i="47"/>
  <c r="DZ77" i="47"/>
  <c r="DZ76" i="47"/>
  <c r="DZ63" i="47"/>
  <c r="DZ62" i="47"/>
  <c r="DZ61" i="47"/>
  <c r="DZ60" i="47"/>
  <c r="DZ31" i="47"/>
  <c r="DZ30" i="47"/>
  <c r="DZ29" i="47"/>
  <c r="DZ28" i="47"/>
  <c r="DZ54" i="46"/>
  <c r="DZ43" i="46"/>
  <c r="DZ42" i="46"/>
  <c r="DZ41" i="46"/>
  <c r="DZ40" i="46"/>
  <c r="DZ39" i="46"/>
  <c r="DZ37" i="46"/>
  <c r="DZ36" i="46"/>
  <c r="DZ35" i="46"/>
  <c r="DZ34" i="46"/>
  <c r="DZ44" i="46" s="1"/>
  <c r="DZ31" i="46"/>
  <c r="DZ30" i="46"/>
  <c r="DZ29" i="46"/>
  <c r="DZ28" i="46"/>
  <c r="DZ59" i="39"/>
  <c r="DZ58" i="39"/>
  <c r="DZ57" i="39"/>
  <c r="DZ56" i="39"/>
  <c r="DZ55" i="39"/>
  <c r="DZ53" i="39"/>
  <c r="DZ52" i="39"/>
  <c r="DZ51" i="39"/>
  <c r="DZ50" i="39"/>
  <c r="DZ60" i="39" s="1"/>
  <c r="DZ47" i="39"/>
  <c r="DZ46" i="39"/>
  <c r="DZ45" i="39"/>
  <c r="DZ44" i="39"/>
  <c r="DZ31" i="39"/>
  <c r="DZ30" i="39"/>
  <c r="DZ29" i="39"/>
  <c r="DZ28" i="39"/>
  <c r="DZ70" i="38"/>
  <c r="DZ59" i="38"/>
  <c r="DZ58" i="38"/>
  <c r="DZ57" i="38"/>
  <c r="DZ56" i="38"/>
  <c r="DZ55" i="38"/>
  <c r="DZ52" i="38"/>
  <c r="DZ47" i="38"/>
  <c r="DZ46" i="38"/>
  <c r="DZ45" i="38"/>
  <c r="DZ44" i="38"/>
  <c r="DZ31" i="38"/>
  <c r="DZ30" i="38"/>
  <c r="DZ29" i="38"/>
  <c r="DZ28" i="38"/>
  <c r="DZ15" i="38"/>
  <c r="DZ14" i="38"/>
  <c r="DZ13" i="38"/>
  <c r="DZ12" i="38"/>
  <c r="DZ87" i="37"/>
  <c r="DZ76" i="37"/>
  <c r="DZ75" i="37"/>
  <c r="DZ74" i="37"/>
  <c r="DZ73" i="37"/>
  <c r="DZ72" i="37"/>
  <c r="DZ70" i="37"/>
  <c r="DZ69" i="37"/>
  <c r="DZ68" i="37"/>
  <c r="DZ67" i="37"/>
  <c r="DZ77" i="37" s="1"/>
  <c r="DZ63" i="37"/>
  <c r="DZ62" i="37"/>
  <c r="DZ61" i="37"/>
  <c r="DZ60" i="37"/>
  <c r="DZ47" i="37"/>
  <c r="DZ46" i="37"/>
  <c r="DZ45" i="37"/>
  <c r="DZ44" i="37"/>
  <c r="DZ31" i="37"/>
  <c r="DZ30" i="37"/>
  <c r="DZ29" i="37"/>
  <c r="DZ28" i="37"/>
  <c r="DZ15" i="37"/>
  <c r="DZ14" i="37"/>
  <c r="DZ13" i="37"/>
  <c r="DZ12" i="37"/>
  <c r="DY71" i="36"/>
  <c r="DY60" i="36"/>
  <c r="DY59" i="36"/>
  <c r="DY58" i="36"/>
  <c r="DY57" i="36"/>
  <c r="DY56" i="36"/>
  <c r="DY54" i="36"/>
  <c r="DY53" i="36"/>
  <c r="DY52" i="36"/>
  <c r="DY51" i="36"/>
  <c r="DY61" i="36" s="1"/>
  <c r="DY32" i="36"/>
  <c r="DY31" i="36"/>
  <c r="DY30" i="36"/>
  <c r="DZ66" i="34"/>
  <c r="DZ76" i="34" s="1"/>
  <c r="DZ86" i="34"/>
  <c r="DZ75" i="34"/>
  <c r="DZ74" i="34"/>
  <c r="DZ73" i="34"/>
  <c r="DZ72" i="34"/>
  <c r="DZ71" i="34"/>
  <c r="DZ69" i="34"/>
  <c r="DZ68" i="34"/>
  <c r="DZ67" i="34"/>
  <c r="DZ63" i="34"/>
  <c r="DZ62" i="34"/>
  <c r="DZ61" i="34"/>
  <c r="DZ60" i="34"/>
  <c r="DZ47" i="34"/>
  <c r="DZ46" i="34"/>
  <c r="DZ45" i="34"/>
  <c r="DZ44" i="34"/>
  <c r="DZ31" i="34"/>
  <c r="DZ30" i="34"/>
  <c r="DZ29" i="34"/>
  <c r="DZ28" i="34"/>
  <c r="DZ15" i="34"/>
  <c r="DZ14" i="34"/>
  <c r="DZ13" i="34"/>
  <c r="DZ12" i="34"/>
  <c r="DZ54" i="33"/>
  <c r="DZ43" i="33"/>
  <c r="DZ42" i="33"/>
  <c r="DZ41" i="33"/>
  <c r="DZ40" i="33"/>
  <c r="DZ39" i="33"/>
  <c r="DZ37" i="33"/>
  <c r="DZ36" i="33"/>
  <c r="DZ35" i="33"/>
  <c r="DZ34" i="33"/>
  <c r="DZ44" i="33" s="1"/>
  <c r="DZ31" i="33"/>
  <c r="DZ30" i="33"/>
  <c r="DZ29" i="33"/>
  <c r="DZ28" i="33"/>
  <c r="EK2" i="32"/>
  <c r="DY165" i="32"/>
  <c r="DY154" i="32"/>
  <c r="DY153" i="32"/>
  <c r="DY152" i="32"/>
  <c r="DY151" i="32"/>
  <c r="DY150" i="32"/>
  <c r="DY148" i="32"/>
  <c r="DY147" i="32"/>
  <c r="DY146" i="32"/>
  <c r="DY145" i="32"/>
  <c r="DY155" i="32" s="1"/>
  <c r="DY142" i="32"/>
  <c r="DY141" i="32"/>
  <c r="DY140" i="32"/>
  <c r="DY139" i="32"/>
  <c r="DY126" i="32"/>
  <c r="DY125" i="32"/>
  <c r="DY124" i="32"/>
  <c r="DY123" i="32"/>
  <c r="DY110" i="32"/>
  <c r="DY109" i="32"/>
  <c r="DY108" i="32"/>
  <c r="DY107" i="32"/>
  <c r="DY94" i="32"/>
  <c r="DY93" i="32"/>
  <c r="DY92" i="32"/>
  <c r="DY91" i="32"/>
  <c r="DY78" i="32"/>
  <c r="DY77" i="32"/>
  <c r="DY76" i="32"/>
  <c r="DY75" i="32"/>
  <c r="DY62" i="32"/>
  <c r="DY61" i="32"/>
  <c r="DY60" i="32"/>
  <c r="DY59" i="32"/>
  <c r="DY15" i="32"/>
  <c r="DY14" i="32"/>
  <c r="DY13" i="32"/>
  <c r="DY12" i="32"/>
  <c r="II7" i="40"/>
  <c r="IG7" i="40"/>
  <c r="IG6" i="40"/>
  <c r="DY56" i="39"/>
  <c r="DY58" i="39"/>
  <c r="DY52" i="39"/>
  <c r="DY53" i="39"/>
  <c r="DY50" i="39"/>
  <c r="DT55" i="38"/>
  <c r="DU55" i="38"/>
  <c r="DV55" i="38"/>
  <c r="DT56" i="38"/>
  <c r="DU56" i="38"/>
  <c r="DV56" i="38"/>
  <c r="DT57" i="38"/>
  <c r="DU57" i="38"/>
  <c r="DV57" i="38"/>
  <c r="DT58" i="38"/>
  <c r="DU58" i="38"/>
  <c r="DV58" i="38"/>
  <c r="DT59" i="38"/>
  <c r="DU59" i="38"/>
  <c r="DV59" i="38"/>
  <c r="DW55" i="38"/>
  <c r="DX55" i="38"/>
  <c r="DW56" i="38"/>
  <c r="DX56" i="38"/>
  <c r="DW57" i="38"/>
  <c r="DX57" i="38"/>
  <c r="DW58" i="38"/>
  <c r="DX58" i="38"/>
  <c r="DW59" i="38"/>
  <c r="DX59" i="38"/>
  <c r="DY55" i="38"/>
  <c r="DY59" i="38"/>
  <c r="DY58" i="38"/>
  <c r="DY53" i="38"/>
  <c r="DY52" i="38"/>
  <c r="DY51" i="38"/>
  <c r="DY50" i="38"/>
  <c r="DY60" i="38" s="1"/>
  <c r="DY57" i="38"/>
  <c r="DY56" i="38"/>
  <c r="DY74" i="37"/>
  <c r="DY72" i="37"/>
  <c r="DY102" i="47"/>
  <c r="DY91" i="47"/>
  <c r="DY90" i="47"/>
  <c r="DY89" i="47"/>
  <c r="DY88" i="47"/>
  <c r="DY87" i="47"/>
  <c r="DY85" i="47"/>
  <c r="DY84" i="47"/>
  <c r="DY83" i="47"/>
  <c r="DY82" i="47"/>
  <c r="DY92" i="47" s="1"/>
  <c r="DY79" i="47"/>
  <c r="DY78" i="47"/>
  <c r="DY77" i="47"/>
  <c r="DY76" i="47"/>
  <c r="DY63" i="47"/>
  <c r="DY62" i="47"/>
  <c r="DY61" i="47"/>
  <c r="DY60" i="47"/>
  <c r="DY31" i="47"/>
  <c r="DY30" i="47"/>
  <c r="DY29" i="47"/>
  <c r="DY28" i="47"/>
  <c r="DY54" i="46"/>
  <c r="DY43" i="46"/>
  <c r="DY42" i="46"/>
  <c r="DY41" i="46"/>
  <c r="DY40" i="46"/>
  <c r="DY39" i="46"/>
  <c r="DY37" i="46"/>
  <c r="DY36" i="46"/>
  <c r="DY35" i="46"/>
  <c r="DY34" i="46"/>
  <c r="DY44" i="46" s="1"/>
  <c r="DY31" i="46"/>
  <c r="DY30" i="46"/>
  <c r="DY29" i="46"/>
  <c r="DY28" i="46"/>
  <c r="DY59" i="39"/>
  <c r="DY57" i="39"/>
  <c r="DY55" i="39"/>
  <c r="DY51" i="39"/>
  <c r="DY47" i="39"/>
  <c r="DY46" i="39"/>
  <c r="DY45" i="39"/>
  <c r="DY44" i="39"/>
  <c r="DY31" i="39"/>
  <c r="DY30" i="39"/>
  <c r="DY29" i="39"/>
  <c r="DY28" i="39"/>
  <c r="DY70" i="38"/>
  <c r="DY47" i="38"/>
  <c r="DY46" i="38"/>
  <c r="DY45" i="38"/>
  <c r="DY44" i="38"/>
  <c r="DY31" i="38"/>
  <c r="DY30" i="38"/>
  <c r="DY29" i="38"/>
  <c r="DY28" i="38"/>
  <c r="DY15" i="38"/>
  <c r="DY14" i="38"/>
  <c r="DY13" i="38"/>
  <c r="DY12" i="38"/>
  <c r="DY87" i="37"/>
  <c r="DY76" i="37"/>
  <c r="DY75" i="37"/>
  <c r="DY73" i="37"/>
  <c r="DY70" i="37"/>
  <c r="DY69" i="37"/>
  <c r="DY68" i="37"/>
  <c r="DY67" i="37"/>
  <c r="DY77" i="37" s="1"/>
  <c r="DY63" i="37"/>
  <c r="DY62" i="37"/>
  <c r="DY61" i="37"/>
  <c r="DY60" i="37"/>
  <c r="DY47" i="37"/>
  <c r="DY46" i="37"/>
  <c r="DY45" i="37"/>
  <c r="DY44" i="37"/>
  <c r="DY31" i="37"/>
  <c r="DY30" i="37"/>
  <c r="DY29" i="37"/>
  <c r="DY28" i="37"/>
  <c r="DY15" i="37"/>
  <c r="DY14" i="37"/>
  <c r="DY13" i="37"/>
  <c r="DY12" i="37"/>
  <c r="DX29" i="36"/>
  <c r="DX30" i="36"/>
  <c r="DX31" i="36"/>
  <c r="DX32" i="36"/>
  <c r="DX51" i="36"/>
  <c r="DX61" i="36" s="1"/>
  <c r="DX71" i="36"/>
  <c r="DX60" i="36"/>
  <c r="DX59" i="36"/>
  <c r="DX58" i="36"/>
  <c r="DX57" i="36"/>
  <c r="DX56" i="36"/>
  <c r="DX54" i="36"/>
  <c r="DX53" i="36"/>
  <c r="DX52" i="36"/>
  <c r="DY86" i="34"/>
  <c r="DY75" i="34"/>
  <c r="DY74" i="34"/>
  <c r="DY73" i="34"/>
  <c r="DY72" i="34"/>
  <c r="DY71" i="34"/>
  <c r="DY69" i="34"/>
  <c r="DY68" i="34"/>
  <c r="DY66" i="34"/>
  <c r="DY76" i="34" s="1"/>
  <c r="DY63" i="34"/>
  <c r="DY62" i="34"/>
  <c r="DY61" i="34"/>
  <c r="DY60" i="34"/>
  <c r="DY47" i="34"/>
  <c r="DY46" i="34"/>
  <c r="DY45" i="34"/>
  <c r="DY44" i="34"/>
  <c r="DY31" i="34"/>
  <c r="DY30" i="34"/>
  <c r="DY29" i="34"/>
  <c r="DY28" i="34"/>
  <c r="DY15" i="34"/>
  <c r="DY14" i="34"/>
  <c r="DY13" i="34"/>
  <c r="DY12" i="34"/>
  <c r="DY134" i="35"/>
  <c r="DY123" i="35"/>
  <c r="DY122" i="35"/>
  <c r="DY121" i="35"/>
  <c r="DY120" i="35"/>
  <c r="DY119" i="35"/>
  <c r="DY117" i="35"/>
  <c r="DY116" i="35"/>
  <c r="DY115" i="35"/>
  <c r="DY114" i="35"/>
  <c r="DY124" i="35" s="1"/>
  <c r="DY111" i="35"/>
  <c r="DY110" i="35"/>
  <c r="DY109" i="35"/>
  <c r="DY108" i="35"/>
  <c r="DY95" i="35"/>
  <c r="DY94" i="35"/>
  <c r="DY93" i="35"/>
  <c r="DY92" i="35"/>
  <c r="DY79" i="35"/>
  <c r="DY78" i="35"/>
  <c r="DY77" i="35"/>
  <c r="DY76" i="35"/>
  <c r="DY63" i="35"/>
  <c r="DY62" i="35"/>
  <c r="DY61" i="35"/>
  <c r="DY60" i="35"/>
  <c r="DY47" i="35"/>
  <c r="DY46" i="35"/>
  <c r="DY45" i="35"/>
  <c r="DY44" i="35"/>
  <c r="DY31" i="35"/>
  <c r="DY30" i="35"/>
  <c r="DY29" i="35"/>
  <c r="DY28" i="35"/>
  <c r="DY54" i="33"/>
  <c r="DY43" i="33"/>
  <c r="DY42" i="33"/>
  <c r="DY41" i="33"/>
  <c r="DY40" i="33"/>
  <c r="DY39" i="33"/>
  <c r="DY37" i="33"/>
  <c r="DY36" i="33"/>
  <c r="DY35" i="33"/>
  <c r="DY34" i="33"/>
  <c r="DY44" i="33" s="1"/>
  <c r="DY31" i="33"/>
  <c r="DY30" i="33"/>
  <c r="DY29" i="33"/>
  <c r="DY28" i="33"/>
  <c r="DX165" i="32"/>
  <c r="DX154" i="32"/>
  <c r="DX153" i="32"/>
  <c r="DX152" i="32"/>
  <c r="DX151" i="32"/>
  <c r="DX150" i="32"/>
  <c r="DX148" i="32"/>
  <c r="DX147" i="32"/>
  <c r="DX146" i="32"/>
  <c r="DX145" i="32"/>
  <c r="DX155" i="32" s="1"/>
  <c r="DX142" i="32"/>
  <c r="DX141" i="32"/>
  <c r="DX140" i="32"/>
  <c r="DX139" i="32"/>
  <c r="DX126" i="32"/>
  <c r="DX125" i="32"/>
  <c r="DX124" i="32"/>
  <c r="DX123" i="32"/>
  <c r="DX110" i="32"/>
  <c r="DX109" i="32"/>
  <c r="DX108" i="32"/>
  <c r="DX107" i="32"/>
  <c r="DX94" i="32"/>
  <c r="DX93" i="32"/>
  <c r="DX92" i="32"/>
  <c r="DX91" i="32"/>
  <c r="DX78" i="32"/>
  <c r="DX77" i="32"/>
  <c r="DX76" i="32"/>
  <c r="DX75" i="32"/>
  <c r="DX62" i="32"/>
  <c r="DX61" i="32"/>
  <c r="DX60" i="32"/>
  <c r="DX59" i="32"/>
  <c r="DX15" i="32"/>
  <c r="DX14" i="32"/>
  <c r="DX13" i="32"/>
  <c r="DX12" i="32"/>
  <c r="DX88" i="47"/>
  <c r="DX83" i="47"/>
  <c r="DX62" i="47"/>
  <c r="DX31" i="47"/>
  <c r="DX30" i="47"/>
  <c r="DX31" i="46"/>
  <c r="DX40" i="46"/>
  <c r="DX35" i="46"/>
  <c r="DX57" i="39"/>
  <c r="DX46" i="39"/>
  <c r="DX51" i="39"/>
  <c r="DX30" i="39"/>
  <c r="DX52" i="39"/>
  <c r="DX45" i="38"/>
  <c r="DX52" i="38"/>
  <c r="DX50" i="38"/>
  <c r="DX60" i="38" s="1"/>
  <c r="DX31" i="38"/>
  <c r="DX30" i="38"/>
  <c r="DX15" i="38"/>
  <c r="DX14" i="38"/>
  <c r="DX62" i="37"/>
  <c r="DX68" i="37"/>
  <c r="DX74" i="37"/>
  <c r="DX69" i="37"/>
  <c r="DX30" i="37"/>
  <c r="DX14" i="37"/>
  <c r="DW48" i="36"/>
  <c r="DW52" i="36"/>
  <c r="DW45" i="36"/>
  <c r="DW57" i="36"/>
  <c r="DX72" i="34"/>
  <c r="DX68" i="34"/>
  <c r="DX31" i="34"/>
  <c r="DX30" i="34"/>
  <c r="DX29" i="34"/>
  <c r="DX28" i="34"/>
  <c r="DX14" i="34"/>
  <c r="DX110" i="35"/>
  <c r="DX121" i="35"/>
  <c r="DX78" i="35"/>
  <c r="DX62" i="35"/>
  <c r="DX116" i="35"/>
  <c r="DX47" i="35"/>
  <c r="DX46" i="35"/>
  <c r="DX30" i="35"/>
  <c r="DX29" i="35"/>
  <c r="DX114" i="35"/>
  <c r="DX42" i="33"/>
  <c r="DX41" i="33"/>
  <c r="DX40" i="33"/>
  <c r="DX37" i="33"/>
  <c r="DX36" i="33"/>
  <c r="DX35" i="33"/>
  <c r="DW141" i="32"/>
  <c r="DW154" i="32"/>
  <c r="DW126" i="32"/>
  <c r="DW125" i="32"/>
  <c r="DW147" i="32"/>
  <c r="DW145" i="32"/>
  <c r="DW155" i="32" s="1"/>
  <c r="DW109" i="32"/>
  <c r="DW94" i="32"/>
  <c r="DW93" i="32"/>
  <c r="DW77" i="32"/>
  <c r="DW62" i="32"/>
  <c r="DW165" i="32"/>
  <c r="DW153" i="32"/>
  <c r="DW150" i="32"/>
  <c r="DW148" i="32"/>
  <c r="DX54" i="33"/>
  <c r="DX43" i="33"/>
  <c r="DX39" i="33"/>
  <c r="DX34" i="33"/>
  <c r="DX44" i="33" s="1"/>
  <c r="DX134" i="35"/>
  <c r="DX123" i="35"/>
  <c r="DX122" i="35"/>
  <c r="DX119" i="35"/>
  <c r="DX117" i="35"/>
  <c r="DX86" i="34"/>
  <c r="DX75" i="34"/>
  <c r="DX74" i="34"/>
  <c r="DX71" i="34"/>
  <c r="DX69" i="34"/>
  <c r="DX66" i="34"/>
  <c r="DX76" i="34" s="1"/>
  <c r="DW71" i="36"/>
  <c r="DW60" i="36"/>
  <c r="DW59" i="36"/>
  <c r="DW58" i="36"/>
  <c r="DW56" i="36"/>
  <c r="DW54" i="36"/>
  <c r="DW53" i="36"/>
  <c r="DX87" i="37"/>
  <c r="DX76" i="37"/>
  <c r="DX75" i="37"/>
  <c r="DX72" i="37"/>
  <c r="DX70" i="37"/>
  <c r="DX67" i="37"/>
  <c r="DX77" i="37" s="1"/>
  <c r="DX70" i="38"/>
  <c r="DX53" i="38"/>
  <c r="DX59" i="39"/>
  <c r="DX58" i="39"/>
  <c r="DX55" i="39"/>
  <c r="DX53" i="39"/>
  <c r="DX50" i="39"/>
  <c r="DX60" i="39" s="1"/>
  <c r="DX54" i="46"/>
  <c r="DX43" i="46"/>
  <c r="DX42" i="46"/>
  <c r="DX41" i="46"/>
  <c r="DX39" i="46"/>
  <c r="DX37" i="46"/>
  <c r="DX36" i="46"/>
  <c r="DX34" i="46"/>
  <c r="DX44" i="46" s="1"/>
  <c r="DX102" i="47"/>
  <c r="DX91" i="47"/>
  <c r="DX90" i="47"/>
  <c r="DX89" i="47"/>
  <c r="DX87" i="47"/>
  <c r="DX85" i="47"/>
  <c r="DX84" i="47"/>
  <c r="DX82" i="47"/>
  <c r="DX92" i="47" s="1"/>
  <c r="DX79" i="47"/>
  <c r="DX77" i="47"/>
  <c r="DX76" i="47"/>
  <c r="DX63" i="47"/>
  <c r="DX61" i="47"/>
  <c r="DX60" i="47"/>
  <c r="DX29" i="47"/>
  <c r="DX28" i="47"/>
  <c r="DX29" i="46"/>
  <c r="DX28" i="46"/>
  <c r="DX45" i="39"/>
  <c r="DX44" i="39"/>
  <c r="DX31" i="39"/>
  <c r="DX29" i="39"/>
  <c r="DX28" i="39"/>
  <c r="DX47" i="38"/>
  <c r="DX46" i="38"/>
  <c r="DX29" i="38"/>
  <c r="DX28" i="38"/>
  <c r="DX13" i="38"/>
  <c r="DX12" i="38"/>
  <c r="DX63" i="37"/>
  <c r="DX61" i="37"/>
  <c r="DX60" i="37"/>
  <c r="DX47" i="37"/>
  <c r="DX46" i="37"/>
  <c r="DX45" i="37"/>
  <c r="DX44" i="37"/>
  <c r="DX29" i="37"/>
  <c r="DX28" i="37"/>
  <c r="DX15" i="37"/>
  <c r="DX13" i="37"/>
  <c r="DX12" i="37"/>
  <c r="DW47" i="36"/>
  <c r="DW46" i="36"/>
  <c r="DW32" i="36"/>
  <c r="DW31" i="36"/>
  <c r="DW30" i="36"/>
  <c r="DW29" i="36"/>
  <c r="DX63" i="34"/>
  <c r="DX62" i="34"/>
  <c r="DX61" i="34"/>
  <c r="DX60" i="34"/>
  <c r="DX47" i="34"/>
  <c r="DX45" i="34"/>
  <c r="DX44" i="34"/>
  <c r="DX15" i="34"/>
  <c r="DX13" i="34"/>
  <c r="DX12" i="34"/>
  <c r="DX111" i="35"/>
  <c r="DX109" i="35"/>
  <c r="DX108" i="35"/>
  <c r="DX95" i="35"/>
  <c r="DX94" i="35"/>
  <c r="DX93" i="35"/>
  <c r="DX92" i="35"/>
  <c r="DX79" i="35"/>
  <c r="DX77" i="35"/>
  <c r="DX76" i="35"/>
  <c r="DX63" i="35"/>
  <c r="DX61" i="35"/>
  <c r="DX60" i="35"/>
  <c r="DX45" i="35"/>
  <c r="DX44" i="35"/>
  <c r="DX31" i="35"/>
  <c r="DX28" i="35"/>
  <c r="DX29" i="33"/>
  <c r="DX28" i="33"/>
  <c r="DW142" i="32"/>
  <c r="DW140" i="32"/>
  <c r="DW139" i="32"/>
  <c r="DW124" i="32"/>
  <c r="DW123" i="32"/>
  <c r="DW110" i="32"/>
  <c r="DW108" i="32"/>
  <c r="DW107" i="32"/>
  <c r="DW92" i="32"/>
  <c r="DW91" i="32"/>
  <c r="DW78" i="32"/>
  <c r="DW76" i="32"/>
  <c r="DW75" i="32"/>
  <c r="DW60" i="32"/>
  <c r="DW59" i="32"/>
  <c r="DW15" i="32"/>
  <c r="DW14" i="32"/>
  <c r="DW13" i="32"/>
  <c r="DW12" i="32"/>
  <c r="DW102" i="47"/>
  <c r="DW91" i="47"/>
  <c r="DW90" i="47"/>
  <c r="DW89" i="47"/>
  <c r="DW88" i="47"/>
  <c r="DW87" i="47"/>
  <c r="DW85" i="47"/>
  <c r="DW84" i="47"/>
  <c r="DW83" i="47"/>
  <c r="DW82" i="47"/>
  <c r="DW92" i="47" s="1"/>
  <c r="DW79" i="47"/>
  <c r="DW78" i="47"/>
  <c r="DW77" i="47"/>
  <c r="DW76" i="47"/>
  <c r="DW63" i="47"/>
  <c r="DW62" i="47"/>
  <c r="DW61" i="47"/>
  <c r="DW60" i="47"/>
  <c r="DW31" i="47"/>
  <c r="DW30" i="47"/>
  <c r="DW29" i="47"/>
  <c r="DW28" i="47"/>
  <c r="DW54" i="46"/>
  <c r="DW43" i="46"/>
  <c r="DW42" i="46"/>
  <c r="DW41" i="46"/>
  <c r="DW40" i="46"/>
  <c r="DW39" i="46"/>
  <c r="DW37" i="46"/>
  <c r="DW36" i="46"/>
  <c r="DW35" i="46"/>
  <c r="DW34" i="46"/>
  <c r="DW44" i="46" s="1"/>
  <c r="DW31" i="46"/>
  <c r="DW30" i="46"/>
  <c r="DW29" i="46"/>
  <c r="DW28" i="46"/>
  <c r="DW59" i="39"/>
  <c r="DW58" i="39"/>
  <c r="DW57" i="39"/>
  <c r="DW56" i="39"/>
  <c r="DW55" i="39"/>
  <c r="DW53" i="39"/>
  <c r="DW52" i="39"/>
  <c r="DW51" i="39"/>
  <c r="DW50" i="39"/>
  <c r="DW47" i="39"/>
  <c r="DW46" i="39"/>
  <c r="DW45" i="39"/>
  <c r="DW44" i="39"/>
  <c r="DW31" i="39"/>
  <c r="DW30" i="39"/>
  <c r="DW29" i="39"/>
  <c r="DW28" i="39"/>
  <c r="DW70" i="38"/>
  <c r="DW53" i="38"/>
  <c r="DW52" i="38"/>
  <c r="DW51" i="38"/>
  <c r="DW50" i="38"/>
  <c r="DW60" i="38" s="1"/>
  <c r="DW47" i="38"/>
  <c r="DW46" i="38"/>
  <c r="DW45" i="38"/>
  <c r="DW44" i="38"/>
  <c r="DW31" i="38"/>
  <c r="DW30" i="38"/>
  <c r="DW29" i="38"/>
  <c r="DW28" i="38"/>
  <c r="DW15" i="38"/>
  <c r="DW14" i="38"/>
  <c r="DW13" i="38"/>
  <c r="DW12" i="38"/>
  <c r="DW76" i="37"/>
  <c r="DW75" i="37"/>
  <c r="DW74" i="37"/>
  <c r="DW73" i="37"/>
  <c r="DW72" i="37"/>
  <c r="DW70" i="37"/>
  <c r="DW69" i="37"/>
  <c r="DW68" i="37"/>
  <c r="DW67" i="37"/>
  <c r="DW77" i="37" s="1"/>
  <c r="DW61" i="37"/>
  <c r="DW60" i="37"/>
  <c r="DW63" i="37"/>
  <c r="DI63" i="37"/>
  <c r="DH63" i="37"/>
  <c r="DG63" i="37"/>
  <c r="DF63" i="37"/>
  <c r="DE63" i="37"/>
  <c r="DC63" i="37"/>
  <c r="DB63" i="37"/>
  <c r="DA63" i="37"/>
  <c r="CZ63" i="37"/>
  <c r="CY63" i="37"/>
  <c r="CX63" i="37"/>
  <c r="CW63" i="37"/>
  <c r="CV63" i="37"/>
  <c r="CU63" i="37"/>
  <c r="CT63" i="37"/>
  <c r="CS63" i="37"/>
  <c r="CR63" i="37"/>
  <c r="CQ63" i="37"/>
  <c r="CP63" i="37"/>
  <c r="CO63" i="37"/>
  <c r="CN63" i="37"/>
  <c r="CM63" i="37"/>
  <c r="CL63" i="37"/>
  <c r="CK63" i="37"/>
  <c r="CJ63" i="37"/>
  <c r="CI63" i="37"/>
  <c r="CH63" i="37"/>
  <c r="CG63" i="37"/>
  <c r="CF63" i="37"/>
  <c r="CE63" i="37"/>
  <c r="CD63" i="37"/>
  <c r="CC63" i="37"/>
  <c r="CB63" i="37"/>
  <c r="CA63" i="37"/>
  <c r="BZ63" i="37"/>
  <c r="BY63" i="37"/>
  <c r="BX63" i="37"/>
  <c r="BW63" i="37"/>
  <c r="BV63" i="37"/>
  <c r="BU63" i="37"/>
  <c r="BT63" i="37"/>
  <c r="BS63" i="37"/>
  <c r="BR63" i="37"/>
  <c r="BQ63" i="37"/>
  <c r="BP63" i="37"/>
  <c r="BO63" i="37"/>
  <c r="BN63" i="37"/>
  <c r="BM63" i="37"/>
  <c r="BL63" i="37"/>
  <c r="BK63" i="37"/>
  <c r="BJ63" i="37"/>
  <c r="BI63" i="37"/>
  <c r="BH63" i="37"/>
  <c r="BG63" i="37"/>
  <c r="BF63" i="37"/>
  <c r="BE63" i="37"/>
  <c r="BD63" i="37"/>
  <c r="BC63" i="37"/>
  <c r="BB63" i="37"/>
  <c r="BA63" i="37"/>
  <c r="AZ63" i="37"/>
  <c r="AY63" i="37"/>
  <c r="AX63" i="37"/>
  <c r="AW63" i="37"/>
  <c r="AV63" i="37"/>
  <c r="AU63" i="37"/>
  <c r="AT63" i="37"/>
  <c r="AS63" i="37"/>
  <c r="AR63" i="37"/>
  <c r="AQ63" i="37"/>
  <c r="AP63" i="37"/>
  <c r="AO63" i="37"/>
  <c r="AN63" i="37"/>
  <c r="AM63" i="37"/>
  <c r="AL63" i="37"/>
  <c r="AK63" i="37"/>
  <c r="AJ63" i="37"/>
  <c r="AI63" i="37"/>
  <c r="AH63" i="37"/>
  <c r="AG63" i="37"/>
  <c r="AF63" i="37"/>
  <c r="AE63" i="37"/>
  <c r="AD63" i="37"/>
  <c r="AC63" i="37"/>
  <c r="AB63" i="37"/>
  <c r="AA63" i="37"/>
  <c r="Z63" i="37"/>
  <c r="Y63" i="37"/>
  <c r="X63" i="37"/>
  <c r="W63" i="37"/>
  <c r="V63" i="37"/>
  <c r="U63" i="37"/>
  <c r="T63" i="37"/>
  <c r="S63" i="37"/>
  <c r="R63" i="37"/>
  <c r="Q63" i="37"/>
  <c r="P63" i="37"/>
  <c r="O63" i="37"/>
  <c r="N63" i="37"/>
  <c r="M63" i="37"/>
  <c r="L63" i="37"/>
  <c r="K63" i="37"/>
  <c r="J63" i="37"/>
  <c r="I63" i="37"/>
  <c r="H63" i="37"/>
  <c r="G63" i="37"/>
  <c r="F63" i="37"/>
  <c r="E63" i="37"/>
  <c r="D63" i="37"/>
  <c r="DW62" i="37"/>
  <c r="DI62" i="37"/>
  <c r="DH62" i="37"/>
  <c r="DG62" i="37"/>
  <c r="DF62" i="37"/>
  <c r="DE62" i="37"/>
  <c r="DC62" i="37"/>
  <c r="DB62" i="37"/>
  <c r="DA62" i="37"/>
  <c r="CZ62" i="37"/>
  <c r="CY62" i="37"/>
  <c r="CX62" i="37"/>
  <c r="CW62" i="37"/>
  <c r="CV62" i="37"/>
  <c r="CU62" i="37"/>
  <c r="CT62" i="37"/>
  <c r="CS62" i="37"/>
  <c r="CR62" i="37"/>
  <c r="CQ62" i="37"/>
  <c r="CP62" i="37"/>
  <c r="CO62" i="37"/>
  <c r="CN62" i="37"/>
  <c r="CM62" i="37"/>
  <c r="CL62" i="37"/>
  <c r="CK62" i="37"/>
  <c r="CJ62" i="37"/>
  <c r="CI62" i="37"/>
  <c r="CH62" i="37"/>
  <c r="CG62" i="37"/>
  <c r="CF62" i="37"/>
  <c r="CE62" i="37"/>
  <c r="CD62" i="37"/>
  <c r="CC62" i="37"/>
  <c r="CB62" i="37"/>
  <c r="CA62" i="37"/>
  <c r="BZ62" i="37"/>
  <c r="BY62" i="37"/>
  <c r="BX62" i="37"/>
  <c r="BW62" i="37"/>
  <c r="BV62" i="37"/>
  <c r="BU62" i="37"/>
  <c r="BT62" i="37"/>
  <c r="BS62" i="37"/>
  <c r="BR62" i="37"/>
  <c r="BQ62" i="37"/>
  <c r="BP62" i="37"/>
  <c r="BO62" i="37"/>
  <c r="BN62" i="37"/>
  <c r="BM62" i="37"/>
  <c r="BL62" i="37"/>
  <c r="BK62" i="37"/>
  <c r="BJ62" i="37"/>
  <c r="BI62" i="37"/>
  <c r="BH62" i="37"/>
  <c r="BG62" i="37"/>
  <c r="BF62" i="37"/>
  <c r="BE62" i="37"/>
  <c r="BD62" i="37"/>
  <c r="BC62" i="37"/>
  <c r="BB62" i="37"/>
  <c r="BA62" i="37"/>
  <c r="AZ62" i="37"/>
  <c r="AY62" i="37"/>
  <c r="AX62" i="37"/>
  <c r="AW62" i="37"/>
  <c r="AV62" i="37"/>
  <c r="AU62" i="37"/>
  <c r="AT62" i="37"/>
  <c r="AS62" i="37"/>
  <c r="AR62" i="37"/>
  <c r="AQ62" i="37"/>
  <c r="AP62" i="37"/>
  <c r="AO62" i="37"/>
  <c r="AN62" i="37"/>
  <c r="AM62" i="37"/>
  <c r="AL62" i="37"/>
  <c r="AK62" i="37"/>
  <c r="AJ62" i="37"/>
  <c r="AI62" i="37"/>
  <c r="AH62" i="37"/>
  <c r="AG62" i="37"/>
  <c r="AF62" i="37"/>
  <c r="AE62" i="37"/>
  <c r="AD62" i="37"/>
  <c r="AC62" i="37"/>
  <c r="AB62" i="37"/>
  <c r="AA62" i="37"/>
  <c r="Z62" i="37"/>
  <c r="Y62" i="37"/>
  <c r="X62" i="37"/>
  <c r="W62" i="37"/>
  <c r="V62" i="37"/>
  <c r="U62" i="37"/>
  <c r="T62" i="37"/>
  <c r="S62" i="37"/>
  <c r="R62" i="37"/>
  <c r="Q62" i="37"/>
  <c r="P62" i="37"/>
  <c r="O62" i="37"/>
  <c r="N62" i="37"/>
  <c r="M62" i="37"/>
  <c r="L62" i="37"/>
  <c r="K62" i="37"/>
  <c r="J62" i="37"/>
  <c r="I62" i="37"/>
  <c r="H62" i="37"/>
  <c r="G62" i="37"/>
  <c r="F62" i="37"/>
  <c r="E62" i="37"/>
  <c r="D62" i="37"/>
  <c r="DI61" i="37"/>
  <c r="DH61" i="37"/>
  <c r="DG61" i="37"/>
  <c r="DF61" i="37"/>
  <c r="DE61" i="37"/>
  <c r="DC61" i="37"/>
  <c r="DB61" i="37"/>
  <c r="DA61" i="37"/>
  <c r="CZ61" i="37"/>
  <c r="CY61" i="37"/>
  <c r="CX61" i="37"/>
  <c r="CW61" i="37"/>
  <c r="CV61" i="37"/>
  <c r="CU61" i="37"/>
  <c r="CT61" i="37"/>
  <c r="CS61" i="37"/>
  <c r="CR61" i="37"/>
  <c r="CQ61" i="37"/>
  <c r="CP61" i="37"/>
  <c r="CO61" i="37"/>
  <c r="CN61" i="37"/>
  <c r="CM61" i="37"/>
  <c r="CL61" i="37"/>
  <c r="CK61" i="37"/>
  <c r="CJ61" i="37"/>
  <c r="CI61" i="37"/>
  <c r="CH61" i="37"/>
  <c r="CG61" i="37"/>
  <c r="CF61" i="37"/>
  <c r="CE61" i="37"/>
  <c r="CD61" i="37"/>
  <c r="CC61" i="37"/>
  <c r="CB61" i="37"/>
  <c r="CA61" i="37"/>
  <c r="BZ61" i="37"/>
  <c r="BY61" i="37"/>
  <c r="BX61" i="37"/>
  <c r="BW61" i="37"/>
  <c r="BV61" i="37"/>
  <c r="BU61" i="37"/>
  <c r="BT61" i="37"/>
  <c r="BS61" i="37"/>
  <c r="BR61" i="37"/>
  <c r="BQ61" i="37"/>
  <c r="BP61" i="37"/>
  <c r="BO61" i="37"/>
  <c r="BN61" i="37"/>
  <c r="BM61" i="37"/>
  <c r="BL61" i="37"/>
  <c r="BK61" i="37"/>
  <c r="BJ61" i="37"/>
  <c r="BI61" i="37"/>
  <c r="BH61" i="37"/>
  <c r="BG61" i="37"/>
  <c r="BF61" i="37"/>
  <c r="BE61" i="37"/>
  <c r="BD61" i="37"/>
  <c r="BC61" i="37"/>
  <c r="BB61" i="37"/>
  <c r="BA61" i="37"/>
  <c r="AZ61" i="37"/>
  <c r="AY61" i="37"/>
  <c r="AX61" i="37"/>
  <c r="AW61" i="37"/>
  <c r="AV61" i="37"/>
  <c r="AU61" i="37"/>
  <c r="AT61" i="37"/>
  <c r="AS61" i="37"/>
  <c r="AR61" i="37"/>
  <c r="AQ61" i="37"/>
  <c r="AP61" i="37"/>
  <c r="AO61" i="37"/>
  <c r="AN61" i="37"/>
  <c r="AM61" i="37"/>
  <c r="AL61" i="37"/>
  <c r="AK61" i="37"/>
  <c r="AJ61" i="37"/>
  <c r="AI61" i="37"/>
  <c r="AH61" i="37"/>
  <c r="AG61" i="37"/>
  <c r="AF61" i="37"/>
  <c r="AE61" i="37"/>
  <c r="AD61" i="37"/>
  <c r="AC61" i="37"/>
  <c r="AB61" i="37"/>
  <c r="AA61" i="37"/>
  <c r="Z61" i="37"/>
  <c r="Y61" i="37"/>
  <c r="X61" i="37"/>
  <c r="W61" i="37"/>
  <c r="V61" i="37"/>
  <c r="U61" i="37"/>
  <c r="T61" i="37"/>
  <c r="S61" i="37"/>
  <c r="R61" i="37"/>
  <c r="Q61" i="37"/>
  <c r="P61" i="37"/>
  <c r="O61" i="37"/>
  <c r="N61" i="37"/>
  <c r="M61" i="37"/>
  <c r="L61" i="37"/>
  <c r="K61" i="37"/>
  <c r="J61" i="37"/>
  <c r="I61" i="37"/>
  <c r="H61" i="37"/>
  <c r="G61" i="37"/>
  <c r="F61" i="37"/>
  <c r="E61" i="37"/>
  <c r="D61" i="37"/>
  <c r="DI60" i="37"/>
  <c r="DH60" i="37"/>
  <c r="DG60" i="37"/>
  <c r="DF60" i="37"/>
  <c r="DE60" i="37"/>
  <c r="DC60" i="37"/>
  <c r="DB60" i="37"/>
  <c r="DA60" i="37"/>
  <c r="CZ60" i="37"/>
  <c r="CY60" i="37"/>
  <c r="CX60" i="37"/>
  <c r="CW60" i="37"/>
  <c r="CV60" i="37"/>
  <c r="CU60" i="37"/>
  <c r="CT60" i="37"/>
  <c r="CS60" i="37"/>
  <c r="CR60" i="37"/>
  <c r="CQ60" i="37"/>
  <c r="CP60" i="37"/>
  <c r="CO60" i="37"/>
  <c r="CN60" i="37"/>
  <c r="CM60" i="37"/>
  <c r="CL60" i="37"/>
  <c r="CK60" i="37"/>
  <c r="CJ60" i="37"/>
  <c r="CI60" i="37"/>
  <c r="CH60" i="37"/>
  <c r="CG60" i="37"/>
  <c r="CF60" i="37"/>
  <c r="CE60" i="37"/>
  <c r="CD60" i="37"/>
  <c r="CC60" i="37"/>
  <c r="CB60" i="37"/>
  <c r="CA60" i="37"/>
  <c r="BZ60" i="37"/>
  <c r="BY60" i="37"/>
  <c r="BX60" i="37"/>
  <c r="BW60" i="37"/>
  <c r="BV60" i="37"/>
  <c r="BU60" i="37"/>
  <c r="BT60" i="37"/>
  <c r="BS60" i="37"/>
  <c r="BR60" i="37"/>
  <c r="BQ60" i="37"/>
  <c r="BP60" i="37"/>
  <c r="BO60" i="37"/>
  <c r="BN60" i="37"/>
  <c r="BM60" i="37"/>
  <c r="BL60" i="37"/>
  <c r="BK60" i="37"/>
  <c r="BJ60" i="37"/>
  <c r="BI60" i="37"/>
  <c r="BH60" i="37"/>
  <c r="BG60" i="37"/>
  <c r="BF60" i="37"/>
  <c r="BE60" i="37"/>
  <c r="BD60" i="37"/>
  <c r="BC60" i="37"/>
  <c r="BB60" i="37"/>
  <c r="BA60" i="37"/>
  <c r="AZ60" i="37"/>
  <c r="AY60" i="37"/>
  <c r="AX60" i="37"/>
  <c r="AW60" i="37"/>
  <c r="AV60" i="37"/>
  <c r="AU60" i="37"/>
  <c r="AT60" i="37"/>
  <c r="AS60" i="37"/>
  <c r="AR60" i="37"/>
  <c r="AQ60" i="37"/>
  <c r="AP60" i="37"/>
  <c r="AO60" i="37"/>
  <c r="AN60" i="37"/>
  <c r="AM60" i="37"/>
  <c r="AL60" i="37"/>
  <c r="AK60" i="37"/>
  <c r="AJ60" i="37"/>
  <c r="AI60" i="37"/>
  <c r="AH60" i="37"/>
  <c r="AG60" i="37"/>
  <c r="AF60" i="37"/>
  <c r="AE60" i="37"/>
  <c r="AD60" i="37"/>
  <c r="AC60" i="37"/>
  <c r="AB60" i="37"/>
  <c r="AA60" i="37"/>
  <c r="Z60" i="37"/>
  <c r="Y60" i="37"/>
  <c r="X60" i="37"/>
  <c r="W60" i="37"/>
  <c r="V60" i="37"/>
  <c r="U60" i="37"/>
  <c r="T60" i="37"/>
  <c r="S60" i="37"/>
  <c r="R60" i="37"/>
  <c r="Q60" i="37"/>
  <c r="P60" i="37"/>
  <c r="O60" i="37"/>
  <c r="N60" i="37"/>
  <c r="M60" i="37"/>
  <c r="L60" i="37"/>
  <c r="K60" i="37"/>
  <c r="J60" i="37"/>
  <c r="I60" i="37"/>
  <c r="H60" i="37"/>
  <c r="G60" i="37"/>
  <c r="F60" i="37"/>
  <c r="E60" i="37"/>
  <c r="D60" i="37"/>
  <c r="DW87" i="37"/>
  <c r="DW47" i="37"/>
  <c r="DW46" i="37"/>
  <c r="DW45" i="37"/>
  <c r="DW44" i="37"/>
  <c r="DW31" i="37"/>
  <c r="DW30" i="37"/>
  <c r="DW29" i="37"/>
  <c r="DW28" i="37"/>
  <c r="DW15" i="37"/>
  <c r="DW14" i="37"/>
  <c r="DW13" i="37"/>
  <c r="DW12" i="37"/>
  <c r="DV71" i="36"/>
  <c r="DV60" i="36"/>
  <c r="DV59" i="36"/>
  <c r="DV58" i="36"/>
  <c r="DV57" i="36"/>
  <c r="DV56" i="36"/>
  <c r="DV54" i="36"/>
  <c r="DV53" i="36"/>
  <c r="DV52" i="36"/>
  <c r="DV51" i="36"/>
  <c r="DV61" i="36" s="1"/>
  <c r="DV48" i="36"/>
  <c r="DV47" i="36"/>
  <c r="DV46" i="36"/>
  <c r="DV45" i="36"/>
  <c r="DV32" i="36"/>
  <c r="DV31" i="36"/>
  <c r="DV30" i="36"/>
  <c r="DV29" i="36"/>
  <c r="DW69" i="34"/>
  <c r="DW68" i="34"/>
  <c r="DW67" i="34"/>
  <c r="DW66" i="34"/>
  <c r="DW76" i="34" s="1"/>
  <c r="DW86" i="34"/>
  <c r="DW75" i="34"/>
  <c r="DW74" i="34"/>
  <c r="DW73" i="34"/>
  <c r="DW72" i="34"/>
  <c r="DW71" i="34"/>
  <c r="DW63" i="34"/>
  <c r="DW62" i="34"/>
  <c r="DW61" i="34"/>
  <c r="DW60" i="34"/>
  <c r="DW47" i="34"/>
  <c r="DW46" i="34"/>
  <c r="DW45" i="34"/>
  <c r="DW44" i="34"/>
  <c r="DW31" i="34"/>
  <c r="DW30" i="34"/>
  <c r="DW29" i="34"/>
  <c r="DW28" i="34"/>
  <c r="DW15" i="34"/>
  <c r="DW14" i="34"/>
  <c r="DW13" i="34"/>
  <c r="DW12" i="34"/>
  <c r="DW123" i="35"/>
  <c r="DW122" i="35"/>
  <c r="DW121" i="35"/>
  <c r="DW120" i="35"/>
  <c r="DW119" i="35"/>
  <c r="DW117" i="35"/>
  <c r="DW116" i="35"/>
  <c r="DW115" i="35"/>
  <c r="DW114" i="35"/>
  <c r="DW124" i="35" s="1"/>
  <c r="DW111" i="35"/>
  <c r="DI111" i="35"/>
  <c r="DH111" i="35"/>
  <c r="DG111" i="35"/>
  <c r="DF111" i="35"/>
  <c r="DE111" i="35"/>
  <c r="DC111" i="35"/>
  <c r="DB111" i="35"/>
  <c r="DA111" i="35"/>
  <c r="CZ111" i="35"/>
  <c r="CY111" i="35"/>
  <c r="CX111" i="35"/>
  <c r="CW111" i="35"/>
  <c r="CV111" i="35"/>
  <c r="CU111" i="35"/>
  <c r="CT111" i="35"/>
  <c r="CS111" i="35"/>
  <c r="CR111" i="35"/>
  <c r="CQ111" i="35"/>
  <c r="CP111" i="35"/>
  <c r="CO111" i="35"/>
  <c r="CN111" i="35"/>
  <c r="CM111" i="35"/>
  <c r="CL111" i="35"/>
  <c r="CK111" i="35"/>
  <c r="CJ111" i="35"/>
  <c r="CI111" i="35"/>
  <c r="CH111" i="35"/>
  <c r="CG111" i="35"/>
  <c r="CF111" i="35"/>
  <c r="CE111" i="35"/>
  <c r="CD111" i="35"/>
  <c r="CC111" i="35"/>
  <c r="CB111" i="35"/>
  <c r="CA111" i="35"/>
  <c r="BZ111" i="35"/>
  <c r="BY111" i="35"/>
  <c r="BX111" i="35"/>
  <c r="BW111" i="35"/>
  <c r="BV111" i="35"/>
  <c r="BU111" i="35"/>
  <c r="BT111" i="35"/>
  <c r="BS111" i="35"/>
  <c r="BR111" i="35"/>
  <c r="BQ111" i="35"/>
  <c r="BP111" i="35"/>
  <c r="BO111" i="35"/>
  <c r="BN111" i="35"/>
  <c r="BM111" i="35"/>
  <c r="BL111" i="35"/>
  <c r="BK111" i="35"/>
  <c r="BJ111" i="35"/>
  <c r="BI111" i="35"/>
  <c r="BH111" i="35"/>
  <c r="BG111" i="35"/>
  <c r="BF111" i="35"/>
  <c r="BE111" i="35"/>
  <c r="BD111" i="35"/>
  <c r="BC111" i="35"/>
  <c r="BB111" i="35"/>
  <c r="BA111" i="35"/>
  <c r="AZ111" i="35"/>
  <c r="AY111" i="35"/>
  <c r="AX111" i="35"/>
  <c r="AW111" i="35"/>
  <c r="AV111" i="35"/>
  <c r="AU111" i="35"/>
  <c r="AT111" i="35"/>
  <c r="AS111" i="35"/>
  <c r="AR111" i="35"/>
  <c r="AQ111" i="35"/>
  <c r="AP111" i="35"/>
  <c r="AO111" i="35"/>
  <c r="AN111" i="35"/>
  <c r="AM111" i="35"/>
  <c r="AL111" i="35"/>
  <c r="AK111" i="35"/>
  <c r="AJ111" i="35"/>
  <c r="AI111" i="35"/>
  <c r="AH111" i="35"/>
  <c r="AG111" i="35"/>
  <c r="AF111" i="35"/>
  <c r="AE111" i="35"/>
  <c r="AD111" i="35"/>
  <c r="AC111" i="35"/>
  <c r="AB111" i="35"/>
  <c r="AA111" i="35"/>
  <c r="Z111" i="35"/>
  <c r="Y111" i="35"/>
  <c r="X111" i="35"/>
  <c r="W111" i="35"/>
  <c r="V111" i="35"/>
  <c r="U111" i="35"/>
  <c r="T111" i="35"/>
  <c r="S111" i="35"/>
  <c r="R111" i="35"/>
  <c r="Q111" i="35"/>
  <c r="P111" i="35"/>
  <c r="O111" i="35"/>
  <c r="N111" i="35"/>
  <c r="M111" i="35"/>
  <c r="L111" i="35"/>
  <c r="K111" i="35"/>
  <c r="J111" i="35"/>
  <c r="I111" i="35"/>
  <c r="H111" i="35"/>
  <c r="G111" i="35"/>
  <c r="F111" i="35"/>
  <c r="E111" i="35"/>
  <c r="D111" i="35"/>
  <c r="DW110" i="35"/>
  <c r="DI110" i="35"/>
  <c r="DH110" i="35"/>
  <c r="DG110" i="35"/>
  <c r="DF110" i="35"/>
  <c r="DE110" i="35"/>
  <c r="DC110" i="35"/>
  <c r="DB110" i="35"/>
  <c r="DA110" i="35"/>
  <c r="CZ110" i="35"/>
  <c r="CY110" i="35"/>
  <c r="CX110" i="35"/>
  <c r="CW110" i="35"/>
  <c r="CV110" i="35"/>
  <c r="CU110" i="35"/>
  <c r="CT110" i="35"/>
  <c r="CS110" i="35"/>
  <c r="CR110" i="35"/>
  <c r="CQ110" i="35"/>
  <c r="CP110" i="35"/>
  <c r="CO110" i="35"/>
  <c r="CN110" i="35"/>
  <c r="CM110" i="35"/>
  <c r="CL110" i="35"/>
  <c r="CK110" i="35"/>
  <c r="CJ110" i="35"/>
  <c r="CI110" i="35"/>
  <c r="CH110" i="35"/>
  <c r="CG110" i="35"/>
  <c r="CF110" i="35"/>
  <c r="CE110" i="35"/>
  <c r="CD110" i="35"/>
  <c r="CC110" i="35"/>
  <c r="CB110" i="35"/>
  <c r="CA110" i="35"/>
  <c r="BZ110" i="35"/>
  <c r="BY110" i="35"/>
  <c r="BX110" i="35"/>
  <c r="BW110" i="35"/>
  <c r="BV110" i="35"/>
  <c r="BU110" i="35"/>
  <c r="BT110" i="35"/>
  <c r="BS110" i="35"/>
  <c r="BR110" i="35"/>
  <c r="BQ110" i="35"/>
  <c r="BP110" i="35"/>
  <c r="BO110" i="35"/>
  <c r="BN110" i="35"/>
  <c r="BM110" i="35"/>
  <c r="BL110" i="35"/>
  <c r="BK110" i="35"/>
  <c r="BJ110" i="35"/>
  <c r="BI110" i="35"/>
  <c r="BH110" i="35"/>
  <c r="BG110" i="35"/>
  <c r="BF110" i="35"/>
  <c r="BE110" i="35"/>
  <c r="BD110" i="35"/>
  <c r="BC110" i="35"/>
  <c r="BB110" i="35"/>
  <c r="BA110" i="35"/>
  <c r="AZ110" i="35"/>
  <c r="AY110" i="35"/>
  <c r="AX110" i="35"/>
  <c r="AW110" i="35"/>
  <c r="AV110" i="35"/>
  <c r="AU110" i="35"/>
  <c r="AT110" i="35"/>
  <c r="AS110" i="35"/>
  <c r="AR110" i="35"/>
  <c r="AQ110" i="35"/>
  <c r="AP110" i="35"/>
  <c r="AO110" i="35"/>
  <c r="AN110" i="35"/>
  <c r="AM110" i="35"/>
  <c r="AL110" i="35"/>
  <c r="AK110" i="35"/>
  <c r="AJ110" i="35"/>
  <c r="AI110" i="35"/>
  <c r="AH110" i="35"/>
  <c r="AG110" i="35"/>
  <c r="AF110" i="35"/>
  <c r="AE110" i="35"/>
  <c r="AD110" i="35"/>
  <c r="AC110" i="35"/>
  <c r="AB110" i="35"/>
  <c r="AA110" i="35"/>
  <c r="Z110" i="35"/>
  <c r="Y110" i="35"/>
  <c r="X110" i="35"/>
  <c r="W110" i="35"/>
  <c r="V110" i="35"/>
  <c r="U110" i="35"/>
  <c r="T110" i="35"/>
  <c r="S110" i="35"/>
  <c r="R110" i="35"/>
  <c r="Q110" i="35"/>
  <c r="P110" i="35"/>
  <c r="O110" i="35"/>
  <c r="N110" i="35"/>
  <c r="M110" i="35"/>
  <c r="L110" i="35"/>
  <c r="K110" i="35"/>
  <c r="J110" i="35"/>
  <c r="I110" i="35"/>
  <c r="H110" i="35"/>
  <c r="G110" i="35"/>
  <c r="F110" i="35"/>
  <c r="E110" i="35"/>
  <c r="D110" i="35"/>
  <c r="DW109" i="35"/>
  <c r="DI109" i="35"/>
  <c r="DH109" i="35"/>
  <c r="DG109" i="35"/>
  <c r="DF109" i="35"/>
  <c r="DE109" i="35"/>
  <c r="DC109" i="35"/>
  <c r="DB109" i="35"/>
  <c r="DA109" i="35"/>
  <c r="CZ109" i="35"/>
  <c r="CY109" i="35"/>
  <c r="CX109" i="35"/>
  <c r="CW109" i="35"/>
  <c r="CV109" i="35"/>
  <c r="CU109" i="35"/>
  <c r="CT109" i="35"/>
  <c r="CS109" i="35"/>
  <c r="CR109" i="35"/>
  <c r="CQ109" i="35"/>
  <c r="CP109" i="35"/>
  <c r="CO109" i="35"/>
  <c r="CN109" i="35"/>
  <c r="CM109" i="35"/>
  <c r="CL109" i="35"/>
  <c r="CK109" i="35"/>
  <c r="CJ109" i="35"/>
  <c r="CI109" i="35"/>
  <c r="CH109" i="35"/>
  <c r="CG109" i="35"/>
  <c r="CF109" i="35"/>
  <c r="CE109" i="35"/>
  <c r="CD109" i="35"/>
  <c r="CC109" i="35"/>
  <c r="CB109" i="35"/>
  <c r="CA109" i="35"/>
  <c r="BZ109" i="35"/>
  <c r="BY109" i="35"/>
  <c r="BX109" i="35"/>
  <c r="BW109" i="35"/>
  <c r="BV109" i="35"/>
  <c r="BU109" i="35"/>
  <c r="BT109" i="35"/>
  <c r="BS109" i="35"/>
  <c r="BR109" i="35"/>
  <c r="BQ109" i="35"/>
  <c r="BP109" i="35"/>
  <c r="BO109" i="35"/>
  <c r="BN109" i="35"/>
  <c r="BM109" i="35"/>
  <c r="BL109" i="35"/>
  <c r="BK109" i="35"/>
  <c r="BJ109" i="35"/>
  <c r="BI109" i="35"/>
  <c r="BH109" i="35"/>
  <c r="BG109" i="35"/>
  <c r="BF109" i="35"/>
  <c r="BE109" i="35"/>
  <c r="BD109" i="35"/>
  <c r="BC109" i="35"/>
  <c r="BB109" i="35"/>
  <c r="BA109" i="35"/>
  <c r="AZ109" i="35"/>
  <c r="AY109" i="35"/>
  <c r="AX109" i="35"/>
  <c r="AW109" i="35"/>
  <c r="AV109" i="35"/>
  <c r="AU109" i="35"/>
  <c r="AT109" i="35"/>
  <c r="AS109" i="35"/>
  <c r="AR109" i="35"/>
  <c r="AQ109" i="35"/>
  <c r="AP109" i="35"/>
  <c r="AO109" i="35"/>
  <c r="AN109" i="35"/>
  <c r="AM109" i="35"/>
  <c r="AL109" i="35"/>
  <c r="AK109" i="35"/>
  <c r="AJ109" i="35"/>
  <c r="AI109" i="35"/>
  <c r="AH109" i="35"/>
  <c r="AG109" i="35"/>
  <c r="AF109" i="35"/>
  <c r="AE109" i="35"/>
  <c r="AD109" i="35"/>
  <c r="AC109" i="35"/>
  <c r="AB109" i="35"/>
  <c r="AA109" i="35"/>
  <c r="Z109" i="35"/>
  <c r="Y109" i="35"/>
  <c r="X109" i="35"/>
  <c r="W109" i="35"/>
  <c r="V109" i="35"/>
  <c r="U109" i="35"/>
  <c r="T109" i="35"/>
  <c r="S109" i="35"/>
  <c r="R109" i="35"/>
  <c r="Q109" i="35"/>
  <c r="P109" i="35"/>
  <c r="O109" i="35"/>
  <c r="N109" i="35"/>
  <c r="M109" i="35"/>
  <c r="L109" i="35"/>
  <c r="K109" i="35"/>
  <c r="J109" i="35"/>
  <c r="I109" i="35"/>
  <c r="H109" i="35"/>
  <c r="G109" i="35"/>
  <c r="F109" i="35"/>
  <c r="E109" i="35"/>
  <c r="D109" i="35"/>
  <c r="DW108" i="35"/>
  <c r="DI108" i="35"/>
  <c r="DH108" i="35"/>
  <c r="DG108" i="35"/>
  <c r="DF108" i="35"/>
  <c r="DE108" i="35"/>
  <c r="DC108" i="35"/>
  <c r="DB108" i="35"/>
  <c r="DA108" i="35"/>
  <c r="CZ108" i="35"/>
  <c r="CY108" i="35"/>
  <c r="CX108" i="35"/>
  <c r="CW108" i="35"/>
  <c r="CV108" i="35"/>
  <c r="CU108" i="35"/>
  <c r="CT108" i="35"/>
  <c r="CS108" i="35"/>
  <c r="CR108" i="35"/>
  <c r="CQ108" i="35"/>
  <c r="CP108" i="35"/>
  <c r="CO108" i="35"/>
  <c r="CN108" i="35"/>
  <c r="CM108" i="35"/>
  <c r="CL108" i="35"/>
  <c r="CK108" i="35"/>
  <c r="CJ108" i="35"/>
  <c r="CI108" i="35"/>
  <c r="CH108" i="35"/>
  <c r="CG108" i="35"/>
  <c r="CF108" i="35"/>
  <c r="CE108" i="35"/>
  <c r="CD108" i="35"/>
  <c r="CC108" i="35"/>
  <c r="CB108" i="35"/>
  <c r="CA108" i="35"/>
  <c r="BZ108" i="35"/>
  <c r="BY108" i="35"/>
  <c r="BX108" i="35"/>
  <c r="BW108" i="35"/>
  <c r="BV108" i="35"/>
  <c r="BU108" i="35"/>
  <c r="BT108" i="35"/>
  <c r="BS108" i="35"/>
  <c r="BR108" i="35"/>
  <c r="BQ108" i="35"/>
  <c r="BP108" i="35"/>
  <c r="BO108" i="35"/>
  <c r="BN108" i="35"/>
  <c r="BM108" i="35"/>
  <c r="BL108" i="35"/>
  <c r="BK108" i="35"/>
  <c r="BJ108" i="35"/>
  <c r="BI108" i="35"/>
  <c r="BH108" i="35"/>
  <c r="BG108" i="35"/>
  <c r="BF108" i="35"/>
  <c r="BE108" i="35"/>
  <c r="BD108" i="35"/>
  <c r="BC108" i="35"/>
  <c r="BB108" i="35"/>
  <c r="BA108" i="35"/>
  <c r="AZ108" i="35"/>
  <c r="AY108" i="35"/>
  <c r="AX108" i="35"/>
  <c r="AW108" i="35"/>
  <c r="AV108" i="35"/>
  <c r="AU108" i="35"/>
  <c r="AT108" i="35"/>
  <c r="AS108" i="35"/>
  <c r="AR108" i="35"/>
  <c r="AQ108" i="35"/>
  <c r="AP108" i="35"/>
  <c r="AO108" i="35"/>
  <c r="AN108" i="35"/>
  <c r="AM108" i="35"/>
  <c r="AL108" i="35"/>
  <c r="AK108" i="35"/>
  <c r="AJ108" i="35"/>
  <c r="AI108" i="35"/>
  <c r="AH108" i="35"/>
  <c r="AG108" i="35"/>
  <c r="AF108" i="35"/>
  <c r="AE108" i="35"/>
  <c r="AD108" i="35"/>
  <c r="AC108" i="35"/>
  <c r="AB108" i="35"/>
  <c r="AA108" i="35"/>
  <c r="Z108" i="35"/>
  <c r="Y108" i="35"/>
  <c r="X108" i="35"/>
  <c r="W108" i="35"/>
  <c r="V108" i="35"/>
  <c r="U108" i="35"/>
  <c r="T108" i="35"/>
  <c r="S108" i="35"/>
  <c r="R108" i="35"/>
  <c r="Q108" i="35"/>
  <c r="P108" i="35"/>
  <c r="O108" i="35"/>
  <c r="N108" i="35"/>
  <c r="M108" i="35"/>
  <c r="L108" i="35"/>
  <c r="K108" i="35"/>
  <c r="J108" i="35"/>
  <c r="I108" i="35"/>
  <c r="H108" i="35"/>
  <c r="G108" i="35"/>
  <c r="F108" i="35"/>
  <c r="E108" i="35"/>
  <c r="D108" i="35"/>
  <c r="DW134" i="35"/>
  <c r="DW95" i="35"/>
  <c r="DW94" i="35"/>
  <c r="DW93" i="35"/>
  <c r="DW92" i="35"/>
  <c r="DW79" i="35"/>
  <c r="DW78" i="35"/>
  <c r="DW77" i="35"/>
  <c r="DW76" i="35"/>
  <c r="DW63" i="35"/>
  <c r="DW62" i="35"/>
  <c r="DW61" i="35"/>
  <c r="DW60" i="35"/>
  <c r="DW47" i="35"/>
  <c r="DW46" i="35"/>
  <c r="DW45" i="35"/>
  <c r="DW44" i="35"/>
  <c r="DW31" i="35"/>
  <c r="DW30" i="35"/>
  <c r="DW29" i="35"/>
  <c r="DW28" i="35"/>
  <c r="DW54" i="33"/>
  <c r="DW43" i="33"/>
  <c r="DW42" i="33"/>
  <c r="DW41" i="33"/>
  <c r="DW40" i="33"/>
  <c r="DW39" i="33"/>
  <c r="DW37" i="33"/>
  <c r="DW36" i="33"/>
  <c r="DW35" i="33"/>
  <c r="DW34" i="33"/>
  <c r="DW44" i="33" s="1"/>
  <c r="DW31" i="33"/>
  <c r="DW30" i="33"/>
  <c r="DW29" i="33"/>
  <c r="DW28" i="33"/>
  <c r="DV165" i="32"/>
  <c r="DV154" i="32"/>
  <c r="DV153" i="32"/>
  <c r="DV152" i="32"/>
  <c r="DV151" i="32"/>
  <c r="DV150" i="32"/>
  <c r="DV148" i="32"/>
  <c r="DV147" i="32"/>
  <c r="DV146" i="32"/>
  <c r="DV145" i="32"/>
  <c r="DV155" i="32" s="1"/>
  <c r="DV142" i="32"/>
  <c r="DV141" i="32"/>
  <c r="DV140" i="32"/>
  <c r="DV139" i="32"/>
  <c r="DV126" i="32"/>
  <c r="DV125" i="32"/>
  <c r="DV124" i="32"/>
  <c r="DV123" i="32"/>
  <c r="DV110" i="32"/>
  <c r="DV109" i="32"/>
  <c r="DV108" i="32"/>
  <c r="DV107" i="32"/>
  <c r="DV94" i="32"/>
  <c r="DV93" i="32"/>
  <c r="DV92" i="32"/>
  <c r="DV91" i="32"/>
  <c r="DV78" i="32"/>
  <c r="DV77" i="32"/>
  <c r="DV76" i="32"/>
  <c r="DV75" i="32"/>
  <c r="DV62" i="32"/>
  <c r="DV61" i="32"/>
  <c r="DV60" i="32"/>
  <c r="DV59" i="32"/>
  <c r="DV15" i="32"/>
  <c r="DV14" i="32"/>
  <c r="DV13" i="32"/>
  <c r="DV12" i="32"/>
  <c r="IM10" i="40"/>
  <c r="IK10" i="40"/>
  <c r="DT63" i="38" l="1"/>
  <c r="DW62" i="38"/>
  <c r="DW72" i="38" s="1"/>
  <c r="EA32" i="37"/>
  <c r="EA32" i="33"/>
  <c r="DU61" i="38"/>
  <c r="EB96" i="35"/>
  <c r="DX112" i="35"/>
  <c r="EB112" i="35"/>
  <c r="EB46" i="33"/>
  <c r="EB56" i="33" s="1"/>
  <c r="EA16" i="32"/>
  <c r="EA127" i="32"/>
  <c r="EA32" i="47"/>
  <c r="DX61" i="38"/>
  <c r="DX71" i="38" s="1"/>
  <c r="DV61" i="38"/>
  <c r="EB16" i="38"/>
  <c r="DY16" i="38"/>
  <c r="EB32" i="38"/>
  <c r="EB48" i="37"/>
  <c r="EB16" i="37"/>
  <c r="EB64" i="37"/>
  <c r="DY79" i="37"/>
  <c r="EB32" i="35"/>
  <c r="EB80" i="35"/>
  <c r="EB32" i="33"/>
  <c r="EB166" i="32"/>
  <c r="EB159" i="32"/>
  <c r="EA63" i="32"/>
  <c r="EB80" i="47"/>
  <c r="EB95" i="47"/>
  <c r="EB105" i="47" s="1"/>
  <c r="EB64" i="47"/>
  <c r="EB32" i="47"/>
  <c r="EB94" i="47"/>
  <c r="EB104" i="47" s="1"/>
  <c r="EB46" i="46"/>
  <c r="EB56" i="46" s="1"/>
  <c r="EB32" i="46"/>
  <c r="EB45" i="46"/>
  <c r="EB55" i="46" s="1"/>
  <c r="EB48" i="39"/>
  <c r="EB62" i="39"/>
  <c r="EB72" i="39" s="1"/>
  <c r="EB32" i="39"/>
  <c r="EB63" i="39"/>
  <c r="EB73" i="39" s="1"/>
  <c r="EB61" i="39"/>
  <c r="EB71" i="39" s="1"/>
  <c r="EB61" i="38"/>
  <c r="EB71" i="38" s="1"/>
  <c r="EB48" i="38"/>
  <c r="EB62" i="38"/>
  <c r="EB72" i="38" s="1"/>
  <c r="EB63" i="38"/>
  <c r="EB73" i="38" s="1"/>
  <c r="EB78" i="37"/>
  <c r="EB88" i="37" s="1"/>
  <c r="EA63" i="36"/>
  <c r="EA73" i="36" s="1"/>
  <c r="EA33" i="36"/>
  <c r="EB48" i="34"/>
  <c r="EB64" i="34"/>
  <c r="EB32" i="34"/>
  <c r="EB77" i="34"/>
  <c r="EB87" i="34" s="1"/>
  <c r="EB16" i="34"/>
  <c r="EB64" i="35"/>
  <c r="EB125" i="35"/>
  <c r="EB135" i="35" s="1"/>
  <c r="EB48" i="35"/>
  <c r="EB126" i="35"/>
  <c r="EB136" i="35" s="1"/>
  <c r="EA143" i="32"/>
  <c r="EA111" i="32"/>
  <c r="EA95" i="32"/>
  <c r="EA79" i="32"/>
  <c r="EA157" i="32"/>
  <c r="EA167" i="32" s="1"/>
  <c r="EA158" i="32"/>
  <c r="EA168" i="32" s="1"/>
  <c r="EB93" i="47"/>
  <c r="DY80" i="47"/>
  <c r="DY64" i="47"/>
  <c r="EB47" i="46"/>
  <c r="EB57" i="46" s="1"/>
  <c r="DY61" i="38"/>
  <c r="DV62" i="38"/>
  <c r="EA32" i="38"/>
  <c r="EB79" i="37"/>
  <c r="EB89" i="37" s="1"/>
  <c r="EB32" i="37"/>
  <c r="EB80" i="37"/>
  <c r="EB90" i="37" s="1"/>
  <c r="EA48" i="37"/>
  <c r="EA64" i="36"/>
  <c r="EA74" i="36" s="1"/>
  <c r="EA62" i="36"/>
  <c r="DY33" i="36"/>
  <c r="EB78" i="34"/>
  <c r="EB88" i="34" s="1"/>
  <c r="EB79" i="34"/>
  <c r="EB89" i="34" s="1"/>
  <c r="DY79" i="34"/>
  <c r="DY89" i="34" s="1"/>
  <c r="EB127" i="35"/>
  <c r="EB137" i="35" s="1"/>
  <c r="EA32" i="35"/>
  <c r="D112" i="35"/>
  <c r="H112" i="35"/>
  <c r="L112" i="35"/>
  <c r="P112" i="35"/>
  <c r="T112" i="35"/>
  <c r="X112" i="35"/>
  <c r="AF112" i="35"/>
  <c r="AJ112" i="35"/>
  <c r="AN112" i="35"/>
  <c r="AR112" i="35"/>
  <c r="AV112" i="35"/>
  <c r="AZ112" i="35"/>
  <c r="BD112" i="35"/>
  <c r="BH112" i="35"/>
  <c r="BL112" i="35"/>
  <c r="BP112" i="35"/>
  <c r="BT112" i="35"/>
  <c r="BX112" i="35"/>
  <c r="CB112" i="35"/>
  <c r="CF112" i="35"/>
  <c r="CJ112" i="35"/>
  <c r="CN112" i="35"/>
  <c r="CR112" i="35"/>
  <c r="CV112" i="35"/>
  <c r="CZ112" i="35"/>
  <c r="DE112" i="35"/>
  <c r="DI112" i="35"/>
  <c r="DY32" i="35"/>
  <c r="DY64" i="35"/>
  <c r="DY112" i="35"/>
  <c r="EA112" i="35"/>
  <c r="EB47" i="33"/>
  <c r="EB57" i="33" s="1"/>
  <c r="EB45" i="33"/>
  <c r="DW46" i="33"/>
  <c r="DW56" i="33" s="1"/>
  <c r="DY32" i="33"/>
  <c r="DZ45" i="33"/>
  <c r="DZ55" i="33" s="1"/>
  <c r="EA156" i="32"/>
  <c r="DW79" i="32"/>
  <c r="DX16" i="32"/>
  <c r="DX63" i="32"/>
  <c r="DX95" i="32"/>
  <c r="DX127" i="32"/>
  <c r="EA80" i="47"/>
  <c r="EA64" i="47"/>
  <c r="EA88" i="47"/>
  <c r="EA89" i="47"/>
  <c r="EA32" i="46"/>
  <c r="EA40" i="46"/>
  <c r="EA45" i="46" s="1"/>
  <c r="EA55" i="46" s="1"/>
  <c r="EA50" i="39"/>
  <c r="EA51" i="39"/>
  <c r="EA45" i="39"/>
  <c r="EA48" i="39" s="1"/>
  <c r="EA31" i="39"/>
  <c r="EA32" i="39" s="1"/>
  <c r="EA56" i="39"/>
  <c r="EA62" i="39" s="1"/>
  <c r="EA72" i="39" s="1"/>
  <c r="EA56" i="38"/>
  <c r="EA62" i="38" s="1"/>
  <c r="EA72" i="38" s="1"/>
  <c r="EA47" i="38"/>
  <c r="EA48" i="38" s="1"/>
  <c r="EA51" i="38"/>
  <c r="EA16" i="38"/>
  <c r="EA63" i="37"/>
  <c r="EA64" i="37" s="1"/>
  <c r="EA73" i="37"/>
  <c r="EA79" i="37" s="1"/>
  <c r="EA89" i="37" s="1"/>
  <c r="EA14" i="37"/>
  <c r="EA68" i="37"/>
  <c r="EA15" i="37"/>
  <c r="DZ63" i="36"/>
  <c r="DZ73" i="36" s="1"/>
  <c r="DZ31" i="36"/>
  <c r="DZ52" i="36"/>
  <c r="DZ32" i="36"/>
  <c r="EA64" i="34"/>
  <c r="EA72" i="34"/>
  <c r="EA78" i="34" s="1"/>
  <c r="EA88" i="34" s="1"/>
  <c r="EA48" i="34"/>
  <c r="EA32" i="34"/>
  <c r="EA67" i="34"/>
  <c r="EA14" i="34"/>
  <c r="EA15" i="34"/>
  <c r="EA96" i="35"/>
  <c r="EA79" i="35"/>
  <c r="EA80" i="35" s="1"/>
  <c r="EA120" i="35"/>
  <c r="EA126" i="35" s="1"/>
  <c r="EA136" i="35" s="1"/>
  <c r="EA63" i="35"/>
  <c r="EA64" i="35" s="1"/>
  <c r="EA46" i="35"/>
  <c r="EA48" i="35" s="1"/>
  <c r="EA40" i="33"/>
  <c r="EA41" i="33"/>
  <c r="DZ142" i="32"/>
  <c r="DZ143" i="32" s="1"/>
  <c r="DZ127" i="32"/>
  <c r="DZ110" i="32"/>
  <c r="DZ111" i="32" s="1"/>
  <c r="DZ95" i="32"/>
  <c r="DZ147" i="32"/>
  <c r="DZ79" i="32"/>
  <c r="DZ63" i="32"/>
  <c r="DZ151" i="32"/>
  <c r="DZ157" i="32" s="1"/>
  <c r="DZ167" i="32" s="1"/>
  <c r="DZ146" i="32"/>
  <c r="DZ13" i="32"/>
  <c r="DZ16" i="32" s="1"/>
  <c r="EA77" i="34"/>
  <c r="DZ64" i="36"/>
  <c r="DZ74" i="36" s="1"/>
  <c r="DZ62" i="36"/>
  <c r="DY93" i="47"/>
  <c r="DY46" i="46"/>
  <c r="DY56" i="46" s="1"/>
  <c r="DY32" i="46"/>
  <c r="DY45" i="46"/>
  <c r="DY55" i="46" s="1"/>
  <c r="DZ47" i="46"/>
  <c r="DZ57" i="46" s="1"/>
  <c r="DW16" i="38"/>
  <c r="DW61" i="38"/>
  <c r="DV63" i="38"/>
  <c r="DX62" i="38"/>
  <c r="DX72" i="38" s="1"/>
  <c r="DU62" i="38"/>
  <c r="DT62" i="38"/>
  <c r="G64" i="37"/>
  <c r="K64" i="37"/>
  <c r="O64" i="37"/>
  <c r="S64" i="37"/>
  <c r="W64" i="37"/>
  <c r="AA64" i="37"/>
  <c r="AE64" i="37"/>
  <c r="AI64" i="37"/>
  <c r="AM64" i="37"/>
  <c r="AQ64" i="37"/>
  <c r="AU64" i="37"/>
  <c r="AY64" i="37"/>
  <c r="BC64" i="37"/>
  <c r="BG64" i="37"/>
  <c r="BK64" i="37"/>
  <c r="BO64" i="37"/>
  <c r="BS64" i="37"/>
  <c r="BW64" i="37"/>
  <c r="CA64" i="37"/>
  <c r="CE64" i="37"/>
  <c r="CI64" i="37"/>
  <c r="CM64" i="37"/>
  <c r="CQ64" i="37"/>
  <c r="CU64" i="37"/>
  <c r="CY64" i="37"/>
  <c r="DC64" i="37"/>
  <c r="DH64" i="37"/>
  <c r="D64" i="37"/>
  <c r="H64" i="37"/>
  <c r="L64" i="37"/>
  <c r="P64" i="37"/>
  <c r="T64" i="37"/>
  <c r="X64" i="37"/>
  <c r="AB64" i="37"/>
  <c r="AF64" i="37"/>
  <c r="AJ64" i="37"/>
  <c r="AN64" i="37"/>
  <c r="AR64" i="37"/>
  <c r="AV64" i="37"/>
  <c r="AZ64" i="37"/>
  <c r="BD64" i="37"/>
  <c r="BH64" i="37"/>
  <c r="BL64" i="37"/>
  <c r="BP64" i="37"/>
  <c r="BT64" i="37"/>
  <c r="BX64" i="37"/>
  <c r="CB64" i="37"/>
  <c r="CF64" i="37"/>
  <c r="CJ64" i="37"/>
  <c r="CN64" i="37"/>
  <c r="CR64" i="37"/>
  <c r="CV64" i="37"/>
  <c r="CZ64" i="37"/>
  <c r="DE64" i="37"/>
  <c r="DI64" i="37"/>
  <c r="DY16" i="37"/>
  <c r="DY64" i="37"/>
  <c r="DZ48" i="37"/>
  <c r="DZ64" i="37"/>
  <c r="DX33" i="36"/>
  <c r="DW33" i="36"/>
  <c r="DY16" i="34"/>
  <c r="DZ32" i="35"/>
  <c r="DY47" i="33"/>
  <c r="DY57" i="33" s="1"/>
  <c r="DZ32" i="33"/>
  <c r="DZ46" i="33"/>
  <c r="DZ56" i="33" s="1"/>
  <c r="DY46" i="33"/>
  <c r="DY56" i="33" s="1"/>
  <c r="DW111" i="32"/>
  <c r="DY157" i="32"/>
  <c r="DY167" i="32" s="1"/>
  <c r="DY62" i="39"/>
  <c r="DY72" i="39" s="1"/>
  <c r="DZ80" i="47"/>
  <c r="DZ95" i="47"/>
  <c r="DZ105" i="47" s="1"/>
  <c r="DZ64" i="47"/>
  <c r="DZ32" i="47"/>
  <c r="DZ94" i="47"/>
  <c r="DZ104" i="47" s="1"/>
  <c r="DZ32" i="46"/>
  <c r="DZ46" i="46"/>
  <c r="DZ56" i="46" s="1"/>
  <c r="DZ62" i="39"/>
  <c r="DZ72" i="39" s="1"/>
  <c r="DZ63" i="39"/>
  <c r="DZ73" i="39" s="1"/>
  <c r="DZ48" i="39"/>
  <c r="DZ32" i="39"/>
  <c r="DZ48" i="38"/>
  <c r="DZ32" i="38"/>
  <c r="DZ62" i="38"/>
  <c r="DZ72" i="38" s="1"/>
  <c r="DZ16" i="38"/>
  <c r="DZ63" i="38"/>
  <c r="DZ73" i="38" s="1"/>
  <c r="DZ79" i="37"/>
  <c r="DZ89" i="37" s="1"/>
  <c r="DZ32" i="37"/>
  <c r="DZ80" i="37"/>
  <c r="DZ90" i="37" s="1"/>
  <c r="DZ16" i="37"/>
  <c r="DY63" i="36"/>
  <c r="DY73" i="36" s="1"/>
  <c r="DY64" i="36"/>
  <c r="DY74" i="36" s="1"/>
  <c r="DZ48" i="34"/>
  <c r="DZ64" i="34"/>
  <c r="DZ78" i="34"/>
  <c r="DZ88" i="34" s="1"/>
  <c r="DZ32" i="34"/>
  <c r="DZ77" i="34"/>
  <c r="DZ87" i="34" s="1"/>
  <c r="DZ16" i="34"/>
  <c r="DZ126" i="35"/>
  <c r="DZ136" i="35" s="1"/>
  <c r="DZ127" i="35"/>
  <c r="DZ137" i="35" s="1"/>
  <c r="DZ112" i="35"/>
  <c r="DZ96" i="35"/>
  <c r="DZ80" i="35"/>
  <c r="DZ64" i="35"/>
  <c r="DY48" i="35"/>
  <c r="DZ48" i="35"/>
  <c r="DZ125" i="35"/>
  <c r="DX80" i="35"/>
  <c r="DY143" i="32"/>
  <c r="DY127" i="32"/>
  <c r="DY111" i="32"/>
  <c r="DY95" i="32"/>
  <c r="DY79" i="32"/>
  <c r="DY63" i="32"/>
  <c r="DY158" i="32"/>
  <c r="DY168" i="32" s="1"/>
  <c r="DY16" i="32"/>
  <c r="DZ93" i="47"/>
  <c r="DZ45" i="46"/>
  <c r="DZ61" i="39"/>
  <c r="DY32" i="39"/>
  <c r="DX32" i="39"/>
  <c r="DY63" i="39"/>
  <c r="DY73" i="39" s="1"/>
  <c r="DY48" i="39"/>
  <c r="DY60" i="39"/>
  <c r="DZ61" i="38"/>
  <c r="DZ78" i="37"/>
  <c r="DY62" i="36"/>
  <c r="DZ79" i="34"/>
  <c r="DZ89" i="34" s="1"/>
  <c r="DZ47" i="33"/>
  <c r="DZ57" i="33" s="1"/>
  <c r="DY156" i="32"/>
  <c r="DX157" i="32"/>
  <c r="DX167" i="32" s="1"/>
  <c r="DY32" i="47"/>
  <c r="DT61" i="38"/>
  <c r="DT64" i="38" s="1"/>
  <c r="DU63" i="38"/>
  <c r="DW71" i="38"/>
  <c r="DX63" i="38"/>
  <c r="DX73" i="38" s="1"/>
  <c r="DW63" i="38"/>
  <c r="DW73" i="38" s="1"/>
  <c r="DY63" i="38"/>
  <c r="DY73" i="38" s="1"/>
  <c r="DY62" i="38"/>
  <c r="DY72" i="38" s="1"/>
  <c r="DY48" i="38"/>
  <c r="DY32" i="38"/>
  <c r="DY78" i="37"/>
  <c r="DY88" i="37" s="1"/>
  <c r="DY89" i="37"/>
  <c r="DY48" i="37"/>
  <c r="DY32" i="37"/>
  <c r="DY64" i="34"/>
  <c r="DY48" i="34"/>
  <c r="DY32" i="34"/>
  <c r="DY78" i="34"/>
  <c r="DY88" i="34" s="1"/>
  <c r="DY80" i="35"/>
  <c r="DY96" i="35"/>
  <c r="DY125" i="35"/>
  <c r="DY126" i="35"/>
  <c r="DY136" i="35" s="1"/>
  <c r="DY127" i="35"/>
  <c r="DY137" i="35" s="1"/>
  <c r="DX143" i="32"/>
  <c r="DX111" i="32"/>
  <c r="DX79" i="32"/>
  <c r="DY103" i="47"/>
  <c r="DY94" i="47"/>
  <c r="DY104" i="47" s="1"/>
  <c r="DY95" i="47"/>
  <c r="DY105" i="47" s="1"/>
  <c r="DY47" i="46"/>
  <c r="DY57" i="46" s="1"/>
  <c r="DY61" i="39"/>
  <c r="DY71" i="39" s="1"/>
  <c r="DX32" i="38"/>
  <c r="DY80" i="37"/>
  <c r="DY90" i="37" s="1"/>
  <c r="DX64" i="36"/>
  <c r="DX74" i="36" s="1"/>
  <c r="DX62" i="36"/>
  <c r="DX63" i="36"/>
  <c r="DX73" i="36" s="1"/>
  <c r="DY77" i="34"/>
  <c r="DY45" i="33"/>
  <c r="DX156" i="32"/>
  <c r="DX158" i="32"/>
  <c r="DX168" i="32" s="1"/>
  <c r="DW16" i="32"/>
  <c r="DW143" i="32"/>
  <c r="DX78" i="47"/>
  <c r="DX80" i="47" s="1"/>
  <c r="DX64" i="47"/>
  <c r="DX94" i="47"/>
  <c r="DX104" i="47" s="1"/>
  <c r="DX93" i="47"/>
  <c r="DX95" i="47"/>
  <c r="DX105" i="47" s="1"/>
  <c r="DX32" i="47"/>
  <c r="DX46" i="46"/>
  <c r="DX56" i="46" s="1"/>
  <c r="DX47" i="46"/>
  <c r="DX57" i="46" s="1"/>
  <c r="DX30" i="46"/>
  <c r="DX32" i="46" s="1"/>
  <c r="DX47" i="39"/>
  <c r="DX48" i="39" s="1"/>
  <c r="DX56" i="39"/>
  <c r="DX62" i="39" s="1"/>
  <c r="DX72" i="39" s="1"/>
  <c r="DX44" i="38"/>
  <c r="DX48" i="38" s="1"/>
  <c r="DX51" i="38"/>
  <c r="DX16" i="38"/>
  <c r="DX64" i="37"/>
  <c r="DX48" i="37"/>
  <c r="DX31" i="37"/>
  <c r="DX32" i="37" s="1"/>
  <c r="DX16" i="37"/>
  <c r="DX73" i="37"/>
  <c r="DX79" i="37" s="1"/>
  <c r="DX89" i="37" s="1"/>
  <c r="DW49" i="36"/>
  <c r="DW51" i="36"/>
  <c r="DW61" i="36" s="1"/>
  <c r="DW63" i="36"/>
  <c r="DW73" i="36" s="1"/>
  <c r="DX46" i="34"/>
  <c r="DX48" i="34" s="1"/>
  <c r="DX64" i="34"/>
  <c r="DX67" i="34"/>
  <c r="DX32" i="34"/>
  <c r="DX73" i="34"/>
  <c r="DX77" i="34" s="1"/>
  <c r="DX87" i="34" s="1"/>
  <c r="DX16" i="34"/>
  <c r="DX96" i="35"/>
  <c r="DX64" i="35"/>
  <c r="DX115" i="35"/>
  <c r="DX120" i="35"/>
  <c r="DX127" i="35" s="1"/>
  <c r="DX137" i="35" s="1"/>
  <c r="DX48" i="35"/>
  <c r="DX124" i="35"/>
  <c r="DX32" i="35"/>
  <c r="DX46" i="33"/>
  <c r="DX56" i="33" s="1"/>
  <c r="DX30" i="33"/>
  <c r="DX31" i="33"/>
  <c r="DW127" i="32"/>
  <c r="DW95" i="32"/>
  <c r="DW151" i="32"/>
  <c r="DW146" i="32"/>
  <c r="DW61" i="32"/>
  <c r="DW63" i="32" s="1"/>
  <c r="DW152" i="32"/>
  <c r="DX47" i="33"/>
  <c r="DX57" i="33" s="1"/>
  <c r="DX45" i="33"/>
  <c r="DW64" i="36"/>
  <c r="DW74" i="36" s="1"/>
  <c r="DW62" i="36"/>
  <c r="DX45" i="46"/>
  <c r="DW80" i="47"/>
  <c r="DW32" i="46"/>
  <c r="E64" i="37"/>
  <c r="I64" i="37"/>
  <c r="M64" i="37"/>
  <c r="Q64" i="37"/>
  <c r="U64" i="37"/>
  <c r="Y64" i="37"/>
  <c r="AC64" i="37"/>
  <c r="AG64" i="37"/>
  <c r="AK64" i="37"/>
  <c r="AO64" i="37"/>
  <c r="AS64" i="37"/>
  <c r="AW64" i="37"/>
  <c r="BA64" i="37"/>
  <c r="BE64" i="37"/>
  <c r="BI64" i="37"/>
  <c r="BM64" i="37"/>
  <c r="BQ64" i="37"/>
  <c r="BU64" i="37"/>
  <c r="BY64" i="37"/>
  <c r="CC64" i="37"/>
  <c r="CG64" i="37"/>
  <c r="CK64" i="37"/>
  <c r="CO64" i="37"/>
  <c r="CS64" i="37"/>
  <c r="CW64" i="37"/>
  <c r="DA64" i="37"/>
  <c r="DF64" i="37"/>
  <c r="F64" i="37"/>
  <c r="J64" i="37"/>
  <c r="N64" i="37"/>
  <c r="R64" i="37"/>
  <c r="V64" i="37"/>
  <c r="Z64" i="37"/>
  <c r="AD64" i="37"/>
  <c r="AH64" i="37"/>
  <c r="AL64" i="37"/>
  <c r="AP64" i="37"/>
  <c r="AT64" i="37"/>
  <c r="AX64" i="37"/>
  <c r="BB64" i="37"/>
  <c r="BF64" i="37"/>
  <c r="BJ64" i="37"/>
  <c r="BN64" i="37"/>
  <c r="BR64" i="37"/>
  <c r="BV64" i="37"/>
  <c r="BZ64" i="37"/>
  <c r="CD64" i="37"/>
  <c r="CH64" i="37"/>
  <c r="CL64" i="37"/>
  <c r="CP64" i="37"/>
  <c r="CT64" i="37"/>
  <c r="CX64" i="37"/>
  <c r="DB64" i="37"/>
  <c r="DG64" i="37"/>
  <c r="DV49" i="36"/>
  <c r="DV64" i="36"/>
  <c r="DV74" i="36" s="1"/>
  <c r="DW77" i="34"/>
  <c r="DW87" i="34" s="1"/>
  <c r="AB112" i="35"/>
  <c r="DW45" i="33"/>
  <c r="DW32" i="33"/>
  <c r="DV16" i="32"/>
  <c r="DW95" i="47"/>
  <c r="DW105" i="47" s="1"/>
  <c r="DW64" i="47"/>
  <c r="DW93" i="47"/>
  <c r="DW103" i="47" s="1"/>
  <c r="DW32" i="47"/>
  <c r="DW94" i="47"/>
  <c r="DW104" i="47" s="1"/>
  <c r="DW46" i="46"/>
  <c r="DW56" i="46" s="1"/>
  <c r="DW47" i="46"/>
  <c r="DW57" i="46" s="1"/>
  <c r="DW45" i="46"/>
  <c r="DW63" i="39"/>
  <c r="DW73" i="39" s="1"/>
  <c r="DW48" i="39"/>
  <c r="DW62" i="39"/>
  <c r="DW72" i="39" s="1"/>
  <c r="DW60" i="39"/>
  <c r="DW32" i="39"/>
  <c r="DW61" i="39"/>
  <c r="DW48" i="38"/>
  <c r="DW32" i="38"/>
  <c r="DW64" i="37"/>
  <c r="DW48" i="37"/>
  <c r="DW79" i="37"/>
  <c r="DW89" i="37" s="1"/>
  <c r="DW32" i="37"/>
  <c r="DW16" i="37"/>
  <c r="DW80" i="37"/>
  <c r="DW90" i="37" s="1"/>
  <c r="DW78" i="37"/>
  <c r="DV33" i="36"/>
  <c r="DV63" i="36"/>
  <c r="DV73" i="36" s="1"/>
  <c r="DV62" i="36"/>
  <c r="DW64" i="34"/>
  <c r="DW48" i="34"/>
  <c r="DW32" i="34"/>
  <c r="DW16" i="34"/>
  <c r="DW78" i="34"/>
  <c r="DW88" i="34" s="1"/>
  <c r="DW79" i="34"/>
  <c r="DW89" i="34" s="1"/>
  <c r="E112" i="35"/>
  <c r="M112" i="35"/>
  <c r="U112" i="35"/>
  <c r="AC112" i="35"/>
  <c r="AK112" i="35"/>
  <c r="AS112" i="35"/>
  <c r="BA112" i="35"/>
  <c r="BI112" i="35"/>
  <c r="BQ112" i="35"/>
  <c r="BY112" i="35"/>
  <c r="CG112" i="35"/>
  <c r="CS112" i="35"/>
  <c r="DA112" i="35"/>
  <c r="F112" i="35"/>
  <c r="J112" i="35"/>
  <c r="N112" i="35"/>
  <c r="R112" i="35"/>
  <c r="V112" i="35"/>
  <c r="Z112" i="35"/>
  <c r="AD112" i="35"/>
  <c r="AH112" i="35"/>
  <c r="AL112" i="35"/>
  <c r="AP112" i="35"/>
  <c r="AT112" i="35"/>
  <c r="AX112" i="35"/>
  <c r="BB112" i="35"/>
  <c r="BF112" i="35"/>
  <c r="BJ112" i="35"/>
  <c r="BN112" i="35"/>
  <c r="BR112" i="35"/>
  <c r="BV112" i="35"/>
  <c r="BZ112" i="35"/>
  <c r="CD112" i="35"/>
  <c r="CH112" i="35"/>
  <c r="CL112" i="35"/>
  <c r="CP112" i="35"/>
  <c r="CT112" i="35"/>
  <c r="CX112" i="35"/>
  <c r="DB112" i="35"/>
  <c r="DG112" i="35"/>
  <c r="DW112" i="35"/>
  <c r="I112" i="35"/>
  <c r="Q112" i="35"/>
  <c r="Y112" i="35"/>
  <c r="AG112" i="35"/>
  <c r="AO112" i="35"/>
  <c r="AW112" i="35"/>
  <c r="BE112" i="35"/>
  <c r="BM112" i="35"/>
  <c r="BU112" i="35"/>
  <c r="CC112" i="35"/>
  <c r="CK112" i="35"/>
  <c r="CO112" i="35"/>
  <c r="CW112" i="35"/>
  <c r="DF112" i="35"/>
  <c r="G112" i="35"/>
  <c r="K112" i="35"/>
  <c r="O112" i="35"/>
  <c r="S112" i="35"/>
  <c r="W112" i="35"/>
  <c r="AA112" i="35"/>
  <c r="AE112" i="35"/>
  <c r="AI112" i="35"/>
  <c r="AM112" i="35"/>
  <c r="AQ112" i="35"/>
  <c r="AU112" i="35"/>
  <c r="AY112" i="35"/>
  <c r="BC112" i="35"/>
  <c r="BG112" i="35"/>
  <c r="BK112" i="35"/>
  <c r="BO112" i="35"/>
  <c r="BS112" i="35"/>
  <c r="BW112" i="35"/>
  <c r="CA112" i="35"/>
  <c r="CE112" i="35"/>
  <c r="CI112" i="35"/>
  <c r="CM112" i="35"/>
  <c r="CQ112" i="35"/>
  <c r="CU112" i="35"/>
  <c r="CY112" i="35"/>
  <c r="DC112" i="35"/>
  <c r="DH112" i="35"/>
  <c r="DW32" i="35"/>
  <c r="DW96" i="35"/>
  <c r="DW80" i="35"/>
  <c r="DW126" i="35"/>
  <c r="DW136" i="35" s="1"/>
  <c r="DW64" i="35"/>
  <c r="DW48" i="35"/>
  <c r="DW125" i="35"/>
  <c r="DW127" i="35"/>
  <c r="DW137" i="35" s="1"/>
  <c r="DW47" i="33"/>
  <c r="DW57" i="33" s="1"/>
  <c r="DV143" i="32"/>
  <c r="DV127" i="32"/>
  <c r="DV111" i="32"/>
  <c r="DV95" i="32"/>
  <c r="DV79" i="32"/>
  <c r="DV63" i="32"/>
  <c r="DV157" i="32"/>
  <c r="DV167" i="32" s="1"/>
  <c r="DV156" i="32"/>
  <c r="DV166" i="32" s="1"/>
  <c r="DV158" i="32"/>
  <c r="DV168" i="32" s="1"/>
  <c r="DV102" i="47"/>
  <c r="DV91" i="47"/>
  <c r="DV90" i="47"/>
  <c r="DV89" i="47"/>
  <c r="DV88" i="47"/>
  <c r="DV87" i="47"/>
  <c r="DV85" i="47"/>
  <c r="DV84" i="47"/>
  <c r="DV83" i="47"/>
  <c r="DV82" i="47"/>
  <c r="DV92" i="47" s="1"/>
  <c r="DV79" i="47"/>
  <c r="DV78" i="47"/>
  <c r="DV77" i="47"/>
  <c r="DV76" i="47"/>
  <c r="DV63" i="47"/>
  <c r="DV62" i="47"/>
  <c r="DV61" i="47"/>
  <c r="DV60" i="47"/>
  <c r="DV31" i="47"/>
  <c r="DV30" i="47"/>
  <c r="DV29" i="47"/>
  <c r="DV28" i="47"/>
  <c r="DV54" i="46"/>
  <c r="DV43" i="46"/>
  <c r="DV42" i="46"/>
  <c r="DV41" i="46"/>
  <c r="DV40" i="46"/>
  <c r="DV39" i="46"/>
  <c r="DV37" i="46"/>
  <c r="DV36" i="46"/>
  <c r="DV35" i="46"/>
  <c r="DV34" i="46"/>
  <c r="DV44" i="46" s="1"/>
  <c r="DV31" i="46"/>
  <c r="DV30" i="46"/>
  <c r="DV29" i="46"/>
  <c r="DV28" i="46"/>
  <c r="DV59" i="39"/>
  <c r="DV58" i="39"/>
  <c r="DV57" i="39"/>
  <c r="DV56" i="39"/>
  <c r="DV55" i="39"/>
  <c r="DV53" i="39"/>
  <c r="DV52" i="39"/>
  <c r="DV51" i="39"/>
  <c r="DV50" i="39"/>
  <c r="DV60" i="39" s="1"/>
  <c r="DV47" i="39"/>
  <c r="DV46" i="39"/>
  <c r="DV45" i="39"/>
  <c r="DV44" i="39"/>
  <c r="DV31" i="39"/>
  <c r="DV30" i="39"/>
  <c r="DV29" i="39"/>
  <c r="DV28" i="39"/>
  <c r="DV70" i="38"/>
  <c r="DV53" i="38"/>
  <c r="DV52" i="38"/>
  <c r="DV51" i="38"/>
  <c r="DV50" i="38"/>
  <c r="DV60" i="38" s="1"/>
  <c r="DV47" i="38"/>
  <c r="DV46" i="38"/>
  <c r="DV45" i="38"/>
  <c r="DV44" i="38"/>
  <c r="DV31" i="38"/>
  <c r="DV30" i="38"/>
  <c r="DV29" i="38"/>
  <c r="DV28" i="38"/>
  <c r="DV15" i="38"/>
  <c r="DV14" i="38"/>
  <c r="DV13" i="38"/>
  <c r="DV12" i="38"/>
  <c r="DV87" i="37"/>
  <c r="DV76" i="37"/>
  <c r="DV75" i="37"/>
  <c r="DV74" i="37"/>
  <c r="DV73" i="37"/>
  <c r="DV72" i="37"/>
  <c r="DV70" i="37"/>
  <c r="DV69" i="37"/>
  <c r="DV68" i="37"/>
  <c r="DV67" i="37"/>
  <c r="DV77" i="37" s="1"/>
  <c r="DV47" i="37"/>
  <c r="DV46" i="37"/>
  <c r="DV45" i="37"/>
  <c r="DV44" i="37"/>
  <c r="DV31" i="37"/>
  <c r="DV30" i="37"/>
  <c r="DV29" i="37"/>
  <c r="DV28" i="37"/>
  <c r="DV15" i="37"/>
  <c r="DV14" i="37"/>
  <c r="DV13" i="37"/>
  <c r="DV12" i="37"/>
  <c r="DU71" i="36"/>
  <c r="DU60" i="36"/>
  <c r="DU59" i="36"/>
  <c r="DU58" i="36"/>
  <c r="DU57" i="36"/>
  <c r="DU56" i="36"/>
  <c r="DU54" i="36"/>
  <c r="DU53" i="36"/>
  <c r="DU52" i="36"/>
  <c r="DU51" i="36"/>
  <c r="DU61" i="36" s="1"/>
  <c r="DU48" i="36"/>
  <c r="DU47" i="36"/>
  <c r="DU46" i="36"/>
  <c r="DU45" i="36"/>
  <c r="DU32" i="36"/>
  <c r="DU31" i="36"/>
  <c r="DU30" i="36"/>
  <c r="DU29" i="36"/>
  <c r="DV86" i="34"/>
  <c r="DV75" i="34"/>
  <c r="DV74" i="34"/>
  <c r="DV73" i="34"/>
  <c r="DV72" i="34"/>
  <c r="DV71" i="34"/>
  <c r="DV69" i="34"/>
  <c r="DV68" i="34"/>
  <c r="DV67" i="34"/>
  <c r="DV66" i="34"/>
  <c r="DV76" i="34" s="1"/>
  <c r="DV63" i="34"/>
  <c r="DV62" i="34"/>
  <c r="DV61" i="34"/>
  <c r="DV60" i="34"/>
  <c r="DV47" i="34"/>
  <c r="DV46" i="34"/>
  <c r="DV45" i="34"/>
  <c r="DV44" i="34"/>
  <c r="DV31" i="34"/>
  <c r="DV30" i="34"/>
  <c r="DV29" i="34"/>
  <c r="DV28" i="34"/>
  <c r="DV15" i="34"/>
  <c r="DV14" i="34"/>
  <c r="DV13" i="34"/>
  <c r="DV12" i="34"/>
  <c r="DV134" i="35"/>
  <c r="DV123" i="35"/>
  <c r="DV122" i="35"/>
  <c r="DV121" i="35"/>
  <c r="DV120" i="35"/>
  <c r="DV119" i="35"/>
  <c r="DV117" i="35"/>
  <c r="DV116" i="35"/>
  <c r="DV115" i="35"/>
  <c r="DV114" i="35"/>
  <c r="DV124" i="35" s="1"/>
  <c r="DV95" i="35"/>
  <c r="DV94" i="35"/>
  <c r="DV93" i="35"/>
  <c r="DV92" i="35"/>
  <c r="DV79" i="35"/>
  <c r="DV78" i="35"/>
  <c r="DV77" i="35"/>
  <c r="DV76" i="35"/>
  <c r="DV63" i="35"/>
  <c r="DV62" i="35"/>
  <c r="DV61" i="35"/>
  <c r="DV60" i="35"/>
  <c r="DV47" i="35"/>
  <c r="DV46" i="35"/>
  <c r="DV45" i="35"/>
  <c r="DV44" i="35"/>
  <c r="DV31" i="35"/>
  <c r="DV30" i="35"/>
  <c r="DV29" i="35"/>
  <c r="DV28" i="35"/>
  <c r="DV54" i="33"/>
  <c r="DV43" i="33"/>
  <c r="DV42" i="33"/>
  <c r="DV41" i="33"/>
  <c r="DV40" i="33"/>
  <c r="DV39" i="33"/>
  <c r="DV37" i="33"/>
  <c r="DV36" i="33"/>
  <c r="DV35" i="33"/>
  <c r="DV34" i="33"/>
  <c r="DV44" i="33" s="1"/>
  <c r="DV31" i="33"/>
  <c r="DV30" i="33"/>
  <c r="DV29" i="33"/>
  <c r="DV28" i="33"/>
  <c r="DU165" i="32"/>
  <c r="DU154" i="32"/>
  <c r="DU153" i="32"/>
  <c r="DU152" i="32"/>
  <c r="DU151" i="32"/>
  <c r="DU150" i="32"/>
  <c r="DU148" i="32"/>
  <c r="DU147" i="32"/>
  <c r="DU146" i="32"/>
  <c r="DU145" i="32"/>
  <c r="DU155" i="32" s="1"/>
  <c r="DU142" i="32"/>
  <c r="DU141" i="32"/>
  <c r="DU140" i="32"/>
  <c r="DU139" i="32"/>
  <c r="DU126" i="32"/>
  <c r="DU125" i="32"/>
  <c r="DU124" i="32"/>
  <c r="DU123" i="32"/>
  <c r="DU110" i="32"/>
  <c r="DU109" i="32"/>
  <c r="DU108" i="32"/>
  <c r="DU107" i="32"/>
  <c r="DU94" i="32"/>
  <c r="DU93" i="32"/>
  <c r="DU92" i="32"/>
  <c r="DU91" i="32"/>
  <c r="DU78" i="32"/>
  <c r="DU77" i="32"/>
  <c r="DU76" i="32"/>
  <c r="DU75" i="32"/>
  <c r="DU62" i="32"/>
  <c r="DU61" i="32"/>
  <c r="DU60" i="32"/>
  <c r="DU59" i="32"/>
  <c r="DU15" i="32"/>
  <c r="DU14" i="32"/>
  <c r="DU13" i="32"/>
  <c r="DU12" i="32"/>
  <c r="EA79" i="34" l="1"/>
  <c r="EA89" i="34" s="1"/>
  <c r="EB64" i="38"/>
  <c r="DV64" i="38"/>
  <c r="EA16" i="37"/>
  <c r="EA63" i="38"/>
  <c r="EA73" i="38" s="1"/>
  <c r="EA61" i="38"/>
  <c r="EA71" i="38" s="1"/>
  <c r="EA16" i="34"/>
  <c r="EB48" i="46"/>
  <c r="EB64" i="39"/>
  <c r="EB96" i="47"/>
  <c r="EB103" i="47"/>
  <c r="EA60" i="39"/>
  <c r="EB81" i="37"/>
  <c r="EA78" i="37"/>
  <c r="EA88" i="37" s="1"/>
  <c r="EA65" i="36"/>
  <c r="EA72" i="36"/>
  <c r="DZ33" i="36"/>
  <c r="EB80" i="34"/>
  <c r="EB128" i="35"/>
  <c r="EB48" i="33"/>
  <c r="EB55" i="33"/>
  <c r="EA159" i="32"/>
  <c r="EA166" i="32"/>
  <c r="EA95" i="47"/>
  <c r="EA105" i="47" s="1"/>
  <c r="EA94" i="47"/>
  <c r="EA104" i="47" s="1"/>
  <c r="EA93" i="47"/>
  <c r="EA47" i="46"/>
  <c r="EA57" i="46" s="1"/>
  <c r="EA46" i="46"/>
  <c r="EA56" i="46" s="1"/>
  <c r="EA61" i="39"/>
  <c r="EA71" i="39" s="1"/>
  <c r="EA63" i="39"/>
  <c r="EA73" i="39" s="1"/>
  <c r="EA80" i="37"/>
  <c r="EA90" i="37" s="1"/>
  <c r="EA127" i="35"/>
  <c r="EA137" i="35" s="1"/>
  <c r="EA125" i="35"/>
  <c r="EA135" i="35" s="1"/>
  <c r="EA47" i="33"/>
  <c r="EA57" i="33" s="1"/>
  <c r="EA46" i="33"/>
  <c r="EA56" i="33" s="1"/>
  <c r="EA45" i="33"/>
  <c r="EA55" i="33" s="1"/>
  <c r="DZ156" i="32"/>
  <c r="DZ166" i="32" s="1"/>
  <c r="DZ158" i="32"/>
  <c r="DZ168" i="32" s="1"/>
  <c r="EA87" i="34"/>
  <c r="DZ65" i="36"/>
  <c r="DZ72" i="36"/>
  <c r="DY64" i="38"/>
  <c r="DU64" i="38"/>
  <c r="DW48" i="33"/>
  <c r="DZ48" i="33"/>
  <c r="DZ128" i="35"/>
  <c r="DZ135" i="35"/>
  <c r="DZ96" i="47"/>
  <c r="DZ103" i="47"/>
  <c r="DZ48" i="46"/>
  <c r="DZ55" i="46"/>
  <c r="DZ71" i="39"/>
  <c r="DZ64" i="39"/>
  <c r="DW64" i="38"/>
  <c r="DZ64" i="38"/>
  <c r="DZ71" i="38"/>
  <c r="DZ81" i="37"/>
  <c r="DZ88" i="37"/>
  <c r="DY65" i="36"/>
  <c r="DY72" i="36"/>
  <c r="DZ80" i="34"/>
  <c r="DX32" i="33"/>
  <c r="DW157" i="32"/>
  <c r="DW167" i="32" s="1"/>
  <c r="DY159" i="32"/>
  <c r="DY166" i="32"/>
  <c r="DX64" i="38"/>
  <c r="DY71" i="38"/>
  <c r="DY128" i="35"/>
  <c r="DY135" i="35"/>
  <c r="DY96" i="47"/>
  <c r="DY48" i="46"/>
  <c r="DY64" i="39"/>
  <c r="DY81" i="37"/>
  <c r="DX65" i="36"/>
  <c r="DX72" i="36"/>
  <c r="DY80" i="34"/>
  <c r="DY87" i="34"/>
  <c r="DY48" i="33"/>
  <c r="DY55" i="33"/>
  <c r="DW55" i="33"/>
  <c r="DX159" i="32"/>
  <c r="DX166" i="32"/>
  <c r="DX96" i="47"/>
  <c r="DX103" i="47"/>
  <c r="DX63" i="39"/>
  <c r="DX73" i="39" s="1"/>
  <c r="DX61" i="39"/>
  <c r="DX78" i="37"/>
  <c r="DX88" i="37" s="1"/>
  <c r="DX80" i="37"/>
  <c r="DX90" i="37" s="1"/>
  <c r="DX79" i="34"/>
  <c r="DX89" i="34" s="1"/>
  <c r="DX78" i="34"/>
  <c r="DX88" i="34" s="1"/>
  <c r="DX125" i="35"/>
  <c r="DX135" i="35" s="1"/>
  <c r="DX126" i="35"/>
  <c r="DX136" i="35" s="1"/>
  <c r="DW156" i="32"/>
  <c r="DW166" i="32" s="1"/>
  <c r="DW158" i="32"/>
  <c r="DW168" i="32" s="1"/>
  <c r="DX48" i="33"/>
  <c r="DX55" i="33"/>
  <c r="DW65" i="36"/>
  <c r="DW72" i="36"/>
  <c r="DX48" i="46"/>
  <c r="DX55" i="46"/>
  <c r="DV46" i="46"/>
  <c r="DV56" i="46" s="1"/>
  <c r="DV16" i="34"/>
  <c r="DV32" i="34"/>
  <c r="DV48" i="34"/>
  <c r="DV64" i="34"/>
  <c r="DV47" i="33"/>
  <c r="DV57" i="33" s="1"/>
  <c r="DW96" i="47"/>
  <c r="DW48" i="46"/>
  <c r="DW55" i="46"/>
  <c r="DW71" i="39"/>
  <c r="DW64" i="39"/>
  <c r="DV63" i="39"/>
  <c r="DV73" i="39" s="1"/>
  <c r="DV72" i="38"/>
  <c r="DV48" i="37"/>
  <c r="DV80" i="37"/>
  <c r="DV90" i="37" s="1"/>
  <c r="DW81" i="37"/>
  <c r="DW88" i="37"/>
  <c r="DV65" i="36"/>
  <c r="DV72" i="36"/>
  <c r="DU63" i="36"/>
  <c r="DU73" i="36" s="1"/>
  <c r="DU33" i="36"/>
  <c r="DU49" i="36"/>
  <c r="DW80" i="34"/>
  <c r="DV32" i="35"/>
  <c r="DW128" i="35"/>
  <c r="DW135" i="35"/>
  <c r="DV32" i="33"/>
  <c r="DV159" i="32"/>
  <c r="DV80" i="47"/>
  <c r="DV64" i="47"/>
  <c r="DV94" i="47"/>
  <c r="DV104" i="47" s="1"/>
  <c r="DV32" i="47"/>
  <c r="DV32" i="46"/>
  <c r="DV48" i="39"/>
  <c r="DV32" i="39"/>
  <c r="DV61" i="39"/>
  <c r="DV71" i="39" s="1"/>
  <c r="DV48" i="38"/>
  <c r="DV73" i="38"/>
  <c r="DV32" i="38"/>
  <c r="DV16" i="38"/>
  <c r="DV32" i="37"/>
  <c r="DV16" i="37"/>
  <c r="DV78" i="34"/>
  <c r="DV88" i="34" s="1"/>
  <c r="DV79" i="34"/>
  <c r="DV89" i="34" s="1"/>
  <c r="DV96" i="35"/>
  <c r="DV80" i="35"/>
  <c r="DV64" i="35"/>
  <c r="DV125" i="35"/>
  <c r="DV135" i="35" s="1"/>
  <c r="DV48" i="35"/>
  <c r="DV126" i="35"/>
  <c r="DV136" i="35" s="1"/>
  <c r="DU143" i="32"/>
  <c r="DU127" i="32"/>
  <c r="DU111" i="32"/>
  <c r="DU158" i="32"/>
  <c r="DU168" i="32" s="1"/>
  <c r="DU95" i="32"/>
  <c r="DU79" i="32"/>
  <c r="DU63" i="32"/>
  <c r="DU16" i="32"/>
  <c r="DU157" i="32"/>
  <c r="DU167" i="32" s="1"/>
  <c r="DV93" i="47"/>
  <c r="DV95" i="47"/>
  <c r="DV105" i="47" s="1"/>
  <c r="DV47" i="46"/>
  <c r="DV57" i="46" s="1"/>
  <c r="DV45" i="46"/>
  <c r="DV62" i="39"/>
  <c r="DV72" i="39" s="1"/>
  <c r="DV71" i="38"/>
  <c r="DV78" i="37"/>
  <c r="DV88" i="37" s="1"/>
  <c r="DV79" i="37"/>
  <c r="DV89" i="37" s="1"/>
  <c r="DU64" i="36"/>
  <c r="DU74" i="36" s="1"/>
  <c r="DU62" i="36"/>
  <c r="DV77" i="34"/>
  <c r="DV127" i="35"/>
  <c r="DV137" i="35" s="1"/>
  <c r="DV45" i="33"/>
  <c r="DV46" i="33"/>
  <c r="DV56" i="33" s="1"/>
  <c r="DU156" i="32"/>
  <c r="DT165" i="32"/>
  <c r="DT154" i="32"/>
  <c r="DT153" i="32"/>
  <c r="DT152" i="32"/>
  <c r="DT151" i="32"/>
  <c r="DT150" i="32"/>
  <c r="DT148" i="32"/>
  <c r="DT147" i="32"/>
  <c r="DT146" i="32"/>
  <c r="DT145" i="32"/>
  <c r="DT155" i="32" s="1"/>
  <c r="DU54" i="33"/>
  <c r="DU43" i="33"/>
  <c r="DU42" i="33"/>
  <c r="DU41" i="33"/>
  <c r="DU40" i="33"/>
  <c r="DU39" i="33"/>
  <c r="DU37" i="33"/>
  <c r="DU36" i="33"/>
  <c r="DU35" i="33"/>
  <c r="DU34" i="33"/>
  <c r="DU44" i="33" s="1"/>
  <c r="DU134" i="35"/>
  <c r="DU123" i="35"/>
  <c r="DU122" i="35"/>
  <c r="DU121" i="35"/>
  <c r="DU120" i="35"/>
  <c r="DU119" i="35"/>
  <c r="DU117" i="35"/>
  <c r="DU116" i="35"/>
  <c r="DU115" i="35"/>
  <c r="DU114" i="35"/>
  <c r="DU124" i="35" s="1"/>
  <c r="DU86" i="34"/>
  <c r="DU75" i="34"/>
  <c r="DU74" i="34"/>
  <c r="DU73" i="34"/>
  <c r="DU72" i="34"/>
  <c r="DU71" i="34"/>
  <c r="DU69" i="34"/>
  <c r="DU68" i="34"/>
  <c r="DU67" i="34"/>
  <c r="DU66" i="34"/>
  <c r="DU76" i="34" s="1"/>
  <c r="DT71" i="36"/>
  <c r="DT60" i="36"/>
  <c r="DT59" i="36"/>
  <c r="DT58" i="36"/>
  <c r="DT57" i="36"/>
  <c r="DT56" i="36"/>
  <c r="DT54" i="36"/>
  <c r="DT53" i="36"/>
  <c r="DT52" i="36"/>
  <c r="DT51" i="36"/>
  <c r="DT61" i="36" s="1"/>
  <c r="DU87" i="37"/>
  <c r="DU76" i="37"/>
  <c r="DU75" i="37"/>
  <c r="DU74" i="37"/>
  <c r="DU73" i="37"/>
  <c r="DU72" i="37"/>
  <c r="DU70" i="37"/>
  <c r="DU69" i="37"/>
  <c r="DU68" i="37"/>
  <c r="DU67" i="37"/>
  <c r="DU77" i="37" s="1"/>
  <c r="DU70" i="38"/>
  <c r="DU53" i="38"/>
  <c r="DU52" i="38"/>
  <c r="DU51" i="38"/>
  <c r="DU50" i="38"/>
  <c r="DU60" i="38" s="1"/>
  <c r="DU59" i="39"/>
  <c r="DU58" i="39"/>
  <c r="DU57" i="39"/>
  <c r="DU56" i="39"/>
  <c r="DU55" i="39"/>
  <c r="DU53" i="39"/>
  <c r="DU52" i="39"/>
  <c r="DU51" i="39"/>
  <c r="DU50" i="39"/>
  <c r="DU54" i="46"/>
  <c r="DU43" i="46"/>
  <c r="DU42" i="46"/>
  <c r="DU41" i="46"/>
  <c r="DU40" i="46"/>
  <c r="DU39" i="46"/>
  <c r="DU37" i="46"/>
  <c r="DU36" i="46"/>
  <c r="DU35" i="46"/>
  <c r="DU34" i="46"/>
  <c r="DU44" i="46" s="1"/>
  <c r="DU102" i="47"/>
  <c r="DU91" i="47"/>
  <c r="DU90" i="47"/>
  <c r="DU89" i="47"/>
  <c r="DU88" i="47"/>
  <c r="DU87" i="47"/>
  <c r="DU85" i="47"/>
  <c r="DU84" i="47"/>
  <c r="DU83" i="47"/>
  <c r="DU82" i="47"/>
  <c r="DU92" i="47" s="1"/>
  <c r="DU79" i="47"/>
  <c r="DU78" i="47"/>
  <c r="DU77" i="47"/>
  <c r="DU76" i="47"/>
  <c r="DU63" i="47"/>
  <c r="DU62" i="47"/>
  <c r="DU61" i="47"/>
  <c r="DU60" i="47"/>
  <c r="DU31" i="47"/>
  <c r="DU30" i="47"/>
  <c r="DU29" i="47"/>
  <c r="DU28" i="47"/>
  <c r="DU31" i="46"/>
  <c r="DU30" i="46"/>
  <c r="DU29" i="46"/>
  <c r="DU28" i="46"/>
  <c r="DU47" i="39"/>
  <c r="DU46" i="39"/>
  <c r="DU45" i="39"/>
  <c r="DU44" i="39"/>
  <c r="DU31" i="39"/>
  <c r="DU30" i="39"/>
  <c r="DU29" i="39"/>
  <c r="DU28" i="39"/>
  <c r="DU47" i="38"/>
  <c r="DU46" i="38"/>
  <c r="DU45" i="38"/>
  <c r="DU44" i="38"/>
  <c r="DU31" i="38"/>
  <c r="DU30" i="38"/>
  <c r="DU29" i="38"/>
  <c r="DU28" i="38"/>
  <c r="DU15" i="38"/>
  <c r="DU14" i="38"/>
  <c r="DU13" i="38"/>
  <c r="DU12" i="38"/>
  <c r="DU47" i="37"/>
  <c r="DU46" i="37"/>
  <c r="DU45" i="37"/>
  <c r="DU44" i="37"/>
  <c r="DU31" i="37"/>
  <c r="DU30" i="37"/>
  <c r="DU29" i="37"/>
  <c r="DU28" i="37"/>
  <c r="DU15" i="37"/>
  <c r="DU14" i="37"/>
  <c r="DU13" i="37"/>
  <c r="DU12" i="37"/>
  <c r="DT48" i="36"/>
  <c r="DT47" i="36"/>
  <c r="DT46" i="36"/>
  <c r="DT45" i="36"/>
  <c r="DT32" i="36"/>
  <c r="DT31" i="36"/>
  <c r="DT30" i="36"/>
  <c r="DT29" i="36"/>
  <c r="DU63" i="34"/>
  <c r="DU62" i="34"/>
  <c r="DU61" i="34"/>
  <c r="DU60" i="34"/>
  <c r="DU47" i="34"/>
  <c r="DU46" i="34"/>
  <c r="DU45" i="34"/>
  <c r="DU44" i="34"/>
  <c r="DU31" i="34"/>
  <c r="DU30" i="34"/>
  <c r="DU29" i="34"/>
  <c r="DU28" i="34"/>
  <c r="DU15" i="34"/>
  <c r="DU14" i="34"/>
  <c r="DU13" i="34"/>
  <c r="DU12" i="34"/>
  <c r="DU95" i="35"/>
  <c r="DU94" i="35"/>
  <c r="DU93" i="35"/>
  <c r="DU92" i="35"/>
  <c r="DU79" i="35"/>
  <c r="DU78" i="35"/>
  <c r="DU77" i="35"/>
  <c r="DU76" i="35"/>
  <c r="DU63" i="35"/>
  <c r="DU62" i="35"/>
  <c r="DU61" i="35"/>
  <c r="DU60" i="35"/>
  <c r="DU47" i="35"/>
  <c r="DU46" i="35"/>
  <c r="DU45" i="35"/>
  <c r="DU44" i="35"/>
  <c r="DU31" i="35"/>
  <c r="DU30" i="35"/>
  <c r="DU29" i="35"/>
  <c r="DU28" i="35"/>
  <c r="DU31" i="33"/>
  <c r="DU30" i="33"/>
  <c r="DU29" i="33"/>
  <c r="DU28" i="33"/>
  <c r="DT142" i="32"/>
  <c r="DT141" i="32"/>
  <c r="DT140" i="32"/>
  <c r="DT139" i="32"/>
  <c r="DT126" i="32"/>
  <c r="DT125" i="32"/>
  <c r="DT124" i="32"/>
  <c r="DT123" i="32"/>
  <c r="DT110" i="32"/>
  <c r="DT109" i="32"/>
  <c r="DT108" i="32"/>
  <c r="DT107" i="32"/>
  <c r="DT94" i="32"/>
  <c r="DT93" i="32"/>
  <c r="DT92" i="32"/>
  <c r="DT91" i="32"/>
  <c r="DT78" i="32"/>
  <c r="DT77" i="32"/>
  <c r="DT76" i="32"/>
  <c r="DT75" i="32"/>
  <c r="DT62" i="32"/>
  <c r="DT61" i="32"/>
  <c r="DT60" i="32"/>
  <c r="DT59" i="32"/>
  <c r="DT15" i="32"/>
  <c r="DT14" i="32"/>
  <c r="DT13" i="32"/>
  <c r="DT12" i="32"/>
  <c r="DT102" i="47"/>
  <c r="DT91" i="47"/>
  <c r="DT90" i="47"/>
  <c r="DT89" i="47"/>
  <c r="DT88" i="47"/>
  <c r="DT87" i="47"/>
  <c r="DT85" i="47"/>
  <c r="DT84" i="47"/>
  <c r="DT83" i="47"/>
  <c r="DT82" i="47"/>
  <c r="DT92" i="47" s="1"/>
  <c r="DT79" i="47"/>
  <c r="DT78" i="47"/>
  <c r="DT77" i="47"/>
  <c r="DT76" i="47"/>
  <c r="DT63" i="47"/>
  <c r="DT62" i="47"/>
  <c r="DT61" i="47"/>
  <c r="DT60" i="47"/>
  <c r="DT31" i="47"/>
  <c r="DT30" i="47"/>
  <c r="DT29" i="47"/>
  <c r="DT28" i="47"/>
  <c r="DT54" i="46"/>
  <c r="DT43" i="46"/>
  <c r="DT42" i="46"/>
  <c r="DT41" i="46"/>
  <c r="DT40" i="46"/>
  <c r="DT39" i="46"/>
  <c r="DT37" i="46"/>
  <c r="DT36" i="46"/>
  <c r="DT35" i="46"/>
  <c r="DT34" i="46"/>
  <c r="DT44" i="46" s="1"/>
  <c r="DT31" i="46"/>
  <c r="DT30" i="46"/>
  <c r="DT29" i="46"/>
  <c r="DT28" i="46"/>
  <c r="DT59" i="39"/>
  <c r="DT58" i="39"/>
  <c r="DT57" i="39"/>
  <c r="DT56" i="39"/>
  <c r="DT55" i="39"/>
  <c r="DT53" i="39"/>
  <c r="DT52" i="39"/>
  <c r="DT51" i="39"/>
  <c r="DT50" i="39"/>
  <c r="DT47" i="39"/>
  <c r="DT46" i="39"/>
  <c r="DT45" i="39"/>
  <c r="DT44" i="39"/>
  <c r="DT31" i="39"/>
  <c r="DT30" i="39"/>
  <c r="DT29" i="39"/>
  <c r="DT28" i="39"/>
  <c r="DT70" i="38"/>
  <c r="DT53" i="38"/>
  <c r="DT52" i="38"/>
  <c r="DT51" i="38"/>
  <c r="DT50" i="38"/>
  <c r="DT60" i="38" s="1"/>
  <c r="DT47" i="38"/>
  <c r="DT46" i="38"/>
  <c r="DT45" i="38"/>
  <c r="DT44" i="38"/>
  <c r="DT31" i="38"/>
  <c r="DT30" i="38"/>
  <c r="DT29" i="38"/>
  <c r="DT28" i="38"/>
  <c r="DT15" i="38"/>
  <c r="DT14" i="38"/>
  <c r="DT13" i="38"/>
  <c r="DT12" i="38"/>
  <c r="DT87" i="37"/>
  <c r="DT76" i="37"/>
  <c r="DT75" i="37"/>
  <c r="DT74" i="37"/>
  <c r="DT73" i="37"/>
  <c r="DT72" i="37"/>
  <c r="DT70" i="37"/>
  <c r="DT69" i="37"/>
  <c r="DT68" i="37"/>
  <c r="DT67" i="37"/>
  <c r="DT77" i="37" s="1"/>
  <c r="DT47" i="37"/>
  <c r="DT46" i="37"/>
  <c r="DT45" i="37"/>
  <c r="DT44" i="37"/>
  <c r="DT31" i="37"/>
  <c r="DT30" i="37"/>
  <c r="DT29" i="37"/>
  <c r="DT28" i="37"/>
  <c r="DT15" i="37"/>
  <c r="DT14" i="37"/>
  <c r="DT13" i="37"/>
  <c r="DT12" i="37"/>
  <c r="DT86" i="34"/>
  <c r="DT75" i="34"/>
  <c r="DT74" i="34"/>
  <c r="DT73" i="34"/>
  <c r="DT72" i="34"/>
  <c r="DT71" i="34"/>
  <c r="DT69" i="34"/>
  <c r="DT68" i="34"/>
  <c r="DT67" i="34"/>
  <c r="DT66" i="34"/>
  <c r="DT76" i="34" s="1"/>
  <c r="DT63" i="34"/>
  <c r="DT62" i="34"/>
  <c r="DT61" i="34"/>
  <c r="DT60" i="34"/>
  <c r="DT47" i="34"/>
  <c r="DT46" i="34"/>
  <c r="DT45" i="34"/>
  <c r="DT44" i="34"/>
  <c r="DT31" i="34"/>
  <c r="DT30" i="34"/>
  <c r="DT29" i="34"/>
  <c r="DT28" i="34"/>
  <c r="DT15" i="34"/>
  <c r="DT14" i="34"/>
  <c r="DT13" i="34"/>
  <c r="DT12" i="34"/>
  <c r="DT134" i="35"/>
  <c r="DT123" i="35"/>
  <c r="DT122" i="35"/>
  <c r="DT121" i="35"/>
  <c r="DT120" i="35"/>
  <c r="DT119" i="35"/>
  <c r="DT117" i="35"/>
  <c r="DT116" i="35"/>
  <c r="DT115" i="35"/>
  <c r="DT114" i="35"/>
  <c r="DT124" i="35" s="1"/>
  <c r="DT95" i="35"/>
  <c r="DT94" i="35"/>
  <c r="DT93" i="35"/>
  <c r="DT92" i="35"/>
  <c r="DT79" i="35"/>
  <c r="DT78" i="35"/>
  <c r="DT77" i="35"/>
  <c r="DT76" i="35"/>
  <c r="DT63" i="35"/>
  <c r="DT62" i="35"/>
  <c r="DT61" i="35"/>
  <c r="DT60" i="35"/>
  <c r="DT47" i="35"/>
  <c r="DT46" i="35"/>
  <c r="DT45" i="35"/>
  <c r="DT44" i="35"/>
  <c r="DT31" i="35"/>
  <c r="DT30" i="35"/>
  <c r="DT29" i="35"/>
  <c r="DT28" i="35"/>
  <c r="DT54" i="33"/>
  <c r="DT43" i="33"/>
  <c r="DT42" i="33"/>
  <c r="DT41" i="33"/>
  <c r="DT40" i="33"/>
  <c r="DT39" i="33"/>
  <c r="DT37" i="33"/>
  <c r="DT36" i="33"/>
  <c r="DT35" i="33"/>
  <c r="DT34" i="33"/>
  <c r="DT44" i="33" s="1"/>
  <c r="DT31" i="33"/>
  <c r="DT30" i="33"/>
  <c r="DT29" i="33"/>
  <c r="DT28" i="33"/>
  <c r="DS165" i="32"/>
  <c r="DS154" i="32"/>
  <c r="DS153" i="32"/>
  <c r="DS152" i="32"/>
  <c r="DS151" i="32"/>
  <c r="DS150" i="32"/>
  <c r="DS148" i="32"/>
  <c r="DS147" i="32"/>
  <c r="DS146" i="32"/>
  <c r="DS145" i="32"/>
  <c r="DS155" i="32" s="1"/>
  <c r="DS142" i="32"/>
  <c r="DS141" i="32"/>
  <c r="DS140" i="32"/>
  <c r="DS139" i="32"/>
  <c r="DS126" i="32"/>
  <c r="DS125" i="32"/>
  <c r="DS124" i="32"/>
  <c r="DS123" i="32"/>
  <c r="DS110" i="32"/>
  <c r="DS109" i="32"/>
  <c r="DS108" i="32"/>
  <c r="DS107" i="32"/>
  <c r="DS94" i="32"/>
  <c r="DS93" i="32"/>
  <c r="DS92" i="32"/>
  <c r="DS91" i="32"/>
  <c r="DS78" i="32"/>
  <c r="DS77" i="32"/>
  <c r="DS76" i="32"/>
  <c r="DS75" i="32"/>
  <c r="DS62" i="32"/>
  <c r="DS61" i="32"/>
  <c r="DS60" i="32"/>
  <c r="DS59" i="32"/>
  <c r="DS15" i="32"/>
  <c r="DS14" i="32"/>
  <c r="DS13" i="32"/>
  <c r="DS12" i="32"/>
  <c r="DR165" i="32"/>
  <c r="DR154" i="32"/>
  <c r="DR153" i="32"/>
  <c r="DR152" i="32"/>
  <c r="DR151" i="32"/>
  <c r="DR150" i="32"/>
  <c r="DR148" i="32"/>
  <c r="DR147" i="32"/>
  <c r="DR146" i="32"/>
  <c r="DR145" i="32"/>
  <c r="DR142" i="32"/>
  <c r="DR141" i="32"/>
  <c r="DR140" i="32"/>
  <c r="DR139" i="32"/>
  <c r="DR126" i="32"/>
  <c r="DR125" i="32"/>
  <c r="DR124" i="32"/>
  <c r="DR123" i="32"/>
  <c r="DR110" i="32"/>
  <c r="DR109" i="32"/>
  <c r="DR108" i="32"/>
  <c r="DR107" i="32"/>
  <c r="DR94" i="32"/>
  <c r="DR93" i="32"/>
  <c r="DR92" i="32"/>
  <c r="DR91" i="32"/>
  <c r="DR78" i="32"/>
  <c r="DR77" i="32"/>
  <c r="DR76" i="32"/>
  <c r="DR75" i="32"/>
  <c r="DR62" i="32"/>
  <c r="DR61" i="32"/>
  <c r="DR60" i="32"/>
  <c r="DR59" i="32"/>
  <c r="DR15" i="32"/>
  <c r="DR14" i="32"/>
  <c r="DR13" i="32"/>
  <c r="DR12" i="32"/>
  <c r="DS102" i="47"/>
  <c r="DS91" i="47"/>
  <c r="DS90" i="47"/>
  <c r="DS89" i="47"/>
  <c r="DS88" i="47"/>
  <c r="DS87" i="47"/>
  <c r="DS85" i="47"/>
  <c r="DS84" i="47"/>
  <c r="DS83" i="47"/>
  <c r="DS82" i="47"/>
  <c r="DS92" i="47" s="1"/>
  <c r="DS79" i="47"/>
  <c r="DS78" i="47"/>
  <c r="DS77" i="47"/>
  <c r="DS76" i="47"/>
  <c r="DS63" i="47"/>
  <c r="DS62" i="47"/>
  <c r="DS61" i="47"/>
  <c r="DS60" i="47"/>
  <c r="DS31" i="47"/>
  <c r="DS30" i="47"/>
  <c r="DS29" i="47"/>
  <c r="DS28" i="47"/>
  <c r="DS54" i="46"/>
  <c r="DS43" i="46"/>
  <c r="DS42" i="46"/>
  <c r="DS41" i="46"/>
  <c r="DS40" i="46"/>
  <c r="DS39" i="46"/>
  <c r="DS37" i="46"/>
  <c r="DS36" i="46"/>
  <c r="DS35" i="46"/>
  <c r="DS34" i="46"/>
  <c r="DS44" i="46" s="1"/>
  <c r="DS31" i="46"/>
  <c r="DS30" i="46"/>
  <c r="DS29" i="46"/>
  <c r="DS28" i="46"/>
  <c r="DS53" i="39"/>
  <c r="DS59" i="39"/>
  <c r="DS58" i="39"/>
  <c r="DS57" i="39"/>
  <c r="DS56" i="39"/>
  <c r="DS55" i="39"/>
  <c r="DS52" i="39"/>
  <c r="DS51" i="39"/>
  <c r="DS50" i="39"/>
  <c r="DS60" i="39" s="1"/>
  <c r="DS47" i="39"/>
  <c r="DS46" i="39"/>
  <c r="DS45" i="39"/>
  <c r="DS44" i="39"/>
  <c r="DS31" i="39"/>
  <c r="DS30" i="39"/>
  <c r="DS29" i="39"/>
  <c r="DS28" i="39"/>
  <c r="DS70" i="38"/>
  <c r="DS59" i="38"/>
  <c r="DS58" i="38"/>
  <c r="DS57" i="38"/>
  <c r="DS56" i="38"/>
  <c r="DS55" i="38"/>
  <c r="DS53" i="38"/>
  <c r="DS52" i="38"/>
  <c r="DS51" i="38"/>
  <c r="DS50" i="38"/>
  <c r="DS60" i="38" s="1"/>
  <c r="DS47" i="38"/>
  <c r="DS46" i="38"/>
  <c r="DS45" i="38"/>
  <c r="DS44" i="38"/>
  <c r="DS31" i="38"/>
  <c r="DS30" i="38"/>
  <c r="DS29" i="38"/>
  <c r="DS28" i="38"/>
  <c r="DS15" i="38"/>
  <c r="DS14" i="38"/>
  <c r="DS13" i="38"/>
  <c r="DS12" i="38"/>
  <c r="DS87" i="37"/>
  <c r="DS76" i="37"/>
  <c r="DS75" i="37"/>
  <c r="DS74" i="37"/>
  <c r="DS73" i="37"/>
  <c r="DS72" i="37"/>
  <c r="DS70" i="37"/>
  <c r="DS69" i="37"/>
  <c r="DS68" i="37"/>
  <c r="DS67" i="37"/>
  <c r="DS77" i="37" s="1"/>
  <c r="DS47" i="37"/>
  <c r="DS46" i="37"/>
  <c r="DS45" i="37"/>
  <c r="DS44" i="37"/>
  <c r="DS31" i="37"/>
  <c r="DS30" i="37"/>
  <c r="DS29" i="37"/>
  <c r="DS28" i="37"/>
  <c r="DS15" i="37"/>
  <c r="DS14" i="37"/>
  <c r="DS13" i="37"/>
  <c r="DS12" i="37"/>
  <c r="DS71" i="36"/>
  <c r="DS60" i="36"/>
  <c r="DS59" i="36"/>
  <c r="DS58" i="36"/>
  <c r="DS57" i="36"/>
  <c r="DS56" i="36"/>
  <c r="DS54" i="36"/>
  <c r="DS53" i="36"/>
  <c r="DS52" i="36"/>
  <c r="DS51" i="36"/>
  <c r="DS61" i="36" s="1"/>
  <c r="DS48" i="36"/>
  <c r="DS47" i="36"/>
  <c r="DS46" i="36"/>
  <c r="DS45" i="36"/>
  <c r="DS32" i="36"/>
  <c r="DS31" i="36"/>
  <c r="DS30" i="36"/>
  <c r="DS29" i="36"/>
  <c r="DS86" i="34"/>
  <c r="DS75" i="34"/>
  <c r="DS74" i="34"/>
  <c r="DS73" i="34"/>
  <c r="DS72" i="34"/>
  <c r="DS71" i="34"/>
  <c r="DS69" i="34"/>
  <c r="DS68" i="34"/>
  <c r="DS67" i="34"/>
  <c r="DS66" i="34"/>
  <c r="DS76" i="34" s="1"/>
  <c r="DS63" i="34"/>
  <c r="DS62" i="34"/>
  <c r="DS61" i="34"/>
  <c r="DS60" i="34"/>
  <c r="DS47" i="34"/>
  <c r="DS46" i="34"/>
  <c r="DS45" i="34"/>
  <c r="DS44" i="34"/>
  <c r="DS31" i="34"/>
  <c r="DS30" i="34"/>
  <c r="DS29" i="34"/>
  <c r="DS28" i="34"/>
  <c r="DS15" i="34"/>
  <c r="DS14" i="34"/>
  <c r="DS13" i="34"/>
  <c r="DS12" i="34"/>
  <c r="DS134" i="35"/>
  <c r="DS123" i="35"/>
  <c r="DS122" i="35"/>
  <c r="DS121" i="35"/>
  <c r="DS120" i="35"/>
  <c r="DS119" i="35"/>
  <c r="DS117" i="35"/>
  <c r="DS116" i="35"/>
  <c r="DS115" i="35"/>
  <c r="DS114" i="35"/>
  <c r="DS124" i="35" s="1"/>
  <c r="DS95" i="35"/>
  <c r="DS94" i="35"/>
  <c r="DS93" i="35"/>
  <c r="DS92" i="35"/>
  <c r="DS79" i="35"/>
  <c r="DS78" i="35"/>
  <c r="DS77" i="35"/>
  <c r="DS76" i="35"/>
  <c r="DS63" i="35"/>
  <c r="DS62" i="35"/>
  <c r="DS61" i="35"/>
  <c r="DS60" i="35"/>
  <c r="DS47" i="35"/>
  <c r="DS46" i="35"/>
  <c r="DS45" i="35"/>
  <c r="DS44" i="35"/>
  <c r="DS31" i="35"/>
  <c r="DS30" i="35"/>
  <c r="DS29" i="35"/>
  <c r="DS28" i="35"/>
  <c r="DS54" i="33"/>
  <c r="DS43" i="33"/>
  <c r="DS42" i="33"/>
  <c r="DS41" i="33"/>
  <c r="DS40" i="33"/>
  <c r="DS39" i="33"/>
  <c r="DS37" i="33"/>
  <c r="DS36" i="33"/>
  <c r="DS35" i="33"/>
  <c r="DS34" i="33"/>
  <c r="DS44" i="33" s="1"/>
  <c r="DS31" i="33"/>
  <c r="DS30" i="33"/>
  <c r="DS29" i="33"/>
  <c r="DS28" i="33"/>
  <c r="DO165" i="32"/>
  <c r="DP165" i="32"/>
  <c r="DQ165" i="32"/>
  <c r="DP54" i="33"/>
  <c r="DQ54" i="33"/>
  <c r="DR54" i="33"/>
  <c r="DP134" i="35"/>
  <c r="DQ134" i="35"/>
  <c r="DR134" i="35"/>
  <c r="DP86" i="34"/>
  <c r="DQ86" i="34"/>
  <c r="DR86" i="34"/>
  <c r="DP71" i="36"/>
  <c r="DQ71" i="36"/>
  <c r="DR71" i="36"/>
  <c r="DP87" i="37"/>
  <c r="DQ87" i="37"/>
  <c r="DR87" i="37"/>
  <c r="DP54" i="46"/>
  <c r="DQ54" i="46"/>
  <c r="DR54" i="46"/>
  <c r="DP102" i="47"/>
  <c r="DQ102" i="47"/>
  <c r="DR102" i="47"/>
  <c r="DR78" i="47"/>
  <c r="DR83" i="47"/>
  <c r="DR62" i="47"/>
  <c r="DR40" i="46"/>
  <c r="DR35" i="46"/>
  <c r="DR56" i="39"/>
  <c r="DR51" i="39"/>
  <c r="DR31" i="39"/>
  <c r="DR30" i="39"/>
  <c r="DP70" i="38"/>
  <c r="DQ70" i="38"/>
  <c r="DR70" i="38"/>
  <c r="DR47" i="38"/>
  <c r="DR46" i="38"/>
  <c r="DR52" i="38"/>
  <c r="DR51" i="38"/>
  <c r="DR14" i="38"/>
  <c r="DR31" i="37"/>
  <c r="DR30" i="37"/>
  <c r="DR68" i="37"/>
  <c r="DR46" i="37"/>
  <c r="DR69" i="37"/>
  <c r="DR58" i="36"/>
  <c r="DR31" i="36"/>
  <c r="DR52" i="36"/>
  <c r="DR48" i="36"/>
  <c r="DR56" i="36"/>
  <c r="DR51" i="36"/>
  <c r="DR62" i="34"/>
  <c r="DR47" i="34"/>
  <c r="DR68" i="34"/>
  <c r="DR29" i="34"/>
  <c r="DR30" i="34"/>
  <c r="DR13" i="34"/>
  <c r="DR95" i="35"/>
  <c r="DR94" i="35"/>
  <c r="DR77" i="35"/>
  <c r="DR78" i="35"/>
  <c r="DR116" i="35"/>
  <c r="DR63" i="35"/>
  <c r="DR62" i="35"/>
  <c r="DR115" i="35"/>
  <c r="DR31" i="35"/>
  <c r="DR30" i="35"/>
  <c r="DR42" i="33"/>
  <c r="DR41" i="33"/>
  <c r="DR40" i="33"/>
  <c r="DR37" i="33"/>
  <c r="DQ142" i="32"/>
  <c r="DQ125" i="32"/>
  <c r="DQ93" i="32"/>
  <c r="DQ77" i="32"/>
  <c r="DQ61" i="32"/>
  <c r="DQ14" i="32"/>
  <c r="DQ44" i="33"/>
  <c r="DP44" i="33"/>
  <c r="DQ154" i="32"/>
  <c r="DQ153" i="32"/>
  <c r="DQ150" i="32"/>
  <c r="DQ148" i="32"/>
  <c r="DQ145" i="32"/>
  <c r="DQ155" i="32" s="1"/>
  <c r="DR43" i="33"/>
  <c r="DR39" i="33"/>
  <c r="DR34" i="33"/>
  <c r="DR44" i="33" s="1"/>
  <c r="DR123" i="35"/>
  <c r="DR122" i="35"/>
  <c r="DR121" i="35"/>
  <c r="DR119" i="35"/>
  <c r="DR117" i="35"/>
  <c r="DR114" i="35"/>
  <c r="DR124" i="35" s="1"/>
  <c r="DR75" i="34"/>
  <c r="DR74" i="34"/>
  <c r="DR71" i="34"/>
  <c r="DR69" i="34"/>
  <c r="DR66" i="34"/>
  <c r="DR76" i="34" s="1"/>
  <c r="DR60" i="36"/>
  <c r="DR59" i="36"/>
  <c r="DR54" i="36"/>
  <c r="DR53" i="36"/>
  <c r="DR76" i="37"/>
  <c r="DR75" i="37"/>
  <c r="DR72" i="37"/>
  <c r="DR70" i="37"/>
  <c r="DR67" i="37"/>
  <c r="DR77" i="37" s="1"/>
  <c r="DR59" i="38"/>
  <c r="DR58" i="38"/>
  <c r="DR57" i="38"/>
  <c r="DR55" i="38"/>
  <c r="DR53" i="38"/>
  <c r="DR50" i="38"/>
  <c r="DR60" i="38" s="1"/>
  <c r="DR59" i="39"/>
  <c r="DR58" i="39"/>
  <c r="DR57" i="39"/>
  <c r="DR55" i="39"/>
  <c r="DR53" i="39"/>
  <c r="DR52" i="39"/>
  <c r="DR50" i="39"/>
  <c r="DR60" i="39" s="1"/>
  <c r="DR43" i="46"/>
  <c r="DR42" i="46"/>
  <c r="DR41" i="46"/>
  <c r="DR39" i="46"/>
  <c r="DR37" i="46"/>
  <c r="DR36" i="46"/>
  <c r="DR34" i="46"/>
  <c r="DR44" i="46" s="1"/>
  <c r="DR91" i="47"/>
  <c r="DR90" i="47"/>
  <c r="DR89" i="47"/>
  <c r="DR87" i="47"/>
  <c r="DR85" i="47"/>
  <c r="DR84" i="47"/>
  <c r="DR82" i="47"/>
  <c r="DR92" i="47" s="1"/>
  <c r="DQ95" i="47"/>
  <c r="DQ105" i="47" s="1"/>
  <c r="DP95" i="47"/>
  <c r="DP105" i="47" s="1"/>
  <c r="DQ94" i="47"/>
  <c r="DQ104" i="47" s="1"/>
  <c r="DP94" i="47"/>
  <c r="DP104" i="47" s="1"/>
  <c r="DQ93" i="47"/>
  <c r="DQ103" i="47" s="1"/>
  <c r="DP93" i="47"/>
  <c r="DP103" i="47" s="1"/>
  <c r="DQ92" i="47"/>
  <c r="DP92" i="47"/>
  <c r="DR79" i="47"/>
  <c r="DQ79" i="47"/>
  <c r="DP79" i="47"/>
  <c r="DQ78" i="47"/>
  <c r="DP78" i="47"/>
  <c r="DR77" i="47"/>
  <c r="DQ77" i="47"/>
  <c r="DP77" i="47"/>
  <c r="DR76" i="47"/>
  <c r="DQ76" i="47"/>
  <c r="DP76" i="47"/>
  <c r="DR63" i="47"/>
  <c r="DQ63" i="47"/>
  <c r="DP63" i="47"/>
  <c r="DQ62" i="47"/>
  <c r="DP62" i="47"/>
  <c r="DR61" i="47"/>
  <c r="DQ61" i="47"/>
  <c r="DP61" i="47"/>
  <c r="DR60" i="47"/>
  <c r="DQ60" i="47"/>
  <c r="DP60" i="47"/>
  <c r="DR31" i="47"/>
  <c r="DQ31" i="47"/>
  <c r="DP31" i="47"/>
  <c r="DQ30" i="47"/>
  <c r="DP30" i="47"/>
  <c r="DR29" i="47"/>
  <c r="DQ29" i="47"/>
  <c r="DP29" i="47"/>
  <c r="DR28" i="47"/>
  <c r="DQ28" i="47"/>
  <c r="DP28" i="47"/>
  <c r="DQ47" i="46"/>
  <c r="DQ57" i="46" s="1"/>
  <c r="DP47" i="46"/>
  <c r="DP57" i="46" s="1"/>
  <c r="DQ46" i="46"/>
  <c r="DQ56" i="46" s="1"/>
  <c r="DP46" i="46"/>
  <c r="DP56" i="46" s="1"/>
  <c r="DQ45" i="46"/>
  <c r="DQ55" i="46" s="1"/>
  <c r="DP45" i="46"/>
  <c r="DP55" i="46" s="1"/>
  <c r="DQ44" i="46"/>
  <c r="DP44" i="46"/>
  <c r="DR31" i="46"/>
  <c r="DQ31" i="46"/>
  <c r="DP31" i="46"/>
  <c r="DQ30" i="46"/>
  <c r="DP30" i="46"/>
  <c r="DR29" i="46"/>
  <c r="DQ29" i="46"/>
  <c r="DP29" i="46"/>
  <c r="DR28" i="46"/>
  <c r="DQ28" i="46"/>
  <c r="DP28" i="46"/>
  <c r="DQ63" i="39"/>
  <c r="DQ73" i="39" s="1"/>
  <c r="DP63" i="39"/>
  <c r="DP73" i="39" s="1"/>
  <c r="DQ62" i="39"/>
  <c r="DQ72" i="39" s="1"/>
  <c r="DP62" i="39"/>
  <c r="DP72" i="39" s="1"/>
  <c r="DQ61" i="39"/>
  <c r="DQ71" i="39" s="1"/>
  <c r="DP61" i="39"/>
  <c r="DP71" i="39" s="1"/>
  <c r="DQ60" i="39"/>
  <c r="DP60" i="39"/>
  <c r="DR47" i="39"/>
  <c r="DQ47" i="39"/>
  <c r="DP47" i="39"/>
  <c r="DQ46" i="39"/>
  <c r="DP46" i="39"/>
  <c r="DR45" i="39"/>
  <c r="DQ45" i="39"/>
  <c r="DP45" i="39"/>
  <c r="DR44" i="39"/>
  <c r="DQ44" i="39"/>
  <c r="DP44" i="39"/>
  <c r="DQ31" i="39"/>
  <c r="DP31" i="39"/>
  <c r="DQ30" i="39"/>
  <c r="DP30" i="39"/>
  <c r="DR29" i="39"/>
  <c r="DQ29" i="39"/>
  <c r="DP29" i="39"/>
  <c r="DR28" i="39"/>
  <c r="DQ28" i="39"/>
  <c r="DP28" i="39"/>
  <c r="DQ63" i="38"/>
  <c r="DQ73" i="38" s="1"/>
  <c r="DP63" i="38"/>
  <c r="DP73" i="38" s="1"/>
  <c r="DQ62" i="38"/>
  <c r="DQ72" i="38" s="1"/>
  <c r="DP62" i="38"/>
  <c r="DP72" i="38" s="1"/>
  <c r="DQ61" i="38"/>
  <c r="DQ71" i="38" s="1"/>
  <c r="DP61" i="38"/>
  <c r="DP71" i="38" s="1"/>
  <c r="DQ60" i="38"/>
  <c r="DP60" i="38"/>
  <c r="DQ47" i="38"/>
  <c r="DP47" i="38"/>
  <c r="DQ46" i="38"/>
  <c r="DP46" i="38"/>
  <c r="DR45" i="38"/>
  <c r="DQ45" i="38"/>
  <c r="DP45" i="38"/>
  <c r="DR44" i="38"/>
  <c r="DQ44" i="38"/>
  <c r="DP44" i="38"/>
  <c r="DR31" i="38"/>
  <c r="DQ31" i="38"/>
  <c r="DP31" i="38"/>
  <c r="DR30" i="38"/>
  <c r="DQ30" i="38"/>
  <c r="DP30" i="38"/>
  <c r="DR29" i="38"/>
  <c r="DQ29" i="38"/>
  <c r="DP29" i="38"/>
  <c r="DR28" i="38"/>
  <c r="DQ28" i="38"/>
  <c r="DP28" i="38"/>
  <c r="DR15" i="38"/>
  <c r="DQ15" i="38"/>
  <c r="DP15" i="38"/>
  <c r="DQ14" i="38"/>
  <c r="DP14" i="38"/>
  <c r="DR13" i="38"/>
  <c r="DQ13" i="38"/>
  <c r="DP13" i="38"/>
  <c r="DR12" i="38"/>
  <c r="DQ12" i="38"/>
  <c r="DP12" i="38"/>
  <c r="DQ80" i="37"/>
  <c r="DQ90" i="37" s="1"/>
  <c r="DP80" i="37"/>
  <c r="DP90" i="37" s="1"/>
  <c r="DQ79" i="37"/>
  <c r="DQ89" i="37" s="1"/>
  <c r="DP79" i="37"/>
  <c r="DP89" i="37" s="1"/>
  <c r="DQ78" i="37"/>
  <c r="DQ88" i="37" s="1"/>
  <c r="DP78" i="37"/>
  <c r="DP88" i="37" s="1"/>
  <c r="DQ77" i="37"/>
  <c r="DP77" i="37"/>
  <c r="DQ47" i="37"/>
  <c r="DP47" i="37"/>
  <c r="DQ46" i="37"/>
  <c r="DP46" i="37"/>
  <c r="DR45" i="37"/>
  <c r="DQ45" i="37"/>
  <c r="DP45" i="37"/>
  <c r="DR44" i="37"/>
  <c r="DQ44" i="37"/>
  <c r="DP44" i="37"/>
  <c r="DQ31" i="37"/>
  <c r="DP31" i="37"/>
  <c r="DQ30" i="37"/>
  <c r="DP30" i="37"/>
  <c r="DR29" i="37"/>
  <c r="DQ29" i="37"/>
  <c r="DP29" i="37"/>
  <c r="DR28" i="37"/>
  <c r="DQ28" i="37"/>
  <c r="DP28" i="37"/>
  <c r="DR15" i="37"/>
  <c r="DQ15" i="37"/>
  <c r="DP15" i="37"/>
  <c r="DQ14" i="37"/>
  <c r="DP14" i="37"/>
  <c r="DR13" i="37"/>
  <c r="DQ13" i="37"/>
  <c r="DP13" i="37"/>
  <c r="DR12" i="37"/>
  <c r="DQ12" i="37"/>
  <c r="DP12" i="37"/>
  <c r="DQ64" i="36"/>
  <c r="DQ74" i="36" s="1"/>
  <c r="DP64" i="36"/>
  <c r="DP74" i="36" s="1"/>
  <c r="DQ63" i="36"/>
  <c r="DQ73" i="36" s="1"/>
  <c r="DP63" i="36"/>
  <c r="DP73" i="36" s="1"/>
  <c r="DQ62" i="36"/>
  <c r="DQ72" i="36" s="1"/>
  <c r="DP62" i="36"/>
  <c r="DP72" i="36" s="1"/>
  <c r="DQ61" i="36"/>
  <c r="DP61" i="36"/>
  <c r="DQ48" i="36"/>
  <c r="DP48" i="36"/>
  <c r="DR47" i="36"/>
  <c r="DQ47" i="36"/>
  <c r="DP47" i="36"/>
  <c r="DR46" i="36"/>
  <c r="DQ46" i="36"/>
  <c r="DP46" i="36"/>
  <c r="DQ45" i="36"/>
  <c r="DP45" i="36"/>
  <c r="DQ32" i="36"/>
  <c r="DP32" i="36"/>
  <c r="DQ31" i="36"/>
  <c r="DP31" i="36"/>
  <c r="DR30" i="36"/>
  <c r="DQ30" i="36"/>
  <c r="DP30" i="36"/>
  <c r="DR29" i="36"/>
  <c r="DQ29" i="36"/>
  <c r="DP29" i="36"/>
  <c r="DQ79" i="34"/>
  <c r="DQ89" i="34" s="1"/>
  <c r="DP79" i="34"/>
  <c r="DP89" i="34" s="1"/>
  <c r="DQ78" i="34"/>
  <c r="DQ88" i="34" s="1"/>
  <c r="DP78" i="34"/>
  <c r="DP88" i="34" s="1"/>
  <c r="DQ77" i="34"/>
  <c r="DQ87" i="34" s="1"/>
  <c r="DP77" i="34"/>
  <c r="DP87" i="34" s="1"/>
  <c r="DQ76" i="34"/>
  <c r="DP76" i="34"/>
  <c r="DR63" i="34"/>
  <c r="DQ63" i="34"/>
  <c r="DP63" i="34"/>
  <c r="DQ62" i="34"/>
  <c r="DP62" i="34"/>
  <c r="DR61" i="34"/>
  <c r="DQ61" i="34"/>
  <c r="DP61" i="34"/>
  <c r="DR60" i="34"/>
  <c r="DQ60" i="34"/>
  <c r="DP60" i="34"/>
  <c r="DQ47" i="34"/>
  <c r="DP47" i="34"/>
  <c r="DR46" i="34"/>
  <c r="DQ46" i="34"/>
  <c r="DP46" i="34"/>
  <c r="DR45" i="34"/>
  <c r="DQ45" i="34"/>
  <c r="DP45" i="34"/>
  <c r="DR44" i="34"/>
  <c r="DQ44" i="34"/>
  <c r="DP44" i="34"/>
  <c r="DR31" i="34"/>
  <c r="DQ31" i="34"/>
  <c r="DP31" i="34"/>
  <c r="DQ30" i="34"/>
  <c r="DP30" i="34"/>
  <c r="DQ29" i="34"/>
  <c r="DP29" i="34"/>
  <c r="DR28" i="34"/>
  <c r="DQ28" i="34"/>
  <c r="DP28" i="34"/>
  <c r="DR15" i="34"/>
  <c r="DQ15" i="34"/>
  <c r="DP15" i="34"/>
  <c r="DQ14" i="34"/>
  <c r="DP14" i="34"/>
  <c r="DQ13" i="34"/>
  <c r="DP13" i="34"/>
  <c r="DR12" i="34"/>
  <c r="DQ12" i="34"/>
  <c r="DP12" i="34"/>
  <c r="DQ127" i="35"/>
  <c r="DQ137" i="35" s="1"/>
  <c r="DP127" i="35"/>
  <c r="DP137" i="35" s="1"/>
  <c r="DQ126" i="35"/>
  <c r="DQ136" i="35" s="1"/>
  <c r="DP126" i="35"/>
  <c r="DP136" i="35" s="1"/>
  <c r="DQ125" i="35"/>
  <c r="DQ135" i="35" s="1"/>
  <c r="DP125" i="35"/>
  <c r="DP135" i="35" s="1"/>
  <c r="DQ124" i="35"/>
  <c r="DP124" i="35"/>
  <c r="DQ95" i="35"/>
  <c r="DP95" i="35"/>
  <c r="DQ94" i="35"/>
  <c r="DP94" i="35"/>
  <c r="DR93" i="35"/>
  <c r="DQ93" i="35"/>
  <c r="DP93" i="35"/>
  <c r="DR92" i="35"/>
  <c r="DQ92" i="35"/>
  <c r="DP92" i="35"/>
  <c r="DR79" i="35"/>
  <c r="DQ79" i="35"/>
  <c r="DP79" i="35"/>
  <c r="DQ78" i="35"/>
  <c r="DP78" i="35"/>
  <c r="DQ77" i="35"/>
  <c r="DP77" i="35"/>
  <c r="DR76" i="35"/>
  <c r="DQ76" i="35"/>
  <c r="DP76" i="35"/>
  <c r="DQ63" i="35"/>
  <c r="DP63" i="35"/>
  <c r="DQ62" i="35"/>
  <c r="DP62" i="35"/>
  <c r="DR61" i="35"/>
  <c r="DQ61" i="35"/>
  <c r="DP61" i="35"/>
  <c r="DR60" i="35"/>
  <c r="DQ60" i="35"/>
  <c r="DP60" i="35"/>
  <c r="DR47" i="35"/>
  <c r="DQ47" i="35"/>
  <c r="DP47" i="35"/>
  <c r="DQ46" i="35"/>
  <c r="DP46" i="35"/>
  <c r="DR45" i="35"/>
  <c r="DQ45" i="35"/>
  <c r="DP45" i="35"/>
  <c r="DR44" i="35"/>
  <c r="DQ44" i="35"/>
  <c r="DP44" i="35"/>
  <c r="DQ31" i="35"/>
  <c r="DP31" i="35"/>
  <c r="DQ30" i="35"/>
  <c r="DP30" i="35"/>
  <c r="DR29" i="35"/>
  <c r="DQ29" i="35"/>
  <c r="DP29" i="35"/>
  <c r="DR28" i="35"/>
  <c r="DQ28" i="35"/>
  <c r="DP28" i="35"/>
  <c r="DQ47" i="33"/>
  <c r="DP47" i="33"/>
  <c r="DQ46" i="33"/>
  <c r="DP46" i="33"/>
  <c r="DQ45" i="33"/>
  <c r="DP45" i="33"/>
  <c r="DR31" i="33"/>
  <c r="DQ31" i="33"/>
  <c r="DP31" i="33"/>
  <c r="DQ30" i="33"/>
  <c r="DP30" i="33"/>
  <c r="DR29" i="33"/>
  <c r="DQ29" i="33"/>
  <c r="DP29" i="33"/>
  <c r="DR28" i="33"/>
  <c r="DQ28" i="33"/>
  <c r="DP28" i="33"/>
  <c r="DP158" i="32"/>
  <c r="DP168" i="32" s="1"/>
  <c r="DO158" i="32"/>
  <c r="DO168" i="32" s="1"/>
  <c r="DP157" i="32"/>
  <c r="DP167" i="32" s="1"/>
  <c r="DO157" i="32"/>
  <c r="DO167" i="32" s="1"/>
  <c r="DP156" i="32"/>
  <c r="DP166" i="32" s="1"/>
  <c r="DO156" i="32"/>
  <c r="DO166" i="32" s="1"/>
  <c r="DP155" i="32"/>
  <c r="DO155" i="32"/>
  <c r="DP142" i="32"/>
  <c r="DO142" i="32"/>
  <c r="DQ141" i="32"/>
  <c r="DP141" i="32"/>
  <c r="DO141" i="32"/>
  <c r="DQ140" i="32"/>
  <c r="DP140" i="32"/>
  <c r="DO140" i="32"/>
  <c r="DQ139" i="32"/>
  <c r="DP139" i="32"/>
  <c r="DO139" i="32"/>
  <c r="DQ126" i="32"/>
  <c r="DP126" i="32"/>
  <c r="DO126" i="32"/>
  <c r="DP125" i="32"/>
  <c r="DO125" i="32"/>
  <c r="DQ124" i="32"/>
  <c r="DP124" i="32"/>
  <c r="DO124" i="32"/>
  <c r="DQ123" i="32"/>
  <c r="DP123" i="32"/>
  <c r="DO123" i="32"/>
  <c r="DP110" i="32"/>
  <c r="DO110" i="32"/>
  <c r="DQ109" i="32"/>
  <c r="DP109" i="32"/>
  <c r="DO109" i="32"/>
  <c r="DQ108" i="32"/>
  <c r="DP108" i="32"/>
  <c r="DO108" i="32"/>
  <c r="DQ107" i="32"/>
  <c r="DP107" i="32"/>
  <c r="DO107" i="32"/>
  <c r="DP94" i="32"/>
  <c r="DO94" i="32"/>
  <c r="DP93" i="32"/>
  <c r="DO93" i="32"/>
  <c r="DQ92" i="32"/>
  <c r="DP92" i="32"/>
  <c r="DO92" i="32"/>
  <c r="DQ91" i="32"/>
  <c r="DP91" i="32"/>
  <c r="DO91" i="32"/>
  <c r="DQ78" i="32"/>
  <c r="DP78" i="32"/>
  <c r="DO78" i="32"/>
  <c r="DP77" i="32"/>
  <c r="DO77" i="32"/>
  <c r="DQ76" i="32"/>
  <c r="DP76" i="32"/>
  <c r="DO76" i="32"/>
  <c r="DQ75" i="32"/>
  <c r="DP75" i="32"/>
  <c r="DO75" i="32"/>
  <c r="DQ62" i="32"/>
  <c r="DP62" i="32"/>
  <c r="DO62" i="32"/>
  <c r="DP61" i="32"/>
  <c r="DO61" i="32"/>
  <c r="DQ60" i="32"/>
  <c r="DP60" i="32"/>
  <c r="DO60" i="32"/>
  <c r="DQ59" i="32"/>
  <c r="DP59" i="32"/>
  <c r="DO59" i="32"/>
  <c r="DQ15" i="32"/>
  <c r="DQ13" i="32"/>
  <c r="DQ12" i="32"/>
  <c r="DP15" i="32"/>
  <c r="DP14" i="32"/>
  <c r="DP13" i="32"/>
  <c r="DP12" i="32"/>
  <c r="DO15" i="32"/>
  <c r="DO14" i="32"/>
  <c r="DO13" i="32"/>
  <c r="DO12" i="32"/>
  <c r="EA80" i="34" l="1"/>
  <c r="EA64" i="38"/>
  <c r="DP32" i="33"/>
  <c r="EA48" i="46"/>
  <c r="EA81" i="37"/>
  <c r="EA48" i="33"/>
  <c r="EA96" i="47"/>
  <c r="EA103" i="47"/>
  <c r="EA64" i="39"/>
  <c r="EA128" i="35"/>
  <c r="DZ159" i="32"/>
  <c r="DQ48" i="46"/>
  <c r="DU32" i="34"/>
  <c r="DU64" i="34"/>
  <c r="DU48" i="34"/>
  <c r="DR45" i="33"/>
  <c r="DR55" i="33" s="1"/>
  <c r="DX71" i="39"/>
  <c r="DX64" i="39"/>
  <c r="DX81" i="37"/>
  <c r="DX80" i="34"/>
  <c r="DX128" i="35"/>
  <c r="DW159" i="32"/>
  <c r="DT48" i="37"/>
  <c r="DS48" i="37"/>
  <c r="DU32" i="47"/>
  <c r="DU32" i="46"/>
  <c r="DQ48" i="37"/>
  <c r="DP48" i="37"/>
  <c r="DU48" i="37"/>
  <c r="DP16" i="34"/>
  <c r="DQ64" i="34"/>
  <c r="DQ32" i="35"/>
  <c r="DP96" i="35"/>
  <c r="DU32" i="33"/>
  <c r="DQ63" i="32"/>
  <c r="DO95" i="32"/>
  <c r="DO143" i="32"/>
  <c r="DV128" i="35"/>
  <c r="DV96" i="47"/>
  <c r="DV103" i="47"/>
  <c r="DV48" i="46"/>
  <c r="DV55" i="46"/>
  <c r="DV64" i="39"/>
  <c r="DU48" i="39"/>
  <c r="DU73" i="38"/>
  <c r="DU16" i="38"/>
  <c r="DU32" i="38"/>
  <c r="DU48" i="38"/>
  <c r="DV81" i="37"/>
  <c r="DU65" i="36"/>
  <c r="DU72" i="36"/>
  <c r="DT64" i="36"/>
  <c r="DT74" i="36" s="1"/>
  <c r="DQ49" i="36"/>
  <c r="DV80" i="34"/>
  <c r="DV87" i="34"/>
  <c r="DQ48" i="34"/>
  <c r="DR64" i="34"/>
  <c r="DP80" i="34"/>
  <c r="DU32" i="35"/>
  <c r="DU80" i="35"/>
  <c r="DU96" i="35"/>
  <c r="DV48" i="33"/>
  <c r="DV55" i="33"/>
  <c r="DT45" i="33"/>
  <c r="DT55" i="33" s="1"/>
  <c r="DU45" i="33"/>
  <c r="DU55" i="33" s="1"/>
  <c r="DT47" i="33"/>
  <c r="DT57" i="33" s="1"/>
  <c r="DU159" i="32"/>
  <c r="DU166" i="32"/>
  <c r="DT16" i="32"/>
  <c r="DT63" i="32"/>
  <c r="DT79" i="32"/>
  <c r="DT95" i="32"/>
  <c r="DT111" i="32"/>
  <c r="DT127" i="32"/>
  <c r="DT143" i="32"/>
  <c r="DU80" i="47"/>
  <c r="DU64" i="47"/>
  <c r="DU94" i="47"/>
  <c r="DU104" i="47" s="1"/>
  <c r="DU95" i="47"/>
  <c r="DU105" i="47" s="1"/>
  <c r="DU46" i="46"/>
  <c r="DU56" i="46" s="1"/>
  <c r="DU47" i="46"/>
  <c r="DU57" i="46" s="1"/>
  <c r="DU61" i="39"/>
  <c r="DU71" i="39" s="1"/>
  <c r="DU62" i="39"/>
  <c r="DU72" i="39" s="1"/>
  <c r="DU60" i="39"/>
  <c r="DU63" i="39"/>
  <c r="DU73" i="39" s="1"/>
  <c r="DU32" i="39"/>
  <c r="DU72" i="38"/>
  <c r="DU32" i="37"/>
  <c r="DU79" i="37"/>
  <c r="DU89" i="37" s="1"/>
  <c r="DU80" i="37"/>
  <c r="DU90" i="37" s="1"/>
  <c r="DU16" i="37"/>
  <c r="DU78" i="37"/>
  <c r="DU88" i="37" s="1"/>
  <c r="DT33" i="36"/>
  <c r="DT49" i="36"/>
  <c r="DU79" i="34"/>
  <c r="DU89" i="34" s="1"/>
  <c r="DU16" i="34"/>
  <c r="DU64" i="35"/>
  <c r="DU126" i="35"/>
  <c r="DU136" i="35" s="1"/>
  <c r="DU125" i="35"/>
  <c r="DU135" i="35" s="1"/>
  <c r="DU48" i="35"/>
  <c r="DU46" i="33"/>
  <c r="DU56" i="33" s="1"/>
  <c r="DT157" i="32"/>
  <c r="DT167" i="32" s="1"/>
  <c r="DT158" i="32"/>
  <c r="DT168" i="32" s="1"/>
  <c r="DT156" i="32"/>
  <c r="DU47" i="33"/>
  <c r="DU57" i="33" s="1"/>
  <c r="DU127" i="35"/>
  <c r="DU137" i="35" s="1"/>
  <c r="DU78" i="34"/>
  <c r="DU88" i="34" s="1"/>
  <c r="DU77" i="34"/>
  <c r="DT62" i="36"/>
  <c r="DT63" i="36"/>
  <c r="DT73" i="36" s="1"/>
  <c r="DU45" i="46"/>
  <c r="DU93" i="47"/>
  <c r="DP64" i="47"/>
  <c r="DP32" i="47"/>
  <c r="DQ64" i="47"/>
  <c r="DQ80" i="47"/>
  <c r="DS46" i="46"/>
  <c r="DS56" i="46" s="1"/>
  <c r="DQ48" i="38"/>
  <c r="DP64" i="38"/>
  <c r="DQ32" i="38"/>
  <c r="DQ16" i="38"/>
  <c r="DQ16" i="37"/>
  <c r="DR32" i="37"/>
  <c r="DT32" i="37"/>
  <c r="DQ33" i="36"/>
  <c r="DQ65" i="36"/>
  <c r="DP33" i="36"/>
  <c r="DP49" i="36"/>
  <c r="DS49" i="36"/>
  <c r="DT16" i="34"/>
  <c r="DS16" i="34"/>
  <c r="DQ48" i="35"/>
  <c r="DP32" i="35"/>
  <c r="DQ80" i="35"/>
  <c r="DQ128" i="35"/>
  <c r="DT32" i="35"/>
  <c r="DS127" i="35"/>
  <c r="DS137" i="35" s="1"/>
  <c r="DT32" i="33"/>
  <c r="DS63" i="32"/>
  <c r="DS79" i="32"/>
  <c r="DS95" i="32"/>
  <c r="DS111" i="32"/>
  <c r="DS127" i="32"/>
  <c r="DS143" i="32"/>
  <c r="DT80" i="47"/>
  <c r="DT64" i="47"/>
  <c r="DT32" i="47"/>
  <c r="DT94" i="47"/>
  <c r="DT104" i="47" s="1"/>
  <c r="DT46" i="46"/>
  <c r="DT56" i="46" s="1"/>
  <c r="DT32" i="46"/>
  <c r="DT32" i="39"/>
  <c r="DT48" i="39"/>
  <c r="DT61" i="39"/>
  <c r="DT71" i="39" s="1"/>
  <c r="DT60" i="39"/>
  <c r="DT63" i="39"/>
  <c r="DT73" i="39" s="1"/>
  <c r="DT72" i="38"/>
  <c r="DT48" i="38"/>
  <c r="DT32" i="38"/>
  <c r="DT16" i="38"/>
  <c r="DT16" i="37"/>
  <c r="DT80" i="37"/>
  <c r="DT90" i="37" s="1"/>
  <c r="DT64" i="34"/>
  <c r="DT48" i="34"/>
  <c r="DT32" i="34"/>
  <c r="DT77" i="34"/>
  <c r="DT87" i="34" s="1"/>
  <c r="DT64" i="35"/>
  <c r="DT48" i="35"/>
  <c r="DT96" i="35"/>
  <c r="DT80" i="35"/>
  <c r="DT126" i="35"/>
  <c r="DT136" i="35" s="1"/>
  <c r="DT127" i="35"/>
  <c r="DT137" i="35" s="1"/>
  <c r="DS157" i="32"/>
  <c r="DS167" i="32" s="1"/>
  <c r="DS16" i="32"/>
  <c r="DT93" i="47"/>
  <c r="DT95" i="47"/>
  <c r="DT105" i="47" s="1"/>
  <c r="DQ32" i="47"/>
  <c r="DT47" i="46"/>
  <c r="DT57" i="46" s="1"/>
  <c r="DT45" i="46"/>
  <c r="DS32" i="46"/>
  <c r="DP48" i="46"/>
  <c r="DT62" i="39"/>
  <c r="DT72" i="39" s="1"/>
  <c r="DQ32" i="39"/>
  <c r="DP48" i="39"/>
  <c r="DT73" i="38"/>
  <c r="DT78" i="37"/>
  <c r="DT79" i="37"/>
  <c r="DT89" i="37" s="1"/>
  <c r="DS78" i="37"/>
  <c r="DP81" i="37"/>
  <c r="DP32" i="37"/>
  <c r="DP16" i="37"/>
  <c r="DQ32" i="37"/>
  <c r="DQ81" i="37"/>
  <c r="DS32" i="37"/>
  <c r="DT78" i="34"/>
  <c r="DT88" i="34" s="1"/>
  <c r="DT79" i="34"/>
  <c r="DT89" i="34" s="1"/>
  <c r="DQ32" i="34"/>
  <c r="DP64" i="34"/>
  <c r="DS48" i="34"/>
  <c r="DS64" i="34"/>
  <c r="DT125" i="35"/>
  <c r="DP48" i="35"/>
  <c r="DQ64" i="35"/>
  <c r="DP128" i="35"/>
  <c r="DS32" i="35"/>
  <c r="DT46" i="33"/>
  <c r="DT56" i="33" s="1"/>
  <c r="DS47" i="33"/>
  <c r="DS57" i="33" s="1"/>
  <c r="DS32" i="33"/>
  <c r="DS158" i="32"/>
  <c r="DS168" i="32" s="1"/>
  <c r="DS156" i="32"/>
  <c r="DP63" i="32"/>
  <c r="DP111" i="32"/>
  <c r="DQ127" i="32"/>
  <c r="DP159" i="32"/>
  <c r="DR16" i="32"/>
  <c r="DS80" i="47"/>
  <c r="DS64" i="47"/>
  <c r="DS94" i="47"/>
  <c r="DS104" i="47" s="1"/>
  <c r="DS32" i="47"/>
  <c r="DS48" i="38"/>
  <c r="DS63" i="38"/>
  <c r="DS73" i="38" s="1"/>
  <c r="DS32" i="38"/>
  <c r="DS62" i="38"/>
  <c r="DS72" i="38" s="1"/>
  <c r="DS16" i="38"/>
  <c r="DS16" i="37"/>
  <c r="DS79" i="37"/>
  <c r="DS89" i="37" s="1"/>
  <c r="DS63" i="36"/>
  <c r="DS73" i="36" s="1"/>
  <c r="DS33" i="36"/>
  <c r="DS78" i="34"/>
  <c r="DS88" i="34" s="1"/>
  <c r="DS32" i="34"/>
  <c r="DS96" i="35"/>
  <c r="DS80" i="35"/>
  <c r="DS64" i="35"/>
  <c r="DS48" i="35"/>
  <c r="DS126" i="35"/>
  <c r="DS136" i="35" s="1"/>
  <c r="DR143" i="32"/>
  <c r="DR127" i="32"/>
  <c r="DR111" i="32"/>
  <c r="DR95" i="32"/>
  <c r="DR79" i="32"/>
  <c r="DR63" i="32"/>
  <c r="DR157" i="32"/>
  <c r="DR167" i="32" s="1"/>
  <c r="DR158" i="32"/>
  <c r="DR168" i="32" s="1"/>
  <c r="DR155" i="32"/>
  <c r="DR156" i="32"/>
  <c r="DO63" i="32"/>
  <c r="DO111" i="32"/>
  <c r="DO159" i="32"/>
  <c r="DS95" i="47"/>
  <c r="DS105" i="47" s="1"/>
  <c r="DS93" i="47"/>
  <c r="DP80" i="47"/>
  <c r="DP96" i="47"/>
  <c r="DQ96" i="47"/>
  <c r="DS45" i="46"/>
  <c r="DS47" i="46"/>
  <c r="DS57" i="46" s="1"/>
  <c r="DP32" i="46"/>
  <c r="DQ32" i="46"/>
  <c r="DS63" i="39"/>
  <c r="DS73" i="39" s="1"/>
  <c r="DP32" i="39"/>
  <c r="DQ64" i="39"/>
  <c r="DS32" i="39"/>
  <c r="DS48" i="39"/>
  <c r="DP64" i="39"/>
  <c r="DS61" i="39"/>
  <c r="DS71" i="39" s="1"/>
  <c r="DS62" i="39"/>
  <c r="DS72" i="39" s="1"/>
  <c r="DQ48" i="39"/>
  <c r="DS61" i="38"/>
  <c r="DP16" i="38"/>
  <c r="DQ64" i="38"/>
  <c r="DR16" i="38"/>
  <c r="DP32" i="38"/>
  <c r="DP48" i="38"/>
  <c r="DS88" i="37"/>
  <c r="DS80" i="37"/>
  <c r="DS90" i="37" s="1"/>
  <c r="DS64" i="36"/>
  <c r="DS74" i="36" s="1"/>
  <c r="DS62" i="36"/>
  <c r="DP65" i="36"/>
  <c r="DS79" i="34"/>
  <c r="DS89" i="34" s="1"/>
  <c r="DS77" i="34"/>
  <c r="DQ16" i="34"/>
  <c r="DP32" i="34"/>
  <c r="DP48" i="34"/>
  <c r="DQ80" i="34"/>
  <c r="DS125" i="35"/>
  <c r="DP64" i="35"/>
  <c r="DQ96" i="35"/>
  <c r="DP80" i="35"/>
  <c r="DO79" i="32"/>
  <c r="DP95" i="32"/>
  <c r="DO127" i="32"/>
  <c r="DO16" i="32"/>
  <c r="DP16" i="32"/>
  <c r="DS45" i="33"/>
  <c r="DS46" i="33"/>
  <c r="DS56" i="33" s="1"/>
  <c r="DQ32" i="33"/>
  <c r="DQ48" i="33"/>
  <c r="DP48" i="33"/>
  <c r="DP79" i="32"/>
  <c r="DP127" i="32"/>
  <c r="DP143" i="32"/>
  <c r="DQ79" i="32"/>
  <c r="DR80" i="47"/>
  <c r="DR64" i="47"/>
  <c r="DR88" i="47"/>
  <c r="DR94" i="47" s="1"/>
  <c r="DR104" i="47" s="1"/>
  <c r="DR30" i="47"/>
  <c r="DR32" i="47" s="1"/>
  <c r="DR46" i="46"/>
  <c r="DR56" i="46" s="1"/>
  <c r="DR30" i="46"/>
  <c r="DR32" i="46" s="1"/>
  <c r="DR47" i="46"/>
  <c r="DR57" i="46" s="1"/>
  <c r="EI57" i="46" s="1"/>
  <c r="DR46" i="39"/>
  <c r="DR48" i="39" s="1"/>
  <c r="DR62" i="39"/>
  <c r="DR72" i="39" s="1"/>
  <c r="DR32" i="39"/>
  <c r="DR63" i="39"/>
  <c r="DR73" i="39" s="1"/>
  <c r="EI73" i="39" s="1"/>
  <c r="DR56" i="38"/>
  <c r="DR62" i="38" s="1"/>
  <c r="DR72" i="38" s="1"/>
  <c r="EI72" i="38" s="1"/>
  <c r="DR48" i="38"/>
  <c r="DR32" i="38"/>
  <c r="DR74" i="37"/>
  <c r="DR47" i="37"/>
  <c r="DR48" i="37" s="1"/>
  <c r="DR73" i="37"/>
  <c r="DR14" i="37"/>
  <c r="DR16" i="37" s="1"/>
  <c r="DR32" i="36"/>
  <c r="DR33" i="36" s="1"/>
  <c r="DR57" i="36"/>
  <c r="DR62" i="36" s="1"/>
  <c r="DR72" i="36" s="1"/>
  <c r="DR61" i="36"/>
  <c r="DR45" i="36"/>
  <c r="DR49" i="36" s="1"/>
  <c r="DR48" i="34"/>
  <c r="DR73" i="34"/>
  <c r="DR67" i="34"/>
  <c r="DR32" i="34"/>
  <c r="DR72" i="34"/>
  <c r="DR14" i="34"/>
  <c r="DR16" i="34" s="1"/>
  <c r="DR96" i="35"/>
  <c r="DR80" i="35"/>
  <c r="DR64" i="35"/>
  <c r="DR120" i="35"/>
  <c r="DR125" i="35" s="1"/>
  <c r="DR135" i="35" s="1"/>
  <c r="DR46" i="35"/>
  <c r="DR48" i="35" s="1"/>
  <c r="DR32" i="35"/>
  <c r="DR47" i="33"/>
  <c r="DR57" i="33" s="1"/>
  <c r="DR30" i="33"/>
  <c r="DR32" i="33" s="1"/>
  <c r="DR35" i="33"/>
  <c r="DR36" i="33"/>
  <c r="DQ143" i="32"/>
  <c r="DQ152" i="32"/>
  <c r="DQ110" i="32"/>
  <c r="DQ111" i="32" s="1"/>
  <c r="DQ94" i="32"/>
  <c r="DQ95" i="32" s="1"/>
  <c r="DQ147" i="32"/>
  <c r="DQ16" i="32"/>
  <c r="DQ146" i="32"/>
  <c r="DQ151" i="32"/>
  <c r="DR46" i="33"/>
  <c r="DR61" i="38"/>
  <c r="DR71" i="38" s="1"/>
  <c r="DR61" i="39"/>
  <c r="DR71" i="39" s="1"/>
  <c r="DR45" i="46"/>
  <c r="DO45" i="36"/>
  <c r="DO88" i="47"/>
  <c r="DO91" i="47"/>
  <c r="DO87" i="47"/>
  <c r="DO82" i="47"/>
  <c r="DO92" i="47" s="1"/>
  <c r="DO31" i="47"/>
  <c r="DO84" i="47"/>
  <c r="DO83" i="47"/>
  <c r="DO31" i="46"/>
  <c r="DO30" i="46"/>
  <c r="DO36" i="46"/>
  <c r="DO35" i="46"/>
  <c r="DO46" i="39"/>
  <c r="DO51" i="39"/>
  <c r="DO58" i="39"/>
  <c r="DO57" i="39"/>
  <c r="DO56" i="39"/>
  <c r="DO53" i="39"/>
  <c r="DO56" i="38"/>
  <c r="DO52" i="38"/>
  <c r="DO47" i="37"/>
  <c r="DO46" i="37"/>
  <c r="DO69" i="37"/>
  <c r="DO68" i="37"/>
  <c r="DO75" i="37"/>
  <c r="DO74" i="37"/>
  <c r="DO30" i="37"/>
  <c r="DO14" i="37"/>
  <c r="DO56" i="36"/>
  <c r="DO31" i="36"/>
  <c r="DO52" i="36"/>
  <c r="DO73" i="34"/>
  <c r="DO68" i="34"/>
  <c r="DO14" i="34"/>
  <c r="DO95" i="35"/>
  <c r="DO94" i="35"/>
  <c r="DO78" i="35"/>
  <c r="DO63" i="35"/>
  <c r="DO46" i="35"/>
  <c r="DO41" i="33"/>
  <c r="DO30" i="33"/>
  <c r="DO36" i="33"/>
  <c r="DO35" i="33"/>
  <c r="DN142" i="32"/>
  <c r="DN141" i="32"/>
  <c r="DN147" i="32"/>
  <c r="DN125" i="32"/>
  <c r="DN94" i="32"/>
  <c r="DN78" i="32"/>
  <c r="DN165" i="32"/>
  <c r="DN154" i="32"/>
  <c r="DN153" i="32"/>
  <c r="DN150" i="32"/>
  <c r="DN148" i="32"/>
  <c r="DN145" i="32"/>
  <c r="DN155" i="32" s="1"/>
  <c r="DO54" i="33"/>
  <c r="DO43" i="33"/>
  <c r="DO42" i="33"/>
  <c r="DO39" i="33"/>
  <c r="DO37" i="33"/>
  <c r="DO34" i="33"/>
  <c r="DO44" i="33" s="1"/>
  <c r="DO134" i="35"/>
  <c r="DO123" i="35"/>
  <c r="DO122" i="35"/>
  <c r="DO121" i="35"/>
  <c r="DO119" i="35"/>
  <c r="DO117" i="35"/>
  <c r="DO114" i="35"/>
  <c r="DO124" i="35" s="1"/>
  <c r="DO86" i="34"/>
  <c r="DO75" i="34"/>
  <c r="DO74" i="34"/>
  <c r="DO71" i="34"/>
  <c r="DO69" i="34"/>
  <c r="DO66" i="34"/>
  <c r="DO76" i="34" s="1"/>
  <c r="DO71" i="36"/>
  <c r="DO60" i="36"/>
  <c r="DO59" i="36"/>
  <c r="DO58" i="36"/>
  <c r="DO54" i="36"/>
  <c r="DO53" i="36"/>
  <c r="DO87" i="37"/>
  <c r="DO76" i="37"/>
  <c r="DO72" i="37"/>
  <c r="DO70" i="37"/>
  <c r="DO67" i="37"/>
  <c r="DO77" i="37" s="1"/>
  <c r="DO70" i="38"/>
  <c r="DO59" i="38"/>
  <c r="DO58" i="38"/>
  <c r="DO57" i="38"/>
  <c r="DO55" i="38"/>
  <c r="DO53" i="38"/>
  <c r="DO50" i="38"/>
  <c r="DO60" i="38" s="1"/>
  <c r="DO59" i="39"/>
  <c r="DO55" i="39"/>
  <c r="DO50" i="39"/>
  <c r="DO54" i="46"/>
  <c r="DO43" i="46"/>
  <c r="DO42" i="46"/>
  <c r="DO39" i="46"/>
  <c r="DO37" i="46"/>
  <c r="DO34" i="46"/>
  <c r="DO44" i="46" s="1"/>
  <c r="DO102" i="47"/>
  <c r="DO90" i="47"/>
  <c r="DO85" i="47"/>
  <c r="DO79" i="47"/>
  <c r="DO78" i="47"/>
  <c r="DO77" i="47"/>
  <c r="DO76" i="47"/>
  <c r="DO63" i="47"/>
  <c r="DO62" i="47"/>
  <c r="DO61" i="47"/>
  <c r="DO29" i="47"/>
  <c r="DO28" i="47"/>
  <c r="DO29" i="46"/>
  <c r="DO28" i="46"/>
  <c r="DO47" i="39"/>
  <c r="DO45" i="39"/>
  <c r="DO44" i="39"/>
  <c r="DO29" i="39"/>
  <c r="DO28" i="39"/>
  <c r="DO47" i="38"/>
  <c r="DO45" i="38"/>
  <c r="DO44" i="38"/>
  <c r="DO31" i="38"/>
  <c r="DO29" i="38"/>
  <c r="DO28" i="38"/>
  <c r="DO15" i="38"/>
  <c r="DO14" i="38"/>
  <c r="DO13" i="38"/>
  <c r="DO12" i="38"/>
  <c r="DO45" i="37"/>
  <c r="DO44" i="37"/>
  <c r="DO29" i="37"/>
  <c r="DO28" i="37"/>
  <c r="DO15" i="37"/>
  <c r="DO13" i="37"/>
  <c r="DO12" i="37"/>
  <c r="DO48" i="36"/>
  <c r="DO47" i="36"/>
  <c r="DO32" i="36"/>
  <c r="DO30" i="36"/>
  <c r="DO29" i="36"/>
  <c r="DO63" i="34"/>
  <c r="DO62" i="34"/>
  <c r="DO61" i="34"/>
  <c r="DO60" i="34"/>
  <c r="DO47" i="34"/>
  <c r="DO46" i="34"/>
  <c r="DO45" i="34"/>
  <c r="DO44" i="34"/>
  <c r="DO31" i="34"/>
  <c r="DO30" i="34"/>
  <c r="DO29" i="34"/>
  <c r="DO28" i="34"/>
  <c r="DO15" i="34"/>
  <c r="DO13" i="34"/>
  <c r="DO12" i="34"/>
  <c r="DO93" i="35"/>
  <c r="DO92" i="35"/>
  <c r="DO79" i="35"/>
  <c r="DO77" i="35"/>
  <c r="DO76" i="35"/>
  <c r="DO61" i="35"/>
  <c r="DO60" i="35"/>
  <c r="DO47" i="35"/>
  <c r="DO45" i="35"/>
  <c r="DO44" i="35"/>
  <c r="DO31" i="35"/>
  <c r="DO30" i="35"/>
  <c r="DO29" i="35"/>
  <c r="DO28" i="35"/>
  <c r="DO31" i="33"/>
  <c r="DO29" i="33"/>
  <c r="DO28" i="33"/>
  <c r="DN140" i="32"/>
  <c r="DN139" i="32"/>
  <c r="DN126" i="32"/>
  <c r="DN124" i="32"/>
  <c r="DN123" i="32"/>
  <c r="DN110" i="32"/>
  <c r="DN109" i="32"/>
  <c r="DN108" i="32"/>
  <c r="DN107" i="32"/>
  <c r="DN92" i="32"/>
  <c r="DN91" i="32"/>
  <c r="DN76" i="32"/>
  <c r="DN75" i="32"/>
  <c r="DN60" i="32"/>
  <c r="DN59" i="32"/>
  <c r="DN15" i="32"/>
  <c r="DN13" i="32"/>
  <c r="DN12" i="32"/>
  <c r="EI104" i="47" l="1"/>
  <c r="EI56" i="46"/>
  <c r="EI71" i="39"/>
  <c r="EI72" i="39"/>
  <c r="DO48" i="37"/>
  <c r="DR95" i="47"/>
  <c r="DR105" i="47" s="1"/>
  <c r="EI105" i="47" s="1"/>
  <c r="DR93" i="47"/>
  <c r="DR103" i="47" s="1"/>
  <c r="DU64" i="39"/>
  <c r="DU81" i="37"/>
  <c r="DT159" i="32"/>
  <c r="DT166" i="32"/>
  <c r="DU48" i="33"/>
  <c r="DU128" i="35"/>
  <c r="DU80" i="34"/>
  <c r="DU87" i="34"/>
  <c r="DT65" i="36"/>
  <c r="DT72" i="36"/>
  <c r="DU71" i="38"/>
  <c r="DU48" i="46"/>
  <c r="DU55" i="46"/>
  <c r="DU96" i="47"/>
  <c r="DU103" i="47"/>
  <c r="DT96" i="47"/>
  <c r="DT103" i="47"/>
  <c r="DT48" i="46"/>
  <c r="DT55" i="46"/>
  <c r="DT64" i="39"/>
  <c r="DT71" i="38"/>
  <c r="DR63" i="38"/>
  <c r="DR73" i="38" s="1"/>
  <c r="EI73" i="38" s="1"/>
  <c r="DT81" i="37"/>
  <c r="DT88" i="37"/>
  <c r="DT80" i="34"/>
  <c r="DT128" i="35"/>
  <c r="DT135" i="35"/>
  <c r="DT48" i="33"/>
  <c r="DS159" i="32"/>
  <c r="DS166" i="32"/>
  <c r="DR159" i="32"/>
  <c r="DR166" i="32"/>
  <c r="DQ157" i="32"/>
  <c r="DQ167" i="32" s="1"/>
  <c r="EH167" i="32" s="1"/>
  <c r="DS96" i="47"/>
  <c r="DS103" i="47"/>
  <c r="DS48" i="46"/>
  <c r="DS55" i="46"/>
  <c r="DO32" i="46"/>
  <c r="DR48" i="46"/>
  <c r="DR55" i="46"/>
  <c r="DS64" i="39"/>
  <c r="DS64" i="38"/>
  <c r="DS71" i="38"/>
  <c r="DS81" i="37"/>
  <c r="DO16" i="37"/>
  <c r="DR80" i="37"/>
  <c r="DR90" i="37" s="1"/>
  <c r="EI90" i="37" s="1"/>
  <c r="DS65" i="36"/>
  <c r="DS72" i="36"/>
  <c r="EH72" i="36" s="1"/>
  <c r="DO33" i="36"/>
  <c r="DS80" i="34"/>
  <c r="DS87" i="34"/>
  <c r="DS128" i="35"/>
  <c r="DS135" i="35"/>
  <c r="EI135" i="35" s="1"/>
  <c r="DR127" i="35"/>
  <c r="DR137" i="35" s="1"/>
  <c r="EI137" i="35" s="1"/>
  <c r="DS48" i="33"/>
  <c r="DS55" i="33"/>
  <c r="DR48" i="33"/>
  <c r="DR56" i="33"/>
  <c r="DN143" i="32"/>
  <c r="DR64" i="39"/>
  <c r="DR78" i="37"/>
  <c r="DR88" i="37" s="1"/>
  <c r="EI88" i="37" s="1"/>
  <c r="DR79" i="37"/>
  <c r="DR89" i="37" s="1"/>
  <c r="EI89" i="37" s="1"/>
  <c r="DR63" i="36"/>
  <c r="DR73" i="36" s="1"/>
  <c r="EH73" i="36" s="1"/>
  <c r="DR64" i="36"/>
  <c r="DR74" i="36" s="1"/>
  <c r="EH74" i="36" s="1"/>
  <c r="DR79" i="34"/>
  <c r="DR89" i="34" s="1"/>
  <c r="EI89" i="34" s="1"/>
  <c r="DR77" i="34"/>
  <c r="DR87" i="34" s="1"/>
  <c r="EI87" i="34" s="1"/>
  <c r="DR78" i="34"/>
  <c r="DR88" i="34" s="1"/>
  <c r="EI88" i="34" s="1"/>
  <c r="DR126" i="35"/>
  <c r="DQ156" i="32"/>
  <c r="DQ166" i="32" s="1"/>
  <c r="EH166" i="32" s="1"/>
  <c r="DQ158" i="32"/>
  <c r="DQ168" i="32" s="1"/>
  <c r="EH168" i="32" s="1"/>
  <c r="DN127" i="32"/>
  <c r="DO51" i="36"/>
  <c r="DO61" i="36" s="1"/>
  <c r="DO80" i="47"/>
  <c r="DO60" i="47"/>
  <c r="DO64" i="47" s="1"/>
  <c r="DO30" i="47"/>
  <c r="DO32" i="47" s="1"/>
  <c r="DO89" i="47"/>
  <c r="DO95" i="47" s="1"/>
  <c r="DO105" i="47" s="1"/>
  <c r="DO40" i="46"/>
  <c r="DO41" i="46"/>
  <c r="DO48" i="39"/>
  <c r="DO62" i="39"/>
  <c r="DO72" i="39" s="1"/>
  <c r="DO52" i="39"/>
  <c r="DO63" i="39"/>
  <c r="DO73" i="39" s="1"/>
  <c r="DO60" i="39"/>
  <c r="DO31" i="39"/>
  <c r="DO61" i="39"/>
  <c r="DO71" i="39" s="1"/>
  <c r="DO30" i="39"/>
  <c r="DO46" i="38"/>
  <c r="DO48" i="38" s="1"/>
  <c r="DO62" i="38"/>
  <c r="DO72" i="38" s="1"/>
  <c r="DO61" i="38"/>
  <c r="DO71" i="38" s="1"/>
  <c r="DO30" i="38"/>
  <c r="DO32" i="38" s="1"/>
  <c r="DO63" i="38"/>
  <c r="DO73" i="38" s="1"/>
  <c r="DO16" i="38"/>
  <c r="DO51" i="38"/>
  <c r="DO31" i="37"/>
  <c r="DO32" i="37" s="1"/>
  <c r="DO73" i="37"/>
  <c r="DO79" i="37" s="1"/>
  <c r="DO89" i="37" s="1"/>
  <c r="DO46" i="36"/>
  <c r="DO49" i="36" s="1"/>
  <c r="DO57" i="36"/>
  <c r="DO62" i="36" s="1"/>
  <c r="DO64" i="34"/>
  <c r="DO48" i="34"/>
  <c r="DO67" i="34"/>
  <c r="DO32" i="34"/>
  <c r="DO16" i="34"/>
  <c r="DO72" i="34"/>
  <c r="DO77" i="34" s="1"/>
  <c r="DO87" i="34" s="1"/>
  <c r="DO96" i="35"/>
  <c r="DO80" i="35"/>
  <c r="DO120" i="35"/>
  <c r="DO126" i="35" s="1"/>
  <c r="DO136" i="35" s="1"/>
  <c r="DO62" i="35"/>
  <c r="DO64" i="35" s="1"/>
  <c r="DO48" i="35"/>
  <c r="DO116" i="35"/>
  <c r="DO32" i="35"/>
  <c r="DO115" i="35"/>
  <c r="DO32" i="33"/>
  <c r="DO40" i="33"/>
  <c r="DO46" i="33" s="1"/>
  <c r="DO56" i="33" s="1"/>
  <c r="DN151" i="32"/>
  <c r="DN111" i="32"/>
  <c r="DN93" i="32"/>
  <c r="DN95" i="32" s="1"/>
  <c r="DN77" i="32"/>
  <c r="DN79" i="32" s="1"/>
  <c r="DN152" i="32"/>
  <c r="DN146" i="32"/>
  <c r="DN61" i="32"/>
  <c r="DN62" i="32"/>
  <c r="DN14" i="32"/>
  <c r="DN16" i="32" s="1"/>
  <c r="DN85" i="47"/>
  <c r="DN82" i="47"/>
  <c r="DN102" i="47"/>
  <c r="DN91" i="47"/>
  <c r="DN90" i="47"/>
  <c r="DN89" i="47"/>
  <c r="DN88" i="47"/>
  <c r="DN87" i="47"/>
  <c r="DN84" i="47"/>
  <c r="DN83" i="47"/>
  <c r="DN79" i="47"/>
  <c r="DN78" i="47"/>
  <c r="DN77" i="47"/>
  <c r="DN76" i="47"/>
  <c r="DN63" i="47"/>
  <c r="DN62" i="47"/>
  <c r="DN61" i="47"/>
  <c r="DN60" i="47"/>
  <c r="DN31" i="47"/>
  <c r="DN30" i="47"/>
  <c r="DN29" i="47"/>
  <c r="DN54" i="46"/>
  <c r="DN43" i="46"/>
  <c r="DN42" i="46"/>
  <c r="DN41" i="46"/>
  <c r="DN40" i="46"/>
  <c r="DN39" i="46"/>
  <c r="DN37" i="46"/>
  <c r="DN36" i="46"/>
  <c r="DN35" i="46"/>
  <c r="DN34" i="46"/>
  <c r="DN44" i="46" s="1"/>
  <c r="DN31" i="46"/>
  <c r="DN30" i="46"/>
  <c r="DN29" i="46"/>
  <c r="DN28" i="46"/>
  <c r="DN59" i="39"/>
  <c r="DN58" i="39"/>
  <c r="DN57" i="39"/>
  <c r="DN56" i="39"/>
  <c r="DN55" i="39"/>
  <c r="DN53" i="39"/>
  <c r="DN52" i="39"/>
  <c r="DN51" i="39"/>
  <c r="DN50" i="39"/>
  <c r="DN47" i="39"/>
  <c r="DN46" i="39"/>
  <c r="DN45" i="39"/>
  <c r="DN44" i="39"/>
  <c r="DN31" i="39"/>
  <c r="DN30" i="39"/>
  <c r="DN29" i="39"/>
  <c r="DN28" i="39"/>
  <c r="DN70" i="38"/>
  <c r="DN59" i="38"/>
  <c r="DN58" i="38"/>
  <c r="DN57" i="38"/>
  <c r="DN56" i="38"/>
  <c r="DN55" i="38"/>
  <c r="DN53" i="38"/>
  <c r="DN52" i="38"/>
  <c r="DN51" i="38"/>
  <c r="DN50" i="38"/>
  <c r="DN60" i="38" s="1"/>
  <c r="DN47" i="38"/>
  <c r="DN46" i="38"/>
  <c r="DN45" i="38"/>
  <c r="DN44" i="38"/>
  <c r="DN31" i="38"/>
  <c r="DN30" i="38"/>
  <c r="DN29" i="38"/>
  <c r="DN28" i="38"/>
  <c r="DN15" i="38"/>
  <c r="DN14" i="38"/>
  <c r="DN13" i="38"/>
  <c r="DN12" i="38"/>
  <c r="DN87" i="37"/>
  <c r="DN76" i="37"/>
  <c r="DN75" i="37"/>
  <c r="DN74" i="37"/>
  <c r="DN73" i="37"/>
  <c r="DN72" i="37"/>
  <c r="DN70" i="37"/>
  <c r="DN69" i="37"/>
  <c r="DN68" i="37"/>
  <c r="DN67" i="37"/>
  <c r="DN77" i="37" s="1"/>
  <c r="DN47" i="37"/>
  <c r="DN46" i="37"/>
  <c r="DN45" i="37"/>
  <c r="DN44" i="37"/>
  <c r="DN31" i="37"/>
  <c r="DN30" i="37"/>
  <c r="DN29" i="37"/>
  <c r="DN28" i="37"/>
  <c r="DN15" i="37"/>
  <c r="DN14" i="37"/>
  <c r="DN13" i="37"/>
  <c r="DN12" i="37"/>
  <c r="DN71" i="36"/>
  <c r="DN60" i="36"/>
  <c r="DN59" i="36"/>
  <c r="DN58" i="36"/>
  <c r="DN57" i="36"/>
  <c r="DN56" i="36"/>
  <c r="DN54" i="36"/>
  <c r="DN53" i="36"/>
  <c r="DN52" i="36"/>
  <c r="DN51" i="36"/>
  <c r="DN61" i="36" s="1"/>
  <c r="DN48" i="36"/>
  <c r="DN47" i="36"/>
  <c r="DN46" i="36"/>
  <c r="DN45" i="36"/>
  <c r="DN32" i="36"/>
  <c r="DN31" i="36"/>
  <c r="DN30" i="36"/>
  <c r="DN29" i="36"/>
  <c r="DN86" i="34"/>
  <c r="DN75" i="34"/>
  <c r="DN74" i="34"/>
  <c r="DN73" i="34"/>
  <c r="DN72" i="34"/>
  <c r="DN71" i="34"/>
  <c r="DN69" i="34"/>
  <c r="DN68" i="34"/>
  <c r="DN67" i="34"/>
  <c r="DN66" i="34"/>
  <c r="DN76" i="34" s="1"/>
  <c r="DN63" i="34"/>
  <c r="DN62" i="34"/>
  <c r="DN61" i="34"/>
  <c r="DN60" i="34"/>
  <c r="DN47" i="34"/>
  <c r="DN46" i="34"/>
  <c r="DN45" i="34"/>
  <c r="DN44" i="34"/>
  <c r="DN31" i="34"/>
  <c r="DN30" i="34"/>
  <c r="DN29" i="34"/>
  <c r="DN28" i="34"/>
  <c r="DN15" i="34"/>
  <c r="DN14" i="34"/>
  <c r="DN13" i="34"/>
  <c r="DN12" i="34"/>
  <c r="DN134" i="35"/>
  <c r="DN123" i="35"/>
  <c r="DN122" i="35"/>
  <c r="DN121" i="35"/>
  <c r="DN120" i="35"/>
  <c r="DN119" i="35"/>
  <c r="DN117" i="35"/>
  <c r="DN116" i="35"/>
  <c r="DN115" i="35"/>
  <c r="DN114" i="35"/>
  <c r="DN124" i="35" s="1"/>
  <c r="DN95" i="35"/>
  <c r="DN94" i="35"/>
  <c r="DN93" i="35"/>
  <c r="DN92" i="35"/>
  <c r="DN79" i="35"/>
  <c r="DN78" i="35"/>
  <c r="DN77" i="35"/>
  <c r="DN76" i="35"/>
  <c r="DN63" i="35"/>
  <c r="DN62" i="35"/>
  <c r="DN61" i="35"/>
  <c r="DN60" i="35"/>
  <c r="DN47" i="35"/>
  <c r="DN46" i="35"/>
  <c r="DN45" i="35"/>
  <c r="DN44" i="35"/>
  <c r="DN31" i="35"/>
  <c r="DN30" i="35"/>
  <c r="DN29" i="35"/>
  <c r="DN28" i="35"/>
  <c r="DN54" i="33"/>
  <c r="DN43" i="33"/>
  <c r="DN42" i="33"/>
  <c r="DN41" i="33"/>
  <c r="DN40" i="33"/>
  <c r="DN39" i="33"/>
  <c r="DN37" i="33"/>
  <c r="DN36" i="33"/>
  <c r="DN35" i="33"/>
  <c r="DN34" i="33"/>
  <c r="DN44" i="33" s="1"/>
  <c r="DN31" i="33"/>
  <c r="DN30" i="33"/>
  <c r="DN29" i="33"/>
  <c r="DN28" i="33"/>
  <c r="DM145" i="32"/>
  <c r="DM155" i="32" s="1"/>
  <c r="DM165" i="32"/>
  <c r="DM154" i="32"/>
  <c r="DM153" i="32"/>
  <c r="DM152" i="32"/>
  <c r="DM151" i="32"/>
  <c r="DM150" i="32"/>
  <c r="DM148" i="32"/>
  <c r="DM147" i="32"/>
  <c r="DM146" i="32"/>
  <c r="DM142" i="32"/>
  <c r="DM141" i="32"/>
  <c r="DM140" i="32"/>
  <c r="DM139" i="32"/>
  <c r="DM126" i="32"/>
  <c r="DM125" i="32"/>
  <c r="DM124" i="32"/>
  <c r="DM123" i="32"/>
  <c r="DM110" i="32"/>
  <c r="DM109" i="32"/>
  <c r="DM108" i="32"/>
  <c r="DM107" i="32"/>
  <c r="DM94" i="32"/>
  <c r="DM93" i="32"/>
  <c r="DM92" i="32"/>
  <c r="DM91" i="32"/>
  <c r="DM78" i="32"/>
  <c r="DM77" i="32"/>
  <c r="DM76" i="32"/>
  <c r="DM75" i="32"/>
  <c r="DM62" i="32"/>
  <c r="DM61" i="32"/>
  <c r="DM60" i="32"/>
  <c r="DM59" i="32"/>
  <c r="DM15" i="32"/>
  <c r="DM14" i="32"/>
  <c r="DM13" i="32"/>
  <c r="DM12" i="32"/>
  <c r="IG43" i="40"/>
  <c r="IF43" i="40"/>
  <c r="DM79" i="47"/>
  <c r="DM78" i="47"/>
  <c r="DM84" i="47"/>
  <c r="DM83" i="47"/>
  <c r="DM62" i="47"/>
  <c r="DM31" i="47"/>
  <c r="DM30" i="47"/>
  <c r="DM40" i="46"/>
  <c r="DM35" i="46"/>
  <c r="DM47" i="39"/>
  <c r="DM56" i="39"/>
  <c r="DM53" i="39"/>
  <c r="DM52" i="39"/>
  <c r="DM51" i="39"/>
  <c r="DM57" i="38"/>
  <c r="DM56" i="38"/>
  <c r="DM52" i="38"/>
  <c r="DM14" i="38"/>
  <c r="DM73" i="37"/>
  <c r="DM68" i="37"/>
  <c r="DM30" i="37"/>
  <c r="DM74" i="37"/>
  <c r="DM14" i="37"/>
  <c r="DM46" i="36"/>
  <c r="DM32" i="36"/>
  <c r="DM31" i="36"/>
  <c r="DM73" i="34"/>
  <c r="DM62" i="34"/>
  <c r="DM95" i="35"/>
  <c r="DM94" i="35"/>
  <c r="DM117" i="35"/>
  <c r="DM115" i="35"/>
  <c r="DM121" i="35"/>
  <c r="DM78" i="35"/>
  <c r="DM116" i="35"/>
  <c r="DM47" i="35"/>
  <c r="DM46" i="35"/>
  <c r="DM31" i="35"/>
  <c r="DM30" i="35"/>
  <c r="DM40" i="33"/>
  <c r="DM35" i="33"/>
  <c r="DL141" i="32"/>
  <c r="DL152" i="32"/>
  <c r="DL109" i="32"/>
  <c r="DL77" i="32"/>
  <c r="DL61" i="32"/>
  <c r="DL14" i="32"/>
  <c r="DL165" i="32"/>
  <c r="DL154" i="32"/>
  <c r="DL153" i="32"/>
  <c r="DL150" i="32"/>
  <c r="DL148" i="32"/>
  <c r="DL147" i="32"/>
  <c r="DL145" i="32"/>
  <c r="DL155" i="32" s="1"/>
  <c r="DM54" i="33"/>
  <c r="DM43" i="33"/>
  <c r="DM42" i="33"/>
  <c r="DM41" i="33"/>
  <c r="DM39" i="33"/>
  <c r="DM37" i="33"/>
  <c r="DM36" i="33"/>
  <c r="DM34" i="33"/>
  <c r="DM44" i="33" s="1"/>
  <c r="DM134" i="35"/>
  <c r="DM123" i="35"/>
  <c r="DM122" i="35"/>
  <c r="DM119" i="35"/>
  <c r="DM114" i="35"/>
  <c r="DM124" i="35" s="1"/>
  <c r="DM86" i="34"/>
  <c r="DM75" i="34"/>
  <c r="DM74" i="34"/>
  <c r="DM71" i="34"/>
  <c r="DM69" i="34"/>
  <c r="DM68" i="34"/>
  <c r="DM66" i="34"/>
  <c r="DM76" i="34" s="1"/>
  <c r="DM71" i="36"/>
  <c r="DM60" i="36"/>
  <c r="DM59" i="36"/>
  <c r="DM58" i="36"/>
  <c r="DM57" i="36"/>
  <c r="DM56" i="36"/>
  <c r="DM54" i="36"/>
  <c r="DM53" i="36"/>
  <c r="DM52" i="36"/>
  <c r="DM51" i="36"/>
  <c r="DM61" i="36" s="1"/>
  <c r="DM87" i="37"/>
  <c r="DM76" i="37"/>
  <c r="DM75" i="37"/>
  <c r="DM72" i="37"/>
  <c r="DM70" i="37"/>
  <c r="DM69" i="37"/>
  <c r="DM67" i="37"/>
  <c r="DM77" i="37" s="1"/>
  <c r="DM70" i="38"/>
  <c r="DM59" i="38"/>
  <c r="DM58" i="38"/>
  <c r="DM55" i="38"/>
  <c r="DM53" i="38"/>
  <c r="DM50" i="38"/>
  <c r="DM60" i="38" s="1"/>
  <c r="DM59" i="39"/>
  <c r="DM58" i="39"/>
  <c r="DM57" i="39"/>
  <c r="DM55" i="39"/>
  <c r="DM50" i="39"/>
  <c r="DM60" i="39" s="1"/>
  <c r="DM54" i="46"/>
  <c r="DM43" i="46"/>
  <c r="DM42" i="46"/>
  <c r="DM41" i="46"/>
  <c r="DM39" i="46"/>
  <c r="DM37" i="46"/>
  <c r="DM36" i="46"/>
  <c r="DM34" i="46"/>
  <c r="DM44" i="46" s="1"/>
  <c r="DM102" i="47"/>
  <c r="DM91" i="47"/>
  <c r="DM90" i="47"/>
  <c r="DM89" i="47"/>
  <c r="DM87" i="47"/>
  <c r="DM85" i="47"/>
  <c r="DM82" i="47"/>
  <c r="DM92" i="47" s="1"/>
  <c r="DM77" i="47"/>
  <c r="DM76" i="47"/>
  <c r="DM63" i="47"/>
  <c r="DM61" i="47"/>
  <c r="DM60" i="47"/>
  <c r="DM29" i="47"/>
  <c r="DM28" i="47"/>
  <c r="DM31" i="46"/>
  <c r="DM29" i="46"/>
  <c r="DM28" i="46"/>
  <c r="DM45" i="39"/>
  <c r="DM44" i="39"/>
  <c r="DM31" i="39"/>
  <c r="DM29" i="39"/>
  <c r="DM28" i="39"/>
  <c r="DM47" i="38"/>
  <c r="DM46" i="38"/>
  <c r="DM45" i="38"/>
  <c r="DM44" i="38"/>
  <c r="DM31" i="38"/>
  <c r="DM30" i="38"/>
  <c r="DM29" i="38"/>
  <c r="DM28" i="38"/>
  <c r="DM15" i="38"/>
  <c r="DM13" i="38"/>
  <c r="DM12" i="38"/>
  <c r="DM47" i="37"/>
  <c r="DM45" i="37"/>
  <c r="DM44" i="37"/>
  <c r="DM31" i="37"/>
  <c r="DM29" i="37"/>
  <c r="DM28" i="37"/>
  <c r="DM15" i="37"/>
  <c r="DM13" i="37"/>
  <c r="DM12" i="37"/>
  <c r="DM48" i="36"/>
  <c r="DM47" i="36"/>
  <c r="DM45" i="36"/>
  <c r="DM30" i="36"/>
  <c r="DM29" i="36"/>
  <c r="DM63" i="34"/>
  <c r="DM61" i="34"/>
  <c r="DM60" i="34"/>
  <c r="DM47" i="34"/>
  <c r="DM46" i="34"/>
  <c r="DM45" i="34"/>
  <c r="DM44" i="34"/>
  <c r="DM31" i="34"/>
  <c r="DM30" i="34"/>
  <c r="DM29" i="34"/>
  <c r="DM28" i="34"/>
  <c r="DM15" i="34"/>
  <c r="DM14" i="34"/>
  <c r="DM13" i="34"/>
  <c r="DM12" i="34"/>
  <c r="DM93" i="35"/>
  <c r="DM92" i="35"/>
  <c r="DM77" i="35"/>
  <c r="DM76" i="35"/>
  <c r="DM63" i="35"/>
  <c r="DM62" i="35"/>
  <c r="DM61" i="35"/>
  <c r="DM60" i="35"/>
  <c r="DM45" i="35"/>
  <c r="DM44" i="35"/>
  <c r="DM29" i="35"/>
  <c r="DM28" i="35"/>
  <c r="DM31" i="33"/>
  <c r="DM29" i="33"/>
  <c r="DM28" i="33"/>
  <c r="DL142" i="32"/>
  <c r="DL140" i="32"/>
  <c r="DL139" i="32"/>
  <c r="DL126" i="32"/>
  <c r="DL125" i="32"/>
  <c r="DL124" i="32"/>
  <c r="DL123" i="32"/>
  <c r="DL110" i="32"/>
  <c r="DL108" i="32"/>
  <c r="DL107" i="32"/>
  <c r="DL94" i="32"/>
  <c r="DL93" i="32"/>
  <c r="DL92" i="32"/>
  <c r="DL91" i="32"/>
  <c r="DL78" i="32"/>
  <c r="DL76" i="32"/>
  <c r="DL75" i="32"/>
  <c r="DL62" i="32"/>
  <c r="DL60" i="32"/>
  <c r="DL59" i="32"/>
  <c r="DL15" i="32"/>
  <c r="DL13" i="32"/>
  <c r="DL12" i="32"/>
  <c r="DL114" i="35"/>
  <c r="DL124" i="35" s="1"/>
  <c r="DL44" i="35"/>
  <c r="DL45" i="35"/>
  <c r="DL46" i="35"/>
  <c r="DL47" i="35"/>
  <c r="DL102" i="47"/>
  <c r="DL91" i="47"/>
  <c r="DL90" i="47"/>
  <c r="DL89" i="47"/>
  <c r="DL88" i="47"/>
  <c r="DL87" i="47"/>
  <c r="DL85" i="47"/>
  <c r="DL84" i="47"/>
  <c r="DL83" i="47"/>
  <c r="DL82" i="47"/>
  <c r="DL92" i="47" s="1"/>
  <c r="DL79" i="47"/>
  <c r="DL78" i="47"/>
  <c r="DL77" i="47"/>
  <c r="DL76" i="47"/>
  <c r="DL63" i="47"/>
  <c r="DL62" i="47"/>
  <c r="DL61" i="47"/>
  <c r="DL60" i="47"/>
  <c r="DL31" i="47"/>
  <c r="DL30" i="47"/>
  <c r="DL29" i="47"/>
  <c r="DL28" i="47"/>
  <c r="DL54" i="46"/>
  <c r="DL43" i="46"/>
  <c r="DL42" i="46"/>
  <c r="DL41" i="46"/>
  <c r="DL40" i="46"/>
  <c r="DL39" i="46"/>
  <c r="DL37" i="46"/>
  <c r="DL36" i="46"/>
  <c r="DL35" i="46"/>
  <c r="DL34" i="46"/>
  <c r="DL44" i="46" s="1"/>
  <c r="DL31" i="46"/>
  <c r="DL30" i="46"/>
  <c r="DL29" i="46"/>
  <c r="DL28" i="46"/>
  <c r="DL59" i="39"/>
  <c r="DL58" i="39"/>
  <c r="DL57" i="39"/>
  <c r="DL56" i="39"/>
  <c r="DL55" i="39"/>
  <c r="DL53" i="39"/>
  <c r="DL52" i="39"/>
  <c r="DL51" i="39"/>
  <c r="DL50" i="39"/>
  <c r="DL47" i="39"/>
  <c r="DL46" i="39"/>
  <c r="DL45" i="39"/>
  <c r="DL44" i="39"/>
  <c r="DL31" i="39"/>
  <c r="DL30" i="39"/>
  <c r="DL29" i="39"/>
  <c r="DL28" i="39"/>
  <c r="DL70" i="38"/>
  <c r="DL59" i="38"/>
  <c r="DL58" i="38"/>
  <c r="DL57" i="38"/>
  <c r="DL56" i="38"/>
  <c r="DL55" i="38"/>
  <c r="DL53" i="38"/>
  <c r="DL52" i="38"/>
  <c r="DL51" i="38"/>
  <c r="DL50" i="38"/>
  <c r="DL60" i="38" s="1"/>
  <c r="DL47" i="38"/>
  <c r="DL46" i="38"/>
  <c r="DL45" i="38"/>
  <c r="DL44" i="38"/>
  <c r="DL31" i="38"/>
  <c r="DL30" i="38"/>
  <c r="DL29" i="38"/>
  <c r="DL28" i="38"/>
  <c r="DL15" i="38"/>
  <c r="DL14" i="38"/>
  <c r="DL13" i="38"/>
  <c r="DL12" i="38"/>
  <c r="DL87" i="37"/>
  <c r="DL76" i="37"/>
  <c r="DL75" i="37"/>
  <c r="DL74" i="37"/>
  <c r="DL73" i="37"/>
  <c r="DL72" i="37"/>
  <c r="DL70" i="37"/>
  <c r="DL69" i="37"/>
  <c r="DL68" i="37"/>
  <c r="DL67" i="37"/>
  <c r="DL77" i="37" s="1"/>
  <c r="DL47" i="37"/>
  <c r="DL46" i="37"/>
  <c r="DL45" i="37"/>
  <c r="DL44" i="37"/>
  <c r="DL31" i="37"/>
  <c r="DL30" i="37"/>
  <c r="DL29" i="37"/>
  <c r="DL28" i="37"/>
  <c r="DL15" i="37"/>
  <c r="DL14" i="37"/>
  <c r="DL13" i="37"/>
  <c r="DL12" i="37"/>
  <c r="DL71" i="36"/>
  <c r="DL60" i="36"/>
  <c r="DL59" i="36"/>
  <c r="DL58" i="36"/>
  <c r="DL57" i="36"/>
  <c r="DL56" i="36"/>
  <c r="DL54" i="36"/>
  <c r="DL53" i="36"/>
  <c r="DL52" i="36"/>
  <c r="DL51" i="36"/>
  <c r="DL61" i="36" s="1"/>
  <c r="DL48" i="36"/>
  <c r="DL47" i="36"/>
  <c r="DL46" i="36"/>
  <c r="DL45" i="36"/>
  <c r="DL32" i="36"/>
  <c r="DL31" i="36"/>
  <c r="DL30" i="36"/>
  <c r="DL29" i="36"/>
  <c r="DL86" i="34"/>
  <c r="DL75" i="34"/>
  <c r="DL74" i="34"/>
  <c r="DL73" i="34"/>
  <c r="DL72" i="34"/>
  <c r="DL71" i="34"/>
  <c r="DL69" i="34"/>
  <c r="DL68" i="34"/>
  <c r="DL67" i="34"/>
  <c r="DL66" i="34"/>
  <c r="DL76" i="34" s="1"/>
  <c r="DL63" i="34"/>
  <c r="DL62" i="34"/>
  <c r="DL61" i="34"/>
  <c r="DL60" i="34"/>
  <c r="DL47" i="34"/>
  <c r="DL46" i="34"/>
  <c r="DL45" i="34"/>
  <c r="DL44" i="34"/>
  <c r="DL31" i="34"/>
  <c r="DL30" i="34"/>
  <c r="DL29" i="34"/>
  <c r="DL28" i="34"/>
  <c r="DL15" i="34"/>
  <c r="DL14" i="34"/>
  <c r="DL13" i="34"/>
  <c r="DL12" i="34"/>
  <c r="DL134" i="35"/>
  <c r="DL123" i="35"/>
  <c r="DL122" i="35"/>
  <c r="DL121" i="35"/>
  <c r="DL120" i="35"/>
  <c r="DL119" i="35"/>
  <c r="DL117" i="35"/>
  <c r="DL116" i="35"/>
  <c r="DL115" i="35"/>
  <c r="DL95" i="35"/>
  <c r="DL94" i="35"/>
  <c r="DL93" i="35"/>
  <c r="DL92" i="35"/>
  <c r="DL79" i="35"/>
  <c r="DL78" i="35"/>
  <c r="DL77" i="35"/>
  <c r="DL76" i="35"/>
  <c r="DL63" i="35"/>
  <c r="DL62" i="35"/>
  <c r="DL61" i="35"/>
  <c r="DL60" i="35"/>
  <c r="DL31" i="35"/>
  <c r="DL30" i="35"/>
  <c r="DL29" i="35"/>
  <c r="DL28" i="35"/>
  <c r="DL54" i="33"/>
  <c r="DL43" i="33"/>
  <c r="DL42" i="33"/>
  <c r="DL41" i="33"/>
  <c r="DL40" i="33"/>
  <c r="DL39" i="33"/>
  <c r="DL37" i="33"/>
  <c r="DL36" i="33"/>
  <c r="DL35" i="33"/>
  <c r="DL34" i="33"/>
  <c r="DL44" i="33" s="1"/>
  <c r="DL31" i="33"/>
  <c r="DL30" i="33"/>
  <c r="DL29" i="33"/>
  <c r="DL28" i="33"/>
  <c r="DK165" i="32"/>
  <c r="DK154" i="32"/>
  <c r="DK153" i="32"/>
  <c r="DK152" i="32"/>
  <c r="DK151" i="32"/>
  <c r="DK150" i="32"/>
  <c r="DK148" i="32"/>
  <c r="DK147" i="32"/>
  <c r="DK146" i="32"/>
  <c r="DK145" i="32"/>
  <c r="DK155" i="32" s="1"/>
  <c r="DK142" i="32"/>
  <c r="DK141" i="32"/>
  <c r="DK140" i="32"/>
  <c r="DK139" i="32"/>
  <c r="DK126" i="32"/>
  <c r="DK125" i="32"/>
  <c r="DK124" i="32"/>
  <c r="DK123" i="32"/>
  <c r="DK110" i="32"/>
  <c r="DK109" i="32"/>
  <c r="DK108" i="32"/>
  <c r="DK107" i="32"/>
  <c r="DK94" i="32"/>
  <c r="DK93" i="32"/>
  <c r="DK92" i="32"/>
  <c r="DK91" i="32"/>
  <c r="DK78" i="32"/>
  <c r="DK77" i="32"/>
  <c r="DK76" i="32"/>
  <c r="DK75" i="32"/>
  <c r="DK62" i="32"/>
  <c r="DK61" i="32"/>
  <c r="DK60" i="32"/>
  <c r="DK59" i="32"/>
  <c r="DK15" i="32"/>
  <c r="DK14" i="32"/>
  <c r="DK13" i="32"/>
  <c r="DK12" i="32"/>
  <c r="DK52" i="36"/>
  <c r="DK102" i="47"/>
  <c r="DK91" i="47"/>
  <c r="DK90" i="47"/>
  <c r="DK89" i="47"/>
  <c r="DK88" i="47"/>
  <c r="DK87" i="47"/>
  <c r="DK85" i="47"/>
  <c r="DK84" i="47"/>
  <c r="DK83" i="47"/>
  <c r="DK82" i="47"/>
  <c r="DK92" i="47" s="1"/>
  <c r="DK79" i="47"/>
  <c r="DK78" i="47"/>
  <c r="DK77" i="47"/>
  <c r="DK76" i="47"/>
  <c r="DK63" i="47"/>
  <c r="DK62" i="47"/>
  <c r="DK61" i="47"/>
  <c r="DK60" i="47"/>
  <c r="DK31" i="47"/>
  <c r="DK30" i="47"/>
  <c r="DK29" i="47"/>
  <c r="DK28" i="47"/>
  <c r="DK54" i="46"/>
  <c r="DK43" i="46"/>
  <c r="DK42" i="46"/>
  <c r="DK41" i="46"/>
  <c r="DK40" i="46"/>
  <c r="DK39" i="46"/>
  <c r="DK37" i="46"/>
  <c r="DK36" i="46"/>
  <c r="DK35" i="46"/>
  <c r="DK34" i="46"/>
  <c r="DK44" i="46" s="1"/>
  <c r="DK31" i="46"/>
  <c r="DK30" i="46"/>
  <c r="DK29" i="46"/>
  <c r="DK28" i="46"/>
  <c r="DK59" i="39"/>
  <c r="DK58" i="39"/>
  <c r="DK57" i="39"/>
  <c r="DK56" i="39"/>
  <c r="DK55" i="39"/>
  <c r="DK53" i="39"/>
  <c r="DK52" i="39"/>
  <c r="DK51" i="39"/>
  <c r="DK50" i="39"/>
  <c r="DK60" i="39" s="1"/>
  <c r="DK47" i="39"/>
  <c r="DK46" i="39"/>
  <c r="DK45" i="39"/>
  <c r="DK44" i="39"/>
  <c r="DK31" i="39"/>
  <c r="DK30" i="39"/>
  <c r="DK29" i="39"/>
  <c r="DK28" i="39"/>
  <c r="DK70" i="38"/>
  <c r="DK59" i="38"/>
  <c r="DK58" i="38"/>
  <c r="DK57" i="38"/>
  <c r="DK56" i="38"/>
  <c r="DK55" i="38"/>
  <c r="DK53" i="38"/>
  <c r="DK52" i="38"/>
  <c r="DK51" i="38"/>
  <c r="DK50" i="38"/>
  <c r="DK60" i="38" s="1"/>
  <c r="DK47" i="38"/>
  <c r="DK46" i="38"/>
  <c r="DK45" i="38"/>
  <c r="DK44" i="38"/>
  <c r="DK31" i="38"/>
  <c r="DK30" i="38"/>
  <c r="DK29" i="38"/>
  <c r="DK28" i="38"/>
  <c r="DK15" i="38"/>
  <c r="DK14" i="38"/>
  <c r="DK13" i="38"/>
  <c r="DK12" i="38"/>
  <c r="DK87" i="37"/>
  <c r="DK76" i="37"/>
  <c r="DK75" i="37"/>
  <c r="DK74" i="37"/>
  <c r="DK73" i="37"/>
  <c r="DK72" i="37"/>
  <c r="DK70" i="37"/>
  <c r="DK69" i="37"/>
  <c r="DK68" i="37"/>
  <c r="DK67" i="37"/>
  <c r="DK77" i="37" s="1"/>
  <c r="DK47" i="37"/>
  <c r="DK46" i="37"/>
  <c r="DK45" i="37"/>
  <c r="DK44" i="37"/>
  <c r="DK31" i="37"/>
  <c r="DK30" i="37"/>
  <c r="DK29" i="37"/>
  <c r="DK28" i="37"/>
  <c r="DK15" i="37"/>
  <c r="DK14" i="37"/>
  <c r="DK13" i="37"/>
  <c r="DK12" i="37"/>
  <c r="DK71" i="36"/>
  <c r="DK60" i="36"/>
  <c r="DK59" i="36"/>
  <c r="DK58" i="36"/>
  <c r="DK57" i="36"/>
  <c r="DK56" i="36"/>
  <c r="DK54" i="36"/>
  <c r="DK53" i="36"/>
  <c r="DK48" i="36"/>
  <c r="DK47" i="36"/>
  <c r="DK46" i="36"/>
  <c r="DK32" i="36"/>
  <c r="DK31" i="36"/>
  <c r="DK30" i="36"/>
  <c r="DK29" i="36"/>
  <c r="DK86" i="34"/>
  <c r="DK75" i="34"/>
  <c r="DK74" i="34"/>
  <c r="DK73" i="34"/>
  <c r="DK72" i="34"/>
  <c r="DK71" i="34"/>
  <c r="DK69" i="34"/>
  <c r="DK68" i="34"/>
  <c r="DK67" i="34"/>
  <c r="DK66" i="34"/>
  <c r="DK76" i="34" s="1"/>
  <c r="DK63" i="34"/>
  <c r="DK62" i="34"/>
  <c r="DK61" i="34"/>
  <c r="DK60" i="34"/>
  <c r="DK47" i="34"/>
  <c r="DK46" i="34"/>
  <c r="DK45" i="34"/>
  <c r="DK44" i="34"/>
  <c r="DK31" i="34"/>
  <c r="DK30" i="34"/>
  <c r="DK29" i="34"/>
  <c r="DK28" i="34"/>
  <c r="DK15" i="34"/>
  <c r="DK14" i="34"/>
  <c r="DK13" i="34"/>
  <c r="DK12" i="34"/>
  <c r="DK134" i="35"/>
  <c r="DK123" i="35"/>
  <c r="DK122" i="35"/>
  <c r="DK121" i="35"/>
  <c r="DK120" i="35"/>
  <c r="DK119" i="35"/>
  <c r="DK117" i="35"/>
  <c r="DK116" i="35"/>
  <c r="DK115" i="35"/>
  <c r="DK114" i="35"/>
  <c r="DK124" i="35" s="1"/>
  <c r="DK95" i="35"/>
  <c r="DK94" i="35"/>
  <c r="DK93" i="35"/>
  <c r="DK92" i="35"/>
  <c r="DK79" i="35"/>
  <c r="DK78" i="35"/>
  <c r="DK77" i="35"/>
  <c r="DK76" i="35"/>
  <c r="DK63" i="35"/>
  <c r="DK62" i="35"/>
  <c r="DK61" i="35"/>
  <c r="DK60" i="35"/>
  <c r="DK47" i="35"/>
  <c r="DK46" i="35"/>
  <c r="DK45" i="35"/>
  <c r="DK44" i="35"/>
  <c r="DK31" i="35"/>
  <c r="DK30" i="35"/>
  <c r="DK29" i="35"/>
  <c r="DK28" i="35"/>
  <c r="DK54" i="33"/>
  <c r="DK43" i="33"/>
  <c r="DK42" i="33"/>
  <c r="DK41" i="33"/>
  <c r="DK40" i="33"/>
  <c r="DK39" i="33"/>
  <c r="DK37" i="33"/>
  <c r="DK36" i="33"/>
  <c r="DK35" i="33"/>
  <c r="DK34" i="33"/>
  <c r="DK44" i="33" s="1"/>
  <c r="DK31" i="33"/>
  <c r="DK30" i="33"/>
  <c r="DK29" i="33"/>
  <c r="DK28" i="33"/>
  <c r="DJ165" i="32"/>
  <c r="DJ154" i="32"/>
  <c r="DJ153" i="32"/>
  <c r="DJ152" i="32"/>
  <c r="DJ151" i="32"/>
  <c r="DJ150" i="32"/>
  <c r="DJ148" i="32"/>
  <c r="DJ147" i="32"/>
  <c r="DJ146" i="32"/>
  <c r="DJ145" i="32"/>
  <c r="DJ155" i="32" s="1"/>
  <c r="DJ142" i="32"/>
  <c r="DJ141" i="32"/>
  <c r="DJ140" i="32"/>
  <c r="DJ139" i="32"/>
  <c r="DJ126" i="32"/>
  <c r="DJ125" i="32"/>
  <c r="DJ124" i="32"/>
  <c r="DJ123" i="32"/>
  <c r="DJ110" i="32"/>
  <c r="DJ109" i="32"/>
  <c r="DJ108" i="32"/>
  <c r="DJ107" i="32"/>
  <c r="DJ94" i="32"/>
  <c r="DJ93" i="32"/>
  <c r="DJ92" i="32"/>
  <c r="DJ91" i="32"/>
  <c r="DJ78" i="32"/>
  <c r="DJ77" i="32"/>
  <c r="DJ76" i="32"/>
  <c r="DJ75" i="32"/>
  <c r="DJ62" i="32"/>
  <c r="DJ61" i="32"/>
  <c r="DJ60" i="32"/>
  <c r="DJ59" i="32"/>
  <c r="DJ15" i="32"/>
  <c r="DJ14" i="32"/>
  <c r="DJ13" i="32"/>
  <c r="DJ12" i="32"/>
  <c r="IH47" i="40"/>
  <c r="IH46" i="40"/>
  <c r="IG47" i="40"/>
  <c r="IG46" i="40"/>
  <c r="IF47" i="40"/>
  <c r="IF42" i="40"/>
  <c r="IH43" i="40"/>
  <c r="IH42" i="40"/>
  <c r="IG42" i="40"/>
  <c r="EI71" i="38" l="1"/>
  <c r="EI103" i="47"/>
  <c r="EI55" i="46"/>
  <c r="DN158" i="32"/>
  <c r="DN168" i="32" s="1"/>
  <c r="DR96" i="47"/>
  <c r="DK48" i="37"/>
  <c r="DL48" i="37"/>
  <c r="DN48" i="37"/>
  <c r="DR64" i="38"/>
  <c r="DO32" i="39"/>
  <c r="DR65" i="36"/>
  <c r="DR128" i="35"/>
  <c r="DR136" i="35"/>
  <c r="EI136" i="35" s="1"/>
  <c r="DN63" i="32"/>
  <c r="DR81" i="37"/>
  <c r="DR80" i="34"/>
  <c r="DQ159" i="32"/>
  <c r="DO64" i="39"/>
  <c r="DN80" i="37"/>
  <c r="DN90" i="37" s="1"/>
  <c r="DK62" i="36"/>
  <c r="DL62" i="36"/>
  <c r="DN63" i="36"/>
  <c r="DN73" i="36" s="1"/>
  <c r="DO125" i="35"/>
  <c r="DO135" i="35" s="1"/>
  <c r="DO127" i="35"/>
  <c r="DO137" i="35" s="1"/>
  <c r="DN32" i="35"/>
  <c r="DO93" i="47"/>
  <c r="DO94" i="47"/>
  <c r="DO104" i="47" s="1"/>
  <c r="DO46" i="46"/>
  <c r="DO56" i="46" s="1"/>
  <c r="DO47" i="46"/>
  <c r="DO57" i="46" s="1"/>
  <c r="DO45" i="46"/>
  <c r="DO55" i="46" s="1"/>
  <c r="DO64" i="38"/>
  <c r="DO80" i="37"/>
  <c r="DO90" i="37" s="1"/>
  <c r="DO78" i="37"/>
  <c r="DO88" i="37" s="1"/>
  <c r="DO63" i="36"/>
  <c r="DO73" i="36" s="1"/>
  <c r="DO64" i="36"/>
  <c r="DO74" i="36" s="1"/>
  <c r="DO79" i="34"/>
  <c r="DO89" i="34" s="1"/>
  <c r="DO78" i="34"/>
  <c r="DO88" i="34" s="1"/>
  <c r="DO45" i="33"/>
  <c r="DO47" i="33"/>
  <c r="DO57" i="33" s="1"/>
  <c r="DN157" i="32"/>
  <c r="DN167" i="32" s="1"/>
  <c r="DN156" i="32"/>
  <c r="DO72" i="36"/>
  <c r="DN64" i="47"/>
  <c r="DN80" i="47"/>
  <c r="DN95" i="47"/>
  <c r="DN105" i="47" s="1"/>
  <c r="DK95" i="47"/>
  <c r="DK105" i="47" s="1"/>
  <c r="DL95" i="47"/>
  <c r="DN32" i="46"/>
  <c r="DN45" i="46"/>
  <c r="DN62" i="36"/>
  <c r="DM62" i="36"/>
  <c r="DN79" i="34"/>
  <c r="DN89" i="34" s="1"/>
  <c r="DN127" i="35"/>
  <c r="DN137" i="35" s="1"/>
  <c r="DN46" i="33"/>
  <c r="DN56" i="33" s="1"/>
  <c r="J30" i="44"/>
  <c r="K32" i="44"/>
  <c r="K30" i="44"/>
  <c r="J32" i="44"/>
  <c r="DN32" i="33"/>
  <c r="L32" i="44"/>
  <c r="DL143" i="32"/>
  <c r="L30" i="44"/>
  <c r="DL79" i="32"/>
  <c r="DN93" i="47"/>
  <c r="DN94" i="47"/>
  <c r="DN104" i="47" s="1"/>
  <c r="DN92" i="47"/>
  <c r="DN28" i="47"/>
  <c r="DN32" i="47" s="1"/>
  <c r="DM64" i="47"/>
  <c r="DN47" i="46"/>
  <c r="DN57" i="46" s="1"/>
  <c r="DN46" i="46"/>
  <c r="DN56" i="46" s="1"/>
  <c r="DN63" i="39"/>
  <c r="DN73" i="39" s="1"/>
  <c r="DN48" i="39"/>
  <c r="DN60" i="39"/>
  <c r="DN32" i="39"/>
  <c r="DN61" i="39"/>
  <c r="DN71" i="39" s="1"/>
  <c r="DN62" i="39"/>
  <c r="DN72" i="39" s="1"/>
  <c r="DM48" i="38"/>
  <c r="DN48" i="38"/>
  <c r="DN63" i="38"/>
  <c r="DN73" i="38" s="1"/>
  <c r="DN32" i="38"/>
  <c r="DN16" i="38"/>
  <c r="DN61" i="38"/>
  <c r="DN62" i="38"/>
  <c r="DN72" i="38" s="1"/>
  <c r="DL48" i="38"/>
  <c r="DN32" i="37"/>
  <c r="DN16" i="37"/>
  <c r="DN78" i="37"/>
  <c r="DN79" i="37"/>
  <c r="DN89" i="37" s="1"/>
  <c r="DL16" i="37"/>
  <c r="DL32" i="37"/>
  <c r="DN49" i="36"/>
  <c r="DN33" i="36"/>
  <c r="DN64" i="36"/>
  <c r="DN74" i="36" s="1"/>
  <c r="DN64" i="34"/>
  <c r="DN48" i="34"/>
  <c r="DN32" i="34"/>
  <c r="DN16" i="34"/>
  <c r="DN78" i="34"/>
  <c r="DN88" i="34" s="1"/>
  <c r="DN77" i="34"/>
  <c r="DM48" i="34"/>
  <c r="DM16" i="34"/>
  <c r="DM64" i="34"/>
  <c r="DN96" i="35"/>
  <c r="DN80" i="35"/>
  <c r="DN64" i="35"/>
  <c r="DN48" i="35"/>
  <c r="DN126" i="35"/>
  <c r="DN136" i="35" s="1"/>
  <c r="DN125" i="35"/>
  <c r="DM64" i="35"/>
  <c r="DN47" i="33"/>
  <c r="DN57" i="33" s="1"/>
  <c r="DN45" i="33"/>
  <c r="DL32" i="33"/>
  <c r="DM143" i="32"/>
  <c r="DM127" i="32"/>
  <c r="DM111" i="32"/>
  <c r="DM95" i="32"/>
  <c r="DM79" i="32"/>
  <c r="DM63" i="32"/>
  <c r="DM157" i="32"/>
  <c r="DM167" i="32" s="1"/>
  <c r="DM16" i="32"/>
  <c r="DM158" i="32"/>
  <c r="DM168" i="32" s="1"/>
  <c r="DM156" i="32"/>
  <c r="DM80" i="47"/>
  <c r="DM88" i="47"/>
  <c r="DM94" i="47" s="1"/>
  <c r="DM104" i="47" s="1"/>
  <c r="DM32" i="47"/>
  <c r="DM46" i="46"/>
  <c r="DM56" i="46" s="1"/>
  <c r="DM45" i="46"/>
  <c r="DM55" i="46" s="1"/>
  <c r="DM30" i="46"/>
  <c r="DM32" i="46" s="1"/>
  <c r="DM46" i="39"/>
  <c r="DM48" i="39" s="1"/>
  <c r="DM62" i="39"/>
  <c r="DM72" i="39" s="1"/>
  <c r="DM63" i="39"/>
  <c r="DM73" i="39" s="1"/>
  <c r="DM30" i="39"/>
  <c r="DM32" i="39" s="1"/>
  <c r="DM32" i="38"/>
  <c r="DM63" i="38"/>
  <c r="DM73" i="38" s="1"/>
  <c r="DM51" i="38"/>
  <c r="DM16" i="38"/>
  <c r="DM46" i="37"/>
  <c r="DM48" i="37" s="1"/>
  <c r="DM32" i="37"/>
  <c r="DM16" i="37"/>
  <c r="DM80" i="37"/>
  <c r="DM90" i="37" s="1"/>
  <c r="DM78" i="37"/>
  <c r="DM88" i="37" s="1"/>
  <c r="DM79" i="37"/>
  <c r="DM89" i="37" s="1"/>
  <c r="DM49" i="36"/>
  <c r="DM64" i="36"/>
  <c r="DM74" i="36" s="1"/>
  <c r="DM33" i="36"/>
  <c r="DM72" i="34"/>
  <c r="DM78" i="34" s="1"/>
  <c r="DM88" i="34" s="1"/>
  <c r="DM67" i="34"/>
  <c r="DM32" i="34"/>
  <c r="DM96" i="35"/>
  <c r="DM79" i="35"/>
  <c r="DM80" i="35" s="1"/>
  <c r="DM120" i="35"/>
  <c r="DM125" i="35" s="1"/>
  <c r="DM135" i="35" s="1"/>
  <c r="DM48" i="35"/>
  <c r="DM32" i="35"/>
  <c r="DM30" i="33"/>
  <c r="DM32" i="33" s="1"/>
  <c r="DM47" i="33"/>
  <c r="DM57" i="33" s="1"/>
  <c r="DL127" i="32"/>
  <c r="DL111" i="32"/>
  <c r="DL95" i="32"/>
  <c r="DL63" i="32"/>
  <c r="DL146" i="32"/>
  <c r="DL16" i="32"/>
  <c r="DL151" i="32"/>
  <c r="DL157" i="32" s="1"/>
  <c r="DL167" i="32" s="1"/>
  <c r="DM45" i="33"/>
  <c r="DM46" i="33"/>
  <c r="DM56" i="33" s="1"/>
  <c r="DM63" i="36"/>
  <c r="DM73" i="36" s="1"/>
  <c r="DM61" i="38"/>
  <c r="DM62" i="38"/>
  <c r="DM72" i="38" s="1"/>
  <c r="DM61" i="39"/>
  <c r="DM47" i="46"/>
  <c r="DM57" i="46" s="1"/>
  <c r="DL64" i="47"/>
  <c r="DL80" i="47"/>
  <c r="DK46" i="46"/>
  <c r="DK56" i="46" s="1"/>
  <c r="DK63" i="39"/>
  <c r="DK73" i="39" s="1"/>
  <c r="DL62" i="38"/>
  <c r="DL72" i="38" s="1"/>
  <c r="DL49" i="36"/>
  <c r="DK64" i="34"/>
  <c r="DL32" i="35"/>
  <c r="DK32" i="33"/>
  <c r="DL47" i="33"/>
  <c r="DL57" i="33" s="1"/>
  <c r="DL46" i="33"/>
  <c r="DL56" i="33" s="1"/>
  <c r="DK16" i="32"/>
  <c r="DK79" i="32"/>
  <c r="DK95" i="32"/>
  <c r="DK111" i="32"/>
  <c r="DL94" i="47"/>
  <c r="DL104" i="47" s="1"/>
  <c r="DL32" i="47"/>
  <c r="DL46" i="46"/>
  <c r="DL56" i="46" s="1"/>
  <c r="DL32" i="46"/>
  <c r="DL63" i="39"/>
  <c r="DL73" i="39" s="1"/>
  <c r="DL48" i="39"/>
  <c r="DL60" i="39"/>
  <c r="DL32" i="39"/>
  <c r="DL61" i="39"/>
  <c r="DL71" i="39" s="1"/>
  <c r="DL62" i="39"/>
  <c r="DL72" i="39" s="1"/>
  <c r="DL61" i="38"/>
  <c r="DL71" i="38" s="1"/>
  <c r="DL32" i="38"/>
  <c r="DL16" i="38"/>
  <c r="DL78" i="37"/>
  <c r="DL88" i="37" s="1"/>
  <c r="DL33" i="36"/>
  <c r="DL63" i="36"/>
  <c r="DL73" i="36" s="1"/>
  <c r="DL64" i="34"/>
  <c r="DL48" i="34"/>
  <c r="DL32" i="34"/>
  <c r="DL77" i="34"/>
  <c r="DL87" i="34" s="1"/>
  <c r="DL16" i="34"/>
  <c r="DL78" i="34"/>
  <c r="DL88" i="34" s="1"/>
  <c r="DL96" i="35"/>
  <c r="DL80" i="35"/>
  <c r="DL64" i="35"/>
  <c r="DL48" i="35"/>
  <c r="DL126" i="35"/>
  <c r="DL136" i="35" s="1"/>
  <c r="DL127" i="35"/>
  <c r="DL137" i="35" s="1"/>
  <c r="DK143" i="32"/>
  <c r="DK127" i="32"/>
  <c r="DK158" i="32"/>
  <c r="DK168" i="32" s="1"/>
  <c r="DK63" i="32"/>
  <c r="DK157" i="32"/>
  <c r="DK167" i="32" s="1"/>
  <c r="DL93" i="47"/>
  <c r="DL47" i="46"/>
  <c r="DL57" i="46" s="1"/>
  <c r="DL45" i="46"/>
  <c r="DK45" i="46"/>
  <c r="DK55" i="46" s="1"/>
  <c r="DK47" i="46"/>
  <c r="DK57" i="46" s="1"/>
  <c r="DK32" i="46"/>
  <c r="DL63" i="38"/>
  <c r="DL73" i="38" s="1"/>
  <c r="DK16" i="38"/>
  <c r="DK32" i="38"/>
  <c r="DL79" i="37"/>
  <c r="DL89" i="37" s="1"/>
  <c r="DL80" i="37"/>
  <c r="DL90" i="37" s="1"/>
  <c r="DK80" i="37"/>
  <c r="DK90" i="37" s="1"/>
  <c r="DK32" i="37"/>
  <c r="DL64" i="36"/>
  <c r="DL74" i="36" s="1"/>
  <c r="DL79" i="34"/>
  <c r="DL89" i="34" s="1"/>
  <c r="DL125" i="35"/>
  <c r="DK32" i="35"/>
  <c r="DL45" i="33"/>
  <c r="DK47" i="33"/>
  <c r="DK57" i="33" s="1"/>
  <c r="DK156" i="32"/>
  <c r="DJ16" i="32"/>
  <c r="DK80" i="47"/>
  <c r="DK93" i="47"/>
  <c r="DK103" i="47" s="1"/>
  <c r="DK94" i="47"/>
  <c r="DK104" i="47" s="1"/>
  <c r="DK64" i="47"/>
  <c r="DK32" i="47"/>
  <c r="DK48" i="39"/>
  <c r="DK32" i="39"/>
  <c r="DK61" i="39"/>
  <c r="DK71" i="39" s="1"/>
  <c r="DK62" i="39"/>
  <c r="DK72" i="39" s="1"/>
  <c r="DK48" i="38"/>
  <c r="DK62" i="38"/>
  <c r="DK72" i="38" s="1"/>
  <c r="DK63" i="38"/>
  <c r="DK73" i="38" s="1"/>
  <c r="DK16" i="37"/>
  <c r="DK79" i="37"/>
  <c r="DK89" i="37" s="1"/>
  <c r="DK64" i="36"/>
  <c r="DK74" i="36" s="1"/>
  <c r="DK33" i="36"/>
  <c r="DK45" i="36"/>
  <c r="DK49" i="36" s="1"/>
  <c r="DK51" i="36"/>
  <c r="DK61" i="36" s="1"/>
  <c r="DK78" i="34"/>
  <c r="DK88" i="34" s="1"/>
  <c r="DK48" i="34"/>
  <c r="DK32" i="34"/>
  <c r="DK79" i="34"/>
  <c r="DK89" i="34" s="1"/>
  <c r="DK16" i="34"/>
  <c r="DK77" i="34"/>
  <c r="DK96" i="35"/>
  <c r="DK80" i="35"/>
  <c r="DK64" i="35"/>
  <c r="DK126" i="35"/>
  <c r="DK136" i="35" s="1"/>
  <c r="DK48" i="35"/>
  <c r="DJ143" i="32"/>
  <c r="DJ127" i="32"/>
  <c r="DJ111" i="32"/>
  <c r="DJ95" i="32"/>
  <c r="DJ79" i="32"/>
  <c r="DJ63" i="32"/>
  <c r="DJ157" i="32"/>
  <c r="DJ167" i="32" s="1"/>
  <c r="DJ156" i="32"/>
  <c r="DJ166" i="32" s="1"/>
  <c r="DK61" i="38"/>
  <c r="DK78" i="37"/>
  <c r="DK63" i="36"/>
  <c r="DK73" i="36" s="1"/>
  <c r="DK125" i="35"/>
  <c r="DK127" i="35"/>
  <c r="DK137" i="35" s="1"/>
  <c r="DK45" i="33"/>
  <c r="DK46" i="33"/>
  <c r="DK56" i="33" s="1"/>
  <c r="DJ158" i="32"/>
  <c r="DJ168" i="32" s="1"/>
  <c r="GR38" i="40"/>
  <c r="AB38" i="40"/>
  <c r="E38" i="40"/>
  <c r="GR37" i="40"/>
  <c r="AB37" i="40"/>
  <c r="E37" i="40"/>
  <c r="GR36" i="40"/>
  <c r="AB36" i="40"/>
  <c r="E36" i="40"/>
  <c r="GR35" i="40"/>
  <c r="AB35" i="40"/>
  <c r="E35" i="40"/>
  <c r="GR34" i="40"/>
  <c r="EM34" i="40"/>
  <c r="DP34" i="40"/>
  <c r="DL34" i="40"/>
  <c r="DA34" i="40"/>
  <c r="CO34" i="40"/>
  <c r="AB34" i="40"/>
  <c r="GR33" i="40"/>
  <c r="EM33" i="40"/>
  <c r="DP33" i="40"/>
  <c r="DL33" i="40"/>
  <c r="DA33" i="40"/>
  <c r="CO33" i="40"/>
  <c r="AB33" i="40"/>
  <c r="DN159" i="32" l="1"/>
  <c r="DN96" i="47"/>
  <c r="DN48" i="46"/>
  <c r="DO128" i="35"/>
  <c r="DO65" i="36"/>
  <c r="DO96" i="47"/>
  <c r="DO103" i="47"/>
  <c r="DO48" i="46"/>
  <c r="DO81" i="37"/>
  <c r="DO80" i="34"/>
  <c r="DO48" i="33"/>
  <c r="DO55" i="33"/>
  <c r="DN166" i="32"/>
  <c r="DN103" i="47"/>
  <c r="DL105" i="47"/>
  <c r="DM95" i="47"/>
  <c r="DM105" i="47" s="1"/>
  <c r="DN55" i="46"/>
  <c r="DK48" i="46"/>
  <c r="DN64" i="39"/>
  <c r="DN64" i="38"/>
  <c r="DN71" i="38"/>
  <c r="DN81" i="37"/>
  <c r="DN88" i="37"/>
  <c r="DN65" i="36"/>
  <c r="DN72" i="36"/>
  <c r="DN80" i="34"/>
  <c r="DN87" i="34"/>
  <c r="DM79" i="34"/>
  <c r="DM89" i="34" s="1"/>
  <c r="DM77" i="34"/>
  <c r="DM87" i="34" s="1"/>
  <c r="DN128" i="35"/>
  <c r="DN135" i="35"/>
  <c r="DN48" i="33"/>
  <c r="DN55" i="33"/>
  <c r="DM159" i="32"/>
  <c r="DM166" i="32"/>
  <c r="DM93" i="47"/>
  <c r="DM103" i="47" s="1"/>
  <c r="DM81" i="37"/>
  <c r="DM127" i="35"/>
  <c r="DM137" i="35" s="1"/>
  <c r="DM126" i="35"/>
  <c r="DM136" i="35" s="1"/>
  <c r="DL158" i="32"/>
  <c r="DL168" i="32" s="1"/>
  <c r="DL156" i="32"/>
  <c r="DL166" i="32" s="1"/>
  <c r="DM48" i="33"/>
  <c r="DM55" i="33"/>
  <c r="DM65" i="36"/>
  <c r="DM72" i="36"/>
  <c r="DM64" i="38"/>
  <c r="DM71" i="38"/>
  <c r="DM71" i="39"/>
  <c r="DM64" i="39"/>
  <c r="DM48" i="46"/>
  <c r="DL64" i="39"/>
  <c r="DL81" i="37"/>
  <c r="DL96" i="47"/>
  <c r="DL103" i="47"/>
  <c r="DL48" i="46"/>
  <c r="DL55" i="46"/>
  <c r="DK64" i="39"/>
  <c r="DL64" i="38"/>
  <c r="DL65" i="36"/>
  <c r="DL72" i="36"/>
  <c r="DL80" i="34"/>
  <c r="DL128" i="35"/>
  <c r="DL135" i="35"/>
  <c r="DL48" i="33"/>
  <c r="DL55" i="33"/>
  <c r="DK159" i="32"/>
  <c r="DK166" i="32"/>
  <c r="DK96" i="47"/>
  <c r="DK80" i="34"/>
  <c r="DK87" i="34"/>
  <c r="DJ159" i="32"/>
  <c r="DK64" i="38"/>
  <c r="DK71" i="38"/>
  <c r="DK81" i="37"/>
  <c r="DK88" i="37"/>
  <c r="DK65" i="36"/>
  <c r="DK72" i="36"/>
  <c r="DK128" i="35"/>
  <c r="DK135" i="35"/>
  <c r="DK48" i="33"/>
  <c r="DK55" i="33"/>
  <c r="DM80" i="34" l="1"/>
  <c r="DM96" i="47"/>
  <c r="DM128" i="35"/>
  <c r="DL159" i="32"/>
  <c r="DJ88" i="47"/>
  <c r="DJ63" i="47"/>
  <c r="DJ62" i="47"/>
  <c r="DJ30" i="47"/>
  <c r="DJ31" i="46"/>
  <c r="DJ40" i="46"/>
  <c r="DJ35" i="46"/>
  <c r="DJ57" i="39"/>
  <c r="DJ56" i="39"/>
  <c r="DJ52" i="39"/>
  <c r="DJ47" i="38"/>
  <c r="DJ56" i="38"/>
  <c r="DJ52" i="38"/>
  <c r="DJ31" i="38"/>
  <c r="DJ51" i="38"/>
  <c r="DJ14" i="38"/>
  <c r="DJ46" i="37"/>
  <c r="DJ68" i="37"/>
  <c r="DJ31" i="37"/>
  <c r="DJ30" i="37"/>
  <c r="DJ69" i="37"/>
  <c r="DJ48" i="36"/>
  <c r="DJ56" i="36"/>
  <c r="DJ51" i="36"/>
  <c r="DJ31" i="36"/>
  <c r="DJ62" i="34"/>
  <c r="DJ69" i="34"/>
  <c r="DJ68" i="34"/>
  <c r="DJ47" i="34"/>
  <c r="DJ46" i="34"/>
  <c r="DJ67" i="34"/>
  <c r="DJ31" i="34"/>
  <c r="DJ30" i="34"/>
  <c r="DJ14" i="34"/>
  <c r="DJ94" i="35"/>
  <c r="DJ115" i="35"/>
  <c r="DJ79" i="35"/>
  <c r="DJ120" i="35"/>
  <c r="DJ63" i="35"/>
  <c r="DJ116" i="35"/>
  <c r="DJ45" i="35"/>
  <c r="DJ117" i="35"/>
  <c r="DJ31" i="35"/>
  <c r="DJ30" i="35"/>
  <c r="DJ40" i="33"/>
  <c r="DJ35" i="33"/>
  <c r="DI142" i="32"/>
  <c r="DI141" i="32"/>
  <c r="DI125" i="32"/>
  <c r="DI147" i="32"/>
  <c r="DI146" i="32"/>
  <c r="DI94" i="32"/>
  <c r="DI93" i="32"/>
  <c r="DI62" i="32"/>
  <c r="DI15" i="32"/>
  <c r="DJ102" i="47"/>
  <c r="DJ91" i="47"/>
  <c r="DJ90" i="47"/>
  <c r="DJ89" i="47"/>
  <c r="DJ87" i="47"/>
  <c r="DJ85" i="47"/>
  <c r="DJ84" i="47"/>
  <c r="DJ82" i="47"/>
  <c r="DJ92" i="47" s="1"/>
  <c r="DJ54" i="46"/>
  <c r="DJ43" i="46"/>
  <c r="DJ42" i="46"/>
  <c r="DJ41" i="46"/>
  <c r="DJ39" i="46"/>
  <c r="DJ37" i="46"/>
  <c r="DJ36" i="46"/>
  <c r="DJ34" i="46"/>
  <c r="DJ44" i="46" s="1"/>
  <c r="DJ59" i="39"/>
  <c r="DJ58" i="39"/>
  <c r="DJ55" i="39"/>
  <c r="DJ53" i="39"/>
  <c r="DJ50" i="39"/>
  <c r="DJ60" i="39" s="1"/>
  <c r="DJ70" i="38"/>
  <c r="DJ59" i="38"/>
  <c r="DJ58" i="38"/>
  <c r="DJ57" i="38"/>
  <c r="DJ55" i="38"/>
  <c r="DJ53" i="38"/>
  <c r="DJ50" i="38"/>
  <c r="DJ60" i="38" s="1"/>
  <c r="DJ87" i="37"/>
  <c r="DJ76" i="37"/>
  <c r="DJ75" i="37"/>
  <c r="DJ72" i="37"/>
  <c r="DJ70" i="37"/>
  <c r="DJ67" i="37"/>
  <c r="DJ77" i="37" s="1"/>
  <c r="DJ71" i="36"/>
  <c r="DJ60" i="36"/>
  <c r="DJ59" i="36"/>
  <c r="DJ58" i="36"/>
  <c r="DJ57" i="36"/>
  <c r="DJ54" i="36"/>
  <c r="DJ53" i="36"/>
  <c r="DJ52" i="36"/>
  <c r="DJ86" i="34"/>
  <c r="DJ75" i="34"/>
  <c r="DJ74" i="34"/>
  <c r="DJ71" i="34"/>
  <c r="DJ66" i="34"/>
  <c r="DJ76" i="34" s="1"/>
  <c r="DJ134" i="35"/>
  <c r="DJ123" i="35"/>
  <c r="DJ121" i="35"/>
  <c r="DJ119" i="35"/>
  <c r="DJ114" i="35"/>
  <c r="DJ124" i="35" s="1"/>
  <c r="DJ54" i="33"/>
  <c r="DJ43" i="33"/>
  <c r="DJ42" i="33"/>
  <c r="DJ41" i="33"/>
  <c r="DJ39" i="33"/>
  <c r="DJ37" i="33"/>
  <c r="DJ36" i="33"/>
  <c r="DJ34" i="33"/>
  <c r="DJ44" i="33" s="1"/>
  <c r="DI165" i="32"/>
  <c r="DI154" i="32"/>
  <c r="DI153" i="32"/>
  <c r="DI150" i="32"/>
  <c r="DI148" i="32"/>
  <c r="DI145" i="32"/>
  <c r="DI155" i="32" s="1"/>
  <c r="DI140" i="32"/>
  <c r="DI139" i="32"/>
  <c r="DI126" i="32"/>
  <c r="DI124" i="32"/>
  <c r="DI123" i="32"/>
  <c r="DI110" i="32"/>
  <c r="DI109" i="32"/>
  <c r="DI108" i="32"/>
  <c r="DI107" i="32"/>
  <c r="DI92" i="32"/>
  <c r="DI91" i="32"/>
  <c r="DI78" i="32"/>
  <c r="DI77" i="32"/>
  <c r="DI76" i="32"/>
  <c r="DI75" i="32"/>
  <c r="DI60" i="32"/>
  <c r="DI59" i="32"/>
  <c r="DI13" i="32"/>
  <c r="DI12" i="32"/>
  <c r="DJ31" i="33"/>
  <c r="DJ29" i="33"/>
  <c r="DJ28" i="33"/>
  <c r="DJ95" i="35"/>
  <c r="DJ93" i="35"/>
  <c r="DJ92" i="35"/>
  <c r="DJ77" i="35"/>
  <c r="DJ76" i="35"/>
  <c r="DJ61" i="35"/>
  <c r="DJ60" i="35"/>
  <c r="DJ44" i="35"/>
  <c r="DJ29" i="35"/>
  <c r="DJ28" i="35"/>
  <c r="DJ63" i="34"/>
  <c r="DJ61" i="34"/>
  <c r="DJ60" i="34"/>
  <c r="DJ45" i="34"/>
  <c r="DJ44" i="34"/>
  <c r="DJ29" i="34"/>
  <c r="DJ28" i="34"/>
  <c r="DJ15" i="34"/>
  <c r="DJ13" i="34"/>
  <c r="DJ12" i="34"/>
  <c r="DJ47" i="36"/>
  <c r="DJ46" i="36"/>
  <c r="DJ32" i="36"/>
  <c r="DJ30" i="36"/>
  <c r="DJ29" i="36"/>
  <c r="DJ47" i="37"/>
  <c r="DJ45" i="37"/>
  <c r="DJ44" i="37"/>
  <c r="DJ29" i="37"/>
  <c r="DJ28" i="37"/>
  <c r="DJ13" i="37"/>
  <c r="DJ12" i="37"/>
  <c r="DJ45" i="38"/>
  <c r="DJ44" i="38"/>
  <c r="DJ29" i="38"/>
  <c r="DJ28" i="38"/>
  <c r="DJ15" i="38"/>
  <c r="DJ13" i="38"/>
  <c r="DJ12" i="38"/>
  <c r="DJ47" i="39"/>
  <c r="DJ46" i="39"/>
  <c r="DJ45" i="39"/>
  <c r="DJ44" i="39"/>
  <c r="DJ31" i="39"/>
  <c r="DJ30" i="39"/>
  <c r="DJ29" i="39"/>
  <c r="DJ28" i="39"/>
  <c r="DJ29" i="46"/>
  <c r="DJ28" i="46"/>
  <c r="DJ79" i="47"/>
  <c r="DJ78" i="47"/>
  <c r="DJ77" i="47"/>
  <c r="DJ76" i="47"/>
  <c r="DJ61" i="47"/>
  <c r="DJ60" i="47"/>
  <c r="DJ31" i="47"/>
  <c r="DJ29" i="47"/>
  <c r="DJ28" i="47"/>
  <c r="DJ48" i="37" l="1"/>
  <c r="DJ95" i="47"/>
  <c r="DJ105" i="47" s="1"/>
  <c r="I32" i="44"/>
  <c r="DJ62" i="36"/>
  <c r="I30" i="44"/>
  <c r="DJ16" i="34"/>
  <c r="DI79" i="32"/>
  <c r="DJ32" i="37"/>
  <c r="DJ32" i="39"/>
  <c r="DJ32" i="34"/>
  <c r="DJ64" i="34"/>
  <c r="DI111" i="32"/>
  <c r="DJ80" i="47"/>
  <c r="DJ83" i="47"/>
  <c r="DJ64" i="47"/>
  <c r="DJ94" i="47"/>
  <c r="DJ104" i="47" s="1"/>
  <c r="DJ32" i="47"/>
  <c r="DJ93" i="47"/>
  <c r="DJ47" i="46"/>
  <c r="DJ57" i="46" s="1"/>
  <c r="DJ30" i="46"/>
  <c r="DJ32" i="46" s="1"/>
  <c r="DJ48" i="39"/>
  <c r="DJ51" i="39"/>
  <c r="DJ62" i="39"/>
  <c r="DJ72" i="39" s="1"/>
  <c r="DJ63" i="39"/>
  <c r="DJ73" i="39" s="1"/>
  <c r="DJ61" i="39"/>
  <c r="DJ71" i="39" s="1"/>
  <c r="DJ46" i="38"/>
  <c r="DJ48" i="38" s="1"/>
  <c r="DJ63" i="38"/>
  <c r="DJ73" i="38" s="1"/>
  <c r="DJ30" i="38"/>
  <c r="DJ32" i="38" s="1"/>
  <c r="DJ16" i="38"/>
  <c r="DJ73" i="37"/>
  <c r="DJ74" i="37"/>
  <c r="DJ14" i="37"/>
  <c r="DJ15" i="37"/>
  <c r="DJ61" i="36"/>
  <c r="DJ45" i="36"/>
  <c r="DJ49" i="36" s="1"/>
  <c r="DJ33" i="36"/>
  <c r="DJ63" i="36"/>
  <c r="DJ73" i="36" s="1"/>
  <c r="DJ48" i="34"/>
  <c r="DJ73" i="34"/>
  <c r="DJ72" i="34"/>
  <c r="DJ96" i="35"/>
  <c r="DJ78" i="35"/>
  <c r="DJ80" i="35" s="1"/>
  <c r="DJ62" i="35"/>
  <c r="DJ64" i="35" s="1"/>
  <c r="DJ122" i="35"/>
  <c r="DJ47" i="35"/>
  <c r="DJ127" i="35"/>
  <c r="DJ137" i="35" s="1"/>
  <c r="DJ46" i="35"/>
  <c r="DJ32" i="35"/>
  <c r="DJ46" i="33"/>
  <c r="DJ56" i="33" s="1"/>
  <c r="DJ47" i="33"/>
  <c r="DJ57" i="33" s="1"/>
  <c r="DJ30" i="33"/>
  <c r="DJ32" i="33" s="1"/>
  <c r="DI143" i="32"/>
  <c r="DI127" i="32"/>
  <c r="DI151" i="32"/>
  <c r="DI95" i="32"/>
  <c r="DI61" i="32"/>
  <c r="DI63" i="32" s="1"/>
  <c r="DI14" i="32"/>
  <c r="DI16" i="32" s="1"/>
  <c r="DI152" i="32"/>
  <c r="DI158" i="32" s="1"/>
  <c r="DI168" i="32" s="1"/>
  <c r="DJ45" i="46"/>
  <c r="DJ46" i="46"/>
  <c r="DJ56" i="46" s="1"/>
  <c r="DJ61" i="38"/>
  <c r="DJ62" i="38"/>
  <c r="DJ72" i="38" s="1"/>
  <c r="DJ64" i="36"/>
  <c r="DJ74" i="36" s="1"/>
  <c r="DJ125" i="35"/>
  <c r="DJ126" i="35"/>
  <c r="DJ136" i="35" s="1"/>
  <c r="DJ45" i="33"/>
  <c r="DH145" i="32"/>
  <c r="DH155" i="32" s="1"/>
  <c r="DH146" i="32"/>
  <c r="DH147" i="32"/>
  <c r="DH148" i="32"/>
  <c r="DH150" i="32"/>
  <c r="DH151" i="32"/>
  <c r="DH152" i="32"/>
  <c r="DH153" i="32"/>
  <c r="DH154" i="32"/>
  <c r="DH165" i="32"/>
  <c r="DI34" i="33"/>
  <c r="DI44" i="33" s="1"/>
  <c r="DI35" i="33"/>
  <c r="DI36" i="33"/>
  <c r="DI37" i="33"/>
  <c r="DI39" i="33"/>
  <c r="DI40" i="33"/>
  <c r="DI41" i="33"/>
  <c r="DI42" i="33"/>
  <c r="DI43" i="33"/>
  <c r="DI54" i="33"/>
  <c r="DI114" i="35"/>
  <c r="DI115" i="35"/>
  <c r="DI116" i="35"/>
  <c r="DI117" i="35"/>
  <c r="DI119" i="35"/>
  <c r="DI120" i="35"/>
  <c r="DI121" i="35"/>
  <c r="DI122" i="35"/>
  <c r="DI123" i="35"/>
  <c r="DI134" i="35"/>
  <c r="DI66" i="34"/>
  <c r="DI76" i="34" s="1"/>
  <c r="DI67" i="34"/>
  <c r="DI68" i="34"/>
  <c r="DI69" i="34"/>
  <c r="DI71" i="34"/>
  <c r="DI72" i="34"/>
  <c r="DI73" i="34"/>
  <c r="DI74" i="34"/>
  <c r="DI75" i="34"/>
  <c r="DI86" i="34"/>
  <c r="DI51" i="36"/>
  <c r="DI61" i="36" s="1"/>
  <c r="DI52" i="36"/>
  <c r="DI53" i="36"/>
  <c r="DI54" i="36"/>
  <c r="DI56" i="36"/>
  <c r="DI57" i="36"/>
  <c r="DI58" i="36"/>
  <c r="DI59" i="36"/>
  <c r="DI60" i="36"/>
  <c r="DI71" i="36"/>
  <c r="DI67" i="37"/>
  <c r="DI77" i="37" s="1"/>
  <c r="DI68" i="37"/>
  <c r="DI69" i="37"/>
  <c r="DI70" i="37"/>
  <c r="DI72" i="37"/>
  <c r="DI73" i="37"/>
  <c r="DI74" i="37"/>
  <c r="DI75" i="37"/>
  <c r="DI76" i="37"/>
  <c r="DI87" i="37"/>
  <c r="DI50" i="38"/>
  <c r="DI60" i="38" s="1"/>
  <c r="DI51" i="38"/>
  <c r="DI52" i="38"/>
  <c r="DI53" i="38"/>
  <c r="DI55" i="38"/>
  <c r="DI56" i="38"/>
  <c r="DI57" i="38"/>
  <c r="DI58" i="38"/>
  <c r="DI59" i="38"/>
  <c r="DI70" i="38"/>
  <c r="DI59" i="39"/>
  <c r="DI58" i="39"/>
  <c r="DI57" i="39"/>
  <c r="DI56" i="39"/>
  <c r="DI55" i="39"/>
  <c r="DI53" i="39"/>
  <c r="DI52" i="39"/>
  <c r="DI51" i="39"/>
  <c r="DI50" i="39"/>
  <c r="DI60" i="39" s="1"/>
  <c r="DI54" i="46"/>
  <c r="DI43" i="46"/>
  <c r="DI42" i="46"/>
  <c r="DI41" i="46"/>
  <c r="DI40" i="46"/>
  <c r="DI39" i="46"/>
  <c r="DI37" i="46"/>
  <c r="DI36" i="46"/>
  <c r="DI35" i="46"/>
  <c r="DI34" i="46"/>
  <c r="DI44" i="46" s="1"/>
  <c r="DI102" i="47"/>
  <c r="DI91" i="47"/>
  <c r="DI90" i="47"/>
  <c r="DI89" i="47"/>
  <c r="DI88" i="47"/>
  <c r="DI87" i="47"/>
  <c r="DI85" i="47"/>
  <c r="DI84" i="47"/>
  <c r="DI83" i="47"/>
  <c r="DI82" i="47"/>
  <c r="DI92" i="47" s="1"/>
  <c r="DI79" i="47"/>
  <c r="DI78" i="47"/>
  <c r="DI77" i="47"/>
  <c r="DI76" i="47"/>
  <c r="DI63" i="47"/>
  <c r="DI62" i="47"/>
  <c r="DI61" i="47"/>
  <c r="DI60" i="47"/>
  <c r="DI47" i="47"/>
  <c r="DI46" i="47"/>
  <c r="DI45" i="47"/>
  <c r="DI44" i="47"/>
  <c r="EI37" i="47"/>
  <c r="EI36" i="47"/>
  <c r="EI35" i="47"/>
  <c r="EI34" i="47"/>
  <c r="DI31" i="47"/>
  <c r="DI30" i="47"/>
  <c r="DI29" i="47"/>
  <c r="DI28" i="47"/>
  <c r="DI31" i="46"/>
  <c r="DI30" i="46"/>
  <c r="DI29" i="46"/>
  <c r="DI28" i="46"/>
  <c r="DI47" i="39"/>
  <c r="DI46" i="39"/>
  <c r="DI45" i="39"/>
  <c r="DI44" i="39"/>
  <c r="DI31" i="39"/>
  <c r="DI30" i="39"/>
  <c r="DI29" i="39"/>
  <c r="DI28" i="39"/>
  <c r="DI47" i="38"/>
  <c r="DI46" i="38"/>
  <c r="DI45" i="38"/>
  <c r="DI44" i="38"/>
  <c r="DI31" i="38"/>
  <c r="DI30" i="38"/>
  <c r="DI29" i="38"/>
  <c r="DI28" i="38"/>
  <c r="DI15" i="38"/>
  <c r="DI14" i="38"/>
  <c r="DI13" i="38"/>
  <c r="DI12" i="38"/>
  <c r="DI47" i="37"/>
  <c r="DI46" i="37"/>
  <c r="DI45" i="37"/>
  <c r="DI44" i="37"/>
  <c r="DI31" i="37"/>
  <c r="DI30" i="37"/>
  <c r="DI29" i="37"/>
  <c r="DI28" i="37"/>
  <c r="DI15" i="37"/>
  <c r="DI14" i="37"/>
  <c r="DI13" i="37"/>
  <c r="DI12" i="37"/>
  <c r="DI48" i="36"/>
  <c r="DI47" i="36"/>
  <c r="DI46" i="36"/>
  <c r="DI45" i="36"/>
  <c r="DI32" i="36"/>
  <c r="DI31" i="36"/>
  <c r="DI30" i="36"/>
  <c r="DI29" i="36"/>
  <c r="DI63" i="34"/>
  <c r="DI62" i="34"/>
  <c r="DI61" i="34"/>
  <c r="DI60" i="34"/>
  <c r="DI47" i="34"/>
  <c r="DI46" i="34"/>
  <c r="DI45" i="34"/>
  <c r="DI44" i="34"/>
  <c r="DI31" i="34"/>
  <c r="DI30" i="34"/>
  <c r="DI29" i="34"/>
  <c r="DI28" i="34"/>
  <c r="DI15" i="34"/>
  <c r="DI14" i="34"/>
  <c r="DI13" i="34"/>
  <c r="DI12" i="34"/>
  <c r="DI95" i="35"/>
  <c r="DI94" i="35"/>
  <c r="DI93" i="35"/>
  <c r="DI92" i="35"/>
  <c r="DI79" i="35"/>
  <c r="DI78" i="35"/>
  <c r="DI77" i="35"/>
  <c r="DI76" i="35"/>
  <c r="DI63" i="35"/>
  <c r="DI62" i="35"/>
  <c r="DI61" i="35"/>
  <c r="DI60" i="35"/>
  <c r="DI47" i="35"/>
  <c r="DI46" i="35"/>
  <c r="DI45" i="35"/>
  <c r="DI44" i="35"/>
  <c r="DI31" i="35"/>
  <c r="DI30" i="35"/>
  <c r="DI29" i="35"/>
  <c r="DI28" i="35"/>
  <c r="DI31" i="33"/>
  <c r="DI30" i="33"/>
  <c r="DI29" i="33"/>
  <c r="DI28" i="33"/>
  <c r="DH142" i="32"/>
  <c r="DH141" i="32"/>
  <c r="DH140" i="32"/>
  <c r="DH139" i="32"/>
  <c r="DH126" i="32"/>
  <c r="DH125" i="32"/>
  <c r="DH124" i="32"/>
  <c r="DH123" i="32"/>
  <c r="DH110" i="32"/>
  <c r="DH109" i="32"/>
  <c r="DH108" i="32"/>
  <c r="DH107" i="32"/>
  <c r="DH94" i="32"/>
  <c r="DH93" i="32"/>
  <c r="DH92" i="32"/>
  <c r="DH91" i="32"/>
  <c r="DH78" i="32"/>
  <c r="DH77" i="32"/>
  <c r="DH76" i="32"/>
  <c r="DH75" i="32"/>
  <c r="DH62" i="32"/>
  <c r="DH61" i="32"/>
  <c r="DH60" i="32"/>
  <c r="DH59" i="32"/>
  <c r="DH15" i="32"/>
  <c r="DH14" i="32"/>
  <c r="DH13" i="32"/>
  <c r="DH12" i="32"/>
  <c r="DH28" i="38"/>
  <c r="DH102" i="47"/>
  <c r="DH91" i="47"/>
  <c r="DH90" i="47"/>
  <c r="DH89" i="47"/>
  <c r="DH88" i="47"/>
  <c r="DH87" i="47"/>
  <c r="DH85" i="47"/>
  <c r="DH84" i="47"/>
  <c r="DH83" i="47"/>
  <c r="DH82" i="47"/>
  <c r="DH92" i="47" s="1"/>
  <c r="DH79" i="47"/>
  <c r="DH78" i="47"/>
  <c r="DH77" i="47"/>
  <c r="DH76" i="47"/>
  <c r="DH63" i="47"/>
  <c r="DH62" i="47"/>
  <c r="DH61" i="47"/>
  <c r="DH60" i="47"/>
  <c r="DH31" i="47"/>
  <c r="DH30" i="47"/>
  <c r="DH29" i="47"/>
  <c r="DH28" i="47"/>
  <c r="DH54" i="46"/>
  <c r="DH43" i="46"/>
  <c r="DH42" i="46"/>
  <c r="DH41" i="46"/>
  <c r="DH40" i="46"/>
  <c r="DH39" i="46"/>
  <c r="DH37" i="46"/>
  <c r="DH36" i="46"/>
  <c r="DH35" i="46"/>
  <c r="DH34" i="46"/>
  <c r="DH44" i="46" s="1"/>
  <c r="DH31" i="46"/>
  <c r="DH30" i="46"/>
  <c r="DH29" i="46"/>
  <c r="DH28" i="46"/>
  <c r="DH59" i="39"/>
  <c r="DH58" i="39"/>
  <c r="DH57" i="39"/>
  <c r="DH56" i="39"/>
  <c r="DH55" i="39"/>
  <c r="DH53" i="39"/>
  <c r="DH52" i="39"/>
  <c r="DH51" i="39"/>
  <c r="DH50" i="39"/>
  <c r="DH60" i="39" s="1"/>
  <c r="DH47" i="39"/>
  <c r="DH46" i="39"/>
  <c r="DH45" i="39"/>
  <c r="DH44" i="39"/>
  <c r="DH31" i="39"/>
  <c r="DH30" i="39"/>
  <c r="DH29" i="39"/>
  <c r="DH28" i="39"/>
  <c r="DH70" i="38"/>
  <c r="DH59" i="38"/>
  <c r="DH58" i="38"/>
  <c r="DH57" i="38"/>
  <c r="DH62" i="38" s="1"/>
  <c r="DH72" i="38" s="1"/>
  <c r="DH53" i="38"/>
  <c r="DH52" i="38"/>
  <c r="DH51" i="38"/>
  <c r="DH50" i="38"/>
  <c r="DH60" i="38" s="1"/>
  <c r="DH47" i="38"/>
  <c r="DH46" i="38"/>
  <c r="DH45" i="38"/>
  <c r="DH44" i="38"/>
  <c r="DH31" i="38"/>
  <c r="DH30" i="38"/>
  <c r="DH29" i="38"/>
  <c r="DH15" i="38"/>
  <c r="DH14" i="38"/>
  <c r="DH13" i="38"/>
  <c r="DH12" i="38"/>
  <c r="DH87" i="37"/>
  <c r="DH76" i="37"/>
  <c r="DH75" i="37"/>
  <c r="DH74" i="37"/>
  <c r="DH73" i="37"/>
  <c r="DH72" i="37"/>
  <c r="DH70" i="37"/>
  <c r="DH69" i="37"/>
  <c r="DH68" i="37"/>
  <c r="DH67" i="37"/>
  <c r="DH77" i="37" s="1"/>
  <c r="DH47" i="37"/>
  <c r="DH46" i="37"/>
  <c r="DH45" i="37"/>
  <c r="DH44" i="37"/>
  <c r="DH31" i="37"/>
  <c r="DH30" i="37"/>
  <c r="DH29" i="37"/>
  <c r="DH28" i="37"/>
  <c r="DH15" i="37"/>
  <c r="DH14" i="37"/>
  <c r="DH13" i="37"/>
  <c r="DH12" i="37"/>
  <c r="DH71" i="36"/>
  <c r="DH60" i="36"/>
  <c r="DH59" i="36"/>
  <c r="DH58" i="36"/>
  <c r="DH57" i="36"/>
  <c r="DH56" i="36"/>
  <c r="DH54" i="36"/>
  <c r="DH53" i="36"/>
  <c r="DH52" i="36"/>
  <c r="DH51" i="36"/>
  <c r="DH61" i="36" s="1"/>
  <c r="DH48" i="36"/>
  <c r="DH47" i="36"/>
  <c r="DH46" i="36"/>
  <c r="DH45" i="36"/>
  <c r="DH32" i="36"/>
  <c r="DH31" i="36"/>
  <c r="DH30" i="36"/>
  <c r="DH29" i="36"/>
  <c r="DH86" i="34"/>
  <c r="DH75" i="34"/>
  <c r="DH74" i="34"/>
  <c r="DH73" i="34"/>
  <c r="DH72" i="34"/>
  <c r="DH71" i="34"/>
  <c r="DH69" i="34"/>
  <c r="DH68" i="34"/>
  <c r="DH67" i="34"/>
  <c r="DH66" i="34"/>
  <c r="DH76" i="34" s="1"/>
  <c r="DH63" i="34"/>
  <c r="DH62" i="34"/>
  <c r="DH61" i="34"/>
  <c r="DH60" i="34"/>
  <c r="DH47" i="34"/>
  <c r="DH46" i="34"/>
  <c r="DH45" i="34"/>
  <c r="DH44" i="34"/>
  <c r="DH31" i="34"/>
  <c r="DH30" i="34"/>
  <c r="DH29" i="34"/>
  <c r="DH28" i="34"/>
  <c r="DH15" i="34"/>
  <c r="DH14" i="34"/>
  <c r="DH13" i="34"/>
  <c r="DH12" i="34"/>
  <c r="EI134" i="35"/>
  <c r="DH44" i="35"/>
  <c r="DH45" i="35"/>
  <c r="DH46" i="35"/>
  <c r="DH47" i="35"/>
  <c r="DH134" i="35"/>
  <c r="DH123" i="35"/>
  <c r="DH122" i="35"/>
  <c r="DH121" i="35"/>
  <c r="DH120" i="35"/>
  <c r="DH119" i="35"/>
  <c r="DH117" i="35"/>
  <c r="DH116" i="35"/>
  <c r="DH115" i="35"/>
  <c r="DH114" i="35"/>
  <c r="DH124" i="35" s="1"/>
  <c r="DH95" i="35"/>
  <c r="DH94" i="35"/>
  <c r="DH93" i="35"/>
  <c r="DH92" i="35"/>
  <c r="DH79" i="35"/>
  <c r="DH78" i="35"/>
  <c r="DH77" i="35"/>
  <c r="DH76" i="35"/>
  <c r="DH63" i="35"/>
  <c r="DH62" i="35"/>
  <c r="DH61" i="35"/>
  <c r="DH60" i="35"/>
  <c r="DH31" i="35"/>
  <c r="DH30" i="35"/>
  <c r="DH29" i="35"/>
  <c r="DH28" i="35"/>
  <c r="DH54" i="33"/>
  <c r="DH43" i="33"/>
  <c r="DH42" i="33"/>
  <c r="DH41" i="33"/>
  <c r="DH40" i="33"/>
  <c r="DH39" i="33"/>
  <c r="DH37" i="33"/>
  <c r="DH36" i="33"/>
  <c r="DH35" i="33"/>
  <c r="DH34" i="33"/>
  <c r="DH44" i="33" s="1"/>
  <c r="DH31" i="33"/>
  <c r="DH30" i="33"/>
  <c r="DH29" i="33"/>
  <c r="DH28" i="33"/>
  <c r="DG165" i="32"/>
  <c r="DG154" i="32"/>
  <c r="DG153" i="32"/>
  <c r="DG152" i="32"/>
  <c r="DG151" i="32"/>
  <c r="DG150" i="32"/>
  <c r="DG148" i="32"/>
  <c r="DG147" i="32"/>
  <c r="DG146" i="32"/>
  <c r="DG145" i="32"/>
  <c r="DG155" i="32" s="1"/>
  <c r="DG142" i="32"/>
  <c r="DG141" i="32"/>
  <c r="DG140" i="32"/>
  <c r="DG139" i="32"/>
  <c r="DG126" i="32"/>
  <c r="DG125" i="32"/>
  <c r="DG124" i="32"/>
  <c r="DG123" i="32"/>
  <c r="DG110" i="32"/>
  <c r="DG109" i="32"/>
  <c r="DG108" i="32"/>
  <c r="DG107" i="32"/>
  <c r="DG94" i="32"/>
  <c r="DG93" i="32"/>
  <c r="DG92" i="32"/>
  <c r="DG91" i="32"/>
  <c r="DG78" i="32"/>
  <c r="DG77" i="32"/>
  <c r="DG76" i="32"/>
  <c r="DG75" i="32"/>
  <c r="DG62" i="32"/>
  <c r="DG61" i="32"/>
  <c r="DG60" i="32"/>
  <c r="DG59" i="32"/>
  <c r="DG15" i="32"/>
  <c r="DG14" i="32"/>
  <c r="DG13" i="32"/>
  <c r="DG12" i="32"/>
  <c r="DG91" i="47"/>
  <c r="DG90" i="47"/>
  <c r="DG89" i="47"/>
  <c r="DG88" i="47"/>
  <c r="DG87" i="47"/>
  <c r="DG85" i="47"/>
  <c r="DG84" i="47"/>
  <c r="DG83" i="47"/>
  <c r="DG82" i="47"/>
  <c r="DG92" i="47" s="1"/>
  <c r="DG102" i="47"/>
  <c r="DG79" i="47"/>
  <c r="DG78" i="47"/>
  <c r="DG77" i="47"/>
  <c r="DG76" i="47"/>
  <c r="DG63" i="47"/>
  <c r="DG62" i="47"/>
  <c r="DG61" i="47"/>
  <c r="DG60" i="47"/>
  <c r="DG31" i="47"/>
  <c r="DG30" i="47"/>
  <c r="DG29" i="47"/>
  <c r="DG28" i="47"/>
  <c r="DG54" i="46"/>
  <c r="DG43" i="46"/>
  <c r="DG42" i="46"/>
  <c r="DG41" i="46"/>
  <c r="DG40" i="46"/>
  <c r="DG39" i="46"/>
  <c r="DG37" i="46"/>
  <c r="DG36" i="46"/>
  <c r="DG35" i="46"/>
  <c r="DG34" i="46"/>
  <c r="DG44" i="46" s="1"/>
  <c r="DG31" i="46"/>
  <c r="DG30" i="46"/>
  <c r="DG29" i="46"/>
  <c r="DG28" i="46"/>
  <c r="DG59" i="39"/>
  <c r="DG58" i="39"/>
  <c r="DG57" i="39"/>
  <c r="DG56" i="39"/>
  <c r="DG55" i="39"/>
  <c r="DG53" i="39"/>
  <c r="DG52" i="39"/>
  <c r="DG51" i="39"/>
  <c r="DG50" i="39"/>
  <c r="DG60" i="39" s="1"/>
  <c r="DG47" i="39"/>
  <c r="DG46" i="39"/>
  <c r="DG45" i="39"/>
  <c r="DG44" i="39"/>
  <c r="DG31" i="39"/>
  <c r="DG30" i="39"/>
  <c r="DG29" i="39"/>
  <c r="DG28" i="39"/>
  <c r="DG70" i="38"/>
  <c r="DG59" i="38"/>
  <c r="DG58" i="38"/>
  <c r="DG57" i="38"/>
  <c r="DG56" i="38"/>
  <c r="DG55" i="38"/>
  <c r="DG53" i="38"/>
  <c r="DG52" i="38"/>
  <c r="DG51" i="38"/>
  <c r="DG50" i="38"/>
  <c r="DG60" i="38" s="1"/>
  <c r="DG47" i="38"/>
  <c r="DG46" i="38"/>
  <c r="DG45" i="38"/>
  <c r="DG44" i="38"/>
  <c r="DG31" i="38"/>
  <c r="DG30" i="38"/>
  <c r="DG29" i="38"/>
  <c r="DG28" i="38"/>
  <c r="DG15" i="38"/>
  <c r="DG14" i="38"/>
  <c r="DG13" i="38"/>
  <c r="DG12" i="38"/>
  <c r="DG87" i="37"/>
  <c r="DG76" i="37"/>
  <c r="DG75" i="37"/>
  <c r="DG74" i="37"/>
  <c r="DG73" i="37"/>
  <c r="DG72" i="37"/>
  <c r="DG70" i="37"/>
  <c r="DG69" i="37"/>
  <c r="DG68" i="37"/>
  <c r="DG67" i="37"/>
  <c r="DG77" i="37" s="1"/>
  <c r="DG47" i="37"/>
  <c r="DG46" i="37"/>
  <c r="DG45" i="37"/>
  <c r="DG44" i="37"/>
  <c r="DG31" i="37"/>
  <c r="DG30" i="37"/>
  <c r="DG29" i="37"/>
  <c r="DG28" i="37"/>
  <c r="DG15" i="37"/>
  <c r="DG14" i="37"/>
  <c r="DG13" i="37"/>
  <c r="DG12" i="37"/>
  <c r="DG71" i="36"/>
  <c r="DG60" i="36"/>
  <c r="DG59" i="36"/>
  <c r="DG58" i="36"/>
  <c r="DG57" i="36"/>
  <c r="DG56" i="36"/>
  <c r="DG54" i="36"/>
  <c r="DG53" i="36"/>
  <c r="DG52" i="36"/>
  <c r="DG51" i="36"/>
  <c r="DG61" i="36" s="1"/>
  <c r="DG48" i="36"/>
  <c r="DG47" i="36"/>
  <c r="DG46" i="36"/>
  <c r="DG45" i="36"/>
  <c r="DG32" i="36"/>
  <c r="DG31" i="36"/>
  <c r="DG30" i="36"/>
  <c r="DG29" i="36"/>
  <c r="DG86" i="34"/>
  <c r="DG75" i="34"/>
  <c r="DG74" i="34"/>
  <c r="DG73" i="34"/>
  <c r="DG72" i="34"/>
  <c r="DG71" i="34"/>
  <c r="DG69" i="34"/>
  <c r="DG68" i="34"/>
  <c r="DG67" i="34"/>
  <c r="DG66" i="34"/>
  <c r="DG76" i="34" s="1"/>
  <c r="DG63" i="34"/>
  <c r="DG62" i="34"/>
  <c r="DG61" i="34"/>
  <c r="DG60" i="34"/>
  <c r="DG47" i="34"/>
  <c r="DG46" i="34"/>
  <c r="DG45" i="34"/>
  <c r="DG44" i="34"/>
  <c r="DG31" i="34"/>
  <c r="DG30" i="34"/>
  <c r="DG29" i="34"/>
  <c r="DG28" i="34"/>
  <c r="DG15" i="34"/>
  <c r="DG14" i="34"/>
  <c r="DG13" i="34"/>
  <c r="DG12" i="34"/>
  <c r="DG29" i="35"/>
  <c r="DG30" i="35"/>
  <c r="DG28" i="35"/>
  <c r="DG31" i="35"/>
  <c r="DG134" i="35"/>
  <c r="DG123" i="35"/>
  <c r="DG122" i="35"/>
  <c r="DG121" i="35"/>
  <c r="DG120" i="35"/>
  <c r="DG119" i="35"/>
  <c r="DG117" i="35"/>
  <c r="DG116" i="35"/>
  <c r="DG115" i="35"/>
  <c r="DG114" i="35"/>
  <c r="DG124" i="35" s="1"/>
  <c r="DG95" i="35"/>
  <c r="DG94" i="35"/>
  <c r="DG93" i="35"/>
  <c r="DG92" i="35"/>
  <c r="DG79" i="35"/>
  <c r="DG78" i="35"/>
  <c r="DG77" i="35"/>
  <c r="DG76" i="35"/>
  <c r="DG63" i="35"/>
  <c r="DG62" i="35"/>
  <c r="DG61" i="35"/>
  <c r="DG60" i="35"/>
  <c r="DG47" i="35"/>
  <c r="DG46" i="35"/>
  <c r="DG45" i="35"/>
  <c r="DG44" i="35"/>
  <c r="DF28" i="35"/>
  <c r="DG54" i="33"/>
  <c r="DG43" i="33"/>
  <c r="DG42" i="33"/>
  <c r="DG41" i="33"/>
  <c r="DG40" i="33"/>
  <c r="DG39" i="33"/>
  <c r="DG37" i="33"/>
  <c r="DG36" i="33"/>
  <c r="DG35" i="33"/>
  <c r="DG34" i="33"/>
  <c r="DG44" i="33" s="1"/>
  <c r="DG31" i="33"/>
  <c r="DG30" i="33"/>
  <c r="DG29" i="33"/>
  <c r="DG28" i="33"/>
  <c r="DF165" i="32"/>
  <c r="DF154" i="32"/>
  <c r="DF153" i="32"/>
  <c r="DF152" i="32"/>
  <c r="DF151" i="32"/>
  <c r="DF150" i="32"/>
  <c r="DF148" i="32"/>
  <c r="DF147" i="32"/>
  <c r="DF146" i="32"/>
  <c r="DF145" i="32"/>
  <c r="DF155" i="32" s="1"/>
  <c r="DF142" i="32"/>
  <c r="DF141" i="32"/>
  <c r="DF140" i="32"/>
  <c r="DF139" i="32"/>
  <c r="DF126" i="32"/>
  <c r="DF125" i="32"/>
  <c r="DF124" i="32"/>
  <c r="DF123" i="32"/>
  <c r="DF110" i="32"/>
  <c r="DF109" i="32"/>
  <c r="DF108" i="32"/>
  <c r="DF107" i="32"/>
  <c r="DF94" i="32"/>
  <c r="DF93" i="32"/>
  <c r="DF92" i="32"/>
  <c r="DF91" i="32"/>
  <c r="DF78" i="32"/>
  <c r="DF77" i="32"/>
  <c r="DF76" i="32"/>
  <c r="DF75" i="32"/>
  <c r="DF62" i="32"/>
  <c r="DF61" i="32"/>
  <c r="DF60" i="32"/>
  <c r="DF59" i="32"/>
  <c r="DF15" i="32"/>
  <c r="DF14" i="32"/>
  <c r="DF13" i="32"/>
  <c r="DF12" i="32"/>
  <c r="DI95" i="47" l="1"/>
  <c r="DI105" i="47" s="1"/>
  <c r="DG48" i="37"/>
  <c r="DH48" i="37"/>
  <c r="DI48" i="37"/>
  <c r="DG95" i="47"/>
  <c r="DG105" i="47" s="1"/>
  <c r="DJ78" i="37"/>
  <c r="DJ88" i="37" s="1"/>
  <c r="DH95" i="47"/>
  <c r="DH105" i="47" s="1"/>
  <c r="DG62" i="36"/>
  <c r="DI62" i="36"/>
  <c r="DH62" i="36"/>
  <c r="H32" i="44"/>
  <c r="H30" i="44"/>
  <c r="F30" i="44"/>
  <c r="G30" i="44"/>
  <c r="F32" i="44"/>
  <c r="G32" i="44"/>
  <c r="DI62" i="38"/>
  <c r="DI72" i="38" s="1"/>
  <c r="DJ48" i="35"/>
  <c r="DJ16" i="37"/>
  <c r="DJ78" i="34"/>
  <c r="DJ88" i="34" s="1"/>
  <c r="DI64" i="35"/>
  <c r="DI61" i="39"/>
  <c r="DI71" i="39" s="1"/>
  <c r="DJ96" i="47"/>
  <c r="DJ103" i="47"/>
  <c r="DJ64" i="39"/>
  <c r="DJ79" i="37"/>
  <c r="DJ89" i="37" s="1"/>
  <c r="DJ80" i="37"/>
  <c r="DJ90" i="37" s="1"/>
  <c r="DJ77" i="34"/>
  <c r="DJ87" i="34" s="1"/>
  <c r="DJ79" i="34"/>
  <c r="DJ89" i="34" s="1"/>
  <c r="DI156" i="32"/>
  <c r="DI166" i="32" s="1"/>
  <c r="DI157" i="32"/>
  <c r="DI167" i="32" s="1"/>
  <c r="DJ48" i="46"/>
  <c r="DJ55" i="46"/>
  <c r="DJ64" i="38"/>
  <c r="DJ71" i="38"/>
  <c r="DJ65" i="36"/>
  <c r="DJ72" i="36"/>
  <c r="DJ128" i="35"/>
  <c r="DJ135" i="35"/>
  <c r="DJ48" i="33"/>
  <c r="DJ55" i="33"/>
  <c r="DI48" i="47"/>
  <c r="DI48" i="39"/>
  <c r="DI46" i="33"/>
  <c r="DI56" i="33" s="1"/>
  <c r="DH127" i="32"/>
  <c r="DH143" i="32"/>
  <c r="DI80" i="47"/>
  <c r="DI64" i="47"/>
  <c r="DI32" i="47"/>
  <c r="DI94" i="47"/>
  <c r="DI104" i="47" s="1"/>
  <c r="DI32" i="46"/>
  <c r="DI46" i="46"/>
  <c r="DI56" i="46" s="1"/>
  <c r="DI47" i="46"/>
  <c r="DI57" i="46" s="1"/>
  <c r="DI62" i="39"/>
  <c r="DI72" i="39" s="1"/>
  <c r="DI63" i="39"/>
  <c r="DI73" i="39" s="1"/>
  <c r="DI32" i="39"/>
  <c r="DI48" i="38"/>
  <c r="DI61" i="38"/>
  <c r="DI71" i="38" s="1"/>
  <c r="DI63" i="38"/>
  <c r="DI73" i="38" s="1"/>
  <c r="DI32" i="38"/>
  <c r="DI16" i="38"/>
  <c r="DI32" i="37"/>
  <c r="DI78" i="37"/>
  <c r="DI88" i="37" s="1"/>
  <c r="DI79" i="37"/>
  <c r="DI89" i="37" s="1"/>
  <c r="DI16" i="37"/>
  <c r="DI80" i="37"/>
  <c r="DI90" i="37" s="1"/>
  <c r="DI63" i="36"/>
  <c r="DI73" i="36" s="1"/>
  <c r="DI49" i="36"/>
  <c r="DI64" i="36"/>
  <c r="DI74" i="36" s="1"/>
  <c r="DI33" i="36"/>
  <c r="DI78" i="34"/>
  <c r="DI88" i="34" s="1"/>
  <c r="DI64" i="34"/>
  <c r="DI48" i="34"/>
  <c r="DI32" i="34"/>
  <c r="DI79" i="34"/>
  <c r="DI89" i="34" s="1"/>
  <c r="DI77" i="34"/>
  <c r="DI87" i="34" s="1"/>
  <c r="DI16" i="34"/>
  <c r="DI96" i="35"/>
  <c r="DI80" i="35"/>
  <c r="DI126" i="35"/>
  <c r="DI136" i="35" s="1"/>
  <c r="DI127" i="35"/>
  <c r="DI137" i="35" s="1"/>
  <c r="DI124" i="35"/>
  <c r="DI125" i="35"/>
  <c r="DI135" i="35" s="1"/>
  <c r="DI48" i="35"/>
  <c r="DI32" i="35"/>
  <c r="DI47" i="33"/>
  <c r="DI57" i="33" s="1"/>
  <c r="DI32" i="33"/>
  <c r="DH111" i="32"/>
  <c r="DH95" i="32"/>
  <c r="DH79" i="32"/>
  <c r="DH63" i="32"/>
  <c r="DH158" i="32"/>
  <c r="DH168" i="32" s="1"/>
  <c r="DH16" i="32"/>
  <c r="DH157" i="32"/>
  <c r="DH167" i="32" s="1"/>
  <c r="DH156" i="32"/>
  <c r="DI45" i="33"/>
  <c r="DI45" i="46"/>
  <c r="DI93" i="47"/>
  <c r="DH64" i="47"/>
  <c r="DG45" i="46"/>
  <c r="DG55" i="46" s="1"/>
  <c r="DH32" i="46"/>
  <c r="DG62" i="38"/>
  <c r="DG72" i="38" s="1"/>
  <c r="DG49" i="36"/>
  <c r="DH63" i="36"/>
  <c r="DH73" i="36" s="1"/>
  <c r="DH32" i="35"/>
  <c r="DH47" i="33"/>
  <c r="DH57" i="33" s="1"/>
  <c r="DH32" i="33"/>
  <c r="DF16" i="32"/>
  <c r="DG16" i="32"/>
  <c r="DH80" i="47"/>
  <c r="DH93" i="47"/>
  <c r="DH103" i="47" s="1"/>
  <c r="DH32" i="47"/>
  <c r="DH94" i="47"/>
  <c r="DH104" i="47" s="1"/>
  <c r="DH46" i="46"/>
  <c r="DH56" i="46" s="1"/>
  <c r="DH45" i="46"/>
  <c r="DH55" i="46" s="1"/>
  <c r="DH47" i="46"/>
  <c r="DH57" i="46" s="1"/>
  <c r="DH48" i="39"/>
  <c r="DH62" i="39"/>
  <c r="DH72" i="39" s="1"/>
  <c r="DH63" i="39"/>
  <c r="DH73" i="39" s="1"/>
  <c r="DH32" i="39"/>
  <c r="DH61" i="39"/>
  <c r="DH71" i="39" s="1"/>
  <c r="DH48" i="38"/>
  <c r="DH32" i="38"/>
  <c r="DH61" i="38"/>
  <c r="DH71" i="38" s="1"/>
  <c r="DH16" i="38"/>
  <c r="DH79" i="37"/>
  <c r="DH89" i="37" s="1"/>
  <c r="DH32" i="37"/>
  <c r="DH16" i="37"/>
  <c r="DH78" i="37"/>
  <c r="DH88" i="37" s="1"/>
  <c r="DH33" i="36"/>
  <c r="DH64" i="34"/>
  <c r="DH48" i="34"/>
  <c r="DH79" i="34"/>
  <c r="DH89" i="34" s="1"/>
  <c r="DH32" i="34"/>
  <c r="DH16" i="34"/>
  <c r="DH78" i="34"/>
  <c r="DH88" i="34" s="1"/>
  <c r="DH96" i="35"/>
  <c r="DH80" i="35"/>
  <c r="DH64" i="35"/>
  <c r="DH48" i="35"/>
  <c r="DG143" i="32"/>
  <c r="DG127" i="32"/>
  <c r="DG111" i="32"/>
  <c r="DG95" i="32"/>
  <c r="DG79" i="32"/>
  <c r="DG63" i="32"/>
  <c r="DG157" i="32"/>
  <c r="DG167" i="32" s="1"/>
  <c r="DH63" i="38"/>
  <c r="DH73" i="38" s="1"/>
  <c r="DG16" i="38"/>
  <c r="DH80" i="37"/>
  <c r="DH90" i="37" s="1"/>
  <c r="DG80" i="37"/>
  <c r="DG90" i="37" s="1"/>
  <c r="DH49" i="36"/>
  <c r="DH64" i="36"/>
  <c r="DH74" i="36" s="1"/>
  <c r="DG64" i="36"/>
  <c r="DG74" i="36" s="1"/>
  <c r="DH77" i="34"/>
  <c r="DH127" i="35"/>
  <c r="DH137" i="35" s="1"/>
  <c r="DH126" i="35"/>
  <c r="DH136" i="35" s="1"/>
  <c r="DH125" i="35"/>
  <c r="DH45" i="33"/>
  <c r="DH46" i="33"/>
  <c r="DH56" i="33" s="1"/>
  <c r="DG32" i="33"/>
  <c r="DG47" i="33"/>
  <c r="DG57" i="33" s="1"/>
  <c r="DG156" i="32"/>
  <c r="DG158" i="32"/>
  <c r="DG168" i="32" s="1"/>
  <c r="DG64" i="47"/>
  <c r="DG80" i="47"/>
  <c r="DG32" i="47"/>
  <c r="DG93" i="47"/>
  <c r="DG94" i="47"/>
  <c r="DG104" i="47" s="1"/>
  <c r="DG32" i="46"/>
  <c r="DG46" i="46"/>
  <c r="DG56" i="46" s="1"/>
  <c r="DG47" i="46"/>
  <c r="DG57" i="46" s="1"/>
  <c r="DG63" i="39"/>
  <c r="DG73" i="39" s="1"/>
  <c r="DG48" i="39"/>
  <c r="DG32" i="39"/>
  <c r="DG61" i="39"/>
  <c r="DG71" i="39" s="1"/>
  <c r="DG62" i="39"/>
  <c r="DG72" i="39" s="1"/>
  <c r="DG48" i="38"/>
  <c r="DG32" i="38"/>
  <c r="DG63" i="38"/>
  <c r="DG73" i="38" s="1"/>
  <c r="DG61" i="38"/>
  <c r="DG16" i="37"/>
  <c r="DG32" i="37"/>
  <c r="DG79" i="37"/>
  <c r="DG89" i="37" s="1"/>
  <c r="DG78" i="37"/>
  <c r="DG33" i="36"/>
  <c r="DG63" i="36"/>
  <c r="DG73" i="36" s="1"/>
  <c r="DG64" i="34"/>
  <c r="DG48" i="34"/>
  <c r="DG32" i="34"/>
  <c r="DG78" i="34"/>
  <c r="DG88" i="34" s="1"/>
  <c r="DG79" i="34"/>
  <c r="DG89" i="34" s="1"/>
  <c r="DG16" i="34"/>
  <c r="DG77" i="34"/>
  <c r="DG96" i="35"/>
  <c r="DG80" i="35"/>
  <c r="DG64" i="35"/>
  <c r="DG127" i="35"/>
  <c r="DG137" i="35" s="1"/>
  <c r="DG48" i="35"/>
  <c r="DG126" i="35"/>
  <c r="DG136" i="35" s="1"/>
  <c r="DG32" i="35"/>
  <c r="DG125" i="35"/>
  <c r="DG46" i="33"/>
  <c r="DG56" i="33" s="1"/>
  <c r="DG45" i="33"/>
  <c r="DF143" i="32"/>
  <c r="DF127" i="32"/>
  <c r="DF111" i="32"/>
  <c r="DF95" i="32"/>
  <c r="DF79" i="32"/>
  <c r="DF157" i="32"/>
  <c r="DF167" i="32" s="1"/>
  <c r="DF63" i="32"/>
  <c r="DF158" i="32"/>
  <c r="DF168" i="32" s="1"/>
  <c r="DF156" i="32"/>
  <c r="D3" i="44" l="1"/>
  <c r="DJ81" i="37"/>
  <c r="DJ80" i="34"/>
  <c r="DI159" i="32"/>
  <c r="DI64" i="39"/>
  <c r="DI64" i="38"/>
  <c r="DI81" i="37"/>
  <c r="DI80" i="34"/>
  <c r="DI128" i="35"/>
  <c r="DH159" i="32"/>
  <c r="DH166" i="32"/>
  <c r="DI55" i="33"/>
  <c r="DI48" i="33"/>
  <c r="DI72" i="36"/>
  <c r="DI65" i="36"/>
  <c r="DI55" i="46"/>
  <c r="DI48" i="46"/>
  <c r="DI96" i="47"/>
  <c r="DI103" i="47"/>
  <c r="DH48" i="46"/>
  <c r="DH96" i="47"/>
  <c r="DH64" i="39"/>
  <c r="DH64" i="38"/>
  <c r="DH81" i="37"/>
  <c r="DH65" i="36"/>
  <c r="DH72" i="36"/>
  <c r="DH80" i="34"/>
  <c r="DH87" i="34"/>
  <c r="DH128" i="35"/>
  <c r="DH135" i="35"/>
  <c r="DH48" i="33"/>
  <c r="DH55" i="33"/>
  <c r="DG159" i="32"/>
  <c r="DG166" i="32"/>
  <c r="DG96" i="47"/>
  <c r="DG103" i="47"/>
  <c r="DG48" i="46"/>
  <c r="DG64" i="39"/>
  <c r="DG64" i="38"/>
  <c r="DG71" i="38"/>
  <c r="DG81" i="37"/>
  <c r="DG88" i="37"/>
  <c r="DG65" i="36"/>
  <c r="DG72" i="36"/>
  <c r="DG80" i="34"/>
  <c r="DG87" i="34"/>
  <c r="DG128" i="35"/>
  <c r="DG135" i="35"/>
  <c r="DG48" i="33"/>
  <c r="DG55" i="33"/>
  <c r="DF159" i="32"/>
  <c r="DF166" i="32"/>
  <c r="DF43" i="46" l="1"/>
  <c r="DF42" i="46"/>
  <c r="DF41" i="46"/>
  <c r="DF40" i="46"/>
  <c r="DF39" i="46"/>
  <c r="DF37" i="46"/>
  <c r="DF36" i="46"/>
  <c r="DF35" i="46"/>
  <c r="DF34" i="46"/>
  <c r="DF44" i="46" s="1"/>
  <c r="AV7" i="29"/>
  <c r="AV6" i="29"/>
  <c r="AV5" i="29"/>
  <c r="AU7" i="29"/>
  <c r="AU6" i="29"/>
  <c r="AU5" i="29"/>
  <c r="AT7" i="29"/>
  <c r="AT6" i="29"/>
  <c r="AT5" i="29"/>
  <c r="AS7" i="29"/>
  <c r="AS6" i="29"/>
  <c r="AS5" i="29"/>
  <c r="AR7" i="29"/>
  <c r="AR6" i="29"/>
  <c r="AR5" i="29"/>
  <c r="AQ7" i="29"/>
  <c r="AQ6" i="29"/>
  <c r="AQ5" i="29"/>
  <c r="AP7" i="29"/>
  <c r="AP6" i="29"/>
  <c r="AP5" i="29"/>
  <c r="AO7" i="29"/>
  <c r="AO6" i="29"/>
  <c r="AO5" i="29"/>
  <c r="AN7" i="29"/>
  <c r="AN6" i="29"/>
  <c r="AN5" i="29"/>
  <c r="AM7" i="29"/>
  <c r="AM6" i="29"/>
  <c r="AM5" i="29"/>
  <c r="CE6" i="26"/>
  <c r="CD25" i="26"/>
  <c r="CD24" i="26"/>
  <c r="CD23" i="26"/>
  <c r="CD22" i="26"/>
  <c r="CD21" i="26"/>
  <c r="CD20" i="26"/>
  <c r="CD19" i="26"/>
  <c r="CD18" i="26"/>
  <c r="CD15" i="26"/>
  <c r="CD14" i="26"/>
  <c r="CD13" i="26"/>
  <c r="CD12" i="26"/>
  <c r="CD11" i="26"/>
  <c r="CD10" i="26"/>
  <c r="CD9" i="26"/>
  <c r="CD8" i="26"/>
  <c r="CD7" i="26"/>
  <c r="CD6" i="26"/>
  <c r="DF78" i="47"/>
  <c r="DF83" i="47"/>
  <c r="DF63" i="47"/>
  <c r="DF62" i="47"/>
  <c r="DF30" i="47"/>
  <c r="DF56" i="39"/>
  <c r="DF51" i="39"/>
  <c r="DF56" i="38"/>
  <c r="DF51" i="38"/>
  <c r="DF74" i="37"/>
  <c r="DF73" i="37"/>
  <c r="DF69" i="37"/>
  <c r="DF68" i="37"/>
  <c r="DF76" i="37"/>
  <c r="DF72" i="37"/>
  <c r="DF67" i="37"/>
  <c r="DF77" i="37" s="1"/>
  <c r="DF56" i="36"/>
  <c r="DF59" i="36"/>
  <c r="DF58" i="36"/>
  <c r="DF57" i="36"/>
  <c r="DF54" i="36"/>
  <c r="DF53" i="36"/>
  <c r="DF52" i="36"/>
  <c r="DF73" i="34"/>
  <c r="DF72" i="34"/>
  <c r="DF68" i="34"/>
  <c r="DF67" i="34"/>
  <c r="DF69" i="34"/>
  <c r="DF75" i="34"/>
  <c r="DF71" i="34"/>
  <c r="DF66" i="34"/>
  <c r="DF76" i="34" s="1"/>
  <c r="DF123" i="35"/>
  <c r="DF121" i="35"/>
  <c r="DF120" i="35"/>
  <c r="DF119" i="35"/>
  <c r="DF27" i="35"/>
  <c r="DF25" i="35"/>
  <c r="DF31" i="35" s="1"/>
  <c r="DF24" i="35"/>
  <c r="DF30" i="35" s="1"/>
  <c r="DF23" i="35"/>
  <c r="DF29" i="35" s="1"/>
  <c r="DF117" i="35"/>
  <c r="DF116" i="35"/>
  <c r="DF114" i="35"/>
  <c r="DF40" i="33"/>
  <c r="DF35" i="33"/>
  <c r="DE151" i="32"/>
  <c r="DE146" i="32"/>
  <c r="DE152" i="32"/>
  <c r="DE147" i="32"/>
  <c r="DE148" i="32"/>
  <c r="DE145" i="32"/>
  <c r="DE155" i="32" s="1"/>
  <c r="DE150" i="32"/>
  <c r="DE153" i="32"/>
  <c r="DE154" i="32"/>
  <c r="DE165" i="32"/>
  <c r="DF34" i="33"/>
  <c r="DF44" i="33" s="1"/>
  <c r="DF36" i="33"/>
  <c r="DF37" i="33"/>
  <c r="DF39" i="33"/>
  <c r="DF41" i="33"/>
  <c r="DF42" i="33"/>
  <c r="DF43" i="33"/>
  <c r="DF54" i="33"/>
  <c r="DF122" i="35"/>
  <c r="DF134" i="35"/>
  <c r="DF74" i="34"/>
  <c r="DF86" i="34"/>
  <c r="DF71" i="36"/>
  <c r="DF60" i="36"/>
  <c r="DF51" i="36"/>
  <c r="DF61" i="36" s="1"/>
  <c r="DF87" i="37"/>
  <c r="DF75" i="37"/>
  <c r="DF70" i="37"/>
  <c r="DF70" i="38"/>
  <c r="DF59" i="38"/>
  <c r="DF58" i="38"/>
  <c r="DF57" i="38"/>
  <c r="DF55" i="38"/>
  <c r="DF53" i="38"/>
  <c r="DF52" i="38"/>
  <c r="DF50" i="38"/>
  <c r="DF60" i="38" s="1"/>
  <c r="DF54" i="46"/>
  <c r="DF102" i="47"/>
  <c r="DF91" i="47"/>
  <c r="DF90" i="47"/>
  <c r="DF89" i="47"/>
  <c r="DF87" i="47"/>
  <c r="DF85" i="47"/>
  <c r="DF82" i="47"/>
  <c r="DF92" i="47" s="1"/>
  <c r="DF79" i="47"/>
  <c r="DF77" i="47"/>
  <c r="DF76" i="47"/>
  <c r="DF61" i="47"/>
  <c r="DF60" i="47"/>
  <c r="DF31" i="47"/>
  <c r="DF29" i="47"/>
  <c r="DF28" i="47"/>
  <c r="DF59" i="39"/>
  <c r="DF58" i="39"/>
  <c r="DF57" i="39"/>
  <c r="DF55" i="39"/>
  <c r="DF53" i="39"/>
  <c r="DF52" i="39"/>
  <c r="DF50" i="39"/>
  <c r="DF60" i="39" s="1"/>
  <c r="DE59" i="39"/>
  <c r="DE58" i="39"/>
  <c r="DE57" i="39"/>
  <c r="DE56" i="39"/>
  <c r="DE55" i="39"/>
  <c r="DE53" i="39"/>
  <c r="DE52" i="39"/>
  <c r="DE51" i="39"/>
  <c r="DE50" i="39"/>
  <c r="DE47" i="39"/>
  <c r="DE46" i="39"/>
  <c r="DE45" i="39"/>
  <c r="DE44" i="39"/>
  <c r="DE31" i="39"/>
  <c r="DE30" i="39"/>
  <c r="DE29" i="39"/>
  <c r="DE28" i="39"/>
  <c r="DF124" i="35" l="1"/>
  <c r="IM9" i="40"/>
  <c r="IA19" i="40"/>
  <c r="IM8" i="40"/>
  <c r="IA18" i="40"/>
  <c r="E32" i="44"/>
  <c r="E30" i="44"/>
  <c r="DF64" i="47"/>
  <c r="DF46" i="46"/>
  <c r="DF32" i="35"/>
  <c r="DF47" i="46"/>
  <c r="DE60" i="39"/>
  <c r="DF45" i="46"/>
  <c r="DF80" i="47"/>
  <c r="DF84" i="47"/>
  <c r="DF32" i="47"/>
  <c r="DF88" i="47"/>
  <c r="DF94" i="47" s="1"/>
  <c r="DF104" i="47" s="1"/>
  <c r="DF61" i="39"/>
  <c r="DF71" i="39" s="1"/>
  <c r="DF62" i="38"/>
  <c r="DF72" i="38" s="1"/>
  <c r="DF61" i="38"/>
  <c r="DF71" i="38" s="1"/>
  <c r="DF63" i="38"/>
  <c r="DF73" i="38" s="1"/>
  <c r="DF80" i="37"/>
  <c r="DF90" i="37" s="1"/>
  <c r="DF64" i="36"/>
  <c r="DF74" i="36" s="1"/>
  <c r="DF79" i="34"/>
  <c r="DF89" i="34" s="1"/>
  <c r="DF78" i="34"/>
  <c r="DF88" i="34" s="1"/>
  <c r="DF77" i="34"/>
  <c r="DF126" i="35"/>
  <c r="DF136" i="35" s="1"/>
  <c r="DF125" i="35"/>
  <c r="DF127" i="35"/>
  <c r="DF137" i="35" s="1"/>
  <c r="DF115" i="35"/>
  <c r="DF46" i="33"/>
  <c r="DF56" i="33" s="1"/>
  <c r="DF45" i="33"/>
  <c r="DF47" i="33"/>
  <c r="DF57" i="33" s="1"/>
  <c r="DE157" i="32"/>
  <c r="DE167" i="32" s="1"/>
  <c r="DE156" i="32"/>
  <c r="DE166" i="32" s="1"/>
  <c r="DE158" i="32"/>
  <c r="DE168" i="32" s="1"/>
  <c r="DF62" i="36"/>
  <c r="DF72" i="36" s="1"/>
  <c r="DF63" i="36"/>
  <c r="DF73" i="36" s="1"/>
  <c r="DF79" i="37"/>
  <c r="DF89" i="37" s="1"/>
  <c r="DF78" i="37"/>
  <c r="DF62" i="39"/>
  <c r="DF63" i="39"/>
  <c r="DF73" i="39" s="1"/>
  <c r="DE61" i="39"/>
  <c r="DE32" i="39"/>
  <c r="DE48" i="39"/>
  <c r="DE62" i="39"/>
  <c r="DE63" i="39"/>
  <c r="J4" i="44" l="1"/>
  <c r="DF48" i="46"/>
  <c r="DE73" i="39"/>
  <c r="J5" i="44"/>
  <c r="DE71" i="39"/>
  <c r="J3" i="44"/>
  <c r="DF93" i="47"/>
  <c r="DF103" i="47" s="1"/>
  <c r="DE64" i="39"/>
  <c r="DE72" i="39"/>
  <c r="DF95" i="47"/>
  <c r="DF105" i="47" s="1"/>
  <c r="DF64" i="39"/>
  <c r="DF72" i="39"/>
  <c r="DF64" i="38"/>
  <c r="DF81" i="37"/>
  <c r="DF88" i="37"/>
  <c r="DF80" i="34"/>
  <c r="DF87" i="34"/>
  <c r="DF128" i="35"/>
  <c r="DF135" i="35"/>
  <c r="DF48" i="33"/>
  <c r="DF55" i="33"/>
  <c r="DE159" i="32"/>
  <c r="DF65" i="36"/>
  <c r="DF96" i="47" l="1"/>
  <c r="DF57" i="46"/>
  <c r="DF56" i="46"/>
  <c r="DF55" i="46"/>
  <c r="DF31" i="46"/>
  <c r="DF30" i="46"/>
  <c r="DF29" i="46"/>
  <c r="DF28" i="46"/>
  <c r="DF47" i="39"/>
  <c r="DF46" i="39"/>
  <c r="DF45" i="39"/>
  <c r="DF44" i="39"/>
  <c r="DF31" i="39"/>
  <c r="DF30" i="39"/>
  <c r="DF29" i="39"/>
  <c r="DF28" i="39"/>
  <c r="DF47" i="38"/>
  <c r="DF46" i="38"/>
  <c r="DF45" i="38"/>
  <c r="DF44" i="38"/>
  <c r="DF31" i="38"/>
  <c r="DF30" i="38"/>
  <c r="DF29" i="38"/>
  <c r="DF28" i="38"/>
  <c r="DE28" i="38"/>
  <c r="DE29" i="38"/>
  <c r="DE30" i="38"/>
  <c r="DE31" i="38"/>
  <c r="DF15" i="38"/>
  <c r="DF14" i="38"/>
  <c r="DF13" i="38"/>
  <c r="DF12" i="38"/>
  <c r="DF47" i="37"/>
  <c r="DF46" i="37"/>
  <c r="DF45" i="37"/>
  <c r="DF44" i="37"/>
  <c r="DF31" i="37"/>
  <c r="DF30" i="37"/>
  <c r="DF29" i="37"/>
  <c r="DF28" i="37"/>
  <c r="DF15" i="37"/>
  <c r="DF14" i="37"/>
  <c r="DF13" i="37"/>
  <c r="DF12" i="37"/>
  <c r="DF48" i="36"/>
  <c r="DF47" i="36"/>
  <c r="DF46" i="36"/>
  <c r="DF45" i="36"/>
  <c r="DF32" i="36"/>
  <c r="DF31" i="36"/>
  <c r="DF30" i="36"/>
  <c r="DF29" i="36"/>
  <c r="DF63" i="34"/>
  <c r="DF62" i="34"/>
  <c r="DF61" i="34"/>
  <c r="DF60" i="34"/>
  <c r="DF47" i="34"/>
  <c r="DF46" i="34"/>
  <c r="DF45" i="34"/>
  <c r="DF44" i="34"/>
  <c r="DF31" i="34"/>
  <c r="DF30" i="34"/>
  <c r="DF29" i="34"/>
  <c r="DF28" i="34"/>
  <c r="DF15" i="34"/>
  <c r="DF14" i="34"/>
  <c r="DF13" i="34"/>
  <c r="DF12" i="34"/>
  <c r="DF95" i="35"/>
  <c r="DF94" i="35"/>
  <c r="DF93" i="35"/>
  <c r="DF92" i="35"/>
  <c r="DF79" i="35"/>
  <c r="DF78" i="35"/>
  <c r="DF77" i="35"/>
  <c r="DF76" i="35"/>
  <c r="DF63" i="35"/>
  <c r="DF62" i="35"/>
  <c r="DF61" i="35"/>
  <c r="DF60" i="35"/>
  <c r="DF47" i="35"/>
  <c r="DF46" i="35"/>
  <c r="DF45" i="35"/>
  <c r="DF44" i="35"/>
  <c r="DF31" i="33"/>
  <c r="DF30" i="33"/>
  <c r="DF29" i="33"/>
  <c r="DF28" i="33"/>
  <c r="DE142" i="32"/>
  <c r="DE141" i="32"/>
  <c r="DE140" i="32"/>
  <c r="DE139" i="32"/>
  <c r="DE126" i="32"/>
  <c r="DE125" i="32"/>
  <c r="DE124" i="32"/>
  <c r="DE123" i="32"/>
  <c r="DE110" i="32"/>
  <c r="DE109" i="32"/>
  <c r="DE108" i="32"/>
  <c r="DE107" i="32"/>
  <c r="DE94" i="32"/>
  <c r="DE93" i="32"/>
  <c r="DE92" i="32"/>
  <c r="DE91" i="32"/>
  <c r="DE78" i="32"/>
  <c r="DE77" i="32"/>
  <c r="DE76" i="32"/>
  <c r="DE75" i="32"/>
  <c r="DE62" i="32"/>
  <c r="DE61" i="32"/>
  <c r="DE60" i="32"/>
  <c r="DE59" i="32"/>
  <c r="DE15" i="32"/>
  <c r="DE14" i="32"/>
  <c r="DE13" i="32"/>
  <c r="DE12" i="32"/>
  <c r="EI116" i="47"/>
  <c r="EI115" i="47"/>
  <c r="EI114" i="47"/>
  <c r="EI113" i="47"/>
  <c r="EI102" i="47"/>
  <c r="DE102" i="47"/>
  <c r="DE91" i="47"/>
  <c r="DE90" i="47"/>
  <c r="DE89" i="47"/>
  <c r="DE88" i="47"/>
  <c r="DE87" i="47"/>
  <c r="DE85" i="47"/>
  <c r="DE84" i="47"/>
  <c r="DE83" i="47"/>
  <c r="DE82" i="47"/>
  <c r="DE79" i="47"/>
  <c r="DE78" i="47"/>
  <c r="DE77" i="47"/>
  <c r="DE76" i="47"/>
  <c r="DE63" i="47"/>
  <c r="DE62" i="47"/>
  <c r="DE61" i="47"/>
  <c r="DE60" i="47"/>
  <c r="DE31" i="47"/>
  <c r="DE30" i="47"/>
  <c r="DE29" i="47"/>
  <c r="DE28" i="47"/>
  <c r="EI5" i="47"/>
  <c r="EI4" i="47"/>
  <c r="EI3" i="47"/>
  <c r="EI2" i="47"/>
  <c r="IA38" i="40" l="1"/>
  <c r="IH45" i="40"/>
  <c r="IH44" i="40"/>
  <c r="IA37" i="40"/>
  <c r="DF48" i="37"/>
  <c r="DF16" i="38"/>
  <c r="DF32" i="38"/>
  <c r="DF48" i="38"/>
  <c r="DF16" i="37"/>
  <c r="DF32" i="37"/>
  <c r="DF16" i="34"/>
  <c r="DF32" i="34"/>
  <c r="DF64" i="34"/>
  <c r="DF48" i="35"/>
  <c r="DF64" i="35"/>
  <c r="DF80" i="35"/>
  <c r="DF96" i="35"/>
  <c r="DE93" i="47"/>
  <c r="DF32" i="46"/>
  <c r="DF33" i="36"/>
  <c r="DF32" i="39"/>
  <c r="DF48" i="39"/>
  <c r="DE80" i="47"/>
  <c r="DE92" i="47"/>
  <c r="DE32" i="38"/>
  <c r="DF32" i="33"/>
  <c r="DF49" i="36"/>
  <c r="DF48" i="34"/>
  <c r="DE143" i="32"/>
  <c r="DE127" i="32"/>
  <c r="DE111" i="32"/>
  <c r="DE95" i="32"/>
  <c r="DE79" i="32"/>
  <c r="DE63" i="32"/>
  <c r="DE16" i="32"/>
  <c r="DE64" i="47"/>
  <c r="DE32" i="47"/>
  <c r="DE95" i="47"/>
  <c r="DE94" i="47"/>
  <c r="DE105" i="47" l="1"/>
  <c r="L5" i="44"/>
  <c r="DE103" i="47"/>
  <c r="L3" i="44"/>
  <c r="DE104" i="47"/>
  <c r="L4" i="44"/>
  <c r="DE96" i="47"/>
  <c r="DD148" i="32" l="1"/>
  <c r="DD146" i="32"/>
  <c r="EI116" i="33"/>
  <c r="EI115" i="33"/>
  <c r="EI114" i="33"/>
  <c r="EI113" i="33"/>
  <c r="EI54" i="33"/>
  <c r="DE54" i="33"/>
  <c r="DE43" i="33"/>
  <c r="DE42" i="33"/>
  <c r="DE41" i="33"/>
  <c r="DE40" i="33"/>
  <c r="DE39" i="33"/>
  <c r="DE37" i="33"/>
  <c r="DE36" i="33"/>
  <c r="DE35" i="33"/>
  <c r="DE34" i="33"/>
  <c r="DE31" i="33"/>
  <c r="DE30" i="33"/>
  <c r="DE29" i="33"/>
  <c r="DE28" i="33"/>
  <c r="EI5" i="33"/>
  <c r="EI4" i="33"/>
  <c r="EI3" i="33"/>
  <c r="EI2" i="33"/>
  <c r="DD19" i="39"/>
  <c r="EI70" i="39"/>
  <c r="DD21" i="33"/>
  <c r="DD20" i="33"/>
  <c r="DD19" i="33"/>
  <c r="DD18" i="33"/>
  <c r="EI116" i="46"/>
  <c r="EI115" i="46"/>
  <c r="EI114" i="46"/>
  <c r="EI113" i="46"/>
  <c r="EI54" i="46"/>
  <c r="DE54" i="46"/>
  <c r="DE43" i="46"/>
  <c r="DE42" i="46"/>
  <c r="DE41" i="46"/>
  <c r="DE40" i="46"/>
  <c r="DE39" i="46"/>
  <c r="DE37" i="46"/>
  <c r="DE36" i="46"/>
  <c r="DE35" i="46"/>
  <c r="DE34" i="46"/>
  <c r="DE31" i="46"/>
  <c r="DE30" i="46"/>
  <c r="DE29" i="46"/>
  <c r="DE28" i="46"/>
  <c r="EI5" i="46"/>
  <c r="EI4" i="46"/>
  <c r="EI3" i="46"/>
  <c r="EI2" i="46"/>
  <c r="EI116" i="38"/>
  <c r="EI115" i="38"/>
  <c r="EI114" i="38"/>
  <c r="EI113" i="38"/>
  <c r="EI70" i="38"/>
  <c r="DE70" i="38"/>
  <c r="DE59" i="38"/>
  <c r="DE58" i="38"/>
  <c r="DE57" i="38"/>
  <c r="DE56" i="38"/>
  <c r="DE55" i="38"/>
  <c r="DE53" i="38"/>
  <c r="DE52" i="38"/>
  <c r="DE51" i="38"/>
  <c r="DE50" i="38"/>
  <c r="DE47" i="38"/>
  <c r="DE46" i="38"/>
  <c r="DE45" i="38"/>
  <c r="DE44" i="38"/>
  <c r="DE15" i="38"/>
  <c r="DE14" i="38"/>
  <c r="DE13" i="38"/>
  <c r="DE12" i="38"/>
  <c r="EI133" i="37"/>
  <c r="EI132" i="37"/>
  <c r="EI131" i="37"/>
  <c r="EI130" i="37"/>
  <c r="EI87" i="37"/>
  <c r="DE87" i="37"/>
  <c r="DE76" i="37"/>
  <c r="DE75" i="37"/>
  <c r="DE74" i="37"/>
  <c r="DE73" i="37"/>
  <c r="DE72" i="37"/>
  <c r="DE70" i="37"/>
  <c r="DE69" i="37"/>
  <c r="DE68" i="37"/>
  <c r="DE67" i="37"/>
  <c r="DE47" i="37"/>
  <c r="DE46" i="37"/>
  <c r="DE45" i="37"/>
  <c r="DE44" i="37"/>
  <c r="DE31" i="37"/>
  <c r="DE30" i="37"/>
  <c r="DE29" i="37"/>
  <c r="DE28" i="37"/>
  <c r="DE15" i="37"/>
  <c r="DE14" i="37"/>
  <c r="DE13" i="37"/>
  <c r="DE12" i="37"/>
  <c r="EH133" i="36"/>
  <c r="EH132" i="36"/>
  <c r="EH131" i="36"/>
  <c r="EH130" i="36"/>
  <c r="EH71" i="36"/>
  <c r="DE71" i="36"/>
  <c r="DE60" i="36"/>
  <c r="DE59" i="36"/>
  <c r="DE58" i="36"/>
  <c r="DE57" i="36"/>
  <c r="DE56" i="36"/>
  <c r="DE54" i="36"/>
  <c r="DE53" i="36"/>
  <c r="DE52" i="36"/>
  <c r="DE51" i="36"/>
  <c r="DE48" i="36"/>
  <c r="DE47" i="36"/>
  <c r="DE46" i="36"/>
  <c r="DE45" i="36"/>
  <c r="DE32" i="36"/>
  <c r="DE31" i="36"/>
  <c r="DE30" i="36"/>
  <c r="DE29" i="36"/>
  <c r="EH5" i="36"/>
  <c r="EH4" i="36"/>
  <c r="EH3" i="36"/>
  <c r="EH2" i="36"/>
  <c r="DD4" i="34"/>
  <c r="DE86" i="34"/>
  <c r="DE75" i="34"/>
  <c r="DE74" i="34"/>
  <c r="DE73" i="34"/>
  <c r="DE72" i="34"/>
  <c r="DE71" i="34"/>
  <c r="DE69" i="34"/>
  <c r="DE68" i="34"/>
  <c r="DE67" i="34"/>
  <c r="DE66" i="34"/>
  <c r="DE63" i="34"/>
  <c r="DE62" i="34"/>
  <c r="DE61" i="34"/>
  <c r="DE60" i="34"/>
  <c r="DE47" i="34"/>
  <c r="DE46" i="34"/>
  <c r="DE45" i="34"/>
  <c r="DE44" i="34"/>
  <c r="DE31" i="34"/>
  <c r="DE30" i="34"/>
  <c r="DE29" i="34"/>
  <c r="DE28" i="34"/>
  <c r="DE15" i="34"/>
  <c r="DE14" i="34"/>
  <c r="DE13" i="34"/>
  <c r="DE12" i="34"/>
  <c r="EI116" i="34"/>
  <c r="EI115" i="34"/>
  <c r="EI114" i="34"/>
  <c r="EI113" i="34"/>
  <c r="EI86" i="34"/>
  <c r="EI148" i="35"/>
  <c r="EI147" i="35"/>
  <c r="EI146" i="35"/>
  <c r="EI145" i="35"/>
  <c r="EI5" i="35"/>
  <c r="EI4" i="35"/>
  <c r="EI3" i="35"/>
  <c r="EI2" i="35"/>
  <c r="DE134" i="35"/>
  <c r="DE123" i="35"/>
  <c r="DE122" i="35"/>
  <c r="DE121" i="35"/>
  <c r="DE120" i="35"/>
  <c r="DE119" i="35"/>
  <c r="DE117" i="35"/>
  <c r="DE116" i="35"/>
  <c r="DE115" i="35"/>
  <c r="DE114" i="35"/>
  <c r="DE95" i="35"/>
  <c r="DE94" i="35"/>
  <c r="DE93" i="35"/>
  <c r="DE92" i="35"/>
  <c r="DE79" i="35"/>
  <c r="DE78" i="35"/>
  <c r="DE77" i="35"/>
  <c r="DE76" i="35"/>
  <c r="DE63" i="35"/>
  <c r="DE62" i="35"/>
  <c r="DE61" i="35"/>
  <c r="DE60" i="35"/>
  <c r="DE47" i="35"/>
  <c r="DE46" i="35"/>
  <c r="DE45" i="35"/>
  <c r="DE44" i="35"/>
  <c r="DE31" i="35"/>
  <c r="DE30" i="35"/>
  <c r="DE29" i="35"/>
  <c r="DE28" i="35"/>
  <c r="C135" i="35"/>
  <c r="C136" i="35"/>
  <c r="C137" i="35"/>
  <c r="DD165" i="32"/>
  <c r="DD154" i="32"/>
  <c r="DD153" i="32"/>
  <c r="DD152" i="32"/>
  <c r="DD151" i="32"/>
  <c r="DD150" i="32"/>
  <c r="DD147" i="32"/>
  <c r="DD145" i="32"/>
  <c r="DD142" i="32"/>
  <c r="DD141" i="32"/>
  <c r="DD140" i="32"/>
  <c r="DD139" i="32"/>
  <c r="DD126" i="32"/>
  <c r="DD125" i="32"/>
  <c r="DD124" i="32"/>
  <c r="DD123" i="32"/>
  <c r="DD110" i="32"/>
  <c r="DD109" i="32"/>
  <c r="DD108" i="32"/>
  <c r="DD107" i="32"/>
  <c r="DD94" i="32"/>
  <c r="DD93" i="32"/>
  <c r="DD92" i="32"/>
  <c r="DD91" i="32"/>
  <c r="DD78" i="32"/>
  <c r="DD77" i="32"/>
  <c r="DD76" i="32"/>
  <c r="DD75" i="32"/>
  <c r="DD62" i="32"/>
  <c r="DD61" i="32"/>
  <c r="DD60" i="32"/>
  <c r="DD59" i="32"/>
  <c r="DD15" i="32"/>
  <c r="DD14" i="32"/>
  <c r="DD13" i="32"/>
  <c r="DD12" i="32"/>
  <c r="IM11" i="40"/>
  <c r="IL11" i="40"/>
  <c r="IL10" i="40"/>
  <c r="IK11" i="40"/>
  <c r="IJ11" i="40"/>
  <c r="IJ10" i="40"/>
  <c r="II11" i="40"/>
  <c r="II10" i="40"/>
  <c r="IH11" i="40"/>
  <c r="IH10" i="40"/>
  <c r="AN51" i="17"/>
  <c r="AN52" i="17"/>
  <c r="AN53" i="17"/>
  <c r="AN50" i="17"/>
  <c r="IG44" i="40" l="1"/>
  <c r="IA35" i="40"/>
  <c r="IA36" i="40"/>
  <c r="IG45" i="40"/>
  <c r="IA16" i="40"/>
  <c r="IL8" i="40"/>
  <c r="IA17" i="40"/>
  <c r="IL9" i="40"/>
  <c r="IA14" i="40"/>
  <c r="IK8" i="40"/>
  <c r="IK9" i="40"/>
  <c r="IA15" i="40"/>
  <c r="IH9" i="40"/>
  <c r="IA9" i="40"/>
  <c r="IA8" i="40"/>
  <c r="IH8" i="40"/>
  <c r="II8" i="40"/>
  <c r="IA10" i="40"/>
  <c r="II9" i="40"/>
  <c r="IA11" i="40"/>
  <c r="IA6" i="40"/>
  <c r="IG8" i="40"/>
  <c r="IA7" i="40"/>
  <c r="IG9" i="40"/>
  <c r="DE48" i="37"/>
  <c r="D30" i="44"/>
  <c r="D32" i="44"/>
  <c r="DE44" i="46"/>
  <c r="DE16" i="38"/>
  <c r="DE77" i="37"/>
  <c r="DE61" i="36"/>
  <c r="DE76" i="34"/>
  <c r="DE124" i="35"/>
  <c r="DE44" i="33"/>
  <c r="DD155" i="32"/>
  <c r="DE60" i="38"/>
  <c r="DE49" i="36"/>
  <c r="DE63" i="36"/>
  <c r="DD63" i="32"/>
  <c r="DE46" i="46"/>
  <c r="DE56" i="46" s="1"/>
  <c r="DE32" i="46"/>
  <c r="DE48" i="38"/>
  <c r="DE62" i="38"/>
  <c r="DE61" i="38"/>
  <c r="DE63" i="38"/>
  <c r="DE32" i="37"/>
  <c r="DE16" i="37"/>
  <c r="DE79" i="37"/>
  <c r="DE80" i="37"/>
  <c r="DE33" i="36"/>
  <c r="DE62" i="36"/>
  <c r="DE64" i="36"/>
  <c r="DE64" i="34"/>
  <c r="DE48" i="34"/>
  <c r="DE32" i="34"/>
  <c r="DE79" i="34"/>
  <c r="DE78" i="34"/>
  <c r="DE16" i="34"/>
  <c r="DE64" i="35"/>
  <c r="DE96" i="35"/>
  <c r="DE80" i="35"/>
  <c r="DE127" i="35"/>
  <c r="DE48" i="35"/>
  <c r="DE32" i="35"/>
  <c r="DE46" i="33"/>
  <c r="DE56" i="33" s="1"/>
  <c r="EI56" i="33" s="1"/>
  <c r="DD143" i="32"/>
  <c r="DD127" i="32"/>
  <c r="DD111" i="32"/>
  <c r="DD95" i="32"/>
  <c r="DD79" i="32"/>
  <c r="DD16" i="32"/>
  <c r="DD158" i="32"/>
  <c r="DD157" i="32"/>
  <c r="DE32" i="33"/>
  <c r="DE47" i="33"/>
  <c r="DE45" i="33"/>
  <c r="DE45" i="46"/>
  <c r="DE47" i="46"/>
  <c r="DE78" i="37"/>
  <c r="H3" i="44" s="1"/>
  <c r="DE77" i="34"/>
  <c r="DE125" i="35"/>
  <c r="E3" i="44" s="1"/>
  <c r="DE126" i="35"/>
  <c r="DD156" i="32"/>
  <c r="C3" i="44" s="1"/>
  <c r="AN146" i="11"/>
  <c r="AK63" i="43"/>
  <c r="AK64" i="43"/>
  <c r="AK66" i="43"/>
  <c r="AK67" i="43"/>
  <c r="AK68" i="43"/>
  <c r="AN8" i="11"/>
  <c r="DE57" i="46" l="1"/>
  <c r="K5" i="44"/>
  <c r="DE73" i="38"/>
  <c r="I5" i="44"/>
  <c r="DE71" i="38"/>
  <c r="I3" i="44"/>
  <c r="DE72" i="38"/>
  <c r="I4" i="44"/>
  <c r="DE89" i="37"/>
  <c r="H4" i="44"/>
  <c r="DE90" i="37"/>
  <c r="H5" i="44"/>
  <c r="DE72" i="36"/>
  <c r="G3" i="44"/>
  <c r="DE74" i="36"/>
  <c r="G5" i="44"/>
  <c r="DE73" i="36"/>
  <c r="G4" i="44"/>
  <c r="DE89" i="34"/>
  <c r="F5" i="44"/>
  <c r="DE87" i="34"/>
  <c r="F3" i="44"/>
  <c r="DE88" i="34"/>
  <c r="F4" i="44"/>
  <c r="DE136" i="35"/>
  <c r="E4" i="44"/>
  <c r="DE137" i="35"/>
  <c r="E5" i="44"/>
  <c r="DE57" i="33"/>
  <c r="EI57" i="33" s="1"/>
  <c r="D5" i="44"/>
  <c r="DD167" i="32"/>
  <c r="C4" i="44"/>
  <c r="DD168" i="32"/>
  <c r="C5" i="44"/>
  <c r="DE65" i="36"/>
  <c r="DE64" i="38"/>
  <c r="DE48" i="33"/>
  <c r="DE55" i="33"/>
  <c r="EI55" i="33" s="1"/>
  <c r="DE48" i="46"/>
  <c r="DE55" i="46"/>
  <c r="DE81" i="37"/>
  <c r="DE88" i="37"/>
  <c r="DE80" i="34"/>
  <c r="DE128" i="35"/>
  <c r="DE135" i="35"/>
  <c r="DD159" i="32"/>
  <c r="DD166" i="32"/>
  <c r="P51" i="49"/>
  <c r="P35" i="49"/>
  <c r="P20" i="49"/>
  <c r="P18" i="49"/>
  <c r="P21" i="49"/>
  <c r="P19" i="49"/>
  <c r="P37" i="49"/>
  <c r="P36" i="49"/>
  <c r="P34" i="49"/>
  <c r="P53" i="49"/>
  <c r="P52" i="49"/>
  <c r="P50" i="49"/>
  <c r="P69" i="49"/>
  <c r="P68" i="49"/>
  <c r="P67" i="49"/>
  <c r="P66" i="49"/>
  <c r="O91" i="49"/>
  <c r="O90" i="49"/>
  <c r="O89" i="49"/>
  <c r="O88" i="49"/>
  <c r="O87" i="49"/>
  <c r="O85" i="49"/>
  <c r="P85" i="49" s="1"/>
  <c r="O84" i="49"/>
  <c r="P84" i="49" s="1"/>
  <c r="O83" i="49"/>
  <c r="P83" i="49" s="1"/>
  <c r="O82" i="49"/>
  <c r="O92" i="49" s="1"/>
  <c r="O79" i="49"/>
  <c r="O78" i="49"/>
  <c r="O77" i="49"/>
  <c r="O76" i="49"/>
  <c r="O63" i="49"/>
  <c r="O62" i="49"/>
  <c r="O61" i="49"/>
  <c r="O60" i="49"/>
  <c r="O47" i="49"/>
  <c r="O46" i="49"/>
  <c r="O45" i="49"/>
  <c r="O44" i="49"/>
  <c r="O31" i="49"/>
  <c r="O30" i="49"/>
  <c r="O29" i="49"/>
  <c r="O28" i="49"/>
  <c r="P4" i="50"/>
  <c r="P21" i="50"/>
  <c r="P5" i="50"/>
  <c r="P3" i="50"/>
  <c r="P2" i="50"/>
  <c r="O27" i="50"/>
  <c r="O26" i="50"/>
  <c r="O25" i="50"/>
  <c r="O31" i="50" s="1"/>
  <c r="O24" i="50"/>
  <c r="O23" i="50"/>
  <c r="O29" i="50" s="1"/>
  <c r="O21" i="50"/>
  <c r="O20" i="50"/>
  <c r="P20" i="50" s="1"/>
  <c r="O19" i="50"/>
  <c r="P19" i="50" s="1"/>
  <c r="O18" i="50"/>
  <c r="O28" i="50" s="1"/>
  <c r="O15" i="50"/>
  <c r="O14" i="50"/>
  <c r="O13" i="50"/>
  <c r="O12" i="50"/>
  <c r="O16" i="50" s="1"/>
  <c r="AO19" i="23"/>
  <c r="AO21" i="23"/>
  <c r="AO20" i="23"/>
  <c r="AO18" i="23"/>
  <c r="AO37" i="23"/>
  <c r="AO36" i="23"/>
  <c r="AO35" i="23"/>
  <c r="AO34" i="23"/>
  <c r="AN59" i="23"/>
  <c r="AN58" i="23"/>
  <c r="AN57" i="23"/>
  <c r="AN56" i="23"/>
  <c r="AN55" i="23"/>
  <c r="AN53" i="23"/>
  <c r="AO53" i="23" s="1"/>
  <c r="AN52" i="23"/>
  <c r="AO52" i="23" s="1"/>
  <c r="AN51" i="23"/>
  <c r="AO51" i="23" s="1"/>
  <c r="AN50" i="23"/>
  <c r="AN60" i="23" s="1"/>
  <c r="AN47" i="23"/>
  <c r="AN46" i="23"/>
  <c r="AN45" i="23"/>
  <c r="AN44" i="23"/>
  <c r="AN31" i="23"/>
  <c r="AN30" i="23"/>
  <c r="AN29" i="23"/>
  <c r="AN28" i="23"/>
  <c r="AO34" i="19"/>
  <c r="AO21" i="19"/>
  <c r="AO4" i="19"/>
  <c r="AO5" i="19"/>
  <c r="AO3" i="19"/>
  <c r="AO2" i="19"/>
  <c r="AO20" i="19"/>
  <c r="AO19" i="19"/>
  <c r="AO18" i="19"/>
  <c r="AO37" i="19"/>
  <c r="AO36" i="19"/>
  <c r="AO35" i="19"/>
  <c r="AO53" i="19"/>
  <c r="AN59" i="19"/>
  <c r="AN58" i="19"/>
  <c r="AN57" i="19"/>
  <c r="AN62" i="19" s="1"/>
  <c r="AN56" i="19"/>
  <c r="AN55" i="19"/>
  <c r="AN53" i="19"/>
  <c r="AN52" i="19"/>
  <c r="AO52" i="19" s="1"/>
  <c r="AN51" i="19"/>
  <c r="AO51" i="19" s="1"/>
  <c r="AN50" i="19"/>
  <c r="AN60" i="19" s="1"/>
  <c r="AN47" i="19"/>
  <c r="AN46" i="19"/>
  <c r="AN45" i="19"/>
  <c r="AN44" i="19"/>
  <c r="AN31" i="19"/>
  <c r="AN30" i="19"/>
  <c r="AN29" i="19"/>
  <c r="AN28" i="19"/>
  <c r="AN15" i="19"/>
  <c r="AN14" i="19"/>
  <c r="AN13" i="19"/>
  <c r="AN12" i="19"/>
  <c r="AN4" i="17"/>
  <c r="AN21" i="17"/>
  <c r="AN37" i="17"/>
  <c r="AN34" i="17"/>
  <c r="AN36" i="17"/>
  <c r="AO18" i="16"/>
  <c r="AO20" i="16"/>
  <c r="AO34" i="16"/>
  <c r="AO37" i="16"/>
  <c r="AO36" i="16"/>
  <c r="AO35" i="16"/>
  <c r="AO21" i="16"/>
  <c r="AO19" i="16"/>
  <c r="AN59" i="16"/>
  <c r="AN58" i="16"/>
  <c r="AN63" i="16" s="1"/>
  <c r="AN57" i="16"/>
  <c r="AN56" i="16"/>
  <c r="AN55" i="16"/>
  <c r="AN53" i="16"/>
  <c r="AO53" i="16" s="1"/>
  <c r="AN52" i="16"/>
  <c r="AO52" i="16" s="1"/>
  <c r="AN51" i="16"/>
  <c r="AO51" i="16" s="1"/>
  <c r="AN50" i="16"/>
  <c r="AN60" i="16" s="1"/>
  <c r="AN47" i="16"/>
  <c r="AN46" i="16"/>
  <c r="AN45" i="16"/>
  <c r="AN44" i="16"/>
  <c r="AN32" i="16"/>
  <c r="AN31" i="16"/>
  <c r="AN30" i="16"/>
  <c r="AN29" i="16"/>
  <c r="AN28" i="16"/>
  <c r="AO18" i="15"/>
  <c r="AO85" i="15"/>
  <c r="AO84" i="15"/>
  <c r="AO83" i="15"/>
  <c r="AO82" i="15"/>
  <c r="AO69" i="15"/>
  <c r="AO68" i="15"/>
  <c r="AO67" i="15"/>
  <c r="AO66" i="15"/>
  <c r="AO53" i="15"/>
  <c r="AO52" i="15"/>
  <c r="AO51" i="15"/>
  <c r="AO50" i="15"/>
  <c r="AO37" i="15"/>
  <c r="AO36" i="15"/>
  <c r="AO35" i="15"/>
  <c r="AO34" i="15"/>
  <c r="AO21" i="15"/>
  <c r="AO20" i="15"/>
  <c r="AO19" i="15"/>
  <c r="AN107" i="15"/>
  <c r="AN106" i="15"/>
  <c r="AN105" i="15"/>
  <c r="AN104" i="15"/>
  <c r="AN103" i="15"/>
  <c r="AN101" i="15"/>
  <c r="AO101" i="15" s="1"/>
  <c r="AN100" i="15"/>
  <c r="AO100" i="15" s="1"/>
  <c r="AN99" i="15"/>
  <c r="AO99" i="15" s="1"/>
  <c r="AN98" i="15"/>
  <c r="AN108" i="15" s="1"/>
  <c r="AN95" i="15"/>
  <c r="AN94" i="15"/>
  <c r="AN93" i="15"/>
  <c r="AN92" i="15"/>
  <c r="AN96" i="15" s="1"/>
  <c r="AN79" i="15"/>
  <c r="AN78" i="15"/>
  <c r="AN77" i="15"/>
  <c r="AN76" i="15"/>
  <c r="AN80" i="15" s="1"/>
  <c r="AN63" i="15"/>
  <c r="AN62" i="15"/>
  <c r="AN61" i="15"/>
  <c r="AN60" i="15"/>
  <c r="AN47" i="15"/>
  <c r="AN46" i="15"/>
  <c r="AN45" i="15"/>
  <c r="AN44" i="15"/>
  <c r="AN31" i="15"/>
  <c r="AN30" i="15"/>
  <c r="AN29" i="15"/>
  <c r="AN28" i="15"/>
  <c r="AN32" i="15" s="1"/>
  <c r="AO37" i="14"/>
  <c r="AO19" i="14"/>
  <c r="AO3" i="14"/>
  <c r="AO5" i="14"/>
  <c r="AO35" i="14"/>
  <c r="AO52" i="14"/>
  <c r="AO51" i="14"/>
  <c r="AO53" i="14"/>
  <c r="AO50" i="14"/>
  <c r="AO36" i="14"/>
  <c r="AO34" i="14"/>
  <c r="AO21" i="14"/>
  <c r="AO20" i="14"/>
  <c r="AO18" i="14"/>
  <c r="AO4" i="14"/>
  <c r="AO2" i="14"/>
  <c r="AN75" i="14"/>
  <c r="AN74" i="14"/>
  <c r="AN73" i="14"/>
  <c r="AN72" i="14"/>
  <c r="AN71" i="14"/>
  <c r="AN69" i="14"/>
  <c r="AO69" i="14" s="1"/>
  <c r="AN68" i="14"/>
  <c r="AO68" i="14" s="1"/>
  <c r="AN67" i="14"/>
  <c r="AO67" i="14" s="1"/>
  <c r="AN66" i="14"/>
  <c r="AN76" i="14" s="1"/>
  <c r="AN63" i="14"/>
  <c r="AN62" i="14"/>
  <c r="AN61" i="14"/>
  <c r="AN60" i="14"/>
  <c r="AN47" i="14"/>
  <c r="AN46" i="14"/>
  <c r="AN45" i="14"/>
  <c r="AN44" i="14"/>
  <c r="AN31" i="14"/>
  <c r="AN30" i="14"/>
  <c r="AN29" i="14"/>
  <c r="AN28" i="14"/>
  <c r="AN15" i="14"/>
  <c r="AN14" i="14"/>
  <c r="AN13" i="14"/>
  <c r="AN12" i="14"/>
  <c r="AO18" i="13"/>
  <c r="AO19" i="13"/>
  <c r="AO20" i="13"/>
  <c r="AO35" i="13"/>
  <c r="AO21" i="13"/>
  <c r="AN43" i="13"/>
  <c r="AN42" i="13"/>
  <c r="AN45" i="13" s="1"/>
  <c r="AN41" i="13"/>
  <c r="AN40" i="13"/>
  <c r="AN46" i="13" s="1"/>
  <c r="AN39" i="13"/>
  <c r="AN37" i="13"/>
  <c r="AO37" i="13" s="1"/>
  <c r="AN36" i="13"/>
  <c r="AO36" i="13" s="1"/>
  <c r="AN35" i="13"/>
  <c r="AN34" i="13"/>
  <c r="AN44" i="13" s="1"/>
  <c r="AN31" i="13"/>
  <c r="AN30" i="13"/>
  <c r="AN29" i="13"/>
  <c r="AN28" i="13"/>
  <c r="AO130" i="11"/>
  <c r="AO113" i="11"/>
  <c r="AO115" i="11"/>
  <c r="AO98" i="11"/>
  <c r="AO82" i="11"/>
  <c r="AO3" i="11"/>
  <c r="AO5" i="11"/>
  <c r="AO49" i="11"/>
  <c r="AO50" i="11"/>
  <c r="AO66" i="11"/>
  <c r="AO65" i="11"/>
  <c r="AO52" i="11"/>
  <c r="AO51" i="11"/>
  <c r="AO4" i="11"/>
  <c r="AO2" i="11"/>
  <c r="AO68" i="11"/>
  <c r="AO67" i="11"/>
  <c r="AO84" i="11"/>
  <c r="AO83" i="11"/>
  <c r="AO81" i="11"/>
  <c r="AO100" i="11"/>
  <c r="AO99" i="11"/>
  <c r="AO97" i="11"/>
  <c r="AO116" i="11"/>
  <c r="AO114" i="11"/>
  <c r="AO132" i="11"/>
  <c r="AO131" i="11"/>
  <c r="AO129" i="11"/>
  <c r="AN155" i="11"/>
  <c r="AN154" i="11"/>
  <c r="AN153" i="11"/>
  <c r="AN152" i="11"/>
  <c r="AN151" i="11"/>
  <c r="AN149" i="11"/>
  <c r="AO149" i="11" s="1"/>
  <c r="AN148" i="11"/>
  <c r="AO148" i="11" s="1"/>
  <c r="AN147" i="11"/>
  <c r="AO147" i="11" s="1"/>
  <c r="AN156" i="11"/>
  <c r="AN142" i="11"/>
  <c r="AN141" i="11"/>
  <c r="AN140" i="11"/>
  <c r="AN139" i="11"/>
  <c r="AN126" i="11"/>
  <c r="AN125" i="11"/>
  <c r="AN124" i="11"/>
  <c r="AN123" i="11"/>
  <c r="AN110" i="11"/>
  <c r="AN109" i="11"/>
  <c r="AN108" i="11"/>
  <c r="AN107" i="11"/>
  <c r="AN94" i="11"/>
  <c r="AN93" i="11"/>
  <c r="AN92" i="11"/>
  <c r="AN91" i="11"/>
  <c r="AN78" i="11"/>
  <c r="AN77" i="11"/>
  <c r="AN76" i="11"/>
  <c r="AN75" i="11"/>
  <c r="AN62" i="11"/>
  <c r="AN61" i="11"/>
  <c r="AN60" i="11"/>
  <c r="AN59" i="11"/>
  <c r="AN15" i="11"/>
  <c r="AN14" i="11"/>
  <c r="AN13" i="11"/>
  <c r="AN12" i="11"/>
  <c r="AJ470" i="43"/>
  <c r="AJ471" i="43"/>
  <c r="AJ472" i="43"/>
  <c r="AJ473" i="43"/>
  <c r="AJ474" i="43"/>
  <c r="AK464" i="43"/>
  <c r="AK465" i="43"/>
  <c r="AK466" i="43"/>
  <c r="AK467" i="43"/>
  <c r="AK468" i="43"/>
  <c r="AK463" i="43"/>
  <c r="AJ458" i="43"/>
  <c r="AJ459" i="43"/>
  <c r="AJ460" i="43"/>
  <c r="AJ461" i="43"/>
  <c r="AJ462" i="43"/>
  <c r="AK452" i="43"/>
  <c r="AK453" i="43"/>
  <c r="AK454" i="43"/>
  <c r="AK455" i="43"/>
  <c r="AK456" i="43"/>
  <c r="AK451" i="43"/>
  <c r="AJ446" i="43"/>
  <c r="AJ447" i="43"/>
  <c r="AJ448" i="43"/>
  <c r="AJ449" i="43"/>
  <c r="AJ450" i="43"/>
  <c r="AK440" i="43"/>
  <c r="AK441" i="43"/>
  <c r="AK442" i="43"/>
  <c r="AK443" i="43"/>
  <c r="AK444" i="43"/>
  <c r="AK439" i="43"/>
  <c r="AJ434" i="43"/>
  <c r="AJ435" i="43"/>
  <c r="AJ436" i="43"/>
  <c r="AJ437" i="43"/>
  <c r="AJ438" i="43"/>
  <c r="AK428" i="43"/>
  <c r="AK429" i="43"/>
  <c r="AK430" i="43"/>
  <c r="AK431" i="43"/>
  <c r="AK432" i="43"/>
  <c r="AK427" i="43"/>
  <c r="AK405" i="43"/>
  <c r="AK420" i="43"/>
  <c r="AK413" i="43"/>
  <c r="AK414" i="43"/>
  <c r="AK415" i="43"/>
  <c r="AK416" i="43"/>
  <c r="AK417" i="43"/>
  <c r="AK418" i="43"/>
  <c r="AK412" i="43"/>
  <c r="AK403" i="43"/>
  <c r="AJ404" i="43"/>
  <c r="AK398" i="43"/>
  <c r="AK399" i="43"/>
  <c r="AK400" i="43"/>
  <c r="AK401" i="43"/>
  <c r="AK402" i="43"/>
  <c r="AK397" i="43"/>
  <c r="AJ392" i="43"/>
  <c r="AJ393" i="43"/>
  <c r="AJ394" i="43"/>
  <c r="AJ395" i="43"/>
  <c r="AJ396" i="43"/>
  <c r="AK386" i="43"/>
  <c r="AK387" i="43"/>
  <c r="AK388" i="43"/>
  <c r="AK389" i="43"/>
  <c r="AK390" i="43"/>
  <c r="AK385" i="43"/>
  <c r="AK378" i="43"/>
  <c r="AI377" i="43"/>
  <c r="AJ377" i="43"/>
  <c r="AK370" i="43"/>
  <c r="AK371" i="43"/>
  <c r="AK372" i="43"/>
  <c r="AK373" i="43"/>
  <c r="AK374" i="43"/>
  <c r="AK375" i="43"/>
  <c r="AK376" i="43"/>
  <c r="AK369" i="43"/>
  <c r="AK353" i="43"/>
  <c r="AK355" i="43"/>
  <c r="AK362" i="43"/>
  <c r="AI363" i="43"/>
  <c r="AJ364" i="43"/>
  <c r="AJ368" i="43"/>
  <c r="AI361" i="43"/>
  <c r="AJ361" i="43"/>
  <c r="AJ365" i="43" s="1"/>
  <c r="AK354" i="43"/>
  <c r="AK356" i="43"/>
  <c r="AK357" i="43"/>
  <c r="AK358" i="43"/>
  <c r="AK359" i="43"/>
  <c r="AK360" i="43"/>
  <c r="AJ348" i="43"/>
  <c r="AJ349" i="43"/>
  <c r="AJ350" i="43"/>
  <c r="AJ351" i="43"/>
  <c r="AJ352" i="43"/>
  <c r="AK342" i="43"/>
  <c r="AK343" i="43"/>
  <c r="AK344" i="43"/>
  <c r="AK345" i="43"/>
  <c r="AK346" i="43"/>
  <c r="AK341" i="43"/>
  <c r="AJ336" i="43"/>
  <c r="AJ337" i="43"/>
  <c r="AJ338" i="43"/>
  <c r="AJ339" i="43"/>
  <c r="AJ340" i="43"/>
  <c r="AK330" i="43"/>
  <c r="AK331" i="43"/>
  <c r="AK332" i="43"/>
  <c r="AK333" i="43"/>
  <c r="AK334" i="43"/>
  <c r="AK329" i="43"/>
  <c r="AJ284" i="43"/>
  <c r="AJ285" i="43"/>
  <c r="AJ286" i="43"/>
  <c r="AJ287" i="43"/>
  <c r="AJ288" i="43"/>
  <c r="AJ297" i="43"/>
  <c r="AJ298" i="43" s="1"/>
  <c r="AJ301" i="43"/>
  <c r="AJ311" i="43"/>
  <c r="AJ312" i="43" s="1"/>
  <c r="AJ315" i="43"/>
  <c r="AJ324" i="43"/>
  <c r="AJ325" i="43"/>
  <c r="AJ326" i="43"/>
  <c r="AJ327" i="43"/>
  <c r="AJ328" i="43"/>
  <c r="AK321" i="43"/>
  <c r="AK322" i="43"/>
  <c r="AK318" i="43"/>
  <c r="AK319" i="43"/>
  <c r="AK320" i="43"/>
  <c r="AK317" i="43"/>
  <c r="AK310" i="43"/>
  <c r="AK305" i="43"/>
  <c r="AK303" i="43"/>
  <c r="AK296" i="43"/>
  <c r="AK292" i="43"/>
  <c r="AK293" i="43"/>
  <c r="AK289" i="43"/>
  <c r="AK290" i="43"/>
  <c r="AK304" i="43"/>
  <c r="AK306" i="43"/>
  <c r="AK307" i="43"/>
  <c r="AK308" i="43"/>
  <c r="AK309" i="43" s="1"/>
  <c r="AK291" i="43"/>
  <c r="AK294" i="43"/>
  <c r="AK282" i="43"/>
  <c r="AK276" i="43"/>
  <c r="AK277" i="43"/>
  <c r="AK278" i="43"/>
  <c r="AK279" i="43"/>
  <c r="AK280" i="43"/>
  <c r="AK275" i="43"/>
  <c r="AK262" i="43"/>
  <c r="AK268" i="43"/>
  <c r="AK265" i="43"/>
  <c r="AK261" i="43"/>
  <c r="AK263" i="43"/>
  <c r="AK264" i="43"/>
  <c r="AK266" i="43"/>
  <c r="AK260" i="43"/>
  <c r="AK225" i="43"/>
  <c r="AK220" i="43"/>
  <c r="AK223" i="43"/>
  <c r="AG224" i="43"/>
  <c r="AH224" i="43"/>
  <c r="AI224" i="43"/>
  <c r="AJ224" i="43"/>
  <c r="AK218" i="43"/>
  <c r="AK219" i="43"/>
  <c r="AK221" i="43"/>
  <c r="AK222" i="43"/>
  <c r="AK217" i="43"/>
  <c r="AK206" i="43"/>
  <c r="AK203" i="43"/>
  <c r="AK208" i="43"/>
  <c r="AK204" i="43"/>
  <c r="AK201" i="43"/>
  <c r="AF209" i="43"/>
  <c r="AF215" i="43" s="1"/>
  <c r="AG209" i="43"/>
  <c r="AH209" i="43"/>
  <c r="AH215" i="43" s="1"/>
  <c r="AI209" i="43"/>
  <c r="AJ209" i="43"/>
  <c r="AK210" i="43"/>
  <c r="AK202" i="43"/>
  <c r="AK205" i="43"/>
  <c r="AK207" i="43"/>
  <c r="AK194" i="43"/>
  <c r="AK192" i="43"/>
  <c r="AK191" i="43"/>
  <c r="AK190" i="43"/>
  <c r="AK189" i="43"/>
  <c r="AK188" i="43"/>
  <c r="AK187" i="43"/>
  <c r="AK186" i="43"/>
  <c r="AK179" i="43"/>
  <c r="AK177" i="43"/>
  <c r="AK176" i="43"/>
  <c r="AK175" i="43"/>
  <c r="AK174" i="43"/>
  <c r="AK173" i="43"/>
  <c r="AK172" i="43"/>
  <c r="AK171" i="43"/>
  <c r="AK164" i="43"/>
  <c r="AK162" i="43"/>
  <c r="AK161" i="43"/>
  <c r="AK160" i="43"/>
  <c r="AK159" i="43"/>
  <c r="AK158" i="43"/>
  <c r="AK157" i="43"/>
  <c r="AK156" i="43"/>
  <c r="AK149" i="43"/>
  <c r="AJ148" i="43"/>
  <c r="AK142" i="43"/>
  <c r="AK143" i="43"/>
  <c r="AK144" i="43"/>
  <c r="AK145" i="43"/>
  <c r="AK146" i="43"/>
  <c r="AK147" i="43"/>
  <c r="AK141" i="43"/>
  <c r="AJ106" i="43"/>
  <c r="AJ107" i="43"/>
  <c r="AJ108" i="43"/>
  <c r="AJ109" i="43"/>
  <c r="AJ110" i="43"/>
  <c r="AK100" i="43"/>
  <c r="AK101" i="43"/>
  <c r="AK102" i="43"/>
  <c r="AK103" i="43"/>
  <c r="AK104" i="43"/>
  <c r="AK99" i="43"/>
  <c r="AJ94" i="43"/>
  <c r="AJ95" i="43"/>
  <c r="AJ96" i="43"/>
  <c r="AJ97" i="43"/>
  <c r="AJ98" i="43"/>
  <c r="AK88" i="43"/>
  <c r="AK89" i="43"/>
  <c r="AK90" i="43"/>
  <c r="AK91" i="43"/>
  <c r="AK92" i="43"/>
  <c r="AK87" i="43"/>
  <c r="AJ82" i="43"/>
  <c r="AJ83" i="43"/>
  <c r="AJ84" i="43"/>
  <c r="AJ85" i="43"/>
  <c r="AJ86" i="43"/>
  <c r="AK76" i="43"/>
  <c r="AK77" i="43"/>
  <c r="AK78" i="43"/>
  <c r="AK79" i="43"/>
  <c r="AK80" i="43"/>
  <c r="AK75" i="43"/>
  <c r="AJ70" i="43"/>
  <c r="AJ71" i="43"/>
  <c r="AJ72" i="43"/>
  <c r="AJ73" i="43"/>
  <c r="AJ74" i="43"/>
  <c r="AK65" i="43"/>
  <c r="AK74" i="43"/>
  <c r="AJ34" i="43"/>
  <c r="AJ35" i="43"/>
  <c r="AJ36" i="43"/>
  <c r="AJ37" i="43"/>
  <c r="AJ38" i="43"/>
  <c r="AK28" i="43"/>
  <c r="AK29" i="43"/>
  <c r="AK30" i="43"/>
  <c r="AK31" i="43"/>
  <c r="AK32" i="43"/>
  <c r="AK27" i="43"/>
  <c r="AK16" i="43"/>
  <c r="AK17" i="43"/>
  <c r="AK18" i="43"/>
  <c r="AK19" i="43"/>
  <c r="AK20" i="43"/>
  <c r="AK15" i="43"/>
  <c r="AJ10" i="43"/>
  <c r="AJ11" i="43"/>
  <c r="AJ12" i="43"/>
  <c r="AJ13" i="43"/>
  <c r="AJ14" i="43"/>
  <c r="AK8" i="43"/>
  <c r="AK7" i="43"/>
  <c r="AK5" i="43"/>
  <c r="AK3" i="43"/>
  <c r="AK4" i="43"/>
  <c r="AK6" i="43"/>
  <c r="AH474" i="43"/>
  <c r="AG474" i="43"/>
  <c r="AF474" i="43"/>
  <c r="AE474" i="43"/>
  <c r="AD474" i="43"/>
  <c r="AC474" i="43"/>
  <c r="AB474" i="43"/>
  <c r="AH473" i="43"/>
  <c r="AG473" i="43"/>
  <c r="AF473" i="43"/>
  <c r="AE473" i="43"/>
  <c r="AD473" i="43"/>
  <c r="AC473" i="43"/>
  <c r="AB473" i="43"/>
  <c r="AH469" i="43"/>
  <c r="AH472" i="43" s="1"/>
  <c r="AG469" i="43"/>
  <c r="AG470" i="43" s="1"/>
  <c r="AF469" i="43"/>
  <c r="AF471" i="43" s="1"/>
  <c r="AE469" i="43"/>
  <c r="AE470" i="43" s="1"/>
  <c r="AD469" i="43"/>
  <c r="AD472" i="43" s="1"/>
  <c r="AC469" i="43"/>
  <c r="AC470" i="43" s="1"/>
  <c r="AB469" i="43"/>
  <c r="AH462" i="43"/>
  <c r="AG462" i="43"/>
  <c r="AF462" i="43"/>
  <c r="AE462" i="43"/>
  <c r="AD462" i="43"/>
  <c r="AC462" i="43"/>
  <c r="AB462" i="43"/>
  <c r="AH461" i="43"/>
  <c r="AG461" i="43"/>
  <c r="AF461" i="43"/>
  <c r="AE461" i="43"/>
  <c r="AD461" i="43"/>
  <c r="AC461" i="43"/>
  <c r="AB461" i="43"/>
  <c r="AG460" i="43"/>
  <c r="AG459" i="43"/>
  <c r="AG458" i="43"/>
  <c r="AH457" i="43"/>
  <c r="AH458" i="43" s="1"/>
  <c r="AF457" i="43"/>
  <c r="AF460" i="43" s="1"/>
  <c r="AE457" i="43"/>
  <c r="AE458" i="43" s="1"/>
  <c r="AD457" i="43"/>
  <c r="AD460" i="43" s="1"/>
  <c r="AC457" i="43"/>
  <c r="AB457" i="43"/>
  <c r="AH450" i="43"/>
  <c r="AG450" i="43"/>
  <c r="AF450" i="43"/>
  <c r="AE450" i="43"/>
  <c r="AD450" i="43"/>
  <c r="AC450" i="43"/>
  <c r="AB450" i="43"/>
  <c r="AH449" i="43"/>
  <c r="AG449" i="43"/>
  <c r="AF449" i="43"/>
  <c r="AE449" i="43"/>
  <c r="AD449" i="43"/>
  <c r="AC449" i="43"/>
  <c r="AB449" i="43"/>
  <c r="AH445" i="43"/>
  <c r="AH446" i="43" s="1"/>
  <c r="AG445" i="43"/>
  <c r="AG448" i="43" s="1"/>
  <c r="AF445" i="43"/>
  <c r="AF446" i="43" s="1"/>
  <c r="AE445" i="43"/>
  <c r="AD445" i="43"/>
  <c r="AD446" i="43" s="1"/>
  <c r="AC445" i="43"/>
  <c r="AC448" i="43" s="1"/>
  <c r="AB445" i="43"/>
  <c r="AB446" i="43" s="1"/>
  <c r="AH438" i="43"/>
  <c r="AG438" i="43"/>
  <c r="AF438" i="43"/>
  <c r="AE438" i="43"/>
  <c r="AD438" i="43"/>
  <c r="AC438" i="43"/>
  <c r="AB438" i="43"/>
  <c r="AH437" i="43"/>
  <c r="AG437" i="43"/>
  <c r="AF437" i="43"/>
  <c r="AE437" i="43"/>
  <c r="AD437" i="43"/>
  <c r="AC437" i="43"/>
  <c r="AB437" i="43"/>
  <c r="AH433" i="43"/>
  <c r="AH434" i="43" s="1"/>
  <c r="AG433" i="43"/>
  <c r="AF433" i="43"/>
  <c r="AE433" i="43"/>
  <c r="AD433" i="43"/>
  <c r="AD434" i="43" s="1"/>
  <c r="AC433" i="43"/>
  <c r="AB433" i="43"/>
  <c r="AB434" i="43" s="1"/>
  <c r="AH426" i="43"/>
  <c r="AG426" i="43"/>
  <c r="AF426" i="43"/>
  <c r="AE426" i="43"/>
  <c r="AD426" i="43"/>
  <c r="AC426" i="43"/>
  <c r="AB426" i="43"/>
  <c r="AH421" i="43"/>
  <c r="AH422" i="43" s="1"/>
  <c r="AG421" i="43"/>
  <c r="AG422" i="43" s="1"/>
  <c r="AF421" i="43"/>
  <c r="AF422" i="43" s="1"/>
  <c r="AE421" i="43"/>
  <c r="AE422" i="43" s="1"/>
  <c r="AD421" i="43"/>
  <c r="AD422" i="43" s="1"/>
  <c r="AC421" i="43"/>
  <c r="AC422" i="43" s="1"/>
  <c r="AB421" i="43"/>
  <c r="AB422" i="43" s="1"/>
  <c r="AH419" i="43"/>
  <c r="AG419" i="43"/>
  <c r="AF419" i="43"/>
  <c r="AE419" i="43"/>
  <c r="AD419" i="43"/>
  <c r="AC419" i="43"/>
  <c r="AB419" i="43"/>
  <c r="AB425" i="43" s="1"/>
  <c r="AH411" i="43"/>
  <c r="AG411" i="43"/>
  <c r="AF411" i="43"/>
  <c r="AE411" i="43"/>
  <c r="AD411" i="43"/>
  <c r="AC411" i="43"/>
  <c r="AB411" i="43"/>
  <c r="AH406" i="43"/>
  <c r="AH407" i="43" s="1"/>
  <c r="AG406" i="43"/>
  <c r="AG407" i="43" s="1"/>
  <c r="AF406" i="43"/>
  <c r="AF407" i="43" s="1"/>
  <c r="AE406" i="43"/>
  <c r="AE407" i="43" s="1"/>
  <c r="AD406" i="43"/>
  <c r="AD407" i="43" s="1"/>
  <c r="AC406" i="43"/>
  <c r="AC407" i="43" s="1"/>
  <c r="AB406" i="43"/>
  <c r="AB407" i="43" s="1"/>
  <c r="AH404" i="43"/>
  <c r="AG404" i="43"/>
  <c r="AF404" i="43"/>
  <c r="AE404" i="43"/>
  <c r="AE410" i="43" s="1"/>
  <c r="AD404" i="43"/>
  <c r="AD410" i="43" s="1"/>
  <c r="AC404" i="43"/>
  <c r="AB404" i="43"/>
  <c r="AH396" i="43"/>
  <c r="AG396" i="43"/>
  <c r="AF396" i="43"/>
  <c r="AE396" i="43"/>
  <c r="AD396" i="43"/>
  <c r="AC396" i="43"/>
  <c r="AB396" i="43"/>
  <c r="AH395" i="43"/>
  <c r="AG395" i="43"/>
  <c r="AF395" i="43"/>
  <c r="AE395" i="43"/>
  <c r="AD395" i="43"/>
  <c r="AC395" i="43"/>
  <c r="AB395" i="43"/>
  <c r="AH391" i="43"/>
  <c r="AG391" i="43"/>
  <c r="AG394" i="43" s="1"/>
  <c r="AF391" i="43"/>
  <c r="AF392" i="43" s="1"/>
  <c r="AE391" i="43"/>
  <c r="AE394" i="43" s="1"/>
  <c r="AD391" i="43"/>
  <c r="AC391" i="43"/>
  <c r="AC394" i="43" s="1"/>
  <c r="AB391" i="43"/>
  <c r="AB392" i="43" s="1"/>
  <c r="AH384" i="43"/>
  <c r="AG384" i="43"/>
  <c r="AF384" i="43"/>
  <c r="AE384" i="43"/>
  <c r="AD384" i="43"/>
  <c r="AC384" i="43"/>
  <c r="AB384" i="43"/>
  <c r="AH379" i="43"/>
  <c r="AH380" i="43" s="1"/>
  <c r="AG379" i="43"/>
  <c r="AG380" i="43" s="1"/>
  <c r="AF379" i="43"/>
  <c r="AF380" i="43" s="1"/>
  <c r="AE379" i="43"/>
  <c r="AE380" i="43" s="1"/>
  <c r="AD379" i="43"/>
  <c r="AD380" i="43" s="1"/>
  <c r="AC379" i="43"/>
  <c r="AC380" i="43" s="1"/>
  <c r="AB379" i="43"/>
  <c r="AB380" i="43" s="1"/>
  <c r="AH377" i="43"/>
  <c r="AH383" i="43" s="1"/>
  <c r="AG377" i="43"/>
  <c r="AF377" i="43"/>
  <c r="AE377" i="43"/>
  <c r="AD377" i="43"/>
  <c r="AD383" i="43" s="1"/>
  <c r="AC377" i="43"/>
  <c r="AC383" i="43" s="1"/>
  <c r="AB377" i="43"/>
  <c r="AH368" i="43"/>
  <c r="AG368" i="43"/>
  <c r="AF368" i="43"/>
  <c r="AE368" i="43"/>
  <c r="AD368" i="43"/>
  <c r="AC368" i="43"/>
  <c r="AB368" i="43"/>
  <c r="AH363" i="43"/>
  <c r="AH364" i="43" s="1"/>
  <c r="AG363" i="43"/>
  <c r="AG364" i="43" s="1"/>
  <c r="AF363" i="43"/>
  <c r="AF364" i="43" s="1"/>
  <c r="AE363" i="43"/>
  <c r="AE364" i="43" s="1"/>
  <c r="AD363" i="43"/>
  <c r="AD364" i="43" s="1"/>
  <c r="AC363" i="43"/>
  <c r="AC364" i="43" s="1"/>
  <c r="AB363" i="43"/>
  <c r="AB364" i="43" s="1"/>
  <c r="AH361" i="43"/>
  <c r="AG361" i="43"/>
  <c r="AF361" i="43"/>
  <c r="AE361" i="43"/>
  <c r="AD361" i="43"/>
  <c r="AC361" i="43"/>
  <c r="AB361" i="43"/>
  <c r="AH352" i="43"/>
  <c r="AG352" i="43"/>
  <c r="AF352" i="43"/>
  <c r="AE352" i="43"/>
  <c r="AD352" i="43"/>
  <c r="AC352" i="43"/>
  <c r="AB352" i="43"/>
  <c r="AH351" i="43"/>
  <c r="AG351" i="43"/>
  <c r="AF351" i="43"/>
  <c r="AE351" i="43"/>
  <c r="AD351" i="43"/>
  <c r="AC351" i="43"/>
  <c r="AB351" i="43"/>
  <c r="AH347" i="43"/>
  <c r="AH348" i="43" s="1"/>
  <c r="AG347" i="43"/>
  <c r="AG350" i="43" s="1"/>
  <c r="AF347" i="43"/>
  <c r="AF348" i="43" s="1"/>
  <c r="AE347" i="43"/>
  <c r="AD347" i="43"/>
  <c r="AD348" i="43" s="1"/>
  <c r="AC347" i="43"/>
  <c r="AC350" i="43" s="1"/>
  <c r="AB347" i="43"/>
  <c r="AB348" i="43" s="1"/>
  <c r="AH340" i="43"/>
  <c r="AG340" i="43"/>
  <c r="AF340" i="43"/>
  <c r="AE340" i="43"/>
  <c r="AD340" i="43"/>
  <c r="AC340" i="43"/>
  <c r="AB340" i="43"/>
  <c r="AH339" i="43"/>
  <c r="AG339" i="43"/>
  <c r="AF339" i="43"/>
  <c r="AE339" i="43"/>
  <c r="AD339" i="43"/>
  <c r="AC339" i="43"/>
  <c r="AB339" i="43"/>
  <c r="AH335" i="43"/>
  <c r="AG335" i="43"/>
  <c r="AG338" i="43" s="1"/>
  <c r="AF335" i="43"/>
  <c r="AF336" i="43" s="1"/>
  <c r="AE335" i="43"/>
  <c r="AD335" i="43"/>
  <c r="AC335" i="43"/>
  <c r="AC338" i="43" s="1"/>
  <c r="AB335" i="43"/>
  <c r="AB336" i="43" s="1"/>
  <c r="AH328" i="43"/>
  <c r="AG328" i="43"/>
  <c r="AF328" i="43"/>
  <c r="AE328" i="43"/>
  <c r="AD328" i="43"/>
  <c r="AC328" i="43"/>
  <c r="AB328" i="43"/>
  <c r="AH327" i="43"/>
  <c r="AG327" i="43"/>
  <c r="AF327" i="43"/>
  <c r="AE327" i="43"/>
  <c r="AD327" i="43"/>
  <c r="AC327" i="43"/>
  <c r="AB327" i="43"/>
  <c r="AH323" i="43"/>
  <c r="AH325" i="43" s="1"/>
  <c r="AG323" i="43"/>
  <c r="AG326" i="43" s="1"/>
  <c r="AF323" i="43"/>
  <c r="AF324" i="43" s="1"/>
  <c r="AE323" i="43"/>
  <c r="AE326" i="43" s="1"/>
  <c r="AD323" i="43"/>
  <c r="AC323" i="43"/>
  <c r="AC326" i="43" s="1"/>
  <c r="AB323" i="43"/>
  <c r="AB324" i="43" s="1"/>
  <c r="AH311" i="43"/>
  <c r="AG311" i="43"/>
  <c r="AF311" i="43"/>
  <c r="AF316" i="43" s="1"/>
  <c r="AE311" i="43"/>
  <c r="AE312" i="43" s="1"/>
  <c r="AD311" i="43"/>
  <c r="AC311" i="43"/>
  <c r="AB311" i="43"/>
  <c r="AB316" i="43" s="1"/>
  <c r="AH309" i="43"/>
  <c r="AH315" i="43" s="1"/>
  <c r="AG309" i="43"/>
  <c r="AF309" i="43"/>
  <c r="AF315" i="43" s="1"/>
  <c r="AE309" i="43"/>
  <c r="AD309" i="43"/>
  <c r="AD315" i="43" s="1"/>
  <c r="AC309" i="43"/>
  <c r="AB309" i="43"/>
  <c r="AB315" i="43" s="1"/>
  <c r="AH297" i="43"/>
  <c r="AG297" i="43"/>
  <c r="AG302" i="43" s="1"/>
  <c r="AF297" i="43"/>
  <c r="AE297" i="43"/>
  <c r="AE298" i="43" s="1"/>
  <c r="AD297" i="43"/>
  <c r="AC297" i="43"/>
  <c r="AC302" i="43" s="1"/>
  <c r="AB297" i="43"/>
  <c r="AB298" i="43" s="1"/>
  <c r="AH295" i="43"/>
  <c r="AG295" i="43"/>
  <c r="AG301" i="43" s="1"/>
  <c r="AF295" i="43"/>
  <c r="AE295" i="43"/>
  <c r="AD295" i="43"/>
  <c r="AC295" i="43"/>
  <c r="AC301" i="43" s="1"/>
  <c r="AB295" i="43"/>
  <c r="AH283" i="43"/>
  <c r="AH284" i="43" s="1"/>
  <c r="AG283" i="43"/>
  <c r="AF283" i="43"/>
  <c r="AF288" i="43" s="1"/>
  <c r="AE283" i="43"/>
  <c r="AE288" i="43" s="1"/>
  <c r="AD283" i="43"/>
  <c r="AD288" i="43" s="1"/>
  <c r="AC283" i="43"/>
  <c r="AB283" i="43"/>
  <c r="AB288" i="43" s="1"/>
  <c r="AH281" i="43"/>
  <c r="AG281" i="43"/>
  <c r="AG287" i="43" s="1"/>
  <c r="AF281" i="43"/>
  <c r="AE281" i="43"/>
  <c r="AD281" i="43"/>
  <c r="AC281" i="43"/>
  <c r="AC287" i="43" s="1"/>
  <c r="AB281" i="43"/>
  <c r="AH274" i="43"/>
  <c r="AG274" i="43"/>
  <c r="AF274" i="43"/>
  <c r="AE274" i="43"/>
  <c r="AD274" i="43"/>
  <c r="AC274" i="43"/>
  <c r="AB274" i="43"/>
  <c r="AH269" i="43"/>
  <c r="AH270" i="43" s="1"/>
  <c r="AG269" i="43"/>
  <c r="AG270" i="43" s="1"/>
  <c r="AF269" i="43"/>
  <c r="AF270" i="43" s="1"/>
  <c r="AE269" i="43"/>
  <c r="AD269" i="43"/>
  <c r="AD270" i="43" s="1"/>
  <c r="AC269" i="43"/>
  <c r="AC270" i="43" s="1"/>
  <c r="AB269" i="43"/>
  <c r="AB270" i="43" s="1"/>
  <c r="AH267" i="43"/>
  <c r="AG267" i="43"/>
  <c r="AF267" i="43"/>
  <c r="AE267" i="43"/>
  <c r="AD267" i="43"/>
  <c r="AC267" i="43"/>
  <c r="AB267" i="43"/>
  <c r="AH259" i="43"/>
  <c r="AG259" i="43"/>
  <c r="AF259" i="43"/>
  <c r="AE259" i="43"/>
  <c r="AD259" i="43"/>
  <c r="AC259" i="43"/>
  <c r="AB259" i="43"/>
  <c r="AH258" i="43"/>
  <c r="AG258" i="43"/>
  <c r="AF258" i="43"/>
  <c r="AE258" i="43"/>
  <c r="AD258" i="43"/>
  <c r="AC258" i="43"/>
  <c r="AB258" i="43"/>
  <c r="AH257" i="43"/>
  <c r="AG257" i="43"/>
  <c r="AF257" i="43"/>
  <c r="AE257" i="43"/>
  <c r="AD257" i="43"/>
  <c r="AC257" i="43"/>
  <c r="AB257" i="43"/>
  <c r="AH256" i="43"/>
  <c r="AG256" i="43"/>
  <c r="AF256" i="43"/>
  <c r="AE256" i="43"/>
  <c r="AD256" i="43"/>
  <c r="AC256" i="43"/>
  <c r="AB256" i="43"/>
  <c r="AH255" i="43"/>
  <c r="AG255" i="43"/>
  <c r="AF255" i="43"/>
  <c r="AE255" i="43"/>
  <c r="AD255" i="43"/>
  <c r="AC255" i="43"/>
  <c r="AB255" i="43"/>
  <c r="AH245" i="43"/>
  <c r="AG245" i="43"/>
  <c r="AF245" i="43"/>
  <c r="AE245" i="43"/>
  <c r="AD245" i="43"/>
  <c r="AC245" i="43"/>
  <c r="AB245" i="43"/>
  <c r="AH244" i="43"/>
  <c r="AG244" i="43"/>
  <c r="AF244" i="43"/>
  <c r="AE244" i="43"/>
  <c r="AD244" i="43"/>
  <c r="AC244" i="43"/>
  <c r="AB244" i="43"/>
  <c r="AH240" i="43"/>
  <c r="AG240" i="43"/>
  <c r="AG241" i="43" s="1"/>
  <c r="AF240" i="43"/>
  <c r="AF241" i="43" s="1"/>
  <c r="AE240" i="43"/>
  <c r="AE242" i="43" s="1"/>
  <c r="AD240" i="43"/>
  <c r="AC240" i="43"/>
  <c r="AC241" i="43" s="1"/>
  <c r="AB240" i="43"/>
  <c r="AH231" i="43"/>
  <c r="AG231" i="43"/>
  <c r="AF231" i="43"/>
  <c r="AE231" i="43"/>
  <c r="AD231" i="43"/>
  <c r="AC231" i="43"/>
  <c r="AB231" i="43"/>
  <c r="AG230" i="43"/>
  <c r="AH226" i="43"/>
  <c r="AH227" i="43" s="1"/>
  <c r="AG226" i="43"/>
  <c r="AF226" i="43"/>
  <c r="AF227" i="43" s="1"/>
  <c r="AE226" i="43"/>
  <c r="AE227" i="43" s="1"/>
  <c r="AD226" i="43"/>
  <c r="AD227" i="43" s="1"/>
  <c r="AC226" i="43"/>
  <c r="AB226" i="43"/>
  <c r="AB227" i="43" s="1"/>
  <c r="AF224" i="43"/>
  <c r="AE224" i="43"/>
  <c r="AD224" i="43"/>
  <c r="AC224" i="43"/>
  <c r="AB224" i="43"/>
  <c r="AH216" i="43"/>
  <c r="AG216" i="43"/>
  <c r="AF216" i="43"/>
  <c r="AE216" i="43"/>
  <c r="AD216" i="43"/>
  <c r="AC216" i="43"/>
  <c r="AB216" i="43"/>
  <c r="AH211" i="43"/>
  <c r="AH212" i="43" s="1"/>
  <c r="AG211" i="43"/>
  <c r="AF211" i="43"/>
  <c r="AF212" i="43" s="1"/>
  <c r="AE211" i="43"/>
  <c r="AE212" i="43" s="1"/>
  <c r="AD211" i="43"/>
  <c r="AD212" i="43" s="1"/>
  <c r="AC211" i="43"/>
  <c r="AB211" i="43"/>
  <c r="AB212" i="43" s="1"/>
  <c r="AG215" i="43"/>
  <c r="AE209" i="43"/>
  <c r="AD209" i="43"/>
  <c r="AC209" i="43"/>
  <c r="AC215" i="43" s="1"/>
  <c r="AB209" i="43"/>
  <c r="AB215" i="43" s="1"/>
  <c r="AH200" i="43"/>
  <c r="AG200" i="43"/>
  <c r="AF200" i="43"/>
  <c r="AE200" i="43"/>
  <c r="AD200" i="43"/>
  <c r="AC200" i="43"/>
  <c r="AB200" i="43"/>
  <c r="AH195" i="43"/>
  <c r="AH196" i="43" s="1"/>
  <c r="AG195" i="43"/>
  <c r="AG196" i="43" s="1"/>
  <c r="AF195" i="43"/>
  <c r="AF196" i="43" s="1"/>
  <c r="AE195" i="43"/>
  <c r="AE196" i="43" s="1"/>
  <c r="AD195" i="43"/>
  <c r="AC195" i="43"/>
  <c r="AC196" i="43" s="1"/>
  <c r="AB195" i="43"/>
  <c r="AB196" i="43" s="1"/>
  <c r="AH193" i="43"/>
  <c r="AG193" i="43"/>
  <c r="AG199" i="43" s="1"/>
  <c r="AF193" i="43"/>
  <c r="AE193" i="43"/>
  <c r="AD193" i="43"/>
  <c r="AC193" i="43"/>
  <c r="AC199" i="43" s="1"/>
  <c r="AB193" i="43"/>
  <c r="AH185" i="43"/>
  <c r="AG185" i="43"/>
  <c r="AF185" i="43"/>
  <c r="AE185" i="43"/>
  <c r="AD185" i="43"/>
  <c r="AC185" i="43"/>
  <c r="AB185" i="43"/>
  <c r="AH180" i="43"/>
  <c r="AH181" i="43" s="1"/>
  <c r="AG180" i="43"/>
  <c r="AG181" i="43" s="1"/>
  <c r="AF180" i="43"/>
  <c r="AF181" i="43" s="1"/>
  <c r="AE180" i="43"/>
  <c r="AE181" i="43" s="1"/>
  <c r="AD180" i="43"/>
  <c r="AD181" i="43" s="1"/>
  <c r="AC180" i="43"/>
  <c r="AC181" i="43" s="1"/>
  <c r="AB180" i="43"/>
  <c r="AB181" i="43" s="1"/>
  <c r="AH178" i="43"/>
  <c r="AH184" i="43" s="1"/>
  <c r="AG178" i="43"/>
  <c r="AF178" i="43"/>
  <c r="AE178" i="43"/>
  <c r="AD178" i="43"/>
  <c r="AD184" i="43" s="1"/>
  <c r="AC178" i="43"/>
  <c r="AB178" i="43"/>
  <c r="AH170" i="43"/>
  <c r="AG170" i="43"/>
  <c r="AF170" i="43"/>
  <c r="AE170" i="43"/>
  <c r="AD170" i="43"/>
  <c r="AC170" i="43"/>
  <c r="AB170" i="43"/>
  <c r="AH165" i="43"/>
  <c r="AH166" i="43" s="1"/>
  <c r="AG165" i="43"/>
  <c r="AG166" i="43" s="1"/>
  <c r="AF165" i="43"/>
  <c r="AE165" i="43"/>
  <c r="AE166" i="43" s="1"/>
  <c r="AD165" i="43"/>
  <c r="AD166" i="43" s="1"/>
  <c r="AC165" i="43"/>
  <c r="AC166" i="43" s="1"/>
  <c r="AB165" i="43"/>
  <c r="AH163" i="43"/>
  <c r="AG163" i="43"/>
  <c r="AF163" i="43"/>
  <c r="AE163" i="43"/>
  <c r="AE169" i="43" s="1"/>
  <c r="AD163" i="43"/>
  <c r="AC163" i="43"/>
  <c r="AB163" i="43"/>
  <c r="AH155" i="43"/>
  <c r="AG155" i="43"/>
  <c r="AF155" i="43"/>
  <c r="AE155" i="43"/>
  <c r="AD155" i="43"/>
  <c r="AC155" i="43"/>
  <c r="AB155" i="43"/>
  <c r="AH150" i="43"/>
  <c r="AH151" i="43" s="1"/>
  <c r="AG150" i="43"/>
  <c r="AF150" i="43"/>
  <c r="AF151" i="43" s="1"/>
  <c r="AE150" i="43"/>
  <c r="AE151" i="43" s="1"/>
  <c r="AD150" i="43"/>
  <c r="AD151" i="43" s="1"/>
  <c r="AC150" i="43"/>
  <c r="AC151" i="43" s="1"/>
  <c r="AB150" i="43"/>
  <c r="AB151" i="43" s="1"/>
  <c r="AH148" i="43"/>
  <c r="AG148" i="43"/>
  <c r="AF148" i="43"/>
  <c r="AF154" i="43" s="1"/>
  <c r="AE148" i="43"/>
  <c r="AD148" i="43"/>
  <c r="AC148" i="43"/>
  <c r="AB148" i="43"/>
  <c r="AB154" i="43" s="1"/>
  <c r="AH140" i="43"/>
  <c r="AG140" i="43"/>
  <c r="AF140" i="43"/>
  <c r="AE140" i="43"/>
  <c r="AD140" i="43"/>
  <c r="AC140" i="43"/>
  <c r="AB140" i="43"/>
  <c r="AH139" i="43"/>
  <c r="AG139" i="43"/>
  <c r="AF139" i="43"/>
  <c r="AE139" i="43"/>
  <c r="AD139" i="43"/>
  <c r="AC139" i="43"/>
  <c r="AB139" i="43"/>
  <c r="AH135" i="43"/>
  <c r="AH137" i="43" s="1"/>
  <c r="AG135" i="43"/>
  <c r="AF135" i="43"/>
  <c r="AE135" i="43"/>
  <c r="AE137" i="43" s="1"/>
  <c r="AD135" i="43"/>
  <c r="AD137" i="43" s="1"/>
  <c r="AC135" i="43"/>
  <c r="AB135" i="43"/>
  <c r="AH123" i="43"/>
  <c r="AG123" i="43"/>
  <c r="AF123" i="43"/>
  <c r="AE123" i="43"/>
  <c r="AD123" i="43"/>
  <c r="AC123" i="43"/>
  <c r="AB123" i="43"/>
  <c r="AH122" i="43"/>
  <c r="AG122" i="43"/>
  <c r="AF122" i="43"/>
  <c r="AE122" i="43"/>
  <c r="AD122" i="43"/>
  <c r="AC122" i="43"/>
  <c r="AB122" i="43"/>
  <c r="AH121" i="43"/>
  <c r="AG121" i="43"/>
  <c r="AF121" i="43"/>
  <c r="AE121" i="43"/>
  <c r="AD121" i="43"/>
  <c r="AC121" i="43"/>
  <c r="AB121" i="43"/>
  <c r="AH110" i="43"/>
  <c r="AG110" i="43"/>
  <c r="AF110" i="43"/>
  <c r="AE110" i="43"/>
  <c r="AD110" i="43"/>
  <c r="AC110" i="43"/>
  <c r="AB110" i="43"/>
  <c r="AH109" i="43"/>
  <c r="AG109" i="43"/>
  <c r="AF109" i="43"/>
  <c r="AE109" i="43"/>
  <c r="AD109" i="43"/>
  <c r="AC109" i="43"/>
  <c r="AB109" i="43"/>
  <c r="AH105" i="43"/>
  <c r="AH106" i="43" s="1"/>
  <c r="AG105" i="43"/>
  <c r="AG107" i="43" s="1"/>
  <c r="AF105" i="43"/>
  <c r="AE105" i="43"/>
  <c r="AE106" i="43" s="1"/>
  <c r="AD105" i="43"/>
  <c r="AD107" i="43" s="1"/>
  <c r="AC105" i="43"/>
  <c r="AC107" i="43" s="1"/>
  <c r="AB105" i="43"/>
  <c r="AH98" i="43"/>
  <c r="AG98" i="43"/>
  <c r="AF98" i="43"/>
  <c r="AE98" i="43"/>
  <c r="AD98" i="43"/>
  <c r="AC98" i="43"/>
  <c r="AB98" i="43"/>
  <c r="AH97" i="43"/>
  <c r="AG97" i="43"/>
  <c r="AF97" i="43"/>
  <c r="AE97" i="43"/>
  <c r="AD97" i="43"/>
  <c r="AC97" i="43"/>
  <c r="AB97" i="43"/>
  <c r="AH93" i="43"/>
  <c r="AH95" i="43" s="1"/>
  <c r="AG93" i="43"/>
  <c r="AG96" i="43" s="1"/>
  <c r="AF93" i="43"/>
  <c r="AF96" i="43" s="1"/>
  <c r="AE93" i="43"/>
  <c r="AD93" i="43"/>
  <c r="AD96" i="43" s="1"/>
  <c r="AC93" i="43"/>
  <c r="AB93" i="43"/>
  <c r="AB96" i="43" s="1"/>
  <c r="AH86" i="43"/>
  <c r="AG86" i="43"/>
  <c r="AF86" i="43"/>
  <c r="AE86" i="43"/>
  <c r="AD86" i="43"/>
  <c r="AC86" i="43"/>
  <c r="AB86" i="43"/>
  <c r="AH85" i="43"/>
  <c r="AG85" i="43"/>
  <c r="AF85" i="43"/>
  <c r="AE85" i="43"/>
  <c r="AD85" i="43"/>
  <c r="AC85" i="43"/>
  <c r="AB85" i="43"/>
  <c r="AH81" i="43"/>
  <c r="AH83" i="43" s="1"/>
  <c r="AG81" i="43"/>
  <c r="AF81" i="43"/>
  <c r="AF84" i="43" s="1"/>
  <c r="AE81" i="43"/>
  <c r="AE84" i="43" s="1"/>
  <c r="AD81" i="43"/>
  <c r="AC81" i="43"/>
  <c r="AB81" i="43"/>
  <c r="AB84" i="43" s="1"/>
  <c r="AH74" i="43"/>
  <c r="AG74" i="43"/>
  <c r="AF74" i="43"/>
  <c r="AE74" i="43"/>
  <c r="AD74" i="43"/>
  <c r="AC74" i="43"/>
  <c r="AB74" i="43"/>
  <c r="AH73" i="43"/>
  <c r="AG73" i="43"/>
  <c r="AF73" i="43"/>
  <c r="AE73" i="43"/>
  <c r="AD73" i="43"/>
  <c r="AC73" i="43"/>
  <c r="AB73" i="43"/>
  <c r="AH69" i="43"/>
  <c r="AG69" i="43"/>
  <c r="AG70" i="43" s="1"/>
  <c r="AF69" i="43"/>
  <c r="AE69" i="43"/>
  <c r="AD69" i="43"/>
  <c r="AC69" i="43"/>
  <c r="AC70" i="43" s="1"/>
  <c r="AB69" i="43"/>
  <c r="AB70" i="43" s="1"/>
  <c r="AH62" i="43"/>
  <c r="AG62" i="43"/>
  <c r="AF62" i="43"/>
  <c r="AE62" i="43"/>
  <c r="AD62" i="43"/>
  <c r="AC62" i="43"/>
  <c r="AB62" i="43"/>
  <c r="AH61" i="43"/>
  <c r="AG61" i="43"/>
  <c r="AF61" i="43"/>
  <c r="AE61" i="43"/>
  <c r="AD61" i="43"/>
  <c r="AC61" i="43"/>
  <c r="AB61" i="43"/>
  <c r="AH57" i="43"/>
  <c r="AG57" i="43"/>
  <c r="AF57" i="43"/>
  <c r="AE57" i="43"/>
  <c r="AD57" i="43"/>
  <c r="AD58" i="43" s="1"/>
  <c r="AC57" i="43"/>
  <c r="AC60" i="43" s="1"/>
  <c r="AB57" i="43"/>
  <c r="AB58" i="43" s="1"/>
  <c r="AH50" i="43"/>
  <c r="AG50" i="43"/>
  <c r="AF50" i="43"/>
  <c r="AE50" i="43"/>
  <c r="AD50" i="43"/>
  <c r="AC50" i="43"/>
  <c r="AB50" i="43"/>
  <c r="AH49" i="43"/>
  <c r="AG49" i="43"/>
  <c r="AF49" i="43"/>
  <c r="AE49" i="43"/>
  <c r="AD49" i="43"/>
  <c r="AC49" i="43"/>
  <c r="AB49" i="43"/>
  <c r="AH45" i="43"/>
  <c r="AH46" i="43" s="1"/>
  <c r="AG45" i="43"/>
  <c r="AG48" i="43" s="1"/>
  <c r="AF45" i="43"/>
  <c r="AE45" i="43"/>
  <c r="AE48" i="43" s="1"/>
  <c r="AD45" i="43"/>
  <c r="AD46" i="43" s="1"/>
  <c r="AC45" i="43"/>
  <c r="AC48" i="43" s="1"/>
  <c r="AB45" i="43"/>
  <c r="AH38" i="43"/>
  <c r="AG38" i="43"/>
  <c r="AF38" i="43"/>
  <c r="AE38" i="43"/>
  <c r="AD38" i="43"/>
  <c r="AC38" i="43"/>
  <c r="AB38" i="43"/>
  <c r="AH37" i="43"/>
  <c r="AG37" i="43"/>
  <c r="AF37" i="43"/>
  <c r="AE37" i="43"/>
  <c r="AD37" i="43"/>
  <c r="AC37" i="43"/>
  <c r="AB37" i="43"/>
  <c r="AH33" i="43"/>
  <c r="AH36" i="43" s="1"/>
  <c r="AG33" i="43"/>
  <c r="AG35" i="43" s="1"/>
  <c r="AF33" i="43"/>
  <c r="AF36" i="43" s="1"/>
  <c r="AE33" i="43"/>
  <c r="AE36" i="43" s="1"/>
  <c r="AD33" i="43"/>
  <c r="AD36" i="43" s="1"/>
  <c r="AC33" i="43"/>
  <c r="AC35" i="43" s="1"/>
  <c r="AB33" i="43"/>
  <c r="AB36" i="43" s="1"/>
  <c r="AH26" i="43"/>
  <c r="AG26" i="43"/>
  <c r="AF26" i="43"/>
  <c r="AE26" i="43"/>
  <c r="AD26" i="43"/>
  <c r="AC26" i="43"/>
  <c r="AB26" i="43"/>
  <c r="AH25" i="43"/>
  <c r="AG25" i="43"/>
  <c r="AF25" i="43"/>
  <c r="AE25" i="43"/>
  <c r="AD25" i="43"/>
  <c r="AC25" i="43"/>
  <c r="AB25" i="43"/>
  <c r="AH21" i="43"/>
  <c r="AG21" i="43"/>
  <c r="AG22" i="43" s="1"/>
  <c r="AF21" i="43"/>
  <c r="AF24" i="43" s="1"/>
  <c r="AE21" i="43"/>
  <c r="AD21" i="43"/>
  <c r="AC21" i="43"/>
  <c r="AC22" i="43" s="1"/>
  <c r="AB21" i="43"/>
  <c r="AB22" i="43" s="1"/>
  <c r="AH14" i="43"/>
  <c r="AG14" i="43"/>
  <c r="AF14" i="43"/>
  <c r="AE14" i="43"/>
  <c r="AD14" i="43"/>
  <c r="AC14" i="43"/>
  <c r="AB14" i="43"/>
  <c r="AH13" i="43"/>
  <c r="AG13" i="43"/>
  <c r="AF13" i="43"/>
  <c r="AE13" i="43"/>
  <c r="AD13" i="43"/>
  <c r="AC13" i="43"/>
  <c r="AB13" i="43"/>
  <c r="AH9" i="43"/>
  <c r="AH10" i="43" s="1"/>
  <c r="AG9" i="43"/>
  <c r="AF9" i="43"/>
  <c r="AE9" i="43"/>
  <c r="AE10" i="43" s="1"/>
  <c r="AD9" i="43"/>
  <c r="AD12" i="43" s="1"/>
  <c r="AC9" i="43"/>
  <c r="AC10" i="43" s="1"/>
  <c r="AB9" i="43"/>
  <c r="AB12" i="43" s="1"/>
  <c r="P4" i="44" l="1"/>
  <c r="P5" i="44"/>
  <c r="O80" i="49"/>
  <c r="O48" i="49"/>
  <c r="O94" i="49"/>
  <c r="O64" i="49"/>
  <c r="O95" i="49"/>
  <c r="O32" i="49"/>
  <c r="P82" i="49"/>
  <c r="O30" i="50"/>
  <c r="P18" i="50"/>
  <c r="AN48" i="19"/>
  <c r="AO50" i="23"/>
  <c r="AN62" i="23"/>
  <c r="AN32" i="23"/>
  <c r="AN61" i="23"/>
  <c r="AN48" i="23"/>
  <c r="AN63" i="23"/>
  <c r="AN32" i="19"/>
  <c r="AO50" i="19"/>
  <c r="AN16" i="19"/>
  <c r="AN63" i="19"/>
  <c r="AN48" i="16"/>
  <c r="AO50" i="16"/>
  <c r="AN61" i="16"/>
  <c r="AN62" i="16"/>
  <c r="AN109" i="15"/>
  <c r="AN48" i="15"/>
  <c r="AN64" i="15"/>
  <c r="AO98" i="15"/>
  <c r="AN110" i="15"/>
  <c r="AN111" i="15"/>
  <c r="AN64" i="14"/>
  <c r="AN32" i="14"/>
  <c r="AN16" i="14"/>
  <c r="AN77" i="14"/>
  <c r="AN78" i="14"/>
  <c r="AN79" i="14"/>
  <c r="AN48" i="14"/>
  <c r="AO66" i="14"/>
  <c r="AN47" i="13"/>
  <c r="AN32" i="13"/>
  <c r="AO34" i="13"/>
  <c r="AN111" i="11"/>
  <c r="AN95" i="11"/>
  <c r="AH229" i="43"/>
  <c r="AD229" i="43"/>
  <c r="AN79" i="11"/>
  <c r="AD168" i="43"/>
  <c r="AH168" i="43"/>
  <c r="AG366" i="43"/>
  <c r="AD10" i="43"/>
  <c r="AH423" i="43"/>
  <c r="AK148" i="43"/>
  <c r="AH11" i="43"/>
  <c r="AD423" i="43"/>
  <c r="AD106" i="43"/>
  <c r="AK73" i="43"/>
  <c r="AD153" i="43"/>
  <c r="AD198" i="43"/>
  <c r="AH198" i="43"/>
  <c r="AE382" i="43"/>
  <c r="AE424" i="43"/>
  <c r="AK38" i="43"/>
  <c r="AK97" i="43"/>
  <c r="AG228" i="43"/>
  <c r="AG324" i="43"/>
  <c r="AC393" i="43"/>
  <c r="AJ302" i="43"/>
  <c r="AE272" i="43"/>
  <c r="AD286" i="43"/>
  <c r="AH286" i="43"/>
  <c r="AK209" i="43"/>
  <c r="AN143" i="11"/>
  <c r="AN127" i="11"/>
  <c r="AO146" i="11"/>
  <c r="AN63" i="11"/>
  <c r="AN157" i="11"/>
  <c r="AN158" i="11"/>
  <c r="AN159" i="11"/>
  <c r="AN16" i="11"/>
  <c r="AK14" i="43"/>
  <c r="O93" i="49"/>
  <c r="O32" i="50"/>
  <c r="AN61" i="19"/>
  <c r="AN64" i="16"/>
  <c r="AN48" i="13"/>
  <c r="AH34" i="43"/>
  <c r="AE168" i="43"/>
  <c r="AE198" i="43"/>
  <c r="AF272" i="43"/>
  <c r="AK267" i="43"/>
  <c r="AK377" i="43"/>
  <c r="AG23" i="43"/>
  <c r="AB198" i="43"/>
  <c r="AC272" i="43"/>
  <c r="AG272" i="43"/>
  <c r="AE302" i="43"/>
  <c r="AE365" i="43"/>
  <c r="AG424" i="43"/>
  <c r="AK98" i="43"/>
  <c r="AK295" i="43"/>
  <c r="AK361" i="43"/>
  <c r="AE229" i="43"/>
  <c r="AC183" i="43"/>
  <c r="AB272" i="43"/>
  <c r="AK281" i="43"/>
  <c r="AG24" i="43"/>
  <c r="AE284" i="43"/>
  <c r="AH48" i="43"/>
  <c r="AC71" i="43"/>
  <c r="AH94" i="43"/>
  <c r="AE107" i="43"/>
  <c r="AE136" i="43"/>
  <c r="AC153" i="43"/>
  <c r="AG153" i="43"/>
  <c r="AC168" i="43"/>
  <c r="AG168" i="43"/>
  <c r="AG183" i="43"/>
  <c r="AD214" i="43"/>
  <c r="AH214" i="43"/>
  <c r="AF243" i="43"/>
  <c r="AB271" i="43"/>
  <c r="AD349" i="43"/>
  <c r="AB366" i="43"/>
  <c r="AF366" i="43"/>
  <c r="AF447" i="43"/>
  <c r="AG472" i="43"/>
  <c r="AJ314" i="43"/>
  <c r="AJ300" i="43"/>
  <c r="AJ367" i="43"/>
  <c r="AH12" i="43"/>
  <c r="AC72" i="43"/>
  <c r="AF95" i="43"/>
  <c r="AH108" i="43"/>
  <c r="AE273" i="43"/>
  <c r="AC298" i="43"/>
  <c r="AB313" i="43"/>
  <c r="AB338" i="43"/>
  <c r="AH350" i="43"/>
  <c r="AH435" i="43"/>
  <c r="AK13" i="43"/>
  <c r="AK37" i="43"/>
  <c r="AK178" i="43"/>
  <c r="AJ366" i="43"/>
  <c r="AE241" i="43"/>
  <c r="AB60" i="43"/>
  <c r="AD152" i="43"/>
  <c r="AG167" i="43"/>
  <c r="AG227" i="43"/>
  <c r="AB365" i="43"/>
  <c r="AK163" i="43"/>
  <c r="AK193" i="43"/>
  <c r="AK224" i="43"/>
  <c r="AJ299" i="43"/>
  <c r="AJ313" i="43"/>
  <c r="AJ316" i="43"/>
  <c r="AC47" i="43"/>
  <c r="AD47" i="43"/>
  <c r="AD48" i="43"/>
  <c r="AD70" i="43"/>
  <c r="AD72" i="43"/>
  <c r="AD71" i="43"/>
  <c r="AH70" i="43"/>
  <c r="AH72" i="43"/>
  <c r="AH71" i="43"/>
  <c r="AB136" i="43"/>
  <c r="AB137" i="43"/>
  <c r="AB138" i="43"/>
  <c r="AF136" i="43"/>
  <c r="AF138" i="43"/>
  <c r="AF137" i="43"/>
  <c r="AF286" i="43"/>
  <c r="AD392" i="43"/>
  <c r="AD393" i="43"/>
  <c r="AH392" i="43"/>
  <c r="AH393" i="43"/>
  <c r="AH394" i="43"/>
  <c r="AF425" i="43"/>
  <c r="AF424" i="43"/>
  <c r="AF423" i="43"/>
  <c r="AC436" i="43"/>
  <c r="AC434" i="43"/>
  <c r="AC435" i="43"/>
  <c r="AG436" i="43"/>
  <c r="AG435" i="43"/>
  <c r="AE11" i="43"/>
  <c r="AF22" i="43"/>
  <c r="AG36" i="43"/>
  <c r="AH84" i="43"/>
  <c r="AH82" i="43"/>
  <c r="AD302" i="43"/>
  <c r="AD298" i="43"/>
  <c r="AC459" i="43"/>
  <c r="AC458" i="43"/>
  <c r="AB23" i="43"/>
  <c r="AC23" i="43"/>
  <c r="AC24" i="43"/>
  <c r="AC34" i="43"/>
  <c r="AE35" i="43"/>
  <c r="AC46" i="43"/>
  <c r="AG47" i="43"/>
  <c r="AE60" i="43"/>
  <c r="AE59" i="43"/>
  <c r="AE58" i="43"/>
  <c r="AH153" i="43"/>
  <c r="AH152" i="43"/>
  <c r="AF214" i="43"/>
  <c r="AG299" i="43"/>
  <c r="AD324" i="43"/>
  <c r="AD325" i="43"/>
  <c r="AD326" i="43"/>
  <c r="AH324" i="43"/>
  <c r="AH326" i="43"/>
  <c r="AE338" i="43"/>
  <c r="AE337" i="43"/>
  <c r="AE336" i="43"/>
  <c r="AE448" i="43"/>
  <c r="AE447" i="43"/>
  <c r="AE446" i="43"/>
  <c r="AE12" i="43"/>
  <c r="AD83" i="43"/>
  <c r="AD84" i="43"/>
  <c r="AE286" i="43"/>
  <c r="AE285" i="43"/>
  <c r="AH460" i="43"/>
  <c r="AH459" i="43"/>
  <c r="AB472" i="43"/>
  <c r="AB470" i="43"/>
  <c r="AB471" i="43"/>
  <c r="AF472" i="43"/>
  <c r="AF470" i="43"/>
  <c r="AB24" i="43"/>
  <c r="AD35" i="43"/>
  <c r="AD11" i="43"/>
  <c r="AF23" i="43"/>
  <c r="AD34" i="43"/>
  <c r="AG46" i="43"/>
  <c r="AH47" i="43"/>
  <c r="AF58" i="43"/>
  <c r="AF60" i="43"/>
  <c r="AF59" i="43"/>
  <c r="AB59" i="43"/>
  <c r="AE96" i="43"/>
  <c r="AE95" i="43"/>
  <c r="AE94" i="43"/>
  <c r="AB167" i="43"/>
  <c r="AB166" i="43"/>
  <c r="AF167" i="43"/>
  <c r="AF166" i="43"/>
  <c r="AE183" i="43"/>
  <c r="AE184" i="43"/>
  <c r="AB229" i="43"/>
  <c r="AB230" i="43"/>
  <c r="AF228" i="43"/>
  <c r="AF230" i="43"/>
  <c r="AC228" i="43"/>
  <c r="AC227" i="43"/>
  <c r="AB241" i="43"/>
  <c r="AB243" i="43"/>
  <c r="AB242" i="43"/>
  <c r="AF242" i="43"/>
  <c r="AE314" i="43"/>
  <c r="AE313" i="43"/>
  <c r="AC367" i="43"/>
  <c r="AC365" i="43"/>
  <c r="AG367" i="43"/>
  <c r="AG365" i="43"/>
  <c r="AD394" i="43"/>
  <c r="AB423" i="43"/>
  <c r="AG434" i="43"/>
  <c r="AE82" i="43"/>
  <c r="AG106" i="43"/>
  <c r="AH107" i="43"/>
  <c r="AH136" i="43"/>
  <c r="AE153" i="43"/>
  <c r="AG154" i="43"/>
  <c r="AB168" i="43"/>
  <c r="AF168" i="43"/>
  <c r="AF169" i="43"/>
  <c r="AB183" i="43"/>
  <c r="AF183" i="43"/>
  <c r="AD197" i="43"/>
  <c r="AH197" i="43"/>
  <c r="AE197" i="43"/>
  <c r="AH199" i="43"/>
  <c r="AC213" i="43"/>
  <c r="AG213" i="43"/>
  <c r="AG212" i="43"/>
  <c r="AC229" i="43"/>
  <c r="AG229" i="43"/>
  <c r="AG242" i="43"/>
  <c r="AG243" i="43"/>
  <c r="AD271" i="43"/>
  <c r="AH272" i="43"/>
  <c r="AE271" i="43"/>
  <c r="AF271" i="43"/>
  <c r="AH273" i="43"/>
  <c r="AD287" i="43"/>
  <c r="AD299" i="43"/>
  <c r="AH299" i="43"/>
  <c r="AH300" i="43"/>
  <c r="AE316" i="43"/>
  <c r="AC325" i="43"/>
  <c r="AB337" i="43"/>
  <c r="AC348" i="43"/>
  <c r="AG349" i="43"/>
  <c r="AD365" i="43"/>
  <c r="AH365" i="43"/>
  <c r="AH366" i="43"/>
  <c r="AC392" i="43"/>
  <c r="AB409" i="43"/>
  <c r="AF409" i="43"/>
  <c r="AB408" i="43"/>
  <c r="AC423" i="43"/>
  <c r="AG423" i="43"/>
  <c r="AE423" i="43"/>
  <c r="AD425" i="43"/>
  <c r="AD436" i="43"/>
  <c r="AB448" i="43"/>
  <c r="AD459" i="43"/>
  <c r="AG471" i="43"/>
  <c r="AG71" i="43"/>
  <c r="AG72" i="43"/>
  <c r="AB95" i="43"/>
  <c r="AD108" i="43"/>
  <c r="AE138" i="43"/>
  <c r="AC152" i="43"/>
  <c r="AG152" i="43"/>
  <c r="AG151" i="43"/>
  <c r="AB182" i="43"/>
  <c r="AD196" i="43"/>
  <c r="AD215" i="43"/>
  <c r="AD228" i="43"/>
  <c r="AC230" i="43"/>
  <c r="AE270" i="43"/>
  <c r="AD285" i="43"/>
  <c r="AH285" i="43"/>
  <c r="AH288" i="43"/>
  <c r="AD301" i="43"/>
  <c r="AF314" i="43"/>
  <c r="AC324" i="43"/>
  <c r="AF338" i="43"/>
  <c r="AG348" i="43"/>
  <c r="AH349" i="43"/>
  <c r="AF365" i="43"/>
  <c r="AE367" i="43"/>
  <c r="AG393" i="43"/>
  <c r="AF408" i="43"/>
  <c r="AG425" i="43"/>
  <c r="AD435" i="43"/>
  <c r="AH436" i="43"/>
  <c r="AB447" i="43"/>
  <c r="AD458" i="43"/>
  <c r="AC472" i="43"/>
  <c r="AB83" i="43"/>
  <c r="AC106" i="43"/>
  <c r="AE108" i="43"/>
  <c r="AD136" i="43"/>
  <c r="AC154" i="43"/>
  <c r="AC167" i="43"/>
  <c r="AB169" i="43"/>
  <c r="AE182" i="43"/>
  <c r="AF182" i="43"/>
  <c r="AD199" i="43"/>
  <c r="AC212" i="43"/>
  <c r="AD213" i="43"/>
  <c r="AH228" i="43"/>
  <c r="AC242" i="43"/>
  <c r="AC243" i="43"/>
  <c r="AD273" i="43"/>
  <c r="AD284" i="43"/>
  <c r="AH287" i="43"/>
  <c r="AG298" i="43"/>
  <c r="AB302" i="43"/>
  <c r="AG325" i="43"/>
  <c r="AF337" i="43"/>
  <c r="AC349" i="43"/>
  <c r="AD350" i="43"/>
  <c r="AH367" i="43"/>
  <c r="AE381" i="43"/>
  <c r="AG392" i="43"/>
  <c r="AH425" i="43"/>
  <c r="AF448" i="43"/>
  <c r="AC471" i="43"/>
  <c r="AH22" i="43"/>
  <c r="AH23" i="43"/>
  <c r="AF34" i="43"/>
  <c r="AF35" i="43"/>
  <c r="AE70" i="43"/>
  <c r="AE71" i="43"/>
  <c r="AF153" i="43"/>
  <c r="AC197" i="43"/>
  <c r="AH241" i="43"/>
  <c r="AH243" i="43"/>
  <c r="AH242" i="43"/>
  <c r="AB287" i="43"/>
  <c r="AB285" i="43"/>
  <c r="AC288" i="43"/>
  <c r="AC284" i="43"/>
  <c r="AH337" i="43"/>
  <c r="AH338" i="43"/>
  <c r="AH336" i="43"/>
  <c r="AB383" i="43"/>
  <c r="AB381" i="43"/>
  <c r="AC410" i="43"/>
  <c r="AC408" i="43"/>
  <c r="AB10" i="43"/>
  <c r="AB11" i="43"/>
  <c r="AF10" i="43"/>
  <c r="AF11" i="43"/>
  <c r="AE23" i="43"/>
  <c r="AE24" i="43"/>
  <c r="AH24" i="43"/>
  <c r="AG34" i="43"/>
  <c r="AB71" i="43"/>
  <c r="AB72" i="43"/>
  <c r="AF71" i="43"/>
  <c r="AF72" i="43"/>
  <c r="AC184" i="43"/>
  <c r="AC182" i="43"/>
  <c r="AG184" i="43"/>
  <c r="AG182" i="43"/>
  <c r="AE214" i="43"/>
  <c r="AE215" i="43"/>
  <c r="AE213" i="43"/>
  <c r="AB214" i="43"/>
  <c r="AE230" i="43"/>
  <c r="AE228" i="43"/>
  <c r="AC286" i="43"/>
  <c r="AG286" i="43"/>
  <c r="AE348" i="43"/>
  <c r="AE349" i="43"/>
  <c r="AE350" i="43"/>
  <c r="AB382" i="43"/>
  <c r="AC409" i="43"/>
  <c r="AE434" i="43"/>
  <c r="AE435" i="43"/>
  <c r="AE436" i="43"/>
  <c r="AB47" i="43"/>
  <c r="AB48" i="43"/>
  <c r="AF47" i="43"/>
  <c r="AF48" i="43"/>
  <c r="AD59" i="43"/>
  <c r="AD60" i="43"/>
  <c r="AH59" i="43"/>
  <c r="AH60" i="43"/>
  <c r="AC136" i="43"/>
  <c r="AC138" i="43"/>
  <c r="AC137" i="43"/>
  <c r="AG136" i="43"/>
  <c r="AG137" i="43"/>
  <c r="AG138" i="43"/>
  <c r="AE154" i="43"/>
  <c r="AE152" i="43"/>
  <c r="AB199" i="43"/>
  <c r="AB197" i="43"/>
  <c r="AF199" i="43"/>
  <c r="AF197" i="43"/>
  <c r="AD22" i="43"/>
  <c r="AD23" i="43"/>
  <c r="AB34" i="43"/>
  <c r="AB35" i="43"/>
  <c r="AF46" i="43"/>
  <c r="AC84" i="43"/>
  <c r="AC82" i="43"/>
  <c r="AC83" i="43"/>
  <c r="AG84" i="43"/>
  <c r="AG82" i="43"/>
  <c r="AD94" i="43"/>
  <c r="AB153" i="43"/>
  <c r="AG198" i="43"/>
  <c r="AD241" i="43"/>
  <c r="AD242" i="43"/>
  <c r="AD243" i="43"/>
  <c r="AF287" i="43"/>
  <c r="AF285" i="43"/>
  <c r="AG288" i="43"/>
  <c r="AG284" i="43"/>
  <c r="AD337" i="43"/>
  <c r="AD338" i="43"/>
  <c r="AD336" i="43"/>
  <c r="AF383" i="43"/>
  <c r="AF381" i="43"/>
  <c r="AF382" i="43"/>
  <c r="AG410" i="43"/>
  <c r="AG408" i="43"/>
  <c r="AG409" i="43"/>
  <c r="AC11" i="43"/>
  <c r="AC12" i="43"/>
  <c r="AG11" i="43"/>
  <c r="AG12" i="43"/>
  <c r="AG10" i="43"/>
  <c r="AF12" i="43"/>
  <c r="AE22" i="43"/>
  <c r="AD24" i="43"/>
  <c r="AC36" i="43"/>
  <c r="AE46" i="43"/>
  <c r="AE47" i="43"/>
  <c r="AB46" i="43"/>
  <c r="AC58" i="43"/>
  <c r="AC59" i="43"/>
  <c r="AG58" i="43"/>
  <c r="AG59" i="43"/>
  <c r="AH58" i="43"/>
  <c r="AG60" i="43"/>
  <c r="AF70" i="43"/>
  <c r="AE72" i="43"/>
  <c r="AD82" i="43"/>
  <c r="AG83" i="43"/>
  <c r="AC94" i="43"/>
  <c r="AC95" i="43"/>
  <c r="AG94" i="43"/>
  <c r="AG95" i="43"/>
  <c r="AC96" i="43"/>
  <c r="AB106" i="43"/>
  <c r="AB108" i="43"/>
  <c r="AB107" i="43"/>
  <c r="AF106" i="43"/>
  <c r="AF108" i="43"/>
  <c r="AF107" i="43"/>
  <c r="AD169" i="43"/>
  <c r="AD167" i="43"/>
  <c r="AH169" i="43"/>
  <c r="AH167" i="43"/>
  <c r="AD183" i="43"/>
  <c r="AH183" i="43"/>
  <c r="AF198" i="43"/>
  <c r="AC273" i="43"/>
  <c r="AC271" i="43"/>
  <c r="AG273" i="43"/>
  <c r="AG271" i="43"/>
  <c r="AB286" i="43"/>
  <c r="AE299" i="43"/>
  <c r="AE300" i="43"/>
  <c r="AE301" i="43"/>
  <c r="AF298" i="43"/>
  <c r="AF302" i="43"/>
  <c r="AC313" i="43"/>
  <c r="AC315" i="43"/>
  <c r="AG313" i="43"/>
  <c r="AG315" i="43"/>
  <c r="AG314" i="43"/>
  <c r="AD316" i="43"/>
  <c r="AD312" i="43"/>
  <c r="AH312" i="43"/>
  <c r="AH316" i="43"/>
  <c r="AC314" i="43"/>
  <c r="AB458" i="43"/>
  <c r="AB459" i="43"/>
  <c r="AB460" i="43"/>
  <c r="AF458" i="43"/>
  <c r="AF459" i="43"/>
  <c r="AH96" i="43"/>
  <c r="AC198" i="43"/>
  <c r="AG214" i="43"/>
  <c r="AF229" i="43"/>
  <c r="AD272" i="43"/>
  <c r="AB300" i="43"/>
  <c r="AB301" i="43"/>
  <c r="AB349" i="43"/>
  <c r="AB350" i="43"/>
  <c r="AG381" i="43"/>
  <c r="AH408" i="43"/>
  <c r="AB435" i="43"/>
  <c r="AB436" i="43"/>
  <c r="AF435" i="43"/>
  <c r="AF436" i="43"/>
  <c r="AE34" i="43"/>
  <c r="AB82" i="43"/>
  <c r="AF82" i="43"/>
  <c r="AB94" i="43"/>
  <c r="AF94" i="43"/>
  <c r="AC108" i="43"/>
  <c r="AG108" i="43"/>
  <c r="AD138" i="43"/>
  <c r="AH138" i="43"/>
  <c r="AB152" i="43"/>
  <c r="AF152" i="43"/>
  <c r="AD154" i="43"/>
  <c r="AH154" i="43"/>
  <c r="AE167" i="43"/>
  <c r="AC169" i="43"/>
  <c r="AG169" i="43"/>
  <c r="AD182" i="43"/>
  <c r="AH182" i="43"/>
  <c r="AB184" i="43"/>
  <c r="AF184" i="43"/>
  <c r="AG197" i="43"/>
  <c r="AE199" i="43"/>
  <c r="AB213" i="43"/>
  <c r="AF213" i="43"/>
  <c r="AB228" i="43"/>
  <c r="AD230" i="43"/>
  <c r="AH230" i="43"/>
  <c r="AE243" i="43"/>
  <c r="AH271" i="43"/>
  <c r="AB273" i="43"/>
  <c r="AF273" i="43"/>
  <c r="AB284" i="43"/>
  <c r="AF284" i="43"/>
  <c r="AC285" i="43"/>
  <c r="AG285" i="43"/>
  <c r="AE287" i="43"/>
  <c r="AH302" i="43"/>
  <c r="AH298" i="43"/>
  <c r="AC299" i="43"/>
  <c r="AD300" i="43"/>
  <c r="AF313" i="43"/>
  <c r="AB325" i="43"/>
  <c r="AB326" i="43"/>
  <c r="AF325" i="43"/>
  <c r="AF326" i="43"/>
  <c r="AC366" i="43"/>
  <c r="AD367" i="43"/>
  <c r="AD381" i="43"/>
  <c r="AH381" i="43"/>
  <c r="AG383" i="43"/>
  <c r="AE392" i="43"/>
  <c r="AE393" i="43"/>
  <c r="AE408" i="43"/>
  <c r="AH410" i="43"/>
  <c r="AB424" i="43"/>
  <c r="AC425" i="43"/>
  <c r="AF434" i="43"/>
  <c r="AC446" i="43"/>
  <c r="AC447" i="43"/>
  <c r="AG446" i="43"/>
  <c r="AG447" i="43"/>
  <c r="AD470" i="43"/>
  <c r="AD471" i="43"/>
  <c r="AH470" i="43"/>
  <c r="AH471" i="43"/>
  <c r="AC214" i="43"/>
  <c r="AF300" i="43"/>
  <c r="AF301" i="43"/>
  <c r="AB299" i="43"/>
  <c r="AC300" i="43"/>
  <c r="AD313" i="43"/>
  <c r="AH313" i="43"/>
  <c r="AE324" i="43"/>
  <c r="AE325" i="43"/>
  <c r="AF349" i="43"/>
  <c r="AF350" i="43"/>
  <c r="AC381" i="43"/>
  <c r="AC382" i="43"/>
  <c r="AD408" i="43"/>
  <c r="AD409" i="43"/>
  <c r="AF299" i="43"/>
  <c r="AG300" i="43"/>
  <c r="AH301" i="43"/>
  <c r="AC316" i="43"/>
  <c r="AC312" i="43"/>
  <c r="AG316" i="43"/>
  <c r="AG312" i="43"/>
  <c r="AB314" i="43"/>
  <c r="AC336" i="43"/>
  <c r="AC337" i="43"/>
  <c r="AG336" i="43"/>
  <c r="AG337" i="43"/>
  <c r="AD366" i="43"/>
  <c r="AG382" i="43"/>
  <c r="AB393" i="43"/>
  <c r="AB394" i="43"/>
  <c r="AF393" i="43"/>
  <c r="AF394" i="43"/>
  <c r="AH409" i="43"/>
  <c r="AC424" i="43"/>
  <c r="AD447" i="43"/>
  <c r="AD448" i="43"/>
  <c r="AH447" i="43"/>
  <c r="AH448" i="43"/>
  <c r="AE459" i="43"/>
  <c r="AE460" i="43"/>
  <c r="AE471" i="43"/>
  <c r="AE472" i="43"/>
  <c r="AB312" i="43"/>
  <c r="AF312" i="43"/>
  <c r="AD314" i="43"/>
  <c r="AH314" i="43"/>
  <c r="AE315" i="43"/>
  <c r="AE366" i="43"/>
  <c r="AB367" i="43"/>
  <c r="AF367" i="43"/>
  <c r="AD382" i="43"/>
  <c r="AH382" i="43"/>
  <c r="AE383" i="43"/>
  <c r="AE409" i="43"/>
  <c r="AB410" i="43"/>
  <c r="AF410" i="43"/>
  <c r="AD424" i="43"/>
  <c r="AH424" i="43"/>
  <c r="AE425" i="43"/>
  <c r="AC460" i="43"/>
  <c r="O96" i="49" l="1"/>
  <c r="AN64" i="19"/>
  <c r="AN64" i="23"/>
  <c r="AN112" i="15"/>
  <c r="AN80" i="14"/>
  <c r="AN160" i="11"/>
  <c r="AA474" i="43"/>
  <c r="Z474" i="43"/>
  <c r="Y474" i="43"/>
  <c r="X474" i="43"/>
  <c r="W474" i="43"/>
  <c r="V474" i="43"/>
  <c r="U474" i="43"/>
  <c r="AA473" i="43"/>
  <c r="Z473" i="43"/>
  <c r="Y473" i="43"/>
  <c r="X473" i="43"/>
  <c r="W473" i="43"/>
  <c r="V473" i="43"/>
  <c r="U473" i="43"/>
  <c r="AA469" i="43"/>
  <c r="AA472" i="43" s="1"/>
  <c r="Z469" i="43"/>
  <c r="Z470" i="43" s="1"/>
  <c r="Y469" i="43"/>
  <c r="Y472" i="43" s="1"/>
  <c r="X469" i="43"/>
  <c r="X470" i="43" s="1"/>
  <c r="W469" i="43"/>
  <c r="V469" i="43"/>
  <c r="V470" i="43" s="1"/>
  <c r="U469" i="43"/>
  <c r="U472" i="43" s="1"/>
  <c r="AA462" i="43"/>
  <c r="Z462" i="43"/>
  <c r="Y462" i="43"/>
  <c r="X462" i="43"/>
  <c r="W462" i="43"/>
  <c r="V462" i="43"/>
  <c r="U462" i="43"/>
  <c r="AA461" i="43"/>
  <c r="Z461" i="43"/>
  <c r="Y461" i="43"/>
  <c r="X461" i="43"/>
  <c r="W461" i="43"/>
  <c r="V461" i="43"/>
  <c r="U461" i="43"/>
  <c r="AA457" i="43"/>
  <c r="AA458" i="43" s="1"/>
  <c r="Z457" i="43"/>
  <c r="Y457" i="43"/>
  <c r="Y460" i="43" s="1"/>
  <c r="X457" i="43"/>
  <c r="X458" i="43" s="1"/>
  <c r="W457" i="43"/>
  <c r="W460" i="43" s="1"/>
  <c r="V457" i="43"/>
  <c r="U457" i="43"/>
  <c r="U460" i="43" s="1"/>
  <c r="AA450" i="43"/>
  <c r="Z450" i="43"/>
  <c r="Y450" i="43"/>
  <c r="X450" i="43"/>
  <c r="W450" i="43"/>
  <c r="V450" i="43"/>
  <c r="U450" i="43"/>
  <c r="AA449" i="43"/>
  <c r="Z449" i="43"/>
  <c r="Y449" i="43"/>
  <c r="X449" i="43"/>
  <c r="W449" i="43"/>
  <c r="V449" i="43"/>
  <c r="U449" i="43"/>
  <c r="AA445" i="43"/>
  <c r="AA448" i="43" s="1"/>
  <c r="Z445" i="43"/>
  <c r="Z446" i="43" s="1"/>
  <c r="Y445" i="43"/>
  <c r="Y446" i="43" s="1"/>
  <c r="X445" i="43"/>
  <c r="W445" i="43"/>
  <c r="W448" i="43" s="1"/>
  <c r="V445" i="43"/>
  <c r="V446" i="43" s="1"/>
  <c r="U445" i="43"/>
  <c r="U446" i="43" s="1"/>
  <c r="AA438" i="43"/>
  <c r="Z438" i="43"/>
  <c r="Y438" i="43"/>
  <c r="X438" i="43"/>
  <c r="W438" i="43"/>
  <c r="V438" i="43"/>
  <c r="U438" i="43"/>
  <c r="AA437" i="43"/>
  <c r="Z437" i="43"/>
  <c r="Y437" i="43"/>
  <c r="X437" i="43"/>
  <c r="W437" i="43"/>
  <c r="V437" i="43"/>
  <c r="U437" i="43"/>
  <c r="AA433" i="43"/>
  <c r="AA434" i="43" s="1"/>
  <c r="Z433" i="43"/>
  <c r="Y433" i="43"/>
  <c r="X433" i="43"/>
  <c r="X434" i="43" s="1"/>
  <c r="W433" i="43"/>
  <c r="W435" i="43" s="1"/>
  <c r="V433" i="43"/>
  <c r="V434" i="43" s="1"/>
  <c r="U433" i="43"/>
  <c r="AA426" i="43"/>
  <c r="Z426" i="43"/>
  <c r="Y426" i="43"/>
  <c r="X426" i="43"/>
  <c r="W426" i="43"/>
  <c r="V426" i="43"/>
  <c r="U426" i="43"/>
  <c r="AA421" i="43"/>
  <c r="AA422" i="43" s="1"/>
  <c r="Z421" i="43"/>
  <c r="Z422" i="43" s="1"/>
  <c r="Y421" i="43"/>
  <c r="Y422" i="43" s="1"/>
  <c r="X421" i="43"/>
  <c r="W421" i="43"/>
  <c r="W422" i="43" s="1"/>
  <c r="V421" i="43"/>
  <c r="V422" i="43" s="1"/>
  <c r="U421" i="43"/>
  <c r="U422" i="43" s="1"/>
  <c r="AA419" i="43"/>
  <c r="Z419" i="43"/>
  <c r="Z425" i="43" s="1"/>
  <c r="Y419" i="43"/>
  <c r="X419" i="43"/>
  <c r="W419" i="43"/>
  <c r="V419" i="43"/>
  <c r="V425" i="43" s="1"/>
  <c r="U419" i="43"/>
  <c r="AA411" i="43"/>
  <c r="Z411" i="43"/>
  <c r="Y411" i="43"/>
  <c r="X411" i="43"/>
  <c r="W411" i="43"/>
  <c r="V411" i="43"/>
  <c r="U411" i="43"/>
  <c r="AA406" i="43"/>
  <c r="AA407" i="43" s="1"/>
  <c r="Z406" i="43"/>
  <c r="Z407" i="43" s="1"/>
  <c r="Y406" i="43"/>
  <c r="X406" i="43"/>
  <c r="X407" i="43" s="1"/>
  <c r="W406" i="43"/>
  <c r="W407" i="43" s="1"/>
  <c r="V406" i="43"/>
  <c r="V407" i="43" s="1"/>
  <c r="U406" i="43"/>
  <c r="U407" i="43" s="1"/>
  <c r="AA404" i="43"/>
  <c r="Z404" i="43"/>
  <c r="Y404" i="43"/>
  <c r="X404" i="43"/>
  <c r="X410" i="43" s="1"/>
  <c r="W404" i="43"/>
  <c r="V404" i="43"/>
  <c r="U404" i="43"/>
  <c r="AA396" i="43"/>
  <c r="Z396" i="43"/>
  <c r="Y396" i="43"/>
  <c r="X396" i="43"/>
  <c r="W396" i="43"/>
  <c r="V396" i="43"/>
  <c r="U396" i="43"/>
  <c r="AA395" i="43"/>
  <c r="Z395" i="43"/>
  <c r="Y395" i="43"/>
  <c r="X395" i="43"/>
  <c r="W395" i="43"/>
  <c r="V395" i="43"/>
  <c r="U395" i="43"/>
  <c r="AA391" i="43"/>
  <c r="AA394" i="43" s="1"/>
  <c r="Z391" i="43"/>
  <c r="Y391" i="43"/>
  <c r="Y394" i="43" s="1"/>
  <c r="X391" i="43"/>
  <c r="X392" i="43" s="1"/>
  <c r="W391" i="43"/>
  <c r="W392" i="43" s="1"/>
  <c r="V391" i="43"/>
  <c r="V392" i="43" s="1"/>
  <c r="U391" i="43"/>
  <c r="U394" i="43" s="1"/>
  <c r="AA384" i="43"/>
  <c r="Z384" i="43"/>
  <c r="Y384" i="43"/>
  <c r="X384" i="43"/>
  <c r="W384" i="43"/>
  <c r="V384" i="43"/>
  <c r="U384" i="43"/>
  <c r="AA379" i="43"/>
  <c r="AA380" i="43" s="1"/>
  <c r="Z379" i="43"/>
  <c r="Z380" i="43" s="1"/>
  <c r="Y379" i="43"/>
  <c r="Y380" i="43" s="1"/>
  <c r="X379" i="43"/>
  <c r="W379" i="43"/>
  <c r="W380" i="43" s="1"/>
  <c r="V379" i="43"/>
  <c r="V380" i="43" s="1"/>
  <c r="U379" i="43"/>
  <c r="U380" i="43" s="1"/>
  <c r="AA377" i="43"/>
  <c r="Z377" i="43"/>
  <c r="Z383" i="43" s="1"/>
  <c r="Y377" i="43"/>
  <c r="X377" i="43"/>
  <c r="X383" i="43" s="1"/>
  <c r="W377" i="43"/>
  <c r="V377" i="43"/>
  <c r="V383" i="43" s="1"/>
  <c r="U377" i="43"/>
  <c r="AA368" i="43"/>
  <c r="Z368" i="43"/>
  <c r="Y368" i="43"/>
  <c r="X368" i="43"/>
  <c r="W368" i="43"/>
  <c r="V368" i="43"/>
  <c r="U368" i="43"/>
  <c r="AA363" i="43"/>
  <c r="AA364" i="43" s="1"/>
  <c r="Z363" i="43"/>
  <c r="Z364" i="43" s="1"/>
  <c r="Y363" i="43"/>
  <c r="X363" i="43"/>
  <c r="X364" i="43" s="1"/>
  <c r="W363" i="43"/>
  <c r="W364" i="43" s="1"/>
  <c r="V363" i="43"/>
  <c r="V364" i="43" s="1"/>
  <c r="U363" i="43"/>
  <c r="AA361" i="43"/>
  <c r="AA367" i="43" s="1"/>
  <c r="Z361" i="43"/>
  <c r="Y361" i="43"/>
  <c r="X361" i="43"/>
  <c r="W361" i="43"/>
  <c r="W367" i="43" s="1"/>
  <c r="V361" i="43"/>
  <c r="U361" i="43"/>
  <c r="AA352" i="43"/>
  <c r="Z352" i="43"/>
  <c r="Y352" i="43"/>
  <c r="X352" i="43"/>
  <c r="W352" i="43"/>
  <c r="V352" i="43"/>
  <c r="U352" i="43"/>
  <c r="AA351" i="43"/>
  <c r="Z351" i="43"/>
  <c r="Y351" i="43"/>
  <c r="X351" i="43"/>
  <c r="W351" i="43"/>
  <c r="V351" i="43"/>
  <c r="U351" i="43"/>
  <c r="AA347" i="43"/>
  <c r="AA348" i="43" s="1"/>
  <c r="Z347" i="43"/>
  <c r="Y347" i="43"/>
  <c r="X347" i="43"/>
  <c r="X348" i="43" s="1"/>
  <c r="W347" i="43"/>
  <c r="W350" i="43" s="1"/>
  <c r="V347" i="43"/>
  <c r="V348" i="43" s="1"/>
  <c r="U347" i="43"/>
  <c r="U350" i="43" s="1"/>
  <c r="AA340" i="43"/>
  <c r="Z340" i="43"/>
  <c r="Y340" i="43"/>
  <c r="X340" i="43"/>
  <c r="W340" i="43"/>
  <c r="V340" i="43"/>
  <c r="U340" i="43"/>
  <c r="AA339" i="43"/>
  <c r="Z339" i="43"/>
  <c r="Y339" i="43"/>
  <c r="X339" i="43"/>
  <c r="W339" i="43"/>
  <c r="V339" i="43"/>
  <c r="U339" i="43"/>
  <c r="AA335" i="43"/>
  <c r="AA337" i="43" s="1"/>
  <c r="Z335" i="43"/>
  <c r="Z336" i="43" s="1"/>
  <c r="Y335" i="43"/>
  <c r="Y337" i="43" s="1"/>
  <c r="X335" i="43"/>
  <c r="W335" i="43"/>
  <c r="W337" i="43" s="1"/>
  <c r="V335" i="43"/>
  <c r="V336" i="43" s="1"/>
  <c r="U335" i="43"/>
  <c r="U336" i="43" s="1"/>
  <c r="AA328" i="43"/>
  <c r="Z328" i="43"/>
  <c r="Y328" i="43"/>
  <c r="X328" i="43"/>
  <c r="W328" i="43"/>
  <c r="V328" i="43"/>
  <c r="U328" i="43"/>
  <c r="AA327" i="43"/>
  <c r="Z327" i="43"/>
  <c r="Y327" i="43"/>
  <c r="X327" i="43"/>
  <c r="W327" i="43"/>
  <c r="V327" i="43"/>
  <c r="U327" i="43"/>
  <c r="AA323" i="43"/>
  <c r="AA324" i="43" s="1"/>
  <c r="Z323" i="43"/>
  <c r="Z326" i="43" s="1"/>
  <c r="Y323" i="43"/>
  <c r="X323" i="43"/>
  <c r="X324" i="43" s="1"/>
  <c r="W323" i="43"/>
  <c r="W326" i="43" s="1"/>
  <c r="V323" i="43"/>
  <c r="V326" i="43" s="1"/>
  <c r="U323" i="43"/>
  <c r="AA311" i="43"/>
  <c r="AA312" i="43" s="1"/>
  <c r="Z311" i="43"/>
  <c r="Y311" i="43"/>
  <c r="Y316" i="43" s="1"/>
  <c r="X311" i="43"/>
  <c r="X316" i="43" s="1"/>
  <c r="W311" i="43"/>
  <c r="W312" i="43" s="1"/>
  <c r="V311" i="43"/>
  <c r="U311" i="43"/>
  <c r="U312" i="43" s="1"/>
  <c r="AA309" i="43"/>
  <c r="Z309" i="43"/>
  <c r="Z315" i="43" s="1"/>
  <c r="Y309" i="43"/>
  <c r="X309" i="43"/>
  <c r="X315" i="43" s="1"/>
  <c r="W309" i="43"/>
  <c r="V309" i="43"/>
  <c r="V315" i="43" s="1"/>
  <c r="U309" i="43"/>
  <c r="AA297" i="43"/>
  <c r="Z297" i="43"/>
  <c r="Z302" i="43" s="1"/>
  <c r="Y297" i="43"/>
  <c r="Y302" i="43" s="1"/>
  <c r="X297" i="43"/>
  <c r="X302" i="43" s="1"/>
  <c r="W297" i="43"/>
  <c r="V297" i="43"/>
  <c r="V302" i="43" s="1"/>
  <c r="U297" i="43"/>
  <c r="U302" i="43" s="1"/>
  <c r="AA295" i="43"/>
  <c r="Z295" i="43"/>
  <c r="Y295" i="43"/>
  <c r="Y301" i="43" s="1"/>
  <c r="X295" i="43"/>
  <c r="W295" i="43"/>
  <c r="V295" i="43"/>
  <c r="U295" i="43"/>
  <c r="U301" i="43" s="1"/>
  <c r="AA283" i="43"/>
  <c r="AA288" i="43" s="1"/>
  <c r="Z283" i="43"/>
  <c r="Z288" i="43" s="1"/>
  <c r="Y283" i="43"/>
  <c r="Y288" i="43" s="1"/>
  <c r="X283" i="43"/>
  <c r="W283" i="43"/>
  <c r="W288" i="43" s="1"/>
  <c r="V283" i="43"/>
  <c r="V288" i="43" s="1"/>
  <c r="U283" i="43"/>
  <c r="U288" i="43" s="1"/>
  <c r="AA281" i="43"/>
  <c r="Z281" i="43"/>
  <c r="Y281" i="43"/>
  <c r="X281" i="43"/>
  <c r="W281" i="43"/>
  <c r="V281" i="43"/>
  <c r="U281" i="43"/>
  <c r="AA274" i="43"/>
  <c r="Z274" i="43"/>
  <c r="Y274" i="43"/>
  <c r="X274" i="43"/>
  <c r="W274" i="43"/>
  <c r="V274" i="43"/>
  <c r="U274" i="43"/>
  <c r="AA269" i="43"/>
  <c r="AA270" i="43" s="1"/>
  <c r="Z269" i="43"/>
  <c r="Z270" i="43" s="1"/>
  <c r="Y269" i="43"/>
  <c r="X269" i="43"/>
  <c r="X270" i="43" s="1"/>
  <c r="W269" i="43"/>
  <c r="W270" i="43" s="1"/>
  <c r="V269" i="43"/>
  <c r="V270" i="43" s="1"/>
  <c r="U269" i="43"/>
  <c r="AA267" i="43"/>
  <c r="Z267" i="43"/>
  <c r="Y267" i="43"/>
  <c r="X267" i="43"/>
  <c r="W267" i="43"/>
  <c r="V267" i="43"/>
  <c r="U267" i="43"/>
  <c r="AA259" i="43"/>
  <c r="Z259" i="43"/>
  <c r="Y259" i="43"/>
  <c r="X259" i="43"/>
  <c r="W259" i="43"/>
  <c r="V259" i="43"/>
  <c r="U259" i="43"/>
  <c r="AA258" i="43"/>
  <c r="Z258" i="43"/>
  <c r="Y258" i="43"/>
  <c r="X258" i="43"/>
  <c r="W258" i="43"/>
  <c r="V258" i="43"/>
  <c r="U258" i="43"/>
  <c r="AA257" i="43"/>
  <c r="Z257" i="43"/>
  <c r="Y257" i="43"/>
  <c r="X257" i="43"/>
  <c r="W257" i="43"/>
  <c r="V257" i="43"/>
  <c r="U257" i="43"/>
  <c r="AA256" i="43"/>
  <c r="Z256" i="43"/>
  <c r="Y256" i="43"/>
  <c r="X256" i="43"/>
  <c r="W256" i="43"/>
  <c r="V256" i="43"/>
  <c r="U256" i="43"/>
  <c r="AA255" i="43"/>
  <c r="Z255" i="43"/>
  <c r="Y255" i="43"/>
  <c r="X255" i="43"/>
  <c r="W255" i="43"/>
  <c r="V255" i="43"/>
  <c r="U255" i="43"/>
  <c r="AA245" i="43"/>
  <c r="Z245" i="43"/>
  <c r="Y245" i="43"/>
  <c r="X245" i="43"/>
  <c r="W245" i="43"/>
  <c r="V245" i="43"/>
  <c r="U245" i="43"/>
  <c r="AA244" i="43"/>
  <c r="Z244" i="43"/>
  <c r="Y244" i="43"/>
  <c r="X244" i="43"/>
  <c r="W244" i="43"/>
  <c r="V244" i="43"/>
  <c r="U244" i="43"/>
  <c r="AA240" i="43"/>
  <c r="AA243" i="43" s="1"/>
  <c r="Z240" i="43"/>
  <c r="Z241" i="43" s="1"/>
  <c r="Y240" i="43"/>
  <c r="X240" i="43"/>
  <c r="X241" i="43" s="1"/>
  <c r="W240" i="43"/>
  <c r="W243" i="43" s="1"/>
  <c r="V240" i="43"/>
  <c r="V243" i="43" s="1"/>
  <c r="U240" i="43"/>
  <c r="AA231" i="43"/>
  <c r="Z231" i="43"/>
  <c r="Y231" i="43"/>
  <c r="X231" i="43"/>
  <c r="W231" i="43"/>
  <c r="V231" i="43"/>
  <c r="U231" i="43"/>
  <c r="AA226" i="43"/>
  <c r="Z226" i="43"/>
  <c r="Z227" i="43" s="1"/>
  <c r="Y226" i="43"/>
  <c r="Y227" i="43" s="1"/>
  <c r="X226" i="43"/>
  <c r="X227" i="43" s="1"/>
  <c r="W226" i="43"/>
  <c r="V226" i="43"/>
  <c r="V227" i="43" s="1"/>
  <c r="U226" i="43"/>
  <c r="U227" i="43" s="1"/>
  <c r="AA224" i="43"/>
  <c r="Z224" i="43"/>
  <c r="Y224" i="43"/>
  <c r="X224" i="43"/>
  <c r="W224" i="43"/>
  <c r="V224" i="43"/>
  <c r="U224" i="43"/>
  <c r="AA216" i="43"/>
  <c r="Z216" i="43"/>
  <c r="Y216" i="43"/>
  <c r="X216" i="43"/>
  <c r="W216" i="43"/>
  <c r="V216" i="43"/>
  <c r="U216" i="43"/>
  <c r="AA211" i="43"/>
  <c r="AA212" i="43" s="1"/>
  <c r="Z211" i="43"/>
  <c r="Z212" i="43" s="1"/>
  <c r="Y211" i="43"/>
  <c r="Y212" i="43" s="1"/>
  <c r="X211" i="43"/>
  <c r="X212" i="43" s="1"/>
  <c r="W211" i="43"/>
  <c r="V211" i="43"/>
  <c r="V212" i="43" s="1"/>
  <c r="U211" i="43"/>
  <c r="U212" i="43" s="1"/>
  <c r="AA209" i="43"/>
  <c r="Z209" i="43"/>
  <c r="Y209" i="43"/>
  <c r="X209" i="43"/>
  <c r="W209" i="43"/>
  <c r="W215" i="43" s="1"/>
  <c r="V209" i="43"/>
  <c r="U209" i="43"/>
  <c r="AA200" i="43"/>
  <c r="Z200" i="43"/>
  <c r="Y200" i="43"/>
  <c r="X200" i="43"/>
  <c r="W200" i="43"/>
  <c r="V200" i="43"/>
  <c r="U200" i="43"/>
  <c r="AA195" i="43"/>
  <c r="Z195" i="43"/>
  <c r="Z196" i="43" s="1"/>
  <c r="Y195" i="43"/>
  <c r="Y196" i="43" s="1"/>
  <c r="X195" i="43"/>
  <c r="X196" i="43" s="1"/>
  <c r="W195" i="43"/>
  <c r="W196" i="43" s="1"/>
  <c r="V195" i="43"/>
  <c r="V196" i="43" s="1"/>
  <c r="U195" i="43"/>
  <c r="U196" i="43" s="1"/>
  <c r="AA193" i="43"/>
  <c r="AA199" i="43" s="1"/>
  <c r="Z193" i="43"/>
  <c r="Z199" i="43" s="1"/>
  <c r="Y193" i="43"/>
  <c r="Y199" i="43" s="1"/>
  <c r="X193" i="43"/>
  <c r="W193" i="43"/>
  <c r="V193" i="43"/>
  <c r="U193" i="43"/>
  <c r="U199" i="43" s="1"/>
  <c r="AA185" i="43"/>
  <c r="Z185" i="43"/>
  <c r="Y185" i="43"/>
  <c r="X185" i="43"/>
  <c r="W185" i="43"/>
  <c r="V185" i="43"/>
  <c r="U185" i="43"/>
  <c r="AA180" i="43"/>
  <c r="AA181" i="43" s="1"/>
  <c r="Z180" i="43"/>
  <c r="Z181" i="43" s="1"/>
  <c r="Y180" i="43"/>
  <c r="X180" i="43"/>
  <c r="X181" i="43" s="1"/>
  <c r="W180" i="43"/>
  <c r="W181" i="43" s="1"/>
  <c r="V180" i="43"/>
  <c r="V181" i="43" s="1"/>
  <c r="U180" i="43"/>
  <c r="U181" i="43" s="1"/>
  <c r="AA178" i="43"/>
  <c r="AA184" i="43" s="1"/>
  <c r="Z178" i="43"/>
  <c r="Z184" i="43" s="1"/>
  <c r="Y178" i="43"/>
  <c r="X178" i="43"/>
  <c r="W178" i="43"/>
  <c r="V178" i="43"/>
  <c r="V184" i="43" s="1"/>
  <c r="U178" i="43"/>
  <c r="AA170" i="43"/>
  <c r="Z170" i="43"/>
  <c r="Y170" i="43"/>
  <c r="X170" i="43"/>
  <c r="W170" i="43"/>
  <c r="V170" i="43"/>
  <c r="U170" i="43"/>
  <c r="AA165" i="43"/>
  <c r="AA166" i="43" s="1"/>
  <c r="Z165" i="43"/>
  <c r="Z166" i="43" s="1"/>
  <c r="Y165" i="43"/>
  <c r="Y166" i="43" s="1"/>
  <c r="X165" i="43"/>
  <c r="X166" i="43" s="1"/>
  <c r="W165" i="43"/>
  <c r="W166" i="43" s="1"/>
  <c r="V165" i="43"/>
  <c r="V166" i="43" s="1"/>
  <c r="U165" i="43"/>
  <c r="U166" i="43" s="1"/>
  <c r="AA163" i="43"/>
  <c r="Z163" i="43"/>
  <c r="Y163" i="43"/>
  <c r="Y169" i="43" s="1"/>
  <c r="X163" i="43"/>
  <c r="W163" i="43"/>
  <c r="V163" i="43"/>
  <c r="U163" i="43"/>
  <c r="U169" i="43" s="1"/>
  <c r="AA155" i="43"/>
  <c r="Z155" i="43"/>
  <c r="Y155" i="43"/>
  <c r="X155" i="43"/>
  <c r="W155" i="43"/>
  <c r="V155" i="43"/>
  <c r="U155" i="43"/>
  <c r="AA150" i="43"/>
  <c r="AA151" i="43" s="1"/>
  <c r="Z150" i="43"/>
  <c r="Z151" i="43" s="1"/>
  <c r="Y150" i="43"/>
  <c r="Y151" i="43" s="1"/>
  <c r="X150" i="43"/>
  <c r="X151" i="43" s="1"/>
  <c r="W150" i="43"/>
  <c r="W151" i="43" s="1"/>
  <c r="V150" i="43"/>
  <c r="V151" i="43" s="1"/>
  <c r="U150" i="43"/>
  <c r="U151" i="43" s="1"/>
  <c r="AA148" i="43"/>
  <c r="Z148" i="43"/>
  <c r="Z154" i="43" s="1"/>
  <c r="Y148" i="43"/>
  <c r="X148" i="43"/>
  <c r="W148" i="43"/>
  <c r="W154" i="43" s="1"/>
  <c r="V148" i="43"/>
  <c r="V154" i="43" s="1"/>
  <c r="U148" i="43"/>
  <c r="AA140" i="43"/>
  <c r="Z140" i="43"/>
  <c r="Y140" i="43"/>
  <c r="X140" i="43"/>
  <c r="W140" i="43"/>
  <c r="V140" i="43"/>
  <c r="U140" i="43"/>
  <c r="AA139" i="43"/>
  <c r="Z139" i="43"/>
  <c r="Y139" i="43"/>
  <c r="X139" i="43"/>
  <c r="W139" i="43"/>
  <c r="V139" i="43"/>
  <c r="U139" i="43"/>
  <c r="AA135" i="43"/>
  <c r="AA137" i="43" s="1"/>
  <c r="Z135" i="43"/>
  <c r="Z138" i="43" s="1"/>
  <c r="Y135" i="43"/>
  <c r="Y137" i="43" s="1"/>
  <c r="X135" i="43"/>
  <c r="X136" i="43" s="1"/>
  <c r="W135" i="43"/>
  <c r="W137" i="43" s="1"/>
  <c r="V135" i="43"/>
  <c r="V138" i="43" s="1"/>
  <c r="U135" i="43"/>
  <c r="U137" i="43" s="1"/>
  <c r="AA123" i="43"/>
  <c r="Z123" i="43"/>
  <c r="Y123" i="43"/>
  <c r="X123" i="43"/>
  <c r="W123" i="43"/>
  <c r="V123" i="43"/>
  <c r="U123" i="43"/>
  <c r="AA122" i="43"/>
  <c r="Z122" i="43"/>
  <c r="Y122" i="43"/>
  <c r="X122" i="43"/>
  <c r="W122" i="43"/>
  <c r="V122" i="43"/>
  <c r="U122" i="43"/>
  <c r="AA121" i="43"/>
  <c r="Z121" i="43"/>
  <c r="Y121" i="43"/>
  <c r="X121" i="43"/>
  <c r="W121" i="43"/>
  <c r="V121" i="43"/>
  <c r="U121" i="43"/>
  <c r="AA110" i="43"/>
  <c r="Z110" i="43"/>
  <c r="Y110" i="43"/>
  <c r="X110" i="43"/>
  <c r="W110" i="43"/>
  <c r="V110" i="43"/>
  <c r="U110" i="43"/>
  <c r="AA109" i="43"/>
  <c r="Z109" i="43"/>
  <c r="Y109" i="43"/>
  <c r="X109" i="43"/>
  <c r="W109" i="43"/>
  <c r="V109" i="43"/>
  <c r="U109" i="43"/>
  <c r="AA105" i="43"/>
  <c r="AA106" i="43" s="1"/>
  <c r="Z105" i="43"/>
  <c r="Z106" i="43" s="1"/>
  <c r="Y105" i="43"/>
  <c r="Y108" i="43" s="1"/>
  <c r="X105" i="43"/>
  <c r="X107" i="43" s="1"/>
  <c r="W105" i="43"/>
  <c r="W106" i="43" s="1"/>
  <c r="V105" i="43"/>
  <c r="V106" i="43" s="1"/>
  <c r="U105" i="43"/>
  <c r="U108" i="43" s="1"/>
  <c r="AA98" i="43"/>
  <c r="Z98" i="43"/>
  <c r="Y98" i="43"/>
  <c r="X98" i="43"/>
  <c r="W98" i="43"/>
  <c r="V98" i="43"/>
  <c r="U98" i="43"/>
  <c r="AA97" i="43"/>
  <c r="Z97" i="43"/>
  <c r="Y97" i="43"/>
  <c r="X97" i="43"/>
  <c r="W97" i="43"/>
  <c r="V97" i="43"/>
  <c r="U97" i="43"/>
  <c r="AA93" i="43"/>
  <c r="AA96" i="43" s="1"/>
  <c r="Z93" i="43"/>
  <c r="Z95" i="43" s="1"/>
  <c r="Y93" i="43"/>
  <c r="Y95" i="43" s="1"/>
  <c r="X93" i="43"/>
  <c r="X94" i="43" s="1"/>
  <c r="W93" i="43"/>
  <c r="W96" i="43" s="1"/>
  <c r="V93" i="43"/>
  <c r="V96" i="43" s="1"/>
  <c r="U93" i="43"/>
  <c r="U95" i="43" s="1"/>
  <c r="AA86" i="43"/>
  <c r="Z86" i="43"/>
  <c r="Y86" i="43"/>
  <c r="X86" i="43"/>
  <c r="W86" i="43"/>
  <c r="V86" i="43"/>
  <c r="U86" i="43"/>
  <c r="AA85" i="43"/>
  <c r="Z85" i="43"/>
  <c r="Y85" i="43"/>
  <c r="X85" i="43"/>
  <c r="W85" i="43"/>
  <c r="V85" i="43"/>
  <c r="U85" i="43"/>
  <c r="AA81" i="43"/>
  <c r="AA83" i="43" s="1"/>
  <c r="Z81" i="43"/>
  <c r="Z83" i="43" s="1"/>
  <c r="Y81" i="43"/>
  <c r="Y82" i="43" s="1"/>
  <c r="X81" i="43"/>
  <c r="X84" i="43" s="1"/>
  <c r="W81" i="43"/>
  <c r="W84" i="43" s="1"/>
  <c r="V81" i="43"/>
  <c r="V84" i="43" s="1"/>
  <c r="U81" i="43"/>
  <c r="U83" i="43" s="1"/>
  <c r="AA74" i="43"/>
  <c r="Z74" i="43"/>
  <c r="Y74" i="43"/>
  <c r="X74" i="43"/>
  <c r="W74" i="43"/>
  <c r="V74" i="43"/>
  <c r="U74" i="43"/>
  <c r="AA73" i="43"/>
  <c r="Z73" i="43"/>
  <c r="Y73" i="43"/>
  <c r="X73" i="43"/>
  <c r="W73" i="43"/>
  <c r="V73" i="43"/>
  <c r="U73" i="43"/>
  <c r="AA69" i="43"/>
  <c r="AA71" i="43" s="1"/>
  <c r="Z69" i="43"/>
  <c r="Z70" i="43" s="1"/>
  <c r="Y69" i="43"/>
  <c r="Y70" i="43" s="1"/>
  <c r="X69" i="43"/>
  <c r="X72" i="43" s="1"/>
  <c r="W69" i="43"/>
  <c r="W71" i="43" s="1"/>
  <c r="V69" i="43"/>
  <c r="V70" i="43" s="1"/>
  <c r="U69" i="43"/>
  <c r="U70" i="43" s="1"/>
  <c r="AA62" i="43"/>
  <c r="Z62" i="43"/>
  <c r="Y62" i="43"/>
  <c r="X62" i="43"/>
  <c r="W62" i="43"/>
  <c r="V62" i="43"/>
  <c r="U62" i="43"/>
  <c r="AA61" i="43"/>
  <c r="Z61" i="43"/>
  <c r="Y61" i="43"/>
  <c r="X61" i="43"/>
  <c r="W61" i="43"/>
  <c r="V61" i="43"/>
  <c r="U61" i="43"/>
  <c r="AA57" i="43"/>
  <c r="AA58" i="43" s="1"/>
  <c r="Z57" i="43"/>
  <c r="Z60" i="43" s="1"/>
  <c r="Y57" i="43"/>
  <c r="Y59" i="43" s="1"/>
  <c r="X57" i="43"/>
  <c r="X58" i="43" s="1"/>
  <c r="W57" i="43"/>
  <c r="W58" i="43" s="1"/>
  <c r="V57" i="43"/>
  <c r="V60" i="43" s="1"/>
  <c r="U57" i="43"/>
  <c r="U59" i="43" s="1"/>
  <c r="AA50" i="43"/>
  <c r="Z50" i="43"/>
  <c r="Y50" i="43"/>
  <c r="X50" i="43"/>
  <c r="W50" i="43"/>
  <c r="V50" i="43"/>
  <c r="U50" i="43"/>
  <c r="AA49" i="43"/>
  <c r="Z49" i="43"/>
  <c r="Y49" i="43"/>
  <c r="X49" i="43"/>
  <c r="W49" i="43"/>
  <c r="V49" i="43"/>
  <c r="U49" i="43"/>
  <c r="AA45" i="43"/>
  <c r="AA47" i="43" s="1"/>
  <c r="Z45" i="43"/>
  <c r="Z46" i="43" s="1"/>
  <c r="Y45" i="43"/>
  <c r="Y46" i="43" s="1"/>
  <c r="X45" i="43"/>
  <c r="X48" i="43" s="1"/>
  <c r="W45" i="43"/>
  <c r="W47" i="43" s="1"/>
  <c r="V45" i="43"/>
  <c r="V46" i="43" s="1"/>
  <c r="U45" i="43"/>
  <c r="U46" i="43" s="1"/>
  <c r="AA38" i="43"/>
  <c r="Z38" i="43"/>
  <c r="Y38" i="43"/>
  <c r="X38" i="43"/>
  <c r="W38" i="43"/>
  <c r="V38" i="43"/>
  <c r="U38" i="43"/>
  <c r="AA37" i="43"/>
  <c r="Z37" i="43"/>
  <c r="Y37" i="43"/>
  <c r="X37" i="43"/>
  <c r="W37" i="43"/>
  <c r="V37" i="43"/>
  <c r="U37" i="43"/>
  <c r="AA33" i="43"/>
  <c r="AA34" i="43" s="1"/>
  <c r="Z33" i="43"/>
  <c r="Z36" i="43" s="1"/>
  <c r="Y33" i="43"/>
  <c r="Y36" i="43" s="1"/>
  <c r="X33" i="43"/>
  <c r="X35" i="43" s="1"/>
  <c r="W33" i="43"/>
  <c r="W34" i="43" s="1"/>
  <c r="V33" i="43"/>
  <c r="V36" i="43" s="1"/>
  <c r="U33" i="43"/>
  <c r="U36" i="43" s="1"/>
  <c r="AA26" i="43"/>
  <c r="Z26" i="43"/>
  <c r="Y26" i="43"/>
  <c r="X26" i="43"/>
  <c r="W26" i="43"/>
  <c r="V26" i="43"/>
  <c r="U26" i="43"/>
  <c r="AA25" i="43"/>
  <c r="Z25" i="43"/>
  <c r="Y25" i="43"/>
  <c r="X25" i="43"/>
  <c r="W25" i="43"/>
  <c r="V25" i="43"/>
  <c r="U25" i="43"/>
  <c r="AA21" i="43"/>
  <c r="AA24" i="43" s="1"/>
  <c r="Z21" i="43"/>
  <c r="Z23" i="43" s="1"/>
  <c r="Y21" i="43"/>
  <c r="Y22" i="43" s="1"/>
  <c r="X21" i="43"/>
  <c r="X22" i="43" s="1"/>
  <c r="W21" i="43"/>
  <c r="W24" i="43" s="1"/>
  <c r="V21" i="43"/>
  <c r="V23" i="43" s="1"/>
  <c r="U21" i="43"/>
  <c r="U22" i="43" s="1"/>
  <c r="AA14" i="43"/>
  <c r="Z14" i="43"/>
  <c r="Y14" i="43"/>
  <c r="X14" i="43"/>
  <c r="W14" i="43"/>
  <c r="V14" i="43"/>
  <c r="U14" i="43"/>
  <c r="AA13" i="43"/>
  <c r="Z13" i="43"/>
  <c r="Y13" i="43"/>
  <c r="X13" i="43"/>
  <c r="W13" i="43"/>
  <c r="V13" i="43"/>
  <c r="U13" i="43"/>
  <c r="AA9" i="43"/>
  <c r="AA10" i="43" s="1"/>
  <c r="Z9" i="43"/>
  <c r="Z10" i="43" s="1"/>
  <c r="Y9" i="43"/>
  <c r="Y12" i="43" s="1"/>
  <c r="X9" i="43"/>
  <c r="X11" i="43" s="1"/>
  <c r="W9" i="43"/>
  <c r="W10" i="43" s="1"/>
  <c r="V9" i="43"/>
  <c r="V10" i="43" s="1"/>
  <c r="U9" i="43"/>
  <c r="U12" i="43" s="1"/>
  <c r="V167" i="43" l="1"/>
  <c r="Z167" i="43"/>
  <c r="X198" i="43"/>
  <c r="AA214" i="43"/>
  <c r="W229" i="43"/>
  <c r="U285" i="43"/>
  <c r="Z300" i="43"/>
  <c r="W348" i="43"/>
  <c r="U366" i="43"/>
  <c r="V409" i="43"/>
  <c r="U424" i="43"/>
  <c r="AA229" i="43"/>
  <c r="Y285" i="43"/>
  <c r="Y366" i="43"/>
  <c r="Y424" i="43"/>
  <c r="AA349" i="43"/>
  <c r="W409" i="43"/>
  <c r="U229" i="43"/>
  <c r="Y229" i="43"/>
  <c r="W286" i="43"/>
  <c r="AA286" i="43"/>
  <c r="Y284" i="43"/>
  <c r="X299" i="43"/>
  <c r="U82" i="43"/>
  <c r="U153" i="43"/>
  <c r="Y153" i="43"/>
  <c r="W183" i="43"/>
  <c r="V197" i="43"/>
  <c r="U214" i="43"/>
  <c r="Y214" i="43"/>
  <c r="X228" i="43"/>
  <c r="W272" i="43"/>
  <c r="AA272" i="43"/>
  <c r="X365" i="43"/>
  <c r="W382" i="43"/>
  <c r="W423" i="43"/>
  <c r="AA423" i="43"/>
  <c r="AA60" i="43"/>
  <c r="W138" i="43"/>
  <c r="V324" i="43"/>
  <c r="Z409" i="43"/>
  <c r="W325" i="43"/>
  <c r="X460" i="43"/>
  <c r="Y381" i="43"/>
  <c r="Z472" i="43"/>
  <c r="Z22" i="43"/>
  <c r="U48" i="43"/>
  <c r="Y84" i="43"/>
  <c r="X152" i="43"/>
  <c r="W167" i="43"/>
  <c r="AA167" i="43"/>
  <c r="X182" i="43"/>
  <c r="X213" i="43"/>
  <c r="Z229" i="43"/>
  <c r="U272" i="43"/>
  <c r="Y272" i="43"/>
  <c r="X286" i="43"/>
  <c r="W299" i="43"/>
  <c r="AA300" i="43"/>
  <c r="X298" i="43"/>
  <c r="W313" i="43"/>
  <c r="AA313" i="43"/>
  <c r="X312" i="43"/>
  <c r="AA350" i="43"/>
  <c r="V366" i="43"/>
  <c r="Z366" i="43"/>
  <c r="U382" i="43"/>
  <c r="Y382" i="43"/>
  <c r="U409" i="43"/>
  <c r="Y409" i="43"/>
  <c r="V408" i="43"/>
  <c r="X424" i="43"/>
  <c r="X425" i="43"/>
  <c r="AA436" i="43"/>
  <c r="U448" i="43"/>
  <c r="V12" i="43"/>
  <c r="W23" i="43"/>
  <c r="Y48" i="43"/>
  <c r="X71" i="43"/>
  <c r="Y136" i="43"/>
  <c r="Z169" i="43"/>
  <c r="W301" i="43"/>
  <c r="Y410" i="43"/>
  <c r="U470" i="43"/>
  <c r="AA215" i="43"/>
  <c r="Z12" i="43"/>
  <c r="Z314" i="43"/>
  <c r="AA316" i="43"/>
  <c r="U447" i="43"/>
  <c r="W459" i="43"/>
  <c r="V471" i="43"/>
  <c r="Y152" i="43"/>
  <c r="V242" i="43"/>
  <c r="Y336" i="43"/>
  <c r="V365" i="43"/>
  <c r="W393" i="43"/>
  <c r="X435" i="43"/>
  <c r="X34" i="43"/>
  <c r="W46" i="43"/>
  <c r="V59" i="43"/>
  <c r="U72" i="43"/>
  <c r="AA95" i="43"/>
  <c r="Y107" i="43"/>
  <c r="AA136" i="43"/>
  <c r="AA138" i="43"/>
  <c r="X168" i="43"/>
  <c r="W184" i="43"/>
  <c r="W242" i="43"/>
  <c r="X243" i="43"/>
  <c r="V271" i="43"/>
  <c r="Z271" i="43"/>
  <c r="W271" i="43"/>
  <c r="V286" i="43"/>
  <c r="Z286" i="43"/>
  <c r="AA284" i="43"/>
  <c r="Z298" i="43"/>
  <c r="X301" i="43"/>
  <c r="Y312" i="43"/>
  <c r="U316" i="43"/>
  <c r="W324" i="43"/>
  <c r="Z325" i="43"/>
  <c r="AA326" i="43"/>
  <c r="AA336" i="43"/>
  <c r="W338" i="43"/>
  <c r="W365" i="43"/>
  <c r="U367" i="43"/>
  <c r="X393" i="43"/>
  <c r="X394" i="43"/>
  <c r="U408" i="43"/>
  <c r="Y408" i="43"/>
  <c r="Z408" i="43"/>
  <c r="U423" i="43"/>
  <c r="AA425" i="43"/>
  <c r="W434" i="43"/>
  <c r="AA435" i="43"/>
  <c r="V447" i="43"/>
  <c r="V448" i="43"/>
  <c r="X459" i="43"/>
  <c r="Y471" i="43"/>
  <c r="V95" i="43"/>
  <c r="U107" i="43"/>
  <c r="Z182" i="43"/>
  <c r="Y228" i="43"/>
  <c r="Y273" i="43"/>
  <c r="X326" i="43"/>
  <c r="AA366" i="43"/>
  <c r="W394" i="43"/>
  <c r="U11" i="43"/>
  <c r="AA23" i="43"/>
  <c r="U35" i="43"/>
  <c r="AA46" i="43"/>
  <c r="Z59" i="43"/>
  <c r="W70" i="43"/>
  <c r="Y72" i="43"/>
  <c r="V83" i="43"/>
  <c r="U94" i="43"/>
  <c r="V108" i="43"/>
  <c r="U136" i="43"/>
  <c r="V137" i="43"/>
  <c r="W152" i="43"/>
  <c r="AA152" i="43"/>
  <c r="AA154" i="43"/>
  <c r="X167" i="43"/>
  <c r="AA198" i="43"/>
  <c r="X197" i="43"/>
  <c r="W230" i="43"/>
  <c r="V241" i="43"/>
  <c r="Z242" i="43"/>
  <c r="Z243" i="43"/>
  <c r="AA271" i="43"/>
  <c r="U284" i="43"/>
  <c r="V285" i="43"/>
  <c r="X287" i="43"/>
  <c r="AA299" i="43"/>
  <c r="AA301" i="43"/>
  <c r="W316" i="43"/>
  <c r="Z324" i="43"/>
  <c r="AA325" i="43"/>
  <c r="U337" i="43"/>
  <c r="Y338" i="43"/>
  <c r="W349" i="43"/>
  <c r="U365" i="43"/>
  <c r="Y365" i="43"/>
  <c r="Y364" i="43"/>
  <c r="Z365" i="43"/>
  <c r="Y367" i="43"/>
  <c r="U381" i="43"/>
  <c r="AA393" i="43"/>
  <c r="Y407" i="43"/>
  <c r="U410" i="43"/>
  <c r="X423" i="43"/>
  <c r="Y423" i="43"/>
  <c r="W436" i="43"/>
  <c r="Y447" i="43"/>
  <c r="Y448" i="43"/>
  <c r="W458" i="43"/>
  <c r="AA459" i="43"/>
  <c r="AA460" i="43"/>
  <c r="Y470" i="43"/>
  <c r="Z471" i="43"/>
  <c r="Y58" i="43"/>
  <c r="Y213" i="43"/>
  <c r="U338" i="43"/>
  <c r="X10" i="43"/>
  <c r="Y11" i="43"/>
  <c r="V22" i="43"/>
  <c r="X24" i="43"/>
  <c r="Y35" i="43"/>
  <c r="X47" i="43"/>
  <c r="U58" i="43"/>
  <c r="W60" i="43"/>
  <c r="AA70" i="43"/>
  <c r="U84" i="43"/>
  <c r="Y94" i="43"/>
  <c r="X106" i="43"/>
  <c r="Z108" i="43"/>
  <c r="W136" i="43"/>
  <c r="Z137" i="43"/>
  <c r="U152" i="43"/>
  <c r="V169" i="43"/>
  <c r="Y182" i="43"/>
  <c r="X199" i="43"/>
  <c r="U213" i="43"/>
  <c r="X215" i="43"/>
  <c r="U228" i="43"/>
  <c r="AA230" i="43"/>
  <c r="AA242" i="43"/>
  <c r="U273" i="43"/>
  <c r="W284" i="43"/>
  <c r="Z285" i="43"/>
  <c r="V298" i="43"/>
  <c r="X349" i="43"/>
  <c r="X350" i="43"/>
  <c r="AA365" i="43"/>
  <c r="V381" i="43"/>
  <c r="AA392" i="43"/>
  <c r="X422" i="43"/>
  <c r="Z424" i="43"/>
  <c r="X436" i="43"/>
  <c r="Z447" i="43"/>
  <c r="Z448" i="43"/>
  <c r="U471" i="43"/>
  <c r="V472" i="43"/>
  <c r="X96" i="43"/>
  <c r="U10" i="43"/>
  <c r="Y10" i="43"/>
  <c r="V11" i="43"/>
  <c r="Z11" i="43"/>
  <c r="W12" i="43"/>
  <c r="AA12" i="43"/>
  <c r="W22" i="43"/>
  <c r="AA22" i="43"/>
  <c r="X23" i="43"/>
  <c r="U24" i="43"/>
  <c r="Y24" i="43"/>
  <c r="U34" i="43"/>
  <c r="Y34" i="43"/>
  <c r="V35" i="43"/>
  <c r="Z35" i="43"/>
  <c r="X36" i="43"/>
  <c r="X46" i="43"/>
  <c r="U47" i="43"/>
  <c r="Y47" i="43"/>
  <c r="V48" i="43"/>
  <c r="Z48" i="43"/>
  <c r="V58" i="43"/>
  <c r="Z58" i="43"/>
  <c r="W59" i="43"/>
  <c r="AA59" i="43"/>
  <c r="X60" i="43"/>
  <c r="X70" i="43"/>
  <c r="U71" i="43"/>
  <c r="Y71" i="43"/>
  <c r="V72" i="43"/>
  <c r="Z72" i="43"/>
  <c r="V82" i="43"/>
  <c r="Z82" i="43"/>
  <c r="W83" i="43"/>
  <c r="Z84" i="43"/>
  <c r="V94" i="43"/>
  <c r="Z94" i="43"/>
  <c r="X95" i="43"/>
  <c r="U96" i="43"/>
  <c r="Y96" i="43"/>
  <c r="U106" i="43"/>
  <c r="Y106" i="43"/>
  <c r="V107" i="43"/>
  <c r="Z107" i="43"/>
  <c r="W108" i="43"/>
  <c r="AA108" i="43"/>
  <c r="V136" i="43"/>
  <c r="Z136" i="43"/>
  <c r="X138" i="43"/>
  <c r="V152" i="43"/>
  <c r="Z152" i="43"/>
  <c r="W153" i="43"/>
  <c r="AA153" i="43"/>
  <c r="X154" i="43"/>
  <c r="U167" i="43"/>
  <c r="Y167" i="43"/>
  <c r="V168" i="43"/>
  <c r="Z168" i="43"/>
  <c r="W169" i="43"/>
  <c r="AA169" i="43"/>
  <c r="U183" i="43"/>
  <c r="Y183" i="43"/>
  <c r="V182" i="43"/>
  <c r="AA182" i="43"/>
  <c r="Z183" i="43"/>
  <c r="X184" i="43"/>
  <c r="W197" i="43"/>
  <c r="AA197" i="43"/>
  <c r="AA196" i="43"/>
  <c r="Y197" i="43"/>
  <c r="W198" i="43"/>
  <c r="V199" i="43"/>
  <c r="V214" i="43"/>
  <c r="V215" i="43"/>
  <c r="V213" i="43"/>
  <c r="Z214" i="43"/>
  <c r="Z215" i="43"/>
  <c r="Z213" i="43"/>
  <c r="W212" i="43"/>
  <c r="W213" i="43"/>
  <c r="W214" i="43"/>
  <c r="U241" i="43"/>
  <c r="U242" i="43"/>
  <c r="U243" i="43"/>
  <c r="Y241" i="43"/>
  <c r="Y242" i="43"/>
  <c r="Y243" i="43"/>
  <c r="X273" i="43"/>
  <c r="X271" i="43"/>
  <c r="U270" i="43"/>
  <c r="U271" i="43"/>
  <c r="Y270" i="43"/>
  <c r="Y271" i="43"/>
  <c r="X272" i="43"/>
  <c r="W287" i="43"/>
  <c r="W285" i="43"/>
  <c r="AA287" i="43"/>
  <c r="AA285" i="43"/>
  <c r="X288" i="43"/>
  <c r="X284" i="43"/>
  <c r="X285" i="43"/>
  <c r="V301" i="43"/>
  <c r="V300" i="43"/>
  <c r="Z301" i="43"/>
  <c r="Z299" i="43"/>
  <c r="W302" i="43"/>
  <c r="W298" i="43"/>
  <c r="W300" i="43"/>
  <c r="AA302" i="43"/>
  <c r="AA298" i="43"/>
  <c r="V299" i="43"/>
  <c r="V314" i="43"/>
  <c r="U434" i="43"/>
  <c r="U435" i="43"/>
  <c r="U436" i="43"/>
  <c r="Y434" i="43"/>
  <c r="Y435" i="43"/>
  <c r="Y436" i="43"/>
  <c r="W36" i="43"/>
  <c r="V153" i="43"/>
  <c r="U168" i="43"/>
  <c r="Y168" i="43"/>
  <c r="Y315" i="43"/>
  <c r="Y314" i="43"/>
  <c r="Y313" i="43"/>
  <c r="V316" i="43"/>
  <c r="V312" i="43"/>
  <c r="Z316" i="43"/>
  <c r="Z312" i="43"/>
  <c r="Z313" i="43"/>
  <c r="U325" i="43"/>
  <c r="U324" i="43"/>
  <c r="U326" i="43"/>
  <c r="Z459" i="43"/>
  <c r="Z460" i="43"/>
  <c r="W11" i="43"/>
  <c r="AA11" i="43"/>
  <c r="X12" i="43"/>
  <c r="U23" i="43"/>
  <c r="Y23" i="43"/>
  <c r="V24" i="43"/>
  <c r="Z24" i="43"/>
  <c r="V34" i="43"/>
  <c r="Z34" i="43"/>
  <c r="W35" i="43"/>
  <c r="V47" i="43"/>
  <c r="Z47" i="43"/>
  <c r="W48" i="43"/>
  <c r="AA48" i="43"/>
  <c r="X59" i="43"/>
  <c r="U60" i="43"/>
  <c r="Y60" i="43"/>
  <c r="V71" i="43"/>
  <c r="Z71" i="43"/>
  <c r="W72" i="43"/>
  <c r="AA72" i="43"/>
  <c r="W82" i="43"/>
  <c r="AA82" i="43"/>
  <c r="AA84" i="43"/>
  <c r="W94" i="43"/>
  <c r="AA94" i="43"/>
  <c r="Z96" i="43"/>
  <c r="W107" i="43"/>
  <c r="AA107" i="43"/>
  <c r="X108" i="43"/>
  <c r="X137" i="43"/>
  <c r="U138" i="43"/>
  <c r="Y138" i="43"/>
  <c r="X153" i="43"/>
  <c r="U154" i="43"/>
  <c r="Y154" i="43"/>
  <c r="W168" i="43"/>
  <c r="AA168" i="43"/>
  <c r="X169" i="43"/>
  <c r="Y181" i="43"/>
  <c r="W182" i="43"/>
  <c r="V183" i="43"/>
  <c r="AA183" i="43"/>
  <c r="Y184" i="43"/>
  <c r="U197" i="43"/>
  <c r="Z197" i="43"/>
  <c r="Y198" i="43"/>
  <c r="W199" i="43"/>
  <c r="V230" i="43"/>
  <c r="V228" i="43"/>
  <c r="Z230" i="43"/>
  <c r="Z228" i="43"/>
  <c r="W227" i="43"/>
  <c r="W228" i="43"/>
  <c r="AA227" i="43"/>
  <c r="AA228" i="43"/>
  <c r="V229" i="43"/>
  <c r="X338" i="43"/>
  <c r="X337" i="43"/>
  <c r="X336" i="43"/>
  <c r="X447" i="43"/>
  <c r="X448" i="43"/>
  <c r="X446" i="43"/>
  <c r="AA36" i="43"/>
  <c r="Z153" i="43"/>
  <c r="U182" i="43"/>
  <c r="X183" i="43"/>
  <c r="V198" i="43"/>
  <c r="U315" i="43"/>
  <c r="U313" i="43"/>
  <c r="U314" i="43"/>
  <c r="Y325" i="43"/>
  <c r="Y324" i="43"/>
  <c r="Y326" i="43"/>
  <c r="V459" i="43"/>
  <c r="V460" i="43"/>
  <c r="V458" i="43"/>
  <c r="X82" i="43"/>
  <c r="U184" i="43"/>
  <c r="U198" i="43"/>
  <c r="Z198" i="43"/>
  <c r="V313" i="43"/>
  <c r="W381" i="43"/>
  <c r="W383" i="43"/>
  <c r="AA381" i="43"/>
  <c r="AA382" i="43"/>
  <c r="AA383" i="43"/>
  <c r="X381" i="43"/>
  <c r="X380" i="43"/>
  <c r="W410" i="43"/>
  <c r="W408" i="43"/>
  <c r="AA410" i="43"/>
  <c r="AA408" i="43"/>
  <c r="AA409" i="43"/>
  <c r="Z458" i="43"/>
  <c r="X214" i="43"/>
  <c r="U215" i="43"/>
  <c r="Y215" i="43"/>
  <c r="X230" i="43"/>
  <c r="W241" i="43"/>
  <c r="AA241" i="43"/>
  <c r="X242" i="43"/>
  <c r="V273" i="43"/>
  <c r="Z273" i="43"/>
  <c r="V284" i="43"/>
  <c r="Z284" i="43"/>
  <c r="U287" i="43"/>
  <c r="Y287" i="43"/>
  <c r="U298" i="43"/>
  <c r="Y298" i="43"/>
  <c r="X313" i="43"/>
  <c r="AA314" i="43"/>
  <c r="V325" i="43"/>
  <c r="W336" i="43"/>
  <c r="Z337" i="43"/>
  <c r="U364" i="43"/>
  <c r="W366" i="43"/>
  <c r="X367" i="43"/>
  <c r="X382" i="43"/>
  <c r="Z382" i="43"/>
  <c r="U392" i="43"/>
  <c r="U393" i="43"/>
  <c r="Y392" i="43"/>
  <c r="Y393" i="43"/>
  <c r="X408" i="43"/>
  <c r="X409" i="43"/>
  <c r="Z423" i="43"/>
  <c r="AA424" i="43"/>
  <c r="V435" i="43"/>
  <c r="V436" i="43"/>
  <c r="Z435" i="43"/>
  <c r="Z436" i="43"/>
  <c r="Z434" i="43"/>
  <c r="X229" i="43"/>
  <c r="U230" i="43"/>
  <c r="Y230" i="43"/>
  <c r="V272" i="43"/>
  <c r="Z272" i="43"/>
  <c r="W273" i="43"/>
  <c r="AA273" i="43"/>
  <c r="U286" i="43"/>
  <c r="Y286" i="43"/>
  <c r="V287" i="43"/>
  <c r="Z287" i="43"/>
  <c r="Y299" i="43"/>
  <c r="W314" i="43"/>
  <c r="AA315" i="43"/>
  <c r="V337" i="43"/>
  <c r="Z338" i="43"/>
  <c r="U348" i="43"/>
  <c r="U349" i="43"/>
  <c r="Y348" i="43"/>
  <c r="Y349" i="43"/>
  <c r="X366" i="43"/>
  <c r="Z381" i="43"/>
  <c r="V393" i="43"/>
  <c r="V394" i="43"/>
  <c r="Z393" i="43"/>
  <c r="Z394" i="43"/>
  <c r="Z392" i="43"/>
  <c r="V424" i="43"/>
  <c r="W425" i="43"/>
  <c r="W470" i="43"/>
  <c r="W471" i="43"/>
  <c r="AA470" i="43"/>
  <c r="AA471" i="43"/>
  <c r="U300" i="43"/>
  <c r="Y300" i="43"/>
  <c r="U299" i="43"/>
  <c r="X300" i="43"/>
  <c r="X314" i="43"/>
  <c r="W315" i="43"/>
  <c r="X325" i="43"/>
  <c r="V338" i="43"/>
  <c r="AA338" i="43"/>
  <c r="V349" i="43"/>
  <c r="V350" i="43"/>
  <c r="Z349" i="43"/>
  <c r="Z350" i="43"/>
  <c r="Z348" i="43"/>
  <c r="Y350" i="43"/>
  <c r="V382" i="43"/>
  <c r="V423" i="43"/>
  <c r="W424" i="43"/>
  <c r="W446" i="43"/>
  <c r="W447" i="43"/>
  <c r="AA446" i="43"/>
  <c r="AA447" i="43"/>
  <c r="U458" i="43"/>
  <c r="U459" i="43"/>
  <c r="Y458" i="43"/>
  <c r="Y459" i="43"/>
  <c r="X471" i="43"/>
  <c r="X472" i="43"/>
  <c r="W472" i="43"/>
  <c r="V367" i="43"/>
  <c r="Z367" i="43"/>
  <c r="U383" i="43"/>
  <c r="Y383" i="43"/>
  <c r="V410" i="43"/>
  <c r="Z410" i="43"/>
  <c r="U425" i="43"/>
  <c r="Y425" i="43"/>
  <c r="T474" i="43" l="1"/>
  <c r="S474" i="43"/>
  <c r="R474" i="43"/>
  <c r="Q474" i="43"/>
  <c r="P474" i="43"/>
  <c r="O474" i="43"/>
  <c r="N474" i="43"/>
  <c r="T473" i="43"/>
  <c r="S473" i="43"/>
  <c r="R473" i="43"/>
  <c r="Q473" i="43"/>
  <c r="P473" i="43"/>
  <c r="O473" i="43"/>
  <c r="N473" i="43"/>
  <c r="T469" i="43"/>
  <c r="T471" i="43" s="1"/>
  <c r="S469" i="43"/>
  <c r="R469" i="43"/>
  <c r="R470" i="43" s="1"/>
  <c r="Q469" i="43"/>
  <c r="Q472" i="43" s="1"/>
  <c r="P469" i="43"/>
  <c r="P471" i="43" s="1"/>
  <c r="O469" i="43"/>
  <c r="N469" i="43"/>
  <c r="N470" i="43" s="1"/>
  <c r="T462" i="43"/>
  <c r="S462" i="43"/>
  <c r="R462" i="43"/>
  <c r="Q462" i="43"/>
  <c r="P462" i="43"/>
  <c r="O462" i="43"/>
  <c r="N462" i="43"/>
  <c r="T461" i="43"/>
  <c r="S461" i="43"/>
  <c r="R461" i="43"/>
  <c r="Q461" i="43"/>
  <c r="P461" i="43"/>
  <c r="O461" i="43"/>
  <c r="N461" i="43"/>
  <c r="T460" i="43"/>
  <c r="S460" i="43"/>
  <c r="R460" i="43"/>
  <c r="Q460" i="43"/>
  <c r="T459" i="43"/>
  <c r="S459" i="43"/>
  <c r="R459" i="43"/>
  <c r="Q459" i="43"/>
  <c r="T458" i="43"/>
  <c r="S458" i="43"/>
  <c r="R458" i="43"/>
  <c r="Q458" i="43"/>
  <c r="P457" i="43"/>
  <c r="P458" i="43" s="1"/>
  <c r="O457" i="43"/>
  <c r="O460" i="43" s="1"/>
  <c r="N457" i="43"/>
  <c r="N459" i="43" s="1"/>
  <c r="T450" i="43"/>
  <c r="S450" i="43"/>
  <c r="R450" i="43"/>
  <c r="Q450" i="43"/>
  <c r="P450" i="43"/>
  <c r="O450" i="43"/>
  <c r="N450" i="43"/>
  <c r="T449" i="43"/>
  <c r="S449" i="43"/>
  <c r="R449" i="43"/>
  <c r="Q449" i="43"/>
  <c r="P449" i="43"/>
  <c r="O449" i="43"/>
  <c r="N449" i="43"/>
  <c r="T445" i="43"/>
  <c r="T447" i="43" s="1"/>
  <c r="S445" i="43"/>
  <c r="R445" i="43"/>
  <c r="R446" i="43" s="1"/>
  <c r="Q445" i="43"/>
  <c r="Q448" i="43" s="1"/>
  <c r="P445" i="43"/>
  <c r="P447" i="43" s="1"/>
  <c r="O445" i="43"/>
  <c r="N445" i="43"/>
  <c r="N446" i="43" s="1"/>
  <c r="T438" i="43"/>
  <c r="S438" i="43"/>
  <c r="R438" i="43"/>
  <c r="Q438" i="43"/>
  <c r="P438" i="43"/>
  <c r="O438" i="43"/>
  <c r="N438" i="43"/>
  <c r="T437" i="43"/>
  <c r="S437" i="43"/>
  <c r="R437" i="43"/>
  <c r="Q437" i="43"/>
  <c r="P437" i="43"/>
  <c r="O437" i="43"/>
  <c r="N437" i="43"/>
  <c r="T433" i="43"/>
  <c r="T434" i="43" s="1"/>
  <c r="S433" i="43"/>
  <c r="S436" i="43" s="1"/>
  <c r="R433" i="43"/>
  <c r="R435" i="43" s="1"/>
  <c r="Q433" i="43"/>
  <c r="P433" i="43"/>
  <c r="P434" i="43" s="1"/>
  <c r="O433" i="43"/>
  <c r="O436" i="43" s="1"/>
  <c r="N433" i="43"/>
  <c r="N435" i="43" s="1"/>
  <c r="T426" i="43"/>
  <c r="S426" i="43"/>
  <c r="R426" i="43"/>
  <c r="Q426" i="43"/>
  <c r="P426" i="43"/>
  <c r="O426" i="43"/>
  <c r="N426" i="43"/>
  <c r="T421" i="43"/>
  <c r="T422" i="43" s="1"/>
  <c r="S421" i="43"/>
  <c r="S422" i="43" s="1"/>
  <c r="R421" i="43"/>
  <c r="R422" i="43" s="1"/>
  <c r="Q421" i="43"/>
  <c r="Q422" i="43" s="1"/>
  <c r="P421" i="43"/>
  <c r="P422" i="43" s="1"/>
  <c r="O421" i="43"/>
  <c r="O422" i="43" s="1"/>
  <c r="N421" i="43"/>
  <c r="N422" i="43" s="1"/>
  <c r="T419" i="43"/>
  <c r="S419" i="43"/>
  <c r="R419" i="43"/>
  <c r="Q419" i="43"/>
  <c r="P419" i="43"/>
  <c r="O419" i="43"/>
  <c r="O425" i="43" s="1"/>
  <c r="N419" i="43"/>
  <c r="T411" i="43"/>
  <c r="S411" i="43"/>
  <c r="R411" i="43"/>
  <c r="Q411" i="43"/>
  <c r="P411" i="43"/>
  <c r="O411" i="43"/>
  <c r="N411" i="43"/>
  <c r="T406" i="43"/>
  <c r="T407" i="43" s="1"/>
  <c r="S406" i="43"/>
  <c r="S407" i="43" s="1"/>
  <c r="R406" i="43"/>
  <c r="R407" i="43" s="1"/>
  <c r="Q406" i="43"/>
  <c r="Q407" i="43" s="1"/>
  <c r="P406" i="43"/>
  <c r="P407" i="43" s="1"/>
  <c r="O406" i="43"/>
  <c r="O407" i="43" s="1"/>
  <c r="N406" i="43"/>
  <c r="N407" i="43" s="1"/>
  <c r="T404" i="43"/>
  <c r="T410" i="43" s="1"/>
  <c r="S404" i="43"/>
  <c r="R404" i="43"/>
  <c r="Q404" i="43"/>
  <c r="P404" i="43"/>
  <c r="P410" i="43" s="1"/>
  <c r="O404" i="43"/>
  <c r="N404" i="43"/>
  <c r="T396" i="43"/>
  <c r="S396" i="43"/>
  <c r="R396" i="43"/>
  <c r="Q396" i="43"/>
  <c r="P396" i="43"/>
  <c r="O396" i="43"/>
  <c r="N396" i="43"/>
  <c r="T395" i="43"/>
  <c r="S395" i="43"/>
  <c r="R395" i="43"/>
  <c r="Q395" i="43"/>
  <c r="P395" i="43"/>
  <c r="O395" i="43"/>
  <c r="N395" i="43"/>
  <c r="T391" i="43"/>
  <c r="T393" i="43" s="1"/>
  <c r="S391" i="43"/>
  <c r="S394" i="43" s="1"/>
  <c r="R391" i="43"/>
  <c r="R393" i="43" s="1"/>
  <c r="Q391" i="43"/>
  <c r="P391" i="43"/>
  <c r="P393" i="43" s="1"/>
  <c r="O391" i="43"/>
  <c r="O394" i="43" s="1"/>
  <c r="N391" i="43"/>
  <c r="N393" i="43" s="1"/>
  <c r="T384" i="43"/>
  <c r="S384" i="43"/>
  <c r="R384" i="43"/>
  <c r="Q384" i="43"/>
  <c r="P384" i="43"/>
  <c r="O384" i="43"/>
  <c r="N384" i="43"/>
  <c r="T379" i="43"/>
  <c r="T380" i="43" s="1"/>
  <c r="S379" i="43"/>
  <c r="S380" i="43" s="1"/>
  <c r="R379" i="43"/>
  <c r="R380" i="43" s="1"/>
  <c r="Q379" i="43"/>
  <c r="Q380" i="43" s="1"/>
  <c r="P379" i="43"/>
  <c r="P380" i="43" s="1"/>
  <c r="O379" i="43"/>
  <c r="O380" i="43" s="1"/>
  <c r="N379" i="43"/>
  <c r="N380" i="43" s="1"/>
  <c r="T377" i="43"/>
  <c r="S377" i="43"/>
  <c r="S383" i="43" s="1"/>
  <c r="R377" i="43"/>
  <c r="Q377" i="43"/>
  <c r="P377" i="43"/>
  <c r="O377" i="43"/>
  <c r="O383" i="43" s="1"/>
  <c r="N377" i="43"/>
  <c r="T368" i="43"/>
  <c r="S368" i="43"/>
  <c r="R368" i="43"/>
  <c r="Q368" i="43"/>
  <c r="P368" i="43"/>
  <c r="O368" i="43"/>
  <c r="N368" i="43"/>
  <c r="T363" i="43"/>
  <c r="T364" i="43" s="1"/>
  <c r="S363" i="43"/>
  <c r="S364" i="43" s="1"/>
  <c r="R363" i="43"/>
  <c r="R364" i="43" s="1"/>
  <c r="Q363" i="43"/>
  <c r="Q364" i="43" s="1"/>
  <c r="P363" i="43"/>
  <c r="P364" i="43" s="1"/>
  <c r="O363" i="43"/>
  <c r="O364" i="43" s="1"/>
  <c r="N363" i="43"/>
  <c r="N364" i="43" s="1"/>
  <c r="T361" i="43"/>
  <c r="S361" i="43"/>
  <c r="R361" i="43"/>
  <c r="Q361" i="43"/>
  <c r="P361" i="43"/>
  <c r="O361" i="43"/>
  <c r="N361" i="43"/>
  <c r="T352" i="43"/>
  <c r="S352" i="43"/>
  <c r="R352" i="43"/>
  <c r="Q352" i="43"/>
  <c r="P352" i="43"/>
  <c r="O352" i="43"/>
  <c r="N352" i="43"/>
  <c r="T351" i="43"/>
  <c r="S351" i="43"/>
  <c r="R351" i="43"/>
  <c r="Q351" i="43"/>
  <c r="P351" i="43"/>
  <c r="O351" i="43"/>
  <c r="N351" i="43"/>
  <c r="T350" i="43"/>
  <c r="S350" i="43"/>
  <c r="R350" i="43"/>
  <c r="Q350" i="43"/>
  <c r="P350" i="43"/>
  <c r="O350" i="43"/>
  <c r="N350" i="43"/>
  <c r="T349" i="43"/>
  <c r="S349" i="43"/>
  <c r="R349" i="43"/>
  <c r="Q349" i="43"/>
  <c r="P349" i="43"/>
  <c r="O349" i="43"/>
  <c r="N349" i="43"/>
  <c r="T348" i="43"/>
  <c r="S348" i="43"/>
  <c r="R348" i="43"/>
  <c r="Q348" i="43"/>
  <c r="P348" i="43"/>
  <c r="O348" i="43"/>
  <c r="N348" i="43"/>
  <c r="T340" i="43"/>
  <c r="S340" i="43"/>
  <c r="R340" i="43"/>
  <c r="Q340" i="43"/>
  <c r="P340" i="43"/>
  <c r="O340" i="43"/>
  <c r="N340" i="43"/>
  <c r="T339" i="43"/>
  <c r="S339" i="43"/>
  <c r="R339" i="43"/>
  <c r="Q339" i="43"/>
  <c r="P339" i="43"/>
  <c r="O339" i="43"/>
  <c r="N339" i="43"/>
  <c r="T338" i="43"/>
  <c r="S338" i="43"/>
  <c r="R338" i="43"/>
  <c r="Q338" i="43"/>
  <c r="P338" i="43"/>
  <c r="O338" i="43"/>
  <c r="N338" i="43"/>
  <c r="T337" i="43"/>
  <c r="S337" i="43"/>
  <c r="R337" i="43"/>
  <c r="Q337" i="43"/>
  <c r="P337" i="43"/>
  <c r="O337" i="43"/>
  <c r="N337" i="43"/>
  <c r="T336" i="43"/>
  <c r="S336" i="43"/>
  <c r="R336" i="43"/>
  <c r="Q336" i="43"/>
  <c r="P336" i="43"/>
  <c r="O336" i="43"/>
  <c r="N336" i="43"/>
  <c r="T328" i="43"/>
  <c r="S328" i="43"/>
  <c r="R328" i="43"/>
  <c r="Q328" i="43"/>
  <c r="P328" i="43"/>
  <c r="O328" i="43"/>
  <c r="N328" i="43"/>
  <c r="T327" i="43"/>
  <c r="S327" i="43"/>
  <c r="R327" i="43"/>
  <c r="Q327" i="43"/>
  <c r="P327" i="43"/>
  <c r="O327" i="43"/>
  <c r="N327" i="43"/>
  <c r="T326" i="43"/>
  <c r="S326" i="43"/>
  <c r="R326" i="43"/>
  <c r="Q326" i="43"/>
  <c r="P326" i="43"/>
  <c r="O326" i="43"/>
  <c r="N326" i="43"/>
  <c r="T325" i="43"/>
  <c r="S325" i="43"/>
  <c r="R325" i="43"/>
  <c r="Q325" i="43"/>
  <c r="P325" i="43"/>
  <c r="O325" i="43"/>
  <c r="N325" i="43"/>
  <c r="T324" i="43"/>
  <c r="S324" i="43"/>
  <c r="R324" i="43"/>
  <c r="Q324" i="43"/>
  <c r="P324" i="43"/>
  <c r="O324" i="43"/>
  <c r="N324" i="43"/>
  <c r="T315" i="43"/>
  <c r="S315" i="43"/>
  <c r="R315" i="43"/>
  <c r="Q315" i="43"/>
  <c r="P315" i="43"/>
  <c r="O315" i="43"/>
  <c r="N315" i="43"/>
  <c r="T311" i="43"/>
  <c r="T314" i="43" s="1"/>
  <c r="S311" i="43"/>
  <c r="S313" i="43" s="1"/>
  <c r="R311" i="43"/>
  <c r="Q311" i="43"/>
  <c r="Q316" i="43" s="1"/>
  <c r="P311" i="43"/>
  <c r="P314" i="43" s="1"/>
  <c r="O311" i="43"/>
  <c r="O313" i="43" s="1"/>
  <c r="N311" i="43"/>
  <c r="T297" i="43"/>
  <c r="S297" i="43"/>
  <c r="S302" i="43" s="1"/>
  <c r="R297" i="43"/>
  <c r="R302" i="43" s="1"/>
  <c r="Q297" i="43"/>
  <c r="Q298" i="43" s="1"/>
  <c r="P297" i="43"/>
  <c r="O297" i="43"/>
  <c r="O302" i="43" s="1"/>
  <c r="N297" i="43"/>
  <c r="N302" i="43" s="1"/>
  <c r="T295" i="43"/>
  <c r="S295" i="43"/>
  <c r="R295" i="43"/>
  <c r="Q295" i="43"/>
  <c r="P295" i="43"/>
  <c r="O295" i="43"/>
  <c r="N295" i="43"/>
  <c r="T283" i="43"/>
  <c r="T288" i="43" s="1"/>
  <c r="S283" i="43"/>
  <c r="S288" i="43" s="1"/>
  <c r="R283" i="43"/>
  <c r="R284" i="43" s="1"/>
  <c r="Q283" i="43"/>
  <c r="P283" i="43"/>
  <c r="P288" i="43" s="1"/>
  <c r="O283" i="43"/>
  <c r="O288" i="43" s="1"/>
  <c r="N283" i="43"/>
  <c r="N284" i="43" s="1"/>
  <c r="T281" i="43"/>
  <c r="S281" i="43"/>
  <c r="R281" i="43"/>
  <c r="Q281" i="43"/>
  <c r="P281" i="43"/>
  <c r="O281" i="43"/>
  <c r="N281" i="43"/>
  <c r="T274" i="43"/>
  <c r="S274" i="43"/>
  <c r="R274" i="43"/>
  <c r="Q274" i="43"/>
  <c r="P274" i="43"/>
  <c r="O274" i="43"/>
  <c r="N274" i="43"/>
  <c r="T269" i="43"/>
  <c r="T270" i="43" s="1"/>
  <c r="S269" i="43"/>
  <c r="S270" i="43" s="1"/>
  <c r="R269" i="43"/>
  <c r="R270" i="43" s="1"/>
  <c r="Q269" i="43"/>
  <c r="Q270" i="43" s="1"/>
  <c r="P269" i="43"/>
  <c r="P270" i="43" s="1"/>
  <c r="O269" i="43"/>
  <c r="O270" i="43" s="1"/>
  <c r="N269" i="43"/>
  <c r="N270" i="43" s="1"/>
  <c r="T267" i="43"/>
  <c r="S267" i="43"/>
  <c r="R267" i="43"/>
  <c r="Q267" i="43"/>
  <c r="P267" i="43"/>
  <c r="O267" i="43"/>
  <c r="N267" i="43"/>
  <c r="T259" i="43"/>
  <c r="S259" i="43"/>
  <c r="R259" i="43"/>
  <c r="Q259" i="43"/>
  <c r="P259" i="43"/>
  <c r="O259" i="43"/>
  <c r="N259" i="43"/>
  <c r="T258" i="43"/>
  <c r="S258" i="43"/>
  <c r="R258" i="43"/>
  <c r="Q258" i="43"/>
  <c r="P258" i="43"/>
  <c r="O258" i="43"/>
  <c r="N258" i="43"/>
  <c r="T257" i="43"/>
  <c r="S257" i="43"/>
  <c r="R257" i="43"/>
  <c r="Q257" i="43"/>
  <c r="P257" i="43"/>
  <c r="O257" i="43"/>
  <c r="N257" i="43"/>
  <c r="T256" i="43"/>
  <c r="S256" i="43"/>
  <c r="R256" i="43"/>
  <c r="Q256" i="43"/>
  <c r="P256" i="43"/>
  <c r="O256" i="43"/>
  <c r="N256" i="43"/>
  <c r="T255" i="43"/>
  <c r="S255" i="43"/>
  <c r="R255" i="43"/>
  <c r="Q255" i="43"/>
  <c r="P255" i="43"/>
  <c r="O255" i="43"/>
  <c r="N255" i="43"/>
  <c r="T245" i="43"/>
  <c r="S245" i="43"/>
  <c r="R245" i="43"/>
  <c r="Q245" i="43"/>
  <c r="P245" i="43"/>
  <c r="O245" i="43"/>
  <c r="N245" i="43"/>
  <c r="T244" i="43"/>
  <c r="S244" i="43"/>
  <c r="R244" i="43"/>
  <c r="Q244" i="43"/>
  <c r="P244" i="43"/>
  <c r="O244" i="43"/>
  <c r="N244" i="43"/>
  <c r="T240" i="43"/>
  <c r="T243" i="43" s="1"/>
  <c r="S240" i="43"/>
  <c r="S241" i="43" s="1"/>
  <c r="R240" i="43"/>
  <c r="R241" i="43" s="1"/>
  <c r="Q240" i="43"/>
  <c r="Q243" i="43" s="1"/>
  <c r="P240" i="43"/>
  <c r="P243" i="43" s="1"/>
  <c r="O240" i="43"/>
  <c r="O243" i="43" s="1"/>
  <c r="N240" i="43"/>
  <c r="N241" i="43" s="1"/>
  <c r="T231" i="43"/>
  <c r="S231" i="43"/>
  <c r="R231" i="43"/>
  <c r="Q231" i="43"/>
  <c r="P231" i="43"/>
  <c r="O231" i="43"/>
  <c r="N231" i="43"/>
  <c r="T226" i="43"/>
  <c r="T227" i="43" s="1"/>
  <c r="S226" i="43"/>
  <c r="S227" i="43" s="1"/>
  <c r="R226" i="43"/>
  <c r="R227" i="43" s="1"/>
  <c r="Q226" i="43"/>
  <c r="Q227" i="43" s="1"/>
  <c r="P226" i="43"/>
  <c r="P227" i="43" s="1"/>
  <c r="O226" i="43"/>
  <c r="O227" i="43" s="1"/>
  <c r="N226" i="43"/>
  <c r="N227" i="43" s="1"/>
  <c r="T224" i="43"/>
  <c r="S224" i="43"/>
  <c r="S230" i="43" s="1"/>
  <c r="R224" i="43"/>
  <c r="R230" i="43" s="1"/>
  <c r="Q224" i="43"/>
  <c r="P224" i="43"/>
  <c r="O224" i="43"/>
  <c r="N224" i="43"/>
  <c r="N230" i="43" s="1"/>
  <c r="T216" i="43"/>
  <c r="S216" i="43"/>
  <c r="R216" i="43"/>
  <c r="Q216" i="43"/>
  <c r="P216" i="43"/>
  <c r="O216" i="43"/>
  <c r="N216" i="43"/>
  <c r="T212" i="43"/>
  <c r="O212" i="43"/>
  <c r="S211" i="43"/>
  <c r="S212" i="43" s="1"/>
  <c r="R211" i="43"/>
  <c r="Q211" i="43"/>
  <c r="P211" i="43"/>
  <c r="P212" i="43" s="1"/>
  <c r="N211" i="43"/>
  <c r="N212" i="43" s="1"/>
  <c r="T209" i="43"/>
  <c r="T214" i="43" s="1"/>
  <c r="S209" i="43"/>
  <c r="S215" i="43" s="1"/>
  <c r="R209" i="43"/>
  <c r="R215" i="43" s="1"/>
  <c r="Q209" i="43"/>
  <c r="Q215" i="43" s="1"/>
  <c r="P209" i="43"/>
  <c r="O209" i="43"/>
  <c r="O215" i="43" s="1"/>
  <c r="N209" i="43"/>
  <c r="N215" i="43" s="1"/>
  <c r="T200" i="43"/>
  <c r="S200" i="43"/>
  <c r="R200" i="43"/>
  <c r="Q200" i="43"/>
  <c r="P200" i="43"/>
  <c r="O200" i="43"/>
  <c r="N200" i="43"/>
  <c r="T195" i="43"/>
  <c r="T196" i="43" s="1"/>
  <c r="S195" i="43"/>
  <c r="S196" i="43" s="1"/>
  <c r="R195" i="43"/>
  <c r="R196" i="43" s="1"/>
  <c r="Q195" i="43"/>
  <c r="Q196" i="43" s="1"/>
  <c r="P195" i="43"/>
  <c r="P196" i="43" s="1"/>
  <c r="O195" i="43"/>
  <c r="O196" i="43" s="1"/>
  <c r="N195" i="43"/>
  <c r="N196" i="43" s="1"/>
  <c r="T193" i="43"/>
  <c r="S193" i="43"/>
  <c r="R193" i="43"/>
  <c r="Q193" i="43"/>
  <c r="Q199" i="43" s="1"/>
  <c r="P193" i="43"/>
  <c r="O193" i="43"/>
  <c r="N193" i="43"/>
  <c r="T185" i="43"/>
  <c r="S185" i="43"/>
  <c r="R185" i="43"/>
  <c r="Q185" i="43"/>
  <c r="P185" i="43"/>
  <c r="O185" i="43"/>
  <c r="N185" i="43"/>
  <c r="N184" i="43"/>
  <c r="T180" i="43"/>
  <c r="T181" i="43" s="1"/>
  <c r="S180" i="43"/>
  <c r="S181" i="43" s="1"/>
  <c r="R180" i="43"/>
  <c r="R181" i="43" s="1"/>
  <c r="Q180" i="43"/>
  <c r="Q181" i="43" s="1"/>
  <c r="P180" i="43"/>
  <c r="P181" i="43" s="1"/>
  <c r="O180" i="43"/>
  <c r="O181" i="43" s="1"/>
  <c r="N180" i="43"/>
  <c r="N181" i="43" s="1"/>
  <c r="T178" i="43"/>
  <c r="S178" i="43"/>
  <c r="R178" i="43"/>
  <c r="R184" i="43" s="1"/>
  <c r="Q178" i="43"/>
  <c r="P178" i="43"/>
  <c r="O178" i="43"/>
  <c r="T170" i="43"/>
  <c r="S170" i="43"/>
  <c r="R170" i="43"/>
  <c r="Q170" i="43"/>
  <c r="P170" i="43"/>
  <c r="O170" i="43"/>
  <c r="N170" i="43"/>
  <c r="T165" i="43"/>
  <c r="T166" i="43" s="1"/>
  <c r="S165" i="43"/>
  <c r="S166" i="43" s="1"/>
  <c r="R165" i="43"/>
  <c r="R166" i="43" s="1"/>
  <c r="Q165" i="43"/>
  <c r="Q166" i="43" s="1"/>
  <c r="P165" i="43"/>
  <c r="P166" i="43" s="1"/>
  <c r="O165" i="43"/>
  <c r="O166" i="43" s="1"/>
  <c r="N165" i="43"/>
  <c r="N166" i="43" s="1"/>
  <c r="T163" i="43"/>
  <c r="S163" i="43"/>
  <c r="R163" i="43"/>
  <c r="R169" i="43" s="1"/>
  <c r="Q163" i="43"/>
  <c r="P163" i="43"/>
  <c r="O163" i="43"/>
  <c r="N163" i="43"/>
  <c r="N169" i="43" s="1"/>
  <c r="T155" i="43"/>
  <c r="S155" i="43"/>
  <c r="R155" i="43"/>
  <c r="Q155" i="43"/>
  <c r="P155" i="43"/>
  <c r="O155" i="43"/>
  <c r="N155" i="43"/>
  <c r="T150" i="43"/>
  <c r="S150" i="43"/>
  <c r="S151" i="43" s="1"/>
  <c r="R150" i="43"/>
  <c r="R151" i="43" s="1"/>
  <c r="Q150" i="43"/>
  <c r="Q151" i="43" s="1"/>
  <c r="P150" i="43"/>
  <c r="O150" i="43"/>
  <c r="O151" i="43" s="1"/>
  <c r="N150" i="43"/>
  <c r="N151" i="43" s="1"/>
  <c r="T148" i="43"/>
  <c r="T154" i="43" s="1"/>
  <c r="S148" i="43"/>
  <c r="R148" i="43"/>
  <c r="Q148" i="43"/>
  <c r="P148" i="43"/>
  <c r="P154" i="43" s="1"/>
  <c r="O148" i="43"/>
  <c r="N148" i="43"/>
  <c r="T140" i="43"/>
  <c r="S140" i="43"/>
  <c r="R140" i="43"/>
  <c r="Q140" i="43"/>
  <c r="P140" i="43"/>
  <c r="O140" i="43"/>
  <c r="N140" i="43"/>
  <c r="T135" i="43"/>
  <c r="T136" i="43" s="1"/>
  <c r="S135" i="43"/>
  <c r="S136" i="43" s="1"/>
  <c r="R135" i="43"/>
  <c r="R136" i="43" s="1"/>
  <c r="Q135" i="43"/>
  <c r="Q136" i="43" s="1"/>
  <c r="P135" i="43"/>
  <c r="P136" i="43" s="1"/>
  <c r="O135" i="43"/>
  <c r="O136" i="43" s="1"/>
  <c r="N135" i="43"/>
  <c r="N136" i="43" s="1"/>
  <c r="T132" i="43"/>
  <c r="S132" i="43"/>
  <c r="R132" i="43"/>
  <c r="Q132" i="43"/>
  <c r="P132" i="43"/>
  <c r="O132" i="43"/>
  <c r="N132" i="43"/>
  <c r="T131" i="43"/>
  <c r="S131" i="43"/>
  <c r="R131" i="43"/>
  <c r="Q131" i="43"/>
  <c r="P131" i="43"/>
  <c r="O131" i="43"/>
  <c r="N131" i="43"/>
  <c r="T130" i="43"/>
  <c r="S130" i="43"/>
  <c r="R130" i="43"/>
  <c r="Q130" i="43"/>
  <c r="P130" i="43"/>
  <c r="O130" i="43"/>
  <c r="N130" i="43"/>
  <c r="T123" i="43"/>
  <c r="S123" i="43"/>
  <c r="R123" i="43"/>
  <c r="Q123" i="43"/>
  <c r="P123" i="43"/>
  <c r="O123" i="43"/>
  <c r="N123" i="43"/>
  <c r="T122" i="43"/>
  <c r="S122" i="43"/>
  <c r="R122" i="43"/>
  <c r="Q122" i="43"/>
  <c r="P122" i="43"/>
  <c r="O122" i="43"/>
  <c r="N122" i="43"/>
  <c r="T121" i="43"/>
  <c r="S121" i="43"/>
  <c r="R121" i="43"/>
  <c r="Q121" i="43"/>
  <c r="P121" i="43"/>
  <c r="O121" i="43"/>
  <c r="N121" i="43"/>
  <c r="T110" i="43"/>
  <c r="S110" i="43"/>
  <c r="R110" i="43"/>
  <c r="Q110" i="43"/>
  <c r="P110" i="43"/>
  <c r="O110" i="43"/>
  <c r="N110" i="43"/>
  <c r="T109" i="43"/>
  <c r="S109" i="43"/>
  <c r="R109" i="43"/>
  <c r="Q109" i="43"/>
  <c r="P109" i="43"/>
  <c r="O109" i="43"/>
  <c r="N109" i="43"/>
  <c r="T108" i="43"/>
  <c r="S108" i="43"/>
  <c r="R108" i="43"/>
  <c r="Q108" i="43"/>
  <c r="P108" i="43"/>
  <c r="O108" i="43"/>
  <c r="N108" i="43"/>
  <c r="T107" i="43"/>
  <c r="S107" i="43"/>
  <c r="R107" i="43"/>
  <c r="Q107" i="43"/>
  <c r="P107" i="43"/>
  <c r="O107" i="43"/>
  <c r="N107" i="43"/>
  <c r="T106" i="43"/>
  <c r="S106" i="43"/>
  <c r="R106" i="43"/>
  <c r="Q106" i="43"/>
  <c r="P106" i="43"/>
  <c r="O106" i="43"/>
  <c r="N106" i="43"/>
  <c r="T98" i="43"/>
  <c r="S98" i="43"/>
  <c r="R98" i="43"/>
  <c r="Q98" i="43"/>
  <c r="P98" i="43"/>
  <c r="O98" i="43"/>
  <c r="N98" i="43"/>
  <c r="T97" i="43"/>
  <c r="S97" i="43"/>
  <c r="R97" i="43"/>
  <c r="Q97" i="43"/>
  <c r="P97" i="43"/>
  <c r="O97" i="43"/>
  <c r="N97" i="43"/>
  <c r="T96" i="43"/>
  <c r="S96" i="43"/>
  <c r="R96" i="43"/>
  <c r="Q96" i="43"/>
  <c r="P96" i="43"/>
  <c r="O96" i="43"/>
  <c r="N96" i="43"/>
  <c r="T95" i="43"/>
  <c r="S95" i="43"/>
  <c r="R95" i="43"/>
  <c r="Q95" i="43"/>
  <c r="O95" i="43"/>
  <c r="N95" i="43"/>
  <c r="T94" i="43"/>
  <c r="S94" i="43"/>
  <c r="R94" i="43"/>
  <c r="Q94" i="43"/>
  <c r="P94" i="43"/>
  <c r="O94" i="43"/>
  <c r="N94" i="43"/>
  <c r="T86" i="43"/>
  <c r="S86" i="43"/>
  <c r="R86" i="43"/>
  <c r="Q86" i="43"/>
  <c r="P86" i="43"/>
  <c r="O86" i="43"/>
  <c r="N86" i="43"/>
  <c r="T85" i="43"/>
  <c r="S85" i="43"/>
  <c r="R85" i="43"/>
  <c r="Q85" i="43"/>
  <c r="P85" i="43"/>
  <c r="O85" i="43"/>
  <c r="N85" i="43"/>
  <c r="T84" i="43"/>
  <c r="S84" i="43"/>
  <c r="R84" i="43"/>
  <c r="Q84" i="43"/>
  <c r="P84" i="43"/>
  <c r="O84" i="43"/>
  <c r="N84" i="43"/>
  <c r="T83" i="43"/>
  <c r="S83" i="43"/>
  <c r="P83" i="43"/>
  <c r="O83" i="43"/>
  <c r="N83" i="43"/>
  <c r="T82" i="43"/>
  <c r="S82" i="43"/>
  <c r="R82" i="43"/>
  <c r="Q82" i="43"/>
  <c r="P82" i="43"/>
  <c r="O82" i="43"/>
  <c r="N82" i="43"/>
  <c r="T74" i="43"/>
  <c r="S74" i="43"/>
  <c r="R74" i="43"/>
  <c r="Q74" i="43"/>
  <c r="P74" i="43"/>
  <c r="O74" i="43"/>
  <c r="N74" i="43"/>
  <c r="T73" i="43"/>
  <c r="S73" i="43"/>
  <c r="R73" i="43"/>
  <c r="Q73" i="43"/>
  <c r="P73" i="43"/>
  <c r="O73" i="43"/>
  <c r="N73" i="43"/>
  <c r="T72" i="43"/>
  <c r="S72" i="43"/>
  <c r="R72" i="43"/>
  <c r="Q72" i="43"/>
  <c r="P72" i="43"/>
  <c r="O72" i="43"/>
  <c r="N72" i="43"/>
  <c r="T71" i="43"/>
  <c r="S71" i="43"/>
  <c r="R71" i="43"/>
  <c r="Q71" i="43"/>
  <c r="P71" i="43"/>
  <c r="O71" i="43"/>
  <c r="N71" i="43"/>
  <c r="T70" i="43"/>
  <c r="S70" i="43"/>
  <c r="R70" i="43"/>
  <c r="Q70" i="43"/>
  <c r="P70" i="43"/>
  <c r="O70" i="43"/>
  <c r="N70" i="43"/>
  <c r="T62" i="43"/>
  <c r="S62" i="43"/>
  <c r="R62" i="43"/>
  <c r="Q62" i="43"/>
  <c r="P62" i="43"/>
  <c r="O62" i="43"/>
  <c r="N62" i="43"/>
  <c r="T57" i="43"/>
  <c r="T58" i="43" s="1"/>
  <c r="S57" i="43"/>
  <c r="S58" i="43" s="1"/>
  <c r="R57" i="43"/>
  <c r="R58" i="43" s="1"/>
  <c r="Q57" i="43"/>
  <c r="P57" i="43"/>
  <c r="P58" i="43" s="1"/>
  <c r="O57" i="43"/>
  <c r="O58" i="43" s="1"/>
  <c r="N57" i="43"/>
  <c r="N58" i="43" s="1"/>
  <c r="T55" i="43"/>
  <c r="S55" i="43"/>
  <c r="R55" i="43"/>
  <c r="Q55" i="43"/>
  <c r="Q61" i="43" s="1"/>
  <c r="P55" i="43"/>
  <c r="O55" i="43"/>
  <c r="N55" i="43"/>
  <c r="T50" i="43"/>
  <c r="S50" i="43"/>
  <c r="R50" i="43"/>
  <c r="Q50" i="43"/>
  <c r="P50" i="43"/>
  <c r="O50" i="43"/>
  <c r="N50" i="43"/>
  <c r="T49" i="43"/>
  <c r="S49" i="43"/>
  <c r="R49" i="43"/>
  <c r="Q49" i="43"/>
  <c r="P49" i="43"/>
  <c r="O49" i="43"/>
  <c r="N49" i="43"/>
  <c r="T45" i="43"/>
  <c r="T46" i="43" s="1"/>
  <c r="S45" i="43"/>
  <c r="S48" i="43" s="1"/>
  <c r="R45" i="43"/>
  <c r="Q45" i="43"/>
  <c r="Q48" i="43" s="1"/>
  <c r="P45" i="43"/>
  <c r="P46" i="43" s="1"/>
  <c r="O45" i="43"/>
  <c r="O48" i="43" s="1"/>
  <c r="N45" i="43"/>
  <c r="N46" i="43" s="1"/>
  <c r="T38" i="43"/>
  <c r="S38" i="43"/>
  <c r="R38" i="43"/>
  <c r="Q38" i="43"/>
  <c r="P38" i="43"/>
  <c r="O38" i="43"/>
  <c r="N38" i="43"/>
  <c r="T37" i="43"/>
  <c r="S37" i="43"/>
  <c r="R37" i="43"/>
  <c r="Q37" i="43"/>
  <c r="P37" i="43"/>
  <c r="O37" i="43"/>
  <c r="N37" i="43"/>
  <c r="T36" i="43"/>
  <c r="S36" i="43"/>
  <c r="R36" i="43"/>
  <c r="Q36" i="43"/>
  <c r="P36" i="43"/>
  <c r="O36" i="43"/>
  <c r="N36" i="43"/>
  <c r="S35" i="43"/>
  <c r="R35" i="43"/>
  <c r="Q35" i="43"/>
  <c r="P35" i="43"/>
  <c r="O35" i="43"/>
  <c r="N35" i="43"/>
  <c r="T34" i="43"/>
  <c r="S34" i="43"/>
  <c r="R34" i="43"/>
  <c r="Q34" i="43"/>
  <c r="P34" i="43"/>
  <c r="O34" i="43"/>
  <c r="N34" i="43"/>
  <c r="T26" i="43"/>
  <c r="S26" i="43"/>
  <c r="R26" i="43"/>
  <c r="Q26" i="43"/>
  <c r="P26" i="43"/>
  <c r="O26" i="43"/>
  <c r="N26" i="43"/>
  <c r="T25" i="43"/>
  <c r="S25" i="43"/>
  <c r="R25" i="43"/>
  <c r="Q25" i="43"/>
  <c r="P25" i="43"/>
  <c r="O25" i="43"/>
  <c r="N25" i="43"/>
  <c r="T24" i="43"/>
  <c r="S24" i="43"/>
  <c r="R24" i="43"/>
  <c r="Q24" i="43"/>
  <c r="P24" i="43"/>
  <c r="O24" i="43"/>
  <c r="N24" i="43"/>
  <c r="T23" i="43"/>
  <c r="S23" i="43"/>
  <c r="R23" i="43"/>
  <c r="Q23" i="43"/>
  <c r="P23" i="43"/>
  <c r="O23" i="43"/>
  <c r="N23" i="43"/>
  <c r="T22" i="43"/>
  <c r="S22" i="43"/>
  <c r="R22" i="43"/>
  <c r="Q22" i="43"/>
  <c r="P22" i="43"/>
  <c r="O22" i="43"/>
  <c r="N22" i="43"/>
  <c r="T14" i="43"/>
  <c r="S14" i="43"/>
  <c r="R14" i="43"/>
  <c r="Q14" i="43"/>
  <c r="P14" i="43"/>
  <c r="O14" i="43"/>
  <c r="N14" i="43"/>
  <c r="T13" i="43"/>
  <c r="S13" i="43"/>
  <c r="R13" i="43"/>
  <c r="Q13" i="43"/>
  <c r="P13" i="43"/>
  <c r="O13" i="43"/>
  <c r="N13" i="43"/>
  <c r="T12" i="43"/>
  <c r="S12" i="43"/>
  <c r="R12" i="43"/>
  <c r="Q12" i="43"/>
  <c r="P12" i="43"/>
  <c r="O12" i="43"/>
  <c r="N12" i="43"/>
  <c r="T11" i="43"/>
  <c r="S11" i="43"/>
  <c r="R11" i="43"/>
  <c r="Q11" i="43"/>
  <c r="P11" i="43"/>
  <c r="O11" i="43"/>
  <c r="N11" i="43"/>
  <c r="T10" i="43"/>
  <c r="S10" i="43"/>
  <c r="R10" i="43"/>
  <c r="Q10" i="43"/>
  <c r="P10" i="43"/>
  <c r="O10" i="43"/>
  <c r="N10" i="43"/>
  <c r="P133" i="43" l="1"/>
  <c r="P139" i="43" s="1"/>
  <c r="T133" i="43"/>
  <c r="T139" i="43" s="1"/>
  <c r="N434" i="43"/>
  <c r="N472" i="43"/>
  <c r="P272" i="43"/>
  <c r="N288" i="43"/>
  <c r="T272" i="43"/>
  <c r="P299" i="43"/>
  <c r="T183" i="43"/>
  <c r="T229" i="43"/>
  <c r="T286" i="43"/>
  <c r="T365" i="43"/>
  <c r="N424" i="43"/>
  <c r="R152" i="43"/>
  <c r="Q153" i="43"/>
  <c r="P183" i="43"/>
  <c r="P229" i="43"/>
  <c r="P365" i="43"/>
  <c r="P392" i="43"/>
  <c r="R424" i="43"/>
  <c r="N60" i="43"/>
  <c r="S198" i="43"/>
  <c r="R271" i="43"/>
  <c r="T381" i="43"/>
  <c r="O168" i="43"/>
  <c r="S168" i="43"/>
  <c r="N285" i="43"/>
  <c r="R285" i="43"/>
  <c r="N366" i="43"/>
  <c r="R366" i="43"/>
  <c r="P423" i="43"/>
  <c r="T423" i="43"/>
  <c r="R60" i="43"/>
  <c r="O198" i="43"/>
  <c r="N271" i="43"/>
  <c r="P381" i="43"/>
  <c r="T299" i="43"/>
  <c r="Q183" i="43"/>
  <c r="N198" i="43"/>
  <c r="R198" i="43"/>
  <c r="Q229" i="43"/>
  <c r="P228" i="43"/>
  <c r="Q272" i="43"/>
  <c r="O286" i="43"/>
  <c r="S286" i="43"/>
  <c r="S300" i="43"/>
  <c r="Q365" i="43"/>
  <c r="Q408" i="43"/>
  <c r="Q424" i="43"/>
  <c r="P436" i="43"/>
  <c r="S214" i="43"/>
  <c r="T301" i="43"/>
  <c r="N153" i="43"/>
  <c r="R153" i="43"/>
  <c r="P168" i="43"/>
  <c r="T168" i="43"/>
  <c r="O183" i="43"/>
  <c r="S183" i="43"/>
  <c r="R199" i="43"/>
  <c r="Q285" i="43"/>
  <c r="R288" i="43"/>
  <c r="Q299" i="43"/>
  <c r="Q382" i="43"/>
  <c r="S393" i="43"/>
  <c r="O423" i="43"/>
  <c r="S423" i="43"/>
  <c r="T446" i="43"/>
  <c r="P271" i="43"/>
  <c r="T367" i="43"/>
  <c r="T167" i="43"/>
  <c r="P197" i="43"/>
  <c r="T313" i="43"/>
  <c r="O46" i="43"/>
  <c r="S47" i="43"/>
  <c r="T48" i="43"/>
  <c r="O59" i="43"/>
  <c r="S59" i="43"/>
  <c r="O133" i="43"/>
  <c r="O138" i="43" s="1"/>
  <c r="Q168" i="43"/>
  <c r="O169" i="43"/>
  <c r="P182" i="43"/>
  <c r="P198" i="43"/>
  <c r="T198" i="43"/>
  <c r="S197" i="43"/>
  <c r="Q214" i="43"/>
  <c r="Q213" i="43"/>
  <c r="O229" i="43"/>
  <c r="S229" i="43"/>
  <c r="Q228" i="43"/>
  <c r="O271" i="43"/>
  <c r="S271" i="43"/>
  <c r="T271" i="43"/>
  <c r="N300" i="43"/>
  <c r="R300" i="43"/>
  <c r="R299" i="43"/>
  <c r="Q302" i="43"/>
  <c r="O312" i="43"/>
  <c r="Q314" i="43"/>
  <c r="O316" i="43"/>
  <c r="O366" i="43"/>
  <c r="S366" i="43"/>
  <c r="N365" i="43"/>
  <c r="R392" i="43"/>
  <c r="P394" i="43"/>
  <c r="N409" i="43"/>
  <c r="R409" i="43"/>
  <c r="Q423" i="43"/>
  <c r="S425" i="43"/>
  <c r="R434" i="43"/>
  <c r="T436" i="43"/>
  <c r="Q447" i="43"/>
  <c r="N458" i="43"/>
  <c r="P470" i="43"/>
  <c r="R472" i="43"/>
  <c r="N183" i="43"/>
  <c r="N299" i="43"/>
  <c r="S46" i="43"/>
  <c r="T47" i="43"/>
  <c r="N152" i="43"/>
  <c r="P167" i="43"/>
  <c r="S169" i="43"/>
  <c r="Q182" i="43"/>
  <c r="O184" i="43"/>
  <c r="T197" i="43"/>
  <c r="P213" i="43"/>
  <c r="R214" i="43"/>
  <c r="N214" i="43"/>
  <c r="T228" i="43"/>
  <c r="T242" i="43"/>
  <c r="N273" i="43"/>
  <c r="Q287" i="43"/>
  <c r="S312" i="43"/>
  <c r="S316" i="43"/>
  <c r="R365" i="43"/>
  <c r="Q381" i="43"/>
  <c r="T392" i="43"/>
  <c r="T394" i="43"/>
  <c r="N408" i="43"/>
  <c r="O435" i="43"/>
  <c r="N448" i="43"/>
  <c r="O459" i="43"/>
  <c r="T470" i="43"/>
  <c r="P47" i="43"/>
  <c r="S285" i="43"/>
  <c r="O47" i="43"/>
  <c r="P48" i="43"/>
  <c r="Q152" i="43"/>
  <c r="Q167" i="43"/>
  <c r="T182" i="43"/>
  <c r="S184" i="43"/>
  <c r="O197" i="43"/>
  <c r="N199" i="43"/>
  <c r="O214" i="43"/>
  <c r="O230" i="43"/>
  <c r="R273" i="43"/>
  <c r="O285" i="43"/>
  <c r="P301" i="43"/>
  <c r="P313" i="43"/>
  <c r="P367" i="43"/>
  <c r="N392" i="43"/>
  <c r="O393" i="43"/>
  <c r="R408" i="43"/>
  <c r="S435" i="43"/>
  <c r="P446" i="43"/>
  <c r="R448" i="43"/>
  <c r="P460" i="43"/>
  <c r="Q471" i="43"/>
  <c r="S133" i="43"/>
  <c r="S137" i="43" s="1"/>
  <c r="N133" i="43"/>
  <c r="N138" i="43" s="1"/>
  <c r="Q59" i="43"/>
  <c r="R59" i="43"/>
  <c r="N59" i="43"/>
  <c r="Q133" i="43"/>
  <c r="Q137" i="43" s="1"/>
  <c r="R133" i="43"/>
  <c r="R138" i="43" s="1"/>
  <c r="P61" i="43"/>
  <c r="P59" i="43"/>
  <c r="O154" i="43"/>
  <c r="O152" i="43"/>
  <c r="O153" i="43"/>
  <c r="T151" i="43"/>
  <c r="T152" i="43"/>
  <c r="Q46" i="43"/>
  <c r="Q47" i="43"/>
  <c r="Q60" i="43"/>
  <c r="Q58" i="43"/>
  <c r="P153" i="43"/>
  <c r="T153" i="43"/>
  <c r="S154" i="43"/>
  <c r="S152" i="43"/>
  <c r="S153" i="43"/>
  <c r="R47" i="43"/>
  <c r="R48" i="43"/>
  <c r="T61" i="43"/>
  <c r="T59" i="43"/>
  <c r="T60" i="43"/>
  <c r="P151" i="43"/>
  <c r="P152" i="43"/>
  <c r="N47" i="43"/>
  <c r="N48" i="43"/>
  <c r="R46" i="43"/>
  <c r="O60" i="43"/>
  <c r="O61" i="43"/>
  <c r="S60" i="43"/>
  <c r="S61" i="43"/>
  <c r="P60" i="43"/>
  <c r="R168" i="43"/>
  <c r="R183" i="43"/>
  <c r="Q198" i="43"/>
  <c r="P215" i="43"/>
  <c r="T215" i="43"/>
  <c r="N229" i="43"/>
  <c r="R229" i="43"/>
  <c r="N316" i="43"/>
  <c r="N312" i="43"/>
  <c r="N313" i="43"/>
  <c r="N314" i="43"/>
  <c r="R383" i="43"/>
  <c r="R381" i="43"/>
  <c r="O410" i="43"/>
  <c r="O408" i="43"/>
  <c r="Q434" i="43"/>
  <c r="Q435" i="43"/>
  <c r="Q436" i="43"/>
  <c r="N61" i="43"/>
  <c r="R61" i="43"/>
  <c r="Q154" i="43"/>
  <c r="N167" i="43"/>
  <c r="R167" i="43"/>
  <c r="P169" i="43"/>
  <c r="T169" i="43"/>
  <c r="N182" i="43"/>
  <c r="R182" i="43"/>
  <c r="P184" i="43"/>
  <c r="T184" i="43"/>
  <c r="Q197" i="43"/>
  <c r="O199" i="43"/>
  <c r="S199" i="43"/>
  <c r="Q212" i="43"/>
  <c r="N213" i="43"/>
  <c r="R213" i="43"/>
  <c r="P214" i="43"/>
  <c r="N228" i="43"/>
  <c r="R228" i="43"/>
  <c r="P230" i="43"/>
  <c r="T230" i="43"/>
  <c r="N242" i="43"/>
  <c r="N243" i="43"/>
  <c r="R242" i="43"/>
  <c r="R243" i="43"/>
  <c r="O241" i="43"/>
  <c r="T241" i="43"/>
  <c r="P287" i="43"/>
  <c r="P285" i="43"/>
  <c r="T287" i="43"/>
  <c r="T285" i="43"/>
  <c r="Q288" i="43"/>
  <c r="Q284" i="43"/>
  <c r="P286" i="43"/>
  <c r="O381" i="43"/>
  <c r="S381" i="43"/>
  <c r="Q392" i="43"/>
  <c r="Q393" i="43"/>
  <c r="Q394" i="43"/>
  <c r="P408" i="43"/>
  <c r="T408" i="43"/>
  <c r="N425" i="43"/>
  <c r="N423" i="43"/>
  <c r="R425" i="43"/>
  <c r="R423" i="43"/>
  <c r="O446" i="43"/>
  <c r="O447" i="43"/>
  <c r="O448" i="43"/>
  <c r="S446" i="43"/>
  <c r="S447" i="43"/>
  <c r="S448" i="43"/>
  <c r="N168" i="43"/>
  <c r="Q241" i="43"/>
  <c r="Q242" i="43"/>
  <c r="R316" i="43"/>
  <c r="R312" i="43"/>
  <c r="R313" i="43"/>
  <c r="R314" i="43"/>
  <c r="N383" i="43"/>
  <c r="N381" i="43"/>
  <c r="R382" i="43"/>
  <c r="S410" i="43"/>
  <c r="S408" i="43"/>
  <c r="N154" i="43"/>
  <c r="R154" i="43"/>
  <c r="O167" i="43"/>
  <c r="S167" i="43"/>
  <c r="Q169" i="43"/>
  <c r="O182" i="43"/>
  <c r="S182" i="43"/>
  <c r="Q184" i="43"/>
  <c r="N197" i="43"/>
  <c r="R197" i="43"/>
  <c r="P199" i="43"/>
  <c r="T199" i="43"/>
  <c r="R212" i="43"/>
  <c r="O213" i="43"/>
  <c r="S213" i="43"/>
  <c r="O228" i="43"/>
  <c r="S228" i="43"/>
  <c r="Q230" i="43"/>
  <c r="S242" i="43"/>
  <c r="S243" i="43"/>
  <c r="P241" i="43"/>
  <c r="O242" i="43"/>
  <c r="Q273" i="43"/>
  <c r="Q271" i="43"/>
  <c r="O409" i="43"/>
  <c r="P242" i="43"/>
  <c r="O301" i="43"/>
  <c r="O299" i="43"/>
  <c r="S301" i="43"/>
  <c r="S299" i="43"/>
  <c r="P302" i="43"/>
  <c r="P298" i="43"/>
  <c r="T302" i="43"/>
  <c r="T298" i="43"/>
  <c r="O300" i="43"/>
  <c r="O367" i="43"/>
  <c r="O365" i="43"/>
  <c r="S367" i="43"/>
  <c r="S365" i="43"/>
  <c r="N382" i="43"/>
  <c r="S409" i="43"/>
  <c r="O470" i="43"/>
  <c r="O471" i="43"/>
  <c r="O472" i="43"/>
  <c r="S470" i="43"/>
  <c r="S471" i="43"/>
  <c r="S472" i="43"/>
  <c r="N272" i="43"/>
  <c r="R272" i="43"/>
  <c r="O273" i="43"/>
  <c r="S273" i="43"/>
  <c r="O284" i="43"/>
  <c r="S284" i="43"/>
  <c r="Q286" i="43"/>
  <c r="N287" i="43"/>
  <c r="R287" i="43"/>
  <c r="N298" i="43"/>
  <c r="R298" i="43"/>
  <c r="P300" i="43"/>
  <c r="T300" i="43"/>
  <c r="Q301" i="43"/>
  <c r="P312" i="43"/>
  <c r="T312" i="43"/>
  <c r="Q313" i="43"/>
  <c r="P316" i="43"/>
  <c r="T316" i="43"/>
  <c r="P366" i="43"/>
  <c r="T366" i="43"/>
  <c r="Q367" i="43"/>
  <c r="O382" i="43"/>
  <c r="S382" i="43"/>
  <c r="P383" i="43"/>
  <c r="T383" i="43"/>
  <c r="O392" i="43"/>
  <c r="S392" i="43"/>
  <c r="P409" i="43"/>
  <c r="T409" i="43"/>
  <c r="Q410" i="43"/>
  <c r="O424" i="43"/>
  <c r="S424" i="43"/>
  <c r="P425" i="43"/>
  <c r="T425" i="43"/>
  <c r="O434" i="43"/>
  <c r="S434" i="43"/>
  <c r="P435" i="43"/>
  <c r="T435" i="43"/>
  <c r="Q446" i="43"/>
  <c r="N447" i="43"/>
  <c r="R447" i="43"/>
  <c r="O458" i="43"/>
  <c r="P459" i="43"/>
  <c r="Q470" i="43"/>
  <c r="N471" i="43"/>
  <c r="R471" i="43"/>
  <c r="O272" i="43"/>
  <c r="S272" i="43"/>
  <c r="P273" i="43"/>
  <c r="T273" i="43"/>
  <c r="P284" i="43"/>
  <c r="T284" i="43"/>
  <c r="N286" i="43"/>
  <c r="R286" i="43"/>
  <c r="O287" i="43"/>
  <c r="S287" i="43"/>
  <c r="O298" i="43"/>
  <c r="S298" i="43"/>
  <c r="Q300" i="43"/>
  <c r="N301" i="43"/>
  <c r="R301" i="43"/>
  <c r="Q312" i="43"/>
  <c r="O314" i="43"/>
  <c r="S314" i="43"/>
  <c r="Q366" i="43"/>
  <c r="N367" i="43"/>
  <c r="R367" i="43"/>
  <c r="P382" i="43"/>
  <c r="T382" i="43"/>
  <c r="Q383" i="43"/>
  <c r="N394" i="43"/>
  <c r="R394" i="43"/>
  <c r="Q409" i="43"/>
  <c r="N410" i="43"/>
  <c r="R410" i="43"/>
  <c r="P424" i="43"/>
  <c r="T424" i="43"/>
  <c r="Q425" i="43"/>
  <c r="N436" i="43"/>
  <c r="R436" i="43"/>
  <c r="P448" i="43"/>
  <c r="T448" i="43"/>
  <c r="N460" i="43"/>
  <c r="P472" i="43"/>
  <c r="T472" i="43"/>
  <c r="P137" i="43" l="1"/>
  <c r="P138" i="43"/>
  <c r="T138" i="43"/>
  <c r="T137" i="43"/>
  <c r="S138" i="43"/>
  <c r="N137" i="43"/>
  <c r="O137" i="43"/>
  <c r="O139" i="43"/>
  <c r="R137" i="43"/>
  <c r="S139" i="43"/>
  <c r="R139" i="43"/>
  <c r="Q138" i="43"/>
  <c r="Q139" i="43"/>
  <c r="N139" i="43"/>
  <c r="M474" i="43"/>
  <c r="L474" i="43"/>
  <c r="K474" i="43"/>
  <c r="J474" i="43"/>
  <c r="I474" i="43"/>
  <c r="H474" i="43"/>
  <c r="G474" i="43"/>
  <c r="M473" i="43"/>
  <c r="L473" i="43"/>
  <c r="K473" i="43"/>
  <c r="J473" i="43"/>
  <c r="I473" i="43"/>
  <c r="H473" i="43"/>
  <c r="G473" i="43"/>
  <c r="M469" i="43"/>
  <c r="L469" i="43"/>
  <c r="L470" i="43" s="1"/>
  <c r="K469" i="43"/>
  <c r="K472" i="43" s="1"/>
  <c r="J469" i="43"/>
  <c r="J471" i="43" s="1"/>
  <c r="I469" i="43"/>
  <c r="H469" i="43"/>
  <c r="H470" i="43" s="1"/>
  <c r="G469" i="43"/>
  <c r="G472" i="43" s="1"/>
  <c r="M462" i="43"/>
  <c r="L462" i="43"/>
  <c r="K462" i="43"/>
  <c r="J462" i="43"/>
  <c r="I462" i="43"/>
  <c r="H462" i="43"/>
  <c r="G462" i="43"/>
  <c r="M461" i="43"/>
  <c r="L461" i="43"/>
  <c r="K461" i="43"/>
  <c r="J461" i="43"/>
  <c r="I461" i="43"/>
  <c r="H461" i="43"/>
  <c r="G461" i="43"/>
  <c r="M460" i="43"/>
  <c r="L460" i="43"/>
  <c r="K460" i="43"/>
  <c r="J460" i="43"/>
  <c r="M459" i="43"/>
  <c r="L459" i="43"/>
  <c r="K459" i="43"/>
  <c r="J459" i="43"/>
  <c r="M458" i="43"/>
  <c r="L458" i="43"/>
  <c r="K458" i="43"/>
  <c r="J458" i="43"/>
  <c r="I457" i="43"/>
  <c r="I460" i="43" s="1"/>
  <c r="H457" i="43"/>
  <c r="H459" i="43" s="1"/>
  <c r="G457" i="43"/>
  <c r="M450" i="43"/>
  <c r="L450" i="43"/>
  <c r="K450" i="43"/>
  <c r="J450" i="43"/>
  <c r="I450" i="43"/>
  <c r="H450" i="43"/>
  <c r="G450" i="43"/>
  <c r="M449" i="43"/>
  <c r="L449" i="43"/>
  <c r="K449" i="43"/>
  <c r="J449" i="43"/>
  <c r="I449" i="43"/>
  <c r="H449" i="43"/>
  <c r="G449" i="43"/>
  <c r="M445" i="43"/>
  <c r="L445" i="43"/>
  <c r="L446" i="43" s="1"/>
  <c r="K445" i="43"/>
  <c r="K448" i="43" s="1"/>
  <c r="J445" i="43"/>
  <c r="J447" i="43" s="1"/>
  <c r="I445" i="43"/>
  <c r="H445" i="43"/>
  <c r="H446" i="43" s="1"/>
  <c r="G445" i="43"/>
  <c r="G448" i="43" s="1"/>
  <c r="M438" i="43"/>
  <c r="L438" i="43"/>
  <c r="K438" i="43"/>
  <c r="J438" i="43"/>
  <c r="I438" i="43"/>
  <c r="H438" i="43"/>
  <c r="G438" i="43"/>
  <c r="M437" i="43"/>
  <c r="L437" i="43"/>
  <c r="K437" i="43"/>
  <c r="J437" i="43"/>
  <c r="I437" i="43"/>
  <c r="H437" i="43"/>
  <c r="G437" i="43"/>
  <c r="M433" i="43"/>
  <c r="M436" i="43" s="1"/>
  <c r="L433" i="43"/>
  <c r="L435" i="43" s="1"/>
  <c r="K433" i="43"/>
  <c r="J433" i="43"/>
  <c r="J434" i="43" s="1"/>
  <c r="I433" i="43"/>
  <c r="I436" i="43" s="1"/>
  <c r="H433" i="43"/>
  <c r="H435" i="43" s="1"/>
  <c r="G433" i="43"/>
  <c r="M426" i="43"/>
  <c r="L426" i="43"/>
  <c r="K426" i="43"/>
  <c r="J426" i="43"/>
  <c r="I426" i="43"/>
  <c r="H426" i="43"/>
  <c r="G426" i="43"/>
  <c r="M421" i="43"/>
  <c r="M422" i="43" s="1"/>
  <c r="L421" i="43"/>
  <c r="L422" i="43" s="1"/>
  <c r="K421" i="43"/>
  <c r="K422" i="43" s="1"/>
  <c r="J421" i="43"/>
  <c r="J422" i="43" s="1"/>
  <c r="I421" i="43"/>
  <c r="I422" i="43" s="1"/>
  <c r="H421" i="43"/>
  <c r="H422" i="43" s="1"/>
  <c r="G421" i="43"/>
  <c r="G422" i="43" s="1"/>
  <c r="M419" i="43"/>
  <c r="M425" i="43" s="1"/>
  <c r="L419" i="43"/>
  <c r="K419" i="43"/>
  <c r="J419" i="43"/>
  <c r="I419" i="43"/>
  <c r="I425" i="43" s="1"/>
  <c r="H419" i="43"/>
  <c r="G419" i="43"/>
  <c r="M411" i="43"/>
  <c r="L411" i="43"/>
  <c r="K411" i="43"/>
  <c r="J411" i="43"/>
  <c r="I411" i="43"/>
  <c r="H411" i="43"/>
  <c r="G411" i="43"/>
  <c r="M406" i="43"/>
  <c r="M407" i="43" s="1"/>
  <c r="L406" i="43"/>
  <c r="L407" i="43" s="1"/>
  <c r="K406" i="43"/>
  <c r="K407" i="43" s="1"/>
  <c r="J406" i="43"/>
  <c r="J407" i="43" s="1"/>
  <c r="I406" i="43"/>
  <c r="I407" i="43" s="1"/>
  <c r="H406" i="43"/>
  <c r="H407" i="43" s="1"/>
  <c r="G406" i="43"/>
  <c r="G407" i="43" s="1"/>
  <c r="M404" i="43"/>
  <c r="L404" i="43"/>
  <c r="K404" i="43"/>
  <c r="J404" i="43"/>
  <c r="J410" i="43" s="1"/>
  <c r="I404" i="43"/>
  <c r="H404" i="43"/>
  <c r="G404" i="43"/>
  <c r="M396" i="43"/>
  <c r="L396" i="43"/>
  <c r="K396" i="43"/>
  <c r="J396" i="43"/>
  <c r="I396" i="43"/>
  <c r="H396" i="43"/>
  <c r="G396" i="43"/>
  <c r="M395" i="43"/>
  <c r="L395" i="43"/>
  <c r="K395" i="43"/>
  <c r="J395" i="43"/>
  <c r="I395" i="43"/>
  <c r="H395" i="43"/>
  <c r="G395" i="43"/>
  <c r="M391" i="43"/>
  <c r="M394" i="43" s="1"/>
  <c r="L391" i="43"/>
  <c r="L393" i="43" s="1"/>
  <c r="K391" i="43"/>
  <c r="J391" i="43"/>
  <c r="J392" i="43" s="1"/>
  <c r="I391" i="43"/>
  <c r="I394" i="43" s="1"/>
  <c r="H391" i="43"/>
  <c r="H393" i="43" s="1"/>
  <c r="G391" i="43"/>
  <c r="M384" i="43"/>
  <c r="L384" i="43"/>
  <c r="K384" i="43"/>
  <c r="J384" i="43"/>
  <c r="I384" i="43"/>
  <c r="H384" i="43"/>
  <c r="G384" i="43"/>
  <c r="M379" i="43"/>
  <c r="M380" i="43" s="1"/>
  <c r="L379" i="43"/>
  <c r="L380" i="43" s="1"/>
  <c r="K379" i="43"/>
  <c r="K380" i="43" s="1"/>
  <c r="J379" i="43"/>
  <c r="J380" i="43" s="1"/>
  <c r="I379" i="43"/>
  <c r="I380" i="43" s="1"/>
  <c r="H379" i="43"/>
  <c r="H380" i="43" s="1"/>
  <c r="G379" i="43"/>
  <c r="G380" i="43" s="1"/>
  <c r="M377" i="43"/>
  <c r="L377" i="43"/>
  <c r="K377" i="43"/>
  <c r="J377" i="43"/>
  <c r="I377" i="43"/>
  <c r="H377" i="43"/>
  <c r="G377" i="43"/>
  <c r="M368" i="43"/>
  <c r="L368" i="43"/>
  <c r="K368" i="43"/>
  <c r="J368" i="43"/>
  <c r="I368" i="43"/>
  <c r="H368" i="43"/>
  <c r="G368" i="43"/>
  <c r="M363" i="43"/>
  <c r="M364" i="43" s="1"/>
  <c r="L363" i="43"/>
  <c r="L364" i="43" s="1"/>
  <c r="K363" i="43"/>
  <c r="K364" i="43" s="1"/>
  <c r="J363" i="43"/>
  <c r="J364" i="43" s="1"/>
  <c r="I363" i="43"/>
  <c r="I364" i="43" s="1"/>
  <c r="H363" i="43"/>
  <c r="H364" i="43" s="1"/>
  <c r="G363" i="43"/>
  <c r="G364" i="43" s="1"/>
  <c r="M361" i="43"/>
  <c r="L361" i="43"/>
  <c r="K361" i="43"/>
  <c r="J361" i="43"/>
  <c r="I361" i="43"/>
  <c r="H361" i="43"/>
  <c r="G361" i="43"/>
  <c r="M352" i="43"/>
  <c r="L352" i="43"/>
  <c r="K352" i="43"/>
  <c r="J352" i="43"/>
  <c r="I352" i="43"/>
  <c r="H352" i="43"/>
  <c r="G352" i="43"/>
  <c r="M351" i="43"/>
  <c r="L351" i="43"/>
  <c r="K351" i="43"/>
  <c r="J351" i="43"/>
  <c r="I351" i="43"/>
  <c r="H351" i="43"/>
  <c r="G351" i="43"/>
  <c r="M350" i="43"/>
  <c r="L350" i="43"/>
  <c r="K350" i="43"/>
  <c r="J350" i="43"/>
  <c r="I350" i="43"/>
  <c r="H350" i="43"/>
  <c r="G350" i="43"/>
  <c r="M349" i="43"/>
  <c r="L349" i="43"/>
  <c r="K349" i="43"/>
  <c r="J349" i="43"/>
  <c r="I349" i="43"/>
  <c r="H349" i="43"/>
  <c r="G349" i="43"/>
  <c r="M348" i="43"/>
  <c r="L348" i="43"/>
  <c r="K348" i="43"/>
  <c r="J348" i="43"/>
  <c r="I348" i="43"/>
  <c r="H348" i="43"/>
  <c r="G348" i="43"/>
  <c r="M340" i="43"/>
  <c r="L340" i="43"/>
  <c r="K340" i="43"/>
  <c r="J340" i="43"/>
  <c r="I340" i="43"/>
  <c r="H340" i="43"/>
  <c r="G340" i="43"/>
  <c r="M339" i="43"/>
  <c r="L339" i="43"/>
  <c r="K339" i="43"/>
  <c r="J339" i="43"/>
  <c r="I339" i="43"/>
  <c r="H339" i="43"/>
  <c r="G339" i="43"/>
  <c r="M338" i="43"/>
  <c r="L338" i="43"/>
  <c r="K338" i="43"/>
  <c r="J338" i="43"/>
  <c r="I338" i="43"/>
  <c r="H338" i="43"/>
  <c r="G338" i="43"/>
  <c r="M337" i="43"/>
  <c r="L337" i="43"/>
  <c r="K337" i="43"/>
  <c r="J337" i="43"/>
  <c r="I337" i="43"/>
  <c r="H337" i="43"/>
  <c r="G337" i="43"/>
  <c r="M336" i="43"/>
  <c r="L336" i="43"/>
  <c r="K336" i="43"/>
  <c r="J336" i="43"/>
  <c r="I336" i="43"/>
  <c r="H336" i="43"/>
  <c r="G336" i="43"/>
  <c r="M328" i="43"/>
  <c r="L328" i="43"/>
  <c r="K328" i="43"/>
  <c r="J328" i="43"/>
  <c r="I328" i="43"/>
  <c r="H328" i="43"/>
  <c r="G328" i="43"/>
  <c r="M327" i="43"/>
  <c r="L327" i="43"/>
  <c r="K327" i="43"/>
  <c r="J327" i="43"/>
  <c r="I327" i="43"/>
  <c r="H327" i="43"/>
  <c r="G327" i="43"/>
  <c r="M326" i="43"/>
  <c r="L326" i="43"/>
  <c r="K326" i="43"/>
  <c r="J326" i="43"/>
  <c r="I326" i="43"/>
  <c r="H326" i="43"/>
  <c r="G326" i="43"/>
  <c r="M325" i="43"/>
  <c r="L325" i="43"/>
  <c r="K325" i="43"/>
  <c r="J325" i="43"/>
  <c r="I325" i="43"/>
  <c r="H325" i="43"/>
  <c r="G325" i="43"/>
  <c r="M324" i="43"/>
  <c r="L324" i="43"/>
  <c r="K324" i="43"/>
  <c r="J324" i="43"/>
  <c r="I324" i="43"/>
  <c r="H324" i="43"/>
  <c r="G324" i="43"/>
  <c r="M315" i="43"/>
  <c r="L315" i="43"/>
  <c r="K315" i="43"/>
  <c r="J315" i="43"/>
  <c r="I315" i="43"/>
  <c r="H315" i="43"/>
  <c r="G315" i="43"/>
  <c r="M311" i="43"/>
  <c r="M313" i="43" s="1"/>
  <c r="L311" i="43"/>
  <c r="K311" i="43"/>
  <c r="K316" i="43" s="1"/>
  <c r="J311" i="43"/>
  <c r="J314" i="43" s="1"/>
  <c r="I311" i="43"/>
  <c r="I313" i="43" s="1"/>
  <c r="H311" i="43"/>
  <c r="G311" i="43"/>
  <c r="G316" i="43" s="1"/>
  <c r="M297" i="43"/>
  <c r="M302" i="43" s="1"/>
  <c r="L297" i="43"/>
  <c r="L302" i="43" s="1"/>
  <c r="K297" i="43"/>
  <c r="K302" i="43" s="1"/>
  <c r="J297" i="43"/>
  <c r="I297" i="43"/>
  <c r="I302" i="43" s="1"/>
  <c r="H297" i="43"/>
  <c r="H302" i="43" s="1"/>
  <c r="G297" i="43"/>
  <c r="G298" i="43" s="1"/>
  <c r="M295" i="43"/>
  <c r="L295" i="43"/>
  <c r="K295" i="43"/>
  <c r="J295" i="43"/>
  <c r="I295" i="43"/>
  <c r="H295" i="43"/>
  <c r="G295" i="43"/>
  <c r="M283" i="43"/>
  <c r="M288" i="43" s="1"/>
  <c r="L283" i="43"/>
  <c r="L284" i="43" s="1"/>
  <c r="K283" i="43"/>
  <c r="J283" i="43"/>
  <c r="J288" i="43" s="1"/>
  <c r="I283" i="43"/>
  <c r="I288" i="43" s="1"/>
  <c r="H283" i="43"/>
  <c r="H288" i="43" s="1"/>
  <c r="G283" i="43"/>
  <c r="M281" i="43"/>
  <c r="L281" i="43"/>
  <c r="K281" i="43"/>
  <c r="J281" i="43"/>
  <c r="I281" i="43"/>
  <c r="H281" i="43"/>
  <c r="G281" i="43"/>
  <c r="M274" i="43"/>
  <c r="L274" i="43"/>
  <c r="K274" i="43"/>
  <c r="J274" i="43"/>
  <c r="I274" i="43"/>
  <c r="H274" i="43"/>
  <c r="G274" i="43"/>
  <c r="M269" i="43"/>
  <c r="M270" i="43" s="1"/>
  <c r="L269" i="43"/>
  <c r="L270" i="43" s="1"/>
  <c r="K269" i="43"/>
  <c r="K270" i="43" s="1"/>
  <c r="J269" i="43"/>
  <c r="J270" i="43" s="1"/>
  <c r="I269" i="43"/>
  <c r="I270" i="43" s="1"/>
  <c r="H269" i="43"/>
  <c r="H270" i="43" s="1"/>
  <c r="G269" i="43"/>
  <c r="G270" i="43" s="1"/>
  <c r="M267" i="43"/>
  <c r="L267" i="43"/>
  <c r="L273" i="43" s="1"/>
  <c r="K267" i="43"/>
  <c r="J267" i="43"/>
  <c r="I267" i="43"/>
  <c r="H267" i="43"/>
  <c r="H273" i="43" s="1"/>
  <c r="G267" i="43"/>
  <c r="M259" i="43"/>
  <c r="L259" i="43"/>
  <c r="K259" i="43"/>
  <c r="J259" i="43"/>
  <c r="I259" i="43"/>
  <c r="H259" i="43"/>
  <c r="G259" i="43"/>
  <c r="M258" i="43"/>
  <c r="L258" i="43"/>
  <c r="K258" i="43"/>
  <c r="J258" i="43"/>
  <c r="I258" i="43"/>
  <c r="H258" i="43"/>
  <c r="G258" i="43"/>
  <c r="M257" i="43"/>
  <c r="L257" i="43"/>
  <c r="K257" i="43"/>
  <c r="J257" i="43"/>
  <c r="I257" i="43"/>
  <c r="H257" i="43"/>
  <c r="G257" i="43"/>
  <c r="M256" i="43"/>
  <c r="L256" i="43"/>
  <c r="K256" i="43"/>
  <c r="J256" i="43"/>
  <c r="I256" i="43"/>
  <c r="H256" i="43"/>
  <c r="G256" i="43"/>
  <c r="M255" i="43"/>
  <c r="L255" i="43"/>
  <c r="K255" i="43"/>
  <c r="J255" i="43"/>
  <c r="I255" i="43"/>
  <c r="H255" i="43"/>
  <c r="G255" i="43"/>
  <c r="M245" i="43"/>
  <c r="L245" i="43"/>
  <c r="K245" i="43"/>
  <c r="J245" i="43"/>
  <c r="I245" i="43"/>
  <c r="H245" i="43"/>
  <c r="G245" i="43"/>
  <c r="M244" i="43"/>
  <c r="L244" i="43"/>
  <c r="K244" i="43"/>
  <c r="J244" i="43"/>
  <c r="I244" i="43"/>
  <c r="H244" i="43"/>
  <c r="G244" i="43"/>
  <c r="M240" i="43"/>
  <c r="M243" i="43" s="1"/>
  <c r="L240" i="43"/>
  <c r="L241" i="43" s="1"/>
  <c r="K240" i="43"/>
  <c r="K242" i="43" s="1"/>
  <c r="J240" i="43"/>
  <c r="J243" i="43" s="1"/>
  <c r="I240" i="43"/>
  <c r="I243" i="43" s="1"/>
  <c r="H240" i="43"/>
  <c r="H243" i="43" s="1"/>
  <c r="G240" i="43"/>
  <c r="G243" i="43" s="1"/>
  <c r="M231" i="43"/>
  <c r="L231" i="43"/>
  <c r="K231" i="43"/>
  <c r="J231" i="43"/>
  <c r="I231" i="43"/>
  <c r="H231" i="43"/>
  <c r="G231" i="43"/>
  <c r="M226" i="43"/>
  <c r="M227" i="43" s="1"/>
  <c r="L226" i="43"/>
  <c r="L227" i="43" s="1"/>
  <c r="K226" i="43"/>
  <c r="K227" i="43" s="1"/>
  <c r="J226" i="43"/>
  <c r="J227" i="43" s="1"/>
  <c r="I226" i="43"/>
  <c r="I227" i="43" s="1"/>
  <c r="H226" i="43"/>
  <c r="H227" i="43" s="1"/>
  <c r="G226" i="43"/>
  <c r="G227" i="43" s="1"/>
  <c r="M224" i="43"/>
  <c r="L224" i="43"/>
  <c r="K224" i="43"/>
  <c r="K228" i="43" s="1"/>
  <c r="J224" i="43"/>
  <c r="I224" i="43"/>
  <c r="H224" i="43"/>
  <c r="H230" i="43" s="1"/>
  <c r="G224" i="43"/>
  <c r="G228" i="43" s="1"/>
  <c r="M216" i="43"/>
  <c r="L216" i="43"/>
  <c r="K216" i="43"/>
  <c r="J216" i="43"/>
  <c r="I216" i="43"/>
  <c r="H216" i="43"/>
  <c r="G216" i="43"/>
  <c r="M211" i="43"/>
  <c r="M212" i="43" s="1"/>
  <c r="L211" i="43"/>
  <c r="K211" i="43"/>
  <c r="K212" i="43" s="1"/>
  <c r="J211" i="43"/>
  <c r="I211" i="43"/>
  <c r="I212" i="43" s="1"/>
  <c r="H211" i="43"/>
  <c r="G211" i="43"/>
  <c r="G212" i="43" s="1"/>
  <c r="M209" i="43"/>
  <c r="L209" i="43"/>
  <c r="L215" i="43" s="1"/>
  <c r="K209" i="43"/>
  <c r="K215" i="43" s="1"/>
  <c r="J209" i="43"/>
  <c r="J215" i="43" s="1"/>
  <c r="I209" i="43"/>
  <c r="H209" i="43"/>
  <c r="H215" i="43" s="1"/>
  <c r="G209" i="43"/>
  <c r="M200" i="43"/>
  <c r="L200" i="43"/>
  <c r="K200" i="43"/>
  <c r="J200" i="43"/>
  <c r="I200" i="43"/>
  <c r="H200" i="43"/>
  <c r="G200" i="43"/>
  <c r="M195" i="43"/>
  <c r="M196" i="43" s="1"/>
  <c r="L195" i="43"/>
  <c r="L196" i="43" s="1"/>
  <c r="K195" i="43"/>
  <c r="K196" i="43" s="1"/>
  <c r="J195" i="43"/>
  <c r="J196" i="43" s="1"/>
  <c r="I195" i="43"/>
  <c r="I196" i="43" s="1"/>
  <c r="H195" i="43"/>
  <c r="H196" i="43" s="1"/>
  <c r="G195" i="43"/>
  <c r="G196" i="43" s="1"/>
  <c r="M193" i="43"/>
  <c r="L193" i="43"/>
  <c r="K193" i="43"/>
  <c r="J193" i="43"/>
  <c r="I193" i="43"/>
  <c r="H193" i="43"/>
  <c r="G193" i="43"/>
  <c r="G199" i="43" s="1"/>
  <c r="M185" i="43"/>
  <c r="L185" i="43"/>
  <c r="K185" i="43"/>
  <c r="J185" i="43"/>
  <c r="I185" i="43"/>
  <c r="H185" i="43"/>
  <c r="G185" i="43"/>
  <c r="G184" i="43"/>
  <c r="M180" i="43"/>
  <c r="M181" i="43" s="1"/>
  <c r="L180" i="43"/>
  <c r="L181" i="43" s="1"/>
  <c r="K180" i="43"/>
  <c r="K181" i="43" s="1"/>
  <c r="J180" i="43"/>
  <c r="J181" i="43" s="1"/>
  <c r="I180" i="43"/>
  <c r="I181" i="43" s="1"/>
  <c r="H180" i="43"/>
  <c r="H181" i="43" s="1"/>
  <c r="G180" i="43"/>
  <c r="G182" i="43" s="1"/>
  <c r="M178" i="43"/>
  <c r="L178" i="43"/>
  <c r="K178" i="43"/>
  <c r="J178" i="43"/>
  <c r="J184" i="43" s="1"/>
  <c r="I178" i="43"/>
  <c r="H178" i="43"/>
  <c r="M170" i="43"/>
  <c r="L170" i="43"/>
  <c r="K170" i="43"/>
  <c r="J170" i="43"/>
  <c r="I170" i="43"/>
  <c r="H170" i="43"/>
  <c r="G170" i="43"/>
  <c r="M165" i="43"/>
  <c r="M166" i="43" s="1"/>
  <c r="L165" i="43"/>
  <c r="L166" i="43" s="1"/>
  <c r="K165" i="43"/>
  <c r="K166" i="43" s="1"/>
  <c r="J165" i="43"/>
  <c r="J166" i="43" s="1"/>
  <c r="I165" i="43"/>
  <c r="I166" i="43" s="1"/>
  <c r="H165" i="43"/>
  <c r="H166" i="43" s="1"/>
  <c r="G165" i="43"/>
  <c r="G166" i="43" s="1"/>
  <c r="M163" i="43"/>
  <c r="L163" i="43"/>
  <c r="K163" i="43"/>
  <c r="J163" i="43"/>
  <c r="I163" i="43"/>
  <c r="H163" i="43"/>
  <c r="H169" i="43" s="1"/>
  <c r="G163" i="43"/>
  <c r="M155" i="43"/>
  <c r="L155" i="43"/>
  <c r="K155" i="43"/>
  <c r="J155" i="43"/>
  <c r="I155" i="43"/>
  <c r="H155" i="43"/>
  <c r="G155" i="43"/>
  <c r="M150" i="43"/>
  <c r="M151" i="43" s="1"/>
  <c r="L150" i="43"/>
  <c r="L151" i="43" s="1"/>
  <c r="K150" i="43"/>
  <c r="K151" i="43" s="1"/>
  <c r="J150" i="43"/>
  <c r="J151" i="43" s="1"/>
  <c r="I150" i="43"/>
  <c r="I151" i="43" s="1"/>
  <c r="H150" i="43"/>
  <c r="H151" i="43" s="1"/>
  <c r="G150" i="43"/>
  <c r="G151" i="43" s="1"/>
  <c r="M148" i="43"/>
  <c r="L148" i="43"/>
  <c r="K148" i="43"/>
  <c r="J148" i="43"/>
  <c r="I148" i="43"/>
  <c r="H148" i="43"/>
  <c r="G148" i="43"/>
  <c r="M140" i="43"/>
  <c r="L140" i="43"/>
  <c r="K140" i="43"/>
  <c r="J140" i="43"/>
  <c r="I140" i="43"/>
  <c r="H140" i="43"/>
  <c r="G140" i="43"/>
  <c r="M135" i="43"/>
  <c r="M136" i="43" s="1"/>
  <c r="L135" i="43"/>
  <c r="L136" i="43" s="1"/>
  <c r="K135" i="43"/>
  <c r="K136" i="43" s="1"/>
  <c r="J135" i="43"/>
  <c r="J136" i="43" s="1"/>
  <c r="I135" i="43"/>
  <c r="I136" i="43" s="1"/>
  <c r="H135" i="43"/>
  <c r="H136" i="43" s="1"/>
  <c r="G135" i="43"/>
  <c r="G136" i="43" s="1"/>
  <c r="M132" i="43"/>
  <c r="L132" i="43"/>
  <c r="K132" i="43"/>
  <c r="J132" i="43"/>
  <c r="I132" i="43"/>
  <c r="H132" i="43"/>
  <c r="G132" i="43"/>
  <c r="M131" i="43"/>
  <c r="L131" i="43"/>
  <c r="K131" i="43"/>
  <c r="J131" i="43"/>
  <c r="I131" i="43"/>
  <c r="H131" i="43"/>
  <c r="G131" i="43"/>
  <c r="M130" i="43"/>
  <c r="L130" i="43"/>
  <c r="K130" i="43"/>
  <c r="J130" i="43"/>
  <c r="I130" i="43"/>
  <c r="H130" i="43"/>
  <c r="G130" i="43"/>
  <c r="M123" i="43"/>
  <c r="L123" i="43"/>
  <c r="K123" i="43"/>
  <c r="J123" i="43"/>
  <c r="I123" i="43"/>
  <c r="H123" i="43"/>
  <c r="G123" i="43"/>
  <c r="M122" i="43"/>
  <c r="L122" i="43"/>
  <c r="K122" i="43"/>
  <c r="J122" i="43"/>
  <c r="I122" i="43"/>
  <c r="H122" i="43"/>
  <c r="G122" i="43"/>
  <c r="M121" i="43"/>
  <c r="L121" i="43"/>
  <c r="K121" i="43"/>
  <c r="J121" i="43"/>
  <c r="I121" i="43"/>
  <c r="H121" i="43"/>
  <c r="G121" i="43"/>
  <c r="M110" i="43"/>
  <c r="L110" i="43"/>
  <c r="K110" i="43"/>
  <c r="J110" i="43"/>
  <c r="I110" i="43"/>
  <c r="H110" i="43"/>
  <c r="G110" i="43"/>
  <c r="M109" i="43"/>
  <c r="L109" i="43"/>
  <c r="K109" i="43"/>
  <c r="J109" i="43"/>
  <c r="I109" i="43"/>
  <c r="H109" i="43"/>
  <c r="G109" i="43"/>
  <c r="M108" i="43"/>
  <c r="L108" i="43"/>
  <c r="K108" i="43"/>
  <c r="J108" i="43"/>
  <c r="I108" i="43"/>
  <c r="H108" i="43"/>
  <c r="G108" i="43"/>
  <c r="M107" i="43"/>
  <c r="L107" i="43"/>
  <c r="K107" i="43"/>
  <c r="J107" i="43"/>
  <c r="I107" i="43"/>
  <c r="H107" i="43"/>
  <c r="G107" i="43"/>
  <c r="M106" i="43"/>
  <c r="L106" i="43"/>
  <c r="K106" i="43"/>
  <c r="J106" i="43"/>
  <c r="I106" i="43"/>
  <c r="H106" i="43"/>
  <c r="G106" i="43"/>
  <c r="M98" i="43"/>
  <c r="L98" i="43"/>
  <c r="K98" i="43"/>
  <c r="J98" i="43"/>
  <c r="I98" i="43"/>
  <c r="H98" i="43"/>
  <c r="G98" i="43"/>
  <c r="M97" i="43"/>
  <c r="L97" i="43"/>
  <c r="K97" i="43"/>
  <c r="J97" i="43"/>
  <c r="I97" i="43"/>
  <c r="H97" i="43"/>
  <c r="G97" i="43"/>
  <c r="M96" i="43"/>
  <c r="L96" i="43"/>
  <c r="K96" i="43"/>
  <c r="J96" i="43"/>
  <c r="I96" i="43"/>
  <c r="H96" i="43"/>
  <c r="G96" i="43"/>
  <c r="M95" i="43"/>
  <c r="L95" i="43"/>
  <c r="K95" i="43"/>
  <c r="J95" i="43"/>
  <c r="H95" i="43"/>
  <c r="G95" i="43"/>
  <c r="M94" i="43"/>
  <c r="L94" i="43"/>
  <c r="K94" i="43"/>
  <c r="J94" i="43"/>
  <c r="I94" i="43"/>
  <c r="H94" i="43"/>
  <c r="G94" i="43"/>
  <c r="M86" i="43"/>
  <c r="L86" i="43"/>
  <c r="K86" i="43"/>
  <c r="J86" i="43"/>
  <c r="I86" i="43"/>
  <c r="H86" i="43"/>
  <c r="G86" i="43"/>
  <c r="M85" i="43"/>
  <c r="L85" i="43"/>
  <c r="K85" i="43"/>
  <c r="J85" i="43"/>
  <c r="I85" i="43"/>
  <c r="H85" i="43"/>
  <c r="G85" i="43"/>
  <c r="M84" i="43"/>
  <c r="L84" i="43"/>
  <c r="K84" i="43"/>
  <c r="J84" i="43"/>
  <c r="I84" i="43"/>
  <c r="H84" i="43"/>
  <c r="G84" i="43"/>
  <c r="M83" i="43"/>
  <c r="L83" i="43"/>
  <c r="I83" i="43"/>
  <c r="H83" i="43"/>
  <c r="G83" i="43"/>
  <c r="M82" i="43"/>
  <c r="L82" i="43"/>
  <c r="K82" i="43"/>
  <c r="J82" i="43"/>
  <c r="I82" i="43"/>
  <c r="H82" i="43"/>
  <c r="G82" i="43"/>
  <c r="M74" i="43"/>
  <c r="L74" i="43"/>
  <c r="K74" i="43"/>
  <c r="J74" i="43"/>
  <c r="I74" i="43"/>
  <c r="H74" i="43"/>
  <c r="G74" i="43"/>
  <c r="M73" i="43"/>
  <c r="L73" i="43"/>
  <c r="K73" i="43"/>
  <c r="J73" i="43"/>
  <c r="I73" i="43"/>
  <c r="H73" i="43"/>
  <c r="G73" i="43"/>
  <c r="M72" i="43"/>
  <c r="L72" i="43"/>
  <c r="K72" i="43"/>
  <c r="J72" i="43"/>
  <c r="I72" i="43"/>
  <c r="H72" i="43"/>
  <c r="G72" i="43"/>
  <c r="M71" i="43"/>
  <c r="L71" i="43"/>
  <c r="K71" i="43"/>
  <c r="J71" i="43"/>
  <c r="I71" i="43"/>
  <c r="H71" i="43"/>
  <c r="G71" i="43"/>
  <c r="M70" i="43"/>
  <c r="L70" i="43"/>
  <c r="K70" i="43"/>
  <c r="J70" i="43"/>
  <c r="I70" i="43"/>
  <c r="H70" i="43"/>
  <c r="G70" i="43"/>
  <c r="M62" i="43"/>
  <c r="L62" i="43"/>
  <c r="K62" i="43"/>
  <c r="J62" i="43"/>
  <c r="I62" i="43"/>
  <c r="H62" i="43"/>
  <c r="G62" i="43"/>
  <c r="M57" i="43"/>
  <c r="M58" i="43" s="1"/>
  <c r="L57" i="43"/>
  <c r="K57" i="43"/>
  <c r="K58" i="43" s="1"/>
  <c r="J57" i="43"/>
  <c r="J58" i="43" s="1"/>
  <c r="I57" i="43"/>
  <c r="I58" i="43" s="1"/>
  <c r="H57" i="43"/>
  <c r="G57" i="43"/>
  <c r="G58" i="43" s="1"/>
  <c r="M55" i="43"/>
  <c r="L55" i="43"/>
  <c r="K55" i="43"/>
  <c r="J55" i="43"/>
  <c r="I55" i="43"/>
  <c r="H55" i="43"/>
  <c r="G55" i="43"/>
  <c r="M50" i="43"/>
  <c r="L50" i="43"/>
  <c r="K50" i="43"/>
  <c r="J50" i="43"/>
  <c r="I50" i="43"/>
  <c r="H50" i="43"/>
  <c r="G50" i="43"/>
  <c r="M49" i="43"/>
  <c r="L49" i="43"/>
  <c r="K49" i="43"/>
  <c r="J49" i="43"/>
  <c r="I49" i="43"/>
  <c r="H49" i="43"/>
  <c r="G49" i="43"/>
  <c r="M45" i="43"/>
  <c r="M47" i="43" s="1"/>
  <c r="L45" i="43"/>
  <c r="L47" i="43" s="1"/>
  <c r="K45" i="43"/>
  <c r="K46" i="43" s="1"/>
  <c r="J45" i="43"/>
  <c r="J47" i="43" s="1"/>
  <c r="I45" i="43"/>
  <c r="I47" i="43" s="1"/>
  <c r="H45" i="43"/>
  <c r="H47" i="43" s="1"/>
  <c r="G45" i="43"/>
  <c r="G46" i="43" s="1"/>
  <c r="M38" i="43"/>
  <c r="L38" i="43"/>
  <c r="K38" i="43"/>
  <c r="J38" i="43"/>
  <c r="I38" i="43"/>
  <c r="H38" i="43"/>
  <c r="G38" i="43"/>
  <c r="M37" i="43"/>
  <c r="L37" i="43"/>
  <c r="K37" i="43"/>
  <c r="J37" i="43"/>
  <c r="I37" i="43"/>
  <c r="H37" i="43"/>
  <c r="G37" i="43"/>
  <c r="M36" i="43"/>
  <c r="L36" i="43"/>
  <c r="K36" i="43"/>
  <c r="J36" i="43"/>
  <c r="I36" i="43"/>
  <c r="H36" i="43"/>
  <c r="G36" i="43"/>
  <c r="L35" i="43"/>
  <c r="K35" i="43"/>
  <c r="J35" i="43"/>
  <c r="I35" i="43"/>
  <c r="H35" i="43"/>
  <c r="G35" i="43"/>
  <c r="M34" i="43"/>
  <c r="L34" i="43"/>
  <c r="K34" i="43"/>
  <c r="J34" i="43"/>
  <c r="I34" i="43"/>
  <c r="H34" i="43"/>
  <c r="G34" i="43"/>
  <c r="M26" i="43"/>
  <c r="L26" i="43"/>
  <c r="K26" i="43"/>
  <c r="J26" i="43"/>
  <c r="I26" i="43"/>
  <c r="H26" i="43"/>
  <c r="G26" i="43"/>
  <c r="M25" i="43"/>
  <c r="L25" i="43"/>
  <c r="K25" i="43"/>
  <c r="J25" i="43"/>
  <c r="I25" i="43"/>
  <c r="H25" i="43"/>
  <c r="G25" i="43"/>
  <c r="M24" i="43"/>
  <c r="L24" i="43"/>
  <c r="K24" i="43"/>
  <c r="J24" i="43"/>
  <c r="I24" i="43"/>
  <c r="H24" i="43"/>
  <c r="G24" i="43"/>
  <c r="M23" i="43"/>
  <c r="L23" i="43"/>
  <c r="K23" i="43"/>
  <c r="J23" i="43"/>
  <c r="I23" i="43"/>
  <c r="H23" i="43"/>
  <c r="G23" i="43"/>
  <c r="M22" i="43"/>
  <c r="L22" i="43"/>
  <c r="K22" i="43"/>
  <c r="J22" i="43"/>
  <c r="I22" i="43"/>
  <c r="H22" i="43"/>
  <c r="G22" i="43"/>
  <c r="M14" i="43"/>
  <c r="L14" i="43"/>
  <c r="K14" i="43"/>
  <c r="J14" i="43"/>
  <c r="I14" i="43"/>
  <c r="H14" i="43"/>
  <c r="G14" i="43"/>
  <c r="M13" i="43"/>
  <c r="L13" i="43"/>
  <c r="K13" i="43"/>
  <c r="J13" i="43"/>
  <c r="I13" i="43"/>
  <c r="H13" i="43"/>
  <c r="G13" i="43"/>
  <c r="M12" i="43"/>
  <c r="L12" i="43"/>
  <c r="K12" i="43"/>
  <c r="J12" i="43"/>
  <c r="I12" i="43"/>
  <c r="H12" i="43"/>
  <c r="G12" i="43"/>
  <c r="M11" i="43"/>
  <c r="L11" i="43"/>
  <c r="K11" i="43"/>
  <c r="J11" i="43"/>
  <c r="I11" i="43"/>
  <c r="H11" i="43"/>
  <c r="G11" i="43"/>
  <c r="M10" i="43"/>
  <c r="L10" i="43"/>
  <c r="K10" i="43"/>
  <c r="J10" i="43"/>
  <c r="I10" i="43"/>
  <c r="H10" i="43"/>
  <c r="G10" i="43"/>
  <c r="F474" i="43"/>
  <c r="F473" i="43"/>
  <c r="F469" i="43"/>
  <c r="F462" i="43"/>
  <c r="F461" i="43"/>
  <c r="F457" i="43"/>
  <c r="F450" i="43"/>
  <c r="F449" i="43"/>
  <c r="F445" i="43"/>
  <c r="F446" i="43" s="1"/>
  <c r="F438" i="43"/>
  <c r="F437" i="43"/>
  <c r="F433" i="43"/>
  <c r="F426" i="43"/>
  <c r="F421" i="43"/>
  <c r="F419" i="43"/>
  <c r="F425" i="43" s="1"/>
  <c r="F411" i="43"/>
  <c r="F406" i="43"/>
  <c r="F404" i="43"/>
  <c r="F410" i="43" s="1"/>
  <c r="F396" i="43"/>
  <c r="F395" i="43"/>
  <c r="F391" i="43"/>
  <c r="F384" i="43"/>
  <c r="F379" i="43"/>
  <c r="F380" i="43" s="1"/>
  <c r="F377" i="43"/>
  <c r="F383" i="43" s="1"/>
  <c r="F368" i="43"/>
  <c r="F363" i="43"/>
  <c r="F361" i="43"/>
  <c r="F367" i="43" s="1"/>
  <c r="F352" i="43"/>
  <c r="F351" i="43"/>
  <c r="F347" i="43"/>
  <c r="F340" i="43"/>
  <c r="F339" i="43"/>
  <c r="F335" i="43"/>
  <c r="F338" i="43" s="1"/>
  <c r="F328" i="43"/>
  <c r="F327" i="43"/>
  <c r="F323" i="43"/>
  <c r="F315" i="43"/>
  <c r="F311" i="43"/>
  <c r="F297" i="43"/>
  <c r="F295" i="43"/>
  <c r="F301" i="43" s="1"/>
  <c r="F283" i="43"/>
  <c r="F281" i="43"/>
  <c r="F274" i="43"/>
  <c r="F269" i="43"/>
  <c r="F267" i="43"/>
  <c r="F273" i="43" s="1"/>
  <c r="F259" i="43"/>
  <c r="F258" i="43"/>
  <c r="F257" i="43"/>
  <c r="F256" i="43"/>
  <c r="F255" i="43"/>
  <c r="F245" i="43"/>
  <c r="F244" i="43"/>
  <c r="F240" i="43"/>
  <c r="F243" i="43" s="1"/>
  <c r="F231" i="43"/>
  <c r="F226" i="43"/>
  <c r="F224" i="43"/>
  <c r="F230" i="43" s="1"/>
  <c r="F216" i="43"/>
  <c r="F211" i="43"/>
  <c r="F209" i="43"/>
  <c r="F215" i="43" s="1"/>
  <c r="F200" i="43"/>
  <c r="F195" i="43"/>
  <c r="F193" i="43"/>
  <c r="F199" i="43" s="1"/>
  <c r="F185" i="43"/>
  <c r="F180" i="43"/>
  <c r="F178" i="43"/>
  <c r="F184" i="43" s="1"/>
  <c r="F170" i="43"/>
  <c r="F165" i="43"/>
  <c r="F163" i="43"/>
  <c r="F155" i="43"/>
  <c r="F150" i="43"/>
  <c r="F148" i="43"/>
  <c r="F154" i="43" s="1"/>
  <c r="F140" i="43"/>
  <c r="F135" i="43"/>
  <c r="F136" i="43" s="1"/>
  <c r="F132" i="43"/>
  <c r="F131" i="43"/>
  <c r="F130" i="43"/>
  <c r="F123" i="43"/>
  <c r="F122" i="43"/>
  <c r="F121" i="43"/>
  <c r="F110" i="43"/>
  <c r="F109" i="43"/>
  <c r="F105" i="43"/>
  <c r="F98" i="43"/>
  <c r="F97" i="43"/>
  <c r="F93" i="43"/>
  <c r="F86" i="43"/>
  <c r="F85" i="43"/>
  <c r="F81" i="43"/>
  <c r="F82" i="43" s="1"/>
  <c r="F74" i="43"/>
  <c r="F73" i="43"/>
  <c r="F69" i="43"/>
  <c r="F62" i="43"/>
  <c r="F57" i="43"/>
  <c r="F58" i="43" s="1"/>
  <c r="F55" i="43"/>
  <c r="F61" i="43" s="1"/>
  <c r="F50" i="43"/>
  <c r="F49" i="43"/>
  <c r="F45" i="43"/>
  <c r="F48" i="43" s="1"/>
  <c r="F38" i="43"/>
  <c r="F37" i="43"/>
  <c r="F33" i="43"/>
  <c r="F26" i="43"/>
  <c r="F25" i="43"/>
  <c r="F21" i="43"/>
  <c r="F14" i="43"/>
  <c r="F13" i="43"/>
  <c r="F9" i="43"/>
  <c r="F12" i="43" s="1"/>
  <c r="L59" i="43" l="1"/>
  <c r="H285" i="43"/>
  <c r="L285" i="43"/>
  <c r="L288" i="43"/>
  <c r="F242" i="43"/>
  <c r="L392" i="43"/>
  <c r="I182" i="43"/>
  <c r="M182" i="43"/>
  <c r="F167" i="43"/>
  <c r="F229" i="43"/>
  <c r="AK363" i="43"/>
  <c r="F336" i="43"/>
  <c r="K183" i="43"/>
  <c r="J272" i="43"/>
  <c r="J299" i="43"/>
  <c r="H366" i="43"/>
  <c r="L366" i="43"/>
  <c r="G382" i="43"/>
  <c r="K382" i="43"/>
  <c r="H408" i="43"/>
  <c r="I229" i="43"/>
  <c r="M229" i="43"/>
  <c r="K272" i="43"/>
  <c r="F10" i="43"/>
  <c r="G181" i="43"/>
  <c r="I198" i="43"/>
  <c r="M198" i="43"/>
  <c r="H300" i="43"/>
  <c r="L300" i="43"/>
  <c r="J313" i="43"/>
  <c r="J365" i="43"/>
  <c r="F302" i="43"/>
  <c r="F436" i="43"/>
  <c r="F166" i="43"/>
  <c r="F227" i="43"/>
  <c r="F241" i="43"/>
  <c r="F285" i="43"/>
  <c r="I60" i="43"/>
  <c r="M60" i="43"/>
  <c r="I153" i="43"/>
  <c r="M153" i="43"/>
  <c r="I154" i="43"/>
  <c r="G168" i="43"/>
  <c r="K168" i="43"/>
  <c r="J198" i="43"/>
  <c r="G213" i="43"/>
  <c r="K213" i="43"/>
  <c r="G285" i="43"/>
  <c r="K285" i="43"/>
  <c r="J381" i="43"/>
  <c r="G408" i="43"/>
  <c r="K408" i="43"/>
  <c r="H448" i="43"/>
  <c r="K471" i="43"/>
  <c r="F36" i="43"/>
  <c r="F151" i="43"/>
  <c r="F314" i="43"/>
  <c r="F326" i="43"/>
  <c r="F350" i="43"/>
  <c r="F108" i="43"/>
  <c r="F212" i="43"/>
  <c r="F288" i="43"/>
  <c r="F394" i="43"/>
  <c r="F422" i="43"/>
  <c r="F470" i="43"/>
  <c r="F11" i="43"/>
  <c r="F24" i="43"/>
  <c r="F34" i="43"/>
  <c r="F84" i="43"/>
  <c r="F96" i="43"/>
  <c r="F196" i="43"/>
  <c r="F270" i="43"/>
  <c r="F312" i="43"/>
  <c r="F337" i="43"/>
  <c r="F364" i="43"/>
  <c r="F407" i="43"/>
  <c r="F448" i="43"/>
  <c r="F460" i="43"/>
  <c r="F471" i="43"/>
  <c r="G59" i="43"/>
  <c r="K59" i="43"/>
  <c r="G153" i="43"/>
  <c r="K153" i="43"/>
  <c r="I167" i="43"/>
  <c r="M167" i="43"/>
  <c r="H183" i="43"/>
  <c r="L183" i="43"/>
  <c r="H197" i="43"/>
  <c r="L197" i="43"/>
  <c r="J229" i="43"/>
  <c r="I286" i="43"/>
  <c r="M286" i="43"/>
  <c r="H284" i="43"/>
  <c r="M300" i="43"/>
  <c r="K298" i="43"/>
  <c r="M312" i="43"/>
  <c r="M366" i="43"/>
  <c r="L382" i="43"/>
  <c r="G424" i="43"/>
  <c r="K424" i="43"/>
  <c r="L434" i="43"/>
  <c r="I459" i="43"/>
  <c r="F72" i="43"/>
  <c r="F181" i="43"/>
  <c r="F313" i="43"/>
  <c r="L46" i="43"/>
  <c r="J167" i="43"/>
  <c r="M241" i="43"/>
  <c r="J286" i="43"/>
  <c r="F83" i="43"/>
  <c r="F106" i="43"/>
  <c r="F316" i="43"/>
  <c r="F366" i="43"/>
  <c r="F381" i="43"/>
  <c r="F447" i="43"/>
  <c r="H48" i="43"/>
  <c r="J60" i="43"/>
  <c r="H153" i="43"/>
  <c r="L153" i="43"/>
  <c r="G152" i="43"/>
  <c r="K154" i="43"/>
  <c r="J168" i="43"/>
  <c r="J183" i="43"/>
  <c r="G183" i="43"/>
  <c r="L184" i="43"/>
  <c r="G198" i="43"/>
  <c r="K198" i="43"/>
  <c r="I199" i="43"/>
  <c r="I214" i="43"/>
  <c r="M214" i="43"/>
  <c r="J214" i="43"/>
  <c r="H213" i="43"/>
  <c r="H229" i="43"/>
  <c r="L229" i="43"/>
  <c r="J230" i="43"/>
  <c r="G241" i="43"/>
  <c r="G242" i="43"/>
  <c r="K243" i="43"/>
  <c r="I271" i="43"/>
  <c r="M271" i="43"/>
  <c r="G287" i="43"/>
  <c r="G299" i="43"/>
  <c r="K299" i="43"/>
  <c r="H299" i="43"/>
  <c r="G302" i="43"/>
  <c r="G314" i="43"/>
  <c r="G365" i="43"/>
  <c r="K365" i="43"/>
  <c r="H365" i="43"/>
  <c r="I381" i="43"/>
  <c r="M381" i="43"/>
  <c r="I383" i="43"/>
  <c r="H392" i="43"/>
  <c r="J394" i="43"/>
  <c r="H409" i="43"/>
  <c r="L409" i="43"/>
  <c r="L408" i="43"/>
  <c r="J423" i="43"/>
  <c r="G423" i="43"/>
  <c r="I435" i="43"/>
  <c r="J446" i="43"/>
  <c r="L448" i="43"/>
  <c r="H472" i="43"/>
  <c r="J182" i="43"/>
  <c r="M393" i="43"/>
  <c r="F46" i="43"/>
  <c r="F107" i="43"/>
  <c r="F152" i="43"/>
  <c r="F271" i="43"/>
  <c r="F300" i="43"/>
  <c r="F409" i="43"/>
  <c r="F423" i="43"/>
  <c r="H46" i="43"/>
  <c r="J48" i="43"/>
  <c r="K152" i="43"/>
  <c r="M154" i="43"/>
  <c r="J169" i="43"/>
  <c r="I197" i="43"/>
  <c r="K199" i="43"/>
  <c r="L213" i="43"/>
  <c r="H228" i="43"/>
  <c r="L230" i="43"/>
  <c r="I241" i="43"/>
  <c r="J242" i="43"/>
  <c r="I285" i="43"/>
  <c r="K287" i="43"/>
  <c r="L299" i="43"/>
  <c r="I312" i="43"/>
  <c r="K314" i="43"/>
  <c r="I316" i="43"/>
  <c r="L365" i="43"/>
  <c r="G381" i="43"/>
  <c r="M383" i="43"/>
  <c r="K423" i="43"/>
  <c r="M435" i="43"/>
  <c r="G447" i="43"/>
  <c r="J470" i="43"/>
  <c r="L472" i="43"/>
  <c r="M242" i="43"/>
  <c r="J301" i="43"/>
  <c r="F183" i="43"/>
  <c r="F198" i="43"/>
  <c r="F214" i="43"/>
  <c r="J46" i="43"/>
  <c r="L48" i="43"/>
  <c r="H60" i="43"/>
  <c r="L60" i="43"/>
  <c r="J152" i="43"/>
  <c r="G154" i="43"/>
  <c r="H168" i="43"/>
  <c r="L168" i="43"/>
  <c r="L169" i="43"/>
  <c r="H184" i="43"/>
  <c r="M197" i="43"/>
  <c r="M199" i="43"/>
  <c r="H214" i="43"/>
  <c r="L214" i="43"/>
  <c r="G215" i="43"/>
  <c r="L228" i="43"/>
  <c r="K241" i="43"/>
  <c r="J271" i="43"/>
  <c r="M285" i="43"/>
  <c r="M316" i="43"/>
  <c r="J367" i="43"/>
  <c r="K381" i="43"/>
  <c r="I393" i="43"/>
  <c r="H434" i="43"/>
  <c r="J436" i="43"/>
  <c r="K447" i="43"/>
  <c r="H458" i="43"/>
  <c r="G471" i="43"/>
  <c r="H59" i="43"/>
  <c r="H133" i="43"/>
  <c r="H138" i="43" s="1"/>
  <c r="L61" i="43"/>
  <c r="I133" i="43"/>
  <c r="I138" i="43" s="1"/>
  <c r="M133" i="43"/>
  <c r="M138" i="43" s="1"/>
  <c r="L133" i="43"/>
  <c r="L139" i="43" s="1"/>
  <c r="F133" i="43"/>
  <c r="F138" i="43" s="1"/>
  <c r="J133" i="43"/>
  <c r="J139" i="43" s="1"/>
  <c r="G133" i="43"/>
  <c r="G138" i="43" s="1"/>
  <c r="K133" i="43"/>
  <c r="K137" i="43" s="1"/>
  <c r="H61" i="43"/>
  <c r="J61" i="43"/>
  <c r="F59" i="43"/>
  <c r="I46" i="43"/>
  <c r="M46" i="43"/>
  <c r="G48" i="43"/>
  <c r="K48" i="43"/>
  <c r="H58" i="43"/>
  <c r="L58" i="43"/>
  <c r="I59" i="43"/>
  <c r="M59" i="43"/>
  <c r="G61" i="43"/>
  <c r="K61" i="43"/>
  <c r="H152" i="43"/>
  <c r="L152" i="43"/>
  <c r="J154" i="43"/>
  <c r="G167" i="43"/>
  <c r="K167" i="43"/>
  <c r="I169" i="43"/>
  <c r="M169" i="43"/>
  <c r="K182" i="43"/>
  <c r="I184" i="43"/>
  <c r="M184" i="43"/>
  <c r="J197" i="43"/>
  <c r="H199" i="43"/>
  <c r="L199" i="43"/>
  <c r="H212" i="43"/>
  <c r="L212" i="43"/>
  <c r="I213" i="43"/>
  <c r="G214" i="43"/>
  <c r="K214" i="43"/>
  <c r="I228" i="43"/>
  <c r="M228" i="43"/>
  <c r="G230" i="43"/>
  <c r="K230" i="43"/>
  <c r="J241" i="43"/>
  <c r="J287" i="43"/>
  <c r="J285" i="43"/>
  <c r="G288" i="43"/>
  <c r="G284" i="43"/>
  <c r="K288" i="43"/>
  <c r="K284" i="43"/>
  <c r="H316" i="43"/>
  <c r="H312" i="43"/>
  <c r="H313" i="43"/>
  <c r="H314" i="43"/>
  <c r="L316" i="43"/>
  <c r="L312" i="43"/>
  <c r="L313" i="43"/>
  <c r="L314" i="43"/>
  <c r="H425" i="43"/>
  <c r="H423" i="43"/>
  <c r="L425" i="43"/>
  <c r="L423" i="43"/>
  <c r="H424" i="43"/>
  <c r="I470" i="43"/>
  <c r="I471" i="43"/>
  <c r="I472" i="43"/>
  <c r="M470" i="43"/>
  <c r="M471" i="43"/>
  <c r="M472" i="43"/>
  <c r="G47" i="43"/>
  <c r="K47" i="43"/>
  <c r="J59" i="43"/>
  <c r="G60" i="43"/>
  <c r="K60" i="43"/>
  <c r="I152" i="43"/>
  <c r="M152" i="43"/>
  <c r="J153" i="43"/>
  <c r="H167" i="43"/>
  <c r="L167" i="43"/>
  <c r="I168" i="43"/>
  <c r="M168" i="43"/>
  <c r="H182" i="43"/>
  <c r="L182" i="43"/>
  <c r="I183" i="43"/>
  <c r="M183" i="43"/>
  <c r="G197" i="43"/>
  <c r="K197" i="43"/>
  <c r="H198" i="43"/>
  <c r="L198" i="43"/>
  <c r="J213" i="43"/>
  <c r="I215" i="43"/>
  <c r="M215" i="43"/>
  <c r="J228" i="43"/>
  <c r="G229" i="43"/>
  <c r="K229" i="43"/>
  <c r="H242" i="43"/>
  <c r="G273" i="43"/>
  <c r="G271" i="43"/>
  <c r="K273" i="43"/>
  <c r="K271" i="43"/>
  <c r="G392" i="43"/>
  <c r="G393" i="43"/>
  <c r="G394" i="43"/>
  <c r="K392" i="43"/>
  <c r="K393" i="43"/>
  <c r="K394" i="43"/>
  <c r="I410" i="43"/>
  <c r="I408" i="43"/>
  <c r="M410" i="43"/>
  <c r="M408" i="43"/>
  <c r="I409" i="43"/>
  <c r="I423" i="43"/>
  <c r="M423" i="43"/>
  <c r="L424" i="43"/>
  <c r="I48" i="43"/>
  <c r="M48" i="43"/>
  <c r="I61" i="43"/>
  <c r="M61" i="43"/>
  <c r="H154" i="43"/>
  <c r="L154" i="43"/>
  <c r="G169" i="43"/>
  <c r="K169" i="43"/>
  <c r="K184" i="43"/>
  <c r="J199" i="43"/>
  <c r="J212" i="43"/>
  <c r="I230" i="43"/>
  <c r="M230" i="43"/>
  <c r="H241" i="43"/>
  <c r="I242" i="43"/>
  <c r="H271" i="43"/>
  <c r="L271" i="43"/>
  <c r="G272" i="43"/>
  <c r="I301" i="43"/>
  <c r="I299" i="43"/>
  <c r="M301" i="43"/>
  <c r="M299" i="43"/>
  <c r="J302" i="43"/>
  <c r="J298" i="43"/>
  <c r="I300" i="43"/>
  <c r="H383" i="43"/>
  <c r="H381" i="43"/>
  <c r="L383" i="43"/>
  <c r="L381" i="43"/>
  <c r="H382" i="43"/>
  <c r="J408" i="43"/>
  <c r="M409" i="43"/>
  <c r="L242" i="43"/>
  <c r="L243" i="43"/>
  <c r="I367" i="43"/>
  <c r="I365" i="43"/>
  <c r="M367" i="43"/>
  <c r="M365" i="43"/>
  <c r="I366" i="43"/>
  <c r="G434" i="43"/>
  <c r="G435" i="43"/>
  <c r="G436" i="43"/>
  <c r="K434" i="43"/>
  <c r="K435" i="43"/>
  <c r="K436" i="43"/>
  <c r="I446" i="43"/>
  <c r="I447" i="43"/>
  <c r="I448" i="43"/>
  <c r="M446" i="43"/>
  <c r="M447" i="43"/>
  <c r="M448" i="43"/>
  <c r="G458" i="43"/>
  <c r="G459" i="43"/>
  <c r="G460" i="43"/>
  <c r="H272" i="43"/>
  <c r="L272" i="43"/>
  <c r="I273" i="43"/>
  <c r="M273" i="43"/>
  <c r="I284" i="43"/>
  <c r="M284" i="43"/>
  <c r="G286" i="43"/>
  <c r="K286" i="43"/>
  <c r="H287" i="43"/>
  <c r="L287" i="43"/>
  <c r="H298" i="43"/>
  <c r="L298" i="43"/>
  <c r="J300" i="43"/>
  <c r="G301" i="43"/>
  <c r="K301" i="43"/>
  <c r="J312" i="43"/>
  <c r="G313" i="43"/>
  <c r="K313" i="43"/>
  <c r="J316" i="43"/>
  <c r="J366" i="43"/>
  <c r="G367" i="43"/>
  <c r="K367" i="43"/>
  <c r="I382" i="43"/>
  <c r="M382" i="43"/>
  <c r="J383" i="43"/>
  <c r="I392" i="43"/>
  <c r="M392" i="43"/>
  <c r="J393" i="43"/>
  <c r="J409" i="43"/>
  <c r="G410" i="43"/>
  <c r="K410" i="43"/>
  <c r="I424" i="43"/>
  <c r="M424" i="43"/>
  <c r="J425" i="43"/>
  <c r="I434" i="43"/>
  <c r="M434" i="43"/>
  <c r="J435" i="43"/>
  <c r="G446" i="43"/>
  <c r="K446" i="43"/>
  <c r="H447" i="43"/>
  <c r="L447" i="43"/>
  <c r="I458" i="43"/>
  <c r="G470" i="43"/>
  <c r="K470" i="43"/>
  <c r="H471" i="43"/>
  <c r="L471" i="43"/>
  <c r="I272" i="43"/>
  <c r="M272" i="43"/>
  <c r="J273" i="43"/>
  <c r="J284" i="43"/>
  <c r="H286" i="43"/>
  <c r="L286" i="43"/>
  <c r="I287" i="43"/>
  <c r="M287" i="43"/>
  <c r="I298" i="43"/>
  <c r="M298" i="43"/>
  <c r="G300" i="43"/>
  <c r="K300" i="43"/>
  <c r="H301" i="43"/>
  <c r="L301" i="43"/>
  <c r="G312" i="43"/>
  <c r="K312" i="43"/>
  <c r="I314" i="43"/>
  <c r="M314" i="43"/>
  <c r="G366" i="43"/>
  <c r="K366" i="43"/>
  <c r="H367" i="43"/>
  <c r="L367" i="43"/>
  <c r="J382" i="43"/>
  <c r="G383" i="43"/>
  <c r="K383" i="43"/>
  <c r="H394" i="43"/>
  <c r="L394" i="43"/>
  <c r="G409" i="43"/>
  <c r="K409" i="43"/>
  <c r="H410" i="43"/>
  <c r="L410" i="43"/>
  <c r="J424" i="43"/>
  <c r="G425" i="43"/>
  <c r="K425" i="43"/>
  <c r="H436" i="43"/>
  <c r="L436" i="43"/>
  <c r="J448" i="43"/>
  <c r="H460" i="43"/>
  <c r="J472" i="43"/>
  <c r="F168" i="43"/>
  <c r="F286" i="43"/>
  <c r="F22" i="43"/>
  <c r="F47" i="43"/>
  <c r="F60" i="43"/>
  <c r="F70" i="43"/>
  <c r="F94" i="43"/>
  <c r="F153" i="43"/>
  <c r="F169" i="43"/>
  <c r="F197" i="43"/>
  <c r="F272" i="43"/>
  <c r="F287" i="43"/>
  <c r="F298" i="43"/>
  <c r="F324" i="43"/>
  <c r="F348" i="43"/>
  <c r="F365" i="43"/>
  <c r="F382" i="43"/>
  <c r="F392" i="43"/>
  <c r="F408" i="43"/>
  <c r="F424" i="43"/>
  <c r="F434" i="43"/>
  <c r="F458" i="43"/>
  <c r="F472" i="43"/>
  <c r="F23" i="43"/>
  <c r="F71" i="43"/>
  <c r="F95" i="43"/>
  <c r="F182" i="43"/>
  <c r="F228" i="43"/>
  <c r="F284" i="43"/>
  <c r="F299" i="43"/>
  <c r="F325" i="43"/>
  <c r="F349" i="43"/>
  <c r="F393" i="43"/>
  <c r="F435" i="43"/>
  <c r="F459" i="43"/>
  <c r="F137" i="43" l="1"/>
  <c r="G137" i="43"/>
  <c r="F139" i="43"/>
  <c r="L138" i="43"/>
  <c r="H137" i="43"/>
  <c r="K139" i="43"/>
  <c r="H139" i="43"/>
  <c r="K138" i="43"/>
  <c r="L137" i="43"/>
  <c r="J138" i="43"/>
  <c r="M137" i="43"/>
  <c r="M139" i="43"/>
  <c r="I137" i="43"/>
  <c r="G139" i="43"/>
  <c r="J137" i="43"/>
  <c r="I139" i="43"/>
  <c r="CM10" i="26"/>
  <c r="DD21" i="46"/>
  <c r="DD20" i="39"/>
  <c r="DD35" i="39"/>
  <c r="DD37" i="39"/>
  <c r="DD67" i="47"/>
  <c r="DD66" i="47"/>
  <c r="DD34" i="47"/>
  <c r="DD51" i="47"/>
  <c r="DD69" i="47"/>
  <c r="DD52" i="47"/>
  <c r="DD20" i="47"/>
  <c r="DD35" i="47"/>
  <c r="DD18" i="47"/>
  <c r="DD21" i="47"/>
  <c r="DD19" i="47"/>
  <c r="DD37" i="47"/>
  <c r="DD36" i="47"/>
  <c r="DD53" i="47"/>
  <c r="DD50" i="47"/>
  <c r="DD68" i="47"/>
  <c r="DC102" i="47"/>
  <c r="DC91" i="47"/>
  <c r="DC90" i="47"/>
  <c r="DC89" i="47"/>
  <c r="DC88" i="47"/>
  <c r="DC87" i="47"/>
  <c r="DC85" i="47"/>
  <c r="DC84" i="47"/>
  <c r="DC83" i="47"/>
  <c r="DC82" i="47"/>
  <c r="DC92" i="47" s="1"/>
  <c r="DC79" i="47"/>
  <c r="DC78" i="47"/>
  <c r="DC77" i="47"/>
  <c r="DC76" i="47"/>
  <c r="DC63" i="47"/>
  <c r="DC62" i="47"/>
  <c r="DC61" i="47"/>
  <c r="DC60" i="47"/>
  <c r="DC47" i="47"/>
  <c r="DC46" i="47"/>
  <c r="DC45" i="47"/>
  <c r="DC44" i="47"/>
  <c r="DC31" i="47"/>
  <c r="DC30" i="47"/>
  <c r="DC29" i="47"/>
  <c r="DC28" i="47"/>
  <c r="DD19" i="46"/>
  <c r="DD20" i="46"/>
  <c r="DD18" i="46"/>
  <c r="DC54" i="46"/>
  <c r="DC43" i="46"/>
  <c r="DC42" i="46"/>
  <c r="DC41" i="46"/>
  <c r="DC40" i="46"/>
  <c r="DC39" i="46"/>
  <c r="DC37" i="46"/>
  <c r="DC36" i="46"/>
  <c r="DC35" i="46"/>
  <c r="DC34" i="46"/>
  <c r="DC44" i="46" s="1"/>
  <c r="DC31" i="46"/>
  <c r="DC30" i="46"/>
  <c r="DC29" i="46"/>
  <c r="DC28" i="46"/>
  <c r="DD34" i="39"/>
  <c r="DD36" i="39"/>
  <c r="DD18" i="39"/>
  <c r="DD21" i="39"/>
  <c r="DC70" i="39"/>
  <c r="DC59" i="39"/>
  <c r="DC58" i="39"/>
  <c r="DC57" i="39"/>
  <c r="DC56" i="39"/>
  <c r="DC55" i="39"/>
  <c r="DC53" i="39"/>
  <c r="DC52" i="39"/>
  <c r="DC51" i="39"/>
  <c r="DC50" i="39"/>
  <c r="DC60" i="39" s="1"/>
  <c r="DC47" i="39"/>
  <c r="DC46" i="39"/>
  <c r="DC45" i="39"/>
  <c r="DC44" i="39"/>
  <c r="DC31" i="39"/>
  <c r="DC30" i="39"/>
  <c r="DC29" i="39"/>
  <c r="DC28" i="39"/>
  <c r="DD37" i="38"/>
  <c r="DD35" i="38"/>
  <c r="DD36" i="38"/>
  <c r="DD18" i="38"/>
  <c r="DD21" i="38"/>
  <c r="DD4" i="38"/>
  <c r="DD2" i="38"/>
  <c r="DD3" i="38"/>
  <c r="DD5" i="38"/>
  <c r="DD20" i="38"/>
  <c r="DD19" i="38"/>
  <c r="DD34" i="38"/>
  <c r="DC70" i="38"/>
  <c r="DC59" i="38"/>
  <c r="DC58" i="38"/>
  <c r="DC57" i="38"/>
  <c r="DC56" i="38"/>
  <c r="DC55" i="38"/>
  <c r="DC53" i="38"/>
  <c r="DC52" i="38"/>
  <c r="DC51" i="38"/>
  <c r="DC50" i="38"/>
  <c r="DC60" i="38" s="1"/>
  <c r="DC47" i="38"/>
  <c r="DC46" i="38"/>
  <c r="DC45" i="38"/>
  <c r="DC44" i="38"/>
  <c r="DC31" i="38"/>
  <c r="DC30" i="38"/>
  <c r="DC29" i="38"/>
  <c r="DC28" i="38"/>
  <c r="DC15" i="38"/>
  <c r="DC14" i="38"/>
  <c r="DC13" i="38"/>
  <c r="DC12" i="38"/>
  <c r="DD21" i="37"/>
  <c r="DD35" i="37"/>
  <c r="DD2" i="37"/>
  <c r="DD4" i="37"/>
  <c r="DD20" i="37"/>
  <c r="DD37" i="37"/>
  <c r="DD18" i="37"/>
  <c r="DD34" i="37"/>
  <c r="DD36" i="37"/>
  <c r="DD5" i="37"/>
  <c r="DD19" i="37"/>
  <c r="DD3" i="37"/>
  <c r="DC87" i="37"/>
  <c r="DC76" i="37"/>
  <c r="DC75" i="37"/>
  <c r="DC74" i="37"/>
  <c r="DC73" i="37"/>
  <c r="DC72" i="37"/>
  <c r="DC70" i="37"/>
  <c r="DC69" i="37"/>
  <c r="DC68" i="37"/>
  <c r="DC67" i="37"/>
  <c r="DC77" i="37" s="1"/>
  <c r="DC47" i="37"/>
  <c r="DC46" i="37"/>
  <c r="DC45" i="37"/>
  <c r="DC44" i="37"/>
  <c r="DC31" i="37"/>
  <c r="DC30" i="37"/>
  <c r="DC29" i="37"/>
  <c r="DC28" i="37"/>
  <c r="DC15" i="37"/>
  <c r="DC14" i="37"/>
  <c r="DC13" i="37"/>
  <c r="DC12" i="37"/>
  <c r="DD21" i="36"/>
  <c r="DD37" i="36"/>
  <c r="EH37" i="36" s="1"/>
  <c r="DD38" i="36"/>
  <c r="EH38" i="36" s="1"/>
  <c r="DD36" i="36"/>
  <c r="EH36" i="36" s="1"/>
  <c r="DD35" i="36"/>
  <c r="EH35" i="36" s="1"/>
  <c r="DD22" i="36"/>
  <c r="DD20" i="36"/>
  <c r="DD19" i="36"/>
  <c r="DC71" i="36"/>
  <c r="DC60" i="36"/>
  <c r="DC59" i="36"/>
  <c r="DC58" i="36"/>
  <c r="DC57" i="36"/>
  <c r="DC56" i="36"/>
  <c r="DC54" i="36"/>
  <c r="DC53" i="36"/>
  <c r="DC52" i="36"/>
  <c r="DC51" i="36"/>
  <c r="DC61" i="36" s="1"/>
  <c r="DC48" i="36"/>
  <c r="DC47" i="36"/>
  <c r="DC46" i="36"/>
  <c r="DC45" i="36"/>
  <c r="DC32" i="36"/>
  <c r="DC31" i="36"/>
  <c r="DC30" i="36"/>
  <c r="DC29" i="36"/>
  <c r="DC67" i="34"/>
  <c r="DC66" i="34"/>
  <c r="DC76" i="34" s="1"/>
  <c r="DD5" i="34"/>
  <c r="DD3" i="34"/>
  <c r="DD2" i="34"/>
  <c r="DD21" i="34"/>
  <c r="DD20" i="34"/>
  <c r="DD19" i="34"/>
  <c r="DD18" i="34"/>
  <c r="DD35" i="34"/>
  <c r="DD37" i="34"/>
  <c r="DD36" i="34"/>
  <c r="DD34" i="34"/>
  <c r="DD53" i="34"/>
  <c r="DD52" i="34"/>
  <c r="DD51" i="34"/>
  <c r="DD50" i="34"/>
  <c r="DC86" i="34"/>
  <c r="DC75" i="34"/>
  <c r="DC74" i="34"/>
  <c r="DC73" i="34"/>
  <c r="DC72" i="34"/>
  <c r="DC71" i="34"/>
  <c r="DC69" i="34"/>
  <c r="DC68" i="34"/>
  <c r="DC63" i="34"/>
  <c r="DC62" i="34"/>
  <c r="DC61" i="34"/>
  <c r="DC60" i="34"/>
  <c r="DC47" i="34"/>
  <c r="DC46" i="34"/>
  <c r="DC45" i="34"/>
  <c r="DC44" i="34"/>
  <c r="DC31" i="34"/>
  <c r="DC30" i="34"/>
  <c r="DC29" i="34"/>
  <c r="DC28" i="34"/>
  <c r="DC15" i="34"/>
  <c r="DC14" i="34"/>
  <c r="DC13" i="34"/>
  <c r="DC134" i="35"/>
  <c r="DC123" i="35"/>
  <c r="DC122" i="35"/>
  <c r="DC121" i="35"/>
  <c r="DC120" i="35"/>
  <c r="DC119" i="35"/>
  <c r="DC117" i="35"/>
  <c r="DC116" i="35"/>
  <c r="DC115" i="35"/>
  <c r="DC114" i="35"/>
  <c r="DC124" i="35" s="1"/>
  <c r="DC95" i="35"/>
  <c r="DC94" i="35"/>
  <c r="DC93" i="35"/>
  <c r="DC92" i="35"/>
  <c r="DC79" i="35"/>
  <c r="DC78" i="35"/>
  <c r="DC77" i="35"/>
  <c r="DC76" i="35"/>
  <c r="DC63" i="35"/>
  <c r="DC62" i="35"/>
  <c r="DC61" i="35"/>
  <c r="DC60" i="35"/>
  <c r="DC47" i="35"/>
  <c r="DC46" i="35"/>
  <c r="DC45" i="35"/>
  <c r="DC44" i="35"/>
  <c r="DC31" i="35"/>
  <c r="DC30" i="35"/>
  <c r="DC29" i="35"/>
  <c r="DC28" i="35"/>
  <c r="DC54" i="33"/>
  <c r="DC43" i="33"/>
  <c r="DC42" i="33"/>
  <c r="DC41" i="33"/>
  <c r="DC40" i="33"/>
  <c r="DC39" i="33"/>
  <c r="DC37" i="33"/>
  <c r="DC36" i="33"/>
  <c r="DC35" i="33"/>
  <c r="DC34" i="33"/>
  <c r="DC44" i="33" s="1"/>
  <c r="DC31" i="33"/>
  <c r="DC30" i="33"/>
  <c r="DC29" i="33"/>
  <c r="DC28" i="33"/>
  <c r="DC165" i="32"/>
  <c r="DC154" i="32"/>
  <c r="DC153" i="32"/>
  <c r="DC152" i="32"/>
  <c r="DC151" i="32"/>
  <c r="DC150" i="32"/>
  <c r="DC148" i="32"/>
  <c r="DC147" i="32"/>
  <c r="DC146" i="32"/>
  <c r="DC145" i="32"/>
  <c r="DC155" i="32" s="1"/>
  <c r="DC142" i="32"/>
  <c r="DC141" i="32"/>
  <c r="DC140" i="32"/>
  <c r="DC139" i="32"/>
  <c r="DC126" i="32"/>
  <c r="DC125" i="32"/>
  <c r="DC124" i="32"/>
  <c r="DC123" i="32"/>
  <c r="DC110" i="32"/>
  <c r="DC109" i="32"/>
  <c r="DC108" i="32"/>
  <c r="DC107" i="32"/>
  <c r="DC94" i="32"/>
  <c r="DC93" i="32"/>
  <c r="DC92" i="32"/>
  <c r="DC91" i="32"/>
  <c r="DC78" i="32"/>
  <c r="DC77" i="32"/>
  <c r="DC76" i="32"/>
  <c r="DC75" i="32"/>
  <c r="DC62" i="32"/>
  <c r="DC61" i="32"/>
  <c r="DC60" i="32"/>
  <c r="DC59" i="32"/>
  <c r="DC15" i="32"/>
  <c r="DC14" i="32"/>
  <c r="DC13" i="32"/>
  <c r="DC12" i="32"/>
  <c r="DB63" i="47"/>
  <c r="DB62" i="47"/>
  <c r="DB84" i="47"/>
  <c r="DB46" i="47"/>
  <c r="DB30" i="47"/>
  <c r="DB31" i="46"/>
  <c r="DB40" i="46"/>
  <c r="DB35" i="46"/>
  <c r="DB57" i="39"/>
  <c r="DB46" i="39"/>
  <c r="DB51" i="39"/>
  <c r="DB30" i="39"/>
  <c r="DB52" i="39"/>
  <c r="DB74" i="37"/>
  <c r="DB46" i="37"/>
  <c r="DB69" i="37"/>
  <c r="DB58" i="36"/>
  <c r="DB46" i="36"/>
  <c r="DB45" i="36"/>
  <c r="DB31" i="36"/>
  <c r="DB68" i="34"/>
  <c r="DB46" i="34"/>
  <c r="DB73" i="34"/>
  <c r="DB30" i="34"/>
  <c r="DB121" i="35"/>
  <c r="DB78" i="35"/>
  <c r="DB62" i="35"/>
  <c r="DB116" i="35"/>
  <c r="DB114" i="35"/>
  <c r="DB124" i="35" s="1"/>
  <c r="DB31" i="35"/>
  <c r="DB30" i="35"/>
  <c r="DB40" i="33"/>
  <c r="DB141" i="32"/>
  <c r="DB147" i="32"/>
  <c r="DB154" i="32"/>
  <c r="DB126" i="32"/>
  <c r="DB125" i="32"/>
  <c r="DB145" i="32"/>
  <c r="DB155" i="32" s="1"/>
  <c r="DB94" i="32"/>
  <c r="DB93" i="32"/>
  <c r="DB109" i="32"/>
  <c r="DB78" i="32"/>
  <c r="DB62" i="32"/>
  <c r="DB70" i="39"/>
  <c r="DB59" i="39"/>
  <c r="DB58" i="39"/>
  <c r="DB55" i="39"/>
  <c r="DB53" i="39"/>
  <c r="DB50" i="39"/>
  <c r="DB60" i="39" s="1"/>
  <c r="DB47" i="39"/>
  <c r="DB45" i="39"/>
  <c r="DB44" i="39"/>
  <c r="DB165" i="32"/>
  <c r="DB153" i="32"/>
  <c r="DB150" i="32"/>
  <c r="DB148" i="32"/>
  <c r="DB54" i="33"/>
  <c r="DB43" i="33"/>
  <c r="DB42" i="33"/>
  <c r="DB41" i="33"/>
  <c r="DB39" i="33"/>
  <c r="DB37" i="33"/>
  <c r="DB36" i="33"/>
  <c r="DB35" i="33"/>
  <c r="DB34" i="33"/>
  <c r="DB44" i="33" s="1"/>
  <c r="DB134" i="35"/>
  <c r="DB123" i="35"/>
  <c r="DB122" i="35"/>
  <c r="DB119" i="35"/>
  <c r="DB117" i="35"/>
  <c r="DB86" i="34"/>
  <c r="DB75" i="34"/>
  <c r="DB74" i="34"/>
  <c r="DB71" i="34"/>
  <c r="DB69" i="34"/>
  <c r="DB66" i="34"/>
  <c r="DB76" i="34" s="1"/>
  <c r="DB71" i="36"/>
  <c r="DB60" i="36"/>
  <c r="DB59" i="36"/>
  <c r="DB57" i="36"/>
  <c r="DB56" i="36"/>
  <c r="DB54" i="36"/>
  <c r="DB53" i="36"/>
  <c r="DB87" i="37"/>
  <c r="DB76" i="37"/>
  <c r="DB75" i="37"/>
  <c r="DB72" i="37"/>
  <c r="DB70" i="37"/>
  <c r="DB67" i="37"/>
  <c r="DB77" i="37" s="1"/>
  <c r="DB70" i="38"/>
  <c r="DB59" i="38"/>
  <c r="DB58" i="38"/>
  <c r="DB57" i="38"/>
  <c r="DB56" i="38"/>
  <c r="DB55" i="38"/>
  <c r="DB53" i="38"/>
  <c r="DB52" i="38"/>
  <c r="DB50" i="38"/>
  <c r="DB60" i="38" s="1"/>
  <c r="DB54" i="46"/>
  <c r="DB43" i="46"/>
  <c r="DB42" i="46"/>
  <c r="DB41" i="46"/>
  <c r="DB39" i="46"/>
  <c r="DB37" i="46"/>
  <c r="DB36" i="46"/>
  <c r="DB34" i="46"/>
  <c r="DB44" i="46" s="1"/>
  <c r="DB102" i="47"/>
  <c r="DB91" i="47"/>
  <c r="DB90" i="47"/>
  <c r="DB87" i="47"/>
  <c r="DB85" i="47"/>
  <c r="DB82" i="47"/>
  <c r="DB92" i="47" s="1"/>
  <c r="DB79" i="47"/>
  <c r="DB78" i="47"/>
  <c r="DB77" i="47"/>
  <c r="DB76" i="47"/>
  <c r="DB61" i="47"/>
  <c r="DB60" i="47"/>
  <c r="DB64" i="47" s="1"/>
  <c r="DB47" i="47"/>
  <c r="DB45" i="47"/>
  <c r="DB44" i="47"/>
  <c r="DB31" i="47"/>
  <c r="DB29" i="47"/>
  <c r="DB28" i="47"/>
  <c r="DB29" i="46"/>
  <c r="DB28" i="46"/>
  <c r="DB29" i="39"/>
  <c r="DB28" i="39"/>
  <c r="DB47" i="38"/>
  <c r="DB46" i="38"/>
  <c r="DB45" i="38"/>
  <c r="DB44" i="38"/>
  <c r="DB31" i="38"/>
  <c r="DB30" i="38"/>
  <c r="DB29" i="38"/>
  <c r="DB28" i="38"/>
  <c r="DB15" i="38"/>
  <c r="DB14" i="38"/>
  <c r="DB13" i="38"/>
  <c r="DB12" i="38"/>
  <c r="DB47" i="37"/>
  <c r="DB45" i="37"/>
  <c r="DB44" i="37"/>
  <c r="DB31" i="37"/>
  <c r="DB30" i="37"/>
  <c r="DB29" i="37"/>
  <c r="DB28" i="37"/>
  <c r="DB15" i="37"/>
  <c r="DB14" i="37"/>
  <c r="DB13" i="37"/>
  <c r="DB12" i="37"/>
  <c r="DB48" i="36"/>
  <c r="DB47" i="36"/>
  <c r="DB32" i="36"/>
  <c r="DB30" i="36"/>
  <c r="DB29" i="36"/>
  <c r="DB63" i="34"/>
  <c r="DB62" i="34"/>
  <c r="DB61" i="34"/>
  <c r="DB60" i="34"/>
  <c r="DB47" i="34"/>
  <c r="DB45" i="34"/>
  <c r="DB44" i="34"/>
  <c r="DB29" i="34"/>
  <c r="DB28" i="34"/>
  <c r="DB13" i="34"/>
  <c r="DB12" i="34"/>
  <c r="DB95" i="35"/>
  <c r="DB94" i="35"/>
  <c r="DB93" i="35"/>
  <c r="DB92" i="35"/>
  <c r="DB77" i="35"/>
  <c r="DB76" i="35"/>
  <c r="DB63" i="35"/>
  <c r="DB61" i="35"/>
  <c r="DB60" i="35"/>
  <c r="DB47" i="35"/>
  <c r="DB45" i="35"/>
  <c r="DB44" i="35"/>
  <c r="DB29" i="35"/>
  <c r="DB28" i="35"/>
  <c r="DB31" i="33"/>
  <c r="DB29" i="33"/>
  <c r="DB28" i="33"/>
  <c r="DB142" i="32"/>
  <c r="DB140" i="32"/>
  <c r="DB139" i="32"/>
  <c r="DB124" i="32"/>
  <c r="DB123" i="32"/>
  <c r="DB110" i="32"/>
  <c r="DB108" i="32"/>
  <c r="DB107" i="32"/>
  <c r="DB92" i="32"/>
  <c r="DB91" i="32"/>
  <c r="DB76" i="32"/>
  <c r="DB75" i="32"/>
  <c r="DB60" i="32"/>
  <c r="DB59" i="32"/>
  <c r="DB13" i="32"/>
  <c r="DB12" i="32"/>
  <c r="DA102" i="47"/>
  <c r="DA91" i="47"/>
  <c r="DA90" i="47"/>
  <c r="DA89" i="47"/>
  <c r="DA88" i="47"/>
  <c r="DA87" i="47"/>
  <c r="DA85" i="47"/>
  <c r="DA84" i="47"/>
  <c r="DA83" i="47"/>
  <c r="DA82" i="47"/>
  <c r="DA92" i="47" s="1"/>
  <c r="DA79" i="47"/>
  <c r="DA78" i="47"/>
  <c r="DA77" i="47"/>
  <c r="DA76" i="47"/>
  <c r="DA63" i="47"/>
  <c r="DA62" i="47"/>
  <c r="DA61" i="47"/>
  <c r="DA60" i="47"/>
  <c r="DA47" i="47"/>
  <c r="DA46" i="47"/>
  <c r="DA45" i="47"/>
  <c r="DA44" i="47"/>
  <c r="DA31" i="47"/>
  <c r="DA30" i="47"/>
  <c r="DA29" i="47"/>
  <c r="DA28" i="47"/>
  <c r="DA54" i="46"/>
  <c r="DA43" i="46"/>
  <c r="DA42" i="46"/>
  <c r="DA41" i="46"/>
  <c r="DA40" i="46"/>
  <c r="DA39" i="46"/>
  <c r="DA37" i="46"/>
  <c r="DA36" i="46"/>
  <c r="DA35" i="46"/>
  <c r="DA34" i="46"/>
  <c r="DA44" i="46" s="1"/>
  <c r="DA31" i="46"/>
  <c r="DA30" i="46"/>
  <c r="DA29" i="46"/>
  <c r="DA28" i="46"/>
  <c r="DA70" i="39"/>
  <c r="DA59" i="39"/>
  <c r="DA58" i="39"/>
  <c r="DA57" i="39"/>
  <c r="DA56" i="39"/>
  <c r="DA55" i="39"/>
  <c r="DA53" i="39"/>
  <c r="GR19" i="40" s="1"/>
  <c r="DA52" i="39"/>
  <c r="GR18" i="40" s="1"/>
  <c r="DA51" i="39"/>
  <c r="DA50" i="39"/>
  <c r="DA60" i="39" s="1"/>
  <c r="DA47" i="39"/>
  <c r="DA46" i="39"/>
  <c r="DA45" i="39"/>
  <c r="DA44" i="39"/>
  <c r="DA31" i="39"/>
  <c r="DA30" i="39"/>
  <c r="DA29" i="39"/>
  <c r="DA28" i="39"/>
  <c r="DA70" i="38"/>
  <c r="DA59" i="38"/>
  <c r="DA58" i="38"/>
  <c r="DA57" i="38"/>
  <c r="DA56" i="38"/>
  <c r="DA55" i="38"/>
  <c r="DA53" i="38"/>
  <c r="GR17" i="40" s="1"/>
  <c r="DA52" i="38"/>
  <c r="GR16" i="40" s="1"/>
  <c r="DA51" i="38"/>
  <c r="DA50" i="38"/>
  <c r="DA60" i="38" s="1"/>
  <c r="DA47" i="38"/>
  <c r="DA46" i="38"/>
  <c r="DA45" i="38"/>
  <c r="DA44" i="38"/>
  <c r="DA31" i="38"/>
  <c r="DA30" i="38"/>
  <c r="DA29" i="38"/>
  <c r="DA28" i="38"/>
  <c r="DA15" i="38"/>
  <c r="DA14" i="38"/>
  <c r="DA13" i="38"/>
  <c r="DA12" i="38"/>
  <c r="DA87" i="37"/>
  <c r="DA76" i="37"/>
  <c r="DA75" i="37"/>
  <c r="DA74" i="37"/>
  <c r="DA73" i="37"/>
  <c r="DA72" i="37"/>
  <c r="DA70" i="37"/>
  <c r="GR15" i="40" s="1"/>
  <c r="DA69" i="37"/>
  <c r="GR14" i="40" s="1"/>
  <c r="DA68" i="37"/>
  <c r="DA67" i="37"/>
  <c r="DA77" i="37" s="1"/>
  <c r="DA47" i="37"/>
  <c r="DA46" i="37"/>
  <c r="DA45" i="37"/>
  <c r="DA44" i="37"/>
  <c r="DA31" i="37"/>
  <c r="DA30" i="37"/>
  <c r="DA29" i="37"/>
  <c r="DA28" i="37"/>
  <c r="DA15" i="37"/>
  <c r="DA14" i="37"/>
  <c r="DA13" i="37"/>
  <c r="DA12" i="37"/>
  <c r="DA71" i="36"/>
  <c r="DA60" i="36"/>
  <c r="DA59" i="36"/>
  <c r="DA58" i="36"/>
  <c r="DA57" i="36"/>
  <c r="DA56" i="36"/>
  <c r="DA54" i="36"/>
  <c r="GR13" i="40" s="1"/>
  <c r="DA53" i="36"/>
  <c r="GR12" i="40" s="1"/>
  <c r="DA52" i="36"/>
  <c r="DA51" i="36"/>
  <c r="DA61" i="36" s="1"/>
  <c r="DA48" i="36"/>
  <c r="DA47" i="36"/>
  <c r="DA46" i="36"/>
  <c r="DA45" i="36"/>
  <c r="DA32" i="36"/>
  <c r="DA31" i="36"/>
  <c r="DA30" i="36"/>
  <c r="DA29" i="36"/>
  <c r="DA86" i="34"/>
  <c r="DA75" i="34"/>
  <c r="DA74" i="34"/>
  <c r="DA73" i="34"/>
  <c r="DA72" i="34"/>
  <c r="DA71" i="34"/>
  <c r="DA69" i="34"/>
  <c r="GR9" i="40" s="1"/>
  <c r="DA68" i="34"/>
  <c r="GR8" i="40" s="1"/>
  <c r="DA67" i="34"/>
  <c r="DA66" i="34"/>
  <c r="DA76" i="34" s="1"/>
  <c r="DA63" i="34"/>
  <c r="DA62" i="34"/>
  <c r="DA61" i="34"/>
  <c r="DA60" i="34"/>
  <c r="DA47" i="34"/>
  <c r="DA46" i="34"/>
  <c r="DA45" i="34"/>
  <c r="DA44" i="34"/>
  <c r="DA31" i="34"/>
  <c r="DA30" i="34"/>
  <c r="DA29" i="34"/>
  <c r="DA28" i="34"/>
  <c r="DA15" i="34"/>
  <c r="DA14" i="34"/>
  <c r="DA13" i="34"/>
  <c r="DA12" i="34"/>
  <c r="DA134" i="35"/>
  <c r="DA123" i="35"/>
  <c r="DA122" i="35"/>
  <c r="DA121" i="35"/>
  <c r="DA120" i="35"/>
  <c r="DA119" i="35"/>
  <c r="DA117" i="35"/>
  <c r="GR11" i="40" s="1"/>
  <c r="DA116" i="35"/>
  <c r="GR10" i="40" s="1"/>
  <c r="DA115" i="35"/>
  <c r="DA114" i="35"/>
  <c r="DA124" i="35" s="1"/>
  <c r="DA95" i="35"/>
  <c r="DA94" i="35"/>
  <c r="DA93" i="35"/>
  <c r="DA92" i="35"/>
  <c r="DA79" i="35"/>
  <c r="DA78" i="35"/>
  <c r="DA77" i="35"/>
  <c r="DA76" i="35"/>
  <c r="DA63" i="35"/>
  <c r="DA62" i="35"/>
  <c r="DA61" i="35"/>
  <c r="DA60" i="35"/>
  <c r="DA47" i="35"/>
  <c r="DA46" i="35"/>
  <c r="DA45" i="35"/>
  <c r="DA44" i="35"/>
  <c r="DA31" i="35"/>
  <c r="DA30" i="35"/>
  <c r="DA29" i="35"/>
  <c r="DA28" i="35"/>
  <c r="DA54" i="33"/>
  <c r="DA43" i="33"/>
  <c r="DA42" i="33"/>
  <c r="DA41" i="33"/>
  <c r="DA40" i="33"/>
  <c r="DA39" i="33"/>
  <c r="DA37" i="33"/>
  <c r="DA36" i="33"/>
  <c r="DA35" i="33"/>
  <c r="DA34" i="33"/>
  <c r="DA44" i="33" s="1"/>
  <c r="DA31" i="33"/>
  <c r="DA30" i="33"/>
  <c r="DA29" i="33"/>
  <c r="DA28" i="33"/>
  <c r="DA165" i="32"/>
  <c r="DA154" i="32"/>
  <c r="DA153" i="32"/>
  <c r="DA152" i="32"/>
  <c r="DA151" i="32"/>
  <c r="DA150" i="32"/>
  <c r="DA148" i="32"/>
  <c r="DA147" i="32"/>
  <c r="DA146" i="32"/>
  <c r="DA145" i="32"/>
  <c r="DA155" i="32" s="1"/>
  <c r="DA142" i="32"/>
  <c r="DA141" i="32"/>
  <c r="DA140" i="32"/>
  <c r="DA139" i="32"/>
  <c r="DA126" i="32"/>
  <c r="DA125" i="32"/>
  <c r="DA124" i="32"/>
  <c r="DA123" i="32"/>
  <c r="DA110" i="32"/>
  <c r="DA109" i="32"/>
  <c r="DA108" i="32"/>
  <c r="DA107" i="32"/>
  <c r="DA94" i="32"/>
  <c r="DA93" i="32"/>
  <c r="DA92" i="32"/>
  <c r="DA91" i="32"/>
  <c r="DA78" i="32"/>
  <c r="DA77" i="32"/>
  <c r="DA76" i="32"/>
  <c r="DA75" i="32"/>
  <c r="DA62" i="32"/>
  <c r="DA61" i="32"/>
  <c r="DA60" i="32"/>
  <c r="DA59" i="32"/>
  <c r="DA15" i="32"/>
  <c r="DA14" i="32"/>
  <c r="DA13" i="32"/>
  <c r="DA12" i="32"/>
  <c r="CZ102" i="47"/>
  <c r="CZ91" i="47"/>
  <c r="CZ90" i="47"/>
  <c r="CZ89" i="47"/>
  <c r="CZ88" i="47"/>
  <c r="CZ87" i="47"/>
  <c r="CZ85" i="47"/>
  <c r="CZ84" i="47"/>
  <c r="CZ83" i="47"/>
  <c r="CZ82" i="47"/>
  <c r="CZ92" i="47" s="1"/>
  <c r="CZ79" i="47"/>
  <c r="CZ78" i="47"/>
  <c r="CZ77" i="47"/>
  <c r="CZ76" i="47"/>
  <c r="CZ63" i="47"/>
  <c r="CZ62" i="47"/>
  <c r="CZ61" i="47"/>
  <c r="CZ60" i="47"/>
  <c r="CZ47" i="47"/>
  <c r="CZ46" i="47"/>
  <c r="CZ45" i="47"/>
  <c r="CZ44" i="47"/>
  <c r="CZ31" i="47"/>
  <c r="CZ30" i="47"/>
  <c r="CZ29" i="47"/>
  <c r="CZ28" i="47"/>
  <c r="CZ54" i="46"/>
  <c r="CZ43" i="46"/>
  <c r="CZ42" i="46"/>
  <c r="CZ41" i="46"/>
  <c r="CZ40" i="46"/>
  <c r="CZ39" i="46"/>
  <c r="CZ37" i="46"/>
  <c r="CZ36" i="46"/>
  <c r="CZ35" i="46"/>
  <c r="CZ34" i="46"/>
  <c r="CZ44" i="46" s="1"/>
  <c r="CZ31" i="46"/>
  <c r="CZ30" i="46"/>
  <c r="CZ29" i="46"/>
  <c r="CZ28" i="46"/>
  <c r="CZ70" i="39"/>
  <c r="CZ59" i="39"/>
  <c r="CZ58" i="39"/>
  <c r="CZ57" i="39"/>
  <c r="CZ56" i="39"/>
  <c r="CZ55" i="39"/>
  <c r="CZ53" i="39"/>
  <c r="CZ52" i="39"/>
  <c r="CZ51" i="39"/>
  <c r="CZ50" i="39"/>
  <c r="CZ47" i="39"/>
  <c r="CZ46" i="39"/>
  <c r="CZ45" i="39"/>
  <c r="CZ44" i="39"/>
  <c r="CZ31" i="39"/>
  <c r="CZ30" i="39"/>
  <c r="CZ29" i="39"/>
  <c r="CZ28" i="39"/>
  <c r="CZ70" i="38"/>
  <c r="CZ59" i="38"/>
  <c r="CZ58" i="38"/>
  <c r="CZ57" i="38"/>
  <c r="CZ56" i="38"/>
  <c r="CZ55" i="38"/>
  <c r="CZ53" i="38"/>
  <c r="CZ52" i="38"/>
  <c r="CZ51" i="38"/>
  <c r="CZ50" i="38"/>
  <c r="CZ47" i="38"/>
  <c r="CZ46" i="38"/>
  <c r="CZ45" i="38"/>
  <c r="CZ44" i="38"/>
  <c r="CZ31" i="38"/>
  <c r="CZ30" i="38"/>
  <c r="CZ29" i="38"/>
  <c r="CZ28" i="38"/>
  <c r="CZ15" i="38"/>
  <c r="CZ14" i="38"/>
  <c r="CZ13" i="38"/>
  <c r="CZ12" i="38"/>
  <c r="CZ87" i="37"/>
  <c r="CZ76" i="37"/>
  <c r="CZ75" i="37"/>
  <c r="CZ74" i="37"/>
  <c r="CZ73" i="37"/>
  <c r="CZ72" i="37"/>
  <c r="CZ70" i="37"/>
  <c r="CZ69" i="37"/>
  <c r="CZ68" i="37"/>
  <c r="CZ67" i="37"/>
  <c r="CZ47" i="37"/>
  <c r="CZ46" i="37"/>
  <c r="CZ45" i="37"/>
  <c r="CZ44" i="37"/>
  <c r="CZ48" i="37" s="1"/>
  <c r="CZ31" i="37"/>
  <c r="CZ30" i="37"/>
  <c r="CZ29" i="37"/>
  <c r="CZ28" i="37"/>
  <c r="CZ15" i="37"/>
  <c r="CZ14" i="37"/>
  <c r="CZ13" i="37"/>
  <c r="CZ12" i="37"/>
  <c r="DD71" i="36"/>
  <c r="CZ71" i="36"/>
  <c r="CZ60" i="36"/>
  <c r="CZ59" i="36"/>
  <c r="CZ58" i="36"/>
  <c r="CZ57" i="36"/>
  <c r="CZ56" i="36"/>
  <c r="CZ54" i="36"/>
  <c r="CZ53" i="36"/>
  <c r="CZ52" i="36"/>
  <c r="CZ51" i="36"/>
  <c r="CZ61" i="36" s="1"/>
  <c r="CZ48" i="36"/>
  <c r="CZ47" i="36"/>
  <c r="CZ46" i="36"/>
  <c r="CZ45" i="36"/>
  <c r="CZ32" i="36"/>
  <c r="CZ31" i="36"/>
  <c r="CZ30" i="36"/>
  <c r="CZ29" i="36"/>
  <c r="CZ86" i="34"/>
  <c r="CZ75" i="34"/>
  <c r="CZ74" i="34"/>
  <c r="CZ73" i="34"/>
  <c r="CZ72" i="34"/>
  <c r="CZ71" i="34"/>
  <c r="CZ69" i="34"/>
  <c r="CZ68" i="34"/>
  <c r="CZ67" i="34"/>
  <c r="CZ66" i="34"/>
  <c r="CZ76" i="34" s="1"/>
  <c r="CZ63" i="34"/>
  <c r="CZ62" i="34"/>
  <c r="CZ61" i="34"/>
  <c r="CZ60" i="34"/>
  <c r="CZ47" i="34"/>
  <c r="CZ46" i="34"/>
  <c r="CZ45" i="34"/>
  <c r="CZ44" i="34"/>
  <c r="CZ31" i="34"/>
  <c r="CZ30" i="34"/>
  <c r="CZ29" i="34"/>
  <c r="CZ28" i="34"/>
  <c r="CZ15" i="34"/>
  <c r="CZ14" i="34"/>
  <c r="CZ13" i="34"/>
  <c r="CZ12" i="34"/>
  <c r="CZ134" i="35"/>
  <c r="CZ123" i="35"/>
  <c r="CZ122" i="35"/>
  <c r="CZ121" i="35"/>
  <c r="CZ120" i="35"/>
  <c r="CZ119" i="35"/>
  <c r="CZ117" i="35"/>
  <c r="CZ116" i="35"/>
  <c r="CZ115" i="35"/>
  <c r="CZ114" i="35"/>
  <c r="CZ124" i="35" s="1"/>
  <c r="CZ95" i="35"/>
  <c r="CZ94" i="35"/>
  <c r="CZ93" i="35"/>
  <c r="CZ92" i="35"/>
  <c r="CZ79" i="35"/>
  <c r="CZ78" i="35"/>
  <c r="CZ77" i="35"/>
  <c r="CZ76" i="35"/>
  <c r="CZ63" i="35"/>
  <c r="CZ62" i="35"/>
  <c r="CZ61" i="35"/>
  <c r="CZ60" i="35"/>
  <c r="CZ47" i="35"/>
  <c r="CZ46" i="35"/>
  <c r="CZ45" i="35"/>
  <c r="CZ44" i="35"/>
  <c r="CZ31" i="35"/>
  <c r="CZ30" i="35"/>
  <c r="CZ29" i="35"/>
  <c r="CZ28" i="35"/>
  <c r="CZ54" i="33"/>
  <c r="CZ43" i="33"/>
  <c r="CZ42" i="33"/>
  <c r="CZ41" i="33"/>
  <c r="CZ40" i="33"/>
  <c r="CZ39" i="33"/>
  <c r="CZ37" i="33"/>
  <c r="CZ36" i="33"/>
  <c r="CZ35" i="33"/>
  <c r="CZ34" i="33"/>
  <c r="CZ44" i="33" s="1"/>
  <c r="CZ31" i="33"/>
  <c r="CZ30" i="33"/>
  <c r="CZ29" i="33"/>
  <c r="CZ28" i="33"/>
  <c r="CZ165" i="32"/>
  <c r="CZ154" i="32"/>
  <c r="CZ153" i="32"/>
  <c r="CZ152" i="32"/>
  <c r="CZ151" i="32"/>
  <c r="CZ150" i="32"/>
  <c r="CZ148" i="32"/>
  <c r="GR7" i="40" s="1"/>
  <c r="CZ147" i="32"/>
  <c r="GR6" i="40" s="1"/>
  <c r="CZ146" i="32"/>
  <c r="CZ145" i="32"/>
  <c r="CZ155" i="32" s="1"/>
  <c r="CZ142" i="32"/>
  <c r="CZ141" i="32"/>
  <c r="CZ140" i="32"/>
  <c r="CZ139" i="32"/>
  <c r="CZ126" i="32"/>
  <c r="CZ125" i="32"/>
  <c r="CZ124" i="32"/>
  <c r="CZ123" i="32"/>
  <c r="CZ110" i="32"/>
  <c r="CZ109" i="32"/>
  <c r="CZ108" i="32"/>
  <c r="CZ107" i="32"/>
  <c r="CZ94" i="32"/>
  <c r="CZ93" i="32"/>
  <c r="CZ92" i="32"/>
  <c r="CZ91" i="32"/>
  <c r="CZ78" i="32"/>
  <c r="CZ77" i="32"/>
  <c r="CZ76" i="32"/>
  <c r="CZ75" i="32"/>
  <c r="CZ62" i="32"/>
  <c r="CZ61" i="32"/>
  <c r="CZ60" i="32"/>
  <c r="CZ59" i="32"/>
  <c r="CZ15" i="32"/>
  <c r="CZ14" i="32"/>
  <c r="CZ13" i="32"/>
  <c r="CZ12" i="32"/>
  <c r="AI474" i="43"/>
  <c r="AI473" i="43"/>
  <c r="AI469" i="43"/>
  <c r="AK469" i="43" s="1"/>
  <c r="AI462" i="43"/>
  <c r="AI461" i="43"/>
  <c r="AI457" i="43"/>
  <c r="AK457" i="43" s="1"/>
  <c r="AI450" i="43"/>
  <c r="AI449" i="43"/>
  <c r="AI445" i="43"/>
  <c r="AI438" i="43"/>
  <c r="AI437" i="43"/>
  <c r="AI433" i="43"/>
  <c r="AI426" i="43"/>
  <c r="AI421" i="43"/>
  <c r="AK421" i="43" s="1"/>
  <c r="AI419" i="43"/>
  <c r="AI425" i="43" s="1"/>
  <c r="AI411" i="43"/>
  <c r="AI406" i="43"/>
  <c r="AI404" i="43"/>
  <c r="AI396" i="43"/>
  <c r="AI395" i="43"/>
  <c r="AI391" i="43"/>
  <c r="AK391" i="43" s="1"/>
  <c r="AI384" i="43"/>
  <c r="AI379" i="43"/>
  <c r="AI368" i="43"/>
  <c r="AI364" i="43"/>
  <c r="AI352" i="43"/>
  <c r="AI351" i="43"/>
  <c r="AI347" i="43"/>
  <c r="AK347" i="43" s="1"/>
  <c r="AK348" i="43" s="1"/>
  <c r="AI340" i="43"/>
  <c r="AI339" i="43"/>
  <c r="AI335" i="43"/>
  <c r="AI328" i="43"/>
  <c r="AI327" i="43"/>
  <c r="AI323" i="43"/>
  <c r="AK323" i="43" s="1"/>
  <c r="AI315" i="43"/>
  <c r="AI311" i="43"/>
  <c r="AI297" i="43"/>
  <c r="AI295" i="43"/>
  <c r="AI301" i="43" s="1"/>
  <c r="AI283" i="43"/>
  <c r="AK283" i="43" s="1"/>
  <c r="AI281" i="43"/>
  <c r="AI287" i="43" s="1"/>
  <c r="AI274" i="43"/>
  <c r="AI269" i="43"/>
  <c r="AK269" i="43" s="1"/>
  <c r="AI267" i="43"/>
  <c r="AI273" i="43" s="1"/>
  <c r="AI259" i="43"/>
  <c r="AI258" i="43"/>
  <c r="AI257" i="43"/>
  <c r="AI256" i="43"/>
  <c r="AI255" i="43"/>
  <c r="AK254" i="43"/>
  <c r="AK253" i="43"/>
  <c r="AK251" i="43"/>
  <c r="AK250" i="43"/>
  <c r="AK249" i="43"/>
  <c r="AK248" i="43"/>
  <c r="AK247" i="43"/>
  <c r="AK246" i="43"/>
  <c r="AI245" i="43"/>
  <c r="AI244" i="43"/>
  <c r="AI240" i="43"/>
  <c r="AK239" i="43"/>
  <c r="AK237" i="43"/>
  <c r="AK236" i="43"/>
  <c r="AK235" i="43"/>
  <c r="AK234" i="43"/>
  <c r="AK233" i="43"/>
  <c r="AK232" i="43"/>
  <c r="AI231" i="43"/>
  <c r="AI226" i="43"/>
  <c r="AI230" i="43"/>
  <c r="AI216" i="43"/>
  <c r="AI211" i="43"/>
  <c r="AI214" i="43" s="1"/>
  <c r="AI200" i="43"/>
  <c r="AI195" i="43"/>
  <c r="AI193" i="43"/>
  <c r="AI185" i="43"/>
  <c r="AI180" i="43"/>
  <c r="AI178" i="43"/>
  <c r="AI170" i="43"/>
  <c r="AI165" i="43"/>
  <c r="AI163" i="43"/>
  <c r="AI169" i="43" s="1"/>
  <c r="AI155" i="43"/>
  <c r="AI150" i="43"/>
  <c r="AI148" i="43"/>
  <c r="AI140" i="43"/>
  <c r="AI135" i="43"/>
  <c r="AI136" i="43" s="1"/>
  <c r="AK134" i="43"/>
  <c r="AI132" i="43"/>
  <c r="AI131" i="43"/>
  <c r="AI130" i="43"/>
  <c r="AK129" i="43"/>
  <c r="AK140" i="43" s="1"/>
  <c r="AK128" i="43"/>
  <c r="AK127" i="43"/>
  <c r="AK126" i="43"/>
  <c r="AI123" i="43"/>
  <c r="AI122" i="43"/>
  <c r="AI121" i="43"/>
  <c r="AK120" i="43"/>
  <c r="AK119" i="43"/>
  <c r="AK118" i="43"/>
  <c r="AK117" i="43"/>
  <c r="AK116" i="43"/>
  <c r="AK115" i="43"/>
  <c r="AK114" i="43"/>
  <c r="AK113" i="43"/>
  <c r="AK112" i="43"/>
  <c r="AK111" i="43"/>
  <c r="AI110" i="43"/>
  <c r="AI109" i="43"/>
  <c r="AI105" i="43"/>
  <c r="AI98" i="43"/>
  <c r="AI97" i="43"/>
  <c r="AI93" i="43"/>
  <c r="AI86" i="43"/>
  <c r="AI85" i="43"/>
  <c r="AI81" i="43"/>
  <c r="AI74" i="43"/>
  <c r="AI73" i="43"/>
  <c r="AI69" i="43"/>
  <c r="AK69" i="43" s="1"/>
  <c r="AK70" i="43" s="1"/>
  <c r="AI62" i="43"/>
  <c r="AK60" i="43"/>
  <c r="AI57" i="43"/>
  <c r="AI58" i="43" s="1"/>
  <c r="AI55" i="43"/>
  <c r="AI50" i="43"/>
  <c r="AI49" i="43"/>
  <c r="AI45" i="43"/>
  <c r="AI46" i="43" s="1"/>
  <c r="AK44" i="43"/>
  <c r="AK43" i="43"/>
  <c r="AK42" i="43"/>
  <c r="AK41" i="43"/>
  <c r="AK40" i="43"/>
  <c r="AK39" i="43"/>
  <c r="AI38" i="43"/>
  <c r="AI37" i="43"/>
  <c r="AI33" i="43"/>
  <c r="AI26" i="43"/>
  <c r="AI25" i="43"/>
  <c r="AI21" i="43"/>
  <c r="AI14" i="43"/>
  <c r="AI13" i="43"/>
  <c r="AI9" i="43"/>
  <c r="V1" i="42"/>
  <c r="W1" i="42"/>
  <c r="X1" i="42"/>
  <c r="V5" i="42"/>
  <c r="W5" i="42"/>
  <c r="X5" i="42"/>
  <c r="V6" i="42"/>
  <c r="W6" i="42"/>
  <c r="X6" i="42"/>
  <c r="V7" i="42"/>
  <c r="W7" i="42"/>
  <c r="X7" i="42"/>
  <c r="V8" i="42"/>
  <c r="W8" i="42"/>
  <c r="X8" i="42"/>
  <c r="V9" i="42"/>
  <c r="W9" i="42"/>
  <c r="X9" i="42"/>
  <c r="V10" i="42"/>
  <c r="W10" i="42"/>
  <c r="X10" i="42"/>
  <c r="V11" i="42"/>
  <c r="W11" i="42"/>
  <c r="X11" i="42"/>
  <c r="V12" i="42"/>
  <c r="W12" i="42"/>
  <c r="X12" i="42"/>
  <c r="AM57" i="23"/>
  <c r="AM56" i="23"/>
  <c r="AM53" i="23"/>
  <c r="AM51" i="23"/>
  <c r="AM52" i="23"/>
  <c r="AM57" i="19"/>
  <c r="AM56" i="19"/>
  <c r="AM53" i="19"/>
  <c r="AM52" i="19"/>
  <c r="AM46" i="17"/>
  <c r="AM55" i="17"/>
  <c r="AN35" i="17"/>
  <c r="AN19" i="17"/>
  <c r="AM58" i="17"/>
  <c r="AM57" i="17"/>
  <c r="AM14" i="17"/>
  <c r="AM53" i="17"/>
  <c r="AN3" i="17"/>
  <c r="AM47" i="16"/>
  <c r="AM46" i="16"/>
  <c r="AM57" i="16"/>
  <c r="AM29" i="16"/>
  <c r="AM28" i="16"/>
  <c r="AM107" i="15"/>
  <c r="AM105" i="15"/>
  <c r="AM78" i="15"/>
  <c r="AM100" i="15"/>
  <c r="AM63" i="15"/>
  <c r="AM62" i="15"/>
  <c r="AM31" i="15"/>
  <c r="AM30" i="15"/>
  <c r="AM73" i="14"/>
  <c r="AM72" i="14"/>
  <c r="AM68" i="14"/>
  <c r="AM40" i="13"/>
  <c r="AM35" i="13"/>
  <c r="AM141" i="11"/>
  <c r="AM125" i="11"/>
  <c r="AM148" i="11"/>
  <c r="AM94" i="11"/>
  <c r="AM93" i="11"/>
  <c r="AM77" i="11"/>
  <c r="AM15" i="11"/>
  <c r="Y6" i="42"/>
  <c r="AM155" i="11"/>
  <c r="AM154" i="11"/>
  <c r="AM151" i="11"/>
  <c r="AM149" i="11"/>
  <c r="AM146" i="11"/>
  <c r="AM156" i="11" s="1"/>
  <c r="AM43" i="13"/>
  <c r="AM42" i="13"/>
  <c r="AM41" i="13"/>
  <c r="AM39" i="13"/>
  <c r="AM37" i="13"/>
  <c r="AM36" i="13"/>
  <c r="AM34" i="13"/>
  <c r="AM44" i="13" s="1"/>
  <c r="AM75" i="14"/>
  <c r="AM74" i="14"/>
  <c r="AM71" i="14"/>
  <c r="AM69" i="14"/>
  <c r="AM66" i="14"/>
  <c r="AM76" i="14" s="1"/>
  <c r="AM106" i="15"/>
  <c r="AM103" i="15"/>
  <c r="AM101" i="15"/>
  <c r="AM98" i="15"/>
  <c r="AM108" i="15" s="1"/>
  <c r="AM59" i="16"/>
  <c r="AM58" i="16"/>
  <c r="AM56" i="16"/>
  <c r="AM53" i="16"/>
  <c r="AM52" i="16"/>
  <c r="AM59" i="17"/>
  <c r="AM50" i="17"/>
  <c r="AM60" i="17" s="1"/>
  <c r="AM59" i="19"/>
  <c r="AM58" i="19"/>
  <c r="AM55" i="19"/>
  <c r="AM50" i="19"/>
  <c r="AM60" i="19" s="1"/>
  <c r="AM59" i="23"/>
  <c r="AM58" i="23"/>
  <c r="AM55" i="23"/>
  <c r="AM50" i="23"/>
  <c r="AM60" i="23" s="1"/>
  <c r="N27" i="50"/>
  <c r="N26" i="50"/>
  <c r="N25" i="50"/>
  <c r="N31" i="50" s="1"/>
  <c r="N24" i="50"/>
  <c r="N23" i="50"/>
  <c r="N21" i="50"/>
  <c r="N20" i="50"/>
  <c r="N19" i="50"/>
  <c r="N18" i="50"/>
  <c r="N28" i="50" s="1"/>
  <c r="N91" i="49"/>
  <c r="N90" i="49"/>
  <c r="N89" i="49"/>
  <c r="N88" i="49"/>
  <c r="N87" i="49"/>
  <c r="N85" i="49"/>
  <c r="N84" i="49"/>
  <c r="N83" i="49"/>
  <c r="N82" i="49"/>
  <c r="N92" i="49" s="1"/>
  <c r="N79" i="49"/>
  <c r="N78" i="49"/>
  <c r="N77" i="49"/>
  <c r="N76" i="49"/>
  <c r="N80" i="49" s="1"/>
  <c r="N63" i="49"/>
  <c r="N62" i="49"/>
  <c r="N61" i="49"/>
  <c r="N60" i="49"/>
  <c r="N64" i="49" s="1"/>
  <c r="N47" i="49"/>
  <c r="N46" i="49"/>
  <c r="N45" i="49"/>
  <c r="N44" i="49"/>
  <c r="N31" i="49"/>
  <c r="N30" i="49"/>
  <c r="N29" i="49"/>
  <c r="N28" i="49"/>
  <c r="N15" i="50"/>
  <c r="N14" i="50"/>
  <c r="N13" i="50"/>
  <c r="N12" i="50"/>
  <c r="AM45" i="23"/>
  <c r="AM44" i="23"/>
  <c r="AM29" i="23"/>
  <c r="AM28" i="23"/>
  <c r="AM45" i="19"/>
  <c r="AM44" i="19"/>
  <c r="AM29" i="19"/>
  <c r="AM28" i="19"/>
  <c r="AM15" i="19"/>
  <c r="AM14" i="19"/>
  <c r="AM13" i="19"/>
  <c r="AM12" i="19"/>
  <c r="AM47" i="17"/>
  <c r="AM44" i="17"/>
  <c r="AM31" i="17"/>
  <c r="AM30" i="17"/>
  <c r="AM29" i="17"/>
  <c r="AM28" i="17"/>
  <c r="AN20" i="17"/>
  <c r="AN18" i="17"/>
  <c r="AM15" i="17"/>
  <c r="AM13" i="17"/>
  <c r="AM12" i="17"/>
  <c r="AN5" i="17"/>
  <c r="AN2" i="17"/>
  <c r="AM45" i="16"/>
  <c r="AM44" i="16"/>
  <c r="AM48" i="16" s="1"/>
  <c r="AM31" i="16"/>
  <c r="AM30" i="16"/>
  <c r="AL98" i="15"/>
  <c r="AL99" i="15"/>
  <c r="AL100" i="15"/>
  <c r="AL101" i="15"/>
  <c r="AL103" i="15"/>
  <c r="AL104" i="15"/>
  <c r="AL105" i="15"/>
  <c r="AL106" i="15"/>
  <c r="AL107" i="15"/>
  <c r="AL108" i="15"/>
  <c r="AL110" i="15"/>
  <c r="AM95" i="15"/>
  <c r="AM94" i="15"/>
  <c r="AM93" i="15"/>
  <c r="AM92" i="15"/>
  <c r="AM79" i="15"/>
  <c r="AM77" i="15"/>
  <c r="AM76" i="15"/>
  <c r="AM61" i="15"/>
  <c r="AM60" i="15"/>
  <c r="AM47" i="15"/>
  <c r="AM46" i="15"/>
  <c r="AM45" i="15"/>
  <c r="AM44" i="15"/>
  <c r="AM29" i="15"/>
  <c r="AM28" i="15"/>
  <c r="AM61" i="14"/>
  <c r="AM60" i="14"/>
  <c r="AM45" i="14"/>
  <c r="AM44" i="14"/>
  <c r="AM29" i="14"/>
  <c r="AM28" i="14"/>
  <c r="AM15" i="14"/>
  <c r="AM14" i="14"/>
  <c r="AM13" i="14"/>
  <c r="AM12" i="14"/>
  <c r="AM31" i="13"/>
  <c r="AM30" i="13"/>
  <c r="AM29" i="13"/>
  <c r="AM28" i="13"/>
  <c r="AM142" i="11"/>
  <c r="AM140" i="11"/>
  <c r="AM139" i="11"/>
  <c r="AM126" i="11"/>
  <c r="AM124" i="11"/>
  <c r="AM123" i="11"/>
  <c r="AM110" i="11"/>
  <c r="AM109" i="11"/>
  <c r="AM108" i="11"/>
  <c r="AM107" i="11"/>
  <c r="AM92" i="11"/>
  <c r="AM91" i="11"/>
  <c r="AM78" i="11"/>
  <c r="AM76" i="11"/>
  <c r="AM75" i="11"/>
  <c r="AM62" i="11"/>
  <c r="AM61" i="11"/>
  <c r="AM60" i="11"/>
  <c r="AM59" i="11"/>
  <c r="AM12" i="11"/>
  <c r="CY40" i="46"/>
  <c r="CY35" i="46"/>
  <c r="CY88" i="47"/>
  <c r="CY77" i="47"/>
  <c r="CY82" i="47"/>
  <c r="CY92" i="47" s="1"/>
  <c r="CY63" i="47"/>
  <c r="CY46" i="39"/>
  <c r="CY31" i="39"/>
  <c r="CY30" i="39"/>
  <c r="CY47" i="38"/>
  <c r="CY56" i="38"/>
  <c r="CY51" i="38"/>
  <c r="CY15" i="38"/>
  <c r="CY14" i="38"/>
  <c r="CY52" i="38"/>
  <c r="CY69" i="37"/>
  <c r="CY75" i="37"/>
  <c r="CY74" i="37"/>
  <c r="CY73" i="37"/>
  <c r="CY15" i="37"/>
  <c r="CY45" i="36"/>
  <c r="CY57" i="36"/>
  <c r="CY52" i="36"/>
  <c r="CY63" i="34"/>
  <c r="CY72" i="34"/>
  <c r="CY68" i="34"/>
  <c r="CY115" i="35"/>
  <c r="CY79" i="35"/>
  <c r="CY78" i="35"/>
  <c r="CY116" i="35"/>
  <c r="CY121" i="35"/>
  <c r="CY120" i="35"/>
  <c r="CY31" i="35"/>
  <c r="CY30" i="35"/>
  <c r="CY41" i="33"/>
  <c r="CY40" i="33"/>
  <c r="CY36" i="33"/>
  <c r="CY35" i="33"/>
  <c r="CY142" i="32"/>
  <c r="CY141" i="32"/>
  <c r="CY152" i="32"/>
  <c r="CY146" i="32"/>
  <c r="CY165" i="32"/>
  <c r="CY154" i="32"/>
  <c r="CY153" i="32"/>
  <c r="CY150" i="32"/>
  <c r="CY148" i="32"/>
  <c r="CY147" i="32"/>
  <c r="CY145" i="32"/>
  <c r="CY155" i="32" s="1"/>
  <c r="CY54" i="33"/>
  <c r="CY43" i="33"/>
  <c r="CY42" i="33"/>
  <c r="CY39" i="33"/>
  <c r="CY37" i="33"/>
  <c r="CY34" i="33"/>
  <c r="CY44" i="33" s="1"/>
  <c r="CY134" i="35"/>
  <c r="CY123" i="35"/>
  <c r="CY122" i="35"/>
  <c r="CY119" i="35"/>
  <c r="CY117" i="35"/>
  <c r="CY114" i="35"/>
  <c r="CY124" i="35" s="1"/>
  <c r="CY86" i="34"/>
  <c r="CY75" i="34"/>
  <c r="CY74" i="34"/>
  <c r="CY73" i="34"/>
  <c r="CY71" i="34"/>
  <c r="CY69" i="34"/>
  <c r="CY66" i="34"/>
  <c r="CY76" i="34" s="1"/>
  <c r="CY71" i="36"/>
  <c r="CY60" i="36"/>
  <c r="CY59" i="36"/>
  <c r="CY58" i="36"/>
  <c r="CY56" i="36"/>
  <c r="CY54" i="36"/>
  <c r="CY53" i="36"/>
  <c r="CY87" i="37"/>
  <c r="CY76" i="37"/>
  <c r="CY72" i="37"/>
  <c r="CY70" i="37"/>
  <c r="CY67" i="37"/>
  <c r="CY77" i="37" s="1"/>
  <c r="CY70" i="38"/>
  <c r="CY59" i="38"/>
  <c r="CY58" i="38"/>
  <c r="CY55" i="38"/>
  <c r="CY53" i="38"/>
  <c r="CY50" i="38"/>
  <c r="CY60" i="38" s="1"/>
  <c r="CY70" i="39"/>
  <c r="CY59" i="39"/>
  <c r="CY58" i="39"/>
  <c r="CY57" i="39"/>
  <c r="CY56" i="39"/>
  <c r="CY55" i="39"/>
  <c r="CY53" i="39"/>
  <c r="CY52" i="39"/>
  <c r="CY51" i="39"/>
  <c r="CY50" i="39"/>
  <c r="CY60" i="39" s="1"/>
  <c r="CY54" i="46"/>
  <c r="CY43" i="46"/>
  <c r="CY42" i="46"/>
  <c r="CY41" i="46"/>
  <c r="CY39" i="46"/>
  <c r="CY37" i="46"/>
  <c r="CY36" i="46"/>
  <c r="CY34" i="46"/>
  <c r="CY44" i="46" s="1"/>
  <c r="CY102" i="47"/>
  <c r="CY91" i="47"/>
  <c r="CY90" i="47"/>
  <c r="CY89" i="47"/>
  <c r="CY85" i="47"/>
  <c r="CY84" i="47"/>
  <c r="CY79" i="47"/>
  <c r="CY78" i="47"/>
  <c r="CY61" i="47"/>
  <c r="CY60" i="47"/>
  <c r="CY47" i="47"/>
  <c r="CY46" i="47"/>
  <c r="CY45" i="47"/>
  <c r="CY44" i="47"/>
  <c r="CY31" i="47"/>
  <c r="CY30" i="47"/>
  <c r="CY29" i="47"/>
  <c r="CY28" i="47"/>
  <c r="CY31" i="46"/>
  <c r="CY29" i="46"/>
  <c r="CY28" i="46"/>
  <c r="CY47" i="39"/>
  <c r="CY45" i="39"/>
  <c r="CY44" i="39"/>
  <c r="CY29" i="39"/>
  <c r="CY28" i="39"/>
  <c r="CY45" i="38"/>
  <c r="CY44" i="38"/>
  <c r="CY31" i="38"/>
  <c r="CY29" i="38"/>
  <c r="CY28" i="38"/>
  <c r="CY13" i="38"/>
  <c r="CY12" i="38"/>
  <c r="CY47" i="37"/>
  <c r="CY46" i="37"/>
  <c r="CY45" i="37"/>
  <c r="CY44" i="37"/>
  <c r="CY31" i="37"/>
  <c r="CY30" i="37"/>
  <c r="CY28" i="37"/>
  <c r="CY13" i="37"/>
  <c r="CY12" i="37"/>
  <c r="CY48" i="36"/>
  <c r="CY47" i="36"/>
  <c r="CY46" i="36"/>
  <c r="CY32" i="36"/>
  <c r="CY31" i="36"/>
  <c r="CY30" i="36"/>
  <c r="CY29" i="36"/>
  <c r="CY61" i="34"/>
  <c r="CY60" i="34"/>
  <c r="CY47" i="34"/>
  <c r="CY45" i="34"/>
  <c r="CY44" i="34"/>
  <c r="CY31" i="34"/>
  <c r="CY30" i="34"/>
  <c r="CY29" i="34"/>
  <c r="CY28" i="34"/>
  <c r="CY15" i="34"/>
  <c r="CY13" i="34"/>
  <c r="CY12" i="34"/>
  <c r="CY95" i="35"/>
  <c r="CY94" i="35"/>
  <c r="CY93" i="35"/>
  <c r="CY92" i="35"/>
  <c r="CY77" i="35"/>
  <c r="CY76" i="35"/>
  <c r="CY61" i="35"/>
  <c r="CY60" i="35"/>
  <c r="CY47" i="35"/>
  <c r="CY45" i="35"/>
  <c r="CY44" i="35"/>
  <c r="CY29" i="35"/>
  <c r="CY28" i="35"/>
  <c r="CY29" i="33"/>
  <c r="CY28" i="33"/>
  <c r="CY140" i="32"/>
  <c r="CY139" i="32"/>
  <c r="CY126" i="32"/>
  <c r="CY124" i="32"/>
  <c r="CY123" i="32"/>
  <c r="CY110" i="32"/>
  <c r="CY108" i="32"/>
  <c r="CY107" i="32"/>
  <c r="CY92" i="32"/>
  <c r="CY91" i="32"/>
  <c r="CY76" i="32"/>
  <c r="CY75" i="32"/>
  <c r="CY62" i="32"/>
  <c r="CY60" i="32"/>
  <c r="CY59" i="32"/>
  <c r="CY15" i="32"/>
  <c r="CY13" i="32"/>
  <c r="CY12" i="32"/>
  <c r="CW50" i="38"/>
  <c r="CW60" i="38" s="1"/>
  <c r="CX50" i="38"/>
  <c r="CX60" i="38" s="1"/>
  <c r="CW51" i="38"/>
  <c r="CX51" i="38"/>
  <c r="CW52" i="38"/>
  <c r="CX52" i="38"/>
  <c r="CW53" i="38"/>
  <c r="CX53" i="38"/>
  <c r="CX114" i="35"/>
  <c r="CX124" i="35" s="1"/>
  <c r="CX44" i="35"/>
  <c r="CX102" i="47"/>
  <c r="CX91" i="47"/>
  <c r="CX90" i="47"/>
  <c r="CX89" i="47"/>
  <c r="CX88" i="47"/>
  <c r="CX87" i="47"/>
  <c r="CX85" i="47"/>
  <c r="CX84" i="47"/>
  <c r="CX83" i="47"/>
  <c r="CX82" i="47"/>
  <c r="CX92" i="47" s="1"/>
  <c r="CX79" i="47"/>
  <c r="CX78" i="47"/>
  <c r="CX77" i="47"/>
  <c r="CX76" i="47"/>
  <c r="CX63" i="47"/>
  <c r="CX62" i="47"/>
  <c r="CX61" i="47"/>
  <c r="CX60" i="47"/>
  <c r="CX47" i="47"/>
  <c r="CX46" i="47"/>
  <c r="CX45" i="47"/>
  <c r="CX44" i="47"/>
  <c r="CX31" i="47"/>
  <c r="CX30" i="47"/>
  <c r="CX29" i="47"/>
  <c r="CX28" i="47"/>
  <c r="CX54" i="46"/>
  <c r="CX43" i="46"/>
  <c r="CX42" i="46"/>
  <c r="CX41" i="46"/>
  <c r="CX40" i="46"/>
  <c r="CX39" i="46"/>
  <c r="CX37" i="46"/>
  <c r="CX36" i="46"/>
  <c r="CX35" i="46"/>
  <c r="CX34" i="46"/>
  <c r="CX44" i="46" s="1"/>
  <c r="CX31" i="46"/>
  <c r="CX30" i="46"/>
  <c r="CX29" i="46"/>
  <c r="CX28" i="46"/>
  <c r="CX70" i="39"/>
  <c r="CX59" i="39"/>
  <c r="CX58" i="39"/>
  <c r="CX57" i="39"/>
  <c r="CX56" i="39"/>
  <c r="CX55" i="39"/>
  <c r="CX53" i="39"/>
  <c r="CX52" i="39"/>
  <c r="CX51" i="39"/>
  <c r="CX50" i="39"/>
  <c r="CX47" i="39"/>
  <c r="CX46" i="39"/>
  <c r="CX45" i="39"/>
  <c r="CX44" i="39"/>
  <c r="CX31" i="39"/>
  <c r="CX30" i="39"/>
  <c r="CX29" i="39"/>
  <c r="CX28" i="39"/>
  <c r="CX70" i="38"/>
  <c r="CX59" i="38"/>
  <c r="CX58" i="38"/>
  <c r="CX57" i="38"/>
  <c r="CX56" i="38"/>
  <c r="CX55" i="38"/>
  <c r="CX47" i="38"/>
  <c r="CX46" i="38"/>
  <c r="CX45" i="38"/>
  <c r="CX44" i="38"/>
  <c r="CX31" i="38"/>
  <c r="CX30" i="38"/>
  <c r="CX29" i="38"/>
  <c r="CX28" i="38"/>
  <c r="CX15" i="38"/>
  <c r="CX14" i="38"/>
  <c r="CX13" i="38"/>
  <c r="CX12" i="38"/>
  <c r="CX87" i="37"/>
  <c r="CX76" i="37"/>
  <c r="CX75" i="37"/>
  <c r="CX74" i="37"/>
  <c r="CX73" i="37"/>
  <c r="CX72" i="37"/>
  <c r="CX70" i="37"/>
  <c r="CX69" i="37"/>
  <c r="CX68" i="37"/>
  <c r="CX67" i="37"/>
  <c r="CX77" i="37" s="1"/>
  <c r="CX47" i="37"/>
  <c r="CX46" i="37"/>
  <c r="CX45" i="37"/>
  <c r="CX44" i="37"/>
  <c r="CX31" i="37"/>
  <c r="CX30" i="37"/>
  <c r="CX29" i="37"/>
  <c r="CX28" i="37"/>
  <c r="CX15" i="37"/>
  <c r="CX14" i="37"/>
  <c r="CX13" i="37"/>
  <c r="CX12" i="37"/>
  <c r="CX71" i="36"/>
  <c r="CX60" i="36"/>
  <c r="CX59" i="36"/>
  <c r="CX58" i="36"/>
  <c r="CX57" i="36"/>
  <c r="CX56" i="36"/>
  <c r="CX54" i="36"/>
  <c r="CX53" i="36"/>
  <c r="CX52" i="36"/>
  <c r="CX51" i="36"/>
  <c r="CX48" i="36"/>
  <c r="CX47" i="36"/>
  <c r="CX46" i="36"/>
  <c r="CX45" i="36"/>
  <c r="CX32" i="36"/>
  <c r="CX31" i="36"/>
  <c r="CX30" i="36"/>
  <c r="CX29" i="36"/>
  <c r="CX86" i="34"/>
  <c r="CX75" i="34"/>
  <c r="CX74" i="34"/>
  <c r="CX73" i="34"/>
  <c r="CX72" i="34"/>
  <c r="CX71" i="34"/>
  <c r="CX69" i="34"/>
  <c r="CX68" i="34"/>
  <c r="CX67" i="34"/>
  <c r="CX66" i="34"/>
  <c r="CX76" i="34" s="1"/>
  <c r="CX63" i="34"/>
  <c r="CX62" i="34"/>
  <c r="CX61" i="34"/>
  <c r="CX60" i="34"/>
  <c r="CX47" i="34"/>
  <c r="CX46" i="34"/>
  <c r="CX45" i="34"/>
  <c r="CX44" i="34"/>
  <c r="CX31" i="34"/>
  <c r="CX30" i="34"/>
  <c r="CX29" i="34"/>
  <c r="CX28" i="34"/>
  <c r="CX15" i="34"/>
  <c r="CX14" i="34"/>
  <c r="CX13" i="34"/>
  <c r="CX12" i="34"/>
  <c r="CX134" i="35"/>
  <c r="CX123" i="35"/>
  <c r="CX122" i="35"/>
  <c r="CX121" i="35"/>
  <c r="CX120" i="35"/>
  <c r="CX119" i="35"/>
  <c r="CX117" i="35"/>
  <c r="CX116" i="35"/>
  <c r="CX115" i="35"/>
  <c r="CX95" i="35"/>
  <c r="CX94" i="35"/>
  <c r="CX93" i="35"/>
  <c r="CX92" i="35"/>
  <c r="CX79" i="35"/>
  <c r="CX78" i="35"/>
  <c r="CX77" i="35"/>
  <c r="CX76" i="35"/>
  <c r="CX63" i="35"/>
  <c r="CX62" i="35"/>
  <c r="CX61" i="35"/>
  <c r="CX60" i="35"/>
  <c r="CX47" i="35"/>
  <c r="CX46" i="35"/>
  <c r="CX45" i="35"/>
  <c r="CX31" i="35"/>
  <c r="CX30" i="35"/>
  <c r="CX29" i="35"/>
  <c r="CX28" i="35"/>
  <c r="CX54" i="33"/>
  <c r="CX43" i="33"/>
  <c r="CX42" i="33"/>
  <c r="CX41" i="33"/>
  <c r="CX40" i="33"/>
  <c r="CX39" i="33"/>
  <c r="CX37" i="33"/>
  <c r="CX36" i="33"/>
  <c r="CX35" i="33"/>
  <c r="CX34" i="33"/>
  <c r="CX44" i="33" s="1"/>
  <c r="CX31" i="33"/>
  <c r="CX30" i="33"/>
  <c r="CX29" i="33"/>
  <c r="CX28" i="33"/>
  <c r="CX165" i="32"/>
  <c r="CX154" i="32"/>
  <c r="CX153" i="32"/>
  <c r="CX152" i="32"/>
  <c r="CX151" i="32"/>
  <c r="CX150" i="32"/>
  <c r="CX148" i="32"/>
  <c r="CX146" i="32"/>
  <c r="CX145" i="32"/>
  <c r="CX155" i="32" s="1"/>
  <c r="CX142" i="32"/>
  <c r="CX141" i="32"/>
  <c r="CX140" i="32"/>
  <c r="CX139" i="32"/>
  <c r="CX126" i="32"/>
  <c r="CX125" i="32"/>
  <c r="CX124" i="32"/>
  <c r="CX123" i="32"/>
  <c r="CX110" i="32"/>
  <c r="CX109" i="32"/>
  <c r="CX108" i="32"/>
  <c r="CX107" i="32"/>
  <c r="CX94" i="32"/>
  <c r="CX93" i="32"/>
  <c r="CX92" i="32"/>
  <c r="CX91" i="32"/>
  <c r="CX78" i="32"/>
  <c r="CX77" i="32"/>
  <c r="CX76" i="32"/>
  <c r="CX75" i="32"/>
  <c r="CX62" i="32"/>
  <c r="CX61" i="32"/>
  <c r="CX60" i="32"/>
  <c r="CX59" i="32"/>
  <c r="CX15" i="32"/>
  <c r="CX14" i="32"/>
  <c r="CX13" i="32"/>
  <c r="CX12" i="32"/>
  <c r="CW78" i="47"/>
  <c r="CW89" i="47"/>
  <c r="CW62" i="47"/>
  <c r="CW30" i="47"/>
  <c r="CW47" i="39"/>
  <c r="CW46" i="39"/>
  <c r="CW56" i="38"/>
  <c r="CW31" i="38"/>
  <c r="CW14" i="38"/>
  <c r="CW47" i="37"/>
  <c r="CW73" i="37"/>
  <c r="CW47" i="36"/>
  <c r="CW56" i="36"/>
  <c r="CW52" i="36"/>
  <c r="CW45" i="36"/>
  <c r="CW57" i="36"/>
  <c r="CW62" i="34"/>
  <c r="CW47" i="34"/>
  <c r="CW46" i="34"/>
  <c r="CW30" i="34"/>
  <c r="CW68" i="34"/>
  <c r="CW14" i="34"/>
  <c r="CW78" i="35"/>
  <c r="CW62" i="35"/>
  <c r="CW115" i="35"/>
  <c r="CW121" i="35"/>
  <c r="CW46" i="35"/>
  <c r="CW116" i="35"/>
  <c r="CW30" i="35"/>
  <c r="CW152" i="32"/>
  <c r="CW147" i="32"/>
  <c r="CW151" i="32"/>
  <c r="CW146" i="32"/>
  <c r="CW110" i="32"/>
  <c r="CW165" i="32"/>
  <c r="CW154" i="32"/>
  <c r="CW153" i="32"/>
  <c r="CW150" i="32"/>
  <c r="CW148" i="32"/>
  <c r="CW145" i="32"/>
  <c r="CW155" i="32" s="1"/>
  <c r="CW54" i="33"/>
  <c r="CW43" i="33"/>
  <c r="CW42" i="33"/>
  <c r="CW41" i="33"/>
  <c r="CW40" i="33"/>
  <c r="CW39" i="33"/>
  <c r="CW37" i="33"/>
  <c r="CW36" i="33"/>
  <c r="CW35" i="33"/>
  <c r="CW34" i="33"/>
  <c r="CW44" i="33" s="1"/>
  <c r="CW134" i="35"/>
  <c r="CW123" i="35"/>
  <c r="CW122" i="35"/>
  <c r="CW119" i="35"/>
  <c r="CW117" i="35"/>
  <c r="CW114" i="35"/>
  <c r="CW124" i="35" s="1"/>
  <c r="CW86" i="34"/>
  <c r="CW75" i="34"/>
  <c r="CW74" i="34"/>
  <c r="CW71" i="34"/>
  <c r="CW69" i="34"/>
  <c r="CW66" i="34"/>
  <c r="CW76" i="34" s="1"/>
  <c r="CW71" i="36"/>
  <c r="CW60" i="36"/>
  <c r="CW59" i="36"/>
  <c r="CW58" i="36"/>
  <c r="CW54" i="36"/>
  <c r="CW53" i="36"/>
  <c r="CW51" i="36"/>
  <c r="CW61" i="36" s="1"/>
  <c r="CW87" i="37"/>
  <c r="CW76" i="37"/>
  <c r="CW75" i="37"/>
  <c r="CW74" i="37"/>
  <c r="CW72" i="37"/>
  <c r="CW70" i="37"/>
  <c r="CW69" i="37"/>
  <c r="CW67" i="37"/>
  <c r="CW77" i="37" s="1"/>
  <c r="CW70" i="38"/>
  <c r="CW59" i="38"/>
  <c r="CW58" i="38"/>
  <c r="CW57" i="38"/>
  <c r="CW55" i="38"/>
  <c r="CW70" i="39"/>
  <c r="CW59" i="39"/>
  <c r="CW58" i="39"/>
  <c r="CW57" i="39"/>
  <c r="CW56" i="39"/>
  <c r="CW55" i="39"/>
  <c r="CW53" i="39"/>
  <c r="CW52" i="39"/>
  <c r="CW51" i="39"/>
  <c r="CW50" i="39"/>
  <c r="CW60" i="39" s="1"/>
  <c r="CW54" i="46"/>
  <c r="CW43" i="46"/>
  <c r="CW42" i="46"/>
  <c r="CW41" i="46"/>
  <c r="CW40" i="46"/>
  <c r="CW39" i="46"/>
  <c r="CW37" i="46"/>
  <c r="CW36" i="46"/>
  <c r="CW35" i="46"/>
  <c r="CW34" i="46"/>
  <c r="CW44" i="46" s="1"/>
  <c r="CW102" i="47"/>
  <c r="CW91" i="47"/>
  <c r="CW90" i="47"/>
  <c r="CW87" i="47"/>
  <c r="CW85" i="47"/>
  <c r="CW82" i="47"/>
  <c r="CW92" i="47" s="1"/>
  <c r="CW79" i="47"/>
  <c r="CW77" i="47"/>
  <c r="CW76" i="47"/>
  <c r="CW63" i="47"/>
  <c r="CW61" i="47"/>
  <c r="CW60" i="47"/>
  <c r="CW47" i="47"/>
  <c r="CW46" i="47"/>
  <c r="CW45" i="47"/>
  <c r="CW44" i="47"/>
  <c r="CW31" i="47"/>
  <c r="CW29" i="47"/>
  <c r="CW28" i="47"/>
  <c r="CW31" i="46"/>
  <c r="CW30" i="46"/>
  <c r="CW29" i="46"/>
  <c r="CW28" i="46"/>
  <c r="CW45" i="39"/>
  <c r="CW44" i="39"/>
  <c r="CW31" i="39"/>
  <c r="CW30" i="39"/>
  <c r="CW29" i="39"/>
  <c r="CW28" i="39"/>
  <c r="CW47" i="38"/>
  <c r="CW46" i="38"/>
  <c r="CW45" i="38"/>
  <c r="CW44" i="38"/>
  <c r="CW29" i="38"/>
  <c r="CW28" i="38"/>
  <c r="CW15" i="38"/>
  <c r="CW13" i="38"/>
  <c r="CW12" i="38"/>
  <c r="CW45" i="37"/>
  <c r="CW44" i="37"/>
  <c r="CW31" i="37"/>
  <c r="CW30" i="37"/>
  <c r="CW29" i="37"/>
  <c r="CW28" i="37"/>
  <c r="CW15" i="37"/>
  <c r="CW14" i="37"/>
  <c r="CW13" i="37"/>
  <c r="CW12" i="37"/>
  <c r="CW48" i="36"/>
  <c r="CW32" i="36"/>
  <c r="CW30" i="36"/>
  <c r="CW29" i="36"/>
  <c r="CW63" i="34"/>
  <c r="CW61" i="34"/>
  <c r="CW60" i="34"/>
  <c r="CW45" i="34"/>
  <c r="CW44" i="34"/>
  <c r="CW31" i="34"/>
  <c r="CW29" i="34"/>
  <c r="CW28" i="34"/>
  <c r="CW15" i="34"/>
  <c r="CW13" i="34"/>
  <c r="CW12" i="34"/>
  <c r="CW95" i="35"/>
  <c r="CW94" i="35"/>
  <c r="CW93" i="35"/>
  <c r="CW92" i="35"/>
  <c r="CW79" i="35"/>
  <c r="CW77" i="35"/>
  <c r="CW76" i="35"/>
  <c r="CW63" i="35"/>
  <c r="CW61" i="35"/>
  <c r="CW60" i="35"/>
  <c r="CW45" i="35"/>
  <c r="CW44" i="35"/>
  <c r="CW31" i="35"/>
  <c r="CW29" i="35"/>
  <c r="CW28" i="35"/>
  <c r="CW31" i="33"/>
  <c r="CW30" i="33"/>
  <c r="CW29" i="33"/>
  <c r="CW28" i="33"/>
  <c r="CW142" i="32"/>
  <c r="CW141" i="32"/>
  <c r="CW140" i="32"/>
  <c r="CW139" i="32"/>
  <c r="CW126" i="32"/>
  <c r="CW125" i="32"/>
  <c r="CW124" i="32"/>
  <c r="CW123" i="32"/>
  <c r="CW108" i="32"/>
  <c r="CW107" i="32"/>
  <c r="CW94" i="32"/>
  <c r="CW92" i="32"/>
  <c r="CW91" i="32"/>
  <c r="CW78" i="32"/>
  <c r="CW76" i="32"/>
  <c r="CW75" i="32"/>
  <c r="CW62" i="32"/>
  <c r="CW60" i="32"/>
  <c r="CW59" i="32"/>
  <c r="CW13" i="32"/>
  <c r="CW12" i="32"/>
  <c r="CX48" i="37" l="1"/>
  <c r="CY48" i="37"/>
  <c r="DB48" i="37"/>
  <c r="DA48" i="37"/>
  <c r="DC48" i="37"/>
  <c r="DA95" i="32"/>
  <c r="DA111" i="32"/>
  <c r="DC48" i="47"/>
  <c r="DC32" i="46"/>
  <c r="DC45" i="46"/>
  <c r="DC55" i="46" s="1"/>
  <c r="DA32" i="46"/>
  <c r="DA47" i="46"/>
  <c r="DA57" i="46" s="1"/>
  <c r="DA32" i="39"/>
  <c r="DA61" i="39"/>
  <c r="DA71" i="39" s="1"/>
  <c r="DC63" i="38"/>
  <c r="DC73" i="38" s="1"/>
  <c r="DC16" i="38"/>
  <c r="DC32" i="37"/>
  <c r="DA16" i="37"/>
  <c r="DA32" i="37"/>
  <c r="DA78" i="37"/>
  <c r="DA88" i="37" s="1"/>
  <c r="DC62" i="36"/>
  <c r="DC72" i="36" s="1"/>
  <c r="DC49" i="36"/>
  <c r="DA78" i="34"/>
  <c r="DA88" i="34" s="1"/>
  <c r="DC77" i="34"/>
  <c r="DC87" i="34" s="1"/>
  <c r="DA126" i="35"/>
  <c r="DA136" i="35" s="1"/>
  <c r="DC32" i="35"/>
  <c r="DC47" i="33"/>
  <c r="DC57" i="33" s="1"/>
  <c r="DC32" i="33"/>
  <c r="DC156" i="32"/>
  <c r="DC166" i="32" s="1"/>
  <c r="DC16" i="32"/>
  <c r="DC79" i="32"/>
  <c r="AM16" i="17"/>
  <c r="N29" i="50"/>
  <c r="AM48" i="15"/>
  <c r="AL111" i="15"/>
  <c r="AM95" i="11"/>
  <c r="AI107" i="43"/>
  <c r="AK105" i="43"/>
  <c r="AI12" i="43"/>
  <c r="AI10" i="43"/>
  <c r="AK9" i="43"/>
  <c r="AI96" i="43"/>
  <c r="AK93" i="43"/>
  <c r="AI181" i="43"/>
  <c r="AK180" i="43"/>
  <c r="AI302" i="43"/>
  <c r="AK297" i="43"/>
  <c r="AK298" i="43" s="1"/>
  <c r="AI407" i="43"/>
  <c r="AK406" i="43"/>
  <c r="AI446" i="43"/>
  <c r="AK445" i="43"/>
  <c r="AK448" i="43" s="1"/>
  <c r="AI196" i="43"/>
  <c r="AK195" i="43"/>
  <c r="AI84" i="43"/>
  <c r="AK81" i="43"/>
  <c r="AK83" i="43" s="1"/>
  <c r="AI166" i="43"/>
  <c r="AK165" i="43"/>
  <c r="AI227" i="43"/>
  <c r="AK226" i="43"/>
  <c r="AI312" i="43"/>
  <c r="AK311" i="43"/>
  <c r="AI435" i="43"/>
  <c r="AK433" i="43"/>
  <c r="AK434" i="43" s="1"/>
  <c r="AI22" i="43"/>
  <c r="AK21" i="43"/>
  <c r="AI36" i="43"/>
  <c r="AK33" i="43"/>
  <c r="AI60" i="43"/>
  <c r="AI70" i="43"/>
  <c r="AI151" i="43"/>
  <c r="AK150" i="43"/>
  <c r="AK151" i="43" s="1"/>
  <c r="AI212" i="43"/>
  <c r="AK211" i="43"/>
  <c r="AI380" i="43"/>
  <c r="AK379" i="43"/>
  <c r="AK380" i="43" s="1"/>
  <c r="AK470" i="43"/>
  <c r="AK471" i="43"/>
  <c r="AK328" i="43"/>
  <c r="AK155" i="43"/>
  <c r="AK216" i="43"/>
  <c r="AK327" i="43"/>
  <c r="AK438" i="43"/>
  <c r="AK462" i="43"/>
  <c r="AK274" i="43"/>
  <c r="AK411" i="43"/>
  <c r="AI108" i="43"/>
  <c r="AK287" i="43"/>
  <c r="AI298" i="43"/>
  <c r="AK368" i="43"/>
  <c r="AK50" i="43"/>
  <c r="AK185" i="43"/>
  <c r="AK352" i="43"/>
  <c r="AK461" i="43"/>
  <c r="AK474" i="43"/>
  <c r="AK49" i="43"/>
  <c r="AK85" i="43"/>
  <c r="AK109" i="43"/>
  <c r="AI106" i="43"/>
  <c r="AK132" i="43"/>
  <c r="AK200" i="43"/>
  <c r="AK396" i="43"/>
  <c r="AK450" i="43"/>
  <c r="AK473" i="43"/>
  <c r="DC64" i="47"/>
  <c r="DC80" i="47"/>
  <c r="DC32" i="47"/>
  <c r="DC94" i="47"/>
  <c r="DC104" i="47" s="1"/>
  <c r="DC93" i="47"/>
  <c r="DC103" i="47" s="1"/>
  <c r="DC95" i="47"/>
  <c r="DC105" i="47" s="1"/>
  <c r="CY32" i="47"/>
  <c r="DA32" i="47"/>
  <c r="DA48" i="47"/>
  <c r="DA64" i="47"/>
  <c r="DA93" i="47"/>
  <c r="DA103" i="47" s="1"/>
  <c r="DC47" i="46"/>
  <c r="DC57" i="46" s="1"/>
  <c r="DC46" i="46"/>
  <c r="DC56" i="46" s="1"/>
  <c r="DC48" i="39"/>
  <c r="DC32" i="39"/>
  <c r="DC61" i="39"/>
  <c r="DC71" i="39" s="1"/>
  <c r="DC62" i="39"/>
  <c r="DC72" i="39" s="1"/>
  <c r="DC63" i="39"/>
  <c r="DC73" i="39" s="1"/>
  <c r="DC48" i="38"/>
  <c r="DC32" i="38"/>
  <c r="DC62" i="38"/>
  <c r="DC72" i="38" s="1"/>
  <c r="DC61" i="38"/>
  <c r="DA32" i="38"/>
  <c r="DA48" i="38"/>
  <c r="DA61" i="38"/>
  <c r="DA71" i="38" s="1"/>
  <c r="DC16" i="37"/>
  <c r="DC79" i="37"/>
  <c r="DC89" i="37" s="1"/>
  <c r="DC78" i="37"/>
  <c r="DC80" i="37"/>
  <c r="DC90" i="37" s="1"/>
  <c r="DC33" i="36"/>
  <c r="DC63" i="36"/>
  <c r="DC73" i="36" s="1"/>
  <c r="DC64" i="36"/>
  <c r="DC74" i="36" s="1"/>
  <c r="DA63" i="36"/>
  <c r="DA73" i="36" s="1"/>
  <c r="DA33" i="36"/>
  <c r="DC64" i="34"/>
  <c r="DC48" i="34"/>
  <c r="DC32" i="34"/>
  <c r="DC78" i="34"/>
  <c r="DC88" i="34" s="1"/>
  <c r="DC79" i="34"/>
  <c r="DC89" i="34" s="1"/>
  <c r="DC12" i="34"/>
  <c r="DC16" i="34" s="1"/>
  <c r="DC64" i="35"/>
  <c r="DC96" i="35"/>
  <c r="DC80" i="35"/>
  <c r="DC125" i="35"/>
  <c r="DC135" i="35" s="1"/>
  <c r="DC127" i="35"/>
  <c r="DC137" i="35" s="1"/>
  <c r="DC48" i="35"/>
  <c r="DC126" i="35"/>
  <c r="DC136" i="35" s="1"/>
  <c r="DA64" i="35"/>
  <c r="DA80" i="35"/>
  <c r="DC46" i="33"/>
  <c r="DC56" i="33" s="1"/>
  <c r="DC45" i="33"/>
  <c r="DA47" i="33"/>
  <c r="DA57" i="33" s="1"/>
  <c r="CX45" i="33"/>
  <c r="CX55" i="33" s="1"/>
  <c r="DC143" i="32"/>
  <c r="DC127" i="32"/>
  <c r="DC111" i="32"/>
  <c r="DC95" i="32"/>
  <c r="DC63" i="32"/>
  <c r="DC157" i="32"/>
  <c r="DC167" i="32" s="1"/>
  <c r="DC158" i="32"/>
  <c r="DC168" i="32" s="1"/>
  <c r="CZ95" i="32"/>
  <c r="DA16" i="32"/>
  <c r="DA79" i="32"/>
  <c r="DA127" i="32"/>
  <c r="DA157" i="32"/>
  <c r="DA167" i="32" s="1"/>
  <c r="DB80" i="47"/>
  <c r="DB83" i="47"/>
  <c r="DB89" i="47"/>
  <c r="DB48" i="47"/>
  <c r="DB32" i="47"/>
  <c r="DB88" i="47"/>
  <c r="DB46" i="46"/>
  <c r="DB56" i="46" s="1"/>
  <c r="DB47" i="46"/>
  <c r="DB57" i="46" s="1"/>
  <c r="DB30" i="46"/>
  <c r="DB32" i="46" s="1"/>
  <c r="DB48" i="39"/>
  <c r="DB31" i="39"/>
  <c r="DB32" i="39" s="1"/>
  <c r="DB56" i="39"/>
  <c r="DB62" i="39" s="1"/>
  <c r="DB72" i="39" s="1"/>
  <c r="DB48" i="38"/>
  <c r="DB62" i="38"/>
  <c r="DB72" i="38" s="1"/>
  <c r="DB32" i="38"/>
  <c r="DB63" i="38"/>
  <c r="DB73" i="38" s="1"/>
  <c r="DB51" i="38"/>
  <c r="DB16" i="38"/>
  <c r="DB73" i="37"/>
  <c r="DB78" i="37" s="1"/>
  <c r="DB88" i="37" s="1"/>
  <c r="DB32" i="37"/>
  <c r="DB16" i="37"/>
  <c r="DB68" i="37"/>
  <c r="DB49" i="36"/>
  <c r="DB51" i="36"/>
  <c r="DB63" i="36"/>
  <c r="DB73" i="36" s="1"/>
  <c r="DB33" i="36"/>
  <c r="DB52" i="36"/>
  <c r="DB64" i="36"/>
  <c r="DB74" i="36" s="1"/>
  <c r="DB64" i="34"/>
  <c r="DB48" i="34"/>
  <c r="DB72" i="34"/>
  <c r="DB78" i="34" s="1"/>
  <c r="DB88" i="34" s="1"/>
  <c r="DB31" i="34"/>
  <c r="DB32" i="34" s="1"/>
  <c r="DB14" i="34"/>
  <c r="DB67" i="34"/>
  <c r="DB15" i="34"/>
  <c r="DB96" i="35"/>
  <c r="DB79" i="35"/>
  <c r="DB80" i="35" s="1"/>
  <c r="DB64" i="35"/>
  <c r="DB115" i="35"/>
  <c r="DB120" i="35"/>
  <c r="DB126" i="35" s="1"/>
  <c r="DB136" i="35" s="1"/>
  <c r="DB46" i="35"/>
  <c r="DB48" i="35" s="1"/>
  <c r="DB32" i="35"/>
  <c r="DB46" i="33"/>
  <c r="DB56" i="33" s="1"/>
  <c r="DB47" i="33"/>
  <c r="DB57" i="33" s="1"/>
  <c r="DB30" i="33"/>
  <c r="DB32" i="33" s="1"/>
  <c r="DB45" i="33"/>
  <c r="DB143" i="32"/>
  <c r="DB127" i="32"/>
  <c r="DB95" i="32"/>
  <c r="DB151" i="32"/>
  <c r="DB111" i="32"/>
  <c r="DB77" i="32"/>
  <c r="DB79" i="32" s="1"/>
  <c r="DB61" i="32"/>
  <c r="DB63" i="32" s="1"/>
  <c r="DB152" i="32"/>
  <c r="DB14" i="32"/>
  <c r="DB146" i="32"/>
  <c r="DB15" i="32"/>
  <c r="DB55" i="33"/>
  <c r="DB62" i="36"/>
  <c r="DB61" i="38"/>
  <c r="DB45" i="46"/>
  <c r="DA94" i="47"/>
  <c r="DA104" i="47" s="1"/>
  <c r="DA80" i="47"/>
  <c r="DA95" i="47"/>
  <c r="DA105" i="47" s="1"/>
  <c r="DA62" i="39"/>
  <c r="DA72" i="39" s="1"/>
  <c r="CZ61" i="39"/>
  <c r="CZ71" i="39" s="1"/>
  <c r="DA63" i="39"/>
  <c r="DA73" i="39" s="1"/>
  <c r="DA48" i="39"/>
  <c r="DA62" i="38"/>
  <c r="DA72" i="38" s="1"/>
  <c r="CZ16" i="38"/>
  <c r="DA63" i="38"/>
  <c r="DA73" i="38" s="1"/>
  <c r="CW16" i="38"/>
  <c r="DA16" i="38"/>
  <c r="DA80" i="37"/>
  <c r="DA90" i="37" s="1"/>
  <c r="DA79" i="37"/>
  <c r="DA89" i="37" s="1"/>
  <c r="DA64" i="36"/>
  <c r="DA74" i="36" s="1"/>
  <c r="CZ62" i="36"/>
  <c r="CZ72" i="36" s="1"/>
  <c r="DA49" i="36"/>
  <c r="DA62" i="36"/>
  <c r="DA72" i="36" s="1"/>
  <c r="DA32" i="34"/>
  <c r="CY32" i="34"/>
  <c r="DA16" i="34"/>
  <c r="DA48" i="34"/>
  <c r="DA64" i="34"/>
  <c r="DA79" i="34"/>
  <c r="DA89" i="34" s="1"/>
  <c r="DA127" i="35"/>
  <c r="DA137" i="35" s="1"/>
  <c r="DA48" i="35"/>
  <c r="CZ32" i="35"/>
  <c r="CZ80" i="35"/>
  <c r="DA32" i="35"/>
  <c r="DA96" i="35"/>
  <c r="DA125" i="35"/>
  <c r="DA135" i="35" s="1"/>
  <c r="DA32" i="33"/>
  <c r="DA45" i="33"/>
  <c r="DA55" i="33" s="1"/>
  <c r="DA46" i="33"/>
  <c r="DA56" i="33" s="1"/>
  <c r="CZ45" i="33"/>
  <c r="CZ55" i="33" s="1"/>
  <c r="DA63" i="32"/>
  <c r="DA158" i="32"/>
  <c r="DA168" i="32" s="1"/>
  <c r="DA143" i="32"/>
  <c r="DA156" i="32"/>
  <c r="DA166" i="32" s="1"/>
  <c r="CZ80" i="47"/>
  <c r="CZ48" i="47"/>
  <c r="DA45" i="46"/>
  <c r="DA46" i="46"/>
  <c r="DA56" i="46" s="1"/>
  <c r="CZ46" i="46"/>
  <c r="CZ56" i="46" s="1"/>
  <c r="CZ63" i="38"/>
  <c r="CZ73" i="38" s="1"/>
  <c r="CX32" i="37"/>
  <c r="CZ33" i="36"/>
  <c r="CZ49" i="36"/>
  <c r="DA77" i="34"/>
  <c r="CZ78" i="34"/>
  <c r="CZ88" i="34" s="1"/>
  <c r="CZ46" i="33"/>
  <c r="CZ56" i="33" s="1"/>
  <c r="CZ47" i="33"/>
  <c r="CZ57" i="33" s="1"/>
  <c r="CZ32" i="33"/>
  <c r="CZ93" i="47"/>
  <c r="CZ103" i="47" s="1"/>
  <c r="CZ64" i="47"/>
  <c r="CZ94" i="47"/>
  <c r="CZ104" i="47" s="1"/>
  <c r="CZ95" i="47"/>
  <c r="CZ105" i="47" s="1"/>
  <c r="CZ32" i="47"/>
  <c r="CZ47" i="46"/>
  <c r="CZ57" i="46" s="1"/>
  <c r="CZ45" i="46"/>
  <c r="CZ55" i="46" s="1"/>
  <c r="CZ32" i="46"/>
  <c r="CZ62" i="39"/>
  <c r="CZ72" i="39" s="1"/>
  <c r="CZ48" i="39"/>
  <c r="CZ32" i="39"/>
  <c r="CZ63" i="39"/>
  <c r="CZ73" i="39" s="1"/>
  <c r="CZ60" i="39"/>
  <c r="CZ48" i="38"/>
  <c r="CZ62" i="38"/>
  <c r="CZ72" i="38" s="1"/>
  <c r="CZ32" i="38"/>
  <c r="CZ60" i="38"/>
  <c r="CZ32" i="37"/>
  <c r="CZ78" i="37"/>
  <c r="CZ88" i="37" s="1"/>
  <c r="CZ79" i="37"/>
  <c r="CZ89" i="37" s="1"/>
  <c r="CZ16" i="37"/>
  <c r="CZ80" i="37"/>
  <c r="CZ90" i="37" s="1"/>
  <c r="CZ77" i="37"/>
  <c r="CZ63" i="36"/>
  <c r="CZ73" i="36" s="1"/>
  <c r="CZ64" i="36"/>
  <c r="CZ74" i="36" s="1"/>
  <c r="CZ64" i="34"/>
  <c r="CZ48" i="34"/>
  <c r="CZ16" i="34"/>
  <c r="CZ79" i="34"/>
  <c r="CZ89" i="34" s="1"/>
  <c r="CZ77" i="34"/>
  <c r="CZ87" i="34" s="1"/>
  <c r="CZ32" i="34"/>
  <c r="CZ96" i="35"/>
  <c r="CZ64" i="35"/>
  <c r="CZ125" i="35"/>
  <c r="CZ135" i="35" s="1"/>
  <c r="CZ126" i="35"/>
  <c r="CZ136" i="35" s="1"/>
  <c r="CZ127" i="35"/>
  <c r="CZ137" i="35" s="1"/>
  <c r="CZ48" i="35"/>
  <c r="CZ143" i="32"/>
  <c r="CZ127" i="32"/>
  <c r="CZ111" i="32"/>
  <c r="CZ156" i="32"/>
  <c r="CZ166" i="32" s="1"/>
  <c r="CZ79" i="32"/>
  <c r="CZ63" i="32"/>
  <c r="CZ16" i="32"/>
  <c r="CZ157" i="32"/>
  <c r="CZ167" i="32" s="1"/>
  <c r="CZ158" i="32"/>
  <c r="CZ168" i="32" s="1"/>
  <c r="CX46" i="46"/>
  <c r="CX56" i="46" s="1"/>
  <c r="CZ61" i="38"/>
  <c r="CX16" i="38"/>
  <c r="CX79" i="34"/>
  <c r="CX89" i="34" s="1"/>
  <c r="CW32" i="35"/>
  <c r="CY32" i="35"/>
  <c r="CX32" i="33"/>
  <c r="CX16" i="32"/>
  <c r="AK131" i="43"/>
  <c r="AI325" i="43"/>
  <c r="AI326" i="43"/>
  <c r="AI422" i="43"/>
  <c r="AI424" i="43"/>
  <c r="AK122" i="43"/>
  <c r="AI167" i="43"/>
  <c r="AI215" i="43"/>
  <c r="AI229" i="43"/>
  <c r="AI448" i="43"/>
  <c r="AK384" i="43"/>
  <c r="AI228" i="43"/>
  <c r="AK238" i="43"/>
  <c r="AK244" i="43" s="1"/>
  <c r="AI408" i="43"/>
  <c r="AK245" i="43"/>
  <c r="AK255" i="43"/>
  <c r="AK273" i="43"/>
  <c r="AK301" i="43"/>
  <c r="AK419" i="43"/>
  <c r="AI47" i="43"/>
  <c r="AK121" i="43"/>
  <c r="AI154" i="43"/>
  <c r="AI153" i="43"/>
  <c r="AI184" i="43"/>
  <c r="AI183" i="43"/>
  <c r="AI182" i="43"/>
  <c r="AI270" i="43"/>
  <c r="AI271" i="43"/>
  <c r="AK364" i="43"/>
  <c r="AK25" i="43"/>
  <c r="AI23" i="43"/>
  <c r="AI61" i="43"/>
  <c r="AK86" i="43"/>
  <c r="AK130" i="43"/>
  <c r="AI133" i="43"/>
  <c r="AI138" i="43" s="1"/>
  <c r="AI288" i="43"/>
  <c r="AI286" i="43"/>
  <c r="AI284" i="43"/>
  <c r="AK26" i="43"/>
  <c r="AI71" i="43"/>
  <c r="AK110" i="43"/>
  <c r="AK184" i="43"/>
  <c r="AI272" i="43"/>
  <c r="AK154" i="43"/>
  <c r="AK169" i="43"/>
  <c r="AI168" i="43"/>
  <c r="AI197" i="43"/>
  <c r="AK215" i="43"/>
  <c r="AI300" i="43"/>
  <c r="AI299" i="43"/>
  <c r="AK170" i="43"/>
  <c r="AK199" i="43"/>
  <c r="AI213" i="43"/>
  <c r="AK259" i="43"/>
  <c r="AK231" i="43"/>
  <c r="AK315" i="43"/>
  <c r="AI470" i="43"/>
  <c r="AI472" i="43"/>
  <c r="AI458" i="43"/>
  <c r="AI460" i="43"/>
  <c r="AI324" i="43"/>
  <c r="AK340" i="43"/>
  <c r="AK404" i="43"/>
  <c r="AK410" i="43" s="1"/>
  <c r="AK426" i="43"/>
  <c r="AI83" i="43"/>
  <c r="AK288" i="43"/>
  <c r="AK425" i="43"/>
  <c r="AI24" i="43"/>
  <c r="AI34" i="43"/>
  <c r="AI48" i="43"/>
  <c r="AI59" i="43"/>
  <c r="AI72" i="43"/>
  <c r="AI82" i="43"/>
  <c r="AI94" i="43"/>
  <c r="AI95" i="43"/>
  <c r="AK135" i="43"/>
  <c r="AK136" i="43" s="1"/>
  <c r="AI35" i="43"/>
  <c r="AK107" i="43"/>
  <c r="AK166" i="43"/>
  <c r="AI11" i="43"/>
  <c r="AK23" i="43"/>
  <c r="AK45" i="43"/>
  <c r="AK47" i="43" s="1"/>
  <c r="AK240" i="43"/>
  <c r="AI242" i="43"/>
  <c r="AI243" i="43"/>
  <c r="AI241" i="43"/>
  <c r="AK316" i="43"/>
  <c r="AI199" i="43"/>
  <c r="AI198" i="43"/>
  <c r="AK213" i="43"/>
  <c r="AI152" i="43"/>
  <c r="AK252" i="43"/>
  <c r="AK335" i="43"/>
  <c r="AK336" i="43" s="1"/>
  <c r="AI338" i="43"/>
  <c r="AI337" i="43"/>
  <c r="AI336" i="43"/>
  <c r="AI285" i="43"/>
  <c r="AK326" i="43"/>
  <c r="AI394" i="43"/>
  <c r="AI393" i="43"/>
  <c r="AI392" i="43"/>
  <c r="AI316" i="43"/>
  <c r="AI314" i="43"/>
  <c r="AI313" i="43"/>
  <c r="AK339" i="43"/>
  <c r="AI382" i="43"/>
  <c r="AI383" i="43"/>
  <c r="AI381" i="43"/>
  <c r="AI350" i="43"/>
  <c r="AI348" i="43"/>
  <c r="AI366" i="43"/>
  <c r="AI367" i="43"/>
  <c r="AI365" i="43"/>
  <c r="AK351" i="43"/>
  <c r="AI349" i="43"/>
  <c r="AK395" i="43"/>
  <c r="AK393" i="43"/>
  <c r="AK437" i="43"/>
  <c r="AI409" i="43"/>
  <c r="AI410" i="43"/>
  <c r="AI434" i="43"/>
  <c r="AI436" i="43"/>
  <c r="AK460" i="43"/>
  <c r="AI423" i="43"/>
  <c r="AK449" i="43"/>
  <c r="AK472" i="43"/>
  <c r="AI447" i="43"/>
  <c r="AI459" i="43"/>
  <c r="AI471" i="43"/>
  <c r="N48" i="49"/>
  <c r="N93" i="49"/>
  <c r="N94" i="49"/>
  <c r="N95" i="49"/>
  <c r="N32" i="49"/>
  <c r="N30" i="50"/>
  <c r="N32" i="50" s="1"/>
  <c r="N16" i="50"/>
  <c r="AM46" i="23"/>
  <c r="AM47" i="23"/>
  <c r="AM48" i="23"/>
  <c r="AM61" i="23"/>
  <c r="AM62" i="23"/>
  <c r="Y12" i="42"/>
  <c r="AM30" i="23"/>
  <c r="AM31" i="23"/>
  <c r="AM63" i="23"/>
  <c r="AM46" i="19"/>
  <c r="AM48" i="19" s="1"/>
  <c r="AM47" i="19"/>
  <c r="AM30" i="19"/>
  <c r="AM31" i="19"/>
  <c r="AM32" i="19"/>
  <c r="AM61" i="19"/>
  <c r="AM62" i="19"/>
  <c r="AM16" i="19"/>
  <c r="AM51" i="19"/>
  <c r="AM63" i="19"/>
  <c r="Y11" i="42"/>
  <c r="AM45" i="17"/>
  <c r="AM48" i="17" s="1"/>
  <c r="AM32" i="17"/>
  <c r="Y10" i="42"/>
  <c r="CD16" i="26"/>
  <c r="AM51" i="17"/>
  <c r="AM56" i="17"/>
  <c r="AM61" i="17" s="1"/>
  <c r="AM52" i="17"/>
  <c r="AM32" i="16"/>
  <c r="AM62" i="16"/>
  <c r="AM50" i="16"/>
  <c r="AM51" i="16"/>
  <c r="AM63" i="16"/>
  <c r="AM61" i="16"/>
  <c r="AM64" i="16" s="1"/>
  <c r="AM55" i="16"/>
  <c r="AM96" i="15"/>
  <c r="AM80" i="15"/>
  <c r="AM99" i="15"/>
  <c r="AM104" i="15"/>
  <c r="AM110" i="15" s="1"/>
  <c r="AM64" i="15"/>
  <c r="Y8" i="42"/>
  <c r="AM32" i="15"/>
  <c r="AM63" i="14"/>
  <c r="AM62" i="14"/>
  <c r="AM64" i="14"/>
  <c r="AM46" i="14"/>
  <c r="AM48" i="14" s="1"/>
  <c r="AM47" i="14"/>
  <c r="AM31" i="14"/>
  <c r="AM30" i="14"/>
  <c r="AM32" i="14" s="1"/>
  <c r="AM77" i="14"/>
  <c r="Y7" i="42"/>
  <c r="AM78" i="14"/>
  <c r="AM79" i="14"/>
  <c r="AM16" i="14"/>
  <c r="AM67" i="14"/>
  <c r="AM32" i="13"/>
  <c r="AM45" i="13"/>
  <c r="AM47" i="13"/>
  <c r="AM46" i="13"/>
  <c r="AM143" i="11"/>
  <c r="AM127" i="11"/>
  <c r="AM111" i="11"/>
  <c r="AM153" i="11"/>
  <c r="AM159" i="11" s="1"/>
  <c r="AM79" i="11"/>
  <c r="AM147" i="11"/>
  <c r="AM152" i="11"/>
  <c r="AM158" i="11" s="1"/>
  <c r="AM63" i="11"/>
  <c r="AM157" i="11"/>
  <c r="AM14" i="11"/>
  <c r="AM13" i="11"/>
  <c r="AM16" i="11" s="1"/>
  <c r="AL109" i="15"/>
  <c r="AL112" i="15" s="1"/>
  <c r="CY30" i="46"/>
  <c r="CY32" i="46" s="1"/>
  <c r="CY46" i="46"/>
  <c r="CY56" i="46" s="1"/>
  <c r="CY87" i="47"/>
  <c r="CY95" i="47" s="1"/>
  <c r="CY105" i="47" s="1"/>
  <c r="CY76" i="47"/>
  <c r="CY80" i="47" s="1"/>
  <c r="CY62" i="47"/>
  <c r="CY64" i="47" s="1"/>
  <c r="CY48" i="47"/>
  <c r="CY83" i="47"/>
  <c r="CY48" i="39"/>
  <c r="CY62" i="39"/>
  <c r="CY72" i="39" s="1"/>
  <c r="CY32" i="39"/>
  <c r="CY46" i="38"/>
  <c r="CY48" i="38" s="1"/>
  <c r="CY57" i="38"/>
  <c r="CY62" i="38" s="1"/>
  <c r="CY72" i="38" s="1"/>
  <c r="CY30" i="38"/>
  <c r="CY32" i="38" s="1"/>
  <c r="CY16" i="38"/>
  <c r="CY68" i="37"/>
  <c r="CY29" i="37"/>
  <c r="CY32" i="37" s="1"/>
  <c r="CY79" i="37"/>
  <c r="CY89" i="37" s="1"/>
  <c r="CY14" i="37"/>
  <c r="CY16" i="37" s="1"/>
  <c r="CY80" i="37"/>
  <c r="CY90" i="37" s="1"/>
  <c r="CY49" i="36"/>
  <c r="CY51" i="36"/>
  <c r="CY61" i="36" s="1"/>
  <c r="CY33" i="36"/>
  <c r="CY63" i="36"/>
  <c r="CY73" i="36" s="1"/>
  <c r="CY62" i="36"/>
  <c r="CY72" i="36" s="1"/>
  <c r="CY62" i="34"/>
  <c r="CY64" i="34" s="1"/>
  <c r="CY46" i="34"/>
  <c r="CY48" i="34" s="1"/>
  <c r="CY67" i="34"/>
  <c r="CY78" i="34"/>
  <c r="CY88" i="34" s="1"/>
  <c r="CY77" i="34"/>
  <c r="CY87" i="34" s="1"/>
  <c r="CY79" i="34"/>
  <c r="CY89" i="34" s="1"/>
  <c r="CY14" i="34"/>
  <c r="CY16" i="34" s="1"/>
  <c r="CY96" i="35"/>
  <c r="CY80" i="35"/>
  <c r="CY62" i="35"/>
  <c r="CY63" i="35"/>
  <c r="CY46" i="35"/>
  <c r="CY48" i="35" s="1"/>
  <c r="CY126" i="35"/>
  <c r="CY136" i="35" s="1"/>
  <c r="CY46" i="33"/>
  <c r="CY56" i="33" s="1"/>
  <c r="CY45" i="33"/>
  <c r="CY30" i="33"/>
  <c r="CY31" i="33"/>
  <c r="CY151" i="32"/>
  <c r="CY157" i="32" s="1"/>
  <c r="CY167" i="32" s="1"/>
  <c r="CY143" i="32"/>
  <c r="CY125" i="32"/>
  <c r="CY127" i="32" s="1"/>
  <c r="CY109" i="32"/>
  <c r="CY111" i="32" s="1"/>
  <c r="CY93" i="32"/>
  <c r="CY94" i="32"/>
  <c r="CY77" i="32"/>
  <c r="CY78" i="32"/>
  <c r="CY61" i="32"/>
  <c r="CY63" i="32" s="1"/>
  <c r="CY14" i="32"/>
  <c r="CY16" i="32" s="1"/>
  <c r="CY47" i="33"/>
  <c r="CY57" i="33" s="1"/>
  <c r="CY127" i="35"/>
  <c r="CY137" i="35" s="1"/>
  <c r="CY125" i="35"/>
  <c r="CY64" i="36"/>
  <c r="CY74" i="36" s="1"/>
  <c r="CY78" i="37"/>
  <c r="CY61" i="39"/>
  <c r="CY63" i="39"/>
  <c r="CY73" i="39" s="1"/>
  <c r="CY47" i="46"/>
  <c r="CY57" i="46" s="1"/>
  <c r="CY45" i="46"/>
  <c r="CW64" i="47"/>
  <c r="CX80" i="47"/>
  <c r="CX48" i="47"/>
  <c r="CX32" i="46"/>
  <c r="CX45" i="46"/>
  <c r="CX55" i="46" s="1"/>
  <c r="CX47" i="46"/>
  <c r="CX57" i="46" s="1"/>
  <c r="CX32" i="39"/>
  <c r="CX63" i="39"/>
  <c r="CX73" i="39" s="1"/>
  <c r="CX61" i="38"/>
  <c r="CX71" i="38" s="1"/>
  <c r="CX32" i="38"/>
  <c r="CW16" i="37"/>
  <c r="CX80" i="37"/>
  <c r="CX90" i="37" s="1"/>
  <c r="CX64" i="36"/>
  <c r="CX74" i="36" s="1"/>
  <c r="CX49" i="36"/>
  <c r="CW32" i="34"/>
  <c r="CX64" i="34"/>
  <c r="CX32" i="35"/>
  <c r="CX126" i="35"/>
  <c r="CX136" i="35" s="1"/>
  <c r="CX47" i="33"/>
  <c r="CX57" i="33" s="1"/>
  <c r="CX46" i="33"/>
  <c r="CX56" i="33" s="1"/>
  <c r="CW32" i="33"/>
  <c r="CX127" i="32"/>
  <c r="CX95" i="47"/>
  <c r="CX105" i="47" s="1"/>
  <c r="CX93" i="47"/>
  <c r="CX103" i="47" s="1"/>
  <c r="CX64" i="47"/>
  <c r="CX94" i="47"/>
  <c r="CX104" i="47" s="1"/>
  <c r="CX32" i="47"/>
  <c r="CX61" i="39"/>
  <c r="CX71" i="39" s="1"/>
  <c r="CX62" i="39"/>
  <c r="CX72" i="39" s="1"/>
  <c r="CX60" i="39"/>
  <c r="CX48" i="39"/>
  <c r="CX48" i="38"/>
  <c r="CX62" i="38"/>
  <c r="CX72" i="38" s="1"/>
  <c r="CX63" i="38"/>
  <c r="CX73" i="38" s="1"/>
  <c r="CX16" i="37"/>
  <c r="CX78" i="37"/>
  <c r="CX79" i="37"/>
  <c r="CX89" i="37" s="1"/>
  <c r="CX33" i="36"/>
  <c r="CX61" i="36"/>
  <c r="CX48" i="34"/>
  <c r="CX78" i="34"/>
  <c r="CX88" i="34" s="1"/>
  <c r="CX32" i="34"/>
  <c r="CX77" i="34"/>
  <c r="CX87" i="34" s="1"/>
  <c r="CX16" i="34"/>
  <c r="CX96" i="35"/>
  <c r="CX80" i="35"/>
  <c r="CX64" i="35"/>
  <c r="CX127" i="35"/>
  <c r="CX137" i="35" s="1"/>
  <c r="CX48" i="35"/>
  <c r="CX143" i="32"/>
  <c r="CX111" i="32"/>
  <c r="CX95" i="32"/>
  <c r="CX79" i="32"/>
  <c r="CX63" i="32"/>
  <c r="CX156" i="32"/>
  <c r="CX147" i="32"/>
  <c r="CX157" i="32"/>
  <c r="CX167" i="32" s="1"/>
  <c r="CX158" i="32"/>
  <c r="CX168" i="32" s="1"/>
  <c r="CX62" i="36"/>
  <c r="CX63" i="36"/>
  <c r="CX73" i="36" s="1"/>
  <c r="CW64" i="34"/>
  <c r="CW16" i="34"/>
  <c r="CW48" i="34"/>
  <c r="CX125" i="35"/>
  <c r="CW80" i="47"/>
  <c r="CW84" i="47"/>
  <c r="CW48" i="47"/>
  <c r="CW32" i="47"/>
  <c r="CW83" i="47"/>
  <c r="CW88" i="47"/>
  <c r="CW94" i="47" s="1"/>
  <c r="CW104" i="47" s="1"/>
  <c r="CW32" i="46"/>
  <c r="CW46" i="46"/>
  <c r="CW56" i="46" s="1"/>
  <c r="CW62" i="39"/>
  <c r="CW72" i="39" s="1"/>
  <c r="CW48" i="39"/>
  <c r="CW32" i="39"/>
  <c r="CW63" i="39"/>
  <c r="CW73" i="39" s="1"/>
  <c r="CW48" i="38"/>
  <c r="CW62" i="38"/>
  <c r="CW72" i="38" s="1"/>
  <c r="CW61" i="38"/>
  <c r="CW71" i="38" s="1"/>
  <c r="CW30" i="38"/>
  <c r="CW32" i="38" s="1"/>
  <c r="CW46" i="37"/>
  <c r="CW48" i="37" s="1"/>
  <c r="CW32" i="37"/>
  <c r="CW68" i="37"/>
  <c r="CW79" i="37"/>
  <c r="CW89" i="37" s="1"/>
  <c r="CW46" i="36"/>
  <c r="CW49" i="36" s="1"/>
  <c r="CW63" i="36"/>
  <c r="CW73" i="36" s="1"/>
  <c r="CW62" i="36"/>
  <c r="CW72" i="36" s="1"/>
  <c r="CW31" i="36"/>
  <c r="CW33" i="36" s="1"/>
  <c r="CW64" i="36"/>
  <c r="CW74" i="36" s="1"/>
  <c r="CW73" i="34"/>
  <c r="CW67" i="34"/>
  <c r="CW72" i="34"/>
  <c r="CW96" i="35"/>
  <c r="CW80" i="35"/>
  <c r="CW64" i="35"/>
  <c r="CW47" i="35"/>
  <c r="CW48" i="35" s="1"/>
  <c r="CW120" i="35"/>
  <c r="CW126" i="35" s="1"/>
  <c r="CW136" i="35" s="1"/>
  <c r="CW47" i="33"/>
  <c r="CW57" i="33" s="1"/>
  <c r="CW143" i="32"/>
  <c r="CW127" i="32"/>
  <c r="CW109" i="32"/>
  <c r="CW111" i="32" s="1"/>
  <c r="CW93" i="32"/>
  <c r="CW95" i="32" s="1"/>
  <c r="CW77" i="32"/>
  <c r="CW79" i="32" s="1"/>
  <c r="CW61" i="32"/>
  <c r="CW63" i="32" s="1"/>
  <c r="CW157" i="32"/>
  <c r="CW167" i="32" s="1"/>
  <c r="CW14" i="32"/>
  <c r="CW15" i="32"/>
  <c r="CW158" i="32"/>
  <c r="CW168" i="32" s="1"/>
  <c r="CW156" i="32"/>
  <c r="CW46" i="33"/>
  <c r="CW56" i="33" s="1"/>
  <c r="CW45" i="33"/>
  <c r="CW80" i="37"/>
  <c r="CW90" i="37" s="1"/>
  <c r="CW78" i="37"/>
  <c r="CW63" i="38"/>
  <c r="CW73" i="38" s="1"/>
  <c r="CW61" i="39"/>
  <c r="CW45" i="46"/>
  <c r="CW47" i="46"/>
  <c r="CW57" i="46" s="1"/>
  <c r="CV102" i="47"/>
  <c r="CV91" i="47"/>
  <c r="CV90" i="47"/>
  <c r="CV89" i="47"/>
  <c r="CV88" i="47"/>
  <c r="CV87" i="47"/>
  <c r="CV85" i="47"/>
  <c r="CV84" i="47"/>
  <c r="CV83" i="47"/>
  <c r="CV82" i="47"/>
  <c r="CV92" i="47" s="1"/>
  <c r="CV79" i="47"/>
  <c r="CV78" i="47"/>
  <c r="CV77" i="47"/>
  <c r="CV76" i="47"/>
  <c r="CV63" i="47"/>
  <c r="CV62" i="47"/>
  <c r="CV61" i="47"/>
  <c r="CV60" i="47"/>
  <c r="CV47" i="47"/>
  <c r="CV46" i="47"/>
  <c r="CV45" i="47"/>
  <c r="CV44" i="47"/>
  <c r="CV31" i="47"/>
  <c r="CV30" i="47"/>
  <c r="CV29" i="47"/>
  <c r="CV28" i="47"/>
  <c r="CV54" i="46"/>
  <c r="CV43" i="46"/>
  <c r="CV42" i="46"/>
  <c r="CV41" i="46"/>
  <c r="CV40" i="46"/>
  <c r="CV39" i="46"/>
  <c r="CV37" i="46"/>
  <c r="CV36" i="46"/>
  <c r="CV35" i="46"/>
  <c r="CV34" i="46"/>
  <c r="CV44" i="46" s="1"/>
  <c r="CV31" i="46"/>
  <c r="CV30" i="46"/>
  <c r="CV29" i="46"/>
  <c r="CV28" i="46"/>
  <c r="CV70" i="39"/>
  <c r="CV59" i="39"/>
  <c r="CV58" i="39"/>
  <c r="CV57" i="39"/>
  <c r="CV56" i="39"/>
  <c r="CV55" i="39"/>
  <c r="CV53" i="39"/>
  <c r="CV52" i="39"/>
  <c r="CV51" i="39"/>
  <c r="CV50" i="39"/>
  <c r="CV47" i="39"/>
  <c r="CV46" i="39"/>
  <c r="CV45" i="39"/>
  <c r="CV44" i="39"/>
  <c r="CV31" i="39"/>
  <c r="CV30" i="39"/>
  <c r="CV29" i="39"/>
  <c r="CV28" i="39"/>
  <c r="DD2" i="39"/>
  <c r="DD3" i="39"/>
  <c r="DD4" i="39"/>
  <c r="DD5" i="39"/>
  <c r="DD70" i="39"/>
  <c r="DD129" i="39"/>
  <c r="DD130" i="39"/>
  <c r="DD131" i="39"/>
  <c r="DD132" i="39"/>
  <c r="CV31" i="38"/>
  <c r="CV30" i="38"/>
  <c r="CV28" i="38"/>
  <c r="CV70" i="38"/>
  <c r="CV59" i="38"/>
  <c r="CV58" i="38"/>
  <c r="CV57" i="38"/>
  <c r="CV55" i="38"/>
  <c r="CV53" i="38"/>
  <c r="CV52" i="38"/>
  <c r="CV47" i="38"/>
  <c r="CV46" i="38"/>
  <c r="CV45" i="38"/>
  <c r="CV44" i="38"/>
  <c r="CV29" i="38"/>
  <c r="CV15" i="38"/>
  <c r="CV14" i="38"/>
  <c r="CV13" i="38"/>
  <c r="CV12" i="38"/>
  <c r="CV87" i="37"/>
  <c r="CV76" i="37"/>
  <c r="CV75" i="37"/>
  <c r="CV74" i="37"/>
  <c r="CV73" i="37"/>
  <c r="CV72" i="37"/>
  <c r="CV70" i="37"/>
  <c r="CV69" i="37"/>
  <c r="CV68" i="37"/>
  <c r="CV67" i="37"/>
  <c r="CV47" i="37"/>
  <c r="CV46" i="37"/>
  <c r="CV45" i="37"/>
  <c r="CV44" i="37"/>
  <c r="CV31" i="37"/>
  <c r="CV30" i="37"/>
  <c r="CV29" i="37"/>
  <c r="CV28" i="37"/>
  <c r="CV15" i="37"/>
  <c r="CV14" i="37"/>
  <c r="CV13" i="37"/>
  <c r="CV12" i="37"/>
  <c r="CV71" i="36"/>
  <c r="CV60" i="36"/>
  <c r="CV59" i="36"/>
  <c r="CV58" i="36"/>
  <c r="CV57" i="36"/>
  <c r="CV56" i="36"/>
  <c r="CV54" i="36"/>
  <c r="CV53" i="36"/>
  <c r="CV52" i="36"/>
  <c r="CV51" i="36"/>
  <c r="CV61" i="36" s="1"/>
  <c r="CV48" i="36"/>
  <c r="CV47" i="36"/>
  <c r="CV46" i="36"/>
  <c r="CV45" i="36"/>
  <c r="CV32" i="36"/>
  <c r="CV31" i="36"/>
  <c r="CV30" i="36"/>
  <c r="CV29" i="36"/>
  <c r="CV86" i="34"/>
  <c r="CV75" i="34"/>
  <c r="CV74" i="34"/>
  <c r="CV73" i="34"/>
  <c r="CV72" i="34"/>
  <c r="CV71" i="34"/>
  <c r="CV69" i="34"/>
  <c r="CV68" i="34"/>
  <c r="CV67" i="34"/>
  <c r="CV66" i="34"/>
  <c r="CV76" i="34" s="1"/>
  <c r="CV63" i="34"/>
  <c r="CV62" i="34"/>
  <c r="CV61" i="34"/>
  <c r="CV60" i="34"/>
  <c r="CV47" i="34"/>
  <c r="CV46" i="34"/>
  <c r="CV45" i="34"/>
  <c r="CV44" i="34"/>
  <c r="CV31" i="34"/>
  <c r="CV30" i="34"/>
  <c r="CV29" i="34"/>
  <c r="CV28" i="34"/>
  <c r="CV15" i="34"/>
  <c r="CV14" i="34"/>
  <c r="CV13" i="34"/>
  <c r="CV12" i="34"/>
  <c r="CV134" i="35"/>
  <c r="CV123" i="35"/>
  <c r="CV122" i="35"/>
  <c r="CV121" i="35"/>
  <c r="CV120" i="35"/>
  <c r="CV119" i="35"/>
  <c r="CV117" i="35"/>
  <c r="CV116" i="35"/>
  <c r="CV115" i="35"/>
  <c r="CV114" i="35"/>
  <c r="CV124" i="35" s="1"/>
  <c r="CV95" i="35"/>
  <c r="CV94" i="35"/>
  <c r="CV93" i="35"/>
  <c r="CV92" i="35"/>
  <c r="CV79" i="35"/>
  <c r="CV78" i="35"/>
  <c r="CV77" i="35"/>
  <c r="CV76" i="35"/>
  <c r="CV63" i="35"/>
  <c r="CV62" i="35"/>
  <c r="CV61" i="35"/>
  <c r="CV60" i="35"/>
  <c r="CV47" i="35"/>
  <c r="CV46" i="35"/>
  <c r="CV45" i="35"/>
  <c r="CV44" i="35"/>
  <c r="CV31" i="35"/>
  <c r="CV30" i="35"/>
  <c r="CV29" i="35"/>
  <c r="CV28" i="35"/>
  <c r="CV54" i="33"/>
  <c r="CV43" i="33"/>
  <c r="CV42" i="33"/>
  <c r="CV41" i="33"/>
  <c r="CV40" i="33"/>
  <c r="CV39" i="33"/>
  <c r="CV37" i="33"/>
  <c r="CV36" i="33"/>
  <c r="CV35" i="33"/>
  <c r="CV34" i="33"/>
  <c r="CV44" i="33" s="1"/>
  <c r="CV31" i="33"/>
  <c r="CV30" i="33"/>
  <c r="CV29" i="33"/>
  <c r="CV28" i="33"/>
  <c r="CV145" i="32"/>
  <c r="CV155" i="32" s="1"/>
  <c r="CR139" i="32"/>
  <c r="CS139" i="32"/>
  <c r="CT139" i="32"/>
  <c r="CU139" i="32"/>
  <c r="CV139" i="32"/>
  <c r="CR140" i="32"/>
  <c r="CS140" i="32"/>
  <c r="CT140" i="32"/>
  <c r="CU140" i="32"/>
  <c r="CV140" i="32"/>
  <c r="CR141" i="32"/>
  <c r="CS141" i="32"/>
  <c r="CT141" i="32"/>
  <c r="CU141" i="32"/>
  <c r="CV141" i="32"/>
  <c r="CR142" i="32"/>
  <c r="CS142" i="32"/>
  <c r="CT142" i="32"/>
  <c r="CU142" i="32"/>
  <c r="CV142" i="32"/>
  <c r="CV165" i="32"/>
  <c r="CV154" i="32"/>
  <c r="CV153" i="32"/>
  <c r="CV152" i="32"/>
  <c r="CV151" i="32"/>
  <c r="CV150" i="32"/>
  <c r="CV148" i="32"/>
  <c r="CV147" i="32"/>
  <c r="CV146" i="32"/>
  <c r="CV126" i="32"/>
  <c r="CV125" i="32"/>
  <c r="CV124" i="32"/>
  <c r="CV123" i="32"/>
  <c r="CV110" i="32"/>
  <c r="CV109" i="32"/>
  <c r="CV108" i="32"/>
  <c r="CV107" i="32"/>
  <c r="CV94" i="32"/>
  <c r="CV93" i="32"/>
  <c r="CV92" i="32"/>
  <c r="CV91" i="32"/>
  <c r="CV78" i="32"/>
  <c r="CV77" i="32"/>
  <c r="CV76" i="32"/>
  <c r="CV75" i="32"/>
  <c r="CV62" i="32"/>
  <c r="CV61" i="32"/>
  <c r="CV60" i="32"/>
  <c r="CV59" i="32"/>
  <c r="CV15" i="32"/>
  <c r="CV14" i="32"/>
  <c r="CV13" i="32"/>
  <c r="CV12" i="32"/>
  <c r="CV10" i="26"/>
  <c r="M20" i="50"/>
  <c r="CV48" i="37" l="1"/>
  <c r="CW78" i="34"/>
  <c r="CW88" i="34" s="1"/>
  <c r="CY93" i="47"/>
  <c r="CY103" i="47" s="1"/>
  <c r="DB80" i="37"/>
  <c r="DB90" i="37" s="1"/>
  <c r="DB79" i="37"/>
  <c r="DB89" i="37" s="1"/>
  <c r="CY95" i="32"/>
  <c r="CY79" i="32"/>
  <c r="CE16" i="26"/>
  <c r="CF16" i="26"/>
  <c r="CN8" i="26"/>
  <c r="AM32" i="23"/>
  <c r="AM48" i="13"/>
  <c r="AI137" i="43"/>
  <c r="AK34" i="43"/>
  <c r="AK35" i="43"/>
  <c r="AK36" i="43"/>
  <c r="AK95" i="43"/>
  <c r="AK96" i="43"/>
  <c r="AK94" i="43"/>
  <c r="AI139" i="43"/>
  <c r="AK71" i="43"/>
  <c r="AK72" i="43"/>
  <c r="AK12" i="43"/>
  <c r="AK10" i="43"/>
  <c r="AK11" i="43"/>
  <c r="AK285" i="43"/>
  <c r="AK153" i="43"/>
  <c r="AK182" i="43"/>
  <c r="AK300" i="43"/>
  <c r="AK424" i="43"/>
  <c r="AK338" i="43"/>
  <c r="AK229" i="43"/>
  <c r="AK242" i="43"/>
  <c r="AK152" i="43"/>
  <c r="AK314" i="43"/>
  <c r="AK133" i="43"/>
  <c r="AK139" i="43" s="1"/>
  <c r="Y5" i="42"/>
  <c r="DC96" i="47"/>
  <c r="DC48" i="46"/>
  <c r="DC64" i="39"/>
  <c r="DC71" i="38"/>
  <c r="DC64" i="38"/>
  <c r="DA64" i="38"/>
  <c r="DC81" i="37"/>
  <c r="DC88" i="37"/>
  <c r="DA81" i="37"/>
  <c r="DC65" i="36"/>
  <c r="DC80" i="34"/>
  <c r="DB16" i="34"/>
  <c r="DC128" i="35"/>
  <c r="DC48" i="33"/>
  <c r="DC55" i="33"/>
  <c r="CY32" i="33"/>
  <c r="DB48" i="33"/>
  <c r="DC159" i="32"/>
  <c r="DA159" i="32"/>
  <c r="DB16" i="32"/>
  <c r="DB94" i="47"/>
  <c r="DB104" i="47" s="1"/>
  <c r="DB93" i="47"/>
  <c r="DB103" i="47" s="1"/>
  <c r="DB95" i="47"/>
  <c r="DB105" i="47" s="1"/>
  <c r="DB61" i="39"/>
  <c r="DB71" i="39" s="1"/>
  <c r="DB63" i="39"/>
  <c r="DB73" i="39" s="1"/>
  <c r="DB61" i="36"/>
  <c r="DB77" i="34"/>
  <c r="DB87" i="34" s="1"/>
  <c r="DB79" i="34"/>
  <c r="DB89" i="34" s="1"/>
  <c r="DB125" i="35"/>
  <c r="DB135" i="35" s="1"/>
  <c r="DB127" i="35"/>
  <c r="DB137" i="35" s="1"/>
  <c r="DB158" i="32"/>
  <c r="DB168" i="32" s="1"/>
  <c r="DB156" i="32"/>
  <c r="DB166" i="32" s="1"/>
  <c r="DB157" i="32"/>
  <c r="DB167" i="32" s="1"/>
  <c r="DB65" i="36"/>
  <c r="DB72" i="36"/>
  <c r="DB64" i="38"/>
  <c r="DB71" i="38"/>
  <c r="DB48" i="46"/>
  <c r="DB55" i="46"/>
  <c r="DA96" i="47"/>
  <c r="DA64" i="39"/>
  <c r="CY63" i="38"/>
  <c r="CY73" i="38" s="1"/>
  <c r="DA65" i="36"/>
  <c r="CV62" i="36"/>
  <c r="CV72" i="36" s="1"/>
  <c r="DA128" i="35"/>
  <c r="DA48" i="33"/>
  <c r="CZ48" i="33"/>
  <c r="CV143" i="32"/>
  <c r="CW16" i="32"/>
  <c r="CZ96" i="47"/>
  <c r="DA55" i="46"/>
  <c r="DA48" i="46"/>
  <c r="CZ48" i="46"/>
  <c r="DA87" i="34"/>
  <c r="DA80" i="34"/>
  <c r="CZ80" i="34"/>
  <c r="CX48" i="33"/>
  <c r="CZ64" i="39"/>
  <c r="CZ81" i="37"/>
  <c r="CZ65" i="36"/>
  <c r="CZ128" i="35"/>
  <c r="CZ159" i="32"/>
  <c r="CY94" i="47"/>
  <c r="CY104" i="47" s="1"/>
  <c r="CV32" i="39"/>
  <c r="CZ71" i="38"/>
  <c r="CZ64" i="38"/>
  <c r="CY64" i="35"/>
  <c r="CY156" i="32"/>
  <c r="CY158" i="32"/>
  <c r="CY168" i="32" s="1"/>
  <c r="AK228" i="43"/>
  <c r="AK459" i="43"/>
  <c r="AK271" i="43"/>
  <c r="AK436" i="43"/>
  <c r="AK230" i="43"/>
  <c r="AK227" i="43"/>
  <c r="AK181" i="43"/>
  <c r="AK183" i="43"/>
  <c r="AK422" i="43"/>
  <c r="AK350" i="43"/>
  <c r="AK349" i="43"/>
  <c r="AK337" i="43"/>
  <c r="AK286" i="43"/>
  <c r="AK447" i="43"/>
  <c r="AK409" i="43"/>
  <c r="AK197" i="43"/>
  <c r="AK284" i="43"/>
  <c r="AK458" i="43"/>
  <c r="AK446" i="43"/>
  <c r="AK407" i="43"/>
  <c r="AK435" i="43"/>
  <c r="AK392" i="43"/>
  <c r="AK394" i="43"/>
  <c r="AK408" i="43"/>
  <c r="AK312" i="43"/>
  <c r="AK258" i="43"/>
  <c r="AK256" i="43"/>
  <c r="AK257" i="43"/>
  <c r="AK313" i="43"/>
  <c r="AK302" i="43"/>
  <c r="AK299" i="43"/>
  <c r="AK48" i="43"/>
  <c r="AK46" i="43"/>
  <c r="AK241" i="43"/>
  <c r="AK272" i="43"/>
  <c r="AK423" i="43"/>
  <c r="AK167" i="43"/>
  <c r="AK108" i="43"/>
  <c r="AK212" i="43"/>
  <c r="AK198" i="43"/>
  <c r="AK383" i="43"/>
  <c r="AK381" i="43"/>
  <c r="AK382" i="43"/>
  <c r="AK325" i="43"/>
  <c r="AK324" i="43"/>
  <c r="AK367" i="43"/>
  <c r="AK365" i="43"/>
  <c r="AK366" i="43"/>
  <c r="AK270" i="43"/>
  <c r="AK24" i="43"/>
  <c r="AK22" i="43"/>
  <c r="AK214" i="43"/>
  <c r="AK196" i="43"/>
  <c r="AK84" i="43"/>
  <c r="AK82" i="43"/>
  <c r="AK168" i="43"/>
  <c r="AK106" i="43"/>
  <c r="N96" i="49"/>
  <c r="AM64" i="23"/>
  <c r="AM64" i="19"/>
  <c r="AM63" i="17"/>
  <c r="CD17" i="26"/>
  <c r="AM62" i="17"/>
  <c r="AM60" i="16"/>
  <c r="Y9" i="42"/>
  <c r="AM109" i="15"/>
  <c r="AM111" i="15"/>
  <c r="AM80" i="14"/>
  <c r="AM160" i="11"/>
  <c r="CY61" i="38"/>
  <c r="CY71" i="38" s="1"/>
  <c r="CY80" i="34"/>
  <c r="CY48" i="33"/>
  <c r="CY55" i="33"/>
  <c r="CY128" i="35"/>
  <c r="CY135" i="35"/>
  <c r="CY65" i="36"/>
  <c r="CY81" i="37"/>
  <c r="CY88" i="37"/>
  <c r="CY64" i="39"/>
  <c r="CY71" i="39"/>
  <c r="CY48" i="46"/>
  <c r="CY55" i="46"/>
  <c r="CX48" i="46"/>
  <c r="CX81" i="37"/>
  <c r="CW79" i="34"/>
  <c r="CW89" i="34" s="1"/>
  <c r="CX80" i="34"/>
  <c r="CX96" i="47"/>
  <c r="CX64" i="39"/>
  <c r="CX64" i="38"/>
  <c r="CX88" i="37"/>
  <c r="CX159" i="32"/>
  <c r="CX166" i="32"/>
  <c r="CV32" i="37"/>
  <c r="CV78" i="37"/>
  <c r="CV88" i="37" s="1"/>
  <c r="CX72" i="36"/>
  <c r="CX65" i="36"/>
  <c r="CV49" i="36"/>
  <c r="CX135" i="35"/>
  <c r="CX128" i="35"/>
  <c r="CV32" i="35"/>
  <c r="CS143" i="32"/>
  <c r="CU143" i="32"/>
  <c r="CW93" i="47"/>
  <c r="CW95" i="47"/>
  <c r="CW105" i="47" s="1"/>
  <c r="CW65" i="36"/>
  <c r="CW77" i="34"/>
  <c r="CW87" i="34" s="1"/>
  <c r="CW127" i="35"/>
  <c r="CW137" i="35" s="1"/>
  <c r="CW125" i="35"/>
  <c r="CW135" i="35" s="1"/>
  <c r="CW159" i="32"/>
  <c r="CW166" i="32"/>
  <c r="CW48" i="33"/>
  <c r="CW55" i="33"/>
  <c r="CW81" i="37"/>
  <c r="CW88" i="37"/>
  <c r="CW64" i="38"/>
  <c r="CW64" i="39"/>
  <c r="CW71" i="39"/>
  <c r="CW48" i="46"/>
  <c r="CW55" i="46"/>
  <c r="CV32" i="47"/>
  <c r="CV48" i="47"/>
  <c r="CV64" i="47"/>
  <c r="CV45" i="46"/>
  <c r="CV55" i="46" s="1"/>
  <c r="CV16" i="38"/>
  <c r="CV33" i="36"/>
  <c r="CV63" i="36"/>
  <c r="CV73" i="36" s="1"/>
  <c r="CV80" i="35"/>
  <c r="CV96" i="35"/>
  <c r="CV45" i="33"/>
  <c r="CV55" i="33" s="1"/>
  <c r="CV16" i="32"/>
  <c r="CV63" i="32"/>
  <c r="CV79" i="32"/>
  <c r="CT143" i="32"/>
  <c r="CR143" i="32"/>
  <c r="CV61" i="39"/>
  <c r="CV71" i="39" s="1"/>
  <c r="CV48" i="39"/>
  <c r="CV62" i="39"/>
  <c r="CV72" i="39" s="1"/>
  <c r="CV63" i="39"/>
  <c r="CV73" i="39" s="1"/>
  <c r="CV60" i="39"/>
  <c r="CV80" i="47"/>
  <c r="CV94" i="47"/>
  <c r="CV104" i="47" s="1"/>
  <c r="CV95" i="47"/>
  <c r="CV105" i="47" s="1"/>
  <c r="CV93" i="47"/>
  <c r="CV103" i="47" s="1"/>
  <c r="CV46" i="46"/>
  <c r="CV56" i="46" s="1"/>
  <c r="CV32" i="46"/>
  <c r="CV47" i="46"/>
  <c r="CV57" i="46" s="1"/>
  <c r="CV48" i="38"/>
  <c r="CV56" i="38"/>
  <c r="CV62" i="38" s="1"/>
  <c r="CV72" i="38" s="1"/>
  <c r="CV50" i="38"/>
  <c r="CV51" i="38"/>
  <c r="CV32" i="38"/>
  <c r="CV79" i="37"/>
  <c r="CV89" i="37" s="1"/>
  <c r="CV80" i="37"/>
  <c r="CV90" i="37" s="1"/>
  <c r="CV16" i="37"/>
  <c r="CV77" i="37"/>
  <c r="CV64" i="36"/>
  <c r="CV74" i="36" s="1"/>
  <c r="CV64" i="34"/>
  <c r="CV48" i="34"/>
  <c r="CV79" i="34"/>
  <c r="CV89" i="34" s="1"/>
  <c r="CV32" i="34"/>
  <c r="CV78" i="34"/>
  <c r="CV88" i="34" s="1"/>
  <c r="CV16" i="34"/>
  <c r="CV77" i="34"/>
  <c r="CV64" i="35"/>
  <c r="CV127" i="35"/>
  <c r="CV137" i="35" s="1"/>
  <c r="CV125" i="35"/>
  <c r="CV135" i="35" s="1"/>
  <c r="CV126" i="35"/>
  <c r="CV136" i="35" s="1"/>
  <c r="CV48" i="35"/>
  <c r="CV47" i="33"/>
  <c r="CV57" i="33" s="1"/>
  <c r="CV46" i="33"/>
  <c r="CV56" i="33" s="1"/>
  <c r="CV32" i="33"/>
  <c r="CV157" i="32"/>
  <c r="CV167" i="32" s="1"/>
  <c r="CV127" i="32"/>
  <c r="CV111" i="32"/>
  <c r="CV95" i="32"/>
  <c r="CV156" i="32"/>
  <c r="CV166" i="32" s="1"/>
  <c r="CV158" i="32"/>
  <c r="CV168" i="32" s="1"/>
  <c r="DB81" i="37" l="1"/>
  <c r="DB128" i="35"/>
  <c r="AM64" i="17"/>
  <c r="CN9" i="26"/>
  <c r="CF17" i="26"/>
  <c r="CE17" i="26"/>
  <c r="AK137" i="43"/>
  <c r="AK138" i="43"/>
  <c r="Y1" i="42"/>
  <c r="DB96" i="47"/>
  <c r="DB64" i="39"/>
  <c r="DB80" i="34"/>
  <c r="DB159" i="32"/>
  <c r="CY159" i="32"/>
  <c r="CY166" i="32"/>
  <c r="CY96" i="47"/>
  <c r="CY64" i="38"/>
  <c r="AM112" i="15"/>
  <c r="CW96" i="47"/>
  <c r="CW103" i="47"/>
  <c r="CW80" i="34"/>
  <c r="CW128" i="35"/>
  <c r="CV64" i="39"/>
  <c r="CV96" i="47"/>
  <c r="CV48" i="46"/>
  <c r="CV63" i="38"/>
  <c r="CV73" i="38" s="1"/>
  <c r="CV61" i="38"/>
  <c r="CV60" i="38"/>
  <c r="CV81" i="37"/>
  <c r="CV65" i="36"/>
  <c r="CV80" i="34"/>
  <c r="CV87" i="34"/>
  <c r="CV128" i="35"/>
  <c r="CV48" i="33"/>
  <c r="CV159" i="32"/>
  <c r="AL34" i="13"/>
  <c r="AL35" i="13"/>
  <c r="AL37" i="13"/>
  <c r="AL36" i="13"/>
  <c r="AL147" i="11"/>
  <c r="AL146" i="11"/>
  <c r="CV71" i="38" l="1"/>
  <c r="CV64" i="38"/>
  <c r="M91" i="49" l="1"/>
  <c r="M90" i="49"/>
  <c r="M89" i="49"/>
  <c r="M88" i="49"/>
  <c r="M87" i="49"/>
  <c r="M85" i="49"/>
  <c r="M84" i="49"/>
  <c r="M83" i="49"/>
  <c r="M82" i="49"/>
  <c r="M79" i="49"/>
  <c r="M78" i="49"/>
  <c r="M77" i="49"/>
  <c r="M76" i="49"/>
  <c r="M63" i="49"/>
  <c r="M62" i="49"/>
  <c r="M61" i="49"/>
  <c r="M60" i="49"/>
  <c r="M47" i="49"/>
  <c r="M46" i="49"/>
  <c r="M45" i="49"/>
  <c r="M44" i="49"/>
  <c r="M31" i="49"/>
  <c r="M30" i="49"/>
  <c r="M29" i="49"/>
  <c r="M28" i="49"/>
  <c r="M27" i="50"/>
  <c r="M26" i="50"/>
  <c r="M25" i="50"/>
  <c r="M31" i="50" s="1"/>
  <c r="M24" i="50"/>
  <c r="M23" i="50"/>
  <c r="M21" i="50"/>
  <c r="M19" i="50"/>
  <c r="M18" i="50"/>
  <c r="M15" i="50"/>
  <c r="M14" i="50"/>
  <c r="M13" i="50"/>
  <c r="M12" i="50"/>
  <c r="M29" i="50" l="1"/>
  <c r="M64" i="49"/>
  <c r="M92" i="49"/>
  <c r="M30" i="50"/>
  <c r="M28" i="50"/>
  <c r="M80" i="49"/>
  <c r="M48" i="49"/>
  <c r="M93" i="49"/>
  <c r="M94" i="49"/>
  <c r="M32" i="49"/>
  <c r="M95" i="49"/>
  <c r="M16" i="50"/>
  <c r="AL59" i="23"/>
  <c r="AL58" i="23"/>
  <c r="AL57" i="23"/>
  <c r="AL56" i="23"/>
  <c r="AL55" i="23"/>
  <c r="AL53" i="23"/>
  <c r="AL52" i="23"/>
  <c r="AL51" i="23"/>
  <c r="AL50" i="23"/>
  <c r="AL47" i="23"/>
  <c r="AL46" i="23"/>
  <c r="AL45" i="23"/>
  <c r="AL44" i="23"/>
  <c r="AL31" i="23"/>
  <c r="AL30" i="23"/>
  <c r="AL29" i="23"/>
  <c r="AL28" i="23"/>
  <c r="AL59" i="19"/>
  <c r="AL58" i="19"/>
  <c r="AL57" i="19"/>
  <c r="AL56" i="19"/>
  <c r="AL55" i="19"/>
  <c r="AL53" i="19"/>
  <c r="AL52" i="19"/>
  <c r="AL51" i="19"/>
  <c r="AL50" i="19"/>
  <c r="AL47" i="19"/>
  <c r="AL46" i="19"/>
  <c r="AL45" i="19"/>
  <c r="AL44" i="19"/>
  <c r="AL31" i="19"/>
  <c r="AL30" i="19"/>
  <c r="AL29" i="19"/>
  <c r="AL28" i="19"/>
  <c r="AL15" i="19"/>
  <c r="AL14" i="19"/>
  <c r="AL13" i="19"/>
  <c r="AL12" i="19"/>
  <c r="AL59" i="17"/>
  <c r="AL58" i="17"/>
  <c r="AL57" i="17"/>
  <c r="AL56" i="17"/>
  <c r="AL55" i="17"/>
  <c r="AL53" i="17"/>
  <c r="AL52" i="17"/>
  <c r="AL51" i="17"/>
  <c r="AL50" i="17"/>
  <c r="AL47" i="17"/>
  <c r="AL46" i="17"/>
  <c r="AL45" i="17"/>
  <c r="AL44" i="17"/>
  <c r="AL31" i="17"/>
  <c r="AL30" i="17"/>
  <c r="AL29" i="17"/>
  <c r="AL28" i="17"/>
  <c r="AL32" i="17" s="1"/>
  <c r="AL15" i="17"/>
  <c r="AL14" i="17"/>
  <c r="AL13" i="17"/>
  <c r="AL12" i="17"/>
  <c r="AL59" i="16"/>
  <c r="AL58" i="16"/>
  <c r="AL57" i="16"/>
  <c r="AL56" i="16"/>
  <c r="AL55" i="16"/>
  <c r="AL53" i="16"/>
  <c r="AL52" i="16"/>
  <c r="AL51" i="16"/>
  <c r="AL50" i="16"/>
  <c r="AL47" i="16"/>
  <c r="AL46" i="16"/>
  <c r="AL45" i="16"/>
  <c r="AL44" i="16"/>
  <c r="AL31" i="16"/>
  <c r="AL30" i="16"/>
  <c r="AL29" i="16"/>
  <c r="AL28" i="16"/>
  <c r="AL95" i="15"/>
  <c r="AL94" i="15"/>
  <c r="AL93" i="15"/>
  <c r="AL92" i="15"/>
  <c r="AL79" i="15"/>
  <c r="AL78" i="15"/>
  <c r="AL77" i="15"/>
  <c r="AL76" i="15"/>
  <c r="AL63" i="15"/>
  <c r="AL62" i="15"/>
  <c r="AL61" i="15"/>
  <c r="AL60" i="15"/>
  <c r="AL47" i="15"/>
  <c r="AL46" i="15"/>
  <c r="AL45" i="15"/>
  <c r="AL44" i="15"/>
  <c r="AL31" i="15"/>
  <c r="AL32" i="15" s="1"/>
  <c r="AL30" i="15"/>
  <c r="AL29" i="15"/>
  <c r="AL28" i="15"/>
  <c r="AL75" i="14"/>
  <c r="AL74" i="14"/>
  <c r="AL73" i="14"/>
  <c r="AL72" i="14"/>
  <c r="AL71" i="14"/>
  <c r="AL69" i="14"/>
  <c r="AL68" i="14"/>
  <c r="AL67" i="14"/>
  <c r="AL66" i="14"/>
  <c r="AL63" i="14"/>
  <c r="AL62" i="14"/>
  <c r="AL61" i="14"/>
  <c r="AL60" i="14"/>
  <c r="AL47" i="14"/>
  <c r="AL46" i="14"/>
  <c r="AL45" i="14"/>
  <c r="AL44" i="14"/>
  <c r="AL31" i="14"/>
  <c r="AL30" i="14"/>
  <c r="AL29" i="14"/>
  <c r="AL28" i="14"/>
  <c r="AL15" i="14"/>
  <c r="AL14" i="14"/>
  <c r="AL13" i="14"/>
  <c r="AL12" i="14"/>
  <c r="AL43" i="13"/>
  <c r="AL42" i="13"/>
  <c r="AL41" i="13"/>
  <c r="AL40" i="13"/>
  <c r="AL39" i="13"/>
  <c r="AL44" i="13"/>
  <c r="AL31" i="13"/>
  <c r="AL30" i="13"/>
  <c r="AL29" i="13"/>
  <c r="AL28" i="13"/>
  <c r="AL155" i="11"/>
  <c r="AL154" i="11"/>
  <c r="AL153" i="11"/>
  <c r="AL152" i="11"/>
  <c r="AL151" i="11"/>
  <c r="AL149" i="11"/>
  <c r="AL148" i="11"/>
  <c r="AL156" i="11"/>
  <c r="AL142" i="11"/>
  <c r="AL141" i="11"/>
  <c r="AL140" i="11"/>
  <c r="AL139" i="11"/>
  <c r="AL126" i="11"/>
  <c r="AL125" i="11"/>
  <c r="AL124" i="11"/>
  <c r="AL123" i="11"/>
  <c r="AL110" i="11"/>
  <c r="AL109" i="11"/>
  <c r="AL108" i="11"/>
  <c r="AL107" i="11"/>
  <c r="AL94" i="11"/>
  <c r="AL93" i="11"/>
  <c r="AL92" i="11"/>
  <c r="AL91" i="11"/>
  <c r="AL78" i="11"/>
  <c r="AL77" i="11"/>
  <c r="AL76" i="11"/>
  <c r="AL75" i="11"/>
  <c r="AL62" i="11"/>
  <c r="AL61" i="11"/>
  <c r="AL60" i="11"/>
  <c r="AL59" i="11"/>
  <c r="AL15" i="11"/>
  <c r="AL14" i="11"/>
  <c r="AL13" i="11"/>
  <c r="AL12" i="11"/>
  <c r="CU66" i="34"/>
  <c r="CU76" i="34" s="1"/>
  <c r="CU50" i="38"/>
  <c r="CU102" i="47"/>
  <c r="CU91" i="47"/>
  <c r="CU90" i="47"/>
  <c r="CU89" i="47"/>
  <c r="CU88" i="47"/>
  <c r="CU87" i="47"/>
  <c r="CU85" i="47"/>
  <c r="CU84" i="47"/>
  <c r="CU83" i="47"/>
  <c r="CU82" i="47"/>
  <c r="CU92" i="47" s="1"/>
  <c r="CU79" i="47"/>
  <c r="CU78" i="47"/>
  <c r="CU77" i="47"/>
  <c r="CU76" i="47"/>
  <c r="CU63" i="47"/>
  <c r="CU62" i="47"/>
  <c r="CU61" i="47"/>
  <c r="CU60" i="47"/>
  <c r="CU47" i="47"/>
  <c r="CU46" i="47"/>
  <c r="CU45" i="47"/>
  <c r="CU44" i="47"/>
  <c r="CU31" i="47"/>
  <c r="CU30" i="47"/>
  <c r="CU29" i="47"/>
  <c r="CU28" i="47"/>
  <c r="CU54" i="46"/>
  <c r="CU43" i="46"/>
  <c r="CU42" i="46"/>
  <c r="CU41" i="46"/>
  <c r="CU40" i="46"/>
  <c r="CU39" i="46"/>
  <c r="CU37" i="46"/>
  <c r="CU36" i="46"/>
  <c r="CU35" i="46"/>
  <c r="CU34" i="46"/>
  <c r="CU44" i="46" s="1"/>
  <c r="CU31" i="46"/>
  <c r="CU30" i="46"/>
  <c r="CU29" i="46"/>
  <c r="CU28" i="46"/>
  <c r="CU70" i="39"/>
  <c r="CU59" i="39"/>
  <c r="CU58" i="39"/>
  <c r="CU57" i="39"/>
  <c r="CU56" i="39"/>
  <c r="CU55" i="39"/>
  <c r="CU53" i="39"/>
  <c r="CU52" i="39"/>
  <c r="CU51" i="39"/>
  <c r="CU50" i="39"/>
  <c r="CU60" i="39" s="1"/>
  <c r="CU47" i="39"/>
  <c r="CU46" i="39"/>
  <c r="CU45" i="39"/>
  <c r="CU44" i="39"/>
  <c r="CU31" i="39"/>
  <c r="CU30" i="39"/>
  <c r="CU29" i="39"/>
  <c r="CU28" i="39"/>
  <c r="CU70" i="38"/>
  <c r="CU59" i="38"/>
  <c r="CU58" i="38"/>
  <c r="CU57" i="38"/>
  <c r="CU56" i="38"/>
  <c r="CU55" i="38"/>
  <c r="CU53" i="38"/>
  <c r="CU52" i="38"/>
  <c r="CU51" i="38"/>
  <c r="CU47" i="38"/>
  <c r="CU46" i="38"/>
  <c r="CU45" i="38"/>
  <c r="CU44" i="38"/>
  <c r="CU31" i="38"/>
  <c r="CU30" i="38"/>
  <c r="CU29" i="38"/>
  <c r="CU28" i="38"/>
  <c r="CU15" i="38"/>
  <c r="CU14" i="38"/>
  <c r="CU13" i="38"/>
  <c r="CU12" i="38"/>
  <c r="CU87" i="37"/>
  <c r="CU76" i="37"/>
  <c r="CU75" i="37"/>
  <c r="CU74" i="37"/>
  <c r="CU73" i="37"/>
  <c r="CU72" i="37"/>
  <c r="CU70" i="37"/>
  <c r="CU69" i="37"/>
  <c r="CU68" i="37"/>
  <c r="CU67" i="37"/>
  <c r="CU77" i="37" s="1"/>
  <c r="CU47" i="37"/>
  <c r="CU46" i="37"/>
  <c r="CU45" i="37"/>
  <c r="CU44" i="37"/>
  <c r="CU31" i="37"/>
  <c r="CU30" i="37"/>
  <c r="CU29" i="37"/>
  <c r="CU28" i="37"/>
  <c r="CU15" i="37"/>
  <c r="CU14" i="37"/>
  <c r="CU13" i="37"/>
  <c r="CU12" i="37"/>
  <c r="CU71" i="36"/>
  <c r="CU60" i="36"/>
  <c r="CU59" i="36"/>
  <c r="CU58" i="36"/>
  <c r="CU57" i="36"/>
  <c r="CU56" i="36"/>
  <c r="CU54" i="36"/>
  <c r="CU53" i="36"/>
  <c r="CU52" i="36"/>
  <c r="CU51" i="36"/>
  <c r="CU61" i="36" s="1"/>
  <c r="CU48" i="36"/>
  <c r="CU47" i="36"/>
  <c r="CU46" i="36"/>
  <c r="CU45" i="36"/>
  <c r="CU32" i="36"/>
  <c r="CU31" i="36"/>
  <c r="CU30" i="36"/>
  <c r="CU29" i="36"/>
  <c r="CU86" i="34"/>
  <c r="CU75" i="34"/>
  <c r="CU74" i="34"/>
  <c r="CU73" i="34"/>
  <c r="CU72" i="34"/>
  <c r="CU71" i="34"/>
  <c r="CU69" i="34"/>
  <c r="CU68" i="34"/>
  <c r="CU67" i="34"/>
  <c r="CU63" i="34"/>
  <c r="CU62" i="34"/>
  <c r="CU61" i="34"/>
  <c r="CU60" i="34"/>
  <c r="CU47" i="34"/>
  <c r="CU46" i="34"/>
  <c r="CU45" i="34"/>
  <c r="CU44" i="34"/>
  <c r="CU31" i="34"/>
  <c r="CU30" i="34"/>
  <c r="CU29" i="34"/>
  <c r="CU28" i="34"/>
  <c r="CU15" i="34"/>
  <c r="CU14" i="34"/>
  <c r="CU13" i="34"/>
  <c r="CU12" i="34"/>
  <c r="CU134" i="35"/>
  <c r="CU123" i="35"/>
  <c r="CU122" i="35"/>
  <c r="CU121" i="35"/>
  <c r="CU120" i="35"/>
  <c r="CU119" i="35"/>
  <c r="CU117" i="35"/>
  <c r="CU116" i="35"/>
  <c r="CU115" i="35"/>
  <c r="CU114" i="35"/>
  <c r="CU124" i="35" s="1"/>
  <c r="CU95" i="35"/>
  <c r="CU94" i="35"/>
  <c r="CU93" i="35"/>
  <c r="CU92" i="35"/>
  <c r="CU79" i="35"/>
  <c r="CU78" i="35"/>
  <c r="CU77" i="35"/>
  <c r="CU76" i="35"/>
  <c r="CU63" i="35"/>
  <c r="CU62" i="35"/>
  <c r="CU61" i="35"/>
  <c r="CU60" i="35"/>
  <c r="CU47" i="35"/>
  <c r="CU46" i="35"/>
  <c r="CU45" i="35"/>
  <c r="CU44" i="35"/>
  <c r="CU31" i="35"/>
  <c r="CU30" i="35"/>
  <c r="CU29" i="35"/>
  <c r="CU28" i="35"/>
  <c r="CU54" i="33"/>
  <c r="CU43" i="33"/>
  <c r="CU42" i="33"/>
  <c r="CU41" i="33"/>
  <c r="CU40" i="33"/>
  <c r="CU39" i="33"/>
  <c r="CU37" i="33"/>
  <c r="CU36" i="33"/>
  <c r="CU35" i="33"/>
  <c r="CU34" i="33"/>
  <c r="CU44" i="33" s="1"/>
  <c r="CU31" i="33"/>
  <c r="CU30" i="33"/>
  <c r="CU29" i="33"/>
  <c r="CU28" i="33"/>
  <c r="CU165" i="32"/>
  <c r="CU154" i="32"/>
  <c r="CU153" i="32"/>
  <c r="CU152" i="32"/>
  <c r="CU151" i="32"/>
  <c r="CU150" i="32"/>
  <c r="CU148" i="32"/>
  <c r="CU147" i="32"/>
  <c r="CU146" i="32"/>
  <c r="CU145" i="32"/>
  <c r="CU155" i="32" s="1"/>
  <c r="CU126" i="32"/>
  <c r="CU125" i="32"/>
  <c r="CU124" i="32"/>
  <c r="CU123" i="32"/>
  <c r="CU110" i="32"/>
  <c r="CU109" i="32"/>
  <c r="CU108" i="32"/>
  <c r="CU107" i="32"/>
  <c r="CU94" i="32"/>
  <c r="CU93" i="32"/>
  <c r="CU92" i="32"/>
  <c r="CU91" i="32"/>
  <c r="CU78" i="32"/>
  <c r="CU77" i="32"/>
  <c r="CU76" i="32"/>
  <c r="CU75" i="32"/>
  <c r="CU62" i="32"/>
  <c r="CU61" i="32"/>
  <c r="CU60" i="32"/>
  <c r="CU59" i="32"/>
  <c r="CU15" i="32"/>
  <c r="CU14" i="32"/>
  <c r="CU13" i="32"/>
  <c r="CU12" i="32"/>
  <c r="CT78" i="47"/>
  <c r="CT89" i="47"/>
  <c r="CT46" i="47"/>
  <c r="CT41" i="46"/>
  <c r="CT40" i="46"/>
  <c r="CT36" i="46"/>
  <c r="CT35" i="46"/>
  <c r="CT57" i="39"/>
  <c r="CT56" i="39"/>
  <c r="CT51" i="39"/>
  <c r="CT29" i="39"/>
  <c r="CT53" i="39"/>
  <c r="CT57" i="38"/>
  <c r="CT52" i="38"/>
  <c r="CT74" i="37"/>
  <c r="CT46" i="37"/>
  <c r="CT69" i="37"/>
  <c r="CT30" i="37"/>
  <c r="CT56" i="36"/>
  <c r="CT45" i="36"/>
  <c r="CT57" i="36"/>
  <c r="CT73" i="34"/>
  <c r="CT62" i="34"/>
  <c r="CT69" i="34"/>
  <c r="CT120" i="35"/>
  <c r="CT123" i="35"/>
  <c r="CT47" i="35"/>
  <c r="CT119" i="35"/>
  <c r="CT30" i="35"/>
  <c r="CT125" i="32"/>
  <c r="CT110" i="32"/>
  <c r="CT109" i="32"/>
  <c r="CT93" i="32"/>
  <c r="CT147" i="32"/>
  <c r="CT102" i="47"/>
  <c r="CT91" i="47"/>
  <c r="CT90" i="47"/>
  <c r="CT87" i="47"/>
  <c r="CT85" i="47"/>
  <c r="CT82" i="47"/>
  <c r="CT92" i="47" s="1"/>
  <c r="CT54" i="46"/>
  <c r="CT43" i="46"/>
  <c r="CT42" i="46"/>
  <c r="CT39" i="46"/>
  <c r="CT37" i="46"/>
  <c r="CT34" i="46"/>
  <c r="CT44" i="46" s="1"/>
  <c r="CT70" i="39"/>
  <c r="CT59" i="39"/>
  <c r="CT55" i="39"/>
  <c r="CT52" i="39"/>
  <c r="CT50" i="39"/>
  <c r="CT60" i="39" s="1"/>
  <c r="CT70" i="38"/>
  <c r="CT59" i="38"/>
  <c r="CT58" i="38"/>
  <c r="CT56" i="38"/>
  <c r="CT55" i="38"/>
  <c r="CT53" i="38"/>
  <c r="CT50" i="38"/>
  <c r="CT60" i="38" s="1"/>
  <c r="CT87" i="37"/>
  <c r="CT76" i="37"/>
  <c r="CT75" i="37"/>
  <c r="CT72" i="37"/>
  <c r="CT70" i="37"/>
  <c r="CT67" i="37"/>
  <c r="CT77" i="37" s="1"/>
  <c r="CT71" i="36"/>
  <c r="CT60" i="36"/>
  <c r="CT59" i="36"/>
  <c r="CT58" i="36"/>
  <c r="CT54" i="36"/>
  <c r="CT53" i="36"/>
  <c r="CT51" i="36"/>
  <c r="CT61" i="36" s="1"/>
  <c r="CT86" i="34"/>
  <c r="CT75" i="34"/>
  <c r="CT74" i="34"/>
  <c r="CT71" i="34"/>
  <c r="CT66" i="34"/>
  <c r="CT76" i="34" s="1"/>
  <c r="CT134" i="35"/>
  <c r="CT122" i="35"/>
  <c r="CT121" i="35"/>
  <c r="CT117" i="35"/>
  <c r="CT116" i="35"/>
  <c r="CT114" i="35"/>
  <c r="CT124" i="35" s="1"/>
  <c r="CT54" i="33"/>
  <c r="CT43" i="33"/>
  <c r="CT42" i="33"/>
  <c r="CT41" i="33"/>
  <c r="CT40" i="33"/>
  <c r="CT39" i="33"/>
  <c r="CT37" i="33"/>
  <c r="CT36" i="33"/>
  <c r="CT35" i="33"/>
  <c r="CT34" i="33"/>
  <c r="CT44" i="33" s="1"/>
  <c r="CT165" i="32"/>
  <c r="CT154" i="32"/>
  <c r="CT153" i="32"/>
  <c r="CT150" i="32"/>
  <c r="CT148" i="32"/>
  <c r="CT145" i="32"/>
  <c r="CT155" i="32" s="1"/>
  <c r="CT79" i="47"/>
  <c r="CT77" i="47"/>
  <c r="CT76" i="47"/>
  <c r="CT63" i="47"/>
  <c r="CT62" i="47"/>
  <c r="CT61" i="47"/>
  <c r="CT60" i="47"/>
  <c r="CT47" i="47"/>
  <c r="CT45" i="47"/>
  <c r="CT44" i="47"/>
  <c r="CT31" i="47"/>
  <c r="CT30" i="47"/>
  <c r="CT29" i="47"/>
  <c r="CT28" i="47"/>
  <c r="CT29" i="46"/>
  <c r="CT28" i="46"/>
  <c r="CT45" i="39"/>
  <c r="CT44" i="39"/>
  <c r="CT31" i="39"/>
  <c r="CT30" i="39"/>
  <c r="CT28" i="39"/>
  <c r="CT47" i="38"/>
  <c r="CT46" i="38"/>
  <c r="CT45" i="38"/>
  <c r="CT44" i="38"/>
  <c r="CT30" i="38"/>
  <c r="CT29" i="38"/>
  <c r="CT28" i="38"/>
  <c r="CT15" i="38"/>
  <c r="CT14" i="38"/>
  <c r="CT13" i="38"/>
  <c r="CT12" i="38"/>
  <c r="CT45" i="37"/>
  <c r="CT44" i="37"/>
  <c r="CT31" i="37"/>
  <c r="CT29" i="37"/>
  <c r="CT28" i="37"/>
  <c r="CT13" i="37"/>
  <c r="CT12" i="37"/>
  <c r="CT48" i="36"/>
  <c r="CT47" i="36"/>
  <c r="CT32" i="36"/>
  <c r="CT30" i="36"/>
  <c r="CT29" i="36"/>
  <c r="CT63" i="34"/>
  <c r="CT61" i="34"/>
  <c r="CT60" i="34"/>
  <c r="CT47" i="34"/>
  <c r="CT46" i="34"/>
  <c r="CT45" i="34"/>
  <c r="CT44" i="34"/>
  <c r="CT31" i="34"/>
  <c r="CT30" i="34"/>
  <c r="CT29" i="34"/>
  <c r="CT28" i="34"/>
  <c r="CT15" i="34"/>
  <c r="CT14" i="34"/>
  <c r="CT13" i="34"/>
  <c r="CT12" i="34"/>
  <c r="CT95" i="35"/>
  <c r="CT94" i="35"/>
  <c r="CT93" i="35"/>
  <c r="CT92" i="35"/>
  <c r="CT79" i="35"/>
  <c r="CT78" i="35"/>
  <c r="CT77" i="35"/>
  <c r="CT76" i="35"/>
  <c r="CT63" i="35"/>
  <c r="CT62" i="35"/>
  <c r="CT61" i="35"/>
  <c r="CT60" i="35"/>
  <c r="CT45" i="35"/>
  <c r="CT44" i="35"/>
  <c r="CT31" i="35"/>
  <c r="CT29" i="35"/>
  <c r="CT28" i="35"/>
  <c r="CT31" i="33"/>
  <c r="CT30" i="33"/>
  <c r="CT29" i="33"/>
  <c r="CT28" i="33"/>
  <c r="CT126" i="32"/>
  <c r="CT124" i="32"/>
  <c r="CT123" i="32"/>
  <c r="CT108" i="32"/>
  <c r="CT107" i="32"/>
  <c r="CT94" i="32"/>
  <c r="CT92" i="32"/>
  <c r="CT91" i="32"/>
  <c r="CT78" i="32"/>
  <c r="CT77" i="32"/>
  <c r="CT76" i="32"/>
  <c r="CT75" i="32"/>
  <c r="CT62" i="32"/>
  <c r="CT61" i="32"/>
  <c r="CT60" i="32"/>
  <c r="CT59" i="32"/>
  <c r="CT15" i="32"/>
  <c r="CT13" i="32"/>
  <c r="CT12" i="32"/>
  <c r="CS121" i="35"/>
  <c r="CS78" i="35"/>
  <c r="CS115" i="35"/>
  <c r="CS46" i="35"/>
  <c r="CS31" i="35"/>
  <c r="CS30" i="35"/>
  <c r="CS40" i="33"/>
  <c r="CS152" i="32"/>
  <c r="CS125" i="32"/>
  <c r="CS77" i="32"/>
  <c r="CS61" i="32"/>
  <c r="CS14" i="32"/>
  <c r="CS34" i="46"/>
  <c r="CS44" i="46" s="1"/>
  <c r="CS165" i="32"/>
  <c r="CS154" i="32"/>
  <c r="CS153" i="32"/>
  <c r="CS150" i="32"/>
  <c r="CS148" i="32"/>
  <c r="CS145" i="32"/>
  <c r="CS155" i="32" s="1"/>
  <c r="CS54" i="33"/>
  <c r="CS43" i="33"/>
  <c r="CS42" i="33"/>
  <c r="CS41" i="33"/>
  <c r="CS39" i="33"/>
  <c r="CS37" i="33"/>
  <c r="CS36" i="33"/>
  <c r="CS34" i="33"/>
  <c r="CS44" i="33" s="1"/>
  <c r="CS134" i="35"/>
  <c r="CS123" i="35"/>
  <c r="CS122" i="35"/>
  <c r="CS119" i="35"/>
  <c r="CS117" i="35"/>
  <c r="CS114" i="35"/>
  <c r="CS124" i="35" s="1"/>
  <c r="CS86" i="34"/>
  <c r="CS75" i="34"/>
  <c r="CS74" i="34"/>
  <c r="CS73" i="34"/>
  <c r="CS72" i="34"/>
  <c r="CS71" i="34"/>
  <c r="CS69" i="34"/>
  <c r="CS68" i="34"/>
  <c r="CS67" i="34"/>
  <c r="CS66" i="34"/>
  <c r="CS76" i="34" s="1"/>
  <c r="CS71" i="36"/>
  <c r="CS60" i="36"/>
  <c r="CS59" i="36"/>
  <c r="CS58" i="36"/>
  <c r="CS57" i="36"/>
  <c r="CS56" i="36"/>
  <c r="CS54" i="36"/>
  <c r="CS53" i="36"/>
  <c r="CS52" i="36"/>
  <c r="CS51" i="36"/>
  <c r="CS61" i="36" s="1"/>
  <c r="CS87" i="37"/>
  <c r="CS76" i="37"/>
  <c r="CS75" i="37"/>
  <c r="CS74" i="37"/>
  <c r="CS73" i="37"/>
  <c r="CS72" i="37"/>
  <c r="CS70" i="37"/>
  <c r="CS69" i="37"/>
  <c r="CS68" i="37"/>
  <c r="CS67" i="37"/>
  <c r="CS77" i="37" s="1"/>
  <c r="CS70" i="38"/>
  <c r="CS59" i="38"/>
  <c r="CS58" i="38"/>
  <c r="CS57" i="38"/>
  <c r="CS56" i="38"/>
  <c r="CS55" i="38"/>
  <c r="CS53" i="38"/>
  <c r="CS52" i="38"/>
  <c r="CS51" i="38"/>
  <c r="CS50" i="38"/>
  <c r="CS60" i="38" s="1"/>
  <c r="CS70" i="39"/>
  <c r="CS59" i="39"/>
  <c r="CS58" i="39"/>
  <c r="CS57" i="39"/>
  <c r="CS56" i="39"/>
  <c r="CS55" i="39"/>
  <c r="CS53" i="39"/>
  <c r="CS52" i="39"/>
  <c r="CS51" i="39"/>
  <c r="CS50" i="39"/>
  <c r="CS60" i="39" s="1"/>
  <c r="CS54" i="46"/>
  <c r="CS43" i="46"/>
  <c r="CS42" i="46"/>
  <c r="CS41" i="46"/>
  <c r="CS40" i="46"/>
  <c r="CS39" i="46"/>
  <c r="CS37" i="46"/>
  <c r="CS36" i="46"/>
  <c r="CS35" i="46"/>
  <c r="CS102" i="47"/>
  <c r="CS91" i="47"/>
  <c r="CS90" i="47"/>
  <c r="CS89" i="47"/>
  <c r="CS88" i="47"/>
  <c r="CS87" i="47"/>
  <c r="CS85" i="47"/>
  <c r="CS84" i="47"/>
  <c r="CS83" i="47"/>
  <c r="CS82" i="47"/>
  <c r="CS92" i="47" s="1"/>
  <c r="CS79" i="47"/>
  <c r="CS78" i="47"/>
  <c r="CS77" i="47"/>
  <c r="CS76" i="47"/>
  <c r="CS63" i="47"/>
  <c r="CS62" i="47"/>
  <c r="CS61" i="47"/>
  <c r="CS60" i="47"/>
  <c r="CS47" i="47"/>
  <c r="CS46" i="47"/>
  <c r="CS45" i="47"/>
  <c r="CS44" i="47"/>
  <c r="CS31" i="47"/>
  <c r="CS30" i="47"/>
  <c r="CS29" i="47"/>
  <c r="CS28" i="47"/>
  <c r="CS31" i="46"/>
  <c r="CS30" i="46"/>
  <c r="CS29" i="46"/>
  <c r="CS28" i="46"/>
  <c r="CS47" i="39"/>
  <c r="CS46" i="39"/>
  <c r="CS45" i="39"/>
  <c r="CS44" i="39"/>
  <c r="CS31" i="39"/>
  <c r="CS30" i="39"/>
  <c r="CS29" i="39"/>
  <c r="CS28" i="39"/>
  <c r="CS47" i="38"/>
  <c r="CS46" i="38"/>
  <c r="CS45" i="38"/>
  <c r="CS44" i="38"/>
  <c r="CS31" i="38"/>
  <c r="CS30" i="38"/>
  <c r="CS29" i="38"/>
  <c r="CS28" i="38"/>
  <c r="CS15" i="38"/>
  <c r="CS14" i="38"/>
  <c r="CS13" i="38"/>
  <c r="CS12" i="38"/>
  <c r="CS47" i="37"/>
  <c r="CS46" i="37"/>
  <c r="CS45" i="37"/>
  <c r="CS44" i="37"/>
  <c r="CS31" i="37"/>
  <c r="CS30" i="37"/>
  <c r="CS29" i="37"/>
  <c r="CS28" i="37"/>
  <c r="CS15" i="37"/>
  <c r="CS14" i="37"/>
  <c r="CS13" i="37"/>
  <c r="CS12" i="37"/>
  <c r="CS48" i="36"/>
  <c r="CS47" i="36"/>
  <c r="CS46" i="36"/>
  <c r="CS45" i="36"/>
  <c r="CS32" i="36"/>
  <c r="CS31" i="36"/>
  <c r="CS30" i="36"/>
  <c r="CS29" i="36"/>
  <c r="CS63" i="34"/>
  <c r="CS62" i="34"/>
  <c r="CS61" i="34"/>
  <c r="CS60" i="34"/>
  <c r="CS47" i="34"/>
  <c r="CS46" i="34"/>
  <c r="CS45" i="34"/>
  <c r="CS44" i="34"/>
  <c r="CS31" i="34"/>
  <c r="CS30" i="34"/>
  <c r="CS29" i="34"/>
  <c r="CS28" i="34"/>
  <c r="CS15" i="34"/>
  <c r="CS14" i="34"/>
  <c r="CS13" i="34"/>
  <c r="CS12" i="34"/>
  <c r="CS95" i="35"/>
  <c r="CS94" i="35"/>
  <c r="CS93" i="35"/>
  <c r="CS92" i="35"/>
  <c r="CS77" i="35"/>
  <c r="CS76" i="35"/>
  <c r="CS63" i="35"/>
  <c r="CS62" i="35"/>
  <c r="CS61" i="35"/>
  <c r="CS60" i="35"/>
  <c r="CS47" i="35"/>
  <c r="CS45" i="35"/>
  <c r="CS44" i="35"/>
  <c r="CS29" i="35"/>
  <c r="CS28" i="35"/>
  <c r="CS31" i="33"/>
  <c r="CS30" i="33"/>
  <c r="CS29" i="33"/>
  <c r="CS28" i="33"/>
  <c r="CS126" i="32"/>
  <c r="CS124" i="32"/>
  <c r="CS123" i="32"/>
  <c r="CS110" i="32"/>
  <c r="CS109" i="32"/>
  <c r="CS108" i="32"/>
  <c r="CS107" i="32"/>
  <c r="CS94" i="32"/>
  <c r="CS93" i="32"/>
  <c r="CS92" i="32"/>
  <c r="CS91" i="32"/>
  <c r="CS78" i="32"/>
  <c r="CS76" i="32"/>
  <c r="CS75" i="32"/>
  <c r="CS60" i="32"/>
  <c r="CS59" i="32"/>
  <c r="CS15" i="32"/>
  <c r="CS13" i="32"/>
  <c r="CS12" i="32"/>
  <c r="CR102" i="47"/>
  <c r="CR91" i="47"/>
  <c r="CR90" i="47"/>
  <c r="CR89" i="47"/>
  <c r="CR88" i="47"/>
  <c r="CR87" i="47"/>
  <c r="CR85" i="47"/>
  <c r="CR84" i="47"/>
  <c r="CR83" i="47"/>
  <c r="CR82" i="47"/>
  <c r="CR92" i="47" s="1"/>
  <c r="CR79" i="47"/>
  <c r="CR78" i="47"/>
  <c r="CR77" i="47"/>
  <c r="CR76" i="47"/>
  <c r="CR63" i="47"/>
  <c r="CR62" i="47"/>
  <c r="CR61" i="47"/>
  <c r="CR60" i="47"/>
  <c r="CR47" i="47"/>
  <c r="CR46" i="47"/>
  <c r="CR45" i="47"/>
  <c r="CR44" i="47"/>
  <c r="CR31" i="47"/>
  <c r="CR30" i="47"/>
  <c r="CR29" i="47"/>
  <c r="CR28" i="47"/>
  <c r="DD54" i="46"/>
  <c r="CR54" i="46"/>
  <c r="CR43" i="46"/>
  <c r="CR42" i="46"/>
  <c r="CR41" i="46"/>
  <c r="CR40" i="46"/>
  <c r="CR39" i="46"/>
  <c r="CR37" i="46"/>
  <c r="CR36" i="46"/>
  <c r="CR35" i="46"/>
  <c r="CR34" i="46"/>
  <c r="CR44" i="46" s="1"/>
  <c r="CR31" i="46"/>
  <c r="CR30" i="46"/>
  <c r="CR29" i="46"/>
  <c r="CR28" i="46"/>
  <c r="CR70" i="39"/>
  <c r="CR59" i="39"/>
  <c r="CR58" i="39"/>
  <c r="CR57" i="39"/>
  <c r="CR56" i="39"/>
  <c r="CR55" i="39"/>
  <c r="CR53" i="39"/>
  <c r="CR52" i="39"/>
  <c r="CR51" i="39"/>
  <c r="CR50" i="39"/>
  <c r="CR60" i="39" s="1"/>
  <c r="CR47" i="39"/>
  <c r="CR46" i="39"/>
  <c r="CR45" i="39"/>
  <c r="CR44" i="39"/>
  <c r="CR31" i="39"/>
  <c r="CR30" i="39"/>
  <c r="CR29" i="39"/>
  <c r="CR28" i="39"/>
  <c r="CR70" i="38"/>
  <c r="CR59" i="38"/>
  <c r="CR58" i="38"/>
  <c r="CR57" i="38"/>
  <c r="CR56" i="38"/>
  <c r="CR55" i="38"/>
  <c r="CR53" i="38"/>
  <c r="CR52" i="38"/>
  <c r="CR51" i="38"/>
  <c r="CR50" i="38"/>
  <c r="CR60" i="38" s="1"/>
  <c r="CR47" i="38"/>
  <c r="CR46" i="38"/>
  <c r="CR45" i="38"/>
  <c r="CR44" i="38"/>
  <c r="CR31" i="38"/>
  <c r="CR30" i="38"/>
  <c r="CR29" i="38"/>
  <c r="CR28" i="38"/>
  <c r="CR15" i="38"/>
  <c r="CR14" i="38"/>
  <c r="CR13" i="38"/>
  <c r="CR12" i="38"/>
  <c r="CR87" i="37"/>
  <c r="CR76" i="37"/>
  <c r="CR75" i="37"/>
  <c r="CR74" i="37"/>
  <c r="CR73" i="37"/>
  <c r="CR72" i="37"/>
  <c r="CR70" i="37"/>
  <c r="CR69" i="37"/>
  <c r="CR68" i="37"/>
  <c r="CR67" i="37"/>
  <c r="CR77" i="37" s="1"/>
  <c r="CR47" i="37"/>
  <c r="CR46" i="37"/>
  <c r="CR45" i="37"/>
  <c r="CR44" i="37"/>
  <c r="CR31" i="37"/>
  <c r="CR30" i="37"/>
  <c r="CR29" i="37"/>
  <c r="CR28" i="37"/>
  <c r="CR15" i="37"/>
  <c r="CR14" i="37"/>
  <c r="CR13" i="37"/>
  <c r="CR12" i="37"/>
  <c r="CR45" i="36"/>
  <c r="CR46" i="36"/>
  <c r="CR47" i="36"/>
  <c r="CR48" i="36"/>
  <c r="CR51" i="36"/>
  <c r="CR61" i="36" s="1"/>
  <c r="CR71" i="36"/>
  <c r="CR60" i="36"/>
  <c r="CR59" i="36"/>
  <c r="CR58" i="36"/>
  <c r="CR57" i="36"/>
  <c r="CR56" i="36"/>
  <c r="CR54" i="36"/>
  <c r="CR53" i="36"/>
  <c r="CR52" i="36"/>
  <c r="CR32" i="36"/>
  <c r="CR31" i="36"/>
  <c r="CR30" i="36"/>
  <c r="CR29" i="36"/>
  <c r="CR86" i="34"/>
  <c r="CR75" i="34"/>
  <c r="CR74" i="34"/>
  <c r="CR73" i="34"/>
  <c r="CR72" i="34"/>
  <c r="CR71" i="34"/>
  <c r="CR69" i="34"/>
  <c r="CR68" i="34"/>
  <c r="CR67" i="34"/>
  <c r="CR66" i="34"/>
  <c r="CR63" i="34"/>
  <c r="CR62" i="34"/>
  <c r="CR61" i="34"/>
  <c r="CR60" i="34"/>
  <c r="CR47" i="34"/>
  <c r="CR46" i="34"/>
  <c r="CR45" i="34"/>
  <c r="CR44" i="34"/>
  <c r="CR31" i="34"/>
  <c r="CR30" i="34"/>
  <c r="CR29" i="34"/>
  <c r="CR28" i="34"/>
  <c r="CR15" i="34"/>
  <c r="CR14" i="34"/>
  <c r="CR13" i="34"/>
  <c r="CR12" i="34"/>
  <c r="CR134" i="35"/>
  <c r="CR123" i="35"/>
  <c r="CR122" i="35"/>
  <c r="CR121" i="35"/>
  <c r="CR120" i="35"/>
  <c r="CR119" i="35"/>
  <c r="CR117" i="35"/>
  <c r="CR116" i="35"/>
  <c r="CR115" i="35"/>
  <c r="CR114" i="35"/>
  <c r="CR124" i="35" s="1"/>
  <c r="CR95" i="35"/>
  <c r="CR94" i="35"/>
  <c r="CR93" i="35"/>
  <c r="CR92" i="35"/>
  <c r="CR79" i="35"/>
  <c r="CR78" i="35"/>
  <c r="CR77" i="35"/>
  <c r="CR76" i="35"/>
  <c r="CR63" i="35"/>
  <c r="CR62" i="35"/>
  <c r="CR61" i="35"/>
  <c r="CR60" i="35"/>
  <c r="CR47" i="35"/>
  <c r="CR46" i="35"/>
  <c r="CR45" i="35"/>
  <c r="CR44" i="35"/>
  <c r="CR31" i="35"/>
  <c r="CR30" i="35"/>
  <c r="CR29" i="35"/>
  <c r="CR28" i="35"/>
  <c r="CR54" i="33"/>
  <c r="CR43" i="33"/>
  <c r="CR42" i="33"/>
  <c r="CR41" i="33"/>
  <c r="CR40" i="33"/>
  <c r="CR39" i="33"/>
  <c r="CR37" i="33"/>
  <c r="CR36" i="33"/>
  <c r="CR35" i="33"/>
  <c r="CR34" i="33"/>
  <c r="CR44" i="33" s="1"/>
  <c r="CR31" i="33"/>
  <c r="CR30" i="33"/>
  <c r="CR29" i="33"/>
  <c r="CR28" i="33"/>
  <c r="CR165" i="32"/>
  <c r="CR154" i="32"/>
  <c r="CR153" i="32"/>
  <c r="CR152" i="32"/>
  <c r="CR151" i="32"/>
  <c r="CR150" i="32"/>
  <c r="CR148" i="32"/>
  <c r="CR147" i="32"/>
  <c r="CR146" i="32"/>
  <c r="CR145" i="32"/>
  <c r="CR155" i="32" s="1"/>
  <c r="CR126" i="32"/>
  <c r="CR125" i="32"/>
  <c r="CR124" i="32"/>
  <c r="CR123" i="32"/>
  <c r="CR110" i="32"/>
  <c r="CR109" i="32"/>
  <c r="CR108" i="32"/>
  <c r="CR107" i="32"/>
  <c r="CR94" i="32"/>
  <c r="CR93" i="32"/>
  <c r="CR92" i="32"/>
  <c r="CR91" i="32"/>
  <c r="CR78" i="32"/>
  <c r="CR77" i="32"/>
  <c r="CR76" i="32"/>
  <c r="CR75" i="32"/>
  <c r="CR62" i="32"/>
  <c r="CR61" i="32"/>
  <c r="CR60" i="32"/>
  <c r="CR59" i="32"/>
  <c r="CR15" i="32"/>
  <c r="CR14" i="32"/>
  <c r="CR13" i="32"/>
  <c r="CR12" i="32"/>
  <c r="CO82" i="47"/>
  <c r="CP82" i="47"/>
  <c r="CQ82" i="47"/>
  <c r="CQ92" i="47" s="1"/>
  <c r="CQ91" i="47"/>
  <c r="CQ102" i="47"/>
  <c r="CQ90" i="47"/>
  <c r="CQ89" i="47"/>
  <c r="CQ88" i="47"/>
  <c r="CQ87" i="47"/>
  <c r="CQ85" i="47"/>
  <c r="CQ84" i="47"/>
  <c r="CQ83" i="47"/>
  <c r="CQ79" i="47"/>
  <c r="CQ78" i="47"/>
  <c r="CQ77" i="47"/>
  <c r="CQ76" i="47"/>
  <c r="CQ63" i="47"/>
  <c r="CQ62" i="47"/>
  <c r="CQ61" i="47"/>
  <c r="CQ60" i="47"/>
  <c r="CQ47" i="47"/>
  <c r="CQ46" i="47"/>
  <c r="CQ45" i="47"/>
  <c r="CQ44" i="47"/>
  <c r="CQ31" i="47"/>
  <c r="CQ30" i="47"/>
  <c r="CQ29" i="47"/>
  <c r="CQ28" i="47"/>
  <c r="CQ54" i="46"/>
  <c r="CQ43" i="46"/>
  <c r="CQ42" i="46"/>
  <c r="CQ41" i="46"/>
  <c r="CQ40" i="46"/>
  <c r="CQ39" i="46"/>
  <c r="CQ37" i="46"/>
  <c r="CQ36" i="46"/>
  <c r="CQ35" i="46"/>
  <c r="CQ34" i="46"/>
  <c r="CQ44" i="46" s="1"/>
  <c r="CQ31" i="46"/>
  <c r="CQ30" i="46"/>
  <c r="CQ29" i="46"/>
  <c r="CQ28" i="46"/>
  <c r="CQ70" i="39"/>
  <c r="CQ59" i="39"/>
  <c r="CQ58" i="39"/>
  <c r="CQ57" i="39"/>
  <c r="CQ56" i="39"/>
  <c r="CQ55" i="39"/>
  <c r="CQ53" i="39"/>
  <c r="CQ52" i="39"/>
  <c r="CQ51" i="39"/>
  <c r="CQ50" i="39"/>
  <c r="CQ47" i="39"/>
  <c r="CQ46" i="39"/>
  <c r="CQ45" i="39"/>
  <c r="CQ44" i="39"/>
  <c r="CQ31" i="39"/>
  <c r="CQ30" i="39"/>
  <c r="CQ29" i="39"/>
  <c r="CQ28" i="39"/>
  <c r="CQ70" i="38"/>
  <c r="CQ59" i="38"/>
  <c r="CQ58" i="38"/>
  <c r="CQ57" i="38"/>
  <c r="CQ56" i="38"/>
  <c r="CQ55" i="38"/>
  <c r="CQ53" i="38"/>
  <c r="CQ52" i="38"/>
  <c r="CQ51" i="38"/>
  <c r="CQ50" i="38"/>
  <c r="CQ47" i="38"/>
  <c r="CQ46" i="38"/>
  <c r="CQ45" i="38"/>
  <c r="CQ44" i="38"/>
  <c r="CQ31" i="38"/>
  <c r="CQ30" i="38"/>
  <c r="CQ29" i="38"/>
  <c r="CQ28" i="38"/>
  <c r="CQ15" i="38"/>
  <c r="CQ14" i="38"/>
  <c r="CQ13" i="38"/>
  <c r="CQ12" i="38"/>
  <c r="CQ87" i="37"/>
  <c r="CQ76" i="37"/>
  <c r="CQ75" i="37"/>
  <c r="CQ74" i="37"/>
  <c r="CQ73" i="37"/>
  <c r="CQ72" i="37"/>
  <c r="CQ70" i="37"/>
  <c r="CQ69" i="37"/>
  <c r="CQ68" i="37"/>
  <c r="CQ67" i="37"/>
  <c r="CQ47" i="37"/>
  <c r="CQ46" i="37"/>
  <c r="CQ45" i="37"/>
  <c r="CQ44" i="37"/>
  <c r="CQ31" i="37"/>
  <c r="CQ30" i="37"/>
  <c r="CQ29" i="37"/>
  <c r="CQ28" i="37"/>
  <c r="CQ15" i="37"/>
  <c r="CQ14" i="37"/>
  <c r="CQ13" i="37"/>
  <c r="CQ12" i="37"/>
  <c r="CQ71" i="36"/>
  <c r="CQ60" i="36"/>
  <c r="CQ59" i="36"/>
  <c r="CQ58" i="36"/>
  <c r="CQ57" i="36"/>
  <c r="CQ56" i="36"/>
  <c r="CQ54" i="36"/>
  <c r="CQ53" i="36"/>
  <c r="CQ52" i="36"/>
  <c r="CQ51" i="36"/>
  <c r="CQ61" i="36" s="1"/>
  <c r="CQ48" i="36"/>
  <c r="CQ47" i="36"/>
  <c r="CQ46" i="36"/>
  <c r="CQ45" i="36"/>
  <c r="CQ32" i="36"/>
  <c r="CQ31" i="36"/>
  <c r="CQ30" i="36"/>
  <c r="CQ29" i="36"/>
  <c r="CO12" i="34"/>
  <c r="CP12" i="34"/>
  <c r="CQ12" i="34"/>
  <c r="CO13" i="34"/>
  <c r="CP13" i="34"/>
  <c r="CQ13" i="34"/>
  <c r="CO14" i="34"/>
  <c r="CP14" i="34"/>
  <c r="CQ14" i="34"/>
  <c r="CO15" i="34"/>
  <c r="CP15" i="34"/>
  <c r="CQ15" i="34"/>
  <c r="CQ86" i="34"/>
  <c r="CQ75" i="34"/>
  <c r="CQ74" i="34"/>
  <c r="CQ73" i="34"/>
  <c r="CQ72" i="34"/>
  <c r="CQ71" i="34"/>
  <c r="CQ69" i="34"/>
  <c r="CQ68" i="34"/>
  <c r="CQ67" i="34"/>
  <c r="CQ66" i="34"/>
  <c r="CQ76" i="34" s="1"/>
  <c r="CQ63" i="34"/>
  <c r="CQ62" i="34"/>
  <c r="CQ61" i="34"/>
  <c r="CQ60" i="34"/>
  <c r="CQ47" i="34"/>
  <c r="CQ46" i="34"/>
  <c r="CQ45" i="34"/>
  <c r="CQ44" i="34"/>
  <c r="CQ31" i="34"/>
  <c r="CQ30" i="34"/>
  <c r="CQ29" i="34"/>
  <c r="CQ28" i="34"/>
  <c r="CQ114" i="35"/>
  <c r="CQ116" i="35"/>
  <c r="CQ134" i="35"/>
  <c r="CQ123" i="35"/>
  <c r="CQ122" i="35"/>
  <c r="CQ121" i="35"/>
  <c r="CQ120" i="35"/>
  <c r="CQ119" i="35"/>
  <c r="CQ117" i="35"/>
  <c r="CQ95" i="35"/>
  <c r="CQ94" i="35"/>
  <c r="CQ93" i="35"/>
  <c r="CQ92" i="35"/>
  <c r="CQ79" i="35"/>
  <c r="CQ78" i="35"/>
  <c r="CQ77" i="35"/>
  <c r="CQ76" i="35"/>
  <c r="CQ63" i="35"/>
  <c r="CQ62" i="35"/>
  <c r="CQ61" i="35"/>
  <c r="CQ60" i="35"/>
  <c r="CQ47" i="35"/>
  <c r="CQ46" i="35"/>
  <c r="CQ45" i="35"/>
  <c r="CQ44" i="35"/>
  <c r="CQ31" i="35"/>
  <c r="CQ30" i="35"/>
  <c r="CQ29" i="35"/>
  <c r="CQ28" i="35"/>
  <c r="CQ54" i="33"/>
  <c r="CQ43" i="33"/>
  <c r="CQ42" i="33"/>
  <c r="CQ41" i="33"/>
  <c r="CQ40" i="33"/>
  <c r="CQ39" i="33"/>
  <c r="CQ37" i="33"/>
  <c r="CQ36" i="33"/>
  <c r="CQ35" i="33"/>
  <c r="CQ34" i="33"/>
  <c r="CQ44" i="33" s="1"/>
  <c r="CQ31" i="33"/>
  <c r="CQ30" i="33"/>
  <c r="CQ29" i="33"/>
  <c r="CQ28" i="33"/>
  <c r="CQ165" i="32"/>
  <c r="CQ154" i="32"/>
  <c r="CQ153" i="32"/>
  <c r="CQ152" i="32"/>
  <c r="CQ151" i="32"/>
  <c r="CQ150" i="32"/>
  <c r="CQ148" i="32"/>
  <c r="CQ147" i="32"/>
  <c r="CQ146" i="32"/>
  <c r="CQ145" i="32"/>
  <c r="CQ155" i="32" s="1"/>
  <c r="CQ142" i="32"/>
  <c r="CQ141" i="32"/>
  <c r="CQ140" i="32"/>
  <c r="CQ139" i="32"/>
  <c r="CQ126" i="32"/>
  <c r="CQ125" i="32"/>
  <c r="CQ124" i="32"/>
  <c r="CQ123" i="32"/>
  <c r="CQ110" i="32"/>
  <c r="CQ109" i="32"/>
  <c r="CQ108" i="32"/>
  <c r="CQ107" i="32"/>
  <c r="CQ94" i="32"/>
  <c r="CQ93" i="32"/>
  <c r="CQ92" i="32"/>
  <c r="CQ91" i="32"/>
  <c r="CQ78" i="32"/>
  <c r="CQ77" i="32"/>
  <c r="CQ76" i="32"/>
  <c r="CQ75" i="32"/>
  <c r="CQ62" i="32"/>
  <c r="CQ61" i="32"/>
  <c r="CQ60" i="32"/>
  <c r="CQ59" i="32"/>
  <c r="CQ15" i="32"/>
  <c r="CQ14" i="32"/>
  <c r="CQ13" i="32"/>
  <c r="CQ12" i="32"/>
  <c r="CR48" i="37" l="1"/>
  <c r="CQ48" i="37"/>
  <c r="CS48" i="37"/>
  <c r="CU48" i="37"/>
  <c r="M32" i="50"/>
  <c r="AL63" i="11"/>
  <c r="CU78" i="37"/>
  <c r="CS33" i="36"/>
  <c r="AL60" i="19"/>
  <c r="AL60" i="17"/>
  <c r="AL63" i="16"/>
  <c r="AL32" i="16"/>
  <c r="AL62" i="16"/>
  <c r="AL64" i="15"/>
  <c r="AL76" i="14"/>
  <c r="CU46" i="33"/>
  <c r="CU56" i="33" s="1"/>
  <c r="CT80" i="47"/>
  <c r="CU80" i="47"/>
  <c r="CU94" i="47"/>
  <c r="CU104" i="47" s="1"/>
  <c r="CT48" i="47"/>
  <c r="CU46" i="46"/>
  <c r="CU56" i="46" s="1"/>
  <c r="CO16" i="34"/>
  <c r="CU80" i="35"/>
  <c r="CU125" i="35"/>
  <c r="CU135" i="35" s="1"/>
  <c r="CU45" i="33"/>
  <c r="CU55" i="33" s="1"/>
  <c r="CU79" i="32"/>
  <c r="CT111" i="32"/>
  <c r="CU48" i="47"/>
  <c r="CT32" i="47"/>
  <c r="CS80" i="47"/>
  <c r="CU63" i="39"/>
  <c r="CU73" i="39" s="1"/>
  <c r="CU60" i="38"/>
  <c r="CU16" i="38"/>
  <c r="CU32" i="38"/>
  <c r="CU48" i="38"/>
  <c r="CU33" i="36"/>
  <c r="CU63" i="36"/>
  <c r="CU73" i="36" s="1"/>
  <c r="CU49" i="36"/>
  <c r="CU79" i="34"/>
  <c r="CU89" i="34" s="1"/>
  <c r="CU32" i="35"/>
  <c r="CU48" i="35"/>
  <c r="CU32" i="33"/>
  <c r="CU47" i="33"/>
  <c r="CU57" i="33" s="1"/>
  <c r="CU95" i="32"/>
  <c r="M96" i="49"/>
  <c r="AL48" i="23"/>
  <c r="AL62" i="23"/>
  <c r="AL32" i="23"/>
  <c r="AL61" i="23"/>
  <c r="AL63" i="23"/>
  <c r="AL60" i="23"/>
  <c r="AL61" i="19"/>
  <c r="AL63" i="19"/>
  <c r="AL48" i="19"/>
  <c r="AL32" i="19"/>
  <c r="AL16" i="19"/>
  <c r="AL48" i="17"/>
  <c r="AL62" i="17"/>
  <c r="AL16" i="17"/>
  <c r="AL63" i="17"/>
  <c r="AL60" i="16"/>
  <c r="AL48" i="16"/>
  <c r="AL96" i="15"/>
  <c r="AL80" i="15"/>
  <c r="AL48" i="15"/>
  <c r="AL64" i="14"/>
  <c r="AL48" i="14"/>
  <c r="AL79" i="14"/>
  <c r="AL32" i="14"/>
  <c r="AL77" i="14"/>
  <c r="AL78" i="14"/>
  <c r="AL16" i="14"/>
  <c r="AL32" i="13"/>
  <c r="AL46" i="13"/>
  <c r="AL47" i="13"/>
  <c r="AL45" i="13"/>
  <c r="AL48" i="13" s="1"/>
  <c r="AL143" i="11"/>
  <c r="AL157" i="11"/>
  <c r="AL158" i="11"/>
  <c r="AL159" i="11"/>
  <c r="AL127" i="11"/>
  <c r="AL111" i="11"/>
  <c r="AL95" i="11"/>
  <c r="AL79" i="11"/>
  <c r="AL16" i="11"/>
  <c r="AL62" i="19"/>
  <c r="AL61" i="17"/>
  <c r="AL61" i="16"/>
  <c r="AL64" i="16" s="1"/>
  <c r="CU64" i="47"/>
  <c r="CU93" i="47"/>
  <c r="CU103" i="47" s="1"/>
  <c r="CU95" i="47"/>
  <c r="CU105" i="47" s="1"/>
  <c r="CU32" i="47"/>
  <c r="CU47" i="46"/>
  <c r="CU57" i="46" s="1"/>
  <c r="CU32" i="46"/>
  <c r="CU48" i="39"/>
  <c r="CU32" i="39"/>
  <c r="CU61" i="39"/>
  <c r="CU71" i="39" s="1"/>
  <c r="CU62" i="39"/>
  <c r="CU72" i="39" s="1"/>
  <c r="CU61" i="38"/>
  <c r="CU71" i="38" s="1"/>
  <c r="CU62" i="38"/>
  <c r="CU72" i="38" s="1"/>
  <c r="CU63" i="38"/>
  <c r="CU73" i="38" s="1"/>
  <c r="CU32" i="37"/>
  <c r="CU79" i="37"/>
  <c r="CU89" i="37" s="1"/>
  <c r="CU80" i="37"/>
  <c r="CU90" i="37" s="1"/>
  <c r="CU16" i="37"/>
  <c r="CU64" i="36"/>
  <c r="CU74" i="36" s="1"/>
  <c r="CU62" i="36"/>
  <c r="CU72" i="36" s="1"/>
  <c r="CU64" i="34"/>
  <c r="CU48" i="34"/>
  <c r="CU77" i="34"/>
  <c r="CU87" i="34" s="1"/>
  <c r="CU78" i="34"/>
  <c r="CU88" i="34" s="1"/>
  <c r="CU32" i="34"/>
  <c r="CU16" i="34"/>
  <c r="CU96" i="35"/>
  <c r="CU126" i="35"/>
  <c r="CU136" i="35" s="1"/>
  <c r="CU64" i="35"/>
  <c r="CU127" i="35"/>
  <c r="CU137" i="35" s="1"/>
  <c r="CU127" i="32"/>
  <c r="CU111" i="32"/>
  <c r="CU158" i="32"/>
  <c r="CU168" i="32" s="1"/>
  <c r="CU63" i="32"/>
  <c r="CU156" i="32"/>
  <c r="CU166" i="32" s="1"/>
  <c r="CU157" i="32"/>
  <c r="CU167" i="32" s="1"/>
  <c r="CU16" i="32"/>
  <c r="CR48" i="47"/>
  <c r="CU45" i="46"/>
  <c r="CU88" i="37"/>
  <c r="CT32" i="37"/>
  <c r="CR78" i="34"/>
  <c r="CR88" i="34" s="1"/>
  <c r="CT32" i="35"/>
  <c r="CT127" i="32"/>
  <c r="CT95" i="32"/>
  <c r="CT64" i="47"/>
  <c r="CT83" i="47"/>
  <c r="CT84" i="47"/>
  <c r="CT88" i="47"/>
  <c r="CT93" i="47" s="1"/>
  <c r="CT45" i="46"/>
  <c r="CT55" i="46" s="1"/>
  <c r="CT30" i="46"/>
  <c r="CT31" i="46"/>
  <c r="CT46" i="39"/>
  <c r="CT47" i="39"/>
  <c r="CT62" i="39"/>
  <c r="CT72" i="39" s="1"/>
  <c r="CT61" i="39"/>
  <c r="CT71" i="39" s="1"/>
  <c r="CT58" i="39"/>
  <c r="CT32" i="39"/>
  <c r="CT48" i="38"/>
  <c r="CT61" i="38"/>
  <c r="CT71" i="38" s="1"/>
  <c r="CT62" i="38"/>
  <c r="CT72" i="38" s="1"/>
  <c r="CT51" i="38"/>
  <c r="CT31" i="38"/>
  <c r="CT32" i="38" s="1"/>
  <c r="CT16" i="38"/>
  <c r="CT47" i="37"/>
  <c r="CT48" i="37" s="1"/>
  <c r="CT73" i="37"/>
  <c r="CT79" i="37" s="1"/>
  <c r="CT89" i="37" s="1"/>
  <c r="CT14" i="37"/>
  <c r="CT68" i="37"/>
  <c r="CT15" i="37"/>
  <c r="CT52" i="36"/>
  <c r="CT46" i="36"/>
  <c r="CT49" i="36" s="1"/>
  <c r="CT63" i="36"/>
  <c r="CT73" i="36" s="1"/>
  <c r="CT31" i="36"/>
  <c r="CT33" i="36" s="1"/>
  <c r="CT64" i="36"/>
  <c r="CT74" i="36" s="1"/>
  <c r="CT64" i="34"/>
  <c r="CT68" i="34"/>
  <c r="CT72" i="34"/>
  <c r="CT78" i="34" s="1"/>
  <c r="CT88" i="34" s="1"/>
  <c r="CT48" i="34"/>
  <c r="CT32" i="34"/>
  <c r="CT16" i="34"/>
  <c r="CT67" i="34"/>
  <c r="CT96" i="35"/>
  <c r="CT80" i="35"/>
  <c r="CT64" i="35"/>
  <c r="CT115" i="35"/>
  <c r="CT126" i="35"/>
  <c r="CT136" i="35" s="1"/>
  <c r="CT46" i="35"/>
  <c r="CT48" i="35" s="1"/>
  <c r="CT125" i="35"/>
  <c r="CT135" i="35" s="1"/>
  <c r="CT32" i="33"/>
  <c r="CT46" i="33"/>
  <c r="CT56" i="33" s="1"/>
  <c r="CT152" i="32"/>
  <c r="CT151" i="32"/>
  <c r="CT79" i="32"/>
  <c r="CT63" i="32"/>
  <c r="CT14" i="32"/>
  <c r="CT16" i="32" s="1"/>
  <c r="CT146" i="32"/>
  <c r="CT46" i="46"/>
  <c r="CT56" i="46" s="1"/>
  <c r="CT47" i="46"/>
  <c r="CT57" i="46" s="1"/>
  <c r="CT63" i="39"/>
  <c r="CT73" i="39" s="1"/>
  <c r="CT63" i="38"/>
  <c r="CT73" i="38" s="1"/>
  <c r="CT62" i="36"/>
  <c r="CT127" i="35"/>
  <c r="CT137" i="35" s="1"/>
  <c r="CT47" i="33"/>
  <c r="CT57" i="33" s="1"/>
  <c r="CT45" i="33"/>
  <c r="CR32" i="47"/>
  <c r="CQ46" i="46"/>
  <c r="CQ56" i="46" s="1"/>
  <c r="CS45" i="46"/>
  <c r="CS55" i="46" s="1"/>
  <c r="CR63" i="39"/>
  <c r="CR73" i="39" s="1"/>
  <c r="CP16" i="34"/>
  <c r="CS127" i="32"/>
  <c r="CQ63" i="32"/>
  <c r="CR111" i="32"/>
  <c r="CS64" i="47"/>
  <c r="CS94" i="47"/>
  <c r="CS104" i="47" s="1"/>
  <c r="CS48" i="47"/>
  <c r="CS32" i="47"/>
  <c r="CS95" i="47"/>
  <c r="CS105" i="47" s="1"/>
  <c r="CS32" i="46"/>
  <c r="CS47" i="46"/>
  <c r="CS57" i="46" s="1"/>
  <c r="CS46" i="46"/>
  <c r="CS56" i="46" s="1"/>
  <c r="CS62" i="39"/>
  <c r="CS72" i="39" s="1"/>
  <c r="CS48" i="39"/>
  <c r="CS32" i="39"/>
  <c r="CS63" i="39"/>
  <c r="CS73" i="39" s="1"/>
  <c r="CS48" i="38"/>
  <c r="CS62" i="38"/>
  <c r="CS72" i="38" s="1"/>
  <c r="CS63" i="38"/>
  <c r="CS73" i="38" s="1"/>
  <c r="CS32" i="38"/>
  <c r="CS16" i="38"/>
  <c r="CS32" i="37"/>
  <c r="CS79" i="37"/>
  <c r="CS89" i="37" s="1"/>
  <c r="CS80" i="37"/>
  <c r="CS90" i="37" s="1"/>
  <c r="CS16" i="37"/>
  <c r="CS49" i="36"/>
  <c r="CS63" i="36"/>
  <c r="CS73" i="36" s="1"/>
  <c r="CS64" i="34"/>
  <c r="CS48" i="34"/>
  <c r="CS32" i="34"/>
  <c r="CS78" i="34"/>
  <c r="CS88" i="34" s="1"/>
  <c r="CS77" i="34"/>
  <c r="CS87" i="34" s="1"/>
  <c r="CS16" i="34"/>
  <c r="CS96" i="35"/>
  <c r="CS64" i="35"/>
  <c r="CS48" i="35"/>
  <c r="CS32" i="35"/>
  <c r="CS79" i="35"/>
  <c r="CS80" i="35" s="1"/>
  <c r="CS116" i="35"/>
  <c r="CS120" i="35"/>
  <c r="CS126" i="35" s="1"/>
  <c r="CS136" i="35" s="1"/>
  <c r="CS32" i="33"/>
  <c r="CS46" i="33"/>
  <c r="CS56" i="33" s="1"/>
  <c r="CS45" i="33"/>
  <c r="CS35" i="33"/>
  <c r="CS47" i="33"/>
  <c r="CS57" i="33" s="1"/>
  <c r="CS147" i="32"/>
  <c r="CS111" i="32"/>
  <c r="CS95" i="32"/>
  <c r="CS146" i="32"/>
  <c r="CS79" i="32"/>
  <c r="CS62" i="32"/>
  <c r="CS63" i="32" s="1"/>
  <c r="CS16" i="32"/>
  <c r="CS151" i="32"/>
  <c r="CS157" i="32" s="1"/>
  <c r="CS167" i="32" s="1"/>
  <c r="CS79" i="34"/>
  <c r="CS89" i="34" s="1"/>
  <c r="CS64" i="36"/>
  <c r="CS74" i="36" s="1"/>
  <c r="CS62" i="36"/>
  <c r="CS78" i="37"/>
  <c r="CS61" i="38"/>
  <c r="CS61" i="39"/>
  <c r="CS93" i="47"/>
  <c r="CQ32" i="46"/>
  <c r="CQ47" i="46"/>
  <c r="CQ57" i="46" s="1"/>
  <c r="CR45" i="46"/>
  <c r="CR55" i="46" s="1"/>
  <c r="CQ63" i="39"/>
  <c r="CQ73" i="39" s="1"/>
  <c r="CR32" i="38"/>
  <c r="CQ63" i="38"/>
  <c r="CQ73" i="38" s="1"/>
  <c r="CQ80" i="37"/>
  <c r="CQ90" i="37" s="1"/>
  <c r="CR32" i="37"/>
  <c r="CR78" i="37"/>
  <c r="CR88" i="37" s="1"/>
  <c r="CR49" i="36"/>
  <c r="CQ64" i="36"/>
  <c r="CQ74" i="36" s="1"/>
  <c r="CQ48" i="34"/>
  <c r="CQ32" i="35"/>
  <c r="CR32" i="35"/>
  <c r="CR47" i="33"/>
  <c r="CR57" i="33" s="1"/>
  <c r="CQ45" i="33"/>
  <c r="CQ55" i="33" s="1"/>
  <c r="CR63" i="32"/>
  <c r="CQ127" i="32"/>
  <c r="CR127" i="32"/>
  <c r="CR16" i="32"/>
  <c r="CR95" i="47"/>
  <c r="CR105" i="47" s="1"/>
  <c r="CR80" i="47"/>
  <c r="CR64" i="47"/>
  <c r="CR93" i="47"/>
  <c r="CR103" i="47" s="1"/>
  <c r="CR94" i="47"/>
  <c r="CR104" i="47" s="1"/>
  <c r="CR46" i="46"/>
  <c r="CR56" i="46" s="1"/>
  <c r="CR47" i="46"/>
  <c r="CR57" i="46" s="1"/>
  <c r="CR32" i="46"/>
  <c r="CR48" i="39"/>
  <c r="CR32" i="39"/>
  <c r="CR62" i="39"/>
  <c r="CR72" i="39" s="1"/>
  <c r="CR48" i="38"/>
  <c r="CR16" i="38"/>
  <c r="CR62" i="38"/>
  <c r="CR72" i="38" s="1"/>
  <c r="CR63" i="38"/>
  <c r="CR73" i="38" s="1"/>
  <c r="CR79" i="37"/>
  <c r="CR89" i="37" s="1"/>
  <c r="CR80" i="37"/>
  <c r="CR90" i="37" s="1"/>
  <c r="CR16" i="37"/>
  <c r="CR33" i="36"/>
  <c r="CR64" i="34"/>
  <c r="CR48" i="34"/>
  <c r="CR79" i="34"/>
  <c r="CR89" i="34" s="1"/>
  <c r="CR32" i="34"/>
  <c r="CR77" i="34"/>
  <c r="CR87" i="34" s="1"/>
  <c r="CR16" i="34"/>
  <c r="CR76" i="34"/>
  <c r="CR64" i="35"/>
  <c r="CR96" i="35"/>
  <c r="CR80" i="35"/>
  <c r="CR127" i="35"/>
  <c r="CR137" i="35" s="1"/>
  <c r="CR125" i="35"/>
  <c r="CR135" i="35" s="1"/>
  <c r="CR126" i="35"/>
  <c r="CR136" i="35" s="1"/>
  <c r="CR48" i="35"/>
  <c r="CR45" i="33"/>
  <c r="CR55" i="33" s="1"/>
  <c r="CR46" i="33"/>
  <c r="CR56" i="33" s="1"/>
  <c r="CR32" i="33"/>
  <c r="CR95" i="32"/>
  <c r="CR157" i="32"/>
  <c r="CR167" i="32" s="1"/>
  <c r="CR79" i="32"/>
  <c r="CR158" i="32"/>
  <c r="CR168" i="32" s="1"/>
  <c r="CR156" i="32"/>
  <c r="CR166" i="32" s="1"/>
  <c r="CQ48" i="47"/>
  <c r="CQ32" i="47"/>
  <c r="CQ45" i="46"/>
  <c r="CQ55" i="46" s="1"/>
  <c r="CR61" i="39"/>
  <c r="CR61" i="38"/>
  <c r="CQ16" i="37"/>
  <c r="CR63" i="36"/>
  <c r="CR73" i="36" s="1"/>
  <c r="CR62" i="36"/>
  <c r="CR72" i="36" s="1"/>
  <c r="CR64" i="36"/>
  <c r="CR74" i="36" s="1"/>
  <c r="CQ33" i="36"/>
  <c r="CQ49" i="36"/>
  <c r="CQ77" i="34"/>
  <c r="CQ87" i="34" s="1"/>
  <c r="CQ32" i="34"/>
  <c r="CQ64" i="35"/>
  <c r="CQ47" i="33"/>
  <c r="CQ57" i="33" s="1"/>
  <c r="CQ16" i="32"/>
  <c r="CQ94" i="47"/>
  <c r="CQ104" i="47" s="1"/>
  <c r="CQ80" i="47"/>
  <c r="CQ64" i="47"/>
  <c r="CQ93" i="47"/>
  <c r="CQ103" i="47" s="1"/>
  <c r="CQ95" i="47"/>
  <c r="CQ105" i="47" s="1"/>
  <c r="CQ48" i="39"/>
  <c r="CQ32" i="39"/>
  <c r="CQ61" i="39"/>
  <c r="CQ71" i="39" s="1"/>
  <c r="CQ62" i="39"/>
  <c r="CQ72" i="39" s="1"/>
  <c r="CQ60" i="39"/>
  <c r="CQ48" i="38"/>
  <c r="CQ32" i="38"/>
  <c r="CQ61" i="38"/>
  <c r="CQ71" i="38" s="1"/>
  <c r="CQ62" i="38"/>
  <c r="CQ72" i="38" s="1"/>
  <c r="CQ16" i="38"/>
  <c r="CQ60" i="38"/>
  <c r="CQ79" i="37"/>
  <c r="CQ89" i="37" s="1"/>
  <c r="CQ32" i="37"/>
  <c r="CQ78" i="37"/>
  <c r="CQ88" i="37" s="1"/>
  <c r="CQ77" i="37"/>
  <c r="CQ63" i="36"/>
  <c r="CQ73" i="36" s="1"/>
  <c r="CQ62" i="36"/>
  <c r="CQ16" i="34"/>
  <c r="CQ64" i="34"/>
  <c r="CQ78" i="34"/>
  <c r="CQ88" i="34" s="1"/>
  <c r="CQ79" i="34"/>
  <c r="CQ89" i="34" s="1"/>
  <c r="CQ96" i="35"/>
  <c r="CQ80" i="35"/>
  <c r="CQ126" i="35"/>
  <c r="CQ136" i="35" s="1"/>
  <c r="CQ127" i="35"/>
  <c r="CQ137" i="35" s="1"/>
  <c r="CQ125" i="35"/>
  <c r="CQ135" i="35" s="1"/>
  <c r="CQ48" i="35"/>
  <c r="CQ124" i="35"/>
  <c r="CQ115" i="35"/>
  <c r="CQ46" i="33"/>
  <c r="CQ56" i="33" s="1"/>
  <c r="CQ32" i="33"/>
  <c r="CQ143" i="32"/>
  <c r="CQ111" i="32"/>
  <c r="CQ95" i="32"/>
  <c r="CQ79" i="32"/>
  <c r="CQ157" i="32"/>
  <c r="CQ167" i="32" s="1"/>
  <c r="CQ156" i="32"/>
  <c r="CQ158" i="32"/>
  <c r="CQ168" i="32" s="1"/>
  <c r="CT80" i="37" l="1"/>
  <c r="CT90" i="37" s="1"/>
  <c r="CU48" i="33"/>
  <c r="CT32" i="46"/>
  <c r="CU64" i="39"/>
  <c r="CT48" i="39"/>
  <c r="CU64" i="38"/>
  <c r="CT16" i="37"/>
  <c r="CT78" i="37"/>
  <c r="CT88" i="37" s="1"/>
  <c r="CT77" i="34"/>
  <c r="CT87" i="34" s="1"/>
  <c r="CU128" i="35"/>
  <c r="CS48" i="33"/>
  <c r="AL64" i="23"/>
  <c r="AL64" i="19"/>
  <c r="AL64" i="17"/>
  <c r="AL80" i="14"/>
  <c r="AL160" i="11"/>
  <c r="CU96" i="47"/>
  <c r="CU81" i="37"/>
  <c r="CU65" i="36"/>
  <c r="CU80" i="34"/>
  <c r="CU159" i="32"/>
  <c r="CU55" i="46"/>
  <c r="CU48" i="46"/>
  <c r="CR48" i="46"/>
  <c r="CQ48" i="46"/>
  <c r="CT79" i="34"/>
  <c r="CT89" i="34" s="1"/>
  <c r="CT157" i="32"/>
  <c r="CT167" i="32" s="1"/>
  <c r="CT95" i="47"/>
  <c r="CT105" i="47" s="1"/>
  <c r="CT94" i="47"/>
  <c r="CT104" i="47" s="1"/>
  <c r="CT158" i="32"/>
  <c r="CT168" i="32" s="1"/>
  <c r="CT156" i="32"/>
  <c r="CT103" i="47"/>
  <c r="CT48" i="46"/>
  <c r="CT64" i="39"/>
  <c r="CT64" i="38"/>
  <c r="CT65" i="36"/>
  <c r="CT72" i="36"/>
  <c r="CT128" i="35"/>
  <c r="CT48" i="33"/>
  <c r="CT55" i="33"/>
  <c r="CR81" i="37"/>
  <c r="CS48" i="46"/>
  <c r="CS125" i="35"/>
  <c r="CS135" i="35" s="1"/>
  <c r="CS127" i="35"/>
  <c r="CS137" i="35" s="1"/>
  <c r="CS55" i="33"/>
  <c r="CS158" i="32"/>
  <c r="CS168" i="32" s="1"/>
  <c r="CS156" i="32"/>
  <c r="CS80" i="34"/>
  <c r="CS65" i="36"/>
  <c r="CS72" i="36"/>
  <c r="CS81" i="37"/>
  <c r="CS88" i="37"/>
  <c r="CS64" i="38"/>
  <c r="CS71" i="38"/>
  <c r="CS64" i="39"/>
  <c r="CS71" i="39"/>
  <c r="CS96" i="47"/>
  <c r="CS103" i="47"/>
  <c r="CR96" i="47"/>
  <c r="CR80" i="34"/>
  <c r="CR128" i="35"/>
  <c r="CR48" i="33"/>
  <c r="CR159" i="32"/>
  <c r="CR71" i="39"/>
  <c r="CR64" i="39"/>
  <c r="CR71" i="38"/>
  <c r="CR64" i="38"/>
  <c r="CQ64" i="38"/>
  <c r="CR65" i="36"/>
  <c r="CQ96" i="47"/>
  <c r="CQ64" i="39"/>
  <c r="CQ81" i="37"/>
  <c r="CQ72" i="36"/>
  <c r="CQ65" i="36"/>
  <c r="CQ80" i="34"/>
  <c r="CQ128" i="35"/>
  <c r="CQ48" i="33"/>
  <c r="CQ159" i="32"/>
  <c r="CQ166" i="32"/>
  <c r="CT81" i="37" l="1"/>
  <c r="CT80" i="34"/>
  <c r="CT159" i="32"/>
  <c r="CT96" i="47"/>
  <c r="CT166" i="32"/>
  <c r="CS128" i="35"/>
  <c r="CS159" i="32"/>
  <c r="CS166" i="32"/>
  <c r="AK46" i="23"/>
  <c r="AK51" i="23"/>
  <c r="AK31" i="23"/>
  <c r="AK46" i="19"/>
  <c r="AK52" i="19"/>
  <c r="AK51" i="19"/>
  <c r="AK57" i="19"/>
  <c r="AK31" i="19"/>
  <c r="AK30" i="19"/>
  <c r="AK15" i="19"/>
  <c r="AK14" i="19"/>
  <c r="AK56" i="17"/>
  <c r="AK52" i="17"/>
  <c r="AK31" i="17"/>
  <c r="AK47" i="16"/>
  <c r="AK46" i="16"/>
  <c r="AK51" i="16"/>
  <c r="AK55" i="16"/>
  <c r="AK50" i="16"/>
  <c r="AK78" i="15"/>
  <c r="AK99" i="15"/>
  <c r="AK63" i="15"/>
  <c r="AK62" i="15"/>
  <c r="AK46" i="15"/>
  <c r="AK31" i="15"/>
  <c r="AK30" i="15"/>
  <c r="AK72" i="14"/>
  <c r="AK30" i="13"/>
  <c r="AK153" i="11"/>
  <c r="AK141" i="11"/>
  <c r="AK148" i="11"/>
  <c r="AK110" i="11"/>
  <c r="AK109" i="11"/>
  <c r="AK149" i="11"/>
  <c r="AK62" i="11"/>
  <c r="AK15" i="11"/>
  <c r="AK14" i="11"/>
  <c r="AK155" i="11"/>
  <c r="AK154" i="11"/>
  <c r="AK151" i="11"/>
  <c r="AK146" i="11"/>
  <c r="AK156" i="11" s="1"/>
  <c r="AK43" i="13"/>
  <c r="AK42" i="13"/>
  <c r="AK41" i="13"/>
  <c r="AK40" i="13"/>
  <c r="AK39" i="13"/>
  <c r="AK37" i="13"/>
  <c r="AK36" i="13"/>
  <c r="AK35" i="13"/>
  <c r="AK34" i="13"/>
  <c r="AK44" i="13" s="1"/>
  <c r="AK75" i="14"/>
  <c r="AK74" i="14"/>
  <c r="AK73" i="14"/>
  <c r="AK71" i="14"/>
  <c r="AK69" i="14"/>
  <c r="AK68" i="14"/>
  <c r="AK66" i="14"/>
  <c r="AK76" i="14" s="1"/>
  <c r="AK107" i="15"/>
  <c r="AK106" i="15"/>
  <c r="AK105" i="15"/>
  <c r="AK103" i="15"/>
  <c r="AK101" i="15"/>
  <c r="AK100" i="15"/>
  <c r="AK98" i="15"/>
  <c r="AK108" i="15" s="1"/>
  <c r="AK59" i="16"/>
  <c r="AK58" i="16"/>
  <c r="AK57" i="16"/>
  <c r="AK56" i="16"/>
  <c r="AK53" i="16"/>
  <c r="AK52" i="16"/>
  <c r="AK59" i="17"/>
  <c r="AK58" i="17"/>
  <c r="AK57" i="17"/>
  <c r="AK55" i="17"/>
  <c r="AK53" i="17"/>
  <c r="AK50" i="17"/>
  <c r="AK60" i="17" s="1"/>
  <c r="AK59" i="19"/>
  <c r="AK58" i="19"/>
  <c r="AK55" i="19"/>
  <c r="AK53" i="19"/>
  <c r="AK50" i="19"/>
  <c r="AK60" i="19" s="1"/>
  <c r="AK59" i="23"/>
  <c r="AK58" i="23"/>
  <c r="AK57" i="23"/>
  <c r="AK55" i="23"/>
  <c r="AK53" i="23"/>
  <c r="AK52" i="23"/>
  <c r="AK50" i="23"/>
  <c r="AK60" i="23" s="1"/>
  <c r="L27" i="50"/>
  <c r="L26" i="50"/>
  <c r="L25" i="50"/>
  <c r="L24" i="50"/>
  <c r="L23" i="50"/>
  <c r="L21" i="50"/>
  <c r="L20" i="50"/>
  <c r="L19" i="50"/>
  <c r="L18" i="50"/>
  <c r="L91" i="49"/>
  <c r="L90" i="49"/>
  <c r="L89" i="49"/>
  <c r="L88" i="49"/>
  <c r="L87" i="49"/>
  <c r="L85" i="49"/>
  <c r="L84" i="49"/>
  <c r="L83" i="49"/>
  <c r="L82" i="49"/>
  <c r="L92" i="49" s="1"/>
  <c r="L79" i="49"/>
  <c r="L78" i="49"/>
  <c r="L77" i="49"/>
  <c r="L76" i="49"/>
  <c r="L63" i="49"/>
  <c r="L62" i="49"/>
  <c r="L61" i="49"/>
  <c r="L60" i="49"/>
  <c r="L47" i="49"/>
  <c r="L46" i="49"/>
  <c r="L45" i="49"/>
  <c r="L44" i="49"/>
  <c r="L31" i="49"/>
  <c r="L30" i="49"/>
  <c r="L29" i="49"/>
  <c r="L28" i="49"/>
  <c r="L15" i="50"/>
  <c r="L14" i="50"/>
  <c r="L13" i="50"/>
  <c r="L12" i="50"/>
  <c r="AK47" i="23"/>
  <c r="AK45" i="23"/>
  <c r="AK44" i="23"/>
  <c r="AK29" i="23"/>
  <c r="AK28" i="23"/>
  <c r="AK47" i="19"/>
  <c r="AK45" i="19"/>
  <c r="AK44" i="19"/>
  <c r="AK29" i="19"/>
  <c r="AK28" i="19"/>
  <c r="AK13" i="19"/>
  <c r="AK12" i="19"/>
  <c r="AK47" i="17"/>
  <c r="AK46" i="17"/>
  <c r="AK45" i="17"/>
  <c r="AK44" i="17"/>
  <c r="AK29" i="17"/>
  <c r="AK28" i="17"/>
  <c r="AK15" i="17"/>
  <c r="AK13" i="17"/>
  <c r="AK12" i="17"/>
  <c r="AK45" i="16"/>
  <c r="AK44" i="16"/>
  <c r="AK31" i="16"/>
  <c r="AK30" i="16"/>
  <c r="AK95" i="15"/>
  <c r="AK94" i="15"/>
  <c r="AK93" i="15"/>
  <c r="AK92" i="15"/>
  <c r="AK79" i="15"/>
  <c r="AK77" i="15"/>
  <c r="AK76" i="15"/>
  <c r="AK61" i="15"/>
  <c r="AK60" i="15"/>
  <c r="AK47" i="15"/>
  <c r="AK45" i="15"/>
  <c r="AK44" i="15"/>
  <c r="AK29" i="15"/>
  <c r="AK28" i="15"/>
  <c r="AK63" i="14"/>
  <c r="AK61" i="14"/>
  <c r="AK60" i="14"/>
  <c r="AK47" i="14"/>
  <c r="AK45" i="14"/>
  <c r="AK44" i="14"/>
  <c r="AK31" i="14"/>
  <c r="AK30" i="14"/>
  <c r="AK29" i="14"/>
  <c r="AK28" i="14"/>
  <c r="AK15" i="14"/>
  <c r="AK13" i="14"/>
  <c r="AK12" i="14"/>
  <c r="AK31" i="13"/>
  <c r="AK29" i="13"/>
  <c r="AK28" i="13"/>
  <c r="AK140" i="11"/>
  <c r="AK139" i="11"/>
  <c r="AK126" i="11"/>
  <c r="AK124" i="11"/>
  <c r="AK123" i="11"/>
  <c r="AK108" i="11"/>
  <c r="AK107" i="11"/>
  <c r="AK94" i="11"/>
  <c r="AK93" i="11"/>
  <c r="AK92" i="11"/>
  <c r="AK91" i="11"/>
  <c r="AK78" i="11"/>
  <c r="AK77" i="11"/>
  <c r="AK76" i="11"/>
  <c r="AK75" i="11"/>
  <c r="AK60" i="11"/>
  <c r="AK59" i="11"/>
  <c r="AK13" i="11"/>
  <c r="AK12" i="11"/>
  <c r="CP79" i="47"/>
  <c r="CP88" i="47"/>
  <c r="CP63" i="47"/>
  <c r="CP83" i="47"/>
  <c r="CP47" i="47"/>
  <c r="CP31" i="47"/>
  <c r="CP84" i="47"/>
  <c r="CP30" i="46"/>
  <c r="CP46" i="39"/>
  <c r="CP31" i="39"/>
  <c r="CP30" i="39"/>
  <c r="CP57" i="38"/>
  <c r="CP46" i="38"/>
  <c r="CP52" i="38"/>
  <c r="CP51" i="38"/>
  <c r="CP31" i="38"/>
  <c r="CP30" i="38"/>
  <c r="CP15" i="38"/>
  <c r="CP14" i="38"/>
  <c r="CP74" i="37"/>
  <c r="CP68" i="37"/>
  <c r="CP30" i="37"/>
  <c r="CP69" i="37"/>
  <c r="CP58" i="36"/>
  <c r="CP56" i="36"/>
  <c r="CP52" i="36"/>
  <c r="CP51" i="36"/>
  <c r="CP31" i="36"/>
  <c r="CP73" i="34"/>
  <c r="CP62" i="34"/>
  <c r="CP67" i="34"/>
  <c r="CP68" i="34"/>
  <c r="CP44" i="34"/>
  <c r="CP30" i="34"/>
  <c r="CP78" i="35"/>
  <c r="CP62" i="35"/>
  <c r="CP47" i="35"/>
  <c r="CP46" i="35"/>
  <c r="CP152" i="32"/>
  <c r="CP125" i="32"/>
  <c r="CP109" i="32"/>
  <c r="CP93" i="32"/>
  <c r="CP165" i="32"/>
  <c r="CP154" i="32"/>
  <c r="CP153" i="32"/>
  <c r="CP150" i="32"/>
  <c r="CP148" i="32"/>
  <c r="CP145" i="32"/>
  <c r="CP155" i="32" s="1"/>
  <c r="CP54" i="33"/>
  <c r="CP43" i="33"/>
  <c r="CP42" i="33"/>
  <c r="CP41" i="33"/>
  <c r="CP40" i="33"/>
  <c r="CP39" i="33"/>
  <c r="CP37" i="33"/>
  <c r="CP36" i="33"/>
  <c r="CP35" i="33"/>
  <c r="CP34" i="33"/>
  <c r="CP44" i="33" s="1"/>
  <c r="CP134" i="35"/>
  <c r="CP123" i="35"/>
  <c r="CP122" i="35"/>
  <c r="CP121" i="35"/>
  <c r="CP120" i="35"/>
  <c r="CP119" i="35"/>
  <c r="CP117" i="35"/>
  <c r="CP116" i="35"/>
  <c r="CP115" i="35"/>
  <c r="CP114" i="35"/>
  <c r="CP124" i="35" s="1"/>
  <c r="CP86" i="34"/>
  <c r="CP75" i="34"/>
  <c r="CP74" i="34"/>
  <c r="CP71" i="34"/>
  <c r="CP69" i="34"/>
  <c r="CP66" i="34"/>
  <c r="CP76" i="34" s="1"/>
  <c r="CP71" i="36"/>
  <c r="CP60" i="36"/>
  <c r="CP59" i="36"/>
  <c r="CP54" i="36"/>
  <c r="CP53" i="36"/>
  <c r="CP87" i="37"/>
  <c r="CP76" i="37"/>
  <c r="CP75" i="37"/>
  <c r="CP72" i="37"/>
  <c r="CP70" i="37"/>
  <c r="CP67" i="37"/>
  <c r="CP77" i="37" s="1"/>
  <c r="CP70" i="38"/>
  <c r="CP59" i="38"/>
  <c r="CP58" i="38"/>
  <c r="CP55" i="38"/>
  <c r="CP53" i="38"/>
  <c r="CP50" i="38"/>
  <c r="CP60" i="38" s="1"/>
  <c r="CP70" i="39"/>
  <c r="CP59" i="39"/>
  <c r="CP58" i="39"/>
  <c r="CP57" i="39"/>
  <c r="CP56" i="39"/>
  <c r="CP55" i="39"/>
  <c r="CP53" i="39"/>
  <c r="CP52" i="39"/>
  <c r="CP51" i="39"/>
  <c r="CP50" i="39"/>
  <c r="CP60" i="39" s="1"/>
  <c r="CP54" i="46"/>
  <c r="CP43" i="46"/>
  <c r="CP42" i="46"/>
  <c r="CP41" i="46"/>
  <c r="CP40" i="46"/>
  <c r="CP39" i="46"/>
  <c r="CP37" i="46"/>
  <c r="CP36" i="46"/>
  <c r="CP35" i="46"/>
  <c r="CP34" i="46"/>
  <c r="CP44" i="46" s="1"/>
  <c r="CP102" i="47"/>
  <c r="CP91" i="47"/>
  <c r="CP90" i="47"/>
  <c r="CP87" i="47"/>
  <c r="CP85" i="47"/>
  <c r="CP92" i="47"/>
  <c r="CP77" i="47"/>
  <c r="CP76" i="47"/>
  <c r="CP61" i="47"/>
  <c r="CP60" i="47"/>
  <c r="CP45" i="47"/>
  <c r="CP44" i="47"/>
  <c r="CP29" i="47"/>
  <c r="CP28" i="47"/>
  <c r="CP31" i="46"/>
  <c r="CP29" i="46"/>
  <c r="CP28" i="46"/>
  <c r="CP47" i="39"/>
  <c r="CP45" i="39"/>
  <c r="CP44" i="39"/>
  <c r="CP29" i="39"/>
  <c r="CP28" i="39"/>
  <c r="CP47" i="38"/>
  <c r="CP45" i="38"/>
  <c r="CP44" i="38"/>
  <c r="CP29" i="38"/>
  <c r="CP28" i="38"/>
  <c r="CP13" i="38"/>
  <c r="CP12" i="38"/>
  <c r="CP47" i="37"/>
  <c r="CP46" i="37"/>
  <c r="CP45" i="37"/>
  <c r="CP44" i="37"/>
  <c r="CP31" i="37"/>
  <c r="CP29" i="37"/>
  <c r="CP28" i="37"/>
  <c r="CP15" i="37"/>
  <c r="CP14" i="37"/>
  <c r="CP13" i="37"/>
  <c r="CP12" i="37"/>
  <c r="CP48" i="36"/>
  <c r="CP47" i="36"/>
  <c r="CP32" i="36"/>
  <c r="CP30" i="36"/>
  <c r="CP29" i="36"/>
  <c r="CP63" i="34"/>
  <c r="CP61" i="34"/>
  <c r="CP60" i="34"/>
  <c r="CP47" i="34"/>
  <c r="CP46" i="34"/>
  <c r="CP45" i="34"/>
  <c r="CP31" i="34"/>
  <c r="CP29" i="34"/>
  <c r="CP28" i="34"/>
  <c r="CP95" i="35"/>
  <c r="CP94" i="35"/>
  <c r="CP93" i="35"/>
  <c r="CP92" i="35"/>
  <c r="CP79" i="35"/>
  <c r="CP77" i="35"/>
  <c r="CP76" i="35"/>
  <c r="CP63" i="35"/>
  <c r="CP61" i="35"/>
  <c r="CP60" i="35"/>
  <c r="CP45" i="35"/>
  <c r="CP44" i="35"/>
  <c r="CP31" i="35"/>
  <c r="CP30" i="35"/>
  <c r="CP29" i="35"/>
  <c r="CP28" i="35"/>
  <c r="CP31" i="33"/>
  <c r="CP30" i="33"/>
  <c r="CP29" i="33"/>
  <c r="CP28" i="33"/>
  <c r="CP142" i="32"/>
  <c r="CP141" i="32"/>
  <c r="CP140" i="32"/>
  <c r="CP139" i="32"/>
  <c r="CP124" i="32"/>
  <c r="CP123" i="32"/>
  <c r="CP110" i="32"/>
  <c r="CP108" i="32"/>
  <c r="CP107" i="32"/>
  <c r="CP94" i="32"/>
  <c r="CP92" i="32"/>
  <c r="CP91" i="32"/>
  <c r="CP78" i="32"/>
  <c r="CP77" i="32"/>
  <c r="CP76" i="32"/>
  <c r="CP75" i="32"/>
  <c r="CP62" i="32"/>
  <c r="CP61" i="32"/>
  <c r="CP60" i="32"/>
  <c r="CP59" i="32"/>
  <c r="CP13" i="32"/>
  <c r="CP12" i="32"/>
  <c r="CP48" i="37" l="1"/>
  <c r="AK32" i="14"/>
  <c r="AK64" i="15"/>
  <c r="AK45" i="13"/>
  <c r="AK47" i="13"/>
  <c r="L30" i="50"/>
  <c r="AK48" i="16"/>
  <c r="AK32" i="15"/>
  <c r="CP48" i="39"/>
  <c r="CP32" i="34"/>
  <c r="CP64" i="35"/>
  <c r="CP32" i="37"/>
  <c r="CP80" i="35"/>
  <c r="CP47" i="33"/>
  <c r="CP57" i="33" s="1"/>
  <c r="CP111" i="32"/>
  <c r="L80" i="49"/>
  <c r="L64" i="49"/>
  <c r="L48" i="49"/>
  <c r="L93" i="49"/>
  <c r="L95" i="49"/>
  <c r="L94" i="49"/>
  <c r="L32" i="49"/>
  <c r="L29" i="50"/>
  <c r="L16" i="50"/>
  <c r="L31" i="50"/>
  <c r="L28" i="50"/>
  <c r="AK48" i="23"/>
  <c r="AK56" i="23"/>
  <c r="AK62" i="23" s="1"/>
  <c r="AK30" i="23"/>
  <c r="AK32" i="23" s="1"/>
  <c r="AK48" i="19"/>
  <c r="AK56" i="19"/>
  <c r="AK61" i="19" s="1"/>
  <c r="AK32" i="19"/>
  <c r="AK16" i="19"/>
  <c r="AK48" i="17"/>
  <c r="AK51" i="17"/>
  <c r="AK30" i="17"/>
  <c r="AK32" i="17" s="1"/>
  <c r="AK61" i="17"/>
  <c r="AK63" i="17"/>
  <c r="AK62" i="17"/>
  <c r="AK14" i="17"/>
  <c r="AK16" i="17" s="1"/>
  <c r="AK61" i="16"/>
  <c r="AK60" i="16"/>
  <c r="AK62" i="16"/>
  <c r="AK28" i="16"/>
  <c r="AK63" i="16"/>
  <c r="AK29" i="16"/>
  <c r="AK96" i="15"/>
  <c r="AK80" i="15"/>
  <c r="AK104" i="15"/>
  <c r="AK109" i="15" s="1"/>
  <c r="AK48" i="15"/>
  <c r="AK62" i="14"/>
  <c r="AK64" i="14"/>
  <c r="AK46" i="14"/>
  <c r="AK48" i="14" s="1"/>
  <c r="AK67" i="14"/>
  <c r="AK77" i="14"/>
  <c r="AK79" i="14"/>
  <c r="AK78" i="14"/>
  <c r="AK14" i="14"/>
  <c r="AK16" i="14"/>
  <c r="AK46" i="13"/>
  <c r="AK48" i="13" s="1"/>
  <c r="AK32" i="13"/>
  <c r="AK152" i="11"/>
  <c r="AK158" i="11" s="1"/>
  <c r="AK142" i="11"/>
  <c r="AK143" i="11" s="1"/>
  <c r="AK125" i="11"/>
  <c r="AK127" i="11" s="1"/>
  <c r="AK111" i="11"/>
  <c r="AK95" i="11"/>
  <c r="AK147" i="11"/>
  <c r="AK79" i="11"/>
  <c r="AK157" i="11"/>
  <c r="AK61" i="11"/>
  <c r="AK63" i="11" s="1"/>
  <c r="AK159" i="11"/>
  <c r="AK16" i="11"/>
  <c r="CP78" i="47"/>
  <c r="CP80" i="47" s="1"/>
  <c r="CP62" i="47"/>
  <c r="CP64" i="47" s="1"/>
  <c r="CP46" i="47"/>
  <c r="CP48" i="47" s="1"/>
  <c r="CP30" i="47"/>
  <c r="CP32" i="47" s="1"/>
  <c r="CP89" i="47"/>
  <c r="CP95" i="47" s="1"/>
  <c r="CP105" i="47" s="1"/>
  <c r="CP32" i="46"/>
  <c r="CP45" i="46"/>
  <c r="CP55" i="46" s="1"/>
  <c r="CP62" i="39"/>
  <c r="CP72" i="39" s="1"/>
  <c r="CP32" i="39"/>
  <c r="CP48" i="38"/>
  <c r="CP56" i="38"/>
  <c r="CP62" i="38" s="1"/>
  <c r="CP72" i="38" s="1"/>
  <c r="CP32" i="38"/>
  <c r="CP16" i="38"/>
  <c r="CP73" i="37"/>
  <c r="CP79" i="37" s="1"/>
  <c r="CP89" i="37" s="1"/>
  <c r="CP16" i="37"/>
  <c r="CP61" i="36"/>
  <c r="CP46" i="36"/>
  <c r="CP45" i="36"/>
  <c r="CP33" i="36"/>
  <c r="CP57" i="36"/>
  <c r="CP64" i="36" s="1"/>
  <c r="CP74" i="36" s="1"/>
  <c r="CP64" i="34"/>
  <c r="CP72" i="34"/>
  <c r="CP78" i="34" s="1"/>
  <c r="CP88" i="34" s="1"/>
  <c r="CP48" i="34"/>
  <c r="CP96" i="35"/>
  <c r="CP126" i="35"/>
  <c r="CP136" i="35" s="1"/>
  <c r="CP48" i="35"/>
  <c r="CP127" i="35"/>
  <c r="CP137" i="35" s="1"/>
  <c r="CP32" i="35"/>
  <c r="CP32" i="33"/>
  <c r="CP46" i="33"/>
  <c r="CP56" i="33" s="1"/>
  <c r="CP143" i="32"/>
  <c r="CP126" i="32"/>
  <c r="CP127" i="32" s="1"/>
  <c r="CP151" i="32"/>
  <c r="CP156" i="32" s="1"/>
  <c r="CP95" i="32"/>
  <c r="CP147" i="32"/>
  <c r="CP79" i="32"/>
  <c r="CP63" i="32"/>
  <c r="CP146" i="32"/>
  <c r="CP14" i="32"/>
  <c r="CP15" i="32"/>
  <c r="CP45" i="33"/>
  <c r="CP125" i="35"/>
  <c r="CP61" i="39"/>
  <c r="CP63" i="39"/>
  <c r="CP73" i="39" s="1"/>
  <c r="CP46" i="46"/>
  <c r="CP56" i="46" s="1"/>
  <c r="CP47" i="46"/>
  <c r="CP57" i="46" s="1"/>
  <c r="F56" i="36"/>
  <c r="G56" i="36"/>
  <c r="H56" i="36"/>
  <c r="I56" i="36"/>
  <c r="J56" i="36"/>
  <c r="K56" i="36"/>
  <c r="L56" i="36"/>
  <c r="M56" i="36"/>
  <c r="N56" i="36"/>
  <c r="O56" i="36"/>
  <c r="P56" i="36"/>
  <c r="Q56" i="36"/>
  <c r="R56" i="36"/>
  <c r="S56" i="36"/>
  <c r="T56" i="36"/>
  <c r="U56" i="36"/>
  <c r="V56" i="36"/>
  <c r="W56" i="36"/>
  <c r="X56" i="36"/>
  <c r="Y56" i="36"/>
  <c r="Z56" i="36"/>
  <c r="AA56" i="36"/>
  <c r="AB56" i="36"/>
  <c r="AC56" i="36"/>
  <c r="AD56" i="36"/>
  <c r="AE56" i="36"/>
  <c r="AF56" i="36"/>
  <c r="F57" i="36"/>
  <c r="G57" i="36"/>
  <c r="H57" i="36"/>
  <c r="I57" i="36"/>
  <c r="J57" i="36"/>
  <c r="K57" i="36"/>
  <c r="L57" i="36"/>
  <c r="M57" i="36"/>
  <c r="N57" i="36"/>
  <c r="O57" i="36"/>
  <c r="P57" i="36"/>
  <c r="Q57" i="36"/>
  <c r="R57" i="36"/>
  <c r="S57" i="36"/>
  <c r="T57" i="36"/>
  <c r="U57" i="36"/>
  <c r="V57" i="36"/>
  <c r="W57" i="36"/>
  <c r="X57" i="36"/>
  <c r="Y57" i="36"/>
  <c r="Z57" i="36"/>
  <c r="AA57" i="36"/>
  <c r="AB57" i="36"/>
  <c r="AC57" i="36"/>
  <c r="AD57" i="36"/>
  <c r="AE57" i="36"/>
  <c r="AF57" i="36"/>
  <c r="F58" i="36"/>
  <c r="G58" i="36"/>
  <c r="H58" i="36"/>
  <c r="I58" i="36"/>
  <c r="J58" i="36"/>
  <c r="K58" i="36"/>
  <c r="L58" i="36"/>
  <c r="M58" i="36"/>
  <c r="N58" i="36"/>
  <c r="O58" i="36"/>
  <c r="P58" i="36"/>
  <c r="Q58" i="36"/>
  <c r="R58" i="36"/>
  <c r="S58" i="36"/>
  <c r="T58" i="36"/>
  <c r="U58" i="36"/>
  <c r="V58" i="36"/>
  <c r="W58" i="36"/>
  <c r="X58" i="36"/>
  <c r="Y58" i="36"/>
  <c r="Z58" i="36"/>
  <c r="AA58" i="36"/>
  <c r="AB58" i="36"/>
  <c r="AC58" i="36"/>
  <c r="AD58" i="36"/>
  <c r="AE58" i="36"/>
  <c r="AF58" i="36"/>
  <c r="F59" i="36"/>
  <c r="G59" i="36"/>
  <c r="H59" i="36"/>
  <c r="I59" i="36"/>
  <c r="J59" i="36"/>
  <c r="K59" i="36"/>
  <c r="L59" i="36"/>
  <c r="M59" i="36"/>
  <c r="N59" i="36"/>
  <c r="O59" i="36"/>
  <c r="P59" i="36"/>
  <c r="Q59" i="36"/>
  <c r="R59" i="36"/>
  <c r="S59" i="36"/>
  <c r="T59" i="36"/>
  <c r="U59" i="36"/>
  <c r="V59" i="36"/>
  <c r="W59" i="36"/>
  <c r="X59" i="36"/>
  <c r="Y59" i="36"/>
  <c r="Z59" i="36"/>
  <c r="AA59" i="36"/>
  <c r="AB59" i="36"/>
  <c r="AC59" i="36"/>
  <c r="AD59" i="36"/>
  <c r="AE59" i="36"/>
  <c r="AF59" i="36"/>
  <c r="F60" i="36"/>
  <c r="G60" i="36"/>
  <c r="H60" i="36"/>
  <c r="I60" i="36"/>
  <c r="J60" i="36"/>
  <c r="K60" i="36"/>
  <c r="L60" i="36"/>
  <c r="M60" i="36"/>
  <c r="N60" i="36"/>
  <c r="O60" i="36"/>
  <c r="P60" i="36"/>
  <c r="Q60" i="36"/>
  <c r="R60" i="36"/>
  <c r="S60" i="36"/>
  <c r="T60" i="36"/>
  <c r="U60" i="36"/>
  <c r="V60" i="36"/>
  <c r="W60" i="36"/>
  <c r="X60" i="36"/>
  <c r="Y60" i="36"/>
  <c r="Z60" i="36"/>
  <c r="AA60" i="36"/>
  <c r="AB60" i="36"/>
  <c r="AC60" i="36"/>
  <c r="AD60" i="36"/>
  <c r="AE60" i="36"/>
  <c r="AF60" i="36"/>
  <c r="CO57" i="36"/>
  <c r="CL56" i="36"/>
  <c r="CM56" i="36"/>
  <c r="CN56" i="36"/>
  <c r="CO56" i="36"/>
  <c r="CL57" i="36"/>
  <c r="CM57" i="36"/>
  <c r="CN57" i="36"/>
  <c r="CL58" i="36"/>
  <c r="CM58" i="36"/>
  <c r="CN58" i="36"/>
  <c r="CO58" i="36"/>
  <c r="CL59" i="36"/>
  <c r="CM59" i="36"/>
  <c r="CN59" i="36"/>
  <c r="CO59" i="36"/>
  <c r="CL60" i="36"/>
  <c r="CM60" i="36"/>
  <c r="CN60" i="36"/>
  <c r="CO60" i="36"/>
  <c r="M63" i="36" l="1"/>
  <c r="CP63" i="38"/>
  <c r="CP73" i="38" s="1"/>
  <c r="CO62" i="36"/>
  <c r="CO72" i="36" s="1"/>
  <c r="O63" i="36"/>
  <c r="L32" i="50"/>
  <c r="AK63" i="23"/>
  <c r="AK61" i="23"/>
  <c r="AK64" i="23" s="1"/>
  <c r="AK111" i="15"/>
  <c r="AK110" i="15"/>
  <c r="T64" i="36"/>
  <c r="W63" i="36"/>
  <c r="AF64" i="36"/>
  <c r="H64" i="36"/>
  <c r="K63" i="36"/>
  <c r="Z62" i="36"/>
  <c r="N62" i="36"/>
  <c r="CP78" i="37"/>
  <c r="CP88" i="37" s="1"/>
  <c r="CN62" i="36"/>
  <c r="CN72" i="36" s="1"/>
  <c r="G64" i="36"/>
  <c r="AD64" i="36"/>
  <c r="J63" i="36"/>
  <c r="S64" i="36"/>
  <c r="AC64" i="36"/>
  <c r="U64" i="36"/>
  <c r="I64" i="36"/>
  <c r="X63" i="36"/>
  <c r="O62" i="36"/>
  <c r="CL63" i="36"/>
  <c r="Y62" i="36"/>
  <c r="V63" i="36"/>
  <c r="U63" i="36"/>
  <c r="U62" i="36"/>
  <c r="AF63" i="36"/>
  <c r="M62" i="36"/>
  <c r="G63" i="36"/>
  <c r="CO63" i="36"/>
  <c r="P62" i="36"/>
  <c r="AE63" i="36"/>
  <c r="V64" i="36"/>
  <c r="CO64" i="36"/>
  <c r="CO74" i="36" s="1"/>
  <c r="K62" i="36"/>
  <c r="R63" i="36"/>
  <c r="F63" i="36"/>
  <c r="I62" i="36"/>
  <c r="I63" i="36"/>
  <c r="V62" i="36"/>
  <c r="AB64" i="36"/>
  <c r="S63" i="36"/>
  <c r="J64" i="36"/>
  <c r="P64" i="36"/>
  <c r="Y64" i="36"/>
  <c r="CM64" i="36"/>
  <c r="CM74" i="36" s="1"/>
  <c r="X64" i="36"/>
  <c r="L62" i="36"/>
  <c r="AA63" i="36"/>
  <c r="O64" i="36"/>
  <c r="AD62" i="36"/>
  <c r="R64" i="36"/>
  <c r="F62" i="36"/>
  <c r="CN63" i="36"/>
  <c r="AC62" i="36"/>
  <c r="Q62" i="36"/>
  <c r="CP49" i="36"/>
  <c r="CN64" i="36"/>
  <c r="CN74" i="36" s="1"/>
  <c r="CP79" i="34"/>
  <c r="CP89" i="34" s="1"/>
  <c r="CP16" i="32"/>
  <c r="L96" i="49"/>
  <c r="AK62" i="19"/>
  <c r="AK63" i="19"/>
  <c r="AK64" i="17"/>
  <c r="AK64" i="16"/>
  <c r="AK32" i="16"/>
  <c r="AK80" i="14"/>
  <c r="AK160" i="11"/>
  <c r="CP93" i="47"/>
  <c r="CP94" i="47"/>
  <c r="CP104" i="47" s="1"/>
  <c r="CP48" i="46"/>
  <c r="CP61" i="38"/>
  <c r="CP80" i="37"/>
  <c r="CP90" i="37" s="1"/>
  <c r="CP62" i="36"/>
  <c r="CP63" i="36"/>
  <c r="CP73" i="36" s="1"/>
  <c r="CP77" i="34"/>
  <c r="CP87" i="34" s="1"/>
  <c r="CP158" i="32"/>
  <c r="CP168" i="32" s="1"/>
  <c r="CP157" i="32"/>
  <c r="CP167" i="32" s="1"/>
  <c r="CP166" i="32"/>
  <c r="CP48" i="33"/>
  <c r="CP55" i="33"/>
  <c r="CP128" i="35"/>
  <c r="CP135" i="35"/>
  <c r="CP64" i="39"/>
  <c r="CP71" i="39"/>
  <c r="CL64" i="36"/>
  <c r="AE64" i="36"/>
  <c r="W64" i="36"/>
  <c r="K64" i="36"/>
  <c r="AD63" i="36"/>
  <c r="W62" i="36"/>
  <c r="AB63" i="36"/>
  <c r="L64" i="36"/>
  <c r="L63" i="36"/>
  <c r="R62" i="36"/>
  <c r="N64" i="36"/>
  <c r="AC63" i="36"/>
  <c r="Y63" i="36"/>
  <c r="Q63" i="36"/>
  <c r="AF62" i="36"/>
  <c r="AB62" i="36"/>
  <c r="X62" i="36"/>
  <c r="T62" i="36"/>
  <c r="H63" i="36"/>
  <c r="CL62" i="36"/>
  <c r="J62" i="36"/>
  <c r="AA64" i="36"/>
  <c r="Z63" i="36"/>
  <c r="N63" i="36"/>
  <c r="Z64" i="36"/>
  <c r="CM63" i="36"/>
  <c r="CM62" i="36"/>
  <c r="F64" i="36"/>
  <c r="M64" i="36"/>
  <c r="P63" i="36"/>
  <c r="AE62" i="36"/>
  <c r="AA62" i="36"/>
  <c r="S62" i="36"/>
  <c r="G62" i="36"/>
  <c r="Q64" i="36"/>
  <c r="H62" i="36"/>
  <c r="T63" i="36"/>
  <c r="AK112" i="15" l="1"/>
  <c r="CP64" i="38"/>
  <c r="G65" i="36"/>
  <c r="R65" i="36"/>
  <c r="AE65" i="36"/>
  <c r="V65" i="36"/>
  <c r="M65" i="36"/>
  <c r="O65" i="36"/>
  <c r="J65" i="36"/>
  <c r="S65" i="36"/>
  <c r="Y65" i="36"/>
  <c r="CP71" i="38"/>
  <c r="Z65" i="36"/>
  <c r="N65" i="36"/>
  <c r="CP65" i="36"/>
  <c r="I65" i="36"/>
  <c r="CP72" i="36"/>
  <c r="CL65" i="36"/>
  <c r="P65" i="36"/>
  <c r="CO65" i="36"/>
  <c r="W65" i="36"/>
  <c r="K65" i="36"/>
  <c r="U65" i="36"/>
  <c r="X65" i="36"/>
  <c r="F65" i="36"/>
  <c r="AC65" i="36"/>
  <c r="CN65" i="36"/>
  <c r="AD65" i="36"/>
  <c r="T65" i="36"/>
  <c r="AF65" i="36"/>
  <c r="Q65" i="36"/>
  <c r="CP80" i="34"/>
  <c r="AK64" i="19"/>
  <c r="CP96" i="47"/>
  <c r="CP103" i="47"/>
  <c r="CP81" i="37"/>
  <c r="CP159" i="32"/>
  <c r="H65" i="36"/>
  <c r="AA65" i="36"/>
  <c r="CM65" i="36"/>
  <c r="CM72" i="36"/>
  <c r="AB65" i="36"/>
  <c r="L65" i="36"/>
  <c r="CO102" i="47"/>
  <c r="CO91" i="47"/>
  <c r="CO90" i="47"/>
  <c r="CO89" i="47"/>
  <c r="CO88" i="47"/>
  <c r="CO87" i="47"/>
  <c r="CO85" i="47"/>
  <c r="CO84" i="47"/>
  <c r="CO83" i="47"/>
  <c r="CO92" i="47"/>
  <c r="CO79" i="47"/>
  <c r="CO78" i="47"/>
  <c r="CO77" i="47"/>
  <c r="CO76" i="47"/>
  <c r="CO63" i="47"/>
  <c r="CO62" i="47"/>
  <c r="CO61" i="47"/>
  <c r="CO60" i="47"/>
  <c r="CO47" i="47"/>
  <c r="CO46" i="47"/>
  <c r="CO45" i="47"/>
  <c r="CO44" i="47"/>
  <c r="CO31" i="47"/>
  <c r="CO30" i="47"/>
  <c r="CO29" i="47"/>
  <c r="CO28" i="47"/>
  <c r="CO54" i="46"/>
  <c r="CO43" i="46"/>
  <c r="CO42" i="46"/>
  <c r="CO41" i="46"/>
  <c r="CO40" i="46"/>
  <c r="CO39" i="46"/>
  <c r="CO37" i="46"/>
  <c r="CO36" i="46"/>
  <c r="CO35" i="46"/>
  <c r="CO34" i="46"/>
  <c r="CO31" i="46"/>
  <c r="CO30" i="46"/>
  <c r="CO29" i="46"/>
  <c r="CO28" i="46"/>
  <c r="CO70" i="39"/>
  <c r="CO59" i="39"/>
  <c r="CO58" i="39"/>
  <c r="CO57" i="39"/>
  <c r="CO56" i="39"/>
  <c r="CO55" i="39"/>
  <c r="CO53" i="39"/>
  <c r="CO52" i="39"/>
  <c r="CO51" i="39"/>
  <c r="CO50" i="39"/>
  <c r="CO60" i="39" s="1"/>
  <c r="CO47" i="39"/>
  <c r="CO46" i="39"/>
  <c r="CO45" i="39"/>
  <c r="CO44" i="39"/>
  <c r="CO31" i="39"/>
  <c r="CO30" i="39"/>
  <c r="CO29" i="39"/>
  <c r="CO28" i="39"/>
  <c r="CO70" i="38"/>
  <c r="CO59" i="38"/>
  <c r="CO58" i="38"/>
  <c r="CO57" i="38"/>
  <c r="CO56" i="38"/>
  <c r="CO55" i="38"/>
  <c r="CO53" i="38"/>
  <c r="CO52" i="38"/>
  <c r="CO51" i="38"/>
  <c r="CO50" i="38"/>
  <c r="CO60" i="38" s="1"/>
  <c r="CO47" i="38"/>
  <c r="CO46" i="38"/>
  <c r="CO45" i="38"/>
  <c r="CO44" i="38"/>
  <c r="CO31" i="38"/>
  <c r="CO30" i="38"/>
  <c r="CO29" i="38"/>
  <c r="CO28" i="38"/>
  <c r="CO15" i="38"/>
  <c r="CO14" i="38"/>
  <c r="CO13" i="38"/>
  <c r="CO12" i="38"/>
  <c r="CO87" i="37"/>
  <c r="CO76" i="37"/>
  <c r="CO75" i="37"/>
  <c r="CO74" i="37"/>
  <c r="CO73" i="37"/>
  <c r="CO72" i="37"/>
  <c r="CO70" i="37"/>
  <c r="CO69" i="37"/>
  <c r="CO68" i="37"/>
  <c r="CO67" i="37"/>
  <c r="CO77" i="37" s="1"/>
  <c r="CO47" i="37"/>
  <c r="CO46" i="37"/>
  <c r="CO45" i="37"/>
  <c r="CO44" i="37"/>
  <c r="CO31" i="37"/>
  <c r="CO30" i="37"/>
  <c r="CO29" i="37"/>
  <c r="CO28" i="37"/>
  <c r="CO15" i="37"/>
  <c r="CO14" i="37"/>
  <c r="CO13" i="37"/>
  <c r="CO12" i="37"/>
  <c r="CO71" i="36"/>
  <c r="CO54" i="36"/>
  <c r="CO53" i="36"/>
  <c r="CO52" i="36"/>
  <c r="CO51" i="36"/>
  <c r="CO61" i="36" s="1"/>
  <c r="CO48" i="36"/>
  <c r="CO47" i="36"/>
  <c r="CO46" i="36"/>
  <c r="CO45" i="36"/>
  <c r="CO32" i="36"/>
  <c r="CO31" i="36"/>
  <c r="CO30" i="36"/>
  <c r="CO29" i="36"/>
  <c r="DD2" i="36"/>
  <c r="DD3" i="36"/>
  <c r="DD4" i="36"/>
  <c r="DD5" i="36"/>
  <c r="DD130" i="36"/>
  <c r="DD131" i="36"/>
  <c r="DD132" i="36"/>
  <c r="DD133" i="36"/>
  <c r="CO86" i="34"/>
  <c r="CO75" i="34"/>
  <c r="CO74" i="34"/>
  <c r="CO73" i="34"/>
  <c r="CO72" i="34"/>
  <c r="CO71" i="34"/>
  <c r="CO69" i="34"/>
  <c r="CO68" i="34"/>
  <c r="CO67" i="34"/>
  <c r="CO66" i="34"/>
  <c r="CO76" i="34" s="1"/>
  <c r="CO63" i="34"/>
  <c r="CO62" i="34"/>
  <c r="CO61" i="34"/>
  <c r="CO60" i="34"/>
  <c r="CO47" i="34"/>
  <c r="CO46" i="34"/>
  <c r="CO45" i="34"/>
  <c r="CO44" i="34"/>
  <c r="CO31" i="34"/>
  <c r="CO30" i="34"/>
  <c r="CO29" i="34"/>
  <c r="CO28" i="34"/>
  <c r="CO134" i="35"/>
  <c r="CO123" i="35"/>
  <c r="CO122" i="35"/>
  <c r="CO121" i="35"/>
  <c r="CO120" i="35"/>
  <c r="CO119" i="35"/>
  <c r="CO117" i="35"/>
  <c r="CO116" i="35"/>
  <c r="CO115" i="35"/>
  <c r="CO114" i="35"/>
  <c r="CO124" i="35" s="1"/>
  <c r="CO95" i="35"/>
  <c r="CO94" i="35"/>
  <c r="CO93" i="35"/>
  <c r="CO92" i="35"/>
  <c r="CO79" i="35"/>
  <c r="CO78" i="35"/>
  <c r="CO77" i="35"/>
  <c r="CO76" i="35"/>
  <c r="CO63" i="35"/>
  <c r="CO62" i="35"/>
  <c r="CO61" i="35"/>
  <c r="CO60" i="35"/>
  <c r="CO47" i="35"/>
  <c r="CO46" i="35"/>
  <c r="CO45" i="35"/>
  <c r="CO44" i="35"/>
  <c r="CO31" i="35"/>
  <c r="CO30" i="35"/>
  <c r="CO29" i="35"/>
  <c r="CO28" i="35"/>
  <c r="CO54" i="33"/>
  <c r="CO43" i="33"/>
  <c r="CO42" i="33"/>
  <c r="CO41" i="33"/>
  <c r="CO40" i="33"/>
  <c r="CO39" i="33"/>
  <c r="CO37" i="33"/>
  <c r="CO36" i="33"/>
  <c r="CO35" i="33"/>
  <c r="CO34" i="33"/>
  <c r="CO44" i="33" s="1"/>
  <c r="CO31" i="33"/>
  <c r="CO30" i="33"/>
  <c r="CO29" i="33"/>
  <c r="CO28" i="33"/>
  <c r="CO165" i="32"/>
  <c r="CO154" i="32"/>
  <c r="CO153" i="32"/>
  <c r="CO152" i="32"/>
  <c r="CO151" i="32"/>
  <c r="CO150" i="32"/>
  <c r="CO148" i="32"/>
  <c r="CO147" i="32"/>
  <c r="CO146" i="32"/>
  <c r="CO145" i="32"/>
  <c r="CO155" i="32" s="1"/>
  <c r="CO142" i="32"/>
  <c r="CO141" i="32"/>
  <c r="CO140" i="32"/>
  <c r="CO139" i="32"/>
  <c r="CO126" i="32"/>
  <c r="CO125" i="32"/>
  <c r="CO124" i="32"/>
  <c r="CO123" i="32"/>
  <c r="CO110" i="32"/>
  <c r="CO109" i="32"/>
  <c r="CO108" i="32"/>
  <c r="CO107" i="32"/>
  <c r="CO94" i="32"/>
  <c r="CO93" i="32"/>
  <c r="CO92" i="32"/>
  <c r="CO91" i="32"/>
  <c r="CO78" i="32"/>
  <c r="CO77" i="32"/>
  <c r="CO76" i="32"/>
  <c r="CO75" i="32"/>
  <c r="CO62" i="32"/>
  <c r="CO61" i="32"/>
  <c r="CO60" i="32"/>
  <c r="CO59" i="32"/>
  <c r="CO15" i="32"/>
  <c r="CO14" i="32"/>
  <c r="CO13" i="32"/>
  <c r="CO12" i="32"/>
  <c r="CN51" i="36"/>
  <c r="CN61" i="36" s="1"/>
  <c r="CN115" i="35"/>
  <c r="CN114" i="35"/>
  <c r="CN124" i="35" s="1"/>
  <c r="CN102" i="47"/>
  <c r="CN91" i="47"/>
  <c r="CN90" i="47"/>
  <c r="CN89" i="47"/>
  <c r="CN88" i="47"/>
  <c r="CN87" i="47"/>
  <c r="CN85" i="47"/>
  <c r="CN84" i="47"/>
  <c r="CN83" i="47"/>
  <c r="CN82" i="47"/>
  <c r="CN92" i="47" s="1"/>
  <c r="CN79" i="47"/>
  <c r="CN78" i="47"/>
  <c r="CN77" i="47"/>
  <c r="CN76" i="47"/>
  <c r="CN63" i="47"/>
  <c r="CN62" i="47"/>
  <c r="CN61" i="47"/>
  <c r="CN60" i="47"/>
  <c r="CN47" i="47"/>
  <c r="CN46" i="47"/>
  <c r="CN45" i="47"/>
  <c r="CN44" i="47"/>
  <c r="CN31" i="47"/>
  <c r="CN30" i="47"/>
  <c r="CN29" i="47"/>
  <c r="CN28" i="47"/>
  <c r="CN54" i="46"/>
  <c r="CN43" i="46"/>
  <c r="CN42" i="46"/>
  <c r="CN41" i="46"/>
  <c r="CN40" i="46"/>
  <c r="CN39" i="46"/>
  <c r="CN37" i="46"/>
  <c r="CN36" i="46"/>
  <c r="CN35" i="46"/>
  <c r="CN34" i="46"/>
  <c r="CN44" i="46" s="1"/>
  <c r="CN31" i="46"/>
  <c r="CN30" i="46"/>
  <c r="CN29" i="46"/>
  <c r="CN28" i="46"/>
  <c r="CN70" i="39"/>
  <c r="CN59" i="39"/>
  <c r="CN58" i="39"/>
  <c r="CN57" i="39"/>
  <c r="CN56" i="39"/>
  <c r="CN55" i="39"/>
  <c r="CN53" i="39"/>
  <c r="CN52" i="39"/>
  <c r="CN51" i="39"/>
  <c r="CN50" i="39"/>
  <c r="CN47" i="39"/>
  <c r="CN46" i="39"/>
  <c r="CN45" i="39"/>
  <c r="CN44" i="39"/>
  <c r="CN31" i="39"/>
  <c r="CN30" i="39"/>
  <c r="CN29" i="39"/>
  <c r="CN28" i="39"/>
  <c r="CN70" i="38"/>
  <c r="CN59" i="38"/>
  <c r="CN58" i="38"/>
  <c r="CN57" i="38"/>
  <c r="CN56" i="38"/>
  <c r="CN55" i="38"/>
  <c r="CN53" i="38"/>
  <c r="CN52" i="38"/>
  <c r="CN51" i="38"/>
  <c r="CN50" i="38"/>
  <c r="CN60" i="38" s="1"/>
  <c r="CN47" i="38"/>
  <c r="CN46" i="38"/>
  <c r="CN45" i="38"/>
  <c r="CN44" i="38"/>
  <c r="CN31" i="38"/>
  <c r="CN30" i="38"/>
  <c r="CN29" i="38"/>
  <c r="CN28" i="38"/>
  <c r="CN15" i="38"/>
  <c r="CN14" i="38"/>
  <c r="CN13" i="38"/>
  <c r="CN12" i="38"/>
  <c r="CN87" i="37"/>
  <c r="CN76" i="37"/>
  <c r="CN75" i="37"/>
  <c r="CN74" i="37"/>
  <c r="CN73" i="37"/>
  <c r="CN72" i="37"/>
  <c r="CN70" i="37"/>
  <c r="CN69" i="37"/>
  <c r="CN68" i="37"/>
  <c r="CN67" i="37"/>
  <c r="CN77" i="37" s="1"/>
  <c r="CN47" i="37"/>
  <c r="CN46" i="37"/>
  <c r="CN45" i="37"/>
  <c r="CN44" i="37"/>
  <c r="CN31" i="37"/>
  <c r="CN30" i="37"/>
  <c r="CN29" i="37"/>
  <c r="CN28" i="37"/>
  <c r="CN15" i="37"/>
  <c r="CN14" i="37"/>
  <c r="CN13" i="37"/>
  <c r="CN12" i="37"/>
  <c r="CN71" i="36"/>
  <c r="CN54" i="36"/>
  <c r="CN53" i="36"/>
  <c r="CN52" i="36"/>
  <c r="CN48" i="36"/>
  <c r="CN47" i="36"/>
  <c r="CN46" i="36"/>
  <c r="CN45" i="36"/>
  <c r="CN32" i="36"/>
  <c r="CN31" i="36"/>
  <c r="CN30" i="36"/>
  <c r="CN29" i="36"/>
  <c r="CN86" i="34"/>
  <c r="CN75" i="34"/>
  <c r="CN74" i="34"/>
  <c r="CN73" i="34"/>
  <c r="CN72" i="34"/>
  <c r="CN71" i="34"/>
  <c r="CN69" i="34"/>
  <c r="CN68" i="34"/>
  <c r="CN67" i="34"/>
  <c r="CN66" i="34"/>
  <c r="CN76" i="34" s="1"/>
  <c r="CN63" i="34"/>
  <c r="CN62" i="34"/>
  <c r="CN61" i="34"/>
  <c r="CN60" i="34"/>
  <c r="CN47" i="34"/>
  <c r="CN46" i="34"/>
  <c r="CN45" i="34"/>
  <c r="CN44" i="34"/>
  <c r="CN31" i="34"/>
  <c r="CN30" i="34"/>
  <c r="CN29" i="34"/>
  <c r="CN28" i="34"/>
  <c r="CN15" i="34"/>
  <c r="CN14" i="34"/>
  <c r="CN13" i="34"/>
  <c r="CN12" i="34"/>
  <c r="CN134" i="35"/>
  <c r="CN123" i="35"/>
  <c r="CN122" i="35"/>
  <c r="CN121" i="35"/>
  <c r="CN120" i="35"/>
  <c r="CN119" i="35"/>
  <c r="CN117" i="35"/>
  <c r="CN116" i="35"/>
  <c r="CN95" i="35"/>
  <c r="CN94" i="35"/>
  <c r="CN93" i="35"/>
  <c r="CN92" i="35"/>
  <c r="CN79" i="35"/>
  <c r="CN78" i="35"/>
  <c r="CN77" i="35"/>
  <c r="CN76" i="35"/>
  <c r="CN63" i="35"/>
  <c r="CN62" i="35"/>
  <c r="CN61" i="35"/>
  <c r="CN60" i="35"/>
  <c r="CN47" i="35"/>
  <c r="CN46" i="35"/>
  <c r="CN45" i="35"/>
  <c r="CN44" i="35"/>
  <c r="CN31" i="35"/>
  <c r="CN30" i="35"/>
  <c r="CN29" i="35"/>
  <c r="CN28" i="35"/>
  <c r="CN54" i="33"/>
  <c r="CN43" i="33"/>
  <c r="CN42" i="33"/>
  <c r="CN41" i="33"/>
  <c r="CN40" i="33"/>
  <c r="CN39" i="33"/>
  <c r="CN37" i="33"/>
  <c r="CN36" i="33"/>
  <c r="CN35" i="33"/>
  <c r="CN34" i="33"/>
  <c r="CN44" i="33" s="1"/>
  <c r="CN31" i="33"/>
  <c r="CN30" i="33"/>
  <c r="CN29" i="33"/>
  <c r="CN28" i="33"/>
  <c r="CN165" i="32"/>
  <c r="CN154" i="32"/>
  <c r="CN153" i="32"/>
  <c r="CN152" i="32"/>
  <c r="CN151" i="32"/>
  <c r="CN150" i="32"/>
  <c r="CN148" i="32"/>
  <c r="CN147" i="32"/>
  <c r="CN146" i="32"/>
  <c r="CN145" i="32"/>
  <c r="CN155" i="32" s="1"/>
  <c r="CN142" i="32"/>
  <c r="CN141" i="32"/>
  <c r="CN140" i="32"/>
  <c r="CN139" i="32"/>
  <c r="CN126" i="32"/>
  <c r="CN125" i="32"/>
  <c r="CN124" i="32"/>
  <c r="CN123" i="32"/>
  <c r="CN110" i="32"/>
  <c r="CN109" i="32"/>
  <c r="CN108" i="32"/>
  <c r="CN107" i="32"/>
  <c r="CN94" i="32"/>
  <c r="CN93" i="32"/>
  <c r="CN92" i="32"/>
  <c r="CN91" i="32"/>
  <c r="CN78" i="32"/>
  <c r="CN77" i="32"/>
  <c r="CN76" i="32"/>
  <c r="CN75" i="32"/>
  <c r="CN62" i="32"/>
  <c r="CN61" i="32"/>
  <c r="CN60" i="32"/>
  <c r="CN59" i="32"/>
  <c r="CN15" i="32"/>
  <c r="CN14" i="32"/>
  <c r="CN13" i="32"/>
  <c r="CN12" i="32"/>
  <c r="CM78" i="47"/>
  <c r="CM79" i="47"/>
  <c r="CM83" i="47"/>
  <c r="CM76" i="47"/>
  <c r="CM62" i="47"/>
  <c r="CM87" i="47"/>
  <c r="CM46" i="47"/>
  <c r="CM47" i="47"/>
  <c r="CM44" i="47"/>
  <c r="CM30" i="47"/>
  <c r="CM31" i="47"/>
  <c r="CM40" i="46"/>
  <c r="CM29" i="46"/>
  <c r="CM35" i="46"/>
  <c r="CM34" i="46"/>
  <c r="CM44" i="46" s="1"/>
  <c r="CM47" i="39"/>
  <c r="CM56" i="39"/>
  <c r="CM58" i="39"/>
  <c r="CM47" i="38"/>
  <c r="CM55" i="38"/>
  <c r="CM51" i="38"/>
  <c r="CM44" i="38"/>
  <c r="CM30" i="38"/>
  <c r="CM15" i="38"/>
  <c r="CM14" i="38"/>
  <c r="CM13" i="38"/>
  <c r="CM52" i="38"/>
  <c r="CM29" i="37"/>
  <c r="CM68" i="37"/>
  <c r="CM67" i="37"/>
  <c r="CM15" i="37"/>
  <c r="CM14" i="37"/>
  <c r="CM31" i="36"/>
  <c r="CM32" i="36"/>
  <c r="CM52" i="36"/>
  <c r="CM29" i="36"/>
  <c r="CM75" i="34"/>
  <c r="CM63" i="34"/>
  <c r="CM62" i="34"/>
  <c r="CM71" i="34"/>
  <c r="CM31" i="34"/>
  <c r="CM30" i="34"/>
  <c r="CM68" i="34"/>
  <c r="CM13" i="34"/>
  <c r="CM72" i="34"/>
  <c r="CM67" i="34"/>
  <c r="CM12" i="34"/>
  <c r="CM123" i="35"/>
  <c r="CM121" i="35"/>
  <c r="CM120" i="35"/>
  <c r="CM119" i="35"/>
  <c r="CM60" i="35"/>
  <c r="CM31" i="35"/>
  <c r="CM42" i="33"/>
  <c r="CM41" i="33"/>
  <c r="CM39" i="33"/>
  <c r="CM154" i="32"/>
  <c r="CM142" i="32"/>
  <c r="CM141" i="32"/>
  <c r="CM147" i="32"/>
  <c r="CM139" i="32"/>
  <c r="CM126" i="32"/>
  <c r="CM125" i="32"/>
  <c r="CM150" i="32"/>
  <c r="CM123" i="32"/>
  <c r="CM109" i="32"/>
  <c r="CM110" i="32"/>
  <c r="CM92" i="32"/>
  <c r="CM145" i="32"/>
  <c r="CM78" i="32"/>
  <c r="CM77" i="32"/>
  <c r="CM61" i="32"/>
  <c r="CM60" i="32"/>
  <c r="CM59" i="32"/>
  <c r="CM165" i="32"/>
  <c r="CM34" i="33"/>
  <c r="CM35" i="33"/>
  <c r="CM36" i="33"/>
  <c r="CM37" i="33"/>
  <c r="CM40" i="33"/>
  <c r="CM43" i="33"/>
  <c r="CM54" i="33"/>
  <c r="CM116" i="35"/>
  <c r="CM117" i="35"/>
  <c r="CM122" i="35"/>
  <c r="CM134" i="35"/>
  <c r="CM69" i="34"/>
  <c r="CM86" i="34"/>
  <c r="CM51" i="36"/>
  <c r="CM61" i="36" s="1"/>
  <c r="CM53" i="36"/>
  <c r="CM54" i="36"/>
  <c r="CM71" i="36"/>
  <c r="CM69" i="37"/>
  <c r="CM70" i="37"/>
  <c r="CM72" i="37"/>
  <c r="CM75" i="37"/>
  <c r="CM76" i="37"/>
  <c r="CM87" i="37"/>
  <c r="CM53" i="38"/>
  <c r="CM58" i="38"/>
  <c r="CM59" i="38"/>
  <c r="CM70" i="38"/>
  <c r="CM51" i="39"/>
  <c r="CM53" i="39"/>
  <c r="CM55" i="39"/>
  <c r="CM59" i="39"/>
  <c r="CM70" i="39"/>
  <c r="CM36" i="46"/>
  <c r="CM37" i="46"/>
  <c r="CM39" i="46"/>
  <c r="CM41" i="46"/>
  <c r="CM42" i="46"/>
  <c r="CM43" i="46"/>
  <c r="CM54" i="46"/>
  <c r="CM102" i="47"/>
  <c r="CM91" i="47"/>
  <c r="CM85" i="47"/>
  <c r="CM84" i="47"/>
  <c r="CM77" i="47"/>
  <c r="CM63" i="47"/>
  <c r="CM60" i="47"/>
  <c r="CM31" i="46"/>
  <c r="CM30" i="46"/>
  <c r="CM45" i="39"/>
  <c r="CM44" i="39"/>
  <c r="CM30" i="39"/>
  <c r="CM28" i="39"/>
  <c r="CM46" i="38"/>
  <c r="CM29" i="38"/>
  <c r="CM28" i="38"/>
  <c r="CM12" i="38"/>
  <c r="CM47" i="37"/>
  <c r="CM46" i="37"/>
  <c r="CM45" i="37"/>
  <c r="CM44" i="37"/>
  <c r="CM48" i="37" s="1"/>
  <c r="CM31" i="37"/>
  <c r="CM30" i="37"/>
  <c r="CM13" i="37"/>
  <c r="CM12" i="37"/>
  <c r="CM48" i="36"/>
  <c r="CM47" i="36"/>
  <c r="CM46" i="36"/>
  <c r="CM45" i="36"/>
  <c r="CM60" i="34"/>
  <c r="CM47" i="34"/>
  <c r="CM46" i="34"/>
  <c r="CM45" i="34"/>
  <c r="CM44" i="34"/>
  <c r="CM28" i="34"/>
  <c r="CM15" i="34"/>
  <c r="CM95" i="35"/>
  <c r="CM94" i="35"/>
  <c r="CM93" i="35"/>
  <c r="CM92" i="35"/>
  <c r="CM79" i="35"/>
  <c r="CM78" i="35"/>
  <c r="CM77" i="35"/>
  <c r="CM76" i="35"/>
  <c r="CM63" i="35"/>
  <c r="CM62" i="35"/>
  <c r="CM47" i="35"/>
  <c r="CM46" i="35"/>
  <c r="CM45" i="35"/>
  <c r="CM44" i="35"/>
  <c r="CM29" i="35"/>
  <c r="CM28" i="35"/>
  <c r="CM29" i="33"/>
  <c r="CM28" i="33"/>
  <c r="CM140" i="32"/>
  <c r="CM108" i="32"/>
  <c r="CM107" i="32"/>
  <c r="CM91" i="32"/>
  <c r="CM75" i="32"/>
  <c r="CM14" i="32"/>
  <c r="CM13" i="32"/>
  <c r="CM12" i="32"/>
  <c r="CN48" i="37" l="1"/>
  <c r="CO48" i="37"/>
  <c r="CO48" i="39"/>
  <c r="CO63" i="39"/>
  <c r="CO73" i="39" s="1"/>
  <c r="CO78" i="37"/>
  <c r="CO88" i="37" s="1"/>
  <c r="CO95" i="32"/>
  <c r="CO48" i="47"/>
  <c r="CO16" i="37"/>
  <c r="CO33" i="36"/>
  <c r="CO32" i="34"/>
  <c r="CO45" i="33"/>
  <c r="CO55" i="33" s="1"/>
  <c r="CO127" i="32"/>
  <c r="CO32" i="46"/>
  <c r="CO45" i="46"/>
  <c r="CO55" i="46" s="1"/>
  <c r="CO32" i="38"/>
  <c r="CO61" i="38"/>
  <c r="CO71" i="38" s="1"/>
  <c r="CO16" i="38"/>
  <c r="CN78" i="37"/>
  <c r="CO79" i="37"/>
  <c r="CO89" i="37" s="1"/>
  <c r="CO80" i="37"/>
  <c r="CO90" i="37" s="1"/>
  <c r="CO49" i="36"/>
  <c r="CO32" i="35"/>
  <c r="CO111" i="32"/>
  <c r="CO80" i="47"/>
  <c r="CO64" i="47"/>
  <c r="CO93" i="47"/>
  <c r="CO103" i="47" s="1"/>
  <c r="CO32" i="47"/>
  <c r="CO94" i="47"/>
  <c r="CO104" i="47" s="1"/>
  <c r="CO95" i="47"/>
  <c r="CO105" i="47" s="1"/>
  <c r="CO46" i="46"/>
  <c r="CO56" i="46" s="1"/>
  <c r="CO47" i="46"/>
  <c r="CO57" i="46" s="1"/>
  <c r="CO44" i="46"/>
  <c r="CO62" i="39"/>
  <c r="CO72" i="39" s="1"/>
  <c r="CO32" i="39"/>
  <c r="CO62" i="38"/>
  <c r="CO72" i="38" s="1"/>
  <c r="CO48" i="38"/>
  <c r="CO63" i="38"/>
  <c r="CO73" i="38" s="1"/>
  <c r="CO32" i="37"/>
  <c r="CO64" i="34"/>
  <c r="CO48" i="34"/>
  <c r="CO78" i="34"/>
  <c r="CO88" i="34" s="1"/>
  <c r="CO77" i="34"/>
  <c r="CO87" i="34" s="1"/>
  <c r="CO79" i="34"/>
  <c r="CO89" i="34" s="1"/>
  <c r="CO96" i="35"/>
  <c r="CO80" i="35"/>
  <c r="CO125" i="35"/>
  <c r="CO135" i="35" s="1"/>
  <c r="CO64" i="35"/>
  <c r="CO126" i="35"/>
  <c r="CO136" i="35" s="1"/>
  <c r="CO127" i="35"/>
  <c r="CO137" i="35" s="1"/>
  <c r="CO48" i="35"/>
  <c r="CO32" i="33"/>
  <c r="CO46" i="33"/>
  <c r="CO56" i="33" s="1"/>
  <c r="CO47" i="33"/>
  <c r="CO57" i="33" s="1"/>
  <c r="CO143" i="32"/>
  <c r="CO156" i="32"/>
  <c r="CO166" i="32" s="1"/>
  <c r="CO157" i="32"/>
  <c r="CO167" i="32" s="1"/>
  <c r="CO79" i="32"/>
  <c r="CO63" i="32"/>
  <c r="CO16" i="32"/>
  <c r="CO158" i="32"/>
  <c r="CO168" i="32" s="1"/>
  <c r="CN48" i="47"/>
  <c r="CN32" i="46"/>
  <c r="CO61" i="39"/>
  <c r="CN16" i="34"/>
  <c r="CN127" i="35"/>
  <c r="CN137" i="35" s="1"/>
  <c r="CN96" i="35"/>
  <c r="CN111" i="32"/>
  <c r="CN16" i="32"/>
  <c r="CN143" i="32"/>
  <c r="CN47" i="46"/>
  <c r="CN57" i="46" s="1"/>
  <c r="CN16" i="38"/>
  <c r="CN32" i="35"/>
  <c r="CN80" i="35"/>
  <c r="CN63" i="32"/>
  <c r="CN47" i="33"/>
  <c r="CN57" i="33" s="1"/>
  <c r="CN64" i="47"/>
  <c r="CN93" i="47"/>
  <c r="CN103" i="47" s="1"/>
  <c r="CN32" i="33"/>
  <c r="CN32" i="37"/>
  <c r="CN32" i="38"/>
  <c r="CN127" i="32"/>
  <c r="CN64" i="35"/>
  <c r="CN80" i="47"/>
  <c r="CN95" i="47"/>
  <c r="CN105" i="47" s="1"/>
  <c r="CN94" i="47"/>
  <c r="CN104" i="47" s="1"/>
  <c r="CN32" i="47"/>
  <c r="CN46" i="46"/>
  <c r="CN56" i="46" s="1"/>
  <c r="CN63" i="39"/>
  <c r="CN73" i="39" s="1"/>
  <c r="CN48" i="39"/>
  <c r="CN60" i="39"/>
  <c r="CN32" i="39"/>
  <c r="CN61" i="39"/>
  <c r="CN71" i="39" s="1"/>
  <c r="CN62" i="39"/>
  <c r="CN72" i="39" s="1"/>
  <c r="CN63" i="38"/>
  <c r="CN73" i="38" s="1"/>
  <c r="CN48" i="38"/>
  <c r="CN61" i="38"/>
  <c r="CN71" i="38" s="1"/>
  <c r="CN62" i="38"/>
  <c r="CN72" i="38" s="1"/>
  <c r="CN80" i="37"/>
  <c r="CN90" i="37" s="1"/>
  <c r="CN16" i="37"/>
  <c r="CN33" i="36"/>
  <c r="CN49" i="36"/>
  <c r="CN78" i="34"/>
  <c r="CN88" i="34" s="1"/>
  <c r="CN64" i="34"/>
  <c r="CN48" i="34"/>
  <c r="CN32" i="34"/>
  <c r="CN79" i="34"/>
  <c r="CN89" i="34" s="1"/>
  <c r="CN77" i="34"/>
  <c r="CN125" i="35"/>
  <c r="CN135" i="35" s="1"/>
  <c r="CN126" i="35"/>
  <c r="CN136" i="35" s="1"/>
  <c r="CN48" i="35"/>
  <c r="CN45" i="33"/>
  <c r="CN46" i="33"/>
  <c r="CN56" i="33" s="1"/>
  <c r="CN95" i="32"/>
  <c r="CN158" i="32"/>
  <c r="CN168" i="32" s="1"/>
  <c r="CN79" i="32"/>
  <c r="CN157" i="32"/>
  <c r="CN167" i="32" s="1"/>
  <c r="CN45" i="46"/>
  <c r="CN79" i="37"/>
  <c r="CN89" i="37" s="1"/>
  <c r="CM49" i="36"/>
  <c r="CN156" i="32"/>
  <c r="CM80" i="47"/>
  <c r="CM88" i="47"/>
  <c r="CM61" i="47"/>
  <c r="CM64" i="47" s="1"/>
  <c r="CM90" i="47"/>
  <c r="CM45" i="47"/>
  <c r="CM48" i="47" s="1"/>
  <c r="CM28" i="47"/>
  <c r="CM29" i="47"/>
  <c r="CM89" i="47"/>
  <c r="CM82" i="47"/>
  <c r="CM92" i="47" s="1"/>
  <c r="CM47" i="46"/>
  <c r="CM57" i="46" s="1"/>
  <c r="CM28" i="46"/>
  <c r="CM32" i="46" s="1"/>
  <c r="CM46" i="39"/>
  <c r="CM48" i="39" s="1"/>
  <c r="CM57" i="39"/>
  <c r="CM61" i="39" s="1"/>
  <c r="CM71" i="39" s="1"/>
  <c r="CM52" i="39"/>
  <c r="CM50" i="39"/>
  <c r="CM60" i="39" s="1"/>
  <c r="CM29" i="39"/>
  <c r="CM31" i="39"/>
  <c r="CM45" i="38"/>
  <c r="CM48" i="38" s="1"/>
  <c r="CM57" i="38"/>
  <c r="CM56" i="38"/>
  <c r="CM31" i="38"/>
  <c r="CM32" i="38" s="1"/>
  <c r="CM50" i="38"/>
  <c r="CM16" i="38"/>
  <c r="CM28" i="37"/>
  <c r="CM32" i="37" s="1"/>
  <c r="CM16" i="37"/>
  <c r="CM77" i="37"/>
  <c r="CM73" i="37"/>
  <c r="CM74" i="37"/>
  <c r="CM30" i="36"/>
  <c r="CM33" i="36" s="1"/>
  <c r="CM61" i="34"/>
  <c r="CM64" i="34" s="1"/>
  <c r="CM73" i="34"/>
  <c r="CM77" i="34" s="1"/>
  <c r="CM87" i="34" s="1"/>
  <c r="CM48" i="34"/>
  <c r="CM29" i="34"/>
  <c r="CM32" i="34" s="1"/>
  <c r="CM66" i="34"/>
  <c r="CM76" i="34" s="1"/>
  <c r="CM74" i="34"/>
  <c r="CM14" i="34"/>
  <c r="CM16" i="34" s="1"/>
  <c r="CM96" i="35"/>
  <c r="CM115" i="35"/>
  <c r="CM80" i="35"/>
  <c r="CM114" i="35"/>
  <c r="CM61" i="35"/>
  <c r="CM64" i="35" s="1"/>
  <c r="CM126" i="35"/>
  <c r="CM136" i="35" s="1"/>
  <c r="CM127" i="35"/>
  <c r="CM137" i="35" s="1"/>
  <c r="CM125" i="35"/>
  <c r="CM135" i="35" s="1"/>
  <c r="CM48" i="35"/>
  <c r="CM30" i="35"/>
  <c r="CM32" i="35" s="1"/>
  <c r="CM45" i="33"/>
  <c r="CM55" i="33" s="1"/>
  <c r="CM47" i="33"/>
  <c r="CM57" i="33" s="1"/>
  <c r="CM46" i="33"/>
  <c r="CM56" i="33" s="1"/>
  <c r="CM30" i="33"/>
  <c r="CM31" i="33"/>
  <c r="CM143" i="32"/>
  <c r="CM124" i="32"/>
  <c r="CM127" i="32" s="1"/>
  <c r="CM111" i="32"/>
  <c r="CM148" i="32"/>
  <c r="CM93" i="32"/>
  <c r="CM94" i="32"/>
  <c r="CM152" i="32"/>
  <c r="CM76" i="32"/>
  <c r="CM79" i="32" s="1"/>
  <c r="CM151" i="32"/>
  <c r="CM153" i="32"/>
  <c r="CM62" i="32"/>
  <c r="CM63" i="32" s="1"/>
  <c r="CM15" i="32"/>
  <c r="CM16" i="32" s="1"/>
  <c r="CM146" i="32"/>
  <c r="CM155" i="32"/>
  <c r="CM44" i="33"/>
  <c r="CM46" i="46"/>
  <c r="CM56" i="46" s="1"/>
  <c r="CM45" i="46"/>
  <c r="D82" i="49"/>
  <c r="E82" i="49"/>
  <c r="E92" i="49" s="1"/>
  <c r="F82" i="49"/>
  <c r="G82" i="49"/>
  <c r="H82" i="49"/>
  <c r="I82" i="49"/>
  <c r="D83" i="49"/>
  <c r="E83" i="49"/>
  <c r="F83" i="49"/>
  <c r="G83" i="49"/>
  <c r="H83" i="49"/>
  <c r="I83" i="49"/>
  <c r="D84" i="49"/>
  <c r="E84" i="49"/>
  <c r="F84" i="49"/>
  <c r="G84" i="49"/>
  <c r="H84" i="49"/>
  <c r="I84" i="49"/>
  <c r="D85" i="49"/>
  <c r="E85" i="49"/>
  <c r="F85" i="49"/>
  <c r="G85" i="49"/>
  <c r="H85" i="49"/>
  <c r="I85" i="49"/>
  <c r="D87" i="49"/>
  <c r="E87" i="49"/>
  <c r="F87" i="49"/>
  <c r="G87" i="49"/>
  <c r="H87" i="49"/>
  <c r="I87" i="49"/>
  <c r="D88" i="49"/>
  <c r="E88" i="49"/>
  <c r="F88" i="49"/>
  <c r="G88" i="49"/>
  <c r="H88" i="49"/>
  <c r="I88" i="49"/>
  <c r="D89" i="49"/>
  <c r="E89" i="49"/>
  <c r="F89" i="49"/>
  <c r="G89" i="49"/>
  <c r="H89" i="49"/>
  <c r="I89" i="49"/>
  <c r="D90" i="49"/>
  <c r="E90" i="49"/>
  <c r="F90" i="49"/>
  <c r="G90" i="49"/>
  <c r="H90" i="49"/>
  <c r="I90" i="49"/>
  <c r="D91" i="49"/>
  <c r="E91" i="49"/>
  <c r="F91" i="49"/>
  <c r="G91" i="49"/>
  <c r="H91" i="49"/>
  <c r="I91" i="49"/>
  <c r="D76" i="49"/>
  <c r="E76" i="49"/>
  <c r="F76" i="49"/>
  <c r="G76" i="49"/>
  <c r="H76" i="49"/>
  <c r="I76" i="49"/>
  <c r="D77" i="49"/>
  <c r="E77" i="49"/>
  <c r="F77" i="49"/>
  <c r="G77" i="49"/>
  <c r="H77" i="49"/>
  <c r="I77" i="49"/>
  <c r="D78" i="49"/>
  <c r="E78" i="49"/>
  <c r="F78" i="49"/>
  <c r="G78" i="49"/>
  <c r="H78" i="49"/>
  <c r="I78" i="49"/>
  <c r="D79" i="49"/>
  <c r="E79" i="49"/>
  <c r="F79" i="49"/>
  <c r="G79" i="49"/>
  <c r="H79" i="49"/>
  <c r="I79" i="49"/>
  <c r="D60" i="49"/>
  <c r="E60" i="49"/>
  <c r="F60" i="49"/>
  <c r="G60" i="49"/>
  <c r="H60" i="49"/>
  <c r="I60" i="49"/>
  <c r="D61" i="49"/>
  <c r="E61" i="49"/>
  <c r="F61" i="49"/>
  <c r="G61" i="49"/>
  <c r="H61" i="49"/>
  <c r="I61" i="49"/>
  <c r="D62" i="49"/>
  <c r="E62" i="49"/>
  <c r="F62" i="49"/>
  <c r="G62" i="49"/>
  <c r="H62" i="49"/>
  <c r="I62" i="49"/>
  <c r="D63" i="49"/>
  <c r="E63" i="49"/>
  <c r="F63" i="49"/>
  <c r="G63" i="49"/>
  <c r="H63" i="49"/>
  <c r="I63" i="49"/>
  <c r="D64" i="49"/>
  <c r="I47" i="49"/>
  <c r="I46" i="49"/>
  <c r="I45" i="49"/>
  <c r="I44" i="49"/>
  <c r="H47" i="49"/>
  <c r="H46" i="49"/>
  <c r="H45" i="49"/>
  <c r="H44" i="49"/>
  <c r="G47" i="49"/>
  <c r="G46" i="49"/>
  <c r="G45" i="49"/>
  <c r="G44" i="49"/>
  <c r="F47" i="49"/>
  <c r="F46" i="49"/>
  <c r="F45" i="49"/>
  <c r="F44" i="49"/>
  <c r="E47" i="49"/>
  <c r="E46" i="49"/>
  <c r="E45" i="49"/>
  <c r="E44" i="49"/>
  <c r="D47" i="49"/>
  <c r="D46" i="49"/>
  <c r="D45" i="49"/>
  <c r="D44" i="49"/>
  <c r="I31" i="49"/>
  <c r="I30" i="49"/>
  <c r="I29" i="49"/>
  <c r="I28" i="49"/>
  <c r="H31" i="49"/>
  <c r="H30" i="49"/>
  <c r="H29" i="49"/>
  <c r="H28" i="49"/>
  <c r="G31" i="49"/>
  <c r="G30" i="49"/>
  <c r="G29" i="49"/>
  <c r="G28" i="49"/>
  <c r="F31" i="49"/>
  <c r="F30" i="49"/>
  <c r="F29" i="49"/>
  <c r="F28" i="49"/>
  <c r="E31" i="49"/>
  <c r="E30" i="49"/>
  <c r="E29" i="49"/>
  <c r="E28" i="49"/>
  <c r="D31" i="49"/>
  <c r="D30" i="49"/>
  <c r="D29" i="49"/>
  <c r="D28" i="49"/>
  <c r="D94" i="49" l="1"/>
  <c r="I95" i="49"/>
  <c r="E95" i="49"/>
  <c r="G93" i="49"/>
  <c r="E93" i="49"/>
  <c r="G32" i="49"/>
  <c r="I32" i="49"/>
  <c r="CM78" i="34"/>
  <c r="CM88" i="34" s="1"/>
  <c r="D92" i="49"/>
  <c r="I94" i="49"/>
  <c r="G94" i="49"/>
  <c r="E32" i="49"/>
  <c r="H32" i="49"/>
  <c r="H94" i="49"/>
  <c r="CM78" i="37"/>
  <c r="CM88" i="37" s="1"/>
  <c r="E48" i="49"/>
  <c r="H48" i="49"/>
  <c r="E64" i="49"/>
  <c r="G80" i="49"/>
  <c r="H95" i="49"/>
  <c r="D95" i="49"/>
  <c r="F94" i="49"/>
  <c r="E80" i="49"/>
  <c r="G48" i="49"/>
  <c r="F48" i="49"/>
  <c r="G95" i="49"/>
  <c r="CO48" i="46"/>
  <c r="CM32" i="33"/>
  <c r="CO96" i="47"/>
  <c r="CO64" i="38"/>
  <c r="CO81" i="37"/>
  <c r="CO80" i="34"/>
  <c r="CO128" i="35"/>
  <c r="CO48" i="33"/>
  <c r="CO159" i="32"/>
  <c r="CO71" i="39"/>
  <c r="CO64" i="39"/>
  <c r="CN48" i="33"/>
  <c r="D32" i="49"/>
  <c r="I48" i="49"/>
  <c r="F64" i="49"/>
  <c r="CN80" i="34"/>
  <c r="F93" i="49"/>
  <c r="F95" i="49"/>
  <c r="I64" i="49"/>
  <c r="D93" i="49"/>
  <c r="H64" i="49"/>
  <c r="D80" i="49"/>
  <c r="I92" i="49"/>
  <c r="BX24" i="26"/>
  <c r="H93" i="49"/>
  <c r="H92" i="49"/>
  <c r="BW24" i="26"/>
  <c r="G92" i="49"/>
  <c r="BV24" i="26"/>
  <c r="F92" i="49"/>
  <c r="BU24" i="26"/>
  <c r="E94" i="49"/>
  <c r="E96" i="49" s="1"/>
  <c r="D48" i="49"/>
  <c r="I93" i="49"/>
  <c r="I96" i="49" s="1"/>
  <c r="CN96" i="47"/>
  <c r="CN64" i="39"/>
  <c r="CN64" i="38"/>
  <c r="CN87" i="34"/>
  <c r="CN128" i="35"/>
  <c r="CN55" i="33"/>
  <c r="CN55" i="46"/>
  <c r="CN48" i="46"/>
  <c r="CN88" i="37"/>
  <c r="CN81" i="37"/>
  <c r="CN166" i="32"/>
  <c r="CN159" i="32"/>
  <c r="CM95" i="32"/>
  <c r="CM95" i="47"/>
  <c r="CM105" i="47" s="1"/>
  <c r="CM32" i="47"/>
  <c r="CM94" i="47"/>
  <c r="CM104" i="47" s="1"/>
  <c r="CM93" i="47"/>
  <c r="CM63" i="39"/>
  <c r="CM73" i="39" s="1"/>
  <c r="CM62" i="39"/>
  <c r="CM72" i="39" s="1"/>
  <c r="CM32" i="39"/>
  <c r="CM60" i="38"/>
  <c r="CM62" i="38"/>
  <c r="CM72" i="38" s="1"/>
  <c r="CM63" i="38"/>
  <c r="CM73" i="38" s="1"/>
  <c r="CM61" i="38"/>
  <c r="CM80" i="37"/>
  <c r="CM90" i="37" s="1"/>
  <c r="CM79" i="37"/>
  <c r="CM89" i="37" s="1"/>
  <c r="CM79" i="34"/>
  <c r="CM89" i="34" s="1"/>
  <c r="CM124" i="35"/>
  <c r="CM128" i="35"/>
  <c r="CM48" i="33"/>
  <c r="CM156" i="32"/>
  <c r="CM166" i="32" s="1"/>
  <c r="CM158" i="32"/>
  <c r="CM168" i="32" s="1"/>
  <c r="CM157" i="32"/>
  <c r="CM167" i="32" s="1"/>
  <c r="CM55" i="46"/>
  <c r="CM48" i="46"/>
  <c r="G64" i="49"/>
  <c r="H80" i="49"/>
  <c r="I80" i="49"/>
  <c r="F80" i="49"/>
  <c r="H96" i="49"/>
  <c r="F32" i="49"/>
  <c r="G96" i="49" l="1"/>
  <c r="D96" i="49"/>
  <c r="F96" i="49"/>
  <c r="CM64" i="39"/>
  <c r="CM80" i="34"/>
  <c r="CM96" i="47"/>
  <c r="CM103" i="47"/>
  <c r="CM64" i="38"/>
  <c r="CM71" i="38"/>
  <c r="CM81" i="37"/>
  <c r="CM159" i="32"/>
  <c r="D27" i="50"/>
  <c r="D26" i="50"/>
  <c r="D25" i="50"/>
  <c r="D24" i="50"/>
  <c r="D23" i="50"/>
  <c r="D21" i="50"/>
  <c r="D20" i="50"/>
  <c r="D19" i="50"/>
  <c r="D18" i="50"/>
  <c r="E27" i="50"/>
  <c r="E26" i="50"/>
  <c r="E25" i="50"/>
  <c r="E24" i="50"/>
  <c r="E23" i="50"/>
  <c r="E21" i="50"/>
  <c r="E20" i="50"/>
  <c r="E19" i="50"/>
  <c r="E18" i="50"/>
  <c r="E28" i="50" s="1"/>
  <c r="F27" i="50"/>
  <c r="F26" i="50"/>
  <c r="F25" i="50"/>
  <c r="F24" i="50"/>
  <c r="F23" i="50"/>
  <c r="F21" i="50"/>
  <c r="F20" i="50"/>
  <c r="F19" i="50"/>
  <c r="BU23" i="26" s="1"/>
  <c r="F18" i="50"/>
  <c r="G27" i="50"/>
  <c r="G26" i="50"/>
  <c r="G25" i="50"/>
  <c r="G24" i="50"/>
  <c r="G23" i="50"/>
  <c r="G21" i="50"/>
  <c r="G20" i="50"/>
  <c r="G19" i="50"/>
  <c r="BV23" i="26" s="1"/>
  <c r="G18" i="50"/>
  <c r="H27" i="50"/>
  <c r="H26" i="50"/>
  <c r="H25" i="50"/>
  <c r="H24" i="50"/>
  <c r="H23" i="50"/>
  <c r="H21" i="50"/>
  <c r="H20" i="50"/>
  <c r="H19" i="50"/>
  <c r="BW23" i="26" s="1"/>
  <c r="H18" i="50"/>
  <c r="I27" i="50"/>
  <c r="I26" i="50"/>
  <c r="I25" i="50"/>
  <c r="I24" i="50"/>
  <c r="I23" i="50"/>
  <c r="I21" i="50"/>
  <c r="I20" i="50"/>
  <c r="I19" i="50"/>
  <c r="BX23" i="26" s="1"/>
  <c r="I18" i="50"/>
  <c r="J18" i="50"/>
  <c r="BY22" i="26" s="1"/>
  <c r="J19" i="50"/>
  <c r="BY23" i="26" s="1"/>
  <c r="J20" i="50"/>
  <c r="J21" i="50"/>
  <c r="C15" i="50"/>
  <c r="C14" i="50"/>
  <c r="C13" i="50"/>
  <c r="C12" i="50"/>
  <c r="D15" i="50"/>
  <c r="D14" i="50"/>
  <c r="D13" i="50"/>
  <c r="D12" i="50"/>
  <c r="E15" i="50"/>
  <c r="E14" i="50"/>
  <c r="E13" i="50"/>
  <c r="E12" i="50"/>
  <c r="F15" i="50"/>
  <c r="F14" i="50"/>
  <c r="F13" i="50"/>
  <c r="F12" i="50"/>
  <c r="G15" i="50"/>
  <c r="G14" i="50"/>
  <c r="G13" i="50"/>
  <c r="G12" i="50"/>
  <c r="H15" i="50"/>
  <c r="H14" i="50"/>
  <c r="H13" i="50"/>
  <c r="H12" i="50"/>
  <c r="I15" i="50"/>
  <c r="I14" i="50"/>
  <c r="I13" i="50"/>
  <c r="I12" i="50"/>
  <c r="J87" i="49"/>
  <c r="J88" i="49"/>
  <c r="J89" i="49"/>
  <c r="J90" i="49"/>
  <c r="J91" i="49"/>
  <c r="K90" i="49"/>
  <c r="K88" i="49"/>
  <c r="K89" i="49"/>
  <c r="K91" i="49"/>
  <c r="K87" i="49"/>
  <c r="K85" i="49"/>
  <c r="K84" i="49"/>
  <c r="K83" i="49"/>
  <c r="K82" i="49"/>
  <c r="J82" i="49"/>
  <c r="J83" i="49"/>
  <c r="J84" i="49"/>
  <c r="J85" i="49"/>
  <c r="AJ107" i="15"/>
  <c r="AJ106" i="15"/>
  <c r="AJ105" i="15"/>
  <c r="AJ104" i="15"/>
  <c r="AJ103" i="15"/>
  <c r="AJ101" i="15"/>
  <c r="AJ100" i="15"/>
  <c r="AJ99" i="15"/>
  <c r="AJ98" i="15"/>
  <c r="AJ95" i="15"/>
  <c r="AB95" i="15"/>
  <c r="AA95" i="15"/>
  <c r="Z95" i="15"/>
  <c r="Y95" i="15"/>
  <c r="X95" i="15"/>
  <c r="W95" i="15"/>
  <c r="V95" i="15"/>
  <c r="U95" i="15"/>
  <c r="T95" i="15"/>
  <c r="S95" i="15"/>
  <c r="R95" i="15"/>
  <c r="Q95" i="15"/>
  <c r="O95" i="15"/>
  <c r="N95" i="15"/>
  <c r="M95" i="15"/>
  <c r="L95" i="15"/>
  <c r="K95" i="15"/>
  <c r="J95" i="15"/>
  <c r="I95" i="15"/>
  <c r="H95" i="15"/>
  <c r="G95" i="15"/>
  <c r="F95" i="15"/>
  <c r="E95" i="15"/>
  <c r="D95" i="15"/>
  <c r="AJ94" i="15"/>
  <c r="AB94" i="15"/>
  <c r="AA94" i="15"/>
  <c r="Z94" i="15"/>
  <c r="Y94" i="15"/>
  <c r="X94" i="15"/>
  <c r="W94" i="15"/>
  <c r="V94" i="15"/>
  <c r="U94" i="15"/>
  <c r="T94" i="15"/>
  <c r="S94" i="15"/>
  <c r="R94" i="15"/>
  <c r="Q94" i="15"/>
  <c r="O94" i="15"/>
  <c r="N94" i="15"/>
  <c r="M94" i="15"/>
  <c r="L94" i="15"/>
  <c r="K94" i="15"/>
  <c r="J94" i="15"/>
  <c r="I94" i="15"/>
  <c r="H94" i="15"/>
  <c r="G94" i="15"/>
  <c r="F94" i="15"/>
  <c r="E94" i="15"/>
  <c r="D94" i="15"/>
  <c r="AJ93" i="15"/>
  <c r="AB93" i="15"/>
  <c r="AA93" i="15"/>
  <c r="Z93" i="15"/>
  <c r="Y93" i="15"/>
  <c r="X93" i="15"/>
  <c r="W93" i="15"/>
  <c r="V93" i="15"/>
  <c r="U93" i="15"/>
  <c r="T93" i="15"/>
  <c r="S93" i="15"/>
  <c r="R93" i="15"/>
  <c r="Q93" i="15"/>
  <c r="O93" i="15"/>
  <c r="N93" i="15"/>
  <c r="M93" i="15"/>
  <c r="L93" i="15"/>
  <c r="K93" i="15"/>
  <c r="J93" i="15"/>
  <c r="I93" i="15"/>
  <c r="H93" i="15"/>
  <c r="G93" i="15"/>
  <c r="F93" i="15"/>
  <c r="E93" i="15"/>
  <c r="D93" i="15"/>
  <c r="AJ92" i="15"/>
  <c r="AB92" i="15"/>
  <c r="AA92" i="15"/>
  <c r="Z92" i="15"/>
  <c r="Y92" i="15"/>
  <c r="X92" i="15"/>
  <c r="W92" i="15"/>
  <c r="V92" i="15"/>
  <c r="U92" i="15"/>
  <c r="T92" i="15"/>
  <c r="S92" i="15"/>
  <c r="R92" i="15"/>
  <c r="Q92" i="15"/>
  <c r="O92" i="15"/>
  <c r="N92" i="15"/>
  <c r="M92" i="15"/>
  <c r="L92" i="15"/>
  <c r="K92" i="15"/>
  <c r="J92" i="15"/>
  <c r="I92" i="15"/>
  <c r="H92" i="15"/>
  <c r="G92" i="15"/>
  <c r="F92" i="15"/>
  <c r="E92" i="15"/>
  <c r="D92" i="15"/>
  <c r="D98" i="15"/>
  <c r="E98" i="15"/>
  <c r="F98" i="15"/>
  <c r="G98" i="15"/>
  <c r="H98" i="15"/>
  <c r="I98" i="15"/>
  <c r="J98" i="15"/>
  <c r="K98" i="15"/>
  <c r="L98" i="15"/>
  <c r="M98" i="15"/>
  <c r="N98" i="15"/>
  <c r="O98" i="15"/>
  <c r="Q98" i="15"/>
  <c r="R98" i="15"/>
  <c r="S98" i="15"/>
  <c r="T98" i="15"/>
  <c r="U98" i="15"/>
  <c r="V98" i="15"/>
  <c r="W98" i="15"/>
  <c r="X98" i="15"/>
  <c r="Y98" i="15"/>
  <c r="Z98" i="15"/>
  <c r="AA98" i="15"/>
  <c r="AB98" i="15"/>
  <c r="AC98" i="15"/>
  <c r="AD98" i="15"/>
  <c r="AE98" i="15"/>
  <c r="AF98" i="15"/>
  <c r="AG98" i="15"/>
  <c r="AH98" i="15"/>
  <c r="AI98" i="15"/>
  <c r="D99" i="15"/>
  <c r="E99" i="15"/>
  <c r="F99" i="15"/>
  <c r="G99" i="15"/>
  <c r="H99" i="15"/>
  <c r="I99" i="15"/>
  <c r="J99" i="15"/>
  <c r="K99" i="15"/>
  <c r="L99" i="15"/>
  <c r="M99" i="15"/>
  <c r="N99" i="15"/>
  <c r="O99" i="15"/>
  <c r="Q99" i="15"/>
  <c r="R99" i="15"/>
  <c r="S99" i="15"/>
  <c r="T99" i="15"/>
  <c r="U99" i="15"/>
  <c r="V99" i="15"/>
  <c r="W99" i="15"/>
  <c r="X99" i="15"/>
  <c r="Y99" i="15"/>
  <c r="Z99" i="15"/>
  <c r="AA99" i="15"/>
  <c r="AB99" i="15"/>
  <c r="AC99" i="15"/>
  <c r="AD99" i="15"/>
  <c r="AE99" i="15"/>
  <c r="AF99" i="15"/>
  <c r="AG99" i="15"/>
  <c r="AH99" i="15"/>
  <c r="AI99" i="15"/>
  <c r="D100" i="15"/>
  <c r="E100" i="15"/>
  <c r="F100" i="15"/>
  <c r="G100" i="15"/>
  <c r="H100" i="15"/>
  <c r="I100" i="15"/>
  <c r="J100" i="15"/>
  <c r="K100" i="15"/>
  <c r="L100" i="15"/>
  <c r="M100" i="15"/>
  <c r="N100" i="15"/>
  <c r="O100" i="15"/>
  <c r="Q100" i="15"/>
  <c r="R100" i="15"/>
  <c r="S100" i="15"/>
  <c r="T100" i="15"/>
  <c r="U100" i="15"/>
  <c r="V100" i="15"/>
  <c r="W100" i="15"/>
  <c r="X100" i="15"/>
  <c r="Y100" i="15"/>
  <c r="Z100" i="15"/>
  <c r="AA100" i="15"/>
  <c r="AB100" i="15"/>
  <c r="AC100" i="15"/>
  <c r="AD100" i="15"/>
  <c r="AE100" i="15"/>
  <c r="AF100" i="15"/>
  <c r="AG100" i="15"/>
  <c r="AH100" i="15"/>
  <c r="AI100" i="15"/>
  <c r="D101" i="15"/>
  <c r="E101" i="15"/>
  <c r="F101" i="15"/>
  <c r="G101" i="15"/>
  <c r="H101" i="15"/>
  <c r="I101" i="15"/>
  <c r="J101" i="15"/>
  <c r="K101" i="15"/>
  <c r="L101" i="15"/>
  <c r="M101" i="15"/>
  <c r="N101" i="15"/>
  <c r="O101" i="15"/>
  <c r="Q101" i="15"/>
  <c r="R101" i="15"/>
  <c r="S101" i="15"/>
  <c r="T101" i="15"/>
  <c r="U101" i="15"/>
  <c r="V101" i="15"/>
  <c r="W101" i="15"/>
  <c r="X101" i="15"/>
  <c r="Y101" i="15"/>
  <c r="Z101" i="15"/>
  <c r="AA101" i="15"/>
  <c r="AB101" i="15"/>
  <c r="AC101" i="15"/>
  <c r="AD101" i="15"/>
  <c r="AE101" i="15"/>
  <c r="AF101" i="15"/>
  <c r="AG101" i="15"/>
  <c r="AH101" i="15"/>
  <c r="AI101" i="15"/>
  <c r="CR9" i="26" l="1"/>
  <c r="CF25" i="26"/>
  <c r="CE25" i="26"/>
  <c r="CF12" i="26"/>
  <c r="CL8" i="26"/>
  <c r="BY24" i="26"/>
  <c r="C16" i="50"/>
  <c r="D28" i="50"/>
  <c r="E16" i="50"/>
  <c r="H28" i="50"/>
  <c r="BW22" i="26"/>
  <c r="I28" i="50"/>
  <c r="BX22" i="26"/>
  <c r="H29" i="50"/>
  <c r="D29" i="50"/>
  <c r="D96" i="15"/>
  <c r="Q96" i="15"/>
  <c r="AJ96" i="15"/>
  <c r="D30" i="50"/>
  <c r="F16" i="50"/>
  <c r="H31" i="50"/>
  <c r="F28" i="50"/>
  <c r="BU22" i="26"/>
  <c r="F96" i="15"/>
  <c r="S96" i="15"/>
  <c r="E29" i="50"/>
  <c r="H96" i="15"/>
  <c r="U96" i="15"/>
  <c r="G28" i="50"/>
  <c r="BV22" i="26"/>
  <c r="H16" i="50"/>
  <c r="D31" i="50"/>
  <c r="G29" i="50"/>
  <c r="G30" i="50"/>
  <c r="G31" i="50"/>
  <c r="G16" i="50"/>
  <c r="F30" i="50"/>
  <c r="D16" i="50"/>
  <c r="F29" i="50"/>
  <c r="F31" i="50"/>
  <c r="H30" i="50"/>
  <c r="E30" i="50"/>
  <c r="E31" i="50"/>
  <c r="I29" i="50"/>
  <c r="I30" i="50"/>
  <c r="I31" i="50"/>
  <c r="I16" i="50"/>
  <c r="E96" i="15"/>
  <c r="R96" i="15"/>
  <c r="G96" i="15"/>
  <c r="T96" i="15"/>
  <c r="AJ108" i="15"/>
  <c r="I96" i="15"/>
  <c r="V96" i="15"/>
  <c r="J96" i="15"/>
  <c r="W96" i="15"/>
  <c r="K96" i="15"/>
  <c r="X96" i="15"/>
  <c r="L96" i="15"/>
  <c r="Y96" i="15"/>
  <c r="M96" i="15"/>
  <c r="Z96" i="15"/>
  <c r="N96" i="15"/>
  <c r="AA96" i="15"/>
  <c r="O96" i="15"/>
  <c r="AB96" i="15"/>
  <c r="CE24" i="26" l="1"/>
  <c r="CF24" i="26"/>
  <c r="CR8" i="26"/>
  <c r="D32" i="50"/>
  <c r="CF13" i="26"/>
  <c r="CL9" i="26"/>
  <c r="E32" i="50"/>
  <c r="I32" i="50"/>
  <c r="F32" i="50"/>
  <c r="H32" i="50"/>
  <c r="G32" i="50"/>
  <c r="K95" i="49" l="1"/>
  <c r="K94" i="49"/>
  <c r="K93" i="49"/>
  <c r="K92" i="49"/>
  <c r="K79" i="49"/>
  <c r="K78" i="49"/>
  <c r="K77" i="49"/>
  <c r="K76" i="49"/>
  <c r="K63" i="49"/>
  <c r="K62" i="49"/>
  <c r="K61" i="49"/>
  <c r="K60" i="49"/>
  <c r="K47" i="49"/>
  <c r="K46" i="49"/>
  <c r="K45" i="49"/>
  <c r="K44" i="49"/>
  <c r="K31" i="49"/>
  <c r="K30" i="49"/>
  <c r="K29" i="49"/>
  <c r="K28" i="49"/>
  <c r="K27" i="50"/>
  <c r="K26" i="50"/>
  <c r="K25" i="50"/>
  <c r="K24" i="50"/>
  <c r="K23" i="50"/>
  <c r="K21" i="50"/>
  <c r="K20" i="50"/>
  <c r="K19" i="50"/>
  <c r="K18" i="50"/>
  <c r="K15" i="50"/>
  <c r="K14" i="50"/>
  <c r="K13" i="50"/>
  <c r="K12" i="50"/>
  <c r="AJ59" i="23"/>
  <c r="AJ58" i="23"/>
  <c r="AJ57" i="23"/>
  <c r="AJ56" i="23"/>
  <c r="AJ55" i="23"/>
  <c r="AJ53" i="23"/>
  <c r="AJ52" i="23"/>
  <c r="AJ51" i="23"/>
  <c r="AJ50" i="23"/>
  <c r="AJ47" i="23"/>
  <c r="AJ46" i="23"/>
  <c r="AJ45" i="23"/>
  <c r="AJ44" i="23"/>
  <c r="AJ31" i="23"/>
  <c r="AJ30" i="23"/>
  <c r="AJ29" i="23"/>
  <c r="AJ28" i="23"/>
  <c r="AJ59" i="19"/>
  <c r="AJ58" i="19"/>
  <c r="AJ57" i="19"/>
  <c r="AJ56" i="19"/>
  <c r="AJ55" i="19"/>
  <c r="AJ53" i="19"/>
  <c r="AJ52" i="19"/>
  <c r="AJ51" i="19"/>
  <c r="AJ50" i="19"/>
  <c r="AJ47" i="19"/>
  <c r="AJ46" i="19"/>
  <c r="AJ45" i="19"/>
  <c r="AJ44" i="19"/>
  <c r="AJ31" i="19"/>
  <c r="AJ30" i="19"/>
  <c r="AJ29" i="19"/>
  <c r="AJ28" i="19"/>
  <c r="AJ15" i="19"/>
  <c r="AJ14" i="19"/>
  <c r="AJ13" i="19"/>
  <c r="AJ12" i="19"/>
  <c r="AJ59" i="17"/>
  <c r="AJ58" i="17"/>
  <c r="AJ57" i="17"/>
  <c r="AJ56" i="17"/>
  <c r="AJ61" i="17" s="1"/>
  <c r="AJ55" i="17"/>
  <c r="AJ53" i="17"/>
  <c r="AJ52" i="17"/>
  <c r="AJ51" i="17"/>
  <c r="AJ50" i="17"/>
  <c r="AJ47" i="17"/>
  <c r="AJ46" i="17"/>
  <c r="AJ45" i="17"/>
  <c r="AJ44" i="17"/>
  <c r="AJ31" i="17"/>
  <c r="AJ30" i="17"/>
  <c r="AJ29" i="17"/>
  <c r="AJ28" i="17"/>
  <c r="AJ15" i="17"/>
  <c r="AJ14" i="17"/>
  <c r="AJ13" i="17"/>
  <c r="AJ12" i="17"/>
  <c r="AJ59" i="16"/>
  <c r="AJ58" i="16"/>
  <c r="AJ57" i="16"/>
  <c r="AJ56" i="16"/>
  <c r="AJ55" i="16"/>
  <c r="AJ53" i="16"/>
  <c r="AJ52" i="16"/>
  <c r="AJ51" i="16"/>
  <c r="AJ50" i="16"/>
  <c r="AJ47" i="16"/>
  <c r="AJ46" i="16"/>
  <c r="AJ45" i="16"/>
  <c r="AJ44" i="16"/>
  <c r="AJ31" i="16"/>
  <c r="AJ30" i="16"/>
  <c r="AJ29" i="16"/>
  <c r="AJ28" i="16"/>
  <c r="AJ79" i="15"/>
  <c r="AJ78" i="15"/>
  <c r="AJ77" i="15"/>
  <c r="AJ76" i="15"/>
  <c r="AJ63" i="15"/>
  <c r="AJ62" i="15"/>
  <c r="AJ61" i="15"/>
  <c r="AJ60" i="15"/>
  <c r="AJ47" i="15"/>
  <c r="AJ46" i="15"/>
  <c r="AJ45" i="15"/>
  <c r="AJ44" i="15"/>
  <c r="AJ31" i="15"/>
  <c r="AJ30" i="15"/>
  <c r="AJ29" i="15"/>
  <c r="AJ28" i="15"/>
  <c r="AJ75" i="14"/>
  <c r="AJ74" i="14"/>
  <c r="AJ73" i="14"/>
  <c r="AJ79" i="14" s="1"/>
  <c r="AJ72" i="14"/>
  <c r="AJ71" i="14"/>
  <c r="AJ69" i="14"/>
  <c r="AJ68" i="14"/>
  <c r="AJ67" i="14"/>
  <c r="AJ66" i="14"/>
  <c r="AJ63" i="14"/>
  <c r="AJ62" i="14"/>
  <c r="AJ61" i="14"/>
  <c r="AJ60" i="14"/>
  <c r="AJ47" i="14"/>
  <c r="AJ46" i="14"/>
  <c r="AJ45" i="14"/>
  <c r="AJ44" i="14"/>
  <c r="AJ31" i="14"/>
  <c r="AJ30" i="14"/>
  <c r="AJ29" i="14"/>
  <c r="AJ28" i="14"/>
  <c r="AJ15" i="14"/>
  <c r="AJ14" i="14"/>
  <c r="AJ13" i="14"/>
  <c r="AJ12" i="14"/>
  <c r="AJ43" i="13"/>
  <c r="AJ42" i="13"/>
  <c r="AJ41" i="13"/>
  <c r="AJ40" i="13"/>
  <c r="AJ39" i="13"/>
  <c r="AJ37" i="13"/>
  <c r="AJ36" i="13"/>
  <c r="AJ35" i="13"/>
  <c r="AJ34" i="13"/>
  <c r="AJ31" i="13"/>
  <c r="AJ30" i="13"/>
  <c r="AJ29" i="13"/>
  <c r="AJ28" i="13"/>
  <c r="AJ155" i="11"/>
  <c r="AJ154" i="11"/>
  <c r="AJ153" i="11"/>
  <c r="AJ159" i="11" s="1"/>
  <c r="AJ152" i="11"/>
  <c r="AJ151" i="11"/>
  <c r="AJ149" i="11"/>
  <c r="AJ148" i="11"/>
  <c r="AJ147" i="11"/>
  <c r="AJ146" i="11"/>
  <c r="AJ142" i="11"/>
  <c r="AJ141" i="11"/>
  <c r="AJ140" i="11"/>
  <c r="AJ139" i="11"/>
  <c r="AJ126" i="11"/>
  <c r="AJ125" i="11"/>
  <c r="AJ124" i="11"/>
  <c r="AJ123" i="11"/>
  <c r="AJ110" i="11"/>
  <c r="AJ109" i="11"/>
  <c r="AJ108" i="11"/>
  <c r="AJ107" i="11"/>
  <c r="AJ94" i="11"/>
  <c r="AJ93" i="11"/>
  <c r="AJ92" i="11"/>
  <c r="AJ91" i="11"/>
  <c r="AJ78" i="11"/>
  <c r="AJ77" i="11"/>
  <c r="AJ76" i="11"/>
  <c r="AJ75" i="11"/>
  <c r="AJ62" i="11"/>
  <c r="AJ61" i="11"/>
  <c r="AJ60" i="11"/>
  <c r="AJ59" i="11"/>
  <c r="AJ15" i="11"/>
  <c r="AJ14" i="11"/>
  <c r="AJ13" i="11"/>
  <c r="AJ12" i="11"/>
  <c r="CW12" i="26"/>
  <c r="CZ12" i="26"/>
  <c r="CL67" i="37"/>
  <c r="CL66" i="34"/>
  <c r="CQ9" i="26" l="1"/>
  <c r="CF23" i="26"/>
  <c r="CE23" i="26"/>
  <c r="CF22" i="26"/>
  <c r="CQ8" i="26"/>
  <c r="CE22" i="26"/>
  <c r="AJ78" i="14"/>
  <c r="AJ32" i="17"/>
  <c r="AJ32" i="23"/>
  <c r="AJ63" i="19"/>
  <c r="AJ16" i="14"/>
  <c r="AJ157" i="11"/>
  <c r="AJ158" i="11"/>
  <c r="AJ45" i="13"/>
  <c r="AJ46" i="13"/>
  <c r="AJ62" i="16"/>
  <c r="AJ47" i="13"/>
  <c r="K96" i="49"/>
  <c r="K64" i="49"/>
  <c r="K30" i="50"/>
  <c r="AJ44" i="13"/>
  <c r="AJ62" i="17"/>
  <c r="K31" i="50"/>
  <c r="K48" i="49"/>
  <c r="AJ60" i="16"/>
  <c r="AJ62" i="23"/>
  <c r="K16" i="50"/>
  <c r="AJ16" i="17"/>
  <c r="AJ60" i="17"/>
  <c r="K28" i="50"/>
  <c r="AJ32" i="13"/>
  <c r="AJ60" i="19"/>
  <c r="AJ156" i="11"/>
  <c r="AJ76" i="14"/>
  <c r="AJ48" i="16"/>
  <c r="AJ62" i="19"/>
  <c r="AJ60" i="23"/>
  <c r="K32" i="49"/>
  <c r="K80" i="49"/>
  <c r="K29" i="50"/>
  <c r="AJ48" i="23"/>
  <c r="AJ63" i="23"/>
  <c r="AJ61" i="19"/>
  <c r="AJ48" i="19"/>
  <c r="AJ32" i="19"/>
  <c r="AJ16" i="19"/>
  <c r="AJ48" i="17"/>
  <c r="AJ63" i="17"/>
  <c r="AJ32" i="16"/>
  <c r="AJ61" i="16"/>
  <c r="AJ63" i="16"/>
  <c r="AJ109" i="15"/>
  <c r="AJ48" i="15"/>
  <c r="AJ80" i="15"/>
  <c r="AJ32" i="15"/>
  <c r="AJ64" i="15"/>
  <c r="AJ111" i="15"/>
  <c r="AJ110" i="15"/>
  <c r="AJ64" i="14"/>
  <c r="AJ48" i="14"/>
  <c r="AJ32" i="14"/>
  <c r="AJ77" i="14"/>
  <c r="AJ143" i="11"/>
  <c r="AJ127" i="11"/>
  <c r="AJ111" i="11"/>
  <c r="AJ95" i="11"/>
  <c r="AJ79" i="11"/>
  <c r="AJ63" i="11"/>
  <c r="AJ16" i="11"/>
  <c r="AJ61" i="23"/>
  <c r="CL102" i="47"/>
  <c r="CL91" i="47"/>
  <c r="CL90" i="47"/>
  <c r="CL89" i="47"/>
  <c r="CL88" i="47"/>
  <c r="CL87" i="47"/>
  <c r="CL85" i="47"/>
  <c r="CL84" i="47"/>
  <c r="CL83" i="47"/>
  <c r="CL82" i="47"/>
  <c r="CL92" i="47" s="1"/>
  <c r="CL79" i="47"/>
  <c r="CL78" i="47"/>
  <c r="CL77" i="47"/>
  <c r="CL76" i="47"/>
  <c r="CL63" i="47"/>
  <c r="CL62" i="47"/>
  <c r="CL61" i="47"/>
  <c r="CL60" i="47"/>
  <c r="CL47" i="47"/>
  <c r="CL46" i="47"/>
  <c r="CL45" i="47"/>
  <c r="CL44" i="47"/>
  <c r="CL31" i="47"/>
  <c r="CL30" i="47"/>
  <c r="CL29" i="47"/>
  <c r="CL28" i="47"/>
  <c r="CL54" i="46"/>
  <c r="CL43" i="46"/>
  <c r="CL42" i="46"/>
  <c r="CL41" i="46"/>
  <c r="CL40" i="46"/>
  <c r="CL39" i="46"/>
  <c r="CL37" i="46"/>
  <c r="CL36" i="46"/>
  <c r="CL35" i="46"/>
  <c r="CL34" i="46"/>
  <c r="CL44" i="46" s="1"/>
  <c r="CL31" i="46"/>
  <c r="CL30" i="46"/>
  <c r="CL29" i="46"/>
  <c r="CL28" i="46"/>
  <c r="CL70" i="39"/>
  <c r="CL59" i="39"/>
  <c r="CL58" i="39"/>
  <c r="CL57" i="39"/>
  <c r="CL56" i="39"/>
  <c r="CL55" i="39"/>
  <c r="CL53" i="39"/>
  <c r="CL52" i="39"/>
  <c r="CL51" i="39"/>
  <c r="CL50" i="39"/>
  <c r="CL60" i="39" s="1"/>
  <c r="CL47" i="39"/>
  <c r="CL46" i="39"/>
  <c r="CL45" i="39"/>
  <c r="CL44" i="39"/>
  <c r="CL31" i="39"/>
  <c r="CL30" i="39"/>
  <c r="CL29" i="39"/>
  <c r="CL28" i="39"/>
  <c r="CL70" i="38"/>
  <c r="CL59" i="38"/>
  <c r="CL58" i="38"/>
  <c r="CL57" i="38"/>
  <c r="CL56" i="38"/>
  <c r="CL55" i="38"/>
  <c r="CL53" i="38"/>
  <c r="CL52" i="38"/>
  <c r="CL51" i="38"/>
  <c r="CL50" i="38"/>
  <c r="CL60" i="38" s="1"/>
  <c r="CL47" i="38"/>
  <c r="CL46" i="38"/>
  <c r="CL45" i="38"/>
  <c r="CL44" i="38"/>
  <c r="CL31" i="38"/>
  <c r="CL30" i="38"/>
  <c r="CL29" i="38"/>
  <c r="CL28" i="38"/>
  <c r="CL15" i="38"/>
  <c r="CL14" i="38"/>
  <c r="CL13" i="38"/>
  <c r="CL12" i="38"/>
  <c r="CL87" i="37"/>
  <c r="CL76" i="37"/>
  <c r="CL75" i="37"/>
  <c r="CL74" i="37"/>
  <c r="CL73" i="37"/>
  <c r="CL72" i="37"/>
  <c r="CL70" i="37"/>
  <c r="CL69" i="37"/>
  <c r="CL68" i="37"/>
  <c r="CL77" i="37"/>
  <c r="CL47" i="37"/>
  <c r="CL46" i="37"/>
  <c r="CL45" i="37"/>
  <c r="CL44" i="37"/>
  <c r="CL31" i="37"/>
  <c r="CL30" i="37"/>
  <c r="CL29" i="37"/>
  <c r="CL28" i="37"/>
  <c r="CL15" i="37"/>
  <c r="CL14" i="37"/>
  <c r="CL13" i="37"/>
  <c r="CL12" i="37"/>
  <c r="CL71" i="36"/>
  <c r="CL54" i="36"/>
  <c r="CL53" i="36"/>
  <c r="CL52" i="36"/>
  <c r="CL51" i="36"/>
  <c r="CL61" i="36" s="1"/>
  <c r="CL48" i="36"/>
  <c r="CL47" i="36"/>
  <c r="CL46" i="36"/>
  <c r="CL45" i="36"/>
  <c r="CL32" i="36"/>
  <c r="CL31" i="36"/>
  <c r="CL30" i="36"/>
  <c r="CL29" i="36"/>
  <c r="CL86" i="34"/>
  <c r="CL75" i="34"/>
  <c r="CL74" i="34"/>
  <c r="CL73" i="34"/>
  <c r="CL72" i="34"/>
  <c r="CL71" i="34"/>
  <c r="CL69" i="34"/>
  <c r="CL68" i="34"/>
  <c r="CL67" i="34"/>
  <c r="CL63" i="34"/>
  <c r="CL62" i="34"/>
  <c r="CL61" i="34"/>
  <c r="CL60" i="34"/>
  <c r="CL47" i="34"/>
  <c r="CL46" i="34"/>
  <c r="CL45" i="34"/>
  <c r="CL44" i="34"/>
  <c r="CL31" i="34"/>
  <c r="CL30" i="34"/>
  <c r="CL29" i="34"/>
  <c r="CL28" i="34"/>
  <c r="CL15" i="34"/>
  <c r="CL14" i="34"/>
  <c r="CL13" i="34"/>
  <c r="CL12" i="34"/>
  <c r="CL134" i="35"/>
  <c r="CL123" i="35"/>
  <c r="CL122" i="35"/>
  <c r="CL121" i="35"/>
  <c r="CL120" i="35"/>
  <c r="CL119" i="35"/>
  <c r="CL117" i="35"/>
  <c r="CL116" i="35"/>
  <c r="CL115" i="35"/>
  <c r="CL114" i="35"/>
  <c r="CL95" i="35"/>
  <c r="CL94" i="35"/>
  <c r="CL93" i="35"/>
  <c r="CL92" i="35"/>
  <c r="CL79" i="35"/>
  <c r="CL78" i="35"/>
  <c r="CL77" i="35"/>
  <c r="CL76" i="35"/>
  <c r="CL63" i="35"/>
  <c r="CL62" i="35"/>
  <c r="CL61" i="35"/>
  <c r="CL60" i="35"/>
  <c r="CL47" i="35"/>
  <c r="CL46" i="35"/>
  <c r="CL45" i="35"/>
  <c r="CL44" i="35"/>
  <c r="CL31" i="35"/>
  <c r="CL30" i="35"/>
  <c r="CL29" i="35"/>
  <c r="CL28" i="35"/>
  <c r="CL54" i="33"/>
  <c r="CL43" i="33"/>
  <c r="CL42" i="33"/>
  <c r="CL41" i="33"/>
  <c r="CL40" i="33"/>
  <c r="CL39" i="33"/>
  <c r="CL37" i="33"/>
  <c r="CL36" i="33"/>
  <c r="CL35" i="33"/>
  <c r="CL34" i="33"/>
  <c r="CL44" i="33" s="1"/>
  <c r="CL31" i="33"/>
  <c r="CL30" i="33"/>
  <c r="CL29" i="33"/>
  <c r="CL28" i="33"/>
  <c r="CL165" i="32"/>
  <c r="CL154" i="32"/>
  <c r="CL153" i="32"/>
  <c r="CL152" i="32"/>
  <c r="CL151" i="32"/>
  <c r="CL150" i="32"/>
  <c r="CL148" i="32"/>
  <c r="CL147" i="32"/>
  <c r="CL146" i="32"/>
  <c r="CL145" i="32"/>
  <c r="CL142" i="32"/>
  <c r="CL141" i="32"/>
  <c r="CL140" i="32"/>
  <c r="CL139" i="32"/>
  <c r="CL126" i="32"/>
  <c r="CL125" i="32"/>
  <c r="CL124" i="32"/>
  <c r="CL123" i="32"/>
  <c r="CL110" i="32"/>
  <c r="CL109" i="32"/>
  <c r="CL108" i="32"/>
  <c r="CL107" i="32"/>
  <c r="CL94" i="32"/>
  <c r="CL93" i="32"/>
  <c r="CL92" i="32"/>
  <c r="CL91" i="32"/>
  <c r="CL78" i="32"/>
  <c r="CL77" i="32"/>
  <c r="CL76" i="32"/>
  <c r="CL75" i="32"/>
  <c r="CL62" i="32"/>
  <c r="CL61" i="32"/>
  <c r="CL60" i="32"/>
  <c r="CL59" i="32"/>
  <c r="CL15" i="32"/>
  <c r="CL14" i="32"/>
  <c r="CL13" i="32"/>
  <c r="CL12" i="32"/>
  <c r="CL48" i="37" l="1"/>
  <c r="AJ64" i="19"/>
  <c r="AJ48" i="13"/>
  <c r="AJ64" i="23"/>
  <c r="CL62" i="39"/>
  <c r="CL72" i="39" s="1"/>
  <c r="AJ64" i="17"/>
  <c r="AJ160" i="11"/>
  <c r="CL74" i="36"/>
  <c r="CL32" i="35"/>
  <c r="K32" i="50"/>
  <c r="CL49" i="36"/>
  <c r="CL16" i="38"/>
  <c r="CL32" i="47"/>
  <c r="CL45" i="33"/>
  <c r="CL55" i="33" s="1"/>
  <c r="CL16" i="32"/>
  <c r="CL47" i="33"/>
  <c r="CL57" i="33" s="1"/>
  <c r="CL78" i="37"/>
  <c r="CL88" i="37" s="1"/>
  <c r="CL64" i="35"/>
  <c r="CL33" i="36"/>
  <c r="CL48" i="47"/>
  <c r="CL32" i="33"/>
  <c r="CL63" i="32"/>
  <c r="CL48" i="34"/>
  <c r="AJ80" i="14"/>
  <c r="CL111" i="32"/>
  <c r="CL47" i="46"/>
  <c r="CL57" i="46" s="1"/>
  <c r="AJ64" i="16"/>
  <c r="AJ112" i="15"/>
  <c r="CL80" i="47"/>
  <c r="CL64" i="47"/>
  <c r="CL94" i="47"/>
  <c r="CL104" i="47" s="1"/>
  <c r="CL95" i="47"/>
  <c r="CL105" i="47" s="1"/>
  <c r="CL32" i="46"/>
  <c r="CL48" i="39"/>
  <c r="CL32" i="39"/>
  <c r="CL61" i="39"/>
  <c r="CL63" i="39"/>
  <c r="CL73" i="39" s="1"/>
  <c r="CL62" i="38"/>
  <c r="CL72" i="38" s="1"/>
  <c r="CL48" i="38"/>
  <c r="CL61" i="38"/>
  <c r="CL71" i="38" s="1"/>
  <c r="CL63" i="38"/>
  <c r="CL73" i="38" s="1"/>
  <c r="CL32" i="38"/>
  <c r="CL80" i="37"/>
  <c r="CL90" i="37" s="1"/>
  <c r="CL32" i="37"/>
  <c r="CL16" i="37"/>
  <c r="CL79" i="37"/>
  <c r="CL89" i="37" s="1"/>
  <c r="CL77" i="34"/>
  <c r="CL87" i="34" s="1"/>
  <c r="CL64" i="34"/>
  <c r="CL32" i="34"/>
  <c r="CL78" i="34"/>
  <c r="CL88" i="34" s="1"/>
  <c r="CL16" i="34"/>
  <c r="CL79" i="34"/>
  <c r="CL89" i="34" s="1"/>
  <c r="CL76" i="34"/>
  <c r="CL96" i="35"/>
  <c r="CL80" i="35"/>
  <c r="CL126" i="35"/>
  <c r="CL136" i="35" s="1"/>
  <c r="CL125" i="35"/>
  <c r="CL127" i="35"/>
  <c r="CL137" i="35" s="1"/>
  <c r="CL48" i="35"/>
  <c r="CL124" i="35"/>
  <c r="CL143" i="32"/>
  <c r="CL127" i="32"/>
  <c r="CL157" i="32"/>
  <c r="CL167" i="32" s="1"/>
  <c r="CL95" i="32"/>
  <c r="CL79" i="32"/>
  <c r="CL156" i="32"/>
  <c r="CL158" i="32"/>
  <c r="CL168" i="32" s="1"/>
  <c r="CL155" i="32"/>
  <c r="CL93" i="47"/>
  <c r="CL45" i="46"/>
  <c r="CL46" i="46"/>
  <c r="CL56" i="46" s="1"/>
  <c r="CL46" i="33"/>
  <c r="CL56" i="33" s="1"/>
  <c r="CL64" i="39" l="1"/>
  <c r="CL71" i="39"/>
  <c r="CL64" i="38"/>
  <c r="CL81" i="37"/>
  <c r="CL80" i="34"/>
  <c r="CL128" i="35"/>
  <c r="CL135" i="35"/>
  <c r="CL159" i="32"/>
  <c r="CL166" i="32"/>
  <c r="CL103" i="47"/>
  <c r="CL96" i="47"/>
  <c r="CL55" i="46"/>
  <c r="CL48" i="46"/>
  <c r="CL72" i="36"/>
  <c r="CL48" i="33"/>
  <c r="CK102" i="47" l="1"/>
  <c r="CK91" i="47"/>
  <c r="CK90" i="47"/>
  <c r="CK89" i="47"/>
  <c r="CK88" i="47"/>
  <c r="CK87" i="47"/>
  <c r="CK85" i="47"/>
  <c r="CK84" i="47"/>
  <c r="CK83" i="47"/>
  <c r="CK82" i="47"/>
  <c r="CK92" i="47" s="1"/>
  <c r="CK79" i="47"/>
  <c r="CK78" i="47"/>
  <c r="CK77" i="47"/>
  <c r="CK76" i="47"/>
  <c r="CK63" i="47"/>
  <c r="CK62" i="47"/>
  <c r="CK61" i="47"/>
  <c r="CK60" i="47"/>
  <c r="CK47" i="47"/>
  <c r="CK46" i="47"/>
  <c r="CK45" i="47"/>
  <c r="CK44" i="47"/>
  <c r="CK31" i="47"/>
  <c r="CK30" i="47"/>
  <c r="CK29" i="47"/>
  <c r="CK28" i="47"/>
  <c r="CK54" i="46"/>
  <c r="CK43" i="46"/>
  <c r="CK42" i="46"/>
  <c r="CK41" i="46"/>
  <c r="CK40" i="46"/>
  <c r="CK39" i="46"/>
  <c r="CK37" i="46"/>
  <c r="CK36" i="46"/>
  <c r="CK35" i="46"/>
  <c r="CK34" i="46"/>
  <c r="CK44" i="46" s="1"/>
  <c r="CK31" i="46"/>
  <c r="CK30" i="46"/>
  <c r="CK29" i="46"/>
  <c r="CK28" i="46"/>
  <c r="CK70" i="39"/>
  <c r="CK59" i="39"/>
  <c r="CK58" i="39"/>
  <c r="CK57" i="39"/>
  <c r="CK56" i="39"/>
  <c r="CK55" i="39"/>
  <c r="CK53" i="39"/>
  <c r="CK52" i="39"/>
  <c r="CK51" i="39"/>
  <c r="CK50" i="39"/>
  <c r="CK60" i="39" s="1"/>
  <c r="CK47" i="39"/>
  <c r="CK46" i="39"/>
  <c r="CK45" i="39"/>
  <c r="CK44" i="39"/>
  <c r="CK31" i="39"/>
  <c r="CK30" i="39"/>
  <c r="CK29" i="39"/>
  <c r="CK28" i="39"/>
  <c r="CK70" i="38"/>
  <c r="CK59" i="38"/>
  <c r="CK58" i="38"/>
  <c r="CK57" i="38"/>
  <c r="CK56" i="38"/>
  <c r="CK55" i="38"/>
  <c r="CK53" i="38"/>
  <c r="CK52" i="38"/>
  <c r="CK51" i="38"/>
  <c r="CK50" i="38"/>
  <c r="CK60" i="38" s="1"/>
  <c r="CK47" i="38"/>
  <c r="CK46" i="38"/>
  <c r="CK45" i="38"/>
  <c r="CK44" i="38"/>
  <c r="CK31" i="38"/>
  <c r="CK30" i="38"/>
  <c r="CK29" i="38"/>
  <c r="CK28" i="38"/>
  <c r="CK15" i="38"/>
  <c r="CK14" i="38"/>
  <c r="CK13" i="38"/>
  <c r="CK12" i="38"/>
  <c r="CK87" i="37"/>
  <c r="CK76" i="37"/>
  <c r="CK75" i="37"/>
  <c r="CK74" i="37"/>
  <c r="CK73" i="37"/>
  <c r="CK72" i="37"/>
  <c r="CK70" i="37"/>
  <c r="CK69" i="37"/>
  <c r="CK68" i="37"/>
  <c r="CK67" i="37"/>
  <c r="CK77" i="37" s="1"/>
  <c r="CK47" i="37"/>
  <c r="CK46" i="37"/>
  <c r="CK45" i="37"/>
  <c r="CK44" i="37"/>
  <c r="CK31" i="37"/>
  <c r="CK30" i="37"/>
  <c r="CK29" i="37"/>
  <c r="CK28" i="37"/>
  <c r="CK15" i="37"/>
  <c r="CK14" i="37"/>
  <c r="CK13" i="37"/>
  <c r="CK12" i="37"/>
  <c r="CK71" i="36"/>
  <c r="CK60" i="36"/>
  <c r="CK59" i="36"/>
  <c r="CK58" i="36"/>
  <c r="CK57" i="36"/>
  <c r="CK56" i="36"/>
  <c r="CK54" i="36"/>
  <c r="CK53" i="36"/>
  <c r="CK52" i="36"/>
  <c r="CK51" i="36"/>
  <c r="CK61" i="36" s="1"/>
  <c r="CK48" i="36"/>
  <c r="CK47" i="36"/>
  <c r="CK46" i="36"/>
  <c r="CK45" i="36"/>
  <c r="CK32" i="36"/>
  <c r="CK31" i="36"/>
  <c r="CK30" i="36"/>
  <c r="CK29" i="36"/>
  <c r="CK86" i="34"/>
  <c r="CK75" i="34"/>
  <c r="CK74" i="34"/>
  <c r="CK73" i="34"/>
  <c r="CK72" i="34"/>
  <c r="CK71" i="34"/>
  <c r="CK69" i="34"/>
  <c r="CK68" i="34"/>
  <c r="CK67" i="34"/>
  <c r="CK66" i="34"/>
  <c r="CK63" i="34"/>
  <c r="CK62" i="34"/>
  <c r="CK61" i="34"/>
  <c r="CK60" i="34"/>
  <c r="CK47" i="34"/>
  <c r="CK46" i="34"/>
  <c r="CK45" i="34"/>
  <c r="CK44" i="34"/>
  <c r="CK31" i="34"/>
  <c r="CK30" i="34"/>
  <c r="CK29" i="34"/>
  <c r="CK28" i="34"/>
  <c r="CK15" i="34"/>
  <c r="CK14" i="34"/>
  <c r="CK13" i="34"/>
  <c r="CK12" i="34"/>
  <c r="CK134" i="35"/>
  <c r="CK123" i="35"/>
  <c r="CK122" i="35"/>
  <c r="CK121" i="35"/>
  <c r="CK120" i="35"/>
  <c r="CK119" i="35"/>
  <c r="CK117" i="35"/>
  <c r="CK116" i="35"/>
  <c r="CK115" i="35"/>
  <c r="CK114" i="35"/>
  <c r="CK95" i="35"/>
  <c r="CK94" i="35"/>
  <c r="CK93" i="35"/>
  <c r="CK92" i="35"/>
  <c r="CK79" i="35"/>
  <c r="CK78" i="35"/>
  <c r="CK77" i="35"/>
  <c r="CK76" i="35"/>
  <c r="CK63" i="35"/>
  <c r="CK62" i="35"/>
  <c r="CK61" i="35"/>
  <c r="CK60" i="35"/>
  <c r="CK47" i="35"/>
  <c r="CK46" i="35"/>
  <c r="CK45" i="35"/>
  <c r="CK44" i="35"/>
  <c r="CK31" i="35"/>
  <c r="CK30" i="35"/>
  <c r="CK29" i="35"/>
  <c r="CK28" i="35"/>
  <c r="CK54" i="33"/>
  <c r="CK43" i="33"/>
  <c r="CK42" i="33"/>
  <c r="CK41" i="33"/>
  <c r="CK40" i="33"/>
  <c r="CK39" i="33"/>
  <c r="CK37" i="33"/>
  <c r="CK36" i="33"/>
  <c r="CK35" i="33"/>
  <c r="CK34" i="33"/>
  <c r="CK44" i="33" s="1"/>
  <c r="CK31" i="33"/>
  <c r="CK30" i="33"/>
  <c r="CK29" i="33"/>
  <c r="CK28" i="33"/>
  <c r="CK165" i="32"/>
  <c r="CK154" i="32"/>
  <c r="CK153" i="32"/>
  <c r="CK152" i="32"/>
  <c r="CK151" i="32"/>
  <c r="CK150" i="32"/>
  <c r="CK148" i="32"/>
  <c r="CK147" i="32"/>
  <c r="CK146" i="32"/>
  <c r="CK145" i="32"/>
  <c r="CK155" i="32" s="1"/>
  <c r="CK142" i="32"/>
  <c r="CK141" i="32"/>
  <c r="CK140" i="32"/>
  <c r="CK139" i="32"/>
  <c r="CK126" i="32"/>
  <c r="CK125" i="32"/>
  <c r="CK124" i="32"/>
  <c r="CK123" i="32"/>
  <c r="CK110" i="32"/>
  <c r="CK109" i="32"/>
  <c r="CK108" i="32"/>
  <c r="CK107" i="32"/>
  <c r="CK94" i="32"/>
  <c r="CK93" i="32"/>
  <c r="CK92" i="32"/>
  <c r="CK91" i="32"/>
  <c r="CK78" i="32"/>
  <c r="CK77" i="32"/>
  <c r="CK76" i="32"/>
  <c r="CK75" i="32"/>
  <c r="CK62" i="32"/>
  <c r="CK61" i="32"/>
  <c r="CK60" i="32"/>
  <c r="CK59" i="32"/>
  <c r="CK15" i="32"/>
  <c r="CK14" i="32"/>
  <c r="CK13" i="32"/>
  <c r="CK12" i="32"/>
  <c r="CJ117" i="35"/>
  <c r="CJ116" i="35"/>
  <c r="CJ115" i="35"/>
  <c r="CJ114" i="35"/>
  <c r="CK48" i="37" l="1"/>
  <c r="CK63" i="36"/>
  <c r="CK78" i="37"/>
  <c r="CK88" i="37" s="1"/>
  <c r="CK64" i="36"/>
  <c r="CK74" i="36" s="1"/>
  <c r="CK62" i="36"/>
  <c r="CK72" i="36" s="1"/>
  <c r="CK16" i="38"/>
  <c r="CK47" i="33"/>
  <c r="CK57" i="33" s="1"/>
  <c r="CK95" i="47"/>
  <c r="CK105" i="47" s="1"/>
  <c r="CK32" i="35"/>
  <c r="CK63" i="39"/>
  <c r="CK73" i="39" s="1"/>
  <c r="CK47" i="46"/>
  <c r="CK57" i="46" s="1"/>
  <c r="CK156" i="32"/>
  <c r="CK166" i="32" s="1"/>
  <c r="CK32" i="47"/>
  <c r="CK46" i="46"/>
  <c r="CK56" i="46" s="1"/>
  <c r="CK61" i="38"/>
  <c r="CK71" i="38" s="1"/>
  <c r="CK80" i="37"/>
  <c r="CK90" i="37" s="1"/>
  <c r="CK16" i="37"/>
  <c r="CK49" i="36"/>
  <c r="CK45" i="33"/>
  <c r="CK55" i="33" s="1"/>
  <c r="CK32" i="33"/>
  <c r="CK95" i="32"/>
  <c r="CK16" i="32"/>
  <c r="CK143" i="32"/>
  <c r="CK80" i="47"/>
  <c r="CK64" i="47"/>
  <c r="CK48" i="47"/>
  <c r="CK93" i="47"/>
  <c r="CK94" i="47"/>
  <c r="CK104" i="47" s="1"/>
  <c r="CK32" i="46"/>
  <c r="CK62" i="39"/>
  <c r="CK72" i="39" s="1"/>
  <c r="CK61" i="39"/>
  <c r="CK71" i="39" s="1"/>
  <c r="CK48" i="39"/>
  <c r="CK32" i="39"/>
  <c r="CK48" i="38"/>
  <c r="CK62" i="38"/>
  <c r="CK72" i="38" s="1"/>
  <c r="CK63" i="38"/>
  <c r="CK73" i="38" s="1"/>
  <c r="CK32" i="38"/>
  <c r="CK32" i="37"/>
  <c r="CK79" i="37"/>
  <c r="CK89" i="37" s="1"/>
  <c r="CK33" i="36"/>
  <c r="CK79" i="34"/>
  <c r="CK89" i="34" s="1"/>
  <c r="CK64" i="34"/>
  <c r="CK48" i="34"/>
  <c r="CK32" i="34"/>
  <c r="CK77" i="34"/>
  <c r="CK87" i="34" s="1"/>
  <c r="CK78" i="34"/>
  <c r="CK88" i="34" s="1"/>
  <c r="CK76" i="34"/>
  <c r="CK16" i="34"/>
  <c r="CK96" i="35"/>
  <c r="CK125" i="35"/>
  <c r="CK135" i="35" s="1"/>
  <c r="CK80" i="35"/>
  <c r="CK127" i="35"/>
  <c r="CK137" i="35" s="1"/>
  <c r="CK126" i="35"/>
  <c r="CK136" i="35" s="1"/>
  <c r="CK64" i="35"/>
  <c r="CK48" i="35"/>
  <c r="CK124" i="35"/>
  <c r="CK127" i="32"/>
  <c r="CK111" i="32"/>
  <c r="CK157" i="32"/>
  <c r="CK167" i="32" s="1"/>
  <c r="CK158" i="32"/>
  <c r="CK168" i="32" s="1"/>
  <c r="CK79" i="32"/>
  <c r="CK63" i="32"/>
  <c r="CK45" i="46"/>
  <c r="CK46" i="33"/>
  <c r="CK56" i="33" s="1"/>
  <c r="CJ154" i="32"/>
  <c r="CJ142" i="32"/>
  <c r="CJ140" i="32"/>
  <c r="CJ125" i="32"/>
  <c r="CJ145" i="32"/>
  <c r="CJ155" i="32" s="1"/>
  <c r="CJ109" i="32"/>
  <c r="CJ152" i="32"/>
  <c r="CJ108" i="32"/>
  <c r="CJ107" i="32"/>
  <c r="CJ94" i="32"/>
  <c r="CJ78" i="32"/>
  <c r="CJ61" i="32"/>
  <c r="CJ60" i="32"/>
  <c r="CJ165" i="32"/>
  <c r="CJ151" i="32"/>
  <c r="CJ148" i="32"/>
  <c r="CJ147" i="32"/>
  <c r="CJ54" i="33"/>
  <c r="CJ43" i="33"/>
  <c r="CJ42" i="33"/>
  <c r="CJ41" i="33"/>
  <c r="CJ40" i="33"/>
  <c r="CJ39" i="33"/>
  <c r="CJ37" i="33"/>
  <c r="CJ36" i="33"/>
  <c r="CJ35" i="33"/>
  <c r="CJ34" i="33"/>
  <c r="CJ44" i="33" s="1"/>
  <c r="CJ134" i="35"/>
  <c r="CJ123" i="35"/>
  <c r="CJ122" i="35"/>
  <c r="CJ121" i="35"/>
  <c r="CJ120" i="35"/>
  <c r="CJ119" i="35"/>
  <c r="CJ124" i="35"/>
  <c r="CJ86" i="34"/>
  <c r="CJ75" i="34"/>
  <c r="CJ74" i="34"/>
  <c r="CJ73" i="34"/>
  <c r="CJ72" i="34"/>
  <c r="CJ71" i="34"/>
  <c r="CJ69" i="34"/>
  <c r="CJ68" i="34"/>
  <c r="CJ67" i="34"/>
  <c r="CJ66" i="34"/>
  <c r="CJ76" i="34" s="1"/>
  <c r="CJ71" i="36"/>
  <c r="CJ60" i="36"/>
  <c r="CJ59" i="36"/>
  <c r="CJ58" i="36"/>
  <c r="CJ57" i="36"/>
  <c r="CJ56" i="36"/>
  <c r="CJ54" i="36"/>
  <c r="CJ53" i="36"/>
  <c r="CJ52" i="36"/>
  <c r="CJ51" i="36"/>
  <c r="CJ61" i="36" s="1"/>
  <c r="CJ87" i="37"/>
  <c r="CJ76" i="37"/>
  <c r="CJ75" i="37"/>
  <c r="CJ74" i="37"/>
  <c r="CJ73" i="37"/>
  <c r="CJ72" i="37"/>
  <c r="CJ70" i="37"/>
  <c r="CJ69" i="37"/>
  <c r="CJ68" i="37"/>
  <c r="CJ67" i="37"/>
  <c r="CJ77" i="37" s="1"/>
  <c r="CJ70" i="38"/>
  <c r="CJ59" i="38"/>
  <c r="CJ58" i="38"/>
  <c r="CJ57" i="38"/>
  <c r="CJ56" i="38"/>
  <c r="CJ55" i="38"/>
  <c r="CJ53" i="38"/>
  <c r="CJ52" i="38"/>
  <c r="CJ51" i="38"/>
  <c r="CJ50" i="38"/>
  <c r="CJ60" i="38" s="1"/>
  <c r="CJ70" i="39"/>
  <c r="CJ59" i="39"/>
  <c r="CJ58" i="39"/>
  <c r="CJ57" i="39"/>
  <c r="CJ56" i="39"/>
  <c r="CJ55" i="39"/>
  <c r="CJ53" i="39"/>
  <c r="CJ52" i="39"/>
  <c r="CJ51" i="39"/>
  <c r="CJ50" i="39"/>
  <c r="CJ60" i="39" s="1"/>
  <c r="CJ54" i="46"/>
  <c r="CJ43" i="46"/>
  <c r="CJ42" i="46"/>
  <c r="CJ41" i="46"/>
  <c r="CJ40" i="46"/>
  <c r="CJ39" i="46"/>
  <c r="CJ37" i="46"/>
  <c r="CJ36" i="46"/>
  <c r="CJ35" i="46"/>
  <c r="CJ34" i="46"/>
  <c r="CJ44" i="46" s="1"/>
  <c r="CJ102" i="47"/>
  <c r="CJ91" i="47"/>
  <c r="CJ90" i="47"/>
  <c r="CJ89" i="47"/>
  <c r="CJ88" i="47"/>
  <c r="CJ87" i="47"/>
  <c r="CJ85" i="47"/>
  <c r="CJ84" i="47"/>
  <c r="CJ83" i="47"/>
  <c r="CJ82" i="47"/>
  <c r="CJ79" i="47"/>
  <c r="CJ78" i="47"/>
  <c r="CJ77" i="47"/>
  <c r="CJ76" i="47"/>
  <c r="CJ63" i="47"/>
  <c r="CJ62" i="47"/>
  <c r="CJ61" i="47"/>
  <c r="CJ60" i="47"/>
  <c r="CJ47" i="47"/>
  <c r="CJ46" i="47"/>
  <c r="CJ45" i="47"/>
  <c r="CJ44" i="47"/>
  <c r="CJ31" i="47"/>
  <c r="CJ30" i="47"/>
  <c r="CJ29" i="47"/>
  <c r="CJ28" i="47"/>
  <c r="CJ31" i="46"/>
  <c r="CJ30" i="46"/>
  <c r="CJ29" i="46"/>
  <c r="CJ28" i="46"/>
  <c r="CJ47" i="39"/>
  <c r="CJ46" i="39"/>
  <c r="CJ45" i="39"/>
  <c r="CJ44" i="39"/>
  <c r="CJ31" i="39"/>
  <c r="CJ30" i="39"/>
  <c r="CJ29" i="39"/>
  <c r="CJ28" i="39"/>
  <c r="CJ47" i="38"/>
  <c r="CJ46" i="38"/>
  <c r="CJ45" i="38"/>
  <c r="CJ44" i="38"/>
  <c r="CJ31" i="38"/>
  <c r="CJ30" i="38"/>
  <c r="CJ29" i="38"/>
  <c r="CJ28" i="38"/>
  <c r="CJ15" i="38"/>
  <c r="CJ14" i="38"/>
  <c r="CJ13" i="38"/>
  <c r="CJ12" i="38"/>
  <c r="CJ47" i="37"/>
  <c r="CJ46" i="37"/>
  <c r="CJ45" i="37"/>
  <c r="CJ44" i="37"/>
  <c r="CJ31" i="37"/>
  <c r="CJ30" i="37"/>
  <c r="CJ29" i="37"/>
  <c r="CJ28" i="37"/>
  <c r="CJ15" i="37"/>
  <c r="CJ14" i="37"/>
  <c r="CJ13" i="37"/>
  <c r="CJ12" i="37"/>
  <c r="CJ48" i="36"/>
  <c r="CJ47" i="36"/>
  <c r="CJ46" i="36"/>
  <c r="CJ45" i="36"/>
  <c r="CJ32" i="36"/>
  <c r="CJ31" i="36"/>
  <c r="CJ30" i="36"/>
  <c r="CJ29" i="36"/>
  <c r="CJ63" i="34"/>
  <c r="CJ62" i="34"/>
  <c r="CJ61" i="34"/>
  <c r="CJ60" i="34"/>
  <c r="CJ47" i="34"/>
  <c r="CJ46" i="34"/>
  <c r="CJ45" i="34"/>
  <c r="CJ44" i="34"/>
  <c r="CJ31" i="34"/>
  <c r="CJ30" i="34"/>
  <c r="CJ29" i="34"/>
  <c r="CJ28" i="34"/>
  <c r="CJ15" i="34"/>
  <c r="CJ14" i="34"/>
  <c r="CJ13" i="34"/>
  <c r="CJ12" i="34"/>
  <c r="CJ95" i="35"/>
  <c r="CJ94" i="35"/>
  <c r="CJ93" i="35"/>
  <c r="CJ92" i="35"/>
  <c r="CJ79" i="35"/>
  <c r="CJ78" i="35"/>
  <c r="CJ77" i="35"/>
  <c r="CJ76" i="35"/>
  <c r="CJ63" i="35"/>
  <c r="CJ62" i="35"/>
  <c r="CJ61" i="35"/>
  <c r="CJ60" i="35"/>
  <c r="CJ47" i="35"/>
  <c r="CJ46" i="35"/>
  <c r="CJ45" i="35"/>
  <c r="CJ44" i="35"/>
  <c r="CJ31" i="35"/>
  <c r="CJ30" i="35"/>
  <c r="CJ29" i="35"/>
  <c r="CJ28" i="35"/>
  <c r="CJ31" i="33"/>
  <c r="CJ30" i="33"/>
  <c r="CJ29" i="33"/>
  <c r="CJ28" i="33"/>
  <c r="CJ141" i="32"/>
  <c r="CJ139" i="32"/>
  <c r="CJ126" i="32"/>
  <c r="CJ124" i="32"/>
  <c r="CJ123" i="32"/>
  <c r="CJ110" i="32"/>
  <c r="CJ93" i="32"/>
  <c r="CJ92" i="32"/>
  <c r="CJ91" i="32"/>
  <c r="CJ77" i="32"/>
  <c r="CJ76" i="32"/>
  <c r="CJ62" i="32"/>
  <c r="CJ59" i="32"/>
  <c r="CJ15" i="32"/>
  <c r="CJ14" i="32"/>
  <c r="CJ13" i="32"/>
  <c r="CJ12" i="32"/>
  <c r="CI102" i="47"/>
  <c r="CI91" i="47"/>
  <c r="CI90" i="47"/>
  <c r="CI89" i="47"/>
  <c r="CI88" i="47"/>
  <c r="CI87" i="47"/>
  <c r="CI85" i="47"/>
  <c r="CI84" i="47"/>
  <c r="CI83" i="47"/>
  <c r="CI82" i="47"/>
  <c r="CI92" i="47" s="1"/>
  <c r="CI79" i="47"/>
  <c r="CI78" i="47"/>
  <c r="CI77" i="47"/>
  <c r="CI76" i="47"/>
  <c r="CI63" i="47"/>
  <c r="CI62" i="47"/>
  <c r="CI61" i="47"/>
  <c r="CI60" i="47"/>
  <c r="CI47" i="47"/>
  <c r="CI46" i="47"/>
  <c r="CI45" i="47"/>
  <c r="CI44" i="47"/>
  <c r="CI31" i="47"/>
  <c r="CI30" i="47"/>
  <c r="CI29" i="47"/>
  <c r="CI28" i="47"/>
  <c r="CI54" i="46"/>
  <c r="CI43" i="46"/>
  <c r="CI42" i="46"/>
  <c r="CI41" i="46"/>
  <c r="CI40" i="46"/>
  <c r="CI39" i="46"/>
  <c r="CI37" i="46"/>
  <c r="CI36" i="46"/>
  <c r="CI35" i="46"/>
  <c r="CI34" i="46"/>
  <c r="CI44" i="46" s="1"/>
  <c r="CI31" i="46"/>
  <c r="CI30" i="46"/>
  <c r="CI29" i="46"/>
  <c r="CI28" i="46"/>
  <c r="CI70" i="39"/>
  <c r="CI59" i="39"/>
  <c r="CI58" i="39"/>
  <c r="CI57" i="39"/>
  <c r="CI56" i="39"/>
  <c r="CI55" i="39"/>
  <c r="CI53" i="39"/>
  <c r="CI52" i="39"/>
  <c r="CI51" i="39"/>
  <c r="CI50" i="39"/>
  <c r="CI60" i="39" s="1"/>
  <c r="CI47" i="39"/>
  <c r="CI46" i="39"/>
  <c r="CI45" i="39"/>
  <c r="CI44" i="39"/>
  <c r="CI31" i="39"/>
  <c r="CI30" i="39"/>
  <c r="CI29" i="39"/>
  <c r="CI28" i="39"/>
  <c r="CI70" i="38"/>
  <c r="CI59" i="38"/>
  <c r="CI58" i="38"/>
  <c r="CI57" i="38"/>
  <c r="CI56" i="38"/>
  <c r="CI55" i="38"/>
  <c r="CI53" i="38"/>
  <c r="CI52" i="38"/>
  <c r="CI51" i="38"/>
  <c r="CI50" i="38"/>
  <c r="CI60" i="38" s="1"/>
  <c r="CI47" i="38"/>
  <c r="CI46" i="38"/>
  <c r="CI45" i="38"/>
  <c r="CI44" i="38"/>
  <c r="CI31" i="38"/>
  <c r="CI30" i="38"/>
  <c r="CI29" i="38"/>
  <c r="CI28" i="38"/>
  <c r="CI15" i="38"/>
  <c r="CI14" i="38"/>
  <c r="CI13" i="38"/>
  <c r="CI12" i="38"/>
  <c r="CI11" i="38"/>
  <c r="CI87" i="37"/>
  <c r="CI76" i="37"/>
  <c r="CI75" i="37"/>
  <c r="CI74" i="37"/>
  <c r="CI73" i="37"/>
  <c r="CI72" i="37"/>
  <c r="CI70" i="37"/>
  <c r="CI69" i="37"/>
  <c r="CI68" i="37"/>
  <c r="CI67" i="37"/>
  <c r="CI77" i="37" s="1"/>
  <c r="CI47" i="37"/>
  <c r="CI46" i="37"/>
  <c r="CI45" i="37"/>
  <c r="CI44" i="37"/>
  <c r="CI31" i="37"/>
  <c r="CI30" i="37"/>
  <c r="CI29" i="37"/>
  <c r="CI28" i="37"/>
  <c r="CI15" i="37"/>
  <c r="CI14" i="37"/>
  <c r="CI13" i="37"/>
  <c r="CI12" i="37"/>
  <c r="CI71" i="36"/>
  <c r="CI60" i="36"/>
  <c r="CI59" i="36"/>
  <c r="CI58" i="36"/>
  <c r="CI57" i="36"/>
  <c r="CI56" i="36"/>
  <c r="CI54" i="36"/>
  <c r="CI53" i="36"/>
  <c r="CI52" i="36"/>
  <c r="CI51" i="36"/>
  <c r="CI61" i="36" s="1"/>
  <c r="CI48" i="36"/>
  <c r="CI47" i="36"/>
  <c r="CI46" i="36"/>
  <c r="CI45" i="36"/>
  <c r="CI32" i="36"/>
  <c r="CI31" i="36"/>
  <c r="CI30" i="36"/>
  <c r="CI29" i="36"/>
  <c r="CI48" i="37" l="1"/>
  <c r="CJ48" i="37"/>
  <c r="CI62" i="36"/>
  <c r="CI72" i="36" s="1"/>
  <c r="CJ63" i="36"/>
  <c r="CK65" i="36"/>
  <c r="CI63" i="36"/>
  <c r="CJ62" i="36"/>
  <c r="CJ72" i="36" s="1"/>
  <c r="CI64" i="36"/>
  <c r="CI74" i="36" s="1"/>
  <c r="CJ64" i="36"/>
  <c r="CJ74" i="36" s="1"/>
  <c r="CK64" i="39"/>
  <c r="CJ64" i="35"/>
  <c r="CJ47" i="46"/>
  <c r="CJ57" i="46" s="1"/>
  <c r="CI32" i="37"/>
  <c r="CK96" i="47"/>
  <c r="CK103" i="47"/>
  <c r="CK64" i="38"/>
  <c r="CK81" i="37"/>
  <c r="CK80" i="34"/>
  <c r="CK128" i="35"/>
  <c r="CK159" i="32"/>
  <c r="CJ64" i="47"/>
  <c r="CK55" i="46"/>
  <c r="CK48" i="46"/>
  <c r="CJ16" i="38"/>
  <c r="CJ33" i="36"/>
  <c r="CJ16" i="34"/>
  <c r="CJ64" i="34"/>
  <c r="CJ48" i="34"/>
  <c r="CJ32" i="35"/>
  <c r="CJ80" i="35"/>
  <c r="CK48" i="33"/>
  <c r="CJ32" i="33"/>
  <c r="CJ47" i="33"/>
  <c r="CJ57" i="33" s="1"/>
  <c r="CJ127" i="32"/>
  <c r="CJ80" i="47"/>
  <c r="CJ48" i="47"/>
  <c r="CJ32" i="47"/>
  <c r="CJ93" i="47"/>
  <c r="CJ103" i="47" s="1"/>
  <c r="CJ94" i="47"/>
  <c r="CJ104" i="47" s="1"/>
  <c r="CJ95" i="47"/>
  <c r="CJ105" i="47" s="1"/>
  <c r="CJ92" i="47"/>
  <c r="CJ32" i="46"/>
  <c r="CJ46" i="46"/>
  <c r="CJ56" i="46" s="1"/>
  <c r="CJ45" i="46"/>
  <c r="CJ55" i="46" s="1"/>
  <c r="CJ48" i="39"/>
  <c r="CJ62" i="39"/>
  <c r="CJ72" i="39" s="1"/>
  <c r="CJ61" i="39"/>
  <c r="CJ71" i="39" s="1"/>
  <c r="CJ63" i="39"/>
  <c r="CJ73" i="39" s="1"/>
  <c r="CJ32" i="39"/>
  <c r="CJ61" i="38"/>
  <c r="CJ71" i="38" s="1"/>
  <c r="CJ48" i="38"/>
  <c r="CJ62" i="38"/>
  <c r="CJ72" i="38" s="1"/>
  <c r="CJ63" i="38"/>
  <c r="CJ73" i="38" s="1"/>
  <c r="CJ32" i="38"/>
  <c r="CJ32" i="37"/>
  <c r="CJ80" i="37"/>
  <c r="CJ90" i="37" s="1"/>
  <c r="CJ16" i="37"/>
  <c r="CJ78" i="37"/>
  <c r="CJ79" i="37"/>
  <c r="CJ89" i="37" s="1"/>
  <c r="CJ49" i="36"/>
  <c r="CJ32" i="34"/>
  <c r="CJ78" i="34"/>
  <c r="CJ88" i="34" s="1"/>
  <c r="CJ79" i="34"/>
  <c r="CJ89" i="34" s="1"/>
  <c r="CJ96" i="35"/>
  <c r="CJ126" i="35"/>
  <c r="CJ136" i="35" s="1"/>
  <c r="CJ125" i="35"/>
  <c r="CJ135" i="35" s="1"/>
  <c r="CJ48" i="35"/>
  <c r="CJ127" i="35"/>
  <c r="CJ137" i="35" s="1"/>
  <c r="CJ45" i="33"/>
  <c r="CJ55" i="33" s="1"/>
  <c r="CJ46" i="33"/>
  <c r="CJ56" i="33" s="1"/>
  <c r="CJ143" i="32"/>
  <c r="CJ111" i="32"/>
  <c r="CJ95" i="32"/>
  <c r="CJ146" i="32"/>
  <c r="CJ75" i="32"/>
  <c r="CJ79" i="32" s="1"/>
  <c r="CJ63" i="32"/>
  <c r="CJ150" i="32"/>
  <c r="CJ157" i="32" s="1"/>
  <c r="CJ167" i="32" s="1"/>
  <c r="CJ153" i="32"/>
  <c r="CJ16" i="32"/>
  <c r="CJ77" i="34"/>
  <c r="CI80" i="47"/>
  <c r="CI32" i="46"/>
  <c r="CI63" i="39"/>
  <c r="CI73" i="39" s="1"/>
  <c r="CI63" i="38"/>
  <c r="CI73" i="38" s="1"/>
  <c r="CI48" i="39"/>
  <c r="CI47" i="46"/>
  <c r="CI57" i="46" s="1"/>
  <c r="CI16" i="38"/>
  <c r="CI49" i="36"/>
  <c r="CI64" i="47"/>
  <c r="CI48" i="47"/>
  <c r="CI93" i="47"/>
  <c r="CI103" i="47" s="1"/>
  <c r="CI94" i="47"/>
  <c r="CI104" i="47" s="1"/>
  <c r="CI95" i="47"/>
  <c r="CI105" i="47" s="1"/>
  <c r="CI32" i="47"/>
  <c r="CI46" i="46"/>
  <c r="CI56" i="46" s="1"/>
  <c r="CI45" i="46"/>
  <c r="CI55" i="46" s="1"/>
  <c r="CI62" i="39"/>
  <c r="CI72" i="39" s="1"/>
  <c r="CI32" i="39"/>
  <c r="CI61" i="39"/>
  <c r="CI71" i="39" s="1"/>
  <c r="CI48" i="38"/>
  <c r="CI32" i="38"/>
  <c r="CI61" i="38"/>
  <c r="CI71" i="38" s="1"/>
  <c r="CI62" i="38"/>
  <c r="CI72" i="38" s="1"/>
  <c r="CI78" i="37"/>
  <c r="CI88" i="37" s="1"/>
  <c r="CI79" i="37"/>
  <c r="CI89" i="37" s="1"/>
  <c r="CI80" i="37"/>
  <c r="CI90" i="37" s="1"/>
  <c r="CI16" i="37"/>
  <c r="CI33" i="36"/>
  <c r="CJ65" i="36" l="1"/>
  <c r="CI65" i="36"/>
  <c r="CJ48" i="33"/>
  <c r="CJ96" i="47"/>
  <c r="CJ48" i="46"/>
  <c r="CJ64" i="39"/>
  <c r="CJ64" i="38"/>
  <c r="CJ81" i="37"/>
  <c r="CJ88" i="37"/>
  <c r="CJ128" i="35"/>
  <c r="CJ158" i="32"/>
  <c r="CJ168" i="32" s="1"/>
  <c r="CJ156" i="32"/>
  <c r="CJ87" i="34"/>
  <c r="CJ80" i="34"/>
  <c r="CI96" i="47"/>
  <c r="CI48" i="46"/>
  <c r="CI64" i="39"/>
  <c r="CI64" i="38"/>
  <c r="CI81" i="37"/>
  <c r="CJ159" i="32" l="1"/>
  <c r="CJ166" i="32"/>
  <c r="CI66" i="34"/>
  <c r="CI86" i="34"/>
  <c r="CI75" i="34"/>
  <c r="CI74" i="34"/>
  <c r="CI73" i="34"/>
  <c r="CI72" i="34"/>
  <c r="CI71" i="34"/>
  <c r="CI69" i="34"/>
  <c r="CI68" i="34"/>
  <c r="CI67" i="34"/>
  <c r="CI63" i="34"/>
  <c r="CI62" i="34"/>
  <c r="CI61" i="34"/>
  <c r="CI60" i="34"/>
  <c r="CI47" i="34"/>
  <c r="CI46" i="34"/>
  <c r="CI45" i="34"/>
  <c r="CI44" i="34"/>
  <c r="CI31" i="34"/>
  <c r="CI30" i="34"/>
  <c r="CI29" i="34"/>
  <c r="CI28" i="34"/>
  <c r="CI15" i="34"/>
  <c r="CI14" i="34"/>
  <c r="CI13" i="34"/>
  <c r="CI12" i="34"/>
  <c r="CI95" i="35"/>
  <c r="BZ95" i="35"/>
  <c r="BY95" i="35"/>
  <c r="BX95" i="35"/>
  <c r="BW95" i="35"/>
  <c r="BV95" i="35"/>
  <c r="BU95" i="35"/>
  <c r="BT95" i="35"/>
  <c r="BS95" i="35"/>
  <c r="BR95" i="35"/>
  <c r="BQ95" i="35"/>
  <c r="BP95" i="35"/>
  <c r="BO95" i="35"/>
  <c r="BN95" i="35"/>
  <c r="BM95" i="35"/>
  <c r="BL95" i="35"/>
  <c r="BK95" i="35"/>
  <c r="BJ95" i="35"/>
  <c r="BI95" i="35"/>
  <c r="BH95" i="35"/>
  <c r="BG95" i="35"/>
  <c r="BF95" i="35"/>
  <c r="BE95" i="35"/>
  <c r="BD95" i="35"/>
  <c r="BC95" i="35"/>
  <c r="BB95" i="35"/>
  <c r="BA95" i="35"/>
  <c r="AZ95" i="35"/>
  <c r="AY95" i="35"/>
  <c r="AX95" i="35"/>
  <c r="AW95" i="35"/>
  <c r="AV95" i="35"/>
  <c r="AU95" i="35"/>
  <c r="AT95" i="35"/>
  <c r="AS95" i="35"/>
  <c r="AR95" i="35"/>
  <c r="AQ95" i="35"/>
  <c r="AP95" i="35"/>
  <c r="AO95" i="35"/>
  <c r="AN95" i="35"/>
  <c r="AM95" i="35"/>
  <c r="AL95" i="35"/>
  <c r="AK95" i="35"/>
  <c r="AJ95" i="35"/>
  <c r="AI95" i="35"/>
  <c r="AH95" i="35"/>
  <c r="AG95" i="35"/>
  <c r="AF95" i="35"/>
  <c r="AE95" i="35"/>
  <c r="AD95" i="35"/>
  <c r="AC95" i="35"/>
  <c r="AB95" i="35"/>
  <c r="AA95" i="35"/>
  <c r="Z95" i="35"/>
  <c r="Y95" i="35"/>
  <c r="X95" i="35"/>
  <c r="W95" i="35"/>
  <c r="V95" i="35"/>
  <c r="U95" i="35"/>
  <c r="T95" i="35"/>
  <c r="S95" i="35"/>
  <c r="R95" i="35"/>
  <c r="Q95" i="35"/>
  <c r="P95" i="35"/>
  <c r="O95" i="35"/>
  <c r="N95" i="35"/>
  <c r="M95" i="35"/>
  <c r="L95" i="35"/>
  <c r="K95" i="35"/>
  <c r="J95" i="35"/>
  <c r="I95" i="35"/>
  <c r="H95" i="35"/>
  <c r="G95" i="35"/>
  <c r="F95" i="35"/>
  <c r="E95" i="35"/>
  <c r="D95" i="35"/>
  <c r="CI94" i="35"/>
  <c r="BZ94" i="35"/>
  <c r="BY94" i="35"/>
  <c r="BX94" i="35"/>
  <c r="BW94" i="35"/>
  <c r="BV94" i="35"/>
  <c r="BU94" i="35"/>
  <c r="BT94" i="35"/>
  <c r="BS94" i="35"/>
  <c r="BR94" i="35"/>
  <c r="BQ94" i="35"/>
  <c r="BP94" i="35"/>
  <c r="BO94" i="35"/>
  <c r="BN94" i="35"/>
  <c r="BM94" i="35"/>
  <c r="BL94" i="35"/>
  <c r="BK94" i="35"/>
  <c r="BJ94" i="35"/>
  <c r="BI94" i="35"/>
  <c r="BH94" i="35"/>
  <c r="BG94" i="35"/>
  <c r="BF94" i="35"/>
  <c r="BE94" i="35"/>
  <c r="BD94" i="35"/>
  <c r="BC94" i="35"/>
  <c r="BB94" i="35"/>
  <c r="BA94" i="35"/>
  <c r="AZ94" i="35"/>
  <c r="AY94" i="35"/>
  <c r="AX94" i="35"/>
  <c r="AW94" i="35"/>
  <c r="AV94" i="35"/>
  <c r="AU94" i="35"/>
  <c r="AT94" i="35"/>
  <c r="AS94" i="35"/>
  <c r="AR94" i="35"/>
  <c r="AQ94" i="35"/>
  <c r="AP94" i="35"/>
  <c r="AO94" i="35"/>
  <c r="AN94" i="35"/>
  <c r="AM94" i="35"/>
  <c r="AL94" i="35"/>
  <c r="AK94" i="35"/>
  <c r="AJ94" i="35"/>
  <c r="AI94" i="35"/>
  <c r="AH94" i="35"/>
  <c r="AG94" i="35"/>
  <c r="AF94" i="35"/>
  <c r="AE94" i="35"/>
  <c r="AD94" i="35"/>
  <c r="AC94" i="35"/>
  <c r="AB94" i="35"/>
  <c r="AA94" i="35"/>
  <c r="Z94" i="35"/>
  <c r="Y94" i="35"/>
  <c r="X94" i="35"/>
  <c r="W94" i="35"/>
  <c r="V94" i="35"/>
  <c r="U94" i="35"/>
  <c r="T94" i="35"/>
  <c r="S94" i="35"/>
  <c r="R94" i="35"/>
  <c r="Q94" i="35"/>
  <c r="P94" i="35"/>
  <c r="O94" i="35"/>
  <c r="N94" i="35"/>
  <c r="M94" i="35"/>
  <c r="L94" i="35"/>
  <c r="K94" i="35"/>
  <c r="J94" i="35"/>
  <c r="I94" i="35"/>
  <c r="H94" i="35"/>
  <c r="G94" i="35"/>
  <c r="F94" i="35"/>
  <c r="E94" i="35"/>
  <c r="D94" i="35"/>
  <c r="CI93" i="35"/>
  <c r="BZ93" i="35"/>
  <c r="BY93" i="35"/>
  <c r="BX93" i="35"/>
  <c r="BW93" i="35"/>
  <c r="BV93" i="35"/>
  <c r="BU93" i="35"/>
  <c r="BT93" i="35"/>
  <c r="BS93" i="35"/>
  <c r="BR93" i="35"/>
  <c r="BQ93" i="35"/>
  <c r="BP93" i="35"/>
  <c r="BO93" i="35"/>
  <c r="BN93" i="35"/>
  <c r="BM93" i="35"/>
  <c r="BL93" i="35"/>
  <c r="BK93" i="35"/>
  <c r="BJ93" i="35"/>
  <c r="BI93" i="35"/>
  <c r="BH93" i="35"/>
  <c r="BG93" i="35"/>
  <c r="BF93" i="35"/>
  <c r="BE93" i="35"/>
  <c r="BD93" i="35"/>
  <c r="BC93" i="35"/>
  <c r="BB93" i="35"/>
  <c r="BA93" i="35"/>
  <c r="AZ93" i="35"/>
  <c r="AY93" i="35"/>
  <c r="AX93" i="35"/>
  <c r="AW93" i="35"/>
  <c r="AV93" i="35"/>
  <c r="AU93" i="35"/>
  <c r="AT93" i="35"/>
  <c r="AS93" i="35"/>
  <c r="AR93" i="35"/>
  <c r="AQ93" i="35"/>
  <c r="AP93" i="35"/>
  <c r="AO93" i="35"/>
  <c r="AN93" i="35"/>
  <c r="AM93" i="35"/>
  <c r="AL93" i="35"/>
  <c r="AK93" i="35"/>
  <c r="AJ93" i="35"/>
  <c r="AI93" i="35"/>
  <c r="AH93" i="35"/>
  <c r="AG93" i="35"/>
  <c r="AF93" i="35"/>
  <c r="AE93" i="35"/>
  <c r="AD93" i="35"/>
  <c r="AC93" i="35"/>
  <c r="AB93" i="35"/>
  <c r="AA93" i="35"/>
  <c r="Z93" i="35"/>
  <c r="Y93" i="35"/>
  <c r="X93" i="35"/>
  <c r="W93" i="35"/>
  <c r="V93" i="35"/>
  <c r="U93" i="35"/>
  <c r="T93" i="35"/>
  <c r="S93" i="35"/>
  <c r="R93" i="35"/>
  <c r="Q93" i="35"/>
  <c r="P93" i="35"/>
  <c r="O93" i="35"/>
  <c r="N93" i="35"/>
  <c r="M93" i="35"/>
  <c r="L93" i="35"/>
  <c r="K93" i="35"/>
  <c r="J93" i="35"/>
  <c r="I93" i="35"/>
  <c r="H93" i="35"/>
  <c r="G93" i="35"/>
  <c r="F93" i="35"/>
  <c r="E93" i="35"/>
  <c r="D93" i="35"/>
  <c r="CI92" i="35"/>
  <c r="BZ92" i="35"/>
  <c r="BY92" i="35"/>
  <c r="BX92" i="35"/>
  <c r="BW92" i="35"/>
  <c r="BV92" i="35"/>
  <c r="BU92" i="35"/>
  <c r="BT92" i="35"/>
  <c r="BS92" i="35"/>
  <c r="BR92" i="35"/>
  <c r="BQ92" i="35"/>
  <c r="BP92" i="35"/>
  <c r="BO92" i="35"/>
  <c r="BN92" i="35"/>
  <c r="BM92" i="35"/>
  <c r="BL92" i="35"/>
  <c r="BK92" i="35"/>
  <c r="BJ92" i="35"/>
  <c r="BI92" i="35"/>
  <c r="BH92" i="35"/>
  <c r="BG92" i="35"/>
  <c r="BF92" i="35"/>
  <c r="BE92" i="35"/>
  <c r="BD92" i="35"/>
  <c r="BC92" i="35"/>
  <c r="BB92" i="35"/>
  <c r="BA92" i="35"/>
  <c r="AZ92" i="35"/>
  <c r="AY92" i="35"/>
  <c r="AX92" i="35"/>
  <c r="AW92" i="35"/>
  <c r="AV92" i="35"/>
  <c r="AU92" i="35"/>
  <c r="AT92" i="35"/>
  <c r="AS92" i="35"/>
  <c r="AR92" i="35"/>
  <c r="AQ92" i="35"/>
  <c r="AP92" i="35"/>
  <c r="AO92" i="35"/>
  <c r="AN92" i="35"/>
  <c r="AM92" i="35"/>
  <c r="AL92" i="35"/>
  <c r="AK92" i="35"/>
  <c r="AJ92" i="35"/>
  <c r="AI92" i="35"/>
  <c r="AH92" i="35"/>
  <c r="AG92" i="35"/>
  <c r="AF92" i="35"/>
  <c r="AE92" i="35"/>
  <c r="AD92" i="35"/>
  <c r="AC92" i="35"/>
  <c r="AB92" i="35"/>
  <c r="AA92" i="35"/>
  <c r="Z92" i="35"/>
  <c r="Y92" i="35"/>
  <c r="X92" i="35"/>
  <c r="W92" i="35"/>
  <c r="V92" i="35"/>
  <c r="U92" i="35"/>
  <c r="T92" i="35"/>
  <c r="S92" i="35"/>
  <c r="R92" i="35"/>
  <c r="Q92" i="35"/>
  <c r="P92" i="35"/>
  <c r="O92" i="35"/>
  <c r="N92" i="35"/>
  <c r="M92" i="35"/>
  <c r="L92" i="35"/>
  <c r="K92" i="35"/>
  <c r="J92" i="35"/>
  <c r="I92" i="35"/>
  <c r="H92" i="35"/>
  <c r="G92" i="35"/>
  <c r="F92" i="35"/>
  <c r="E92" i="35"/>
  <c r="D92" i="35"/>
  <c r="CI134" i="35"/>
  <c r="CI123" i="35"/>
  <c r="CI122" i="35"/>
  <c r="CI121" i="35"/>
  <c r="CI120" i="35"/>
  <c r="CI119" i="35"/>
  <c r="CI117" i="35"/>
  <c r="CI116" i="35"/>
  <c r="CI115" i="35"/>
  <c r="CI114" i="35"/>
  <c r="CI124" i="35" s="1"/>
  <c r="CI79" i="35"/>
  <c r="CI78" i="35"/>
  <c r="CI77" i="35"/>
  <c r="CI76" i="35"/>
  <c r="CI63" i="35"/>
  <c r="CI62" i="35"/>
  <c r="CI61" i="35"/>
  <c r="CI60" i="35"/>
  <c r="CI47" i="35"/>
  <c r="CI46" i="35"/>
  <c r="CI45" i="35"/>
  <c r="CI44" i="35"/>
  <c r="CI31" i="35"/>
  <c r="CI30" i="35"/>
  <c r="CI29" i="35"/>
  <c r="CI28" i="35"/>
  <c r="CI54" i="33"/>
  <c r="CI43" i="33"/>
  <c r="CI42" i="33"/>
  <c r="CI41" i="33"/>
  <c r="CI40" i="33"/>
  <c r="CI39" i="33"/>
  <c r="CI37" i="33"/>
  <c r="CI36" i="33"/>
  <c r="CI35" i="33"/>
  <c r="CI34" i="33"/>
  <c r="CI44" i="33" s="1"/>
  <c r="CI31" i="33"/>
  <c r="CI30" i="33"/>
  <c r="CI29" i="33"/>
  <c r="CI28" i="33"/>
  <c r="CI165" i="32"/>
  <c r="CI154" i="32"/>
  <c r="CI153" i="32"/>
  <c r="CI152" i="32"/>
  <c r="CI151" i="32"/>
  <c r="CI150" i="32"/>
  <c r="CI148" i="32"/>
  <c r="CI147" i="32"/>
  <c r="CI146" i="32"/>
  <c r="CI145" i="32"/>
  <c r="CI142" i="32"/>
  <c r="CI141" i="32"/>
  <c r="CI140" i="32"/>
  <c r="CI139" i="32"/>
  <c r="CI126" i="32"/>
  <c r="CI125" i="32"/>
  <c r="CI124" i="32"/>
  <c r="CI123" i="32"/>
  <c r="CI110" i="32"/>
  <c r="CI109" i="32"/>
  <c r="CI108" i="32"/>
  <c r="CI107" i="32"/>
  <c r="CI94" i="32"/>
  <c r="CI93" i="32"/>
  <c r="CI92" i="32"/>
  <c r="CI91" i="32"/>
  <c r="CI78" i="32"/>
  <c r="CI77" i="32"/>
  <c r="CI76" i="32"/>
  <c r="CI75" i="32"/>
  <c r="CI62" i="32"/>
  <c r="CI61" i="32"/>
  <c r="CI60" i="32"/>
  <c r="CI59" i="32"/>
  <c r="CI15" i="32"/>
  <c r="CI14" i="32"/>
  <c r="CI13" i="32"/>
  <c r="CI12" i="32"/>
  <c r="II6" i="40"/>
  <c r="CI111" i="32" l="1"/>
  <c r="AN96" i="35"/>
  <c r="AZ96" i="35"/>
  <c r="BL96" i="35"/>
  <c r="BX96" i="35"/>
  <c r="D96" i="35"/>
  <c r="AP96" i="35"/>
  <c r="BB96" i="35"/>
  <c r="BN96" i="35"/>
  <c r="BZ96" i="35"/>
  <c r="P96" i="35"/>
  <c r="R96" i="35"/>
  <c r="AD96" i="35"/>
  <c r="AB96" i="35"/>
  <c r="F96" i="35"/>
  <c r="CI127" i="32"/>
  <c r="H96" i="35"/>
  <c r="BD96" i="35"/>
  <c r="L96" i="35"/>
  <c r="X96" i="35"/>
  <c r="AJ96" i="35"/>
  <c r="AV96" i="35"/>
  <c r="BH96" i="35"/>
  <c r="BT96" i="35"/>
  <c r="AF96" i="35"/>
  <c r="T96" i="35"/>
  <c r="BP96" i="35"/>
  <c r="M96" i="35"/>
  <c r="Y96" i="35"/>
  <c r="AK96" i="35"/>
  <c r="AW96" i="35"/>
  <c r="BI96" i="35"/>
  <c r="BU96" i="35"/>
  <c r="AR96" i="35"/>
  <c r="CI16" i="34"/>
  <c r="J96" i="35"/>
  <c r="V96" i="35"/>
  <c r="AH96" i="35"/>
  <c r="AT96" i="35"/>
  <c r="BF96" i="35"/>
  <c r="BR96" i="35"/>
  <c r="N96" i="35"/>
  <c r="Z96" i="35"/>
  <c r="AL96" i="35"/>
  <c r="AX96" i="35"/>
  <c r="BJ96" i="35"/>
  <c r="BV96" i="35"/>
  <c r="O96" i="35"/>
  <c r="AA96" i="35"/>
  <c r="AM96" i="35"/>
  <c r="AY96" i="35"/>
  <c r="BK96" i="35"/>
  <c r="BW96" i="35"/>
  <c r="CI32" i="33"/>
  <c r="CI47" i="33"/>
  <c r="CI57" i="33" s="1"/>
  <c r="E96" i="35"/>
  <c r="Q96" i="35"/>
  <c r="AC96" i="35"/>
  <c r="AO96" i="35"/>
  <c r="BA96" i="35"/>
  <c r="BM96" i="35"/>
  <c r="BY96" i="35"/>
  <c r="G96" i="35"/>
  <c r="S96" i="35"/>
  <c r="AE96" i="35"/>
  <c r="AQ96" i="35"/>
  <c r="BC96" i="35"/>
  <c r="BO96" i="35"/>
  <c r="I96" i="35"/>
  <c r="U96" i="35"/>
  <c r="AG96" i="35"/>
  <c r="AS96" i="35"/>
  <c r="BE96" i="35"/>
  <c r="BQ96" i="35"/>
  <c r="K96" i="35"/>
  <c r="W96" i="35"/>
  <c r="AI96" i="35"/>
  <c r="AU96" i="35"/>
  <c r="BG96" i="35"/>
  <c r="BS96" i="35"/>
  <c r="CI76" i="34"/>
  <c r="CI77" i="34"/>
  <c r="CI87" i="34" s="1"/>
  <c r="CI64" i="34"/>
  <c r="CI48" i="34"/>
  <c r="CI32" i="34"/>
  <c r="CI78" i="34"/>
  <c r="CI88" i="34" s="1"/>
  <c r="CI79" i="34"/>
  <c r="CI89" i="34" s="1"/>
  <c r="CI96" i="35"/>
  <c r="CI32" i="35"/>
  <c r="CI48" i="35"/>
  <c r="CI126" i="35"/>
  <c r="CI136" i="35" s="1"/>
  <c r="CI80" i="35"/>
  <c r="CI64" i="35"/>
  <c r="CI125" i="35"/>
  <c r="CI135" i="35" s="1"/>
  <c r="CI127" i="35"/>
  <c r="CI137" i="35" s="1"/>
  <c r="CI45" i="33"/>
  <c r="CI55" i="33" s="1"/>
  <c r="CI46" i="33"/>
  <c r="CI56" i="33" s="1"/>
  <c r="CI143" i="32"/>
  <c r="CI95" i="32"/>
  <c r="CI79" i="32"/>
  <c r="CI63" i="32"/>
  <c r="CI155" i="32"/>
  <c r="CI156" i="32"/>
  <c r="CI166" i="32" s="1"/>
  <c r="CI157" i="32"/>
  <c r="CI167" i="32" s="1"/>
  <c r="CI158" i="32"/>
  <c r="CI168" i="32" s="1"/>
  <c r="CI16" i="32"/>
  <c r="CW10" i="26"/>
  <c r="E25" i="26"/>
  <c r="E24" i="26"/>
  <c r="CV12" i="26"/>
  <c r="DC10" i="26"/>
  <c r="DC12" i="26"/>
  <c r="CI48" i="33" l="1"/>
  <c r="CI80" i="34"/>
  <c r="CI128" i="35"/>
  <c r="CI159" i="32"/>
  <c r="P100" i="50"/>
  <c r="P99" i="50"/>
  <c r="P98" i="50"/>
  <c r="P97" i="50"/>
  <c r="J27" i="50"/>
  <c r="J26" i="50"/>
  <c r="J25" i="50"/>
  <c r="J24" i="50"/>
  <c r="J23" i="50"/>
  <c r="J15" i="50"/>
  <c r="J14" i="50"/>
  <c r="J13" i="50"/>
  <c r="J12" i="50"/>
  <c r="P116" i="49"/>
  <c r="P115" i="49"/>
  <c r="P114" i="49"/>
  <c r="P113" i="49"/>
  <c r="J93" i="49"/>
  <c r="J92" i="49"/>
  <c r="J79" i="49"/>
  <c r="J78" i="49"/>
  <c r="J77" i="49"/>
  <c r="J76" i="49"/>
  <c r="J63" i="49"/>
  <c r="J62" i="49"/>
  <c r="J61" i="49"/>
  <c r="J60" i="49"/>
  <c r="J47" i="49"/>
  <c r="J46" i="49"/>
  <c r="J45" i="49"/>
  <c r="J44" i="49"/>
  <c r="J31" i="49"/>
  <c r="J30" i="49"/>
  <c r="J29" i="49"/>
  <c r="J28" i="49"/>
  <c r="P5" i="49"/>
  <c r="P4" i="49"/>
  <c r="P3" i="49"/>
  <c r="P2" i="49"/>
  <c r="T1" i="42"/>
  <c r="T5" i="42"/>
  <c r="T6" i="42"/>
  <c r="T7" i="42"/>
  <c r="T8" i="42"/>
  <c r="T9" i="42"/>
  <c r="T10" i="42"/>
  <c r="T11" i="42"/>
  <c r="T12" i="42"/>
  <c r="J64" i="49" l="1"/>
  <c r="J28" i="50"/>
  <c r="J48" i="49"/>
  <c r="J95" i="49"/>
  <c r="J32" i="49"/>
  <c r="J80" i="49"/>
  <c r="J29" i="50"/>
  <c r="J16" i="50"/>
  <c r="J30" i="50"/>
  <c r="J31" i="50"/>
  <c r="J94" i="49"/>
  <c r="J96" i="49" l="1"/>
  <c r="DE9" i="26"/>
  <c r="DE8" i="26"/>
  <c r="DD8" i="26"/>
  <c r="DD9" i="26"/>
  <c r="J32" i="50"/>
  <c r="AI107" i="15" l="1"/>
  <c r="AI106" i="15"/>
  <c r="AI79" i="15"/>
  <c r="AI78" i="15"/>
  <c r="AI77" i="15"/>
  <c r="AI61" i="15"/>
  <c r="AI47" i="15"/>
  <c r="AI46" i="15"/>
  <c r="AI29" i="15"/>
  <c r="AI31" i="15"/>
  <c r="AI30" i="15"/>
  <c r="AI28" i="15"/>
  <c r="AI57" i="23"/>
  <c r="AI56" i="23"/>
  <c r="AI45" i="23"/>
  <c r="AI51" i="23"/>
  <c r="AI44" i="23"/>
  <c r="AI31" i="23"/>
  <c r="AI59" i="19"/>
  <c r="AI58" i="19"/>
  <c r="AI47" i="19"/>
  <c r="AI56" i="19"/>
  <c r="AI51" i="19"/>
  <c r="AI50" i="19"/>
  <c r="AI45" i="19"/>
  <c r="AI44" i="19"/>
  <c r="AI29" i="19"/>
  <c r="AI58" i="17"/>
  <c r="AI57" i="17"/>
  <c r="AI59" i="17"/>
  <c r="AI30" i="17"/>
  <c r="AI29" i="17"/>
  <c r="AI28" i="17"/>
  <c r="AI13" i="17"/>
  <c r="AI45" i="16"/>
  <c r="AI46" i="16"/>
  <c r="AI51" i="16"/>
  <c r="AI44" i="16"/>
  <c r="AI30" i="16"/>
  <c r="AI31" i="16"/>
  <c r="AI53" i="16"/>
  <c r="AI74" i="14"/>
  <c r="AI46" i="14"/>
  <c r="AI45" i="14"/>
  <c r="AI63" i="14"/>
  <c r="AI47" i="14"/>
  <c r="AI44" i="14"/>
  <c r="AI75" i="14"/>
  <c r="AI29" i="14"/>
  <c r="AI15" i="14"/>
  <c r="AI14" i="14"/>
  <c r="AI13" i="14"/>
  <c r="AI12" i="14"/>
  <c r="AI30" i="13"/>
  <c r="AI41" i="13"/>
  <c r="AI35" i="13"/>
  <c r="AI34" i="13"/>
  <c r="AI154" i="11"/>
  <c r="AI139" i="11"/>
  <c r="AI141" i="11"/>
  <c r="AI148" i="11"/>
  <c r="AI155" i="11"/>
  <c r="AI125" i="11"/>
  <c r="AI126" i="11"/>
  <c r="AI124" i="11"/>
  <c r="AI123" i="11"/>
  <c r="AI110" i="11"/>
  <c r="AI109" i="11"/>
  <c r="AI108" i="11"/>
  <c r="AI94" i="11"/>
  <c r="AI93" i="11"/>
  <c r="AI92" i="11"/>
  <c r="AI78" i="11"/>
  <c r="AI77" i="11"/>
  <c r="AI75" i="11"/>
  <c r="AI76" i="11"/>
  <c r="AI62" i="11"/>
  <c r="AI61" i="11"/>
  <c r="AI59" i="11"/>
  <c r="AI14" i="11"/>
  <c r="AI59" i="23"/>
  <c r="AI58" i="23"/>
  <c r="AI53" i="23"/>
  <c r="AI52" i="23"/>
  <c r="AI53" i="19"/>
  <c r="AI52" i="19"/>
  <c r="AI55" i="17"/>
  <c r="AI53" i="17"/>
  <c r="AI50" i="17"/>
  <c r="AI59" i="16"/>
  <c r="AI58" i="16"/>
  <c r="AI56" i="16"/>
  <c r="AI55" i="16"/>
  <c r="AI52" i="16"/>
  <c r="AI105" i="15"/>
  <c r="AI69" i="14"/>
  <c r="AI43" i="13"/>
  <c r="AI42" i="13"/>
  <c r="AI40" i="13"/>
  <c r="AI39" i="13"/>
  <c r="AI37" i="13"/>
  <c r="AI36" i="13"/>
  <c r="AI149" i="11"/>
  <c r="AI142" i="11"/>
  <c r="AI140" i="11"/>
  <c r="AI91" i="11"/>
  <c r="AI13" i="11"/>
  <c r="AI12" i="11"/>
  <c r="AI29" i="13"/>
  <c r="AI62" i="14"/>
  <c r="AI61" i="14"/>
  <c r="AI60" i="14"/>
  <c r="AI76" i="15"/>
  <c r="AI63" i="15"/>
  <c r="AI62" i="15"/>
  <c r="AI44" i="15"/>
  <c r="AI47" i="16"/>
  <c r="AI29" i="16"/>
  <c r="AI28" i="16"/>
  <c r="AI45" i="17"/>
  <c r="AI44" i="17"/>
  <c r="AI31" i="17"/>
  <c r="AI15" i="17"/>
  <c r="AI14" i="17"/>
  <c r="AI12" i="17"/>
  <c r="AI31" i="19"/>
  <c r="AI30" i="19"/>
  <c r="AI15" i="19"/>
  <c r="AI12" i="19"/>
  <c r="AI47" i="23"/>
  <c r="AI46" i="23"/>
  <c r="AI30" i="23"/>
  <c r="AI29" i="23"/>
  <c r="AI28" i="23"/>
  <c r="CH11" i="38"/>
  <c r="AI32" i="16" l="1"/>
  <c r="AI48" i="16"/>
  <c r="AI80" i="15"/>
  <c r="AI104" i="15"/>
  <c r="AI111" i="15" s="1"/>
  <c r="AI60" i="15"/>
  <c r="AI64" i="15" s="1"/>
  <c r="AI103" i="15"/>
  <c r="AI45" i="15"/>
  <c r="AI48" i="15" s="1"/>
  <c r="AI108" i="15"/>
  <c r="AI32" i="15"/>
  <c r="AI48" i="23"/>
  <c r="AI62" i="23"/>
  <c r="AI55" i="23"/>
  <c r="AI50" i="23"/>
  <c r="AI60" i="23" s="1"/>
  <c r="AI61" i="23"/>
  <c r="AI63" i="23"/>
  <c r="AI32" i="23"/>
  <c r="AI57" i="19"/>
  <c r="AI63" i="19" s="1"/>
  <c r="AI46" i="19"/>
  <c r="AI48" i="19" s="1"/>
  <c r="AI55" i="19"/>
  <c r="AI28" i="19"/>
  <c r="AI32" i="19" s="1"/>
  <c r="AI60" i="19"/>
  <c r="AI13" i="19"/>
  <c r="AI14" i="19"/>
  <c r="AI46" i="17"/>
  <c r="AI47" i="17"/>
  <c r="AI32" i="17"/>
  <c r="AI56" i="17"/>
  <c r="AI62" i="17" s="1"/>
  <c r="AI16" i="17"/>
  <c r="AI51" i="17"/>
  <c r="AI52" i="17"/>
  <c r="AI60" i="17"/>
  <c r="AI57" i="16"/>
  <c r="AI62" i="16" s="1"/>
  <c r="AI50" i="16"/>
  <c r="AI64" i="14"/>
  <c r="AI48" i="14"/>
  <c r="AI66" i="14"/>
  <c r="AI76" i="14" s="1"/>
  <c r="AI73" i="14"/>
  <c r="AI79" i="14" s="1"/>
  <c r="AI72" i="14"/>
  <c r="AI78" i="14" s="1"/>
  <c r="AI67" i="14"/>
  <c r="AI68" i="14"/>
  <c r="AI30" i="14"/>
  <c r="AI31" i="14"/>
  <c r="AI28" i="14"/>
  <c r="AI71" i="14"/>
  <c r="AI77" i="14" s="1"/>
  <c r="AI16" i="14"/>
  <c r="AI45" i="13"/>
  <c r="AI47" i="13"/>
  <c r="AI28" i="13"/>
  <c r="AI31" i="13"/>
  <c r="AI46" i="13"/>
  <c r="AI143" i="11"/>
  <c r="AI127" i="11"/>
  <c r="AI107" i="11"/>
  <c r="AI111" i="11" s="1"/>
  <c r="AI95" i="11"/>
  <c r="AI151" i="11"/>
  <c r="AI157" i="11" s="1"/>
  <c r="AI79" i="11"/>
  <c r="AI146" i="11"/>
  <c r="AI156" i="11" s="1"/>
  <c r="AI147" i="11"/>
  <c r="AI153" i="11"/>
  <c r="AI159" i="11" s="1"/>
  <c r="AI60" i="11"/>
  <c r="AI63" i="11" s="1"/>
  <c r="AI152" i="11"/>
  <c r="AI158" i="11" s="1"/>
  <c r="AI15" i="11"/>
  <c r="AI16" i="11" s="1"/>
  <c r="AI44" i="13"/>
  <c r="AI48" i="17" l="1"/>
  <c r="AI109" i="15"/>
  <c r="AI63" i="16"/>
  <c r="AI110" i="15"/>
  <c r="AI64" i="23"/>
  <c r="AI62" i="19"/>
  <c r="AI61" i="19"/>
  <c r="AI16" i="19"/>
  <c r="AI61" i="17"/>
  <c r="AI63" i="17"/>
  <c r="AI61" i="16"/>
  <c r="AI64" i="16" s="1"/>
  <c r="AI60" i="16"/>
  <c r="AI32" i="14"/>
  <c r="AI80" i="14"/>
  <c r="AI32" i="13"/>
  <c r="AI48" i="13"/>
  <c r="AI160" i="11"/>
  <c r="CH102" i="47"/>
  <c r="CH91" i="47"/>
  <c r="CH90" i="47"/>
  <c r="CH89" i="47"/>
  <c r="CH88" i="47"/>
  <c r="CH87" i="47"/>
  <c r="CH85" i="47"/>
  <c r="CH84" i="47"/>
  <c r="CH83" i="47"/>
  <c r="CH82" i="47"/>
  <c r="CH79" i="47"/>
  <c r="CH78" i="47"/>
  <c r="CH77" i="47"/>
  <c r="CH76" i="47"/>
  <c r="CH63" i="47"/>
  <c r="CH62" i="47"/>
  <c r="CH61" i="47"/>
  <c r="CH60" i="47"/>
  <c r="CH47" i="47"/>
  <c r="CH46" i="47"/>
  <c r="CH45" i="47"/>
  <c r="CH44" i="47"/>
  <c r="CH31" i="47"/>
  <c r="CH30" i="47"/>
  <c r="CH29" i="47"/>
  <c r="CH28" i="47"/>
  <c r="CH54" i="46"/>
  <c r="CH43" i="46"/>
  <c r="CH42" i="46"/>
  <c r="CH41" i="46"/>
  <c r="CH40" i="46"/>
  <c r="CH39" i="46"/>
  <c r="CH37" i="46"/>
  <c r="CH36" i="46"/>
  <c r="CH35" i="46"/>
  <c r="CH34" i="46"/>
  <c r="CH44" i="46" s="1"/>
  <c r="CH31" i="46"/>
  <c r="CH30" i="46"/>
  <c r="CH29" i="46"/>
  <c r="CH28" i="46"/>
  <c r="CH70" i="39"/>
  <c r="CH59" i="39"/>
  <c r="CH58" i="39"/>
  <c r="CH57" i="39"/>
  <c r="CH56" i="39"/>
  <c r="CH55" i="39"/>
  <c r="CH53" i="39"/>
  <c r="CH52" i="39"/>
  <c r="CH51" i="39"/>
  <c r="CH50" i="39"/>
  <c r="CH60" i="39" s="1"/>
  <c r="CH47" i="39"/>
  <c r="CH46" i="39"/>
  <c r="CH45" i="39"/>
  <c r="CH44" i="39"/>
  <c r="CH31" i="39"/>
  <c r="CH30" i="39"/>
  <c r="CH29" i="39"/>
  <c r="CH28" i="39"/>
  <c r="CH70" i="38"/>
  <c r="CH59" i="38"/>
  <c r="CH58" i="38"/>
  <c r="CH57" i="38"/>
  <c r="CH56" i="38"/>
  <c r="CH55" i="38"/>
  <c r="CH53" i="38"/>
  <c r="CH52" i="38"/>
  <c r="CH51" i="38"/>
  <c r="CH50" i="38"/>
  <c r="CH47" i="38"/>
  <c r="CH46" i="38"/>
  <c r="CH45" i="38"/>
  <c r="CH44" i="38"/>
  <c r="CH31" i="38"/>
  <c r="CH30" i="38"/>
  <c r="CH29" i="38"/>
  <c r="CH28" i="38"/>
  <c r="CH15" i="38"/>
  <c r="CH14" i="38"/>
  <c r="CH13" i="38"/>
  <c r="CH12" i="38"/>
  <c r="CH87" i="37"/>
  <c r="CH76" i="37"/>
  <c r="CH75" i="37"/>
  <c r="CH74" i="37"/>
  <c r="CH73" i="37"/>
  <c r="CH72" i="37"/>
  <c r="CH70" i="37"/>
  <c r="CH69" i="37"/>
  <c r="CH68" i="37"/>
  <c r="CH67" i="37"/>
  <c r="CH77" i="37" s="1"/>
  <c r="CH47" i="37"/>
  <c r="CH46" i="37"/>
  <c r="CH45" i="37"/>
  <c r="CH44" i="37"/>
  <c r="CH31" i="37"/>
  <c r="CH30" i="37"/>
  <c r="CH29" i="37"/>
  <c r="CH28" i="37"/>
  <c r="CH15" i="37"/>
  <c r="CH14" i="37"/>
  <c r="CH13" i="37"/>
  <c r="CH12" i="37"/>
  <c r="CH71" i="36"/>
  <c r="CH60" i="36"/>
  <c r="CH59" i="36"/>
  <c r="CH58" i="36"/>
  <c r="CH57" i="36"/>
  <c r="CH56" i="36"/>
  <c r="CH54" i="36"/>
  <c r="CH53" i="36"/>
  <c r="CH52" i="36"/>
  <c r="CH51" i="36"/>
  <c r="CH61" i="36" s="1"/>
  <c r="CH48" i="36"/>
  <c r="CH47" i="36"/>
  <c r="CH46" i="36"/>
  <c r="CH45" i="36"/>
  <c r="CH32" i="36"/>
  <c r="CH31" i="36"/>
  <c r="CH30" i="36"/>
  <c r="CH29" i="36"/>
  <c r="CH48" i="37" l="1"/>
  <c r="CH63" i="36"/>
  <c r="CH78" i="37"/>
  <c r="CH88" i="37" s="1"/>
  <c r="CH64" i="36"/>
  <c r="CH74" i="36" s="1"/>
  <c r="CH62" i="36"/>
  <c r="AI112" i="15"/>
  <c r="CH49" i="36"/>
  <c r="AI64" i="19"/>
  <c r="AI64" i="17"/>
  <c r="CH32" i="39"/>
  <c r="CH16" i="38"/>
  <c r="CH62" i="39"/>
  <c r="CH72" i="39" s="1"/>
  <c r="CH63" i="38"/>
  <c r="CH73" i="38" s="1"/>
  <c r="CH46" i="46"/>
  <c r="CH56" i="46" s="1"/>
  <c r="CH94" i="47"/>
  <c r="CH104" i="47" s="1"/>
  <c r="CH80" i="47"/>
  <c r="CH64" i="47"/>
  <c r="CH93" i="47"/>
  <c r="CH103" i="47" s="1"/>
  <c r="CH95" i="47"/>
  <c r="CH105" i="47" s="1"/>
  <c r="CH48" i="47"/>
  <c r="CH32" i="47"/>
  <c r="CH92" i="47"/>
  <c r="CH45" i="46"/>
  <c r="CH55" i="46" s="1"/>
  <c r="CH47" i="46"/>
  <c r="CH57" i="46" s="1"/>
  <c r="CH32" i="46"/>
  <c r="CH63" i="39"/>
  <c r="CH73" i="39" s="1"/>
  <c r="CH48" i="39"/>
  <c r="CH62" i="38"/>
  <c r="CH72" i="38" s="1"/>
  <c r="CH48" i="38"/>
  <c r="CH61" i="38"/>
  <c r="CH71" i="38" s="1"/>
  <c r="CH32" i="38"/>
  <c r="CH60" i="38"/>
  <c r="CH79" i="37"/>
  <c r="CH89" i="37" s="1"/>
  <c r="CH32" i="37"/>
  <c r="CH16" i="37"/>
  <c r="CH80" i="37"/>
  <c r="CH90" i="37" s="1"/>
  <c r="CH33" i="36"/>
  <c r="CH61" i="39"/>
  <c r="CH86" i="34"/>
  <c r="CH75" i="34"/>
  <c r="CH74" i="34"/>
  <c r="CH73" i="34"/>
  <c r="CH72" i="34"/>
  <c r="CH71" i="34"/>
  <c r="CH69" i="34"/>
  <c r="CH68" i="34"/>
  <c r="CH67" i="34"/>
  <c r="CH66" i="34"/>
  <c r="CH63" i="34"/>
  <c r="CH62" i="34"/>
  <c r="CH61" i="34"/>
  <c r="CH60" i="34"/>
  <c r="CH47" i="34"/>
  <c r="CH46" i="34"/>
  <c r="CH45" i="34"/>
  <c r="CH44" i="34"/>
  <c r="CH31" i="34"/>
  <c r="CH30" i="34"/>
  <c r="CH29" i="34"/>
  <c r="CH28" i="34"/>
  <c r="CH15" i="34"/>
  <c r="CH14" i="34"/>
  <c r="CH13" i="34"/>
  <c r="CH12" i="34"/>
  <c r="CH134" i="35"/>
  <c r="CH123" i="35"/>
  <c r="CH122" i="35"/>
  <c r="CH121" i="35"/>
  <c r="CH120" i="35"/>
  <c r="CH119" i="35"/>
  <c r="CH117" i="35"/>
  <c r="CH116" i="35"/>
  <c r="CH115" i="35"/>
  <c r="CH114" i="35"/>
  <c r="CH124" i="35" s="1"/>
  <c r="CH79" i="35"/>
  <c r="CH78" i="35"/>
  <c r="CH77" i="35"/>
  <c r="CH76" i="35"/>
  <c r="CH63" i="35"/>
  <c r="CH62" i="35"/>
  <c r="CH61" i="35"/>
  <c r="CH60" i="35"/>
  <c r="CH47" i="35"/>
  <c r="CH46" i="35"/>
  <c r="CH45" i="35"/>
  <c r="CH44" i="35"/>
  <c r="CH31" i="35"/>
  <c r="CH30" i="35"/>
  <c r="CH29" i="35"/>
  <c r="CH28" i="35"/>
  <c r="CH54" i="33"/>
  <c r="CH43" i="33"/>
  <c r="CH42" i="33"/>
  <c r="CH41" i="33"/>
  <c r="CH40" i="33"/>
  <c r="CH39" i="33"/>
  <c r="CH37" i="33"/>
  <c r="CH36" i="33"/>
  <c r="CH35" i="33"/>
  <c r="CH34" i="33"/>
  <c r="CH31" i="33"/>
  <c r="CH30" i="33"/>
  <c r="CH29" i="33"/>
  <c r="CH28" i="33"/>
  <c r="CH165" i="32"/>
  <c r="CH154" i="32"/>
  <c r="CH153" i="32"/>
  <c r="CH152" i="32"/>
  <c r="CH151" i="32"/>
  <c r="CH150" i="32"/>
  <c r="CH148" i="32"/>
  <c r="CH147" i="32"/>
  <c r="CH146" i="32"/>
  <c r="CH145" i="32"/>
  <c r="CH155" i="32" s="1"/>
  <c r="CH142" i="32"/>
  <c r="CH141" i="32"/>
  <c r="CH140" i="32"/>
  <c r="CH139" i="32"/>
  <c r="CH126" i="32"/>
  <c r="CH125" i="32"/>
  <c r="CH124" i="32"/>
  <c r="CH123" i="32"/>
  <c r="CH110" i="32"/>
  <c r="CH109" i="32"/>
  <c r="CH108" i="32"/>
  <c r="CH107" i="32"/>
  <c r="CH94" i="32"/>
  <c r="CH93" i="32"/>
  <c r="CH92" i="32"/>
  <c r="CH91" i="32"/>
  <c r="CH78" i="32"/>
  <c r="CH77" i="32"/>
  <c r="CH76" i="32"/>
  <c r="CH75" i="32"/>
  <c r="CH62" i="32"/>
  <c r="CH61" i="32"/>
  <c r="CH60" i="32"/>
  <c r="CH59" i="32"/>
  <c r="CH15" i="32"/>
  <c r="CH14" i="32"/>
  <c r="CH13" i="32"/>
  <c r="CH12" i="32"/>
  <c r="CG102" i="47"/>
  <c r="CG91" i="47"/>
  <c r="CG90" i="47"/>
  <c r="CG89" i="47"/>
  <c r="CG88" i="47"/>
  <c r="CG87" i="47"/>
  <c r="CG85" i="47"/>
  <c r="CG84" i="47"/>
  <c r="CG83" i="47"/>
  <c r="CG82" i="47"/>
  <c r="CG79" i="47"/>
  <c r="CG78" i="47"/>
  <c r="CG77" i="47"/>
  <c r="CG76" i="47"/>
  <c r="CG63" i="47"/>
  <c r="CG62" i="47"/>
  <c r="CG61" i="47"/>
  <c r="CG60" i="47"/>
  <c r="CG47" i="47"/>
  <c r="CG46" i="47"/>
  <c r="CG45" i="47"/>
  <c r="CG44" i="47"/>
  <c r="CG31" i="47"/>
  <c r="CG30" i="47"/>
  <c r="CG29" i="47"/>
  <c r="CG28" i="47"/>
  <c r="CG54" i="46"/>
  <c r="CG43" i="46"/>
  <c r="CG42" i="46"/>
  <c r="CG41" i="46"/>
  <c r="CG40" i="46"/>
  <c r="CG39" i="46"/>
  <c r="CG37" i="46"/>
  <c r="CG36" i="46"/>
  <c r="CG35" i="46"/>
  <c r="CG34" i="46"/>
  <c r="CG31" i="46"/>
  <c r="CG30" i="46"/>
  <c r="CG29" i="46"/>
  <c r="CG28" i="46"/>
  <c r="CG70" i="39"/>
  <c r="CG59" i="39"/>
  <c r="CG58" i="39"/>
  <c r="CG57" i="39"/>
  <c r="CG56" i="39"/>
  <c r="CG55" i="39"/>
  <c r="CG53" i="39"/>
  <c r="CG52" i="39"/>
  <c r="CG51" i="39"/>
  <c r="CG50" i="39"/>
  <c r="CG60" i="39" s="1"/>
  <c r="CG47" i="39"/>
  <c r="CG46" i="39"/>
  <c r="CG45" i="39"/>
  <c r="CG44" i="39"/>
  <c r="CG31" i="39"/>
  <c r="CG30" i="39"/>
  <c r="CG29" i="39"/>
  <c r="CG28" i="39"/>
  <c r="CG70" i="38"/>
  <c r="CG59" i="38"/>
  <c r="CG58" i="38"/>
  <c r="CG57" i="38"/>
  <c r="CG56" i="38"/>
  <c r="CG55" i="38"/>
  <c r="CG53" i="38"/>
  <c r="CG52" i="38"/>
  <c r="CG51" i="38"/>
  <c r="CG50" i="38"/>
  <c r="CG60" i="38" s="1"/>
  <c r="CG47" i="38"/>
  <c r="CG46" i="38"/>
  <c r="CG45" i="38"/>
  <c r="CG44" i="38"/>
  <c r="CG31" i="38"/>
  <c r="CG30" i="38"/>
  <c r="CG29" i="38"/>
  <c r="CG28" i="38"/>
  <c r="CG15" i="38"/>
  <c r="CG14" i="38"/>
  <c r="CG13" i="38"/>
  <c r="CG12" i="38"/>
  <c r="CG87" i="37"/>
  <c r="CG76" i="37"/>
  <c r="CG75" i="37"/>
  <c r="CG74" i="37"/>
  <c r="CG73" i="37"/>
  <c r="CG72" i="37"/>
  <c r="CG70" i="37"/>
  <c r="CG69" i="37"/>
  <c r="CG68" i="37"/>
  <c r="CG67" i="37"/>
  <c r="CG77" i="37" s="1"/>
  <c r="CG47" i="37"/>
  <c r="CG46" i="37"/>
  <c r="CG45" i="37"/>
  <c r="CG44" i="37"/>
  <c r="CG31" i="37"/>
  <c r="CG30" i="37"/>
  <c r="CG29" i="37"/>
  <c r="CG28" i="37"/>
  <c r="CG15" i="37"/>
  <c r="CG14" i="37"/>
  <c r="CG13" i="37"/>
  <c r="CG12" i="37"/>
  <c r="CG71" i="36"/>
  <c r="CG60" i="36"/>
  <c r="CG59" i="36"/>
  <c r="CG58" i="36"/>
  <c r="CG57" i="36"/>
  <c r="CG56" i="36"/>
  <c r="CG54" i="36"/>
  <c r="CG53" i="36"/>
  <c r="CG52" i="36"/>
  <c r="CG51" i="36"/>
  <c r="CG61" i="36" s="1"/>
  <c r="CG48" i="36"/>
  <c r="CG47" i="36"/>
  <c r="CG46" i="36"/>
  <c r="CG45" i="36"/>
  <c r="CG32" i="36"/>
  <c r="CG31" i="36"/>
  <c r="CG30" i="36"/>
  <c r="CG29" i="36"/>
  <c r="CG86" i="34"/>
  <c r="CG75" i="34"/>
  <c r="CG74" i="34"/>
  <c r="CG73" i="34"/>
  <c r="CG72" i="34"/>
  <c r="CG71" i="34"/>
  <c r="CG69" i="34"/>
  <c r="CG68" i="34"/>
  <c r="CG67" i="34"/>
  <c r="CG66" i="34"/>
  <c r="CG76" i="34" s="1"/>
  <c r="CG63" i="34"/>
  <c r="CG62" i="34"/>
  <c r="CG61" i="34"/>
  <c r="CG60" i="34"/>
  <c r="CG47" i="34"/>
  <c r="CG46" i="34"/>
  <c r="CG45" i="34"/>
  <c r="CG44" i="34"/>
  <c r="CG31" i="34"/>
  <c r="CG30" i="34"/>
  <c r="CG29" i="34"/>
  <c r="CG28" i="34"/>
  <c r="CG15" i="34"/>
  <c r="CG14" i="34"/>
  <c r="CG13" i="34"/>
  <c r="CG12" i="34"/>
  <c r="CG134" i="35"/>
  <c r="CG123" i="35"/>
  <c r="CG122" i="35"/>
  <c r="CG121" i="35"/>
  <c r="CG120" i="35"/>
  <c r="CG119" i="35"/>
  <c r="CG117" i="35"/>
  <c r="CG116" i="35"/>
  <c r="CG115" i="35"/>
  <c r="CG114" i="35"/>
  <c r="CG124" i="35" s="1"/>
  <c r="CG79" i="35"/>
  <c r="CG78" i="35"/>
  <c r="CG77" i="35"/>
  <c r="CG76" i="35"/>
  <c r="CG63" i="35"/>
  <c r="CG62" i="35"/>
  <c r="CG61" i="35"/>
  <c r="CG60" i="35"/>
  <c r="CG47" i="35"/>
  <c r="CG46" i="35"/>
  <c r="CG45" i="35"/>
  <c r="CG44" i="35"/>
  <c r="CG31" i="35"/>
  <c r="CG30" i="35"/>
  <c r="CG29" i="35"/>
  <c r="CG28" i="35"/>
  <c r="CG54" i="33"/>
  <c r="CG43" i="33"/>
  <c r="CG42" i="33"/>
  <c r="CG41" i="33"/>
  <c r="CG40" i="33"/>
  <c r="CG39" i="33"/>
  <c r="CG37" i="33"/>
  <c r="CG36" i="33"/>
  <c r="CG35" i="33"/>
  <c r="CG34" i="33"/>
  <c r="CG31" i="33"/>
  <c r="CG30" i="33"/>
  <c r="CG29" i="33"/>
  <c r="CG28" i="33"/>
  <c r="CG165" i="32"/>
  <c r="CG154" i="32"/>
  <c r="CG153" i="32"/>
  <c r="CG152" i="32"/>
  <c r="CG151" i="32"/>
  <c r="CG150" i="32"/>
  <c r="CG148" i="32"/>
  <c r="CG147" i="32"/>
  <c r="CG146" i="32"/>
  <c r="CG145" i="32"/>
  <c r="CG155" i="32" s="1"/>
  <c r="CG142" i="32"/>
  <c r="CG141" i="32"/>
  <c r="CG140" i="32"/>
  <c r="CG139" i="32"/>
  <c r="CG126" i="32"/>
  <c r="CG125" i="32"/>
  <c r="CG124" i="32"/>
  <c r="CG123" i="32"/>
  <c r="CG110" i="32"/>
  <c r="CG109" i="32"/>
  <c r="CG108" i="32"/>
  <c r="CG107" i="32"/>
  <c r="CG94" i="32"/>
  <c r="CG93" i="32"/>
  <c r="CG92" i="32"/>
  <c r="CG91" i="32"/>
  <c r="CG78" i="32"/>
  <c r="CG77" i="32"/>
  <c r="CG76" i="32"/>
  <c r="CG75" i="32"/>
  <c r="CG62" i="32"/>
  <c r="CG61" i="32"/>
  <c r="CG60" i="32"/>
  <c r="CG59" i="32"/>
  <c r="CG15" i="32"/>
  <c r="CG14" i="32"/>
  <c r="CG13" i="32"/>
  <c r="CG12" i="32"/>
  <c r="CF89" i="47"/>
  <c r="CF78" i="47"/>
  <c r="CF77" i="47"/>
  <c r="CF60" i="47"/>
  <c r="CF43" i="46"/>
  <c r="CF31" i="46"/>
  <c r="CF39" i="46"/>
  <c r="CF51" i="39"/>
  <c r="CF46" i="38"/>
  <c r="CF44" i="38"/>
  <c r="CF14" i="38"/>
  <c r="CF12" i="38"/>
  <c r="CF45" i="37"/>
  <c r="CF46" i="37"/>
  <c r="CF68" i="37"/>
  <c r="CF44" i="37"/>
  <c r="CF76" i="37"/>
  <c r="CF31" i="37"/>
  <c r="CF30" i="37"/>
  <c r="CF29" i="37"/>
  <c r="CF28" i="37"/>
  <c r="CF74" i="37"/>
  <c r="CF13" i="37"/>
  <c r="CF60" i="36"/>
  <c r="CF48" i="36"/>
  <c r="CF54" i="36"/>
  <c r="CF52" i="36"/>
  <c r="CF73" i="34"/>
  <c r="CF67" i="34"/>
  <c r="CF66" i="34"/>
  <c r="CF72" i="34"/>
  <c r="CF68" i="34"/>
  <c r="CF44" i="34"/>
  <c r="CF75" i="34"/>
  <c r="CF74" i="34"/>
  <c r="CF123" i="35"/>
  <c r="CF79" i="35"/>
  <c r="CF45" i="35"/>
  <c r="CF47" i="35"/>
  <c r="CF120" i="35"/>
  <c r="CF44" i="35"/>
  <c r="CF31" i="35"/>
  <c r="CF29" i="35"/>
  <c r="CF42" i="33"/>
  <c r="CF41" i="33"/>
  <c r="CF34" i="33"/>
  <c r="CF153" i="32"/>
  <c r="CF154" i="32"/>
  <c r="CF152" i="32"/>
  <c r="CF146" i="32"/>
  <c r="CF109" i="32"/>
  <c r="CF92" i="32"/>
  <c r="CF145" i="32"/>
  <c r="CF155" i="32" s="1"/>
  <c r="CF165" i="32"/>
  <c r="CF148" i="32"/>
  <c r="CF147" i="32"/>
  <c r="CF54" i="33"/>
  <c r="CF43" i="33"/>
  <c r="CF40" i="33"/>
  <c r="CF39" i="33"/>
  <c r="CF37" i="33"/>
  <c r="CF36" i="33"/>
  <c r="CF35" i="33"/>
  <c r="CF134" i="35"/>
  <c r="CF121" i="35"/>
  <c r="CF119" i="35"/>
  <c r="CF117" i="35"/>
  <c r="CF116" i="35"/>
  <c r="CF86" i="34"/>
  <c r="CF71" i="34"/>
  <c r="CF69" i="34"/>
  <c r="CF71" i="36"/>
  <c r="CF59" i="36"/>
  <c r="CF58" i="36"/>
  <c r="CF57" i="36"/>
  <c r="CF56" i="36"/>
  <c r="CF53" i="36"/>
  <c r="CF51" i="36"/>
  <c r="CF61" i="36" s="1"/>
  <c r="CF87" i="37"/>
  <c r="CF75" i="37"/>
  <c r="CF70" i="37"/>
  <c r="CF69" i="37"/>
  <c r="CF70" i="38"/>
  <c r="CF59" i="38"/>
  <c r="CF58" i="38"/>
  <c r="CF57" i="38"/>
  <c r="CF56" i="38"/>
  <c r="CF55" i="38"/>
  <c r="CF53" i="38"/>
  <c r="CF52" i="38"/>
  <c r="CF51" i="38"/>
  <c r="CF70" i="39"/>
  <c r="CF59" i="39"/>
  <c r="CF58" i="39"/>
  <c r="CF57" i="39"/>
  <c r="CF56" i="39"/>
  <c r="CF55" i="39"/>
  <c r="CF53" i="39"/>
  <c r="CF52" i="39"/>
  <c r="CF54" i="46"/>
  <c r="CF42" i="46"/>
  <c r="CF41" i="46"/>
  <c r="CF40" i="46"/>
  <c r="CF37" i="46"/>
  <c r="CF36" i="46"/>
  <c r="CF35" i="46"/>
  <c r="CF34" i="46"/>
  <c r="CF44" i="46" s="1"/>
  <c r="CF102" i="47"/>
  <c r="CF91" i="47"/>
  <c r="CF90" i="47"/>
  <c r="CF85" i="47"/>
  <c r="CF84" i="47"/>
  <c r="CF79" i="47"/>
  <c r="CF76" i="47"/>
  <c r="CF63" i="47"/>
  <c r="CF62" i="47"/>
  <c r="CF61" i="47"/>
  <c r="CF47" i="47"/>
  <c r="CF46" i="47"/>
  <c r="CF45" i="47"/>
  <c r="CF44" i="47"/>
  <c r="CF31" i="47"/>
  <c r="CF30" i="47"/>
  <c r="CF29" i="47"/>
  <c r="CF28" i="47"/>
  <c r="CF30" i="46"/>
  <c r="CF28" i="46"/>
  <c r="CF47" i="39"/>
  <c r="CF46" i="39"/>
  <c r="CF45" i="39"/>
  <c r="CF44" i="39"/>
  <c r="CF31" i="39"/>
  <c r="CF30" i="39"/>
  <c r="CF29" i="39"/>
  <c r="CF28" i="39"/>
  <c r="CF47" i="38"/>
  <c r="CF31" i="38"/>
  <c r="CF30" i="38"/>
  <c r="CF29" i="38"/>
  <c r="CF28" i="38"/>
  <c r="CF15" i="38"/>
  <c r="CF13" i="38"/>
  <c r="CF47" i="37"/>
  <c r="CF12" i="37"/>
  <c r="CF47" i="36"/>
  <c r="CF46" i="36"/>
  <c r="CF32" i="36"/>
  <c r="CF31" i="36"/>
  <c r="CF30" i="36"/>
  <c r="CF29" i="36"/>
  <c r="CF63" i="34"/>
  <c r="CF62" i="34"/>
  <c r="CF61" i="34"/>
  <c r="CF60" i="34"/>
  <c r="CF46" i="34"/>
  <c r="CF45" i="34"/>
  <c r="CF29" i="34"/>
  <c r="CF14" i="34"/>
  <c r="CF13" i="34"/>
  <c r="CF12" i="34"/>
  <c r="CF76" i="35"/>
  <c r="CF63" i="35"/>
  <c r="CF62" i="35"/>
  <c r="CF61" i="35"/>
  <c r="CF60" i="35"/>
  <c r="CF30" i="35"/>
  <c r="CF28" i="35"/>
  <c r="CF31" i="33"/>
  <c r="CF30" i="33"/>
  <c r="CF29" i="33"/>
  <c r="CF28" i="33"/>
  <c r="CF142" i="32"/>
  <c r="CF141" i="32"/>
  <c r="CF140" i="32"/>
  <c r="CF139" i="32"/>
  <c r="CF126" i="32"/>
  <c r="CF125" i="32"/>
  <c r="CF124" i="32"/>
  <c r="CF123" i="32"/>
  <c r="CF108" i="32"/>
  <c r="CF107" i="32"/>
  <c r="CF94" i="32"/>
  <c r="CF93" i="32"/>
  <c r="CF91" i="32"/>
  <c r="CF78" i="32"/>
  <c r="CF77" i="32"/>
  <c r="CF76" i="32"/>
  <c r="CF75" i="32"/>
  <c r="CF62" i="32"/>
  <c r="CF61" i="32"/>
  <c r="CF60" i="32"/>
  <c r="CF59" i="32"/>
  <c r="CF15" i="32"/>
  <c r="CF14" i="32"/>
  <c r="CF13" i="32"/>
  <c r="CF12" i="32"/>
  <c r="CE91" i="47"/>
  <c r="CE46" i="47"/>
  <c r="CE89" i="47"/>
  <c r="CE45" i="47"/>
  <c r="CE44" i="47"/>
  <c r="CE31" i="47"/>
  <c r="CE30" i="47"/>
  <c r="CE29" i="47"/>
  <c r="CE42" i="46"/>
  <c r="CE31" i="46"/>
  <c r="CE30" i="46"/>
  <c r="CE29" i="46"/>
  <c r="CE36" i="46"/>
  <c r="CE35" i="46"/>
  <c r="CE34" i="46"/>
  <c r="CE44" i="46" s="1"/>
  <c r="CE45" i="39"/>
  <c r="CE57" i="39"/>
  <c r="CE44" i="39"/>
  <c r="CE28" i="39"/>
  <c r="CE58" i="38"/>
  <c r="CE47" i="38"/>
  <c r="CE45" i="38"/>
  <c r="CE44" i="38"/>
  <c r="CE55" i="38"/>
  <c r="CE53" i="38"/>
  <c r="CE51" i="38"/>
  <c r="CE76" i="37"/>
  <c r="CE69" i="37"/>
  <c r="CE74" i="37"/>
  <c r="CE13" i="37"/>
  <c r="CE67" i="37"/>
  <c r="CE58" i="36"/>
  <c r="CE56" i="36"/>
  <c r="CE52" i="36"/>
  <c r="CE54" i="36"/>
  <c r="CE75" i="34"/>
  <c r="CE61" i="34"/>
  <c r="CE63" i="34"/>
  <c r="CE62" i="34"/>
  <c r="CE60" i="34"/>
  <c r="CE30" i="34"/>
  <c r="CE15" i="34"/>
  <c r="CE13" i="34"/>
  <c r="CE61" i="35"/>
  <c r="CE63" i="35"/>
  <c r="CE120" i="35"/>
  <c r="CE60" i="35"/>
  <c r="CE123" i="35"/>
  <c r="CE47" i="35"/>
  <c r="CE116" i="35"/>
  <c r="CE44" i="35"/>
  <c r="CE43" i="33"/>
  <c r="CE42" i="33"/>
  <c r="CE41" i="33"/>
  <c r="CE40" i="33"/>
  <c r="CE39" i="33"/>
  <c r="CE34" i="33"/>
  <c r="CE153" i="32"/>
  <c r="CE152" i="32"/>
  <c r="CE146" i="32"/>
  <c r="CE126" i="32"/>
  <c r="CE108" i="32"/>
  <c r="CE94" i="32"/>
  <c r="CE93" i="32"/>
  <c r="CE92" i="32"/>
  <c r="CE91" i="32"/>
  <c r="CE165" i="32"/>
  <c r="CE154" i="32"/>
  <c r="CE151" i="32"/>
  <c r="CE148" i="32"/>
  <c r="CE147" i="32"/>
  <c r="CE54" i="33"/>
  <c r="CE37" i="33"/>
  <c r="CE36" i="33"/>
  <c r="CE35" i="33"/>
  <c r="CE134" i="35"/>
  <c r="CE119" i="35"/>
  <c r="CE117" i="35"/>
  <c r="CE86" i="34"/>
  <c r="CE69" i="34"/>
  <c r="CE68" i="34"/>
  <c r="CE67" i="34"/>
  <c r="CE71" i="36"/>
  <c r="CE60" i="36"/>
  <c r="CE59" i="36"/>
  <c r="CE57" i="36"/>
  <c r="CE51" i="36"/>
  <c r="CE61" i="36" s="1"/>
  <c r="CE87" i="37"/>
  <c r="CE75" i="37"/>
  <c r="CE73" i="37"/>
  <c r="CE70" i="37"/>
  <c r="CE68" i="37"/>
  <c r="CE70" i="38"/>
  <c r="CE59" i="38"/>
  <c r="CE57" i="38"/>
  <c r="CE56" i="38"/>
  <c r="CE52" i="38"/>
  <c r="CE50" i="38"/>
  <c r="CE60" i="38" s="1"/>
  <c r="CE70" i="39"/>
  <c r="CE59" i="39"/>
  <c r="CE58" i="39"/>
  <c r="CE56" i="39"/>
  <c r="CE55" i="39"/>
  <c r="CE53" i="39"/>
  <c r="CE52" i="39"/>
  <c r="CE50" i="39"/>
  <c r="CE54" i="46"/>
  <c r="CE43" i="46"/>
  <c r="CE37" i="46"/>
  <c r="CE102" i="47"/>
  <c r="CE90" i="47"/>
  <c r="CE85" i="47"/>
  <c r="CE84" i="47"/>
  <c r="CE83" i="47"/>
  <c r="CE79" i="47"/>
  <c r="CE78" i="47"/>
  <c r="CE77" i="47"/>
  <c r="CE76" i="47"/>
  <c r="CE63" i="47"/>
  <c r="CE62" i="47"/>
  <c r="CE61" i="47"/>
  <c r="CE60" i="47"/>
  <c r="CE47" i="47"/>
  <c r="CE28" i="46"/>
  <c r="CE47" i="39"/>
  <c r="CE46" i="39"/>
  <c r="CE31" i="39"/>
  <c r="CE30" i="39"/>
  <c r="CE29" i="39"/>
  <c r="CE46" i="38"/>
  <c r="CE31" i="38"/>
  <c r="CE30" i="38"/>
  <c r="CE28" i="38"/>
  <c r="CE15" i="38"/>
  <c r="CE14" i="38"/>
  <c r="CE13" i="38"/>
  <c r="CE12" i="38"/>
  <c r="CE47" i="37"/>
  <c r="CE46" i="37"/>
  <c r="CE45" i="37"/>
  <c r="CE44" i="37"/>
  <c r="CE31" i="37"/>
  <c r="CE30" i="37"/>
  <c r="CE29" i="37"/>
  <c r="CE28" i="37"/>
  <c r="CE15" i="37"/>
  <c r="CE14" i="37"/>
  <c r="CE12" i="37"/>
  <c r="CE48" i="36"/>
  <c r="CE47" i="36"/>
  <c r="CE46" i="36"/>
  <c r="CE45" i="36"/>
  <c r="CE31" i="36"/>
  <c r="CE29" i="36"/>
  <c r="CE47" i="34"/>
  <c r="CE46" i="34"/>
  <c r="CE45" i="34"/>
  <c r="CE44" i="34"/>
  <c r="CE31" i="34"/>
  <c r="CE29" i="34"/>
  <c r="CE28" i="34"/>
  <c r="CE14" i="34"/>
  <c r="CE12" i="34"/>
  <c r="CE79" i="35"/>
  <c r="CE78" i="35"/>
  <c r="CE77" i="35"/>
  <c r="CE76" i="35"/>
  <c r="CE46" i="35"/>
  <c r="CE45" i="35"/>
  <c r="CE31" i="35"/>
  <c r="CE30" i="35"/>
  <c r="CE29" i="35"/>
  <c r="CE28" i="35"/>
  <c r="CE31" i="33"/>
  <c r="CE30" i="33"/>
  <c r="CE142" i="32"/>
  <c r="CE141" i="32"/>
  <c r="CE140" i="32"/>
  <c r="CE139" i="32"/>
  <c r="CE125" i="32"/>
  <c r="CE124" i="32"/>
  <c r="CE123" i="32"/>
  <c r="CE110" i="32"/>
  <c r="CE109" i="32"/>
  <c r="CE107" i="32"/>
  <c r="CE78" i="32"/>
  <c r="CE77" i="32"/>
  <c r="CE76" i="32"/>
  <c r="CE75" i="32"/>
  <c r="CE62" i="32"/>
  <c r="CE61" i="32"/>
  <c r="CE60" i="32"/>
  <c r="CE59" i="32"/>
  <c r="CE15" i="32"/>
  <c r="CE14" i="32"/>
  <c r="CE13" i="32"/>
  <c r="CE12" i="32"/>
  <c r="CG48" i="37" l="1"/>
  <c r="CE48" i="37"/>
  <c r="CF48" i="37"/>
  <c r="CH65" i="36"/>
  <c r="CH72" i="36"/>
  <c r="CF64" i="36"/>
  <c r="CF74" i="36" s="1"/>
  <c r="CG63" i="36"/>
  <c r="CE63" i="36"/>
  <c r="CE62" i="36"/>
  <c r="CE72" i="36" s="1"/>
  <c r="CG62" i="36"/>
  <c r="CE64" i="36"/>
  <c r="CE74" i="36" s="1"/>
  <c r="CF62" i="36"/>
  <c r="CF63" i="36"/>
  <c r="CG64" i="36"/>
  <c r="CG74" i="36" s="1"/>
  <c r="CH45" i="33"/>
  <c r="CH55" i="33" s="1"/>
  <c r="CH156" i="32"/>
  <c r="CH166" i="32" s="1"/>
  <c r="CH16" i="32"/>
  <c r="CH79" i="34"/>
  <c r="CH89" i="34" s="1"/>
  <c r="CH46" i="33"/>
  <c r="CH56" i="33" s="1"/>
  <c r="CH64" i="35"/>
  <c r="CH48" i="46"/>
  <c r="CH32" i="35"/>
  <c r="CH32" i="34"/>
  <c r="CG45" i="33"/>
  <c r="CG55" i="33" s="1"/>
  <c r="CH47" i="33"/>
  <c r="CH57" i="33" s="1"/>
  <c r="CH96" i="47"/>
  <c r="CH64" i="38"/>
  <c r="CH81" i="37"/>
  <c r="CH64" i="34"/>
  <c r="CH48" i="34"/>
  <c r="CH77" i="34"/>
  <c r="CH87" i="34" s="1"/>
  <c r="CH78" i="34"/>
  <c r="CH88" i="34" s="1"/>
  <c r="CH16" i="34"/>
  <c r="CH76" i="34"/>
  <c r="CH80" i="35"/>
  <c r="CH126" i="35"/>
  <c r="CH136" i="35" s="1"/>
  <c r="CH127" i="35"/>
  <c r="CH137" i="35" s="1"/>
  <c r="CH48" i="35"/>
  <c r="CH32" i="33"/>
  <c r="CH44" i="33"/>
  <c r="CH143" i="32"/>
  <c r="CH127" i="32"/>
  <c r="CH111" i="32"/>
  <c r="CH95" i="32"/>
  <c r="CH79" i="32"/>
  <c r="CH63" i="32"/>
  <c r="CH157" i="32"/>
  <c r="CH167" i="32" s="1"/>
  <c r="CH158" i="32"/>
  <c r="CH168" i="32" s="1"/>
  <c r="CH64" i="39"/>
  <c r="CH71" i="39"/>
  <c r="CH125" i="35"/>
  <c r="CE95" i="32"/>
  <c r="CF64" i="34"/>
  <c r="CG62" i="38"/>
  <c r="CG72" i="38" s="1"/>
  <c r="CG46" i="46"/>
  <c r="CG56" i="46" s="1"/>
  <c r="CG44" i="46"/>
  <c r="CE32" i="34"/>
  <c r="CF32" i="47"/>
  <c r="CG47" i="33"/>
  <c r="CG57" i="33" s="1"/>
  <c r="CG16" i="37"/>
  <c r="CG32" i="39"/>
  <c r="CG61" i="39"/>
  <c r="CG71" i="39" s="1"/>
  <c r="CG80" i="47"/>
  <c r="CG64" i="47"/>
  <c r="CG48" i="47"/>
  <c r="CG94" i="47"/>
  <c r="CG104" i="47" s="1"/>
  <c r="CG92" i="47"/>
  <c r="CG93" i="47"/>
  <c r="CG103" i="47" s="1"/>
  <c r="CG95" i="47"/>
  <c r="CG105" i="47" s="1"/>
  <c r="CG32" i="47"/>
  <c r="CG47" i="46"/>
  <c r="CG57" i="46" s="1"/>
  <c r="CG32" i="46"/>
  <c r="CG62" i="39"/>
  <c r="CG72" i="39" s="1"/>
  <c r="CG63" i="39"/>
  <c r="CG73" i="39" s="1"/>
  <c r="CG48" i="39"/>
  <c r="CG48" i="38"/>
  <c r="CG32" i="38"/>
  <c r="CG63" i="38"/>
  <c r="CG73" i="38" s="1"/>
  <c r="CG16" i="38"/>
  <c r="CG32" i="37"/>
  <c r="CG79" i="37"/>
  <c r="CG89" i="37" s="1"/>
  <c r="CG80" i="37"/>
  <c r="CG90" i="37" s="1"/>
  <c r="CG78" i="37"/>
  <c r="CG88" i="37" s="1"/>
  <c r="CG49" i="36"/>
  <c r="CG33" i="36"/>
  <c r="CG64" i="34"/>
  <c r="CG48" i="34"/>
  <c r="CG77" i="34"/>
  <c r="CG87" i="34" s="1"/>
  <c r="CG32" i="34"/>
  <c r="CG78" i="34"/>
  <c r="CG88" i="34" s="1"/>
  <c r="CG79" i="34"/>
  <c r="CG89" i="34" s="1"/>
  <c r="CG16" i="34"/>
  <c r="CG80" i="35"/>
  <c r="CG64" i="35"/>
  <c r="CG125" i="35"/>
  <c r="CG135" i="35" s="1"/>
  <c r="CG126" i="35"/>
  <c r="CG136" i="35" s="1"/>
  <c r="CG127" i="35"/>
  <c r="CG137" i="35" s="1"/>
  <c r="CG48" i="35"/>
  <c r="CG32" i="35"/>
  <c r="CG46" i="33"/>
  <c r="CG56" i="33" s="1"/>
  <c r="CG32" i="33"/>
  <c r="CG44" i="33"/>
  <c r="CG143" i="32"/>
  <c r="CG127" i="32"/>
  <c r="CG111" i="32"/>
  <c r="CG158" i="32"/>
  <c r="CG168" i="32" s="1"/>
  <c r="CG95" i="32"/>
  <c r="CG79" i="32"/>
  <c r="CG63" i="32"/>
  <c r="CG157" i="32"/>
  <c r="CG167" i="32" s="1"/>
  <c r="CG16" i="32"/>
  <c r="CG45" i="46"/>
  <c r="CG61" i="38"/>
  <c r="CE16" i="37"/>
  <c r="CF64" i="35"/>
  <c r="CF32" i="33"/>
  <c r="CG156" i="32"/>
  <c r="CF127" i="32"/>
  <c r="CF80" i="47"/>
  <c r="CF82" i="47"/>
  <c r="CF92" i="47" s="1"/>
  <c r="CF83" i="47"/>
  <c r="CF88" i="47"/>
  <c r="CF87" i="47"/>
  <c r="CF64" i="47"/>
  <c r="CF48" i="47"/>
  <c r="CF45" i="46"/>
  <c r="CF55" i="46" s="1"/>
  <c r="CF46" i="46"/>
  <c r="CF56" i="46" s="1"/>
  <c r="CF29" i="46"/>
  <c r="CF32" i="46" s="1"/>
  <c r="CF47" i="46"/>
  <c r="CF57" i="46" s="1"/>
  <c r="CF48" i="39"/>
  <c r="CF50" i="39"/>
  <c r="CF63" i="39"/>
  <c r="CF73" i="39" s="1"/>
  <c r="CF32" i="39"/>
  <c r="CF61" i="39"/>
  <c r="CF71" i="39" s="1"/>
  <c r="CF62" i="39"/>
  <c r="CF72" i="39" s="1"/>
  <c r="CF62" i="38"/>
  <c r="CF72" i="38" s="1"/>
  <c r="CF45" i="38"/>
  <c r="CF48" i="38" s="1"/>
  <c r="CF63" i="38"/>
  <c r="CF73" i="38" s="1"/>
  <c r="CF61" i="38"/>
  <c r="CF71" i="38" s="1"/>
  <c r="CF32" i="38"/>
  <c r="CF16" i="38"/>
  <c r="CF50" i="38"/>
  <c r="CF32" i="37"/>
  <c r="CF73" i="37"/>
  <c r="CF67" i="37"/>
  <c r="CF72" i="37"/>
  <c r="CF14" i="37"/>
  <c r="CF15" i="37"/>
  <c r="CF45" i="36"/>
  <c r="CF49" i="36" s="1"/>
  <c r="CF33" i="36"/>
  <c r="CF47" i="34"/>
  <c r="CF48" i="34" s="1"/>
  <c r="CF28" i="34"/>
  <c r="CF30" i="34"/>
  <c r="CF31" i="34"/>
  <c r="CF78" i="34"/>
  <c r="CF88" i="34" s="1"/>
  <c r="CF79" i="34"/>
  <c r="CF89" i="34" s="1"/>
  <c r="CF76" i="34"/>
  <c r="CF15" i="34"/>
  <c r="CF16" i="34" s="1"/>
  <c r="CF77" i="34"/>
  <c r="CF87" i="34" s="1"/>
  <c r="CF122" i="35"/>
  <c r="CF77" i="35"/>
  <c r="CF78" i="35"/>
  <c r="CF115" i="35"/>
  <c r="CF126" i="35"/>
  <c r="CF136" i="35" s="1"/>
  <c r="CF114" i="35"/>
  <c r="CF46" i="35"/>
  <c r="CF48" i="35" s="1"/>
  <c r="CF125" i="35"/>
  <c r="CF127" i="35"/>
  <c r="CF137" i="35" s="1"/>
  <c r="CF32" i="35"/>
  <c r="CF45" i="33"/>
  <c r="CF55" i="33" s="1"/>
  <c r="CF44" i="33"/>
  <c r="CF46" i="33"/>
  <c r="CF56" i="33" s="1"/>
  <c r="CF143" i="32"/>
  <c r="CF151" i="32"/>
  <c r="CF110" i="32"/>
  <c r="CF111" i="32" s="1"/>
  <c r="CF150" i="32"/>
  <c r="CF95" i="32"/>
  <c r="CF79" i="32"/>
  <c r="CF63" i="32"/>
  <c r="CF16" i="32"/>
  <c r="CF47" i="33"/>
  <c r="CF57" i="33" s="1"/>
  <c r="CE80" i="47"/>
  <c r="CE64" i="47"/>
  <c r="CE79" i="32"/>
  <c r="CE48" i="47"/>
  <c r="CE82" i="47"/>
  <c r="CE92" i="47" s="1"/>
  <c r="CE87" i="47"/>
  <c r="CE28" i="47"/>
  <c r="CE32" i="47" s="1"/>
  <c r="CE88" i="47"/>
  <c r="CE32" i="46"/>
  <c r="CE39" i="46"/>
  <c r="CE40" i="46"/>
  <c r="CE41" i="46"/>
  <c r="CE48" i="39"/>
  <c r="CE63" i="39"/>
  <c r="CE73" i="39" s="1"/>
  <c r="CE62" i="39"/>
  <c r="CE72" i="39" s="1"/>
  <c r="CE32" i="39"/>
  <c r="CE51" i="39"/>
  <c r="CE61" i="39"/>
  <c r="CE48" i="38"/>
  <c r="CE62" i="38"/>
  <c r="CE72" i="38" s="1"/>
  <c r="CE63" i="38"/>
  <c r="CE73" i="38" s="1"/>
  <c r="CE61" i="38"/>
  <c r="CE29" i="38"/>
  <c r="CE32" i="38" s="1"/>
  <c r="CE16" i="38"/>
  <c r="CE32" i="37"/>
  <c r="CE72" i="37"/>
  <c r="CE80" i="37" s="1"/>
  <c r="CE90" i="37" s="1"/>
  <c r="CE30" i="36"/>
  <c r="CE32" i="36"/>
  <c r="CE49" i="36"/>
  <c r="CE53" i="36"/>
  <c r="CE64" i="34"/>
  <c r="CE72" i="34"/>
  <c r="CE48" i="34"/>
  <c r="CE66" i="34"/>
  <c r="CE74" i="34"/>
  <c r="CE16" i="34"/>
  <c r="CE71" i="34"/>
  <c r="CE73" i="34"/>
  <c r="CE80" i="35"/>
  <c r="CE122" i="35"/>
  <c r="CE62" i="35"/>
  <c r="CE64" i="35" s="1"/>
  <c r="CE114" i="35"/>
  <c r="CE124" i="35" s="1"/>
  <c r="CE115" i="35"/>
  <c r="CE121" i="35"/>
  <c r="CE127" i="35" s="1"/>
  <c r="CE137" i="35" s="1"/>
  <c r="CE48" i="35"/>
  <c r="CE32" i="35"/>
  <c r="CE46" i="33"/>
  <c r="CE56" i="33" s="1"/>
  <c r="CE47" i="33"/>
  <c r="CE57" i="33" s="1"/>
  <c r="CE44" i="33"/>
  <c r="CE45" i="33"/>
  <c r="CE28" i="33"/>
  <c r="CE29" i="33"/>
  <c r="CE143" i="32"/>
  <c r="CE127" i="32"/>
  <c r="CE145" i="32"/>
  <c r="CE155" i="32" s="1"/>
  <c r="CE111" i="32"/>
  <c r="CE150" i="32"/>
  <c r="CE158" i="32" s="1"/>
  <c r="CE168" i="32" s="1"/>
  <c r="CE63" i="32"/>
  <c r="CE16" i="32"/>
  <c r="CE77" i="37"/>
  <c r="CE60" i="39"/>
  <c r="CD102" i="47"/>
  <c r="CD91" i="47"/>
  <c r="CD90" i="47"/>
  <c r="CD89" i="47"/>
  <c r="CD88" i="47"/>
  <c r="CD87" i="47"/>
  <c r="CD85" i="47"/>
  <c r="CD84" i="47"/>
  <c r="CD83" i="47"/>
  <c r="CD82" i="47"/>
  <c r="CD92" i="47" s="1"/>
  <c r="CD79" i="47"/>
  <c r="CD78" i="47"/>
  <c r="CD77" i="47"/>
  <c r="CD76" i="47"/>
  <c r="CD63" i="47"/>
  <c r="CD62" i="47"/>
  <c r="CD61" i="47"/>
  <c r="CD60" i="47"/>
  <c r="CD47" i="47"/>
  <c r="CD46" i="47"/>
  <c r="CD45" i="47"/>
  <c r="CD44" i="47"/>
  <c r="CD31" i="47"/>
  <c r="CD30" i="47"/>
  <c r="CD29" i="47"/>
  <c r="CD28" i="47"/>
  <c r="CD54" i="46"/>
  <c r="CD43" i="46"/>
  <c r="CD42" i="46"/>
  <c r="CD41" i="46"/>
  <c r="CD40" i="46"/>
  <c r="CD39" i="46"/>
  <c r="CD37" i="46"/>
  <c r="CD36" i="46"/>
  <c r="CD35" i="46"/>
  <c r="CD34" i="46"/>
  <c r="CD44" i="46" s="1"/>
  <c r="CD31" i="46"/>
  <c r="CD30" i="46"/>
  <c r="CD29" i="46"/>
  <c r="CD28" i="46"/>
  <c r="CD70" i="39"/>
  <c r="CD59" i="39"/>
  <c r="CD58" i="39"/>
  <c r="CD57" i="39"/>
  <c r="CD56" i="39"/>
  <c r="CD55" i="39"/>
  <c r="CD53" i="39"/>
  <c r="CD52" i="39"/>
  <c r="CD51" i="39"/>
  <c r="CD50" i="39"/>
  <c r="CD60" i="39" s="1"/>
  <c r="CD47" i="39"/>
  <c r="CD46" i="39"/>
  <c r="CD45" i="39"/>
  <c r="CD44" i="39"/>
  <c r="CD31" i="39"/>
  <c r="CD30" i="39"/>
  <c r="CD29" i="39"/>
  <c r="CD28" i="39"/>
  <c r="CD70" i="38"/>
  <c r="CD59" i="38"/>
  <c r="CD58" i="38"/>
  <c r="CD57" i="38"/>
  <c r="CD56" i="38"/>
  <c r="CD55" i="38"/>
  <c r="CD53" i="38"/>
  <c r="CD52" i="38"/>
  <c r="CD51" i="38"/>
  <c r="CD50" i="38"/>
  <c r="CD60" i="38" s="1"/>
  <c r="CD47" i="38"/>
  <c r="CD46" i="38"/>
  <c r="CD45" i="38"/>
  <c r="CD44" i="38"/>
  <c r="CD31" i="38"/>
  <c r="CD30" i="38"/>
  <c r="CD29" i="38"/>
  <c r="CD28" i="38"/>
  <c r="CD15" i="38"/>
  <c r="CD14" i="38"/>
  <c r="CD13" i="38"/>
  <c r="CD12" i="38"/>
  <c r="CD87" i="37"/>
  <c r="CD76" i="37"/>
  <c r="CD75" i="37"/>
  <c r="CD74" i="37"/>
  <c r="CD73" i="37"/>
  <c r="CD72" i="37"/>
  <c r="CD70" i="37"/>
  <c r="CD69" i="37"/>
  <c r="CD68" i="37"/>
  <c r="CD67" i="37"/>
  <c r="CD77" i="37" s="1"/>
  <c r="CD47" i="37"/>
  <c r="CD46" i="37"/>
  <c r="CD45" i="37"/>
  <c r="CD44" i="37"/>
  <c r="CD31" i="37"/>
  <c r="CD30" i="37"/>
  <c r="CD29" i="37"/>
  <c r="CD28" i="37"/>
  <c r="CD15" i="37"/>
  <c r="CD14" i="37"/>
  <c r="CD13" i="37"/>
  <c r="CD12" i="37"/>
  <c r="CD71" i="36"/>
  <c r="CD60" i="36"/>
  <c r="CD59" i="36"/>
  <c r="CD58" i="36"/>
  <c r="CD57" i="36"/>
  <c r="CD56" i="36"/>
  <c r="CD54" i="36"/>
  <c r="CD53" i="36"/>
  <c r="CD52" i="36"/>
  <c r="CD51" i="36"/>
  <c r="CD61" i="36" s="1"/>
  <c r="CD48" i="36"/>
  <c r="CD47" i="36"/>
  <c r="CD46" i="36"/>
  <c r="CD45" i="36"/>
  <c r="CD32" i="36"/>
  <c r="CD31" i="36"/>
  <c r="CD30" i="36"/>
  <c r="CD29" i="36"/>
  <c r="CD48" i="37" l="1"/>
  <c r="CD63" i="36"/>
  <c r="CF65" i="36"/>
  <c r="CD62" i="36"/>
  <c r="CD72" i="36" s="1"/>
  <c r="CF72" i="36"/>
  <c r="CG65" i="36"/>
  <c r="CD64" i="36"/>
  <c r="CD74" i="36" s="1"/>
  <c r="CE65" i="36"/>
  <c r="CH48" i="33"/>
  <c r="CH80" i="34"/>
  <c r="CH159" i="32"/>
  <c r="CF93" i="47"/>
  <c r="CF103" i="47" s="1"/>
  <c r="CF16" i="37"/>
  <c r="CH135" i="35"/>
  <c r="CH128" i="35"/>
  <c r="CG64" i="39"/>
  <c r="CG96" i="47"/>
  <c r="CG81" i="37"/>
  <c r="CG80" i="34"/>
  <c r="CG128" i="35"/>
  <c r="CG48" i="33"/>
  <c r="CG55" i="46"/>
  <c r="CG48" i="46"/>
  <c r="CG71" i="38"/>
  <c r="CG64" i="38"/>
  <c r="CG72" i="36"/>
  <c r="CG166" i="32"/>
  <c r="CG159" i="32"/>
  <c r="CF95" i="47"/>
  <c r="CF105" i="47" s="1"/>
  <c r="CF94" i="47"/>
  <c r="CF104" i="47" s="1"/>
  <c r="CF48" i="46"/>
  <c r="CF60" i="39"/>
  <c r="CF64" i="39"/>
  <c r="CF64" i="38"/>
  <c r="CF60" i="38"/>
  <c r="CF78" i="37"/>
  <c r="CF88" i="37" s="1"/>
  <c r="CF77" i="37"/>
  <c r="CF80" i="37"/>
  <c r="CF90" i="37" s="1"/>
  <c r="CF79" i="37"/>
  <c r="CF89" i="37" s="1"/>
  <c r="CF32" i="34"/>
  <c r="CF80" i="34"/>
  <c r="CF80" i="35"/>
  <c r="CF128" i="35"/>
  <c r="CF124" i="35"/>
  <c r="CF135" i="35"/>
  <c r="CF157" i="32"/>
  <c r="CF167" i="32" s="1"/>
  <c r="CF156" i="32"/>
  <c r="CF166" i="32" s="1"/>
  <c r="CF158" i="32"/>
  <c r="CF168" i="32" s="1"/>
  <c r="CF48" i="33"/>
  <c r="CD63" i="39"/>
  <c r="CD73" i="39" s="1"/>
  <c r="CD48" i="38"/>
  <c r="CD49" i="36"/>
  <c r="CE48" i="33"/>
  <c r="CE94" i="47"/>
  <c r="CE104" i="47" s="1"/>
  <c r="CE93" i="47"/>
  <c r="CE95" i="47"/>
  <c r="CE105" i="47" s="1"/>
  <c r="CE45" i="46"/>
  <c r="CE55" i="46" s="1"/>
  <c r="CE47" i="46"/>
  <c r="CE57" i="46" s="1"/>
  <c r="CE46" i="46"/>
  <c r="CE56" i="46" s="1"/>
  <c r="CE64" i="39"/>
  <c r="CE71" i="39"/>
  <c r="CE64" i="38"/>
  <c r="CE71" i="38"/>
  <c r="CE78" i="37"/>
  <c r="CE88" i="37" s="1"/>
  <c r="CE79" i="37"/>
  <c r="CE89" i="37" s="1"/>
  <c r="CE33" i="36"/>
  <c r="CE79" i="34"/>
  <c r="CE89" i="34" s="1"/>
  <c r="CE76" i="34"/>
  <c r="CE78" i="34"/>
  <c r="CE88" i="34" s="1"/>
  <c r="CE77" i="34"/>
  <c r="CE126" i="35"/>
  <c r="CE136" i="35" s="1"/>
  <c r="CE125" i="35"/>
  <c r="CE135" i="35" s="1"/>
  <c r="CE32" i="33"/>
  <c r="CE55" i="33"/>
  <c r="CE156" i="32"/>
  <c r="CE166" i="32" s="1"/>
  <c r="CE157" i="32"/>
  <c r="CE167" i="32" s="1"/>
  <c r="CD48" i="47"/>
  <c r="CD16" i="38"/>
  <c r="CD61" i="38"/>
  <c r="CD71" i="38" s="1"/>
  <c r="CD62" i="38"/>
  <c r="CD72" i="38" s="1"/>
  <c r="CD16" i="37"/>
  <c r="CD63" i="38"/>
  <c r="CD73" i="38" s="1"/>
  <c r="CD32" i="39"/>
  <c r="CD95" i="47"/>
  <c r="CD105" i="47" s="1"/>
  <c r="CD80" i="47"/>
  <c r="CD64" i="47"/>
  <c r="CD93" i="47"/>
  <c r="CD103" i="47" s="1"/>
  <c r="CD32" i="47"/>
  <c r="CD46" i="46"/>
  <c r="CD56" i="46" s="1"/>
  <c r="CD47" i="46"/>
  <c r="CD57" i="46" s="1"/>
  <c r="CD32" i="46"/>
  <c r="CD48" i="39"/>
  <c r="CD32" i="38"/>
  <c r="CD78" i="37"/>
  <c r="CD80" i="37"/>
  <c r="CD90" i="37" s="1"/>
  <c r="CD32" i="37"/>
  <c r="CD79" i="37"/>
  <c r="CD89" i="37" s="1"/>
  <c r="CD33" i="36"/>
  <c r="CD94" i="47"/>
  <c r="CD104" i="47" s="1"/>
  <c r="CD45" i="46"/>
  <c r="CD61" i="39"/>
  <c r="CD62" i="39"/>
  <c r="CD72" i="39" s="1"/>
  <c r="CD86" i="34"/>
  <c r="CD75" i="34"/>
  <c r="CD74" i="34"/>
  <c r="CD73" i="34"/>
  <c r="CD72" i="34"/>
  <c r="CD71" i="34"/>
  <c r="CD69" i="34"/>
  <c r="CD68" i="34"/>
  <c r="CD67" i="34"/>
  <c r="CD66" i="34"/>
  <c r="CD76" i="34" s="1"/>
  <c r="CD63" i="34"/>
  <c r="CD62" i="34"/>
  <c r="CD61" i="34"/>
  <c r="CD60" i="34"/>
  <c r="CD47" i="34"/>
  <c r="CD46" i="34"/>
  <c r="CD45" i="34"/>
  <c r="CD44" i="34"/>
  <c r="CD31" i="34"/>
  <c r="CD30" i="34"/>
  <c r="CD29" i="34"/>
  <c r="CD28" i="34"/>
  <c r="CD15" i="34"/>
  <c r="CD14" i="34"/>
  <c r="CD13" i="34"/>
  <c r="CD12" i="34"/>
  <c r="CD134" i="35"/>
  <c r="CD123" i="35"/>
  <c r="CD122" i="35"/>
  <c r="CD121" i="35"/>
  <c r="CD120" i="35"/>
  <c r="CD119" i="35"/>
  <c r="CD117" i="35"/>
  <c r="CD116" i="35"/>
  <c r="CD115" i="35"/>
  <c r="CD114" i="35"/>
  <c r="CD124" i="35" s="1"/>
  <c r="CD79" i="35"/>
  <c r="CD78" i="35"/>
  <c r="CD77" i="35"/>
  <c r="CD76" i="35"/>
  <c r="CD63" i="35"/>
  <c r="CD62" i="35"/>
  <c r="CD61" i="35"/>
  <c r="CD60" i="35"/>
  <c r="CD47" i="35"/>
  <c r="CD46" i="35"/>
  <c r="CD45" i="35"/>
  <c r="CD44" i="35"/>
  <c r="CD31" i="35"/>
  <c r="CD30" i="35"/>
  <c r="CD29" i="35"/>
  <c r="CD28" i="35"/>
  <c r="CC28" i="33"/>
  <c r="CC29" i="33"/>
  <c r="CC30" i="33"/>
  <c r="CC31" i="33"/>
  <c r="CC34" i="33"/>
  <c r="CC44" i="33" s="1"/>
  <c r="CC35" i="33"/>
  <c r="CC36" i="33"/>
  <c r="CC37" i="33"/>
  <c r="CC39" i="33"/>
  <c r="CC40" i="33"/>
  <c r="CC41" i="33"/>
  <c r="CC42" i="33"/>
  <c r="CC43" i="33"/>
  <c r="CC54" i="33"/>
  <c r="CD54" i="33"/>
  <c r="CD43" i="33"/>
  <c r="CD42" i="33"/>
  <c r="CD41" i="33"/>
  <c r="CD40" i="33"/>
  <c r="CD39" i="33"/>
  <c r="CD37" i="33"/>
  <c r="CD36" i="33"/>
  <c r="CD35" i="33"/>
  <c r="CD34" i="33"/>
  <c r="CD44" i="33" s="1"/>
  <c r="CD31" i="33"/>
  <c r="CD30" i="33"/>
  <c r="CD29" i="33"/>
  <c r="CD28" i="33"/>
  <c r="CD165" i="32"/>
  <c r="CD154" i="32"/>
  <c r="CD153" i="32"/>
  <c r="CD152" i="32"/>
  <c r="CD151" i="32"/>
  <c r="CD150" i="32"/>
  <c r="CD148" i="32"/>
  <c r="CD147" i="32"/>
  <c r="CD146" i="32"/>
  <c r="CD145" i="32"/>
  <c r="CD155" i="32" s="1"/>
  <c r="CD142" i="32"/>
  <c r="CD141" i="32"/>
  <c r="CD140" i="32"/>
  <c r="CD139" i="32"/>
  <c r="CD126" i="32"/>
  <c r="CD125" i="32"/>
  <c r="CD124" i="32"/>
  <c r="CD123" i="32"/>
  <c r="CD110" i="32"/>
  <c r="CD109" i="32"/>
  <c r="CD108" i="32"/>
  <c r="CD107" i="32"/>
  <c r="CD94" i="32"/>
  <c r="CD93" i="32"/>
  <c r="CD92" i="32"/>
  <c r="CD91" i="32"/>
  <c r="CD78" i="32"/>
  <c r="CD77" i="32"/>
  <c r="CD76" i="32"/>
  <c r="CD75" i="32"/>
  <c r="CD62" i="32"/>
  <c r="CD61" i="32"/>
  <c r="CD60" i="32"/>
  <c r="CD59" i="32"/>
  <c r="CD15" i="32"/>
  <c r="CD14" i="32"/>
  <c r="CD13" i="32"/>
  <c r="CD12" i="32"/>
  <c r="CD65" i="36" l="1"/>
  <c r="CF96" i="47"/>
  <c r="CC32" i="33"/>
  <c r="CF81" i="37"/>
  <c r="CF159" i="32"/>
  <c r="CD64" i="38"/>
  <c r="CD81" i="37"/>
  <c r="CE96" i="47"/>
  <c r="CE103" i="47"/>
  <c r="CE48" i="46"/>
  <c r="CE81" i="37"/>
  <c r="CE87" i="34"/>
  <c r="CE80" i="34"/>
  <c r="CE128" i="35"/>
  <c r="CE159" i="32"/>
  <c r="CD88" i="37"/>
  <c r="CC45" i="33"/>
  <c r="CC55" i="33" s="1"/>
  <c r="CC47" i="33"/>
  <c r="CC57" i="33" s="1"/>
  <c r="CD32" i="34"/>
  <c r="CD48" i="34"/>
  <c r="CD96" i="47"/>
  <c r="CC46" i="33"/>
  <c r="CC56" i="33" s="1"/>
  <c r="CD79" i="34"/>
  <c r="CD89" i="34" s="1"/>
  <c r="CD64" i="34"/>
  <c r="CD16" i="34"/>
  <c r="CD80" i="35"/>
  <c r="CD64" i="35"/>
  <c r="CD32" i="35"/>
  <c r="CD127" i="35"/>
  <c r="CD137" i="35" s="1"/>
  <c r="CD48" i="35"/>
  <c r="CD143" i="32"/>
  <c r="CD127" i="32"/>
  <c r="CD111" i="32"/>
  <c r="CD95" i="32"/>
  <c r="CD79" i="32"/>
  <c r="CD158" i="32"/>
  <c r="CD168" i="32" s="1"/>
  <c r="CD63" i="32"/>
  <c r="CD16" i="32"/>
  <c r="CD55" i="46"/>
  <c r="CD48" i="46"/>
  <c r="CD71" i="39"/>
  <c r="CD64" i="39"/>
  <c r="CD77" i="34"/>
  <c r="CD78" i="34"/>
  <c r="CD88" i="34" s="1"/>
  <c r="CD125" i="35"/>
  <c r="CD126" i="35"/>
  <c r="CD136" i="35" s="1"/>
  <c r="CD47" i="33"/>
  <c r="CD57" i="33" s="1"/>
  <c r="CD32" i="33"/>
  <c r="CD46" i="33"/>
  <c r="CD56" i="33" s="1"/>
  <c r="CD45" i="33"/>
  <c r="CD156" i="32"/>
  <c r="CD157" i="32"/>
  <c r="CD167" i="32" s="1"/>
  <c r="R1" i="42"/>
  <c r="S1" i="42"/>
  <c r="R7" i="42"/>
  <c r="S7" i="42"/>
  <c r="R8" i="42"/>
  <c r="S8" i="42"/>
  <c r="R9" i="42"/>
  <c r="S9" i="42"/>
  <c r="R10" i="42"/>
  <c r="S10" i="42"/>
  <c r="R11" i="42"/>
  <c r="S11" i="42"/>
  <c r="R12" i="42"/>
  <c r="S12" i="42"/>
  <c r="R6" i="42"/>
  <c r="S6" i="42"/>
  <c r="R5" i="42"/>
  <c r="S5" i="42"/>
  <c r="AH58" i="23"/>
  <c r="AH57" i="23"/>
  <c r="AH50" i="19"/>
  <c r="AH30" i="19"/>
  <c r="AH52" i="19"/>
  <c r="AH13" i="19"/>
  <c r="AH57" i="19"/>
  <c r="AH59" i="17"/>
  <c r="AH52" i="17"/>
  <c r="AH51" i="17"/>
  <c r="AH58" i="17"/>
  <c r="AH31" i="17"/>
  <c r="AH28" i="17"/>
  <c r="AH14" i="17"/>
  <c r="AH12" i="17"/>
  <c r="AH55" i="16"/>
  <c r="AH51" i="16"/>
  <c r="AH28" i="16"/>
  <c r="AH106" i="15"/>
  <c r="AH105" i="15"/>
  <c r="AH78" i="15"/>
  <c r="AH107" i="15"/>
  <c r="AH61" i="15"/>
  <c r="AH30" i="15"/>
  <c r="AH61" i="14"/>
  <c r="AH73" i="14"/>
  <c r="AH62" i="14"/>
  <c r="AH66" i="14"/>
  <c r="AH75" i="14"/>
  <c r="AH67" i="14"/>
  <c r="AH29" i="14"/>
  <c r="AH15" i="14"/>
  <c r="AH68" i="14"/>
  <c r="AH71" i="14"/>
  <c r="AH28" i="14"/>
  <c r="AH41" i="13"/>
  <c r="AH40" i="13"/>
  <c r="AH141" i="11"/>
  <c r="AH139" i="11"/>
  <c r="AH153" i="11"/>
  <c r="AH124" i="11"/>
  <c r="AH147" i="11"/>
  <c r="AH123" i="11"/>
  <c r="AH148" i="11"/>
  <c r="AH151" i="11"/>
  <c r="AH93" i="11"/>
  <c r="AH92" i="11"/>
  <c r="AH155" i="11"/>
  <c r="AH61" i="11"/>
  <c r="CC89" i="47"/>
  <c r="CC77" i="47"/>
  <c r="CC88" i="47"/>
  <c r="CC87" i="47"/>
  <c r="CC82" i="47"/>
  <c r="CC29" i="47"/>
  <c r="CC31" i="47"/>
  <c r="CC30" i="47"/>
  <c r="CC31" i="38"/>
  <c r="CC28" i="38"/>
  <c r="CC68" i="37"/>
  <c r="CC67" i="37"/>
  <c r="CC77" i="37" s="1"/>
  <c r="CC15" i="37"/>
  <c r="CC56" i="36"/>
  <c r="CC68" i="34"/>
  <c r="CC69" i="34"/>
  <c r="CC120" i="35"/>
  <c r="CC152" i="32"/>
  <c r="CC151" i="32"/>
  <c r="CC153" i="32"/>
  <c r="CC150" i="32"/>
  <c r="CC154" i="32"/>
  <c r="CC146" i="32"/>
  <c r="AH149" i="11"/>
  <c r="AH146" i="11"/>
  <c r="AH156" i="11" s="1"/>
  <c r="AH43" i="13"/>
  <c r="AH42" i="13"/>
  <c r="AH39" i="13"/>
  <c r="AH37" i="13"/>
  <c r="AH36" i="13"/>
  <c r="AH35" i="13"/>
  <c r="AH34" i="13"/>
  <c r="AH44" i="13" s="1"/>
  <c r="AH72" i="14"/>
  <c r="AH69" i="14"/>
  <c r="AH104" i="15"/>
  <c r="AH103" i="15"/>
  <c r="AH59" i="16"/>
  <c r="AH58" i="16"/>
  <c r="AH57" i="16"/>
  <c r="AH56" i="16"/>
  <c r="AH53" i="16"/>
  <c r="AH52" i="16"/>
  <c r="AH56" i="17"/>
  <c r="AH55" i="17"/>
  <c r="AH53" i="17"/>
  <c r="AH59" i="19"/>
  <c r="AH56" i="19"/>
  <c r="AH55" i="19"/>
  <c r="AH53" i="19"/>
  <c r="AH59" i="23"/>
  <c r="AH56" i="23"/>
  <c r="AH55" i="23"/>
  <c r="AH53" i="23"/>
  <c r="AH52" i="23"/>
  <c r="AH51" i="23"/>
  <c r="AH50" i="23"/>
  <c r="AH60" i="23" s="1"/>
  <c r="AH47" i="23"/>
  <c r="AH46" i="23"/>
  <c r="AH45" i="23"/>
  <c r="AH44" i="23"/>
  <c r="AH31" i="23"/>
  <c r="AH30" i="23"/>
  <c r="AH29" i="23"/>
  <c r="AH28" i="23"/>
  <c r="AH47" i="19"/>
  <c r="AH46" i="19"/>
  <c r="AH45" i="19"/>
  <c r="AH44" i="19"/>
  <c r="AH31" i="19"/>
  <c r="AH28" i="19"/>
  <c r="AH15" i="19"/>
  <c r="AH14" i="19"/>
  <c r="AH47" i="17"/>
  <c r="AH46" i="17"/>
  <c r="AH45" i="17"/>
  <c r="AH44" i="17"/>
  <c r="AH30" i="17"/>
  <c r="AH29" i="17"/>
  <c r="AH15" i="17"/>
  <c r="AH13" i="17"/>
  <c r="AH47" i="16"/>
  <c r="AH46" i="16"/>
  <c r="AH45" i="16"/>
  <c r="AH31" i="16"/>
  <c r="AH30" i="16"/>
  <c r="AH29" i="16"/>
  <c r="AH77" i="15"/>
  <c r="AH76" i="15"/>
  <c r="AH63" i="15"/>
  <c r="AH62" i="15"/>
  <c r="AH60" i="15"/>
  <c r="AH47" i="15"/>
  <c r="AH46" i="15"/>
  <c r="AH45" i="15"/>
  <c r="AH44" i="15"/>
  <c r="AH31" i="15"/>
  <c r="AH29" i="15"/>
  <c r="AH28" i="15"/>
  <c r="AH47" i="14"/>
  <c r="AH46" i="14"/>
  <c r="AH45" i="14"/>
  <c r="AH44" i="14"/>
  <c r="AH31" i="14"/>
  <c r="AH30" i="14"/>
  <c r="AH12" i="14"/>
  <c r="AH31" i="13"/>
  <c r="AH30" i="13"/>
  <c r="AH29" i="13"/>
  <c r="AH28" i="13"/>
  <c r="AH142" i="11"/>
  <c r="AH140" i="11"/>
  <c r="AH125" i="11"/>
  <c r="AH109" i="11"/>
  <c r="AH108" i="11"/>
  <c r="AH107" i="11"/>
  <c r="AH94" i="11"/>
  <c r="AH91" i="11"/>
  <c r="AH78" i="11"/>
  <c r="AH77" i="11"/>
  <c r="AH76" i="11"/>
  <c r="AH75" i="11"/>
  <c r="AH59" i="11"/>
  <c r="AH15" i="11"/>
  <c r="AH14" i="11"/>
  <c r="AH13" i="11"/>
  <c r="AH12" i="11"/>
  <c r="CC165" i="32"/>
  <c r="CC148" i="32"/>
  <c r="CC147" i="32"/>
  <c r="CC145" i="32"/>
  <c r="CC155" i="32" s="1"/>
  <c r="CC134" i="35"/>
  <c r="CC123" i="35"/>
  <c r="CC122" i="35"/>
  <c r="CC121" i="35"/>
  <c r="CC119" i="35"/>
  <c r="CC117" i="35"/>
  <c r="CC116" i="35"/>
  <c r="CC115" i="35"/>
  <c r="CC114" i="35"/>
  <c r="CC124" i="35" s="1"/>
  <c r="CC86" i="34"/>
  <c r="CC75" i="34"/>
  <c r="CC74" i="34"/>
  <c r="CC73" i="34"/>
  <c r="CC72" i="34"/>
  <c r="CC71" i="34"/>
  <c r="CC66" i="34"/>
  <c r="CC76" i="34" s="1"/>
  <c r="CC71" i="36"/>
  <c r="CC60" i="36"/>
  <c r="CC59" i="36"/>
  <c r="CC58" i="36"/>
  <c r="CC57" i="36"/>
  <c r="CC63" i="36" s="1"/>
  <c r="CC54" i="36"/>
  <c r="CC53" i="36"/>
  <c r="CC52" i="36"/>
  <c r="CC51" i="36"/>
  <c r="CC61" i="36" s="1"/>
  <c r="CC87" i="37"/>
  <c r="CC76" i="37"/>
  <c r="CC75" i="37"/>
  <c r="CC74" i="37"/>
  <c r="CC73" i="37"/>
  <c r="CC72" i="37"/>
  <c r="CC70" i="37"/>
  <c r="CC69" i="37"/>
  <c r="CC70" i="38"/>
  <c r="CC59" i="38"/>
  <c r="CC58" i="38"/>
  <c r="CC57" i="38"/>
  <c r="CC56" i="38"/>
  <c r="CC55" i="38"/>
  <c r="CC53" i="38"/>
  <c r="CC52" i="38"/>
  <c r="CC51" i="38"/>
  <c r="CC50" i="38"/>
  <c r="CC60" i="38" s="1"/>
  <c r="CC70" i="39"/>
  <c r="CC59" i="39"/>
  <c r="CC58" i="39"/>
  <c r="CC57" i="39"/>
  <c r="CC56" i="39"/>
  <c r="CC55" i="39"/>
  <c r="CC53" i="39"/>
  <c r="CC52" i="39"/>
  <c r="CC51" i="39"/>
  <c r="CC50" i="39"/>
  <c r="CC60" i="39" s="1"/>
  <c r="CC54" i="46"/>
  <c r="CC43" i="46"/>
  <c r="CC42" i="46"/>
  <c r="CC41" i="46"/>
  <c r="CC40" i="46"/>
  <c r="CC39" i="46"/>
  <c r="CC37" i="46"/>
  <c r="CC36" i="46"/>
  <c r="CC35" i="46"/>
  <c r="CC34" i="46"/>
  <c r="CC44" i="46" s="1"/>
  <c r="CC102" i="47"/>
  <c r="CC91" i="47"/>
  <c r="CC90" i="47"/>
  <c r="CC85" i="47"/>
  <c r="CC84" i="47"/>
  <c r="CC83" i="47"/>
  <c r="CC79" i="47"/>
  <c r="CC78" i="47"/>
  <c r="CC76" i="47"/>
  <c r="CC63" i="47"/>
  <c r="CC60" i="47"/>
  <c r="CC47" i="47"/>
  <c r="CC46" i="47"/>
  <c r="CC45" i="47"/>
  <c r="CC44" i="47"/>
  <c r="CC28" i="47"/>
  <c r="CC31" i="46"/>
  <c r="CC30" i="46"/>
  <c r="CC29" i="46"/>
  <c r="CC28" i="46"/>
  <c r="CC47" i="39"/>
  <c r="CC46" i="39"/>
  <c r="CC45" i="39"/>
  <c r="CC44" i="39"/>
  <c r="CC31" i="39"/>
  <c r="CC30" i="39"/>
  <c r="CC29" i="39"/>
  <c r="CC28" i="39"/>
  <c r="CC47" i="38"/>
  <c r="CC46" i="38"/>
  <c r="CC45" i="38"/>
  <c r="CC44" i="38"/>
  <c r="CC30" i="38"/>
  <c r="CC29" i="38"/>
  <c r="CC15" i="38"/>
  <c r="CC14" i="38"/>
  <c r="CC13" i="38"/>
  <c r="CC12" i="38"/>
  <c r="CC47" i="37"/>
  <c r="CC46" i="37"/>
  <c r="CC45" i="37"/>
  <c r="CC44" i="37"/>
  <c r="CC31" i="37"/>
  <c r="CC30" i="37"/>
  <c r="CC29" i="37"/>
  <c r="CC28" i="37"/>
  <c r="CC14" i="37"/>
  <c r="CC13" i="37"/>
  <c r="CC12" i="37"/>
  <c r="CC48" i="36"/>
  <c r="CC47" i="36"/>
  <c r="CC46" i="36"/>
  <c r="CC45" i="36"/>
  <c r="CC32" i="36"/>
  <c r="CC31" i="36"/>
  <c r="CC30" i="36"/>
  <c r="CC29" i="36"/>
  <c r="CC63" i="34"/>
  <c r="CC62" i="34"/>
  <c r="CC61" i="34"/>
  <c r="CC60" i="34"/>
  <c r="CC47" i="34"/>
  <c r="CC46" i="34"/>
  <c r="CC45" i="34"/>
  <c r="CC44" i="34"/>
  <c r="CC31" i="34"/>
  <c r="CC30" i="34"/>
  <c r="CC29" i="34"/>
  <c r="CC28" i="34"/>
  <c r="CC15" i="34"/>
  <c r="CC14" i="34"/>
  <c r="CC13" i="34"/>
  <c r="CC12" i="34"/>
  <c r="CC79" i="35"/>
  <c r="CC78" i="35"/>
  <c r="CC77" i="35"/>
  <c r="CC76" i="35"/>
  <c r="CC63" i="35"/>
  <c r="CC62" i="35"/>
  <c r="CC61" i="35"/>
  <c r="CC60" i="35"/>
  <c r="CC47" i="35"/>
  <c r="CC46" i="35"/>
  <c r="CC45" i="35"/>
  <c r="CC44" i="35"/>
  <c r="CC31" i="35"/>
  <c r="CC30" i="35"/>
  <c r="CC29" i="35"/>
  <c r="CC28" i="35"/>
  <c r="CC142" i="32"/>
  <c r="CC141" i="32"/>
  <c r="CC140" i="32"/>
  <c r="CC139" i="32"/>
  <c r="CC126" i="32"/>
  <c r="CC125" i="32"/>
  <c r="CC124" i="32"/>
  <c r="CC123" i="32"/>
  <c r="CC110" i="32"/>
  <c r="CC109" i="32"/>
  <c r="CC108" i="32"/>
  <c r="CC107" i="32"/>
  <c r="CC94" i="32"/>
  <c r="CC93" i="32"/>
  <c r="CC92" i="32"/>
  <c r="CC91" i="32"/>
  <c r="CC78" i="32"/>
  <c r="CC77" i="32"/>
  <c r="CC76" i="32"/>
  <c r="CC75" i="32"/>
  <c r="CC62" i="32"/>
  <c r="CC61" i="32"/>
  <c r="CC60" i="32"/>
  <c r="CC59" i="32"/>
  <c r="CC15" i="32"/>
  <c r="CC14" i="32"/>
  <c r="CC13" i="32"/>
  <c r="CC12" i="32"/>
  <c r="CB91" i="47"/>
  <c r="CB89" i="47"/>
  <c r="CB88" i="47"/>
  <c r="CB87" i="47"/>
  <c r="CC48" i="37" l="1"/>
  <c r="CC64" i="36"/>
  <c r="CC74" i="36" s="1"/>
  <c r="CC62" i="36"/>
  <c r="CC72" i="36" s="1"/>
  <c r="AH45" i="13"/>
  <c r="AH32" i="13"/>
  <c r="CC16" i="38"/>
  <c r="CC48" i="35"/>
  <c r="AH16" i="11"/>
  <c r="CC48" i="39"/>
  <c r="CC46" i="46"/>
  <c r="CC56" i="46" s="1"/>
  <c r="AH48" i="15"/>
  <c r="CC48" i="33"/>
  <c r="CC143" i="32"/>
  <c r="AH32" i="15"/>
  <c r="AH32" i="23"/>
  <c r="CC80" i="47"/>
  <c r="CD87" i="34"/>
  <c r="CD80" i="34"/>
  <c r="CC32" i="34"/>
  <c r="CD135" i="35"/>
  <c r="CD128" i="35"/>
  <c r="CD55" i="33"/>
  <c r="CD48" i="33"/>
  <c r="CD166" i="32"/>
  <c r="CD159" i="32"/>
  <c r="AH48" i="23"/>
  <c r="AH61" i="23"/>
  <c r="AH62" i="23"/>
  <c r="AH63" i="23"/>
  <c r="U12" i="42"/>
  <c r="AH48" i="19"/>
  <c r="AH29" i="19"/>
  <c r="AH32" i="19" s="1"/>
  <c r="AH51" i="19"/>
  <c r="AH60" i="19"/>
  <c r="U11" i="42"/>
  <c r="AH12" i="19"/>
  <c r="AH16" i="19" s="1"/>
  <c r="AH58" i="19"/>
  <c r="AH63" i="19" s="1"/>
  <c r="AH48" i="17"/>
  <c r="AH32" i="17"/>
  <c r="AH57" i="17"/>
  <c r="AH62" i="17" s="1"/>
  <c r="AH16" i="17"/>
  <c r="AH50" i="17"/>
  <c r="AH63" i="16"/>
  <c r="AH62" i="16"/>
  <c r="AH32" i="16"/>
  <c r="AH50" i="16"/>
  <c r="AH60" i="16" s="1"/>
  <c r="AH61" i="16"/>
  <c r="AH44" i="16"/>
  <c r="AH48" i="16" s="1"/>
  <c r="AH79" i="15"/>
  <c r="AH80" i="15" s="1"/>
  <c r="AH64" i="15"/>
  <c r="AH110" i="15"/>
  <c r="AH111" i="15"/>
  <c r="AH108" i="15"/>
  <c r="U8" i="42"/>
  <c r="AH60" i="14"/>
  <c r="AH63" i="14"/>
  <c r="AH74" i="14"/>
  <c r="AH77" i="14" s="1"/>
  <c r="AH13" i="14"/>
  <c r="AH14" i="14"/>
  <c r="AH48" i="14"/>
  <c r="AH32" i="14"/>
  <c r="AH76" i="14"/>
  <c r="U7" i="42"/>
  <c r="AH46" i="13"/>
  <c r="AH47" i="13"/>
  <c r="U6" i="42"/>
  <c r="AH143" i="11"/>
  <c r="AH152" i="11"/>
  <c r="AH126" i="11"/>
  <c r="AH127" i="11" s="1"/>
  <c r="AH110" i="11"/>
  <c r="AH111" i="11" s="1"/>
  <c r="AH95" i="11"/>
  <c r="AH154" i="11"/>
  <c r="AH159" i="11" s="1"/>
  <c r="AH79" i="11"/>
  <c r="AH60" i="11"/>
  <c r="AH62" i="11"/>
  <c r="CC61" i="47"/>
  <c r="CC62" i="47"/>
  <c r="CC48" i="47"/>
  <c r="CC95" i="47"/>
  <c r="CC105" i="47" s="1"/>
  <c r="CC32" i="47"/>
  <c r="CC92" i="47"/>
  <c r="CC93" i="47"/>
  <c r="CC103" i="47" s="1"/>
  <c r="CC94" i="47"/>
  <c r="CC104" i="47" s="1"/>
  <c r="CC32" i="46"/>
  <c r="CC45" i="46"/>
  <c r="CC55" i="46" s="1"/>
  <c r="CC47" i="46"/>
  <c r="CC57" i="46" s="1"/>
  <c r="CC61" i="39"/>
  <c r="CC71" i="39" s="1"/>
  <c r="CC32" i="39"/>
  <c r="CC63" i="39"/>
  <c r="CC73" i="39" s="1"/>
  <c r="CC62" i="39"/>
  <c r="CC72" i="39" s="1"/>
  <c r="CC48" i="38"/>
  <c r="CC62" i="38"/>
  <c r="CC72" i="38" s="1"/>
  <c r="CC63" i="38"/>
  <c r="CC73" i="38" s="1"/>
  <c r="CC32" i="38"/>
  <c r="CC61" i="38"/>
  <c r="CC80" i="37"/>
  <c r="CC90" i="37" s="1"/>
  <c r="CC32" i="37"/>
  <c r="CC78" i="37"/>
  <c r="CC16" i="37"/>
  <c r="CC79" i="37"/>
  <c r="CC89" i="37" s="1"/>
  <c r="CC49" i="36"/>
  <c r="CC33" i="36"/>
  <c r="CC64" i="34"/>
  <c r="CC48" i="34"/>
  <c r="CC78" i="34"/>
  <c r="CC88" i="34" s="1"/>
  <c r="CC67" i="34"/>
  <c r="CC16" i="34"/>
  <c r="CC79" i="34"/>
  <c r="CC89" i="34" s="1"/>
  <c r="CC77" i="34"/>
  <c r="CC87" i="34" s="1"/>
  <c r="CC80" i="35"/>
  <c r="CC127" i="35"/>
  <c r="CC137" i="35" s="1"/>
  <c r="CC64" i="35"/>
  <c r="CC125" i="35"/>
  <c r="CC135" i="35" s="1"/>
  <c r="CC126" i="35"/>
  <c r="CC136" i="35" s="1"/>
  <c r="CC32" i="35"/>
  <c r="CC127" i="32"/>
  <c r="CC111" i="32"/>
  <c r="CC95" i="32"/>
  <c r="CC79" i="32"/>
  <c r="CC63" i="32"/>
  <c r="CC156" i="32"/>
  <c r="CC166" i="32" s="1"/>
  <c r="CC16" i="32"/>
  <c r="CC157" i="32"/>
  <c r="CC167" i="32" s="1"/>
  <c r="CC158" i="32"/>
  <c r="CC168" i="32" s="1"/>
  <c r="AH109" i="15"/>
  <c r="CB59" i="39"/>
  <c r="CB46" i="39"/>
  <c r="CB58" i="39"/>
  <c r="CB31" i="39"/>
  <c r="CB51" i="39"/>
  <c r="CB28" i="39"/>
  <c r="CB59" i="38"/>
  <c r="CB46" i="38"/>
  <c r="CB47" i="38"/>
  <c r="CB52" i="38"/>
  <c r="CB51" i="38"/>
  <c r="CB29" i="38"/>
  <c r="CB30" i="38"/>
  <c r="CB50" i="38"/>
  <c r="CB60" i="38" s="1"/>
  <c r="CB15" i="38"/>
  <c r="CB53" i="38"/>
  <c r="CB75" i="37"/>
  <c r="CB74" i="37"/>
  <c r="CB46" i="37"/>
  <c r="CB72" i="37"/>
  <c r="CB68" i="37"/>
  <c r="CB76" i="37"/>
  <c r="CB60" i="36"/>
  <c r="CB56" i="36"/>
  <c r="CB59" i="36"/>
  <c r="CB32" i="36"/>
  <c r="CB31" i="36"/>
  <c r="CB54" i="36"/>
  <c r="CB75" i="34"/>
  <c r="CB74" i="34"/>
  <c r="CB63" i="34"/>
  <c r="CB62" i="34"/>
  <c r="CB60" i="34"/>
  <c r="CB47" i="34"/>
  <c r="CB69" i="34"/>
  <c r="CB71" i="34"/>
  <c r="CB68" i="34"/>
  <c r="CB15" i="34"/>
  <c r="CB14" i="34"/>
  <c r="CB29" i="33"/>
  <c r="CB31" i="33"/>
  <c r="CB34" i="33"/>
  <c r="CB154" i="32"/>
  <c r="CB142" i="32"/>
  <c r="CB124" i="32"/>
  <c r="CB125" i="32"/>
  <c r="CB148" i="32"/>
  <c r="CB146" i="32"/>
  <c r="CB109" i="32"/>
  <c r="CB110" i="32"/>
  <c r="CB93" i="32"/>
  <c r="CB145" i="32"/>
  <c r="CB155" i="32" s="1"/>
  <c r="CB78" i="32"/>
  <c r="CB62" i="32"/>
  <c r="CB13" i="32"/>
  <c r="CB14" i="32"/>
  <c r="CB12" i="32"/>
  <c r="CB165" i="32"/>
  <c r="CB150" i="32"/>
  <c r="CB54" i="33"/>
  <c r="CB43" i="33"/>
  <c r="CB42" i="33"/>
  <c r="CB41" i="33"/>
  <c r="CB40" i="33"/>
  <c r="CB39" i="33"/>
  <c r="CB37" i="33"/>
  <c r="CB36" i="33"/>
  <c r="CB35" i="33"/>
  <c r="CB134" i="35"/>
  <c r="CB123" i="35"/>
  <c r="CB122" i="35"/>
  <c r="CB121" i="35"/>
  <c r="CB120" i="35"/>
  <c r="CB119" i="35"/>
  <c r="CB117" i="35"/>
  <c r="CB116" i="35"/>
  <c r="CB115" i="35"/>
  <c r="CB114" i="35"/>
  <c r="CB124" i="35" s="1"/>
  <c r="CB86" i="34"/>
  <c r="CB67" i="34"/>
  <c r="CB66" i="34"/>
  <c r="CB76" i="34" s="1"/>
  <c r="CB71" i="36"/>
  <c r="CB52" i="36"/>
  <c r="CB51" i="36"/>
  <c r="CB61" i="36" s="1"/>
  <c r="CB87" i="37"/>
  <c r="CB70" i="38"/>
  <c r="CB55" i="38"/>
  <c r="CB70" i="39"/>
  <c r="CB55" i="39"/>
  <c r="CB53" i="39"/>
  <c r="CB52" i="39"/>
  <c r="CB54" i="46"/>
  <c r="CB43" i="46"/>
  <c r="CB42" i="46"/>
  <c r="CB41" i="46"/>
  <c r="CB40" i="46"/>
  <c r="CB39" i="46"/>
  <c r="CB37" i="46"/>
  <c r="CB36" i="46"/>
  <c r="CB35" i="46"/>
  <c r="CB34" i="46"/>
  <c r="CB44" i="46" s="1"/>
  <c r="CB102" i="47"/>
  <c r="CB90" i="47"/>
  <c r="CB85" i="47"/>
  <c r="CB84" i="47"/>
  <c r="CB83" i="47"/>
  <c r="CB82" i="47"/>
  <c r="CB79" i="47"/>
  <c r="CB78" i="47"/>
  <c r="CB77" i="47"/>
  <c r="CB76" i="47"/>
  <c r="CB63" i="47"/>
  <c r="CB62" i="47"/>
  <c r="CB61" i="47"/>
  <c r="CB60" i="47"/>
  <c r="CB47" i="47"/>
  <c r="CB46" i="47"/>
  <c r="CB45" i="47"/>
  <c r="CB44" i="47"/>
  <c r="CB31" i="47"/>
  <c r="CB30" i="47"/>
  <c r="CB29" i="47"/>
  <c r="CB28" i="47"/>
  <c r="CB31" i="46"/>
  <c r="CB30" i="46"/>
  <c r="CB29" i="46"/>
  <c r="CB28" i="46"/>
  <c r="CB47" i="39"/>
  <c r="CB45" i="39"/>
  <c r="CB44" i="39"/>
  <c r="CB29" i="39"/>
  <c r="CB31" i="38"/>
  <c r="CB14" i="38"/>
  <c r="CB13" i="38"/>
  <c r="CB12" i="38"/>
  <c r="CB45" i="37"/>
  <c r="CB44" i="37"/>
  <c r="CB31" i="37"/>
  <c r="CB30" i="37"/>
  <c r="CB29" i="37"/>
  <c r="CB28" i="37"/>
  <c r="CB14" i="37"/>
  <c r="CB13" i="37"/>
  <c r="CB12" i="37"/>
  <c r="CB48" i="36"/>
  <c r="CB47" i="36"/>
  <c r="CB45" i="36"/>
  <c r="CB29" i="36"/>
  <c r="CB61" i="34"/>
  <c r="CB46" i="34"/>
  <c r="CB45" i="34"/>
  <c r="CB44" i="34"/>
  <c r="CB31" i="34"/>
  <c r="CB30" i="34"/>
  <c r="CB28" i="34"/>
  <c r="CB13" i="34"/>
  <c r="CB79" i="35"/>
  <c r="CB78" i="35"/>
  <c r="CB77" i="35"/>
  <c r="CB76" i="35"/>
  <c r="CB63" i="35"/>
  <c r="CB62" i="35"/>
  <c r="CB61" i="35"/>
  <c r="CB60" i="35"/>
  <c r="CB47" i="35"/>
  <c r="CB46" i="35"/>
  <c r="CB45" i="35"/>
  <c r="CB44" i="35"/>
  <c r="CB31" i="35"/>
  <c r="CB30" i="35"/>
  <c r="CB29" i="35"/>
  <c r="CB28" i="35"/>
  <c r="CB141" i="32"/>
  <c r="CB140" i="32"/>
  <c r="CB139" i="32"/>
  <c r="CB126" i="32"/>
  <c r="CB123" i="32"/>
  <c r="CB107" i="32"/>
  <c r="CB94" i="32"/>
  <c r="CB92" i="32"/>
  <c r="CB91" i="32"/>
  <c r="CB75" i="32"/>
  <c r="CB59" i="32"/>
  <c r="CB15" i="32"/>
  <c r="CC65" i="36" l="1"/>
  <c r="AH16" i="14"/>
  <c r="AH64" i="14"/>
  <c r="AH48" i="13"/>
  <c r="AH64" i="16"/>
  <c r="U5" i="42"/>
  <c r="AH63" i="11"/>
  <c r="AH64" i="23"/>
  <c r="AH61" i="19"/>
  <c r="AH62" i="19"/>
  <c r="AH61" i="17"/>
  <c r="AH63" i="17"/>
  <c r="AH60" i="17"/>
  <c r="U10" i="42"/>
  <c r="U9" i="42"/>
  <c r="AH112" i="15"/>
  <c r="AH79" i="14"/>
  <c r="AH78" i="14"/>
  <c r="AH158" i="11"/>
  <c r="AH157" i="11"/>
  <c r="CC64" i="47"/>
  <c r="CC96" i="47"/>
  <c r="CC48" i="46"/>
  <c r="CC64" i="39"/>
  <c r="CC64" i="38"/>
  <c r="CC71" i="38"/>
  <c r="CC81" i="37"/>
  <c r="CC88" i="37"/>
  <c r="CC80" i="34"/>
  <c r="CC128" i="35"/>
  <c r="CC159" i="32"/>
  <c r="CB32" i="46"/>
  <c r="CB32" i="35"/>
  <c r="CB80" i="35"/>
  <c r="CB48" i="47"/>
  <c r="CB64" i="35"/>
  <c r="CB48" i="35"/>
  <c r="CB126" i="35"/>
  <c r="CB136" i="35" s="1"/>
  <c r="CB127" i="35"/>
  <c r="CB137" i="35" s="1"/>
  <c r="CB80" i="47"/>
  <c r="CB64" i="47"/>
  <c r="CB94" i="47"/>
  <c r="CB104" i="47" s="1"/>
  <c r="CB93" i="47"/>
  <c r="CB103" i="47" s="1"/>
  <c r="CB95" i="47"/>
  <c r="CB105" i="47" s="1"/>
  <c r="CB92" i="47"/>
  <c r="CB32" i="47"/>
  <c r="CB46" i="46"/>
  <c r="CB56" i="46" s="1"/>
  <c r="CB47" i="46"/>
  <c r="CB57" i="46" s="1"/>
  <c r="CB45" i="46"/>
  <c r="CB55" i="46" s="1"/>
  <c r="CB48" i="39"/>
  <c r="CB56" i="39"/>
  <c r="CB30" i="39"/>
  <c r="CB32" i="39" s="1"/>
  <c r="CB57" i="39"/>
  <c r="CB50" i="39"/>
  <c r="CB44" i="38"/>
  <c r="CB45" i="38"/>
  <c r="CB57" i="38"/>
  <c r="CB56" i="38"/>
  <c r="CB58" i="38"/>
  <c r="CB28" i="38"/>
  <c r="CB32" i="38" s="1"/>
  <c r="CB16" i="38"/>
  <c r="CB47" i="37"/>
  <c r="CB48" i="37" s="1"/>
  <c r="CB73" i="37"/>
  <c r="CB80" i="37" s="1"/>
  <c r="CB90" i="37" s="1"/>
  <c r="CB32" i="37"/>
  <c r="CB67" i="37"/>
  <c r="CB77" i="37" s="1"/>
  <c r="CB70" i="37"/>
  <c r="CB15" i="37"/>
  <c r="CB16" i="37" s="1"/>
  <c r="CB69" i="37"/>
  <c r="CB46" i="36"/>
  <c r="CB49" i="36" s="1"/>
  <c r="CB53" i="36"/>
  <c r="CB30" i="36"/>
  <c r="CB33" i="36" s="1"/>
  <c r="CB57" i="36"/>
  <c r="CB58" i="36"/>
  <c r="CB64" i="34"/>
  <c r="CB72" i="34"/>
  <c r="CB73" i="34"/>
  <c r="CB48" i="34"/>
  <c r="CB29" i="34"/>
  <c r="CB32" i="34" s="1"/>
  <c r="CB12" i="34"/>
  <c r="CB16" i="34" s="1"/>
  <c r="CB28" i="33"/>
  <c r="CB30" i="33"/>
  <c r="CB47" i="33"/>
  <c r="CB57" i="33" s="1"/>
  <c r="CB46" i="33"/>
  <c r="CB56" i="33" s="1"/>
  <c r="CB143" i="32"/>
  <c r="CB147" i="32"/>
  <c r="CB127" i="32"/>
  <c r="CB108" i="32"/>
  <c r="CB111" i="32" s="1"/>
  <c r="CB152" i="32"/>
  <c r="CB95" i="32"/>
  <c r="CB76" i="32"/>
  <c r="CB77" i="32"/>
  <c r="CB60" i="32"/>
  <c r="CB61" i="32"/>
  <c r="CB16" i="32"/>
  <c r="CB151" i="32"/>
  <c r="CB153" i="32"/>
  <c r="CB44" i="33"/>
  <c r="CB45" i="33"/>
  <c r="CB125" i="35"/>
  <c r="DD116" i="47"/>
  <c r="DD115" i="47"/>
  <c r="DD114" i="47"/>
  <c r="DD113" i="47"/>
  <c r="C105" i="47"/>
  <c r="C104" i="47"/>
  <c r="C103" i="47"/>
  <c r="DD102" i="47"/>
  <c r="CA102" i="47"/>
  <c r="BZ102" i="47"/>
  <c r="BY102" i="47"/>
  <c r="BX102" i="47"/>
  <c r="BW102" i="47"/>
  <c r="BV102" i="47"/>
  <c r="BU102" i="47"/>
  <c r="BT102" i="47"/>
  <c r="BS102" i="47"/>
  <c r="BR102" i="47"/>
  <c r="BQ102" i="47"/>
  <c r="BP102" i="47"/>
  <c r="BO102" i="47"/>
  <c r="BN102" i="47"/>
  <c r="BM102" i="47"/>
  <c r="BL102" i="47"/>
  <c r="BK102" i="47"/>
  <c r="BJ102" i="47"/>
  <c r="BI102" i="47"/>
  <c r="BH102" i="47"/>
  <c r="BG102" i="47"/>
  <c r="BF102" i="47"/>
  <c r="BE102" i="47"/>
  <c r="BD102" i="47"/>
  <c r="BC102" i="47"/>
  <c r="BB102" i="47"/>
  <c r="BA102" i="47"/>
  <c r="AZ102" i="47"/>
  <c r="AY102" i="47"/>
  <c r="AX102" i="47"/>
  <c r="AW102" i="47"/>
  <c r="AV102" i="47"/>
  <c r="AU102" i="47"/>
  <c r="AT102" i="47"/>
  <c r="AS102" i="47"/>
  <c r="AR102" i="47"/>
  <c r="AQ102" i="47"/>
  <c r="AP102" i="47"/>
  <c r="AO102" i="47"/>
  <c r="AN102" i="47"/>
  <c r="AM102" i="47"/>
  <c r="AL102" i="47"/>
  <c r="AK102" i="47"/>
  <c r="AJ102" i="47"/>
  <c r="AI102" i="47"/>
  <c r="AH102" i="47"/>
  <c r="AG102" i="47"/>
  <c r="AF102" i="47"/>
  <c r="AE102" i="47"/>
  <c r="AD102" i="47"/>
  <c r="AC102" i="47"/>
  <c r="AB102" i="47"/>
  <c r="AA102" i="47"/>
  <c r="Z102" i="47"/>
  <c r="Y102" i="47"/>
  <c r="X102" i="47"/>
  <c r="W102" i="47"/>
  <c r="V102" i="47"/>
  <c r="U102" i="47"/>
  <c r="T102" i="47"/>
  <c r="S102" i="47"/>
  <c r="R102" i="47"/>
  <c r="Q102" i="47"/>
  <c r="P102" i="47"/>
  <c r="O102" i="47"/>
  <c r="N102" i="47"/>
  <c r="M102" i="47"/>
  <c r="L102" i="47"/>
  <c r="K102" i="47"/>
  <c r="J102" i="47"/>
  <c r="I102" i="47"/>
  <c r="H102" i="47"/>
  <c r="G102" i="47"/>
  <c r="F102" i="47"/>
  <c r="E102" i="47"/>
  <c r="D102" i="47"/>
  <c r="CA91" i="47"/>
  <c r="BR91" i="47"/>
  <c r="BQ91" i="47"/>
  <c r="BP91" i="47"/>
  <c r="BO91" i="47"/>
  <c r="BN91" i="47"/>
  <c r="BM91" i="47"/>
  <c r="BL91" i="47"/>
  <c r="BK91" i="47"/>
  <c r="BJ91" i="47"/>
  <c r="BI91" i="47"/>
  <c r="BH91" i="47"/>
  <c r="BG91" i="47"/>
  <c r="BF91" i="47"/>
  <c r="BE91" i="47"/>
  <c r="BD91" i="47"/>
  <c r="BC91" i="47"/>
  <c r="BB91" i="47"/>
  <c r="BA91" i="47"/>
  <c r="AZ91" i="47"/>
  <c r="AY91" i="47"/>
  <c r="AX91" i="47"/>
  <c r="AW91" i="47"/>
  <c r="AV91" i="47"/>
  <c r="AU91" i="47"/>
  <c r="AT91" i="47"/>
  <c r="AS91" i="47"/>
  <c r="AR91" i="47"/>
  <c r="AQ91" i="47"/>
  <c r="AP91" i="47"/>
  <c r="AO91" i="47"/>
  <c r="AN91" i="47"/>
  <c r="AM91" i="47"/>
  <c r="AL91" i="47"/>
  <c r="AK91" i="47"/>
  <c r="AJ91" i="47"/>
  <c r="AI91" i="47"/>
  <c r="AH91" i="47"/>
  <c r="AG91" i="47"/>
  <c r="AF91" i="47"/>
  <c r="AE91" i="47"/>
  <c r="AD91" i="47"/>
  <c r="AC91" i="47"/>
  <c r="AB91" i="47"/>
  <c r="AA91" i="47"/>
  <c r="Z91" i="47"/>
  <c r="Y91" i="47"/>
  <c r="X91" i="47"/>
  <c r="W91" i="47"/>
  <c r="V91" i="47"/>
  <c r="U91" i="47"/>
  <c r="T91" i="47"/>
  <c r="S91" i="47"/>
  <c r="R91" i="47"/>
  <c r="Q91" i="47"/>
  <c r="P91" i="47"/>
  <c r="O91" i="47"/>
  <c r="N91" i="47"/>
  <c r="M91" i="47"/>
  <c r="L91" i="47"/>
  <c r="K91" i="47"/>
  <c r="J91" i="47"/>
  <c r="I91" i="47"/>
  <c r="H91" i="47"/>
  <c r="G91" i="47"/>
  <c r="F91" i="47"/>
  <c r="E91" i="47"/>
  <c r="D91" i="47"/>
  <c r="CA90" i="47"/>
  <c r="BR90" i="47"/>
  <c r="BQ90" i="47"/>
  <c r="BP90" i="47"/>
  <c r="BO90" i="47"/>
  <c r="BN90" i="47"/>
  <c r="BM90" i="47"/>
  <c r="BL90" i="47"/>
  <c r="BK90" i="47"/>
  <c r="BJ90" i="47"/>
  <c r="BI90" i="47"/>
  <c r="BH90" i="47"/>
  <c r="BG90" i="47"/>
  <c r="BF90" i="47"/>
  <c r="BE90" i="47"/>
  <c r="BD90" i="47"/>
  <c r="BC90" i="47"/>
  <c r="BB90" i="47"/>
  <c r="BA90" i="47"/>
  <c r="AZ90" i="47"/>
  <c r="AY90" i="47"/>
  <c r="AX90" i="47"/>
  <c r="AW90" i="47"/>
  <c r="AV90" i="47"/>
  <c r="AU90" i="47"/>
  <c r="AT90" i="47"/>
  <c r="AS90" i="47"/>
  <c r="AR90" i="47"/>
  <c r="AQ90" i="47"/>
  <c r="AP90" i="47"/>
  <c r="AO90" i="47"/>
  <c r="AN90" i="47"/>
  <c r="AM90" i="47"/>
  <c r="AL90" i="47"/>
  <c r="AK90" i="47"/>
  <c r="AJ90" i="47"/>
  <c r="AI90" i="47"/>
  <c r="AH90" i="47"/>
  <c r="AG90" i="47"/>
  <c r="AF90" i="47"/>
  <c r="AE90" i="47"/>
  <c r="AD90" i="47"/>
  <c r="AC90" i="47"/>
  <c r="AB90" i="47"/>
  <c r="AA90" i="47"/>
  <c r="Z90" i="47"/>
  <c r="Y90" i="47"/>
  <c r="X90" i="47"/>
  <c r="W90" i="47"/>
  <c r="V90" i="47"/>
  <c r="U90" i="47"/>
  <c r="T90" i="47"/>
  <c r="S90" i="47"/>
  <c r="R90" i="47"/>
  <c r="Q90" i="47"/>
  <c r="P90" i="47"/>
  <c r="O90" i="47"/>
  <c r="N90" i="47"/>
  <c r="M90" i="47"/>
  <c r="L90" i="47"/>
  <c r="K90" i="47"/>
  <c r="J90" i="47"/>
  <c r="I90" i="47"/>
  <c r="H90" i="47"/>
  <c r="G90" i="47"/>
  <c r="F90" i="47"/>
  <c r="E90" i="47"/>
  <c r="D90" i="47"/>
  <c r="CA89" i="47"/>
  <c r="BZ105" i="47"/>
  <c r="BY105" i="47"/>
  <c r="BX105" i="47"/>
  <c r="BW105" i="47"/>
  <c r="BV105" i="47"/>
  <c r="BU105" i="47"/>
  <c r="BT105" i="47"/>
  <c r="BR89" i="47"/>
  <c r="BQ89" i="47"/>
  <c r="BP89" i="47"/>
  <c r="BO89" i="47"/>
  <c r="BN89" i="47"/>
  <c r="BM89" i="47"/>
  <c r="BL89" i="47"/>
  <c r="BK89" i="47"/>
  <c r="BJ89" i="47"/>
  <c r="BI89" i="47"/>
  <c r="BH89" i="47"/>
  <c r="BG89" i="47"/>
  <c r="BF89" i="47"/>
  <c r="BE89" i="47"/>
  <c r="BD89" i="47"/>
  <c r="BC89" i="47"/>
  <c r="BB89" i="47"/>
  <c r="BA89" i="47"/>
  <c r="AZ89" i="47"/>
  <c r="AY89" i="47"/>
  <c r="AX89" i="47"/>
  <c r="AW89" i="47"/>
  <c r="AV89" i="47"/>
  <c r="AU89" i="47"/>
  <c r="AT89" i="47"/>
  <c r="AS89" i="47"/>
  <c r="AR89" i="47"/>
  <c r="AQ89" i="47"/>
  <c r="AP89" i="47"/>
  <c r="AO89" i="47"/>
  <c r="AN89" i="47"/>
  <c r="AM89" i="47"/>
  <c r="AL89" i="47"/>
  <c r="AK89" i="47"/>
  <c r="AJ89" i="47"/>
  <c r="AI89" i="47"/>
  <c r="AH89" i="47"/>
  <c r="AG89" i="47"/>
  <c r="AF89" i="47"/>
  <c r="AE89" i="47"/>
  <c r="AD89" i="47"/>
  <c r="AC89" i="47"/>
  <c r="AB89" i="47"/>
  <c r="AA89" i="47"/>
  <c r="Z89" i="47"/>
  <c r="Y89" i="47"/>
  <c r="X89" i="47"/>
  <c r="W89" i="47"/>
  <c r="V89" i="47"/>
  <c r="U89" i="47"/>
  <c r="T89" i="47"/>
  <c r="S89" i="47"/>
  <c r="R89" i="47"/>
  <c r="Q89" i="47"/>
  <c r="P89" i="47"/>
  <c r="O89" i="47"/>
  <c r="N89" i="47"/>
  <c r="M89" i="47"/>
  <c r="L89" i="47"/>
  <c r="K89" i="47"/>
  <c r="J89" i="47"/>
  <c r="I89" i="47"/>
  <c r="H89" i="47"/>
  <c r="G89" i="47"/>
  <c r="F89" i="47"/>
  <c r="E89" i="47"/>
  <c r="D89" i="47"/>
  <c r="CA88" i="47"/>
  <c r="BZ104" i="47"/>
  <c r="BY104" i="47"/>
  <c r="BX104" i="47"/>
  <c r="BV104" i="47"/>
  <c r="BU104" i="47"/>
  <c r="BT104" i="47"/>
  <c r="BR88" i="47"/>
  <c r="BQ88" i="47"/>
  <c r="BP88" i="47"/>
  <c r="BO88" i="47"/>
  <c r="BN88" i="47"/>
  <c r="BM88" i="47"/>
  <c r="BL88" i="47"/>
  <c r="BK88" i="47"/>
  <c r="BJ88" i="47"/>
  <c r="BI88" i="47"/>
  <c r="BH88" i="47"/>
  <c r="BG88" i="47"/>
  <c r="BF88" i="47"/>
  <c r="BE88" i="47"/>
  <c r="BD88" i="47"/>
  <c r="BC88" i="47"/>
  <c r="BB88" i="47"/>
  <c r="BA88" i="47"/>
  <c r="AZ88" i="47"/>
  <c r="AY88" i="47"/>
  <c r="AX88" i="47"/>
  <c r="AW88" i="47"/>
  <c r="AV88" i="47"/>
  <c r="AU88" i="47"/>
  <c r="AT88" i="47"/>
  <c r="AS88" i="47"/>
  <c r="AR88" i="47"/>
  <c r="AQ88" i="47"/>
  <c r="AP88" i="47"/>
  <c r="AO88" i="47"/>
  <c r="AN88" i="47"/>
  <c r="AM88" i="47"/>
  <c r="AL88" i="47"/>
  <c r="AK88" i="47"/>
  <c r="AJ88" i="47"/>
  <c r="AI88" i="47"/>
  <c r="AH88" i="47"/>
  <c r="AG88" i="47"/>
  <c r="AF88" i="47"/>
  <c r="AE88" i="47"/>
  <c r="AD88" i="47"/>
  <c r="AC88" i="47"/>
  <c r="AB88" i="47"/>
  <c r="AA88" i="47"/>
  <c r="Z88" i="47"/>
  <c r="Y88" i="47"/>
  <c r="X88" i="47"/>
  <c r="W88" i="47"/>
  <c r="V88" i="47"/>
  <c r="U88" i="47"/>
  <c r="T88" i="47"/>
  <c r="S88" i="47"/>
  <c r="R88" i="47"/>
  <c r="Q88" i="47"/>
  <c r="P88" i="47"/>
  <c r="O88" i="47"/>
  <c r="N88" i="47"/>
  <c r="M88" i="47"/>
  <c r="L88" i="47"/>
  <c r="K88" i="47"/>
  <c r="J88" i="47"/>
  <c r="I88" i="47"/>
  <c r="H88" i="47"/>
  <c r="G88" i="47"/>
  <c r="F88" i="47"/>
  <c r="E88" i="47"/>
  <c r="D88" i="47"/>
  <c r="CA87" i="47"/>
  <c r="BR87" i="47"/>
  <c r="BQ87" i="47"/>
  <c r="BP87" i="47"/>
  <c r="BO87" i="47"/>
  <c r="BN87" i="47"/>
  <c r="BM87" i="47"/>
  <c r="BL87" i="47"/>
  <c r="BK87" i="47"/>
  <c r="BJ87" i="47"/>
  <c r="BI87" i="47"/>
  <c r="BH87" i="47"/>
  <c r="BG87" i="47"/>
  <c r="BF87" i="47"/>
  <c r="BE87" i="47"/>
  <c r="BD87" i="47"/>
  <c r="BC87" i="47"/>
  <c r="BB87" i="47"/>
  <c r="BA87" i="47"/>
  <c r="AZ87" i="47"/>
  <c r="AY87" i="47"/>
  <c r="AX87" i="47"/>
  <c r="AW87" i="47"/>
  <c r="AV87" i="47"/>
  <c r="AU87" i="47"/>
  <c r="AT87" i="47"/>
  <c r="AS87" i="47"/>
  <c r="AR87" i="47"/>
  <c r="AQ87" i="47"/>
  <c r="AP87" i="47"/>
  <c r="AO87" i="47"/>
  <c r="AN87" i="47"/>
  <c r="AM87" i="47"/>
  <c r="AL87" i="47"/>
  <c r="AK87" i="47"/>
  <c r="AJ87" i="47"/>
  <c r="AI87" i="47"/>
  <c r="AH87" i="47"/>
  <c r="AG87" i="47"/>
  <c r="AF87" i="47"/>
  <c r="AE87" i="47"/>
  <c r="AD87" i="47"/>
  <c r="AC87" i="47"/>
  <c r="AB87" i="47"/>
  <c r="AA87" i="47"/>
  <c r="Z87" i="47"/>
  <c r="Y87" i="47"/>
  <c r="X87" i="47"/>
  <c r="W87" i="47"/>
  <c r="V87" i="47"/>
  <c r="U87" i="47"/>
  <c r="T87" i="47"/>
  <c r="S87" i="47"/>
  <c r="R87" i="47"/>
  <c r="Q87" i="47"/>
  <c r="P87" i="47"/>
  <c r="O87" i="47"/>
  <c r="N87" i="47"/>
  <c r="M87" i="47"/>
  <c r="L87" i="47"/>
  <c r="K87" i="47"/>
  <c r="J87" i="47"/>
  <c r="I87" i="47"/>
  <c r="H87" i="47"/>
  <c r="G87" i="47"/>
  <c r="F87" i="47"/>
  <c r="E87" i="47"/>
  <c r="D87" i="47"/>
  <c r="CA85" i="47"/>
  <c r="BR85" i="47"/>
  <c r="BQ85" i="47"/>
  <c r="BP85" i="47"/>
  <c r="BO85" i="47"/>
  <c r="BN85" i="47"/>
  <c r="BM85" i="47"/>
  <c r="BL85" i="47"/>
  <c r="BK85" i="47"/>
  <c r="BJ85" i="47"/>
  <c r="BI85" i="47"/>
  <c r="BH85" i="47"/>
  <c r="BG85" i="47"/>
  <c r="BF85" i="47"/>
  <c r="BE85" i="47"/>
  <c r="BD85" i="47"/>
  <c r="BC85" i="47"/>
  <c r="BB85" i="47"/>
  <c r="BA85" i="47"/>
  <c r="AZ85" i="47"/>
  <c r="AY85" i="47"/>
  <c r="AX85" i="47"/>
  <c r="AW85" i="47"/>
  <c r="AV85" i="47"/>
  <c r="AU85" i="47"/>
  <c r="AT85" i="47"/>
  <c r="AS85" i="47"/>
  <c r="AR85" i="47"/>
  <c r="AQ85" i="47"/>
  <c r="AP85" i="47"/>
  <c r="AO85" i="47"/>
  <c r="AN85" i="47"/>
  <c r="AM85" i="47"/>
  <c r="AL85" i="47"/>
  <c r="AK85" i="47"/>
  <c r="AJ85" i="47"/>
  <c r="AI85" i="47"/>
  <c r="AH85" i="47"/>
  <c r="AG85" i="47"/>
  <c r="AF85" i="47"/>
  <c r="AE85" i="47"/>
  <c r="AD85" i="47"/>
  <c r="AC85" i="47"/>
  <c r="AB85" i="47"/>
  <c r="AA85" i="47"/>
  <c r="Z85" i="47"/>
  <c r="Y85" i="47"/>
  <c r="X85" i="47"/>
  <c r="W85" i="47"/>
  <c r="V85" i="47"/>
  <c r="U85" i="47"/>
  <c r="T85" i="47"/>
  <c r="S85" i="47"/>
  <c r="R85" i="47"/>
  <c r="Q85" i="47"/>
  <c r="P85" i="47"/>
  <c r="O85" i="47"/>
  <c r="N85" i="47"/>
  <c r="M85" i="47"/>
  <c r="L85" i="47"/>
  <c r="K85" i="47"/>
  <c r="J85" i="47"/>
  <c r="I85" i="47"/>
  <c r="H85" i="47"/>
  <c r="G85" i="47"/>
  <c r="F85" i="47"/>
  <c r="E85" i="47"/>
  <c r="D85" i="47"/>
  <c r="CA84" i="47"/>
  <c r="BR84" i="47"/>
  <c r="BQ84" i="47"/>
  <c r="BP84" i="47"/>
  <c r="BO84" i="47"/>
  <c r="BN84" i="47"/>
  <c r="BM84" i="47"/>
  <c r="BL84" i="47"/>
  <c r="BK84" i="47"/>
  <c r="BJ84" i="47"/>
  <c r="BI84" i="47"/>
  <c r="BH84" i="47"/>
  <c r="BG84" i="47"/>
  <c r="BF84" i="47"/>
  <c r="BE84" i="47"/>
  <c r="BD84" i="47"/>
  <c r="BC84" i="47"/>
  <c r="BB84" i="47"/>
  <c r="BA84" i="47"/>
  <c r="AZ84" i="47"/>
  <c r="AY84" i="47"/>
  <c r="AX84" i="47"/>
  <c r="AW84" i="47"/>
  <c r="AV84" i="47"/>
  <c r="AU84" i="47"/>
  <c r="AT84" i="47"/>
  <c r="AS84" i="47"/>
  <c r="AR84" i="47"/>
  <c r="AQ84" i="47"/>
  <c r="AP84" i="47"/>
  <c r="AO84" i="47"/>
  <c r="AN84" i="47"/>
  <c r="AM84" i="47"/>
  <c r="AL84" i="47"/>
  <c r="AK84" i="47"/>
  <c r="AJ84" i="47"/>
  <c r="AI84" i="47"/>
  <c r="AH84" i="47"/>
  <c r="AG84" i="47"/>
  <c r="AF84" i="47"/>
  <c r="AE84" i="47"/>
  <c r="AD84" i="47"/>
  <c r="AC84" i="47"/>
  <c r="AB84" i="47"/>
  <c r="AA84" i="47"/>
  <c r="Z84" i="47"/>
  <c r="Y84" i="47"/>
  <c r="X84" i="47"/>
  <c r="W84" i="47"/>
  <c r="V84" i="47"/>
  <c r="U84" i="47"/>
  <c r="T84" i="47"/>
  <c r="S84" i="47"/>
  <c r="R84" i="47"/>
  <c r="Q84" i="47"/>
  <c r="P84" i="47"/>
  <c r="O84" i="47"/>
  <c r="N84" i="47"/>
  <c r="M84" i="47"/>
  <c r="L84" i="47"/>
  <c r="K84" i="47"/>
  <c r="J84" i="47"/>
  <c r="I84" i="47"/>
  <c r="H84" i="47"/>
  <c r="G84" i="47"/>
  <c r="F84" i="47"/>
  <c r="E84" i="47"/>
  <c r="D84" i="47"/>
  <c r="CA83" i="47"/>
  <c r="BR83" i="47"/>
  <c r="BQ83" i="47"/>
  <c r="BP83" i="47"/>
  <c r="BO83" i="47"/>
  <c r="BN83" i="47"/>
  <c r="BM83" i="47"/>
  <c r="BL83" i="47"/>
  <c r="BK83" i="47"/>
  <c r="BJ83" i="47"/>
  <c r="BI83" i="47"/>
  <c r="BH83" i="47"/>
  <c r="BG83" i="47"/>
  <c r="BF83" i="47"/>
  <c r="BE83" i="47"/>
  <c r="BD83" i="47"/>
  <c r="BC83" i="47"/>
  <c r="BB83" i="47"/>
  <c r="BA83" i="47"/>
  <c r="AZ83" i="47"/>
  <c r="AY83" i="47"/>
  <c r="AX83" i="47"/>
  <c r="AW83" i="47"/>
  <c r="AV83" i="47"/>
  <c r="AU83" i="47"/>
  <c r="AT83" i="47"/>
  <c r="AS83" i="47"/>
  <c r="AR83" i="47"/>
  <c r="AQ83" i="47"/>
  <c r="AP83" i="47"/>
  <c r="AO83" i="47"/>
  <c r="AN83" i="47"/>
  <c r="AM83" i="47"/>
  <c r="AL83" i="47"/>
  <c r="AK83" i="47"/>
  <c r="AJ83" i="47"/>
  <c r="AI83" i="47"/>
  <c r="AH83" i="47"/>
  <c r="AG83" i="47"/>
  <c r="AF83" i="47"/>
  <c r="AE83" i="47"/>
  <c r="AD83" i="47"/>
  <c r="AC83" i="47"/>
  <c r="AB83" i="47"/>
  <c r="AA83" i="47"/>
  <c r="Z83" i="47"/>
  <c r="Y83" i="47"/>
  <c r="X83" i="47"/>
  <c r="W83" i="47"/>
  <c r="V83" i="47"/>
  <c r="U83" i="47"/>
  <c r="T83" i="47"/>
  <c r="S83" i="47"/>
  <c r="R83" i="47"/>
  <c r="Q83" i="47"/>
  <c r="P83" i="47"/>
  <c r="O83" i="47"/>
  <c r="N83" i="47"/>
  <c r="M83" i="47"/>
  <c r="L83" i="47"/>
  <c r="K83" i="47"/>
  <c r="J83" i="47"/>
  <c r="I83" i="47"/>
  <c r="H83" i="47"/>
  <c r="G83" i="47"/>
  <c r="F83" i="47"/>
  <c r="E83" i="47"/>
  <c r="D83" i="47"/>
  <c r="CA82" i="47"/>
  <c r="CA92" i="47" s="1"/>
  <c r="BR82" i="47"/>
  <c r="BR92" i="47" s="1"/>
  <c r="BQ82" i="47"/>
  <c r="BQ92" i="47" s="1"/>
  <c r="BP82" i="47"/>
  <c r="BP92" i="47" s="1"/>
  <c r="BO82" i="47"/>
  <c r="BO92" i="47" s="1"/>
  <c r="BN82" i="47"/>
  <c r="BN92" i="47" s="1"/>
  <c r="BM82" i="47"/>
  <c r="BM92" i="47" s="1"/>
  <c r="BL82" i="47"/>
  <c r="BL92" i="47" s="1"/>
  <c r="BK82" i="47"/>
  <c r="BK92" i="47" s="1"/>
  <c r="BJ82" i="47"/>
  <c r="BJ92" i="47" s="1"/>
  <c r="BI82" i="47"/>
  <c r="BI92" i="47" s="1"/>
  <c r="BH82" i="47"/>
  <c r="BH92" i="47" s="1"/>
  <c r="BG82" i="47"/>
  <c r="BG92" i="47" s="1"/>
  <c r="BF82" i="47"/>
  <c r="BF92" i="47" s="1"/>
  <c r="BE82" i="47"/>
  <c r="BE92" i="47" s="1"/>
  <c r="BD82" i="47"/>
  <c r="BC82" i="47"/>
  <c r="BC92" i="47" s="1"/>
  <c r="BB82" i="47"/>
  <c r="BB92" i="47" s="1"/>
  <c r="BA82" i="47"/>
  <c r="BA92" i="47" s="1"/>
  <c r="AZ82" i="47"/>
  <c r="AZ92" i="47" s="1"/>
  <c r="AY82" i="47"/>
  <c r="AY92" i="47" s="1"/>
  <c r="AX82" i="47"/>
  <c r="AX92" i="47" s="1"/>
  <c r="AW82" i="47"/>
  <c r="AW92" i="47" s="1"/>
  <c r="AV82" i="47"/>
  <c r="AV92" i="47" s="1"/>
  <c r="AU82" i="47"/>
  <c r="AU92" i="47" s="1"/>
  <c r="AT82" i="47"/>
  <c r="AT92" i="47" s="1"/>
  <c r="AS82" i="47"/>
  <c r="AS92" i="47" s="1"/>
  <c r="AR82" i="47"/>
  <c r="AR92" i="47" s="1"/>
  <c r="AQ82" i="47"/>
  <c r="AQ92" i="47" s="1"/>
  <c r="AP82" i="47"/>
  <c r="AP92" i="47" s="1"/>
  <c r="AO82" i="47"/>
  <c r="AO92" i="47" s="1"/>
  <c r="AN82" i="47"/>
  <c r="AN92" i="47" s="1"/>
  <c r="AM82" i="47"/>
  <c r="AM92" i="47" s="1"/>
  <c r="AL82" i="47"/>
  <c r="AL92" i="47" s="1"/>
  <c r="AK82" i="47"/>
  <c r="AK92" i="47" s="1"/>
  <c r="AJ82" i="47"/>
  <c r="AJ92" i="47" s="1"/>
  <c r="AI82" i="47"/>
  <c r="AI92" i="47" s="1"/>
  <c r="AH82" i="47"/>
  <c r="AH92" i="47" s="1"/>
  <c r="AG82" i="47"/>
  <c r="AG92" i="47" s="1"/>
  <c r="AF82" i="47"/>
  <c r="AF92" i="47" s="1"/>
  <c r="AE82" i="47"/>
  <c r="AE92" i="47" s="1"/>
  <c r="AD82" i="47"/>
  <c r="AD92" i="47" s="1"/>
  <c r="AC82" i="47"/>
  <c r="AC92" i="47" s="1"/>
  <c r="AB82" i="47"/>
  <c r="AB92" i="47" s="1"/>
  <c r="AA82" i="47"/>
  <c r="AA92" i="47" s="1"/>
  <c r="Z82" i="47"/>
  <c r="Z92" i="47" s="1"/>
  <c r="Y82" i="47"/>
  <c r="Y92" i="47" s="1"/>
  <c r="X82" i="47"/>
  <c r="X92" i="47" s="1"/>
  <c r="W82" i="47"/>
  <c r="W92" i="47" s="1"/>
  <c r="V82" i="47"/>
  <c r="V92" i="47" s="1"/>
  <c r="U82" i="47"/>
  <c r="U92" i="47" s="1"/>
  <c r="T82" i="47"/>
  <c r="T92" i="47" s="1"/>
  <c r="S82" i="47"/>
  <c r="S92" i="47" s="1"/>
  <c r="R82" i="47"/>
  <c r="R92" i="47" s="1"/>
  <c r="Q82" i="47"/>
  <c r="Q92" i="47" s="1"/>
  <c r="P82" i="47"/>
  <c r="P92" i="47" s="1"/>
  <c r="O82" i="47"/>
  <c r="O92" i="47" s="1"/>
  <c r="N82" i="47"/>
  <c r="N92" i="47" s="1"/>
  <c r="M82" i="47"/>
  <c r="M92" i="47" s="1"/>
  <c r="L82" i="47"/>
  <c r="L92" i="47" s="1"/>
  <c r="K82" i="47"/>
  <c r="K92" i="47" s="1"/>
  <c r="J82" i="47"/>
  <c r="J92" i="47" s="1"/>
  <c r="I82" i="47"/>
  <c r="I92" i="47" s="1"/>
  <c r="H82" i="47"/>
  <c r="H92" i="47" s="1"/>
  <c r="G82" i="47"/>
  <c r="G92" i="47" s="1"/>
  <c r="F82" i="47"/>
  <c r="F92" i="47" s="1"/>
  <c r="E82" i="47"/>
  <c r="E92" i="47" s="1"/>
  <c r="D82" i="47"/>
  <c r="D92" i="47" s="1"/>
  <c r="CA79" i="47"/>
  <c r="BR79" i="47"/>
  <c r="BQ79" i="47"/>
  <c r="BP79" i="47"/>
  <c r="BO79" i="47"/>
  <c r="BN79" i="47"/>
  <c r="BM79" i="47"/>
  <c r="BL79" i="47"/>
  <c r="BK79" i="47"/>
  <c r="BJ79" i="47"/>
  <c r="BI79" i="47"/>
  <c r="BH79" i="47"/>
  <c r="BG79" i="47"/>
  <c r="BF79" i="47"/>
  <c r="BE79" i="47"/>
  <c r="BD79" i="47"/>
  <c r="BC79" i="47"/>
  <c r="BB79" i="47"/>
  <c r="BA79" i="47"/>
  <c r="AZ79" i="47"/>
  <c r="AY79" i="47"/>
  <c r="AX79" i="47"/>
  <c r="AW79" i="47"/>
  <c r="AV79" i="47"/>
  <c r="AU79" i="47"/>
  <c r="AT79" i="47"/>
  <c r="AS79" i="47"/>
  <c r="AR79" i="47"/>
  <c r="AQ79" i="47"/>
  <c r="AP79" i="47"/>
  <c r="AO79" i="47"/>
  <c r="AN79" i="47"/>
  <c r="AM79" i="47"/>
  <c r="AL79" i="47"/>
  <c r="AK79" i="47"/>
  <c r="AJ79" i="47"/>
  <c r="AI79" i="47"/>
  <c r="AH79" i="47"/>
  <c r="AG79" i="47"/>
  <c r="AF79" i="47"/>
  <c r="AE79" i="47"/>
  <c r="AD79" i="47"/>
  <c r="AC79" i="47"/>
  <c r="AB79" i="47"/>
  <c r="AA79" i="47"/>
  <c r="Z79" i="47"/>
  <c r="Y79" i="47"/>
  <c r="X79" i="47"/>
  <c r="W79" i="47"/>
  <c r="V79" i="47"/>
  <c r="U79" i="47"/>
  <c r="T79" i="47"/>
  <c r="S79" i="47"/>
  <c r="R79" i="47"/>
  <c r="Q79" i="47"/>
  <c r="P79" i="47"/>
  <c r="O79" i="47"/>
  <c r="N79" i="47"/>
  <c r="M79" i="47"/>
  <c r="L79" i="47"/>
  <c r="K79" i="47"/>
  <c r="J79" i="47"/>
  <c r="I79" i="47"/>
  <c r="H79" i="47"/>
  <c r="G79" i="47"/>
  <c r="F79" i="47"/>
  <c r="E79" i="47"/>
  <c r="D79" i="47"/>
  <c r="CA78" i="47"/>
  <c r="BR78" i="47"/>
  <c r="BQ78" i="47"/>
  <c r="BP78" i="47"/>
  <c r="BO78" i="47"/>
  <c r="BN78" i="47"/>
  <c r="BM78" i="47"/>
  <c r="BL78" i="47"/>
  <c r="BK78" i="47"/>
  <c r="BJ78" i="47"/>
  <c r="BI78" i="47"/>
  <c r="BH78" i="47"/>
  <c r="BG78" i="47"/>
  <c r="BF78" i="47"/>
  <c r="BE78" i="47"/>
  <c r="BD78" i="47"/>
  <c r="BC78" i="47"/>
  <c r="BB78" i="47"/>
  <c r="BA78" i="47"/>
  <c r="AZ78" i="47"/>
  <c r="AY78" i="47"/>
  <c r="AX78" i="47"/>
  <c r="AW78" i="47"/>
  <c r="AV78" i="47"/>
  <c r="AU78" i="47"/>
  <c r="AT78" i="47"/>
  <c r="AS78" i="47"/>
  <c r="AR78" i="47"/>
  <c r="AQ78" i="47"/>
  <c r="AP78" i="47"/>
  <c r="AO78" i="47"/>
  <c r="AN78" i="47"/>
  <c r="AM78" i="47"/>
  <c r="AL78" i="47"/>
  <c r="AK78" i="47"/>
  <c r="AJ78" i="47"/>
  <c r="AI78" i="47"/>
  <c r="AH78" i="47"/>
  <c r="AG78" i="47"/>
  <c r="AF78" i="47"/>
  <c r="AE78" i="47"/>
  <c r="AD78" i="47"/>
  <c r="AC78" i="47"/>
  <c r="AB78" i="47"/>
  <c r="AA78" i="47"/>
  <c r="Z78" i="47"/>
  <c r="Y78" i="47"/>
  <c r="X78" i="47"/>
  <c r="W78" i="47"/>
  <c r="V78" i="47"/>
  <c r="U78" i="47"/>
  <c r="T78" i="47"/>
  <c r="S78" i="47"/>
  <c r="R78" i="47"/>
  <c r="Q78" i="47"/>
  <c r="P78" i="47"/>
  <c r="O78" i="47"/>
  <c r="N78" i="47"/>
  <c r="M78" i="47"/>
  <c r="L78" i="47"/>
  <c r="K78" i="47"/>
  <c r="J78" i="47"/>
  <c r="I78" i="47"/>
  <c r="H78" i="47"/>
  <c r="G78" i="47"/>
  <c r="F78" i="47"/>
  <c r="E78" i="47"/>
  <c r="D78" i="47"/>
  <c r="CA77" i="47"/>
  <c r="BR77" i="47"/>
  <c r="BQ77" i="47"/>
  <c r="BP77" i="47"/>
  <c r="BO77" i="47"/>
  <c r="BN77" i="47"/>
  <c r="BM77" i="47"/>
  <c r="BL77" i="47"/>
  <c r="BK77" i="47"/>
  <c r="BJ77" i="47"/>
  <c r="BI77" i="47"/>
  <c r="BH77" i="47"/>
  <c r="BG77" i="47"/>
  <c r="BF77" i="47"/>
  <c r="BE77" i="47"/>
  <c r="BD77" i="47"/>
  <c r="BC77" i="47"/>
  <c r="BB77" i="47"/>
  <c r="BA77" i="47"/>
  <c r="AZ77" i="47"/>
  <c r="AY77" i="47"/>
  <c r="AX77" i="47"/>
  <c r="AW77" i="47"/>
  <c r="AV77" i="47"/>
  <c r="AU77" i="47"/>
  <c r="AT77" i="47"/>
  <c r="AS77" i="47"/>
  <c r="AR77" i="47"/>
  <c r="AQ77" i="47"/>
  <c r="AP77" i="47"/>
  <c r="AO77" i="47"/>
  <c r="AN77" i="47"/>
  <c r="AM77" i="47"/>
  <c r="AL77" i="47"/>
  <c r="AK77" i="47"/>
  <c r="AJ77" i="47"/>
  <c r="AI77" i="47"/>
  <c r="AH77" i="47"/>
  <c r="AG77" i="47"/>
  <c r="AF77" i="47"/>
  <c r="AE77" i="47"/>
  <c r="AD77" i="47"/>
  <c r="AC77" i="47"/>
  <c r="AB77" i="47"/>
  <c r="AA77" i="47"/>
  <c r="Z77" i="47"/>
  <c r="Y77" i="47"/>
  <c r="X77" i="47"/>
  <c r="W77" i="47"/>
  <c r="V77" i="47"/>
  <c r="U77" i="47"/>
  <c r="T77" i="47"/>
  <c r="S77" i="47"/>
  <c r="R77" i="47"/>
  <c r="Q77" i="47"/>
  <c r="P77" i="47"/>
  <c r="O77" i="47"/>
  <c r="N77" i="47"/>
  <c r="M77" i="47"/>
  <c r="L77" i="47"/>
  <c r="K77" i="47"/>
  <c r="J77" i="47"/>
  <c r="I77" i="47"/>
  <c r="H77" i="47"/>
  <c r="G77" i="47"/>
  <c r="F77" i="47"/>
  <c r="E77" i="47"/>
  <c r="D77" i="47"/>
  <c r="CA76" i="47"/>
  <c r="BR76" i="47"/>
  <c r="BQ76" i="47"/>
  <c r="BP76" i="47"/>
  <c r="BO76" i="47"/>
  <c r="BN76" i="47"/>
  <c r="BM76" i="47"/>
  <c r="BL76" i="47"/>
  <c r="BK76" i="47"/>
  <c r="BJ76" i="47"/>
  <c r="BI76" i="47"/>
  <c r="BH76" i="47"/>
  <c r="BG76" i="47"/>
  <c r="BF76" i="47"/>
  <c r="BE76" i="47"/>
  <c r="BD76" i="47"/>
  <c r="BC76" i="47"/>
  <c r="BB76" i="47"/>
  <c r="BA76" i="47"/>
  <c r="AZ76" i="47"/>
  <c r="AY76" i="47"/>
  <c r="AX76" i="47"/>
  <c r="AW76" i="47"/>
  <c r="AV76" i="47"/>
  <c r="AU76" i="47"/>
  <c r="AT76" i="47"/>
  <c r="AS76" i="47"/>
  <c r="AR76" i="47"/>
  <c r="AQ76" i="47"/>
  <c r="AP76" i="47"/>
  <c r="AO76" i="47"/>
  <c r="AN76" i="47"/>
  <c r="AM76" i="47"/>
  <c r="AL76" i="47"/>
  <c r="AK76" i="47"/>
  <c r="AJ76" i="47"/>
  <c r="AI76" i="47"/>
  <c r="AH76" i="47"/>
  <c r="AG76" i="47"/>
  <c r="AF76" i="47"/>
  <c r="AE76" i="47"/>
  <c r="AD76" i="47"/>
  <c r="AC76" i="47"/>
  <c r="AB76" i="47"/>
  <c r="AA76" i="47"/>
  <c r="Z76" i="47"/>
  <c r="Y76" i="47"/>
  <c r="X76" i="47"/>
  <c r="W76" i="47"/>
  <c r="V76" i="47"/>
  <c r="U76" i="47"/>
  <c r="T76" i="47"/>
  <c r="S76" i="47"/>
  <c r="R76" i="47"/>
  <c r="Q76" i="47"/>
  <c r="P76" i="47"/>
  <c r="O76" i="47"/>
  <c r="N76" i="47"/>
  <c r="M76" i="47"/>
  <c r="L76" i="47"/>
  <c r="K76" i="47"/>
  <c r="J76" i="47"/>
  <c r="I76" i="47"/>
  <c r="H76" i="47"/>
  <c r="G76" i="47"/>
  <c r="F76" i="47"/>
  <c r="E76" i="47"/>
  <c r="D76" i="47"/>
  <c r="CA63" i="47"/>
  <c r="BR63" i="47"/>
  <c r="BQ63" i="47"/>
  <c r="BP63" i="47"/>
  <c r="BO63" i="47"/>
  <c r="BN63" i="47"/>
  <c r="BM63" i="47"/>
  <c r="BL63" i="47"/>
  <c r="BK63" i="47"/>
  <c r="BJ63" i="47"/>
  <c r="BI63" i="47"/>
  <c r="BH63" i="47"/>
  <c r="BG63" i="47"/>
  <c r="BF63" i="47"/>
  <c r="BE63" i="47"/>
  <c r="BD63" i="47"/>
  <c r="BC63" i="47"/>
  <c r="BB63" i="47"/>
  <c r="BA63" i="47"/>
  <c r="AZ63" i="47"/>
  <c r="AY63" i="47"/>
  <c r="AX63" i="47"/>
  <c r="AW63" i="47"/>
  <c r="AV63" i="47"/>
  <c r="AU63" i="47"/>
  <c r="AT63" i="47"/>
  <c r="AS63" i="47"/>
  <c r="AR63" i="47"/>
  <c r="AQ63" i="47"/>
  <c r="AP63" i="47"/>
  <c r="AO63" i="47"/>
  <c r="AN63" i="47"/>
  <c r="AM63" i="47"/>
  <c r="AL63" i="47"/>
  <c r="AK63" i="47"/>
  <c r="AJ63" i="47"/>
  <c r="AI63" i="47"/>
  <c r="AH63" i="47"/>
  <c r="AG63" i="47"/>
  <c r="AF63" i="47"/>
  <c r="AE63" i="47"/>
  <c r="AD63" i="47"/>
  <c r="AC63" i="47"/>
  <c r="AB63" i="47"/>
  <c r="AA63" i="47"/>
  <c r="Z63" i="47"/>
  <c r="Y63" i="47"/>
  <c r="X63" i="47"/>
  <c r="W63" i="47"/>
  <c r="V63" i="47"/>
  <c r="U63" i="47"/>
  <c r="T63" i="47"/>
  <c r="S63" i="47"/>
  <c r="R63" i="47"/>
  <c r="Q63" i="47"/>
  <c r="P63" i="47"/>
  <c r="O63" i="47"/>
  <c r="N63" i="47"/>
  <c r="M63" i="47"/>
  <c r="L63" i="47"/>
  <c r="K63" i="47"/>
  <c r="J63" i="47"/>
  <c r="I63" i="47"/>
  <c r="H63" i="47"/>
  <c r="G63" i="47"/>
  <c r="F63" i="47"/>
  <c r="E63" i="47"/>
  <c r="D63" i="47"/>
  <c r="CA62" i="47"/>
  <c r="BR62" i="47"/>
  <c r="BQ62" i="47"/>
  <c r="BP62" i="47"/>
  <c r="BO62" i="47"/>
  <c r="BN62" i="47"/>
  <c r="BM62" i="47"/>
  <c r="BL62" i="47"/>
  <c r="BK62" i="47"/>
  <c r="BJ62" i="47"/>
  <c r="BI62" i="47"/>
  <c r="BH62" i="47"/>
  <c r="BG62" i="47"/>
  <c r="BF62" i="47"/>
  <c r="BE62" i="47"/>
  <c r="BD62" i="47"/>
  <c r="BC62" i="47"/>
  <c r="BB62" i="47"/>
  <c r="BA62" i="47"/>
  <c r="AZ62" i="47"/>
  <c r="AY62" i="47"/>
  <c r="AX62" i="47"/>
  <c r="AW62" i="47"/>
  <c r="AV62" i="47"/>
  <c r="AU62" i="47"/>
  <c r="AT62" i="47"/>
  <c r="AS62" i="47"/>
  <c r="AR62" i="47"/>
  <c r="AQ62" i="47"/>
  <c r="AP62" i="47"/>
  <c r="AO62" i="47"/>
  <c r="AN62" i="47"/>
  <c r="AM62" i="47"/>
  <c r="AL62" i="47"/>
  <c r="AK62" i="47"/>
  <c r="AJ62" i="47"/>
  <c r="AI62" i="47"/>
  <c r="AH62" i="47"/>
  <c r="AG62" i="47"/>
  <c r="AF62" i="47"/>
  <c r="AE62" i="47"/>
  <c r="AD62" i="47"/>
  <c r="AC62" i="47"/>
  <c r="AB62" i="47"/>
  <c r="AA62" i="47"/>
  <c r="Z62" i="47"/>
  <c r="Y62" i="47"/>
  <c r="X62" i="47"/>
  <c r="W62" i="47"/>
  <c r="V62" i="47"/>
  <c r="U62" i="47"/>
  <c r="T62" i="47"/>
  <c r="S62" i="47"/>
  <c r="R62" i="47"/>
  <c r="Q62" i="47"/>
  <c r="P62" i="47"/>
  <c r="O62" i="47"/>
  <c r="N62" i="47"/>
  <c r="M62" i="47"/>
  <c r="L62" i="47"/>
  <c r="K62" i="47"/>
  <c r="J62" i="47"/>
  <c r="I62" i="47"/>
  <c r="H62" i="47"/>
  <c r="G62" i="47"/>
  <c r="F62" i="47"/>
  <c r="E62" i="47"/>
  <c r="D62" i="47"/>
  <c r="CA61" i="47"/>
  <c r="BR61" i="47"/>
  <c r="BQ61" i="47"/>
  <c r="BP61" i="47"/>
  <c r="BO61" i="47"/>
  <c r="BN61" i="47"/>
  <c r="BM61" i="47"/>
  <c r="BL61" i="47"/>
  <c r="BK61" i="47"/>
  <c r="BJ61" i="47"/>
  <c r="BI61" i="47"/>
  <c r="BH61" i="47"/>
  <c r="BG61" i="47"/>
  <c r="BF61" i="47"/>
  <c r="BE61" i="47"/>
  <c r="BD61" i="47"/>
  <c r="BC61" i="47"/>
  <c r="BB61" i="47"/>
  <c r="BA61" i="47"/>
  <c r="AZ61" i="47"/>
  <c r="AY61" i="47"/>
  <c r="AX61" i="47"/>
  <c r="AW61" i="47"/>
  <c r="AV61" i="47"/>
  <c r="AU61" i="47"/>
  <c r="AT61" i="47"/>
  <c r="AS61" i="47"/>
  <c r="AR61" i="47"/>
  <c r="AQ61" i="47"/>
  <c r="AP61" i="47"/>
  <c r="AO61" i="47"/>
  <c r="AN61" i="47"/>
  <c r="AM61" i="47"/>
  <c r="AL61" i="47"/>
  <c r="AK61" i="47"/>
  <c r="AJ61" i="47"/>
  <c r="AI61" i="47"/>
  <c r="AH61" i="47"/>
  <c r="AG61" i="47"/>
  <c r="AF61" i="47"/>
  <c r="AE61" i="47"/>
  <c r="AD61" i="47"/>
  <c r="AC61" i="47"/>
  <c r="AB61" i="47"/>
  <c r="AA61" i="47"/>
  <c r="Z61" i="47"/>
  <c r="Y61" i="47"/>
  <c r="X61" i="47"/>
  <c r="W61" i="47"/>
  <c r="V61" i="47"/>
  <c r="U61" i="47"/>
  <c r="T61" i="47"/>
  <c r="S61" i="47"/>
  <c r="R61" i="47"/>
  <c r="Q61" i="47"/>
  <c r="P61" i="47"/>
  <c r="O61" i="47"/>
  <c r="N61" i="47"/>
  <c r="M61" i="47"/>
  <c r="L61" i="47"/>
  <c r="K61" i="47"/>
  <c r="J61" i="47"/>
  <c r="I61" i="47"/>
  <c r="H61" i="47"/>
  <c r="G61" i="47"/>
  <c r="F61" i="47"/>
  <c r="E61" i="47"/>
  <c r="D61" i="47"/>
  <c r="CA60" i="47"/>
  <c r="BR60" i="47"/>
  <c r="BQ60" i="47"/>
  <c r="BP60" i="47"/>
  <c r="BO60" i="47"/>
  <c r="BN60" i="47"/>
  <c r="BM60" i="47"/>
  <c r="BL60" i="47"/>
  <c r="BK60" i="47"/>
  <c r="BJ60" i="47"/>
  <c r="BI60" i="47"/>
  <c r="BH60" i="47"/>
  <c r="BG60" i="47"/>
  <c r="BF60" i="47"/>
  <c r="BE60" i="47"/>
  <c r="BD60" i="47"/>
  <c r="BC60" i="47"/>
  <c r="BB60" i="47"/>
  <c r="BA60" i="47"/>
  <c r="AZ60" i="47"/>
  <c r="AY60" i="47"/>
  <c r="AX60" i="47"/>
  <c r="AW60" i="47"/>
  <c r="AV60" i="47"/>
  <c r="AU60" i="47"/>
  <c r="AT60" i="47"/>
  <c r="AS60" i="47"/>
  <c r="AR60" i="47"/>
  <c r="AQ60" i="47"/>
  <c r="AP60" i="47"/>
  <c r="AO60" i="47"/>
  <c r="AN60" i="47"/>
  <c r="AM60" i="47"/>
  <c r="AL60" i="47"/>
  <c r="AK60" i="47"/>
  <c r="AJ60" i="47"/>
  <c r="AI60" i="47"/>
  <c r="AH60" i="47"/>
  <c r="AG60" i="47"/>
  <c r="AF60" i="47"/>
  <c r="AE60" i="47"/>
  <c r="AD60" i="47"/>
  <c r="AC60" i="47"/>
  <c r="AB60" i="47"/>
  <c r="AA60" i="47"/>
  <c r="Z60" i="47"/>
  <c r="Y60" i="47"/>
  <c r="X60" i="47"/>
  <c r="W60" i="47"/>
  <c r="V60" i="47"/>
  <c r="U60" i="47"/>
  <c r="T60" i="47"/>
  <c r="S60" i="47"/>
  <c r="R60" i="47"/>
  <c r="Q60" i="47"/>
  <c r="P60" i="47"/>
  <c r="O60" i="47"/>
  <c r="N60" i="47"/>
  <c r="M60" i="47"/>
  <c r="L60" i="47"/>
  <c r="K60" i="47"/>
  <c r="J60" i="47"/>
  <c r="I60" i="47"/>
  <c r="H60" i="47"/>
  <c r="G60" i="47"/>
  <c r="F60" i="47"/>
  <c r="E60" i="47"/>
  <c r="D60" i="47"/>
  <c r="CA47" i="47"/>
  <c r="BR47" i="47"/>
  <c r="BQ47" i="47"/>
  <c r="BP47" i="47"/>
  <c r="BO47" i="47"/>
  <c r="BN47" i="47"/>
  <c r="BM47" i="47"/>
  <c r="BL47" i="47"/>
  <c r="BK47" i="47"/>
  <c r="BJ47" i="47"/>
  <c r="BI47" i="47"/>
  <c r="BH47" i="47"/>
  <c r="BG47" i="47"/>
  <c r="BF47" i="47"/>
  <c r="BE47" i="47"/>
  <c r="BD47" i="47"/>
  <c r="BC47" i="47"/>
  <c r="BB47" i="47"/>
  <c r="BA47" i="47"/>
  <c r="AZ47" i="47"/>
  <c r="AY47" i="47"/>
  <c r="AX47" i="47"/>
  <c r="AW47" i="47"/>
  <c r="AV47" i="47"/>
  <c r="AU47" i="47"/>
  <c r="AT47" i="47"/>
  <c r="AS47" i="47"/>
  <c r="AR47" i="47"/>
  <c r="AQ47" i="47"/>
  <c r="AP47" i="47"/>
  <c r="AO47" i="47"/>
  <c r="AN47" i="47"/>
  <c r="AM47" i="47"/>
  <c r="AL47" i="47"/>
  <c r="AK47" i="47"/>
  <c r="AJ47" i="47"/>
  <c r="AI47" i="47"/>
  <c r="AH47" i="47"/>
  <c r="AG47" i="47"/>
  <c r="AF47" i="47"/>
  <c r="AE47" i="47"/>
  <c r="AD47" i="47"/>
  <c r="AC47" i="47"/>
  <c r="AB47" i="47"/>
  <c r="AA47" i="47"/>
  <c r="Z47" i="47"/>
  <c r="Y47" i="47"/>
  <c r="X47" i="47"/>
  <c r="W47" i="47"/>
  <c r="V47" i="47"/>
  <c r="U47" i="47"/>
  <c r="T47" i="47"/>
  <c r="S47" i="47"/>
  <c r="R47" i="47"/>
  <c r="Q47" i="47"/>
  <c r="P47" i="47"/>
  <c r="O47" i="47"/>
  <c r="N47" i="47"/>
  <c r="M47" i="47"/>
  <c r="L47" i="47"/>
  <c r="K47" i="47"/>
  <c r="J47" i="47"/>
  <c r="I47" i="47"/>
  <c r="H47" i="47"/>
  <c r="G47" i="47"/>
  <c r="F47" i="47"/>
  <c r="E47" i="47"/>
  <c r="D47" i="47"/>
  <c r="CA46" i="47"/>
  <c r="BR46" i="47"/>
  <c r="BQ46" i="47"/>
  <c r="BP46" i="47"/>
  <c r="BO46" i="47"/>
  <c r="BN46" i="47"/>
  <c r="BM46" i="47"/>
  <c r="BL46" i="47"/>
  <c r="BK46" i="47"/>
  <c r="BJ46" i="47"/>
  <c r="BI46" i="47"/>
  <c r="BH46" i="47"/>
  <c r="BG46" i="47"/>
  <c r="BF46" i="47"/>
  <c r="BE46" i="47"/>
  <c r="BD46" i="47"/>
  <c r="BC46" i="47"/>
  <c r="BB46" i="47"/>
  <c r="BA46" i="47"/>
  <c r="AZ46" i="47"/>
  <c r="AY46" i="47"/>
  <c r="AX46" i="47"/>
  <c r="AW46" i="47"/>
  <c r="AV46" i="47"/>
  <c r="AU46" i="47"/>
  <c r="AT46" i="47"/>
  <c r="AS46" i="47"/>
  <c r="AR46" i="47"/>
  <c r="AQ46" i="47"/>
  <c r="AP46" i="47"/>
  <c r="AO46" i="47"/>
  <c r="AN46" i="47"/>
  <c r="AM46" i="47"/>
  <c r="AL46" i="47"/>
  <c r="AK46" i="47"/>
  <c r="AJ46" i="47"/>
  <c r="AI46" i="47"/>
  <c r="AH46" i="47"/>
  <c r="AG46" i="47"/>
  <c r="AF46" i="47"/>
  <c r="AE46" i="47"/>
  <c r="AD46" i="47"/>
  <c r="AC46" i="47"/>
  <c r="AB46" i="47"/>
  <c r="AA46" i="47"/>
  <c r="Z46" i="47"/>
  <c r="Y46" i="47"/>
  <c r="X46" i="47"/>
  <c r="W46" i="47"/>
  <c r="V46" i="47"/>
  <c r="U46" i="47"/>
  <c r="T46" i="47"/>
  <c r="S46" i="47"/>
  <c r="R46" i="47"/>
  <c r="Q46" i="47"/>
  <c r="P46" i="47"/>
  <c r="O46" i="47"/>
  <c r="N46" i="47"/>
  <c r="M46" i="47"/>
  <c r="L46" i="47"/>
  <c r="K46" i="47"/>
  <c r="J46" i="47"/>
  <c r="I46" i="47"/>
  <c r="H46" i="47"/>
  <c r="G46" i="47"/>
  <c r="F46" i="47"/>
  <c r="E46" i="47"/>
  <c r="D46" i="47"/>
  <c r="CA45" i="47"/>
  <c r="BR45" i="47"/>
  <c r="BQ45" i="47"/>
  <c r="BP45" i="47"/>
  <c r="BO45" i="47"/>
  <c r="BN45" i="47"/>
  <c r="BM45" i="47"/>
  <c r="BL45" i="47"/>
  <c r="BK45" i="47"/>
  <c r="BJ45" i="47"/>
  <c r="BI45" i="47"/>
  <c r="BH45" i="47"/>
  <c r="BG45" i="47"/>
  <c r="BF45" i="47"/>
  <c r="BE45" i="47"/>
  <c r="BD45" i="47"/>
  <c r="BC45" i="47"/>
  <c r="BB45" i="47"/>
  <c r="BA45" i="47"/>
  <c r="AZ45" i="47"/>
  <c r="AY45" i="47"/>
  <c r="AX45" i="47"/>
  <c r="AW45" i="47"/>
  <c r="AV45" i="47"/>
  <c r="AU45" i="47"/>
  <c r="AT45" i="47"/>
  <c r="AS45" i="47"/>
  <c r="AR45" i="47"/>
  <c r="AQ45" i="47"/>
  <c r="AP45" i="47"/>
  <c r="AO45" i="47"/>
  <c r="AN45" i="47"/>
  <c r="AM45" i="47"/>
  <c r="AL45" i="47"/>
  <c r="AK45" i="47"/>
  <c r="AJ45" i="47"/>
  <c r="AI45" i="47"/>
  <c r="AH45" i="47"/>
  <c r="AG45" i="47"/>
  <c r="AF45" i="47"/>
  <c r="AE45" i="47"/>
  <c r="AD45" i="47"/>
  <c r="AC45" i="47"/>
  <c r="AB45" i="47"/>
  <c r="AA45" i="47"/>
  <c r="Z45" i="47"/>
  <c r="Y45" i="47"/>
  <c r="X45" i="47"/>
  <c r="W45" i="47"/>
  <c r="V45" i="47"/>
  <c r="U45" i="47"/>
  <c r="T45" i="47"/>
  <c r="S45" i="47"/>
  <c r="R45" i="47"/>
  <c r="Q45" i="47"/>
  <c r="P45" i="47"/>
  <c r="O45" i="47"/>
  <c r="N45" i="47"/>
  <c r="M45" i="47"/>
  <c r="L45" i="47"/>
  <c r="K45" i="47"/>
  <c r="J45" i="47"/>
  <c r="I45" i="47"/>
  <c r="H45" i="47"/>
  <c r="G45" i="47"/>
  <c r="F45" i="47"/>
  <c r="E45" i="47"/>
  <c r="D45" i="47"/>
  <c r="CA44" i="47"/>
  <c r="BR44" i="47"/>
  <c r="BQ44" i="47"/>
  <c r="BP44" i="47"/>
  <c r="BO44" i="47"/>
  <c r="BN44" i="47"/>
  <c r="BM44" i="47"/>
  <c r="BL44" i="47"/>
  <c r="BK44" i="47"/>
  <c r="BJ44" i="47"/>
  <c r="BI44" i="47"/>
  <c r="BH44" i="47"/>
  <c r="BG44" i="47"/>
  <c r="BF44" i="47"/>
  <c r="BE44" i="47"/>
  <c r="BD44" i="47"/>
  <c r="BC44" i="47"/>
  <c r="BB44" i="47"/>
  <c r="BA44" i="47"/>
  <c r="AZ44" i="47"/>
  <c r="AY44" i="47"/>
  <c r="AX44" i="47"/>
  <c r="AW44" i="47"/>
  <c r="AV44" i="47"/>
  <c r="AU44" i="47"/>
  <c r="AT44" i="47"/>
  <c r="AS44" i="47"/>
  <c r="AR44" i="47"/>
  <c r="AQ44" i="47"/>
  <c r="AP44" i="47"/>
  <c r="AO44" i="47"/>
  <c r="AN44" i="47"/>
  <c r="AM44" i="47"/>
  <c r="AL44" i="47"/>
  <c r="AK44" i="47"/>
  <c r="AJ44" i="47"/>
  <c r="AI44" i="47"/>
  <c r="AH44" i="47"/>
  <c r="AG44" i="47"/>
  <c r="AF44" i="47"/>
  <c r="AE44" i="47"/>
  <c r="AD44" i="47"/>
  <c r="AC44" i="47"/>
  <c r="AB44" i="47"/>
  <c r="AA44" i="47"/>
  <c r="Z44" i="47"/>
  <c r="Y44" i="47"/>
  <c r="X44" i="47"/>
  <c r="W44" i="47"/>
  <c r="V44" i="47"/>
  <c r="U44" i="47"/>
  <c r="T44" i="47"/>
  <c r="S44" i="47"/>
  <c r="R44" i="47"/>
  <c r="Q44" i="47"/>
  <c r="P44" i="47"/>
  <c r="O44" i="47"/>
  <c r="N44" i="47"/>
  <c r="M44" i="47"/>
  <c r="L44" i="47"/>
  <c r="K44" i="47"/>
  <c r="J44" i="47"/>
  <c r="I44" i="47"/>
  <c r="H44" i="47"/>
  <c r="G44" i="47"/>
  <c r="F44" i="47"/>
  <c r="E44" i="47"/>
  <c r="D44" i="47"/>
  <c r="CA31" i="47"/>
  <c r="BR31" i="47"/>
  <c r="BQ31" i="47"/>
  <c r="BP31" i="47"/>
  <c r="BO31" i="47"/>
  <c r="BN31" i="47"/>
  <c r="BM31" i="47"/>
  <c r="BL31" i="47"/>
  <c r="BK31" i="47"/>
  <c r="BJ31" i="47"/>
  <c r="BI31" i="47"/>
  <c r="BH31" i="47"/>
  <c r="BG31" i="47"/>
  <c r="BF31" i="47"/>
  <c r="BE31" i="47"/>
  <c r="BD31" i="47"/>
  <c r="BC31" i="47"/>
  <c r="BB31" i="47"/>
  <c r="BA31" i="47"/>
  <c r="AZ31" i="47"/>
  <c r="AY31" i="47"/>
  <c r="AX31" i="47"/>
  <c r="AW31" i="47"/>
  <c r="AV31" i="47"/>
  <c r="AU31" i="47"/>
  <c r="AT31" i="47"/>
  <c r="AS31" i="47"/>
  <c r="AR31" i="47"/>
  <c r="AQ31" i="47"/>
  <c r="AP31" i="47"/>
  <c r="AO31" i="47"/>
  <c r="AN31" i="47"/>
  <c r="AM31" i="47"/>
  <c r="AL31" i="47"/>
  <c r="AK31" i="47"/>
  <c r="AJ31" i="47"/>
  <c r="AI31" i="47"/>
  <c r="AH31" i="47"/>
  <c r="AG31" i="47"/>
  <c r="AF31" i="47"/>
  <c r="AE31" i="47"/>
  <c r="AD31" i="47"/>
  <c r="AC31" i="47"/>
  <c r="AB31" i="47"/>
  <c r="AA31" i="47"/>
  <c r="Z31" i="47"/>
  <c r="Y31" i="47"/>
  <c r="X31" i="47"/>
  <c r="W31" i="47"/>
  <c r="V31" i="47"/>
  <c r="U31" i="47"/>
  <c r="T31" i="47"/>
  <c r="S31" i="47"/>
  <c r="R31" i="47"/>
  <c r="Q31" i="47"/>
  <c r="P31" i="47"/>
  <c r="O31" i="47"/>
  <c r="N31" i="47"/>
  <c r="M31" i="47"/>
  <c r="L31" i="47"/>
  <c r="K31" i="47"/>
  <c r="J31" i="47"/>
  <c r="I31" i="47"/>
  <c r="H31" i="47"/>
  <c r="G31" i="47"/>
  <c r="F31" i="47"/>
  <c r="E31" i="47"/>
  <c r="D31" i="47"/>
  <c r="CA30" i="47"/>
  <c r="BR30" i="47"/>
  <c r="BQ30" i="47"/>
  <c r="BP30" i="47"/>
  <c r="BO30" i="47"/>
  <c r="BN30" i="47"/>
  <c r="BM30" i="47"/>
  <c r="BL30" i="47"/>
  <c r="BK30" i="47"/>
  <c r="BJ30" i="47"/>
  <c r="BI30" i="47"/>
  <c r="BH30" i="47"/>
  <c r="BG30" i="47"/>
  <c r="BF30" i="47"/>
  <c r="BE30" i="47"/>
  <c r="BD30" i="47"/>
  <c r="BC30" i="47"/>
  <c r="BB30" i="47"/>
  <c r="BA30" i="47"/>
  <c r="AZ30" i="47"/>
  <c r="AY30" i="47"/>
  <c r="AX30" i="47"/>
  <c r="AW30" i="47"/>
  <c r="AV30" i="47"/>
  <c r="AU30" i="47"/>
  <c r="AT30" i="47"/>
  <c r="AS30" i="47"/>
  <c r="AR30" i="47"/>
  <c r="AQ30" i="47"/>
  <c r="AP30" i="47"/>
  <c r="AO30" i="47"/>
  <c r="AN30" i="47"/>
  <c r="AM30" i="47"/>
  <c r="AL30" i="47"/>
  <c r="AK30" i="47"/>
  <c r="AJ30" i="47"/>
  <c r="AI30" i="47"/>
  <c r="AH30" i="47"/>
  <c r="AG30" i="47"/>
  <c r="AF30" i="47"/>
  <c r="AE30" i="47"/>
  <c r="AD30" i="47"/>
  <c r="AC30" i="47"/>
  <c r="AB30" i="47"/>
  <c r="AA30" i="47"/>
  <c r="Z30" i="47"/>
  <c r="Y30" i="47"/>
  <c r="X30" i="47"/>
  <c r="W30" i="47"/>
  <c r="V30" i="47"/>
  <c r="U30" i="47"/>
  <c r="T30" i="47"/>
  <c r="S30" i="47"/>
  <c r="R30" i="47"/>
  <c r="Q30" i="47"/>
  <c r="P30" i="47"/>
  <c r="O30" i="47"/>
  <c r="N30" i="47"/>
  <c r="M30" i="47"/>
  <c r="L30" i="47"/>
  <c r="K30" i="47"/>
  <c r="J30" i="47"/>
  <c r="I30" i="47"/>
  <c r="H30" i="47"/>
  <c r="G30" i="47"/>
  <c r="F30" i="47"/>
  <c r="E30" i="47"/>
  <c r="D30" i="47"/>
  <c r="CA29" i="47"/>
  <c r="BR29" i="47"/>
  <c r="BQ29" i="47"/>
  <c r="BP29" i="47"/>
  <c r="BO29" i="47"/>
  <c r="BN29" i="47"/>
  <c r="BM29" i="47"/>
  <c r="BL29" i="47"/>
  <c r="BK29" i="47"/>
  <c r="BJ29" i="47"/>
  <c r="BI29" i="47"/>
  <c r="BH29" i="47"/>
  <c r="BG29" i="47"/>
  <c r="BF29" i="47"/>
  <c r="BE29" i="47"/>
  <c r="BD29" i="47"/>
  <c r="BC29" i="47"/>
  <c r="BB29" i="47"/>
  <c r="BA29" i="47"/>
  <c r="AZ29" i="47"/>
  <c r="AY29" i="47"/>
  <c r="AX29" i="47"/>
  <c r="AW29" i="47"/>
  <c r="AV29" i="47"/>
  <c r="AU29" i="47"/>
  <c r="AT29" i="47"/>
  <c r="AS29" i="47"/>
  <c r="AR29" i="47"/>
  <c r="AQ29" i="47"/>
  <c r="AP29" i="47"/>
  <c r="AO29" i="47"/>
  <c r="AN29" i="47"/>
  <c r="AM29" i="47"/>
  <c r="AL29" i="47"/>
  <c r="AK29" i="47"/>
  <c r="AJ29" i="47"/>
  <c r="AI29" i="47"/>
  <c r="AH29" i="47"/>
  <c r="AG29" i="47"/>
  <c r="AF29" i="47"/>
  <c r="AE29" i="47"/>
  <c r="AD29" i="47"/>
  <c r="AC29" i="47"/>
  <c r="AB29" i="47"/>
  <c r="AA29" i="47"/>
  <c r="Z29" i="47"/>
  <c r="Y29" i="47"/>
  <c r="X29" i="47"/>
  <c r="W29" i="47"/>
  <c r="V29" i="47"/>
  <c r="U29" i="47"/>
  <c r="T29" i="47"/>
  <c r="S29" i="47"/>
  <c r="R29" i="47"/>
  <c r="Q29" i="47"/>
  <c r="P29" i="47"/>
  <c r="O29" i="47"/>
  <c r="N29" i="47"/>
  <c r="M29" i="47"/>
  <c r="L29" i="47"/>
  <c r="K29" i="47"/>
  <c r="J29" i="47"/>
  <c r="I29" i="47"/>
  <c r="H29" i="47"/>
  <c r="G29" i="47"/>
  <c r="F29" i="47"/>
  <c r="E29" i="47"/>
  <c r="D29" i="47"/>
  <c r="CA28" i="47"/>
  <c r="BR28" i="47"/>
  <c r="BQ28" i="47"/>
  <c r="BP28" i="47"/>
  <c r="BO28" i="47"/>
  <c r="BN28" i="47"/>
  <c r="BM28" i="47"/>
  <c r="BL28" i="47"/>
  <c r="BK28" i="47"/>
  <c r="BJ28" i="47"/>
  <c r="BI28" i="47"/>
  <c r="BH28" i="47"/>
  <c r="BG28" i="47"/>
  <c r="BF28" i="47"/>
  <c r="BE28" i="47"/>
  <c r="BD28" i="47"/>
  <c r="BC28" i="47"/>
  <c r="BB28" i="47"/>
  <c r="BA28" i="47"/>
  <c r="AZ28" i="47"/>
  <c r="AY28" i="47"/>
  <c r="AX28" i="47"/>
  <c r="AW28" i="47"/>
  <c r="AV28" i="47"/>
  <c r="AU28" i="47"/>
  <c r="AT28" i="47"/>
  <c r="AS28" i="47"/>
  <c r="AR28" i="47"/>
  <c r="AQ28" i="47"/>
  <c r="AP28" i="47"/>
  <c r="AO28" i="47"/>
  <c r="AN28" i="47"/>
  <c r="AM28" i="47"/>
  <c r="AL28" i="47"/>
  <c r="AK28" i="47"/>
  <c r="AJ28" i="47"/>
  <c r="AI28" i="47"/>
  <c r="AH28" i="47"/>
  <c r="AG28" i="47"/>
  <c r="AF28" i="47"/>
  <c r="AE28" i="47"/>
  <c r="AD28" i="47"/>
  <c r="AC28" i="47"/>
  <c r="AB28" i="47"/>
  <c r="AA28" i="47"/>
  <c r="Z28" i="47"/>
  <c r="Y28" i="47"/>
  <c r="X28" i="47"/>
  <c r="W28" i="47"/>
  <c r="V28" i="47"/>
  <c r="U28" i="47"/>
  <c r="T28" i="47"/>
  <c r="S28" i="47"/>
  <c r="R28" i="47"/>
  <c r="Q28" i="47"/>
  <c r="P28" i="47"/>
  <c r="O28" i="47"/>
  <c r="N28" i="47"/>
  <c r="M28" i="47"/>
  <c r="L28" i="47"/>
  <c r="K28" i="47"/>
  <c r="J28" i="47"/>
  <c r="I28" i="47"/>
  <c r="H28" i="47"/>
  <c r="G28" i="47"/>
  <c r="F28" i="47"/>
  <c r="E28" i="47"/>
  <c r="D28" i="47"/>
  <c r="DD5" i="47"/>
  <c r="DD4" i="47"/>
  <c r="DD3" i="47"/>
  <c r="DD2" i="47"/>
  <c r="CA54" i="46"/>
  <c r="CA43" i="46"/>
  <c r="CA42" i="46"/>
  <c r="CA41" i="46"/>
  <c r="CA40" i="46"/>
  <c r="CA39" i="46"/>
  <c r="CA37" i="46"/>
  <c r="CA36" i="46"/>
  <c r="CA35" i="46"/>
  <c r="CA34" i="46"/>
  <c r="CA31" i="46"/>
  <c r="CA30" i="46"/>
  <c r="CA29" i="46"/>
  <c r="CA28" i="46"/>
  <c r="CA70" i="39"/>
  <c r="CA59" i="39"/>
  <c r="CA58" i="39"/>
  <c r="CA57" i="39"/>
  <c r="CA56" i="39"/>
  <c r="CA55" i="39"/>
  <c r="CA53" i="39"/>
  <c r="CA52" i="39"/>
  <c r="CA51" i="39"/>
  <c r="CA50" i="39"/>
  <c r="CA60" i="39" s="1"/>
  <c r="CA47" i="39"/>
  <c r="CA46" i="39"/>
  <c r="CA45" i="39"/>
  <c r="CA44" i="39"/>
  <c r="CA31" i="39"/>
  <c r="CA30" i="39"/>
  <c r="CA29" i="39"/>
  <c r="CA28" i="39"/>
  <c r="DD70" i="38"/>
  <c r="CA70" i="38"/>
  <c r="CA59" i="38"/>
  <c r="CA58" i="38"/>
  <c r="CA57" i="38"/>
  <c r="CA56" i="38"/>
  <c r="CA55" i="38"/>
  <c r="CA53" i="38"/>
  <c r="CA52" i="38"/>
  <c r="CA51" i="38"/>
  <c r="CA50" i="38"/>
  <c r="CA47" i="38"/>
  <c r="CA46" i="38"/>
  <c r="CA45" i="38"/>
  <c r="CA44" i="38"/>
  <c r="CA31" i="38"/>
  <c r="CA30" i="38"/>
  <c r="CA29" i="38"/>
  <c r="CA28" i="38"/>
  <c r="CA15" i="38"/>
  <c r="CA14" i="38"/>
  <c r="CA13" i="38"/>
  <c r="CA12" i="38"/>
  <c r="CA67" i="37"/>
  <c r="CA77" i="37" s="1"/>
  <c r="CA87" i="37"/>
  <c r="CA76" i="37"/>
  <c r="CA75" i="37"/>
  <c r="CA74" i="37"/>
  <c r="CA73" i="37"/>
  <c r="CA72" i="37"/>
  <c r="CA70" i="37"/>
  <c r="CA69" i="37"/>
  <c r="CA68" i="37"/>
  <c r="CA47" i="37"/>
  <c r="CA46" i="37"/>
  <c r="CA45" i="37"/>
  <c r="CA44" i="37"/>
  <c r="CA31" i="37"/>
  <c r="CA30" i="37"/>
  <c r="CA29" i="37"/>
  <c r="CA28" i="37"/>
  <c r="CA15" i="37"/>
  <c r="CA14" i="37"/>
  <c r="CA13" i="37"/>
  <c r="CA12" i="37"/>
  <c r="CA71" i="36"/>
  <c r="CA60" i="36"/>
  <c r="CA59" i="36"/>
  <c r="CA58" i="36"/>
  <c r="CA57" i="36"/>
  <c r="CA56" i="36"/>
  <c r="CA54" i="36"/>
  <c r="CA53" i="36"/>
  <c r="CA52" i="36"/>
  <c r="CA51" i="36"/>
  <c r="CA61" i="36" s="1"/>
  <c r="CA48" i="36"/>
  <c r="CA47" i="36"/>
  <c r="CA46" i="36"/>
  <c r="CA45" i="36"/>
  <c r="CA32" i="36"/>
  <c r="CA31" i="36"/>
  <c r="CA30" i="36"/>
  <c r="CA29" i="36"/>
  <c r="AC13" i="42"/>
  <c r="N12" i="42"/>
  <c r="M12" i="42"/>
  <c r="L12" i="42"/>
  <c r="K12" i="42"/>
  <c r="J12" i="42"/>
  <c r="I12" i="42"/>
  <c r="H12" i="42"/>
  <c r="G12" i="42"/>
  <c r="F12" i="42"/>
  <c r="E12" i="42"/>
  <c r="D12" i="42"/>
  <c r="C12" i="42"/>
  <c r="N11" i="42"/>
  <c r="M11" i="42"/>
  <c r="L11" i="42"/>
  <c r="K11" i="42"/>
  <c r="J11" i="42"/>
  <c r="I11" i="42"/>
  <c r="H11" i="42"/>
  <c r="G11" i="42"/>
  <c r="F11" i="42"/>
  <c r="E11" i="42"/>
  <c r="D11" i="42"/>
  <c r="C11" i="42"/>
  <c r="N10" i="42"/>
  <c r="M10" i="42"/>
  <c r="L10" i="42"/>
  <c r="K10" i="42"/>
  <c r="J10" i="42"/>
  <c r="I10" i="42"/>
  <c r="H10" i="42"/>
  <c r="G10" i="42"/>
  <c r="F10" i="42"/>
  <c r="E10" i="42"/>
  <c r="D10" i="42"/>
  <c r="C10" i="42"/>
  <c r="N9" i="42"/>
  <c r="M9" i="42"/>
  <c r="L9" i="42"/>
  <c r="K9" i="42"/>
  <c r="J9" i="42"/>
  <c r="I9" i="42"/>
  <c r="H9" i="42"/>
  <c r="G9" i="42"/>
  <c r="F9" i="42"/>
  <c r="E9" i="42"/>
  <c r="D9" i="42"/>
  <c r="C9" i="42"/>
  <c r="N8" i="42"/>
  <c r="M8" i="42"/>
  <c r="L8" i="42"/>
  <c r="K8" i="42"/>
  <c r="J8" i="42"/>
  <c r="I8" i="42"/>
  <c r="H8" i="42"/>
  <c r="G8" i="42"/>
  <c r="F8" i="42"/>
  <c r="E8" i="42"/>
  <c r="D8" i="42"/>
  <c r="C8" i="42"/>
  <c r="N7" i="42"/>
  <c r="M7" i="42"/>
  <c r="L7" i="42"/>
  <c r="K7" i="42"/>
  <c r="J7" i="42"/>
  <c r="I7" i="42"/>
  <c r="H7" i="42"/>
  <c r="G7" i="42"/>
  <c r="F7" i="42"/>
  <c r="E7" i="42"/>
  <c r="D7" i="42"/>
  <c r="C7" i="42"/>
  <c r="N6" i="42"/>
  <c r="M6" i="42"/>
  <c r="L6" i="42"/>
  <c r="K6" i="42"/>
  <c r="J6" i="42"/>
  <c r="I6" i="42"/>
  <c r="H6" i="42"/>
  <c r="G6" i="42"/>
  <c r="F6" i="42"/>
  <c r="E6" i="42"/>
  <c r="D6" i="42"/>
  <c r="C6" i="42"/>
  <c r="N5" i="42"/>
  <c r="M5" i="42"/>
  <c r="L5" i="42"/>
  <c r="K5" i="42"/>
  <c r="J5" i="42"/>
  <c r="I5" i="42"/>
  <c r="H5" i="42"/>
  <c r="G5" i="42"/>
  <c r="F5" i="42"/>
  <c r="E5" i="42"/>
  <c r="D5" i="42"/>
  <c r="C5" i="42"/>
  <c r="N1" i="42"/>
  <c r="M1" i="42"/>
  <c r="L1" i="42"/>
  <c r="K1" i="42"/>
  <c r="J1" i="42"/>
  <c r="I1" i="42"/>
  <c r="H1" i="42"/>
  <c r="G1" i="42"/>
  <c r="F1" i="42"/>
  <c r="E1" i="42"/>
  <c r="D1" i="42"/>
  <c r="C1" i="42"/>
  <c r="AO132" i="23"/>
  <c r="AO131" i="23"/>
  <c r="AO130" i="23"/>
  <c r="AO129" i="23"/>
  <c r="AG59" i="23"/>
  <c r="AF59" i="23"/>
  <c r="AE59" i="23"/>
  <c r="AD59" i="23"/>
  <c r="AC59" i="23"/>
  <c r="AB59" i="23"/>
  <c r="AA59" i="23"/>
  <c r="Z59" i="23"/>
  <c r="Y59" i="23"/>
  <c r="X59" i="23"/>
  <c r="W59" i="23"/>
  <c r="V59" i="23"/>
  <c r="U59" i="23"/>
  <c r="T59" i="23"/>
  <c r="S59" i="23"/>
  <c r="R59" i="23"/>
  <c r="Q59" i="23"/>
  <c r="O59" i="23"/>
  <c r="N59" i="23"/>
  <c r="M59" i="23"/>
  <c r="L59" i="23"/>
  <c r="K59" i="23"/>
  <c r="J59" i="23"/>
  <c r="I59" i="23"/>
  <c r="H59" i="23"/>
  <c r="G59" i="23"/>
  <c r="F59" i="23"/>
  <c r="E59" i="23"/>
  <c r="D59" i="23"/>
  <c r="AG58" i="23"/>
  <c r="AF58" i="23"/>
  <c r="AE58" i="23"/>
  <c r="AD58" i="23"/>
  <c r="AC58" i="23"/>
  <c r="AB58" i="23"/>
  <c r="AA58" i="23"/>
  <c r="Z58" i="23"/>
  <c r="Y58" i="23"/>
  <c r="X58" i="23"/>
  <c r="W58" i="23"/>
  <c r="V58" i="23"/>
  <c r="U58" i="23"/>
  <c r="T58" i="23"/>
  <c r="S58" i="23"/>
  <c r="R58" i="23"/>
  <c r="Q58" i="23"/>
  <c r="O58" i="23"/>
  <c r="N58" i="23"/>
  <c r="M58" i="23"/>
  <c r="L58" i="23"/>
  <c r="K58" i="23"/>
  <c r="J58" i="23"/>
  <c r="I58" i="23"/>
  <c r="H58" i="23"/>
  <c r="G58" i="23"/>
  <c r="F58" i="23"/>
  <c r="E58" i="23"/>
  <c r="D58" i="23"/>
  <c r="AG57" i="23"/>
  <c r="AF57" i="23"/>
  <c r="AE57" i="23"/>
  <c r="AD57" i="23"/>
  <c r="AC57" i="23"/>
  <c r="AB57" i="23"/>
  <c r="AA57" i="23"/>
  <c r="Z57" i="23"/>
  <c r="Y57" i="23"/>
  <c r="X57" i="23"/>
  <c r="W57" i="23"/>
  <c r="V57" i="23"/>
  <c r="U57" i="23"/>
  <c r="T57" i="23"/>
  <c r="S57" i="23"/>
  <c r="R57" i="23"/>
  <c r="Q57" i="23"/>
  <c r="O57" i="23"/>
  <c r="N57" i="23"/>
  <c r="M57" i="23"/>
  <c r="L57" i="23"/>
  <c r="K57" i="23"/>
  <c r="J57" i="23"/>
  <c r="I57" i="23"/>
  <c r="H57" i="23"/>
  <c r="G57" i="23"/>
  <c r="F57" i="23"/>
  <c r="E57" i="23"/>
  <c r="D57" i="23"/>
  <c r="AG56" i="23"/>
  <c r="AF56" i="23"/>
  <c r="AE56" i="23"/>
  <c r="AD56" i="23"/>
  <c r="AC56" i="23"/>
  <c r="AB56" i="23"/>
  <c r="AA56" i="23"/>
  <c r="Z56" i="23"/>
  <c r="Y56" i="23"/>
  <c r="X56" i="23"/>
  <c r="W56" i="23"/>
  <c r="V56" i="23"/>
  <c r="U56" i="23"/>
  <c r="T56" i="23"/>
  <c r="S56" i="23"/>
  <c r="R56" i="23"/>
  <c r="Q56" i="23"/>
  <c r="O56" i="23"/>
  <c r="N56" i="23"/>
  <c r="M56" i="23"/>
  <c r="L56" i="23"/>
  <c r="K56" i="23"/>
  <c r="J56" i="23"/>
  <c r="I56" i="23"/>
  <c r="H56" i="23"/>
  <c r="G56" i="23"/>
  <c r="F56" i="23"/>
  <c r="E56" i="23"/>
  <c r="D56" i="23"/>
  <c r="AG55" i="23"/>
  <c r="AF55" i="23"/>
  <c r="AE55" i="23"/>
  <c r="AD55" i="23"/>
  <c r="AC55" i="23"/>
  <c r="AB55" i="23"/>
  <c r="AA55" i="23"/>
  <c r="Z55" i="23"/>
  <c r="Y55" i="23"/>
  <c r="X55" i="23"/>
  <c r="W55" i="23"/>
  <c r="V55" i="23"/>
  <c r="U55" i="23"/>
  <c r="T55" i="23"/>
  <c r="S55" i="23"/>
  <c r="R55" i="23"/>
  <c r="Q55" i="23"/>
  <c r="O55" i="23"/>
  <c r="N55" i="23"/>
  <c r="M55" i="23"/>
  <c r="L55" i="23"/>
  <c r="K55" i="23"/>
  <c r="J55" i="23"/>
  <c r="I55" i="23"/>
  <c r="H55" i="23"/>
  <c r="G55" i="23"/>
  <c r="F55" i="23"/>
  <c r="E55" i="23"/>
  <c r="D55" i="23"/>
  <c r="AG53" i="23"/>
  <c r="AF53" i="23"/>
  <c r="AE53" i="23"/>
  <c r="AD53" i="23"/>
  <c r="AC53" i="23"/>
  <c r="AB53" i="23"/>
  <c r="AA53" i="23"/>
  <c r="Z53" i="23"/>
  <c r="Y53" i="23"/>
  <c r="X53" i="23"/>
  <c r="W53" i="23"/>
  <c r="V53" i="23"/>
  <c r="U53" i="23"/>
  <c r="T53" i="23"/>
  <c r="S53" i="23"/>
  <c r="R53" i="23"/>
  <c r="Q53" i="23"/>
  <c r="O53" i="23"/>
  <c r="N53" i="23"/>
  <c r="M53" i="23"/>
  <c r="L53" i="23"/>
  <c r="K53" i="23"/>
  <c r="J53" i="23"/>
  <c r="I53" i="23"/>
  <c r="H53" i="23"/>
  <c r="G53" i="23"/>
  <c r="F53" i="23"/>
  <c r="E53" i="23"/>
  <c r="D53" i="23"/>
  <c r="AG52" i="23"/>
  <c r="AF52" i="23"/>
  <c r="AE52" i="23"/>
  <c r="AD52" i="23"/>
  <c r="AC52" i="23"/>
  <c r="AB52" i="23"/>
  <c r="AA52" i="23"/>
  <c r="Z52" i="23"/>
  <c r="Y52" i="23"/>
  <c r="X52" i="23"/>
  <c r="W52" i="23"/>
  <c r="V52" i="23"/>
  <c r="U52" i="23"/>
  <c r="T52" i="23"/>
  <c r="S52" i="23"/>
  <c r="R52" i="23"/>
  <c r="Q52" i="23"/>
  <c r="O52" i="23"/>
  <c r="N52" i="23"/>
  <c r="M52" i="23"/>
  <c r="L52" i="23"/>
  <c r="K52" i="23"/>
  <c r="J52" i="23"/>
  <c r="I52" i="23"/>
  <c r="H52" i="23"/>
  <c r="G52" i="23"/>
  <c r="F52" i="23"/>
  <c r="E52" i="23"/>
  <c r="D52" i="23"/>
  <c r="AG51" i="23"/>
  <c r="AF51" i="23"/>
  <c r="AE51" i="23"/>
  <c r="BU21" i="26" s="1"/>
  <c r="AD51" i="23"/>
  <c r="BT21" i="26" s="1"/>
  <c r="AC51" i="23"/>
  <c r="AB51" i="23"/>
  <c r="AA51" i="23"/>
  <c r="Z51" i="23"/>
  <c r="Y51" i="23"/>
  <c r="X51" i="23"/>
  <c r="W51" i="23"/>
  <c r="V51" i="23"/>
  <c r="U51" i="23"/>
  <c r="T51" i="23"/>
  <c r="S51" i="23"/>
  <c r="R51" i="23"/>
  <c r="Q51" i="23"/>
  <c r="O51" i="23"/>
  <c r="N51" i="23"/>
  <c r="M51" i="23"/>
  <c r="L51" i="23"/>
  <c r="K51" i="23"/>
  <c r="J51" i="23"/>
  <c r="I51" i="23"/>
  <c r="H51" i="23"/>
  <c r="G51" i="23"/>
  <c r="F51" i="23"/>
  <c r="E51" i="23"/>
  <c r="D51" i="23"/>
  <c r="AG50" i="23"/>
  <c r="AG60" i="23" s="1"/>
  <c r="AF50" i="23"/>
  <c r="AF60" i="23" s="1"/>
  <c r="AE50" i="23"/>
  <c r="AE60" i="23" s="1"/>
  <c r="AD50" i="23"/>
  <c r="AD60" i="23" s="1"/>
  <c r="AC50" i="23"/>
  <c r="AB50" i="23"/>
  <c r="AB60" i="23" s="1"/>
  <c r="AA50" i="23"/>
  <c r="AA60" i="23" s="1"/>
  <c r="Z50" i="23"/>
  <c r="Z60" i="23" s="1"/>
  <c r="Y50" i="23"/>
  <c r="Y60" i="23" s="1"/>
  <c r="X50" i="23"/>
  <c r="X60" i="23" s="1"/>
  <c r="W50" i="23"/>
  <c r="W60" i="23" s="1"/>
  <c r="V50" i="23"/>
  <c r="V60" i="23" s="1"/>
  <c r="U50" i="23"/>
  <c r="U60" i="23" s="1"/>
  <c r="T50" i="23"/>
  <c r="T60" i="23" s="1"/>
  <c r="S50" i="23"/>
  <c r="S60" i="23" s="1"/>
  <c r="R50" i="23"/>
  <c r="R60" i="23" s="1"/>
  <c r="Q50" i="23"/>
  <c r="Q60" i="23" s="1"/>
  <c r="O50" i="23"/>
  <c r="O60" i="23" s="1"/>
  <c r="N50" i="23"/>
  <c r="N60" i="23" s="1"/>
  <c r="M50" i="23"/>
  <c r="M60" i="23" s="1"/>
  <c r="L50" i="23"/>
  <c r="L60" i="23" s="1"/>
  <c r="K50" i="23"/>
  <c r="K60" i="23" s="1"/>
  <c r="J50" i="23"/>
  <c r="J60" i="23" s="1"/>
  <c r="I50" i="23"/>
  <c r="I60" i="23" s="1"/>
  <c r="H50" i="23"/>
  <c r="H60" i="23" s="1"/>
  <c r="G50" i="23"/>
  <c r="G60" i="23" s="1"/>
  <c r="F50" i="23"/>
  <c r="F60" i="23" s="1"/>
  <c r="E50" i="23"/>
  <c r="E60" i="23" s="1"/>
  <c r="D50" i="23"/>
  <c r="D60" i="23" s="1"/>
  <c r="AG47" i="23"/>
  <c r="AF47" i="23"/>
  <c r="AE47" i="23"/>
  <c r="AD47" i="23"/>
  <c r="AC47" i="23"/>
  <c r="AB47" i="23"/>
  <c r="AA47" i="23"/>
  <c r="Z47" i="23"/>
  <c r="Y47" i="23"/>
  <c r="X47" i="23"/>
  <c r="W47" i="23"/>
  <c r="V47" i="23"/>
  <c r="U47" i="23"/>
  <c r="T47" i="23"/>
  <c r="S47" i="23"/>
  <c r="R47" i="23"/>
  <c r="Q47" i="23"/>
  <c r="O47" i="23"/>
  <c r="N47" i="23"/>
  <c r="M47" i="23"/>
  <c r="L47" i="23"/>
  <c r="K47" i="23"/>
  <c r="J47" i="23"/>
  <c r="I47" i="23"/>
  <c r="H47" i="23"/>
  <c r="G47" i="23"/>
  <c r="F47" i="23"/>
  <c r="E47" i="23"/>
  <c r="D47" i="23"/>
  <c r="AG46" i="23"/>
  <c r="AF46" i="23"/>
  <c r="AE46" i="23"/>
  <c r="AD46" i="23"/>
  <c r="AC46" i="23"/>
  <c r="AB46" i="23"/>
  <c r="AA46" i="23"/>
  <c r="Z46" i="23"/>
  <c r="Y46" i="23"/>
  <c r="X46" i="23"/>
  <c r="W46" i="23"/>
  <c r="V46" i="23"/>
  <c r="U46" i="23"/>
  <c r="T46" i="23"/>
  <c r="S46" i="23"/>
  <c r="R46" i="23"/>
  <c r="Q46" i="23"/>
  <c r="O46" i="23"/>
  <c r="N46" i="23"/>
  <c r="M46" i="23"/>
  <c r="L46" i="23"/>
  <c r="K46" i="23"/>
  <c r="J46" i="23"/>
  <c r="I46" i="23"/>
  <c r="H46" i="23"/>
  <c r="G46" i="23"/>
  <c r="F46" i="23"/>
  <c r="E46" i="23"/>
  <c r="D46" i="23"/>
  <c r="AG45" i="23"/>
  <c r="AF45" i="23"/>
  <c r="AE45" i="23"/>
  <c r="AD45" i="23"/>
  <c r="AC45" i="23"/>
  <c r="AB45" i="23"/>
  <c r="AA45" i="23"/>
  <c r="Z45" i="23"/>
  <c r="Y45" i="23"/>
  <c r="X45" i="23"/>
  <c r="W45" i="23"/>
  <c r="V45" i="23"/>
  <c r="U45" i="23"/>
  <c r="T45" i="23"/>
  <c r="S45" i="23"/>
  <c r="R45" i="23"/>
  <c r="Q45" i="23"/>
  <c r="O45" i="23"/>
  <c r="N45" i="23"/>
  <c r="M45" i="23"/>
  <c r="L45" i="23"/>
  <c r="K45" i="23"/>
  <c r="J45" i="23"/>
  <c r="I45" i="23"/>
  <c r="H45" i="23"/>
  <c r="G45" i="23"/>
  <c r="F45" i="23"/>
  <c r="E45" i="23"/>
  <c r="D45" i="23"/>
  <c r="AG44" i="23"/>
  <c r="AF44" i="23"/>
  <c r="AE44" i="23"/>
  <c r="AD44" i="23"/>
  <c r="AC44" i="23"/>
  <c r="AB44" i="23"/>
  <c r="AA44" i="23"/>
  <c r="Z44" i="23"/>
  <c r="Y44" i="23"/>
  <c r="X44" i="23"/>
  <c r="W44" i="23"/>
  <c r="V44" i="23"/>
  <c r="U44" i="23"/>
  <c r="T44" i="23"/>
  <c r="S44" i="23"/>
  <c r="R44" i="23"/>
  <c r="Q44" i="23"/>
  <c r="O44" i="23"/>
  <c r="N44" i="23"/>
  <c r="M44" i="23"/>
  <c r="L44" i="23"/>
  <c r="K44" i="23"/>
  <c r="J44" i="23"/>
  <c r="I44" i="23"/>
  <c r="H44" i="23"/>
  <c r="G44" i="23"/>
  <c r="F44" i="23"/>
  <c r="E44" i="23"/>
  <c r="D44" i="23"/>
  <c r="AG31" i="23"/>
  <c r="AF31" i="23"/>
  <c r="AE31" i="23"/>
  <c r="AD31" i="23"/>
  <c r="AC31" i="23"/>
  <c r="AB31" i="23"/>
  <c r="AA31" i="23"/>
  <c r="Z31" i="23"/>
  <c r="Y31" i="23"/>
  <c r="X31" i="23"/>
  <c r="W31" i="23"/>
  <c r="V31" i="23"/>
  <c r="U31" i="23"/>
  <c r="T31" i="23"/>
  <c r="S31" i="23"/>
  <c r="R31" i="23"/>
  <c r="Q31" i="23"/>
  <c r="O31" i="23"/>
  <c r="N31" i="23"/>
  <c r="M31" i="23"/>
  <c r="L31" i="23"/>
  <c r="K31" i="23"/>
  <c r="J31" i="23"/>
  <c r="I31" i="23"/>
  <c r="H31" i="23"/>
  <c r="G31" i="23"/>
  <c r="F31" i="23"/>
  <c r="E31" i="23"/>
  <c r="D31" i="23"/>
  <c r="AG30" i="23"/>
  <c r="AF30" i="23"/>
  <c r="AE30" i="23"/>
  <c r="AD30" i="23"/>
  <c r="AC30" i="23"/>
  <c r="AB30" i="23"/>
  <c r="AA30" i="23"/>
  <c r="Z30" i="23"/>
  <c r="Y30" i="23"/>
  <c r="X30" i="23"/>
  <c r="W30" i="23"/>
  <c r="V30" i="23"/>
  <c r="U30" i="23"/>
  <c r="T30" i="23"/>
  <c r="S30" i="23"/>
  <c r="R30" i="23"/>
  <c r="Q30" i="23"/>
  <c r="O30" i="23"/>
  <c r="N30" i="23"/>
  <c r="M30" i="23"/>
  <c r="L30" i="23"/>
  <c r="K30" i="23"/>
  <c r="J30" i="23"/>
  <c r="I30" i="23"/>
  <c r="H30" i="23"/>
  <c r="G30" i="23"/>
  <c r="F30" i="23"/>
  <c r="E30" i="23"/>
  <c r="D30" i="23"/>
  <c r="AG29" i="23"/>
  <c r="AF29" i="23"/>
  <c r="AE29" i="23"/>
  <c r="AD29" i="23"/>
  <c r="AC29" i="23"/>
  <c r="AB29" i="23"/>
  <c r="AA29" i="23"/>
  <c r="Z29" i="23"/>
  <c r="Y29" i="23"/>
  <c r="X29" i="23"/>
  <c r="W29" i="23"/>
  <c r="V29" i="23"/>
  <c r="U29" i="23"/>
  <c r="T29" i="23"/>
  <c r="S29" i="23"/>
  <c r="R29" i="23"/>
  <c r="Q29" i="23"/>
  <c r="O29" i="23"/>
  <c r="N29" i="23"/>
  <c r="M29" i="23"/>
  <c r="L29" i="23"/>
  <c r="K29" i="23"/>
  <c r="J29" i="23"/>
  <c r="I29" i="23"/>
  <c r="H29" i="23"/>
  <c r="G29" i="23"/>
  <c r="F29" i="23"/>
  <c r="E29" i="23"/>
  <c r="D29" i="23"/>
  <c r="AG28" i="23"/>
  <c r="AF28" i="23"/>
  <c r="AE28" i="23"/>
  <c r="AD28" i="23"/>
  <c r="AC28" i="23"/>
  <c r="AB28" i="23"/>
  <c r="AA28" i="23"/>
  <c r="Z28" i="23"/>
  <c r="Y28" i="23"/>
  <c r="X28" i="23"/>
  <c r="W28" i="23"/>
  <c r="V28" i="23"/>
  <c r="U28" i="23"/>
  <c r="T28" i="23"/>
  <c r="S28" i="23"/>
  <c r="R28" i="23"/>
  <c r="Q28" i="23"/>
  <c r="O28" i="23"/>
  <c r="N28" i="23"/>
  <c r="M28" i="23"/>
  <c r="L28" i="23"/>
  <c r="K28" i="23"/>
  <c r="J28" i="23"/>
  <c r="I28" i="23"/>
  <c r="H28" i="23"/>
  <c r="G28" i="23"/>
  <c r="F28" i="23"/>
  <c r="E28" i="23"/>
  <c r="D28" i="23"/>
  <c r="O15" i="23"/>
  <c r="N15" i="23"/>
  <c r="M15" i="23"/>
  <c r="L15" i="23"/>
  <c r="K15" i="23"/>
  <c r="J15" i="23"/>
  <c r="I15" i="23"/>
  <c r="H15" i="23"/>
  <c r="G15" i="23"/>
  <c r="F15" i="23"/>
  <c r="E15" i="23"/>
  <c r="D15" i="23"/>
  <c r="O14" i="23"/>
  <c r="N14" i="23"/>
  <c r="M14" i="23"/>
  <c r="L14" i="23"/>
  <c r="K14" i="23"/>
  <c r="J14" i="23"/>
  <c r="I14" i="23"/>
  <c r="H14" i="23"/>
  <c r="G14" i="23"/>
  <c r="F14" i="23"/>
  <c r="E14" i="23"/>
  <c r="D14" i="23"/>
  <c r="O13" i="23"/>
  <c r="N13" i="23"/>
  <c r="M13" i="23"/>
  <c r="L13" i="23"/>
  <c r="K13" i="23"/>
  <c r="J13" i="23"/>
  <c r="I13" i="23"/>
  <c r="H13" i="23"/>
  <c r="G13" i="23"/>
  <c r="F13" i="23"/>
  <c r="E13" i="23"/>
  <c r="D13" i="23"/>
  <c r="O12" i="23"/>
  <c r="O16" i="23" s="1"/>
  <c r="N12" i="23"/>
  <c r="M12" i="23"/>
  <c r="M16" i="23" s="1"/>
  <c r="L12" i="23"/>
  <c r="L16" i="23" s="1"/>
  <c r="K12" i="23"/>
  <c r="K16" i="23" s="1"/>
  <c r="J12" i="23"/>
  <c r="J16" i="23" s="1"/>
  <c r="I12" i="23"/>
  <c r="I16" i="23" s="1"/>
  <c r="H12" i="23"/>
  <c r="H16" i="23" s="1"/>
  <c r="G12" i="23"/>
  <c r="G16" i="23" s="1"/>
  <c r="F12" i="23"/>
  <c r="F16" i="23" s="1"/>
  <c r="E12" i="23"/>
  <c r="E16" i="23" s="1"/>
  <c r="D12" i="23"/>
  <c r="D16" i="23" s="1"/>
  <c r="AO5" i="23"/>
  <c r="AO4" i="23"/>
  <c r="AO3" i="23"/>
  <c r="AO2" i="23"/>
  <c r="DD116" i="46"/>
  <c r="DD115" i="46"/>
  <c r="DD114" i="46"/>
  <c r="DD113" i="46"/>
  <c r="C57" i="46"/>
  <c r="C56" i="46"/>
  <c r="C55" i="46"/>
  <c r="BZ54" i="46"/>
  <c r="BY54" i="46"/>
  <c r="BX54" i="46"/>
  <c r="BW54" i="46"/>
  <c r="BV54" i="46"/>
  <c r="BU54" i="46"/>
  <c r="BT54" i="46"/>
  <c r="BS54" i="46"/>
  <c r="BR54" i="46"/>
  <c r="BI54" i="46"/>
  <c r="BH54" i="46"/>
  <c r="BG54" i="46"/>
  <c r="BF54" i="46"/>
  <c r="BE54" i="46"/>
  <c r="BD54" i="46"/>
  <c r="BC54" i="46"/>
  <c r="BB54" i="46"/>
  <c r="BA54" i="46"/>
  <c r="AZ54" i="46"/>
  <c r="AY54" i="46"/>
  <c r="AX54" i="46"/>
  <c r="AW54" i="46"/>
  <c r="AV54" i="46"/>
  <c r="AU54" i="46"/>
  <c r="AT54" i="46"/>
  <c r="AS54" i="46"/>
  <c r="AR54" i="46"/>
  <c r="AQ54" i="46"/>
  <c r="AP54" i="46"/>
  <c r="AO54" i="46"/>
  <c r="AN54" i="46"/>
  <c r="AM54" i="46"/>
  <c r="AL54" i="46"/>
  <c r="AK54" i="46"/>
  <c r="AJ54" i="46"/>
  <c r="AI54" i="46"/>
  <c r="AH54" i="46"/>
  <c r="AG54" i="46"/>
  <c r="AF54" i="46"/>
  <c r="AE54" i="46"/>
  <c r="AD54" i="46"/>
  <c r="AC54" i="46"/>
  <c r="AB54" i="46"/>
  <c r="AA54" i="46"/>
  <c r="Z54" i="46"/>
  <c r="Y54" i="46"/>
  <c r="X54" i="46"/>
  <c r="W54" i="46"/>
  <c r="V54" i="46"/>
  <c r="U54" i="46"/>
  <c r="T54" i="46"/>
  <c r="S54" i="46"/>
  <c r="R54" i="46"/>
  <c r="Q54" i="46"/>
  <c r="P54" i="46"/>
  <c r="O54" i="46"/>
  <c r="N54" i="46"/>
  <c r="M54" i="46"/>
  <c r="L54" i="46"/>
  <c r="K54" i="46"/>
  <c r="J54" i="46"/>
  <c r="I54" i="46"/>
  <c r="H54" i="46"/>
  <c r="G54" i="46"/>
  <c r="F54" i="46"/>
  <c r="E54" i="46"/>
  <c r="D54" i="46"/>
  <c r="BZ43" i="46"/>
  <c r="BY43" i="46"/>
  <c r="BX43" i="46"/>
  <c r="BW43" i="46"/>
  <c r="BV43" i="46"/>
  <c r="BU43" i="46"/>
  <c r="BT43" i="46"/>
  <c r="BS43" i="46"/>
  <c r="BI43" i="46"/>
  <c r="BH43" i="46"/>
  <c r="BG43" i="46"/>
  <c r="BF43" i="46"/>
  <c r="BE43" i="46"/>
  <c r="BD43" i="46"/>
  <c r="BC43" i="46"/>
  <c r="BB43" i="46"/>
  <c r="BA43" i="46"/>
  <c r="AZ43" i="46"/>
  <c r="AY43" i="46"/>
  <c r="AX43" i="46"/>
  <c r="AW43" i="46"/>
  <c r="AV43" i="46"/>
  <c r="AU43" i="46"/>
  <c r="AT43" i="46"/>
  <c r="AS43" i="46"/>
  <c r="AR43" i="46"/>
  <c r="AQ43" i="46"/>
  <c r="AP43" i="46"/>
  <c r="AO43" i="46"/>
  <c r="AN43" i="46"/>
  <c r="AM43" i="46"/>
  <c r="AL43" i="46"/>
  <c r="AK43" i="46"/>
  <c r="AJ43" i="46"/>
  <c r="AI43" i="46"/>
  <c r="AH43" i="46"/>
  <c r="AG43" i="46"/>
  <c r="AF43" i="46"/>
  <c r="AE43" i="46"/>
  <c r="AD43" i="46"/>
  <c r="AC43" i="46"/>
  <c r="AB43" i="46"/>
  <c r="AA43" i="46"/>
  <c r="Z43" i="46"/>
  <c r="Y43" i="46"/>
  <c r="X43" i="46"/>
  <c r="W43" i="46"/>
  <c r="V43" i="46"/>
  <c r="U43" i="46"/>
  <c r="T43" i="46"/>
  <c r="S43" i="46"/>
  <c r="R43" i="46"/>
  <c r="Q43" i="46"/>
  <c r="P43" i="46"/>
  <c r="O43" i="46"/>
  <c r="N43" i="46"/>
  <c r="M43" i="46"/>
  <c r="L43" i="46"/>
  <c r="K43" i="46"/>
  <c r="J43" i="46"/>
  <c r="I43" i="46"/>
  <c r="H43" i="46"/>
  <c r="G43" i="46"/>
  <c r="F43" i="46"/>
  <c r="E43" i="46"/>
  <c r="D43" i="46"/>
  <c r="BZ42" i="46"/>
  <c r="BY42" i="46"/>
  <c r="BX42" i="46"/>
  <c r="BW42" i="46"/>
  <c r="BV42" i="46"/>
  <c r="BU42" i="46"/>
  <c r="BT42" i="46"/>
  <c r="BS42" i="46"/>
  <c r="BR42" i="46"/>
  <c r="BI42" i="46"/>
  <c r="BH42" i="46"/>
  <c r="BG42" i="46"/>
  <c r="BF42" i="46"/>
  <c r="BE42" i="46"/>
  <c r="BD42" i="46"/>
  <c r="BC42" i="46"/>
  <c r="BZ41" i="46"/>
  <c r="BY41" i="46"/>
  <c r="BX41" i="46"/>
  <c r="BW41" i="46"/>
  <c r="BV41" i="46"/>
  <c r="BU41" i="46"/>
  <c r="BT41" i="46"/>
  <c r="BS41" i="46"/>
  <c r="BR41" i="46"/>
  <c r="BI41" i="46"/>
  <c r="BH41" i="46"/>
  <c r="BG41" i="46"/>
  <c r="BF41" i="46"/>
  <c r="BE41" i="46"/>
  <c r="BD41" i="46"/>
  <c r="BC41" i="46"/>
  <c r="BB41" i="46"/>
  <c r="BA41" i="46"/>
  <c r="AZ41" i="46"/>
  <c r="AY41" i="46"/>
  <c r="AX41" i="46"/>
  <c r="AW41" i="46"/>
  <c r="AV41" i="46"/>
  <c r="AU41" i="46"/>
  <c r="AT41" i="46"/>
  <c r="AS41" i="46"/>
  <c r="AR41" i="46"/>
  <c r="AQ41" i="46"/>
  <c r="AP41" i="46"/>
  <c r="AO41" i="46"/>
  <c r="AN41" i="46"/>
  <c r="AM41" i="46"/>
  <c r="AL41" i="46"/>
  <c r="AK41" i="46"/>
  <c r="AJ41" i="46"/>
  <c r="AI41" i="46"/>
  <c r="AH41" i="46"/>
  <c r="AG41" i="46"/>
  <c r="AF41" i="46"/>
  <c r="AE41" i="46"/>
  <c r="AD41" i="46"/>
  <c r="AC41" i="46"/>
  <c r="AB41" i="46"/>
  <c r="AA41" i="46"/>
  <c r="Z41" i="46"/>
  <c r="Y41" i="46"/>
  <c r="X41" i="46"/>
  <c r="W41" i="46"/>
  <c r="V41" i="46"/>
  <c r="U41" i="46"/>
  <c r="T41" i="46"/>
  <c r="S41" i="46"/>
  <c r="R41" i="46"/>
  <c r="Q41" i="46"/>
  <c r="P41" i="46"/>
  <c r="O41" i="46"/>
  <c r="N41" i="46"/>
  <c r="M41" i="46"/>
  <c r="L41" i="46"/>
  <c r="K41" i="46"/>
  <c r="J41" i="46"/>
  <c r="I41" i="46"/>
  <c r="H41" i="46"/>
  <c r="G41" i="46"/>
  <c r="F41" i="46"/>
  <c r="E41" i="46"/>
  <c r="D41" i="46"/>
  <c r="BZ40" i="46"/>
  <c r="BY40" i="46"/>
  <c r="BX40" i="46"/>
  <c r="BW40" i="46"/>
  <c r="BV40" i="46"/>
  <c r="BU40" i="46"/>
  <c r="BT40" i="46"/>
  <c r="BS40" i="46"/>
  <c r="BR40" i="46"/>
  <c r="BI40" i="46"/>
  <c r="BH40" i="46"/>
  <c r="BG40" i="46"/>
  <c r="BF40" i="46"/>
  <c r="BE40" i="46"/>
  <c r="BD40" i="46"/>
  <c r="BC40" i="46"/>
  <c r="BB40" i="46"/>
  <c r="BA40" i="46"/>
  <c r="AZ40" i="46"/>
  <c r="AY40" i="46"/>
  <c r="AX40" i="46"/>
  <c r="AW40" i="46"/>
  <c r="AV40" i="46"/>
  <c r="AU40" i="46"/>
  <c r="AT40" i="46"/>
  <c r="AS40" i="46"/>
  <c r="AR40" i="46"/>
  <c r="AQ40" i="46"/>
  <c r="AP40" i="46"/>
  <c r="AO40" i="46"/>
  <c r="AN40" i="46"/>
  <c r="AM40" i="46"/>
  <c r="AL40" i="46"/>
  <c r="AK40" i="46"/>
  <c r="AK46" i="46" s="1"/>
  <c r="AK56" i="46" s="1"/>
  <c r="AJ40" i="46"/>
  <c r="AJ46" i="46" s="1"/>
  <c r="AJ56" i="46" s="1"/>
  <c r="AI40" i="46"/>
  <c r="AI46" i="46" s="1"/>
  <c r="AI56" i="46" s="1"/>
  <c r="AH40" i="46"/>
  <c r="AH46" i="46" s="1"/>
  <c r="AH56" i="46" s="1"/>
  <c r="AG40" i="46"/>
  <c r="AG46" i="46" s="1"/>
  <c r="AG56" i="46" s="1"/>
  <c r="AF40" i="46"/>
  <c r="AF46" i="46" s="1"/>
  <c r="AF56" i="46" s="1"/>
  <c r="AE40" i="46"/>
  <c r="AD40" i="46"/>
  <c r="AC40" i="46"/>
  <c r="AB40" i="46"/>
  <c r="AA40" i="46"/>
  <c r="Z40" i="46"/>
  <c r="Y40" i="46"/>
  <c r="X40" i="46"/>
  <c r="W40" i="46"/>
  <c r="V40" i="46"/>
  <c r="U40" i="46"/>
  <c r="T40" i="46"/>
  <c r="S40" i="46"/>
  <c r="R40" i="46"/>
  <c r="Q40" i="46"/>
  <c r="P40" i="46"/>
  <c r="O40" i="46"/>
  <c r="N40" i="46"/>
  <c r="M40" i="46"/>
  <c r="L40" i="46"/>
  <c r="K40" i="46"/>
  <c r="J40" i="46"/>
  <c r="I40" i="46"/>
  <c r="H40" i="46"/>
  <c r="G40" i="46"/>
  <c r="F40" i="46"/>
  <c r="E40" i="46"/>
  <c r="D40" i="46"/>
  <c r="BZ39" i="46"/>
  <c r="BY39" i="46"/>
  <c r="BX39" i="46"/>
  <c r="BW39" i="46"/>
  <c r="BV39" i="46"/>
  <c r="BU39" i="46"/>
  <c r="BT39" i="46"/>
  <c r="BS39" i="46"/>
  <c r="BI39" i="46"/>
  <c r="BH39" i="46"/>
  <c r="BG39" i="46"/>
  <c r="BF39" i="46"/>
  <c r="BE39" i="46"/>
  <c r="BD39" i="46"/>
  <c r="BC39" i="46"/>
  <c r="BB39" i="46"/>
  <c r="BA39" i="46"/>
  <c r="AZ39" i="46"/>
  <c r="AY39" i="46"/>
  <c r="AX39" i="46"/>
  <c r="AW39" i="46"/>
  <c r="AV39" i="46"/>
  <c r="AU39" i="46"/>
  <c r="AT39" i="46"/>
  <c r="AS39" i="46"/>
  <c r="AR39" i="46"/>
  <c r="AQ39" i="46"/>
  <c r="AP39" i="46"/>
  <c r="AO39" i="46"/>
  <c r="AN39" i="46"/>
  <c r="AM39" i="46"/>
  <c r="AL39" i="46"/>
  <c r="AK39" i="46"/>
  <c r="AK45" i="46" s="1"/>
  <c r="AJ39" i="46"/>
  <c r="AJ45" i="46" s="1"/>
  <c r="AI39" i="46"/>
  <c r="AI45" i="46" s="1"/>
  <c r="AH39" i="46"/>
  <c r="AH45" i="46" s="1"/>
  <c r="AG39" i="46"/>
  <c r="AG45" i="46" s="1"/>
  <c r="AF39" i="46"/>
  <c r="AF45" i="46" s="1"/>
  <c r="AE39" i="46"/>
  <c r="AD39" i="46"/>
  <c r="AC39" i="46"/>
  <c r="AB39" i="46"/>
  <c r="AA39" i="46"/>
  <c r="Z39" i="46"/>
  <c r="Y39" i="46"/>
  <c r="X39" i="46"/>
  <c r="W39" i="46"/>
  <c r="V39" i="46"/>
  <c r="U39" i="46"/>
  <c r="T39" i="46"/>
  <c r="S39" i="46"/>
  <c r="R39" i="46"/>
  <c r="Q39" i="46"/>
  <c r="P39" i="46"/>
  <c r="O39" i="46"/>
  <c r="N39" i="46"/>
  <c r="M39" i="46"/>
  <c r="L39" i="46"/>
  <c r="K39" i="46"/>
  <c r="J39" i="46"/>
  <c r="I39" i="46"/>
  <c r="H39" i="46"/>
  <c r="G39" i="46"/>
  <c r="F39" i="46"/>
  <c r="E39" i="46"/>
  <c r="D39" i="46"/>
  <c r="BZ37" i="46"/>
  <c r="BY37" i="46"/>
  <c r="BX37" i="46"/>
  <c r="BW37" i="46"/>
  <c r="BV37" i="46"/>
  <c r="BU37" i="46"/>
  <c r="BT37" i="46"/>
  <c r="BS37" i="46"/>
  <c r="BI37" i="46"/>
  <c r="BH37" i="46"/>
  <c r="BG37" i="46"/>
  <c r="BF37" i="46"/>
  <c r="BE37" i="46"/>
  <c r="BD37" i="46"/>
  <c r="BC37" i="46"/>
  <c r="BB37" i="46"/>
  <c r="BA37" i="46"/>
  <c r="AZ37" i="46"/>
  <c r="AY37" i="46"/>
  <c r="AX37" i="46"/>
  <c r="AW37" i="46"/>
  <c r="AV37" i="46"/>
  <c r="AU37" i="46"/>
  <c r="AT37" i="46"/>
  <c r="AS37" i="46"/>
  <c r="AR37" i="46"/>
  <c r="AQ37" i="46"/>
  <c r="AP37" i="46"/>
  <c r="AO37" i="46"/>
  <c r="AN37" i="46"/>
  <c r="AM37" i="46"/>
  <c r="AL37" i="46"/>
  <c r="AK37" i="46"/>
  <c r="AJ37" i="46"/>
  <c r="AI37" i="46"/>
  <c r="AH37" i="46"/>
  <c r="AG37" i="46"/>
  <c r="AF37" i="46"/>
  <c r="AE37" i="46"/>
  <c r="AD37" i="46"/>
  <c r="AC37" i="46"/>
  <c r="AB37" i="46"/>
  <c r="AA37" i="46"/>
  <c r="Z37" i="46"/>
  <c r="Y37" i="46"/>
  <c r="X37" i="46"/>
  <c r="W37" i="46"/>
  <c r="V37" i="46"/>
  <c r="U37" i="46"/>
  <c r="T37" i="46"/>
  <c r="S37" i="46"/>
  <c r="R37" i="46"/>
  <c r="Q37" i="46"/>
  <c r="P37" i="46"/>
  <c r="O37" i="46"/>
  <c r="N37" i="46"/>
  <c r="M37" i="46"/>
  <c r="L37" i="46"/>
  <c r="K37" i="46"/>
  <c r="J37" i="46"/>
  <c r="I37" i="46"/>
  <c r="H37" i="46"/>
  <c r="G37" i="46"/>
  <c r="F37" i="46"/>
  <c r="E37" i="46"/>
  <c r="D37" i="46"/>
  <c r="BZ36" i="46"/>
  <c r="BY36" i="46"/>
  <c r="BX36" i="46"/>
  <c r="BW36" i="46"/>
  <c r="BV36" i="46"/>
  <c r="BU36" i="46"/>
  <c r="BT36" i="46"/>
  <c r="BS36" i="46"/>
  <c r="BI36" i="46"/>
  <c r="BH36" i="46"/>
  <c r="BG36" i="46"/>
  <c r="BF36" i="46"/>
  <c r="BE36" i="46"/>
  <c r="BD36" i="46"/>
  <c r="BC36" i="46"/>
  <c r="BB36" i="46"/>
  <c r="BA36" i="46"/>
  <c r="AZ36" i="46"/>
  <c r="AY36" i="46"/>
  <c r="AX36" i="46"/>
  <c r="AW36" i="46"/>
  <c r="AV36" i="46"/>
  <c r="AU36" i="46"/>
  <c r="AT36" i="46"/>
  <c r="AS36" i="46"/>
  <c r="AR36" i="46"/>
  <c r="AQ36" i="46"/>
  <c r="AP36" i="46"/>
  <c r="AO36" i="46"/>
  <c r="AN36" i="46"/>
  <c r="AM36" i="46"/>
  <c r="AL36" i="46"/>
  <c r="AK36" i="46"/>
  <c r="AJ36" i="46"/>
  <c r="AI36" i="46"/>
  <c r="AH36" i="46"/>
  <c r="AG36" i="46"/>
  <c r="AF36" i="46"/>
  <c r="AE36" i="46"/>
  <c r="AD36" i="46"/>
  <c r="AC36" i="46"/>
  <c r="AB36" i="46"/>
  <c r="AA36" i="46"/>
  <c r="Z36" i="46"/>
  <c r="Y36" i="46"/>
  <c r="X36" i="46"/>
  <c r="W36" i="46"/>
  <c r="V36" i="46"/>
  <c r="U36" i="46"/>
  <c r="T36" i="46"/>
  <c r="S36" i="46"/>
  <c r="R36" i="46"/>
  <c r="Q36" i="46"/>
  <c r="P36" i="46"/>
  <c r="O36" i="46"/>
  <c r="N36" i="46"/>
  <c r="M36" i="46"/>
  <c r="L36" i="46"/>
  <c r="K36" i="46"/>
  <c r="J36" i="46"/>
  <c r="I36" i="46"/>
  <c r="H36" i="46"/>
  <c r="G36" i="46"/>
  <c r="F36" i="46"/>
  <c r="E36" i="46"/>
  <c r="D36" i="46"/>
  <c r="BZ35" i="46"/>
  <c r="BY35" i="46"/>
  <c r="BX35" i="46"/>
  <c r="BW35" i="46"/>
  <c r="BV35" i="46"/>
  <c r="BU35" i="46"/>
  <c r="BT35" i="46"/>
  <c r="BS35" i="46"/>
  <c r="BR35" i="46"/>
  <c r="BI35" i="46"/>
  <c r="BH35" i="46"/>
  <c r="BG35" i="46"/>
  <c r="BF35" i="46"/>
  <c r="BE35" i="46"/>
  <c r="BD35" i="46"/>
  <c r="BC35" i="46"/>
  <c r="BB35" i="46"/>
  <c r="BA35" i="46"/>
  <c r="AZ35" i="46"/>
  <c r="AY35" i="46"/>
  <c r="AX35" i="46"/>
  <c r="AW35" i="46"/>
  <c r="AV35" i="46"/>
  <c r="AU35" i="46"/>
  <c r="AT35" i="46"/>
  <c r="AS35" i="46"/>
  <c r="AR35" i="46"/>
  <c r="AQ35" i="46"/>
  <c r="AP35" i="46"/>
  <c r="AO35" i="46"/>
  <c r="AN35" i="46"/>
  <c r="AM35" i="46"/>
  <c r="AL35" i="46"/>
  <c r="AK35" i="46"/>
  <c r="AJ35" i="46"/>
  <c r="AI35" i="46"/>
  <c r="AH35" i="46"/>
  <c r="AG35" i="46"/>
  <c r="AF35" i="46"/>
  <c r="AE35" i="46"/>
  <c r="AD35" i="46"/>
  <c r="AC35" i="46"/>
  <c r="AB35" i="46"/>
  <c r="AA35" i="46"/>
  <c r="Z35" i="46"/>
  <c r="Y35" i="46"/>
  <c r="X35" i="46"/>
  <c r="W35" i="46"/>
  <c r="V35" i="46"/>
  <c r="U35" i="46"/>
  <c r="T35" i="46"/>
  <c r="S35" i="46"/>
  <c r="R35" i="46"/>
  <c r="Q35" i="46"/>
  <c r="P35" i="46"/>
  <c r="O35" i="46"/>
  <c r="N35" i="46"/>
  <c r="M35" i="46"/>
  <c r="L35" i="46"/>
  <c r="K35" i="46"/>
  <c r="J35" i="46"/>
  <c r="I35" i="46"/>
  <c r="H35" i="46"/>
  <c r="G35" i="46"/>
  <c r="F35" i="46"/>
  <c r="E35" i="46"/>
  <c r="D35" i="46"/>
  <c r="BZ34" i="46"/>
  <c r="BZ44" i="46" s="1"/>
  <c r="BY34" i="46"/>
  <c r="BY44" i="46" s="1"/>
  <c r="BX34" i="46"/>
  <c r="BX44" i="46" s="1"/>
  <c r="BW34" i="46"/>
  <c r="BW44" i="46" s="1"/>
  <c r="BV34" i="46"/>
  <c r="BV44" i="46" s="1"/>
  <c r="BU34" i="46"/>
  <c r="BU44" i="46" s="1"/>
  <c r="BT34" i="46"/>
  <c r="BT44" i="46" s="1"/>
  <c r="BS34" i="46"/>
  <c r="BS44" i="46" s="1"/>
  <c r="BR34" i="46"/>
  <c r="BR44" i="46" s="1"/>
  <c r="BI34" i="46"/>
  <c r="BI44" i="46" s="1"/>
  <c r="BH34" i="46"/>
  <c r="BH44" i="46" s="1"/>
  <c r="BG34" i="46"/>
  <c r="BG44" i="46" s="1"/>
  <c r="BF34" i="46"/>
  <c r="BF44" i="46" s="1"/>
  <c r="BE34" i="46"/>
  <c r="BD34" i="46"/>
  <c r="BC34" i="46"/>
  <c r="BC44" i="46" s="1"/>
  <c r="BB34" i="46"/>
  <c r="BB44" i="46" s="1"/>
  <c r="BA34" i="46"/>
  <c r="BA44" i="46" s="1"/>
  <c r="AZ34" i="46"/>
  <c r="AZ44" i="46" s="1"/>
  <c r="AY34" i="46"/>
  <c r="AY44" i="46" s="1"/>
  <c r="AX34" i="46"/>
  <c r="AX44" i="46" s="1"/>
  <c r="AW34" i="46"/>
  <c r="AW44" i="46" s="1"/>
  <c r="AV34" i="46"/>
  <c r="AV44" i="46" s="1"/>
  <c r="AU34" i="46"/>
  <c r="AU44" i="46" s="1"/>
  <c r="AT34" i="46"/>
  <c r="AT44" i="46" s="1"/>
  <c r="AS34" i="46"/>
  <c r="AS44" i="46" s="1"/>
  <c r="AR34" i="46"/>
  <c r="AR44" i="46" s="1"/>
  <c r="AQ34" i="46"/>
  <c r="AQ44" i="46" s="1"/>
  <c r="AP34" i="46"/>
  <c r="AP44" i="46" s="1"/>
  <c r="AO34" i="46"/>
  <c r="AO44" i="46" s="1"/>
  <c r="AN34" i="46"/>
  <c r="AN44" i="46" s="1"/>
  <c r="AM34" i="46"/>
  <c r="AM44" i="46" s="1"/>
  <c r="AL34" i="46"/>
  <c r="AL44" i="46" s="1"/>
  <c r="AK34" i="46"/>
  <c r="AK44" i="46" s="1"/>
  <c r="AJ34" i="46"/>
  <c r="AJ44" i="46" s="1"/>
  <c r="AI34" i="46"/>
  <c r="AI44" i="46" s="1"/>
  <c r="AH34" i="46"/>
  <c r="AH44" i="46" s="1"/>
  <c r="AG34" i="46"/>
  <c r="AG44" i="46" s="1"/>
  <c r="AF34" i="46"/>
  <c r="AF44" i="46" s="1"/>
  <c r="AE34" i="46"/>
  <c r="AE44" i="46" s="1"/>
  <c r="AD34" i="46"/>
  <c r="AD44" i="46" s="1"/>
  <c r="AC34" i="46"/>
  <c r="AC44" i="46" s="1"/>
  <c r="AB34" i="46"/>
  <c r="AB44" i="46" s="1"/>
  <c r="AA34" i="46"/>
  <c r="AA44" i="46" s="1"/>
  <c r="Z34" i="46"/>
  <c r="Z44" i="46" s="1"/>
  <c r="Y34" i="46"/>
  <c r="Y44" i="46" s="1"/>
  <c r="X34" i="46"/>
  <c r="X44" i="46" s="1"/>
  <c r="W34" i="46"/>
  <c r="W44" i="46" s="1"/>
  <c r="V34" i="46"/>
  <c r="V44" i="46" s="1"/>
  <c r="U34" i="46"/>
  <c r="U44" i="46" s="1"/>
  <c r="T34" i="46"/>
  <c r="T44" i="46" s="1"/>
  <c r="S34" i="46"/>
  <c r="S44" i="46" s="1"/>
  <c r="R34" i="46"/>
  <c r="R44" i="46" s="1"/>
  <c r="Q34" i="46"/>
  <c r="Q44" i="46" s="1"/>
  <c r="P34" i="46"/>
  <c r="P44" i="46" s="1"/>
  <c r="O34" i="46"/>
  <c r="O44" i="46" s="1"/>
  <c r="N34" i="46"/>
  <c r="N44" i="46" s="1"/>
  <c r="M34" i="46"/>
  <c r="M44" i="46" s="1"/>
  <c r="L34" i="46"/>
  <c r="L44" i="46" s="1"/>
  <c r="K34" i="46"/>
  <c r="K44" i="46" s="1"/>
  <c r="J34" i="46"/>
  <c r="J44" i="46" s="1"/>
  <c r="I34" i="46"/>
  <c r="I44" i="46" s="1"/>
  <c r="H34" i="46"/>
  <c r="H44" i="46" s="1"/>
  <c r="G34" i="46"/>
  <c r="G44" i="46" s="1"/>
  <c r="F34" i="46"/>
  <c r="F44" i="46" s="1"/>
  <c r="E34" i="46"/>
  <c r="E44" i="46" s="1"/>
  <c r="D34" i="46"/>
  <c r="D44" i="46" s="1"/>
  <c r="BZ31" i="46"/>
  <c r="BY31" i="46"/>
  <c r="BX31" i="46"/>
  <c r="BW31" i="46"/>
  <c r="BV31" i="46"/>
  <c r="BU31" i="46"/>
  <c r="BT31" i="46"/>
  <c r="BS31" i="46"/>
  <c r="BR31" i="46"/>
  <c r="BI31" i="46"/>
  <c r="BH31" i="46"/>
  <c r="BG31" i="46"/>
  <c r="BF31" i="46"/>
  <c r="BE31" i="46"/>
  <c r="BD31" i="46"/>
  <c r="BC31" i="46"/>
  <c r="BB31" i="46"/>
  <c r="BA31" i="46"/>
  <c r="AZ31" i="46"/>
  <c r="AY31" i="46"/>
  <c r="AX31" i="46"/>
  <c r="AW31" i="46"/>
  <c r="AV31" i="46"/>
  <c r="AU31" i="46"/>
  <c r="AT31" i="46"/>
  <c r="AS31" i="46"/>
  <c r="AR31" i="46"/>
  <c r="AQ31" i="46"/>
  <c r="AP31" i="46"/>
  <c r="AO31" i="46"/>
  <c r="AN31" i="46"/>
  <c r="AM31" i="46"/>
  <c r="AL31" i="46"/>
  <c r="AK31" i="46"/>
  <c r="AJ31" i="46"/>
  <c r="AI31" i="46"/>
  <c r="AH31" i="46"/>
  <c r="AG31" i="46"/>
  <c r="AF31" i="46"/>
  <c r="AE31" i="46"/>
  <c r="AD31" i="46"/>
  <c r="AC31" i="46"/>
  <c r="AB31" i="46"/>
  <c r="AA31" i="46"/>
  <c r="Z31" i="46"/>
  <c r="Y31" i="46"/>
  <c r="X31" i="46"/>
  <c r="W31" i="46"/>
  <c r="V31" i="46"/>
  <c r="U31" i="46"/>
  <c r="T31" i="46"/>
  <c r="S31" i="46"/>
  <c r="R31" i="46"/>
  <c r="Q31" i="46"/>
  <c r="P31" i="46"/>
  <c r="O31" i="46"/>
  <c r="N31" i="46"/>
  <c r="M31" i="46"/>
  <c r="L31" i="46"/>
  <c r="K31" i="46"/>
  <c r="J31" i="46"/>
  <c r="I31" i="46"/>
  <c r="H31" i="46"/>
  <c r="G31" i="46"/>
  <c r="F31" i="46"/>
  <c r="E31" i="46"/>
  <c r="D31" i="46"/>
  <c r="BZ30" i="46"/>
  <c r="BY30" i="46"/>
  <c r="BX30" i="46"/>
  <c r="BW30" i="46"/>
  <c r="BV30" i="46"/>
  <c r="BU30" i="46"/>
  <c r="BT30" i="46"/>
  <c r="BS30" i="46"/>
  <c r="BR30" i="46"/>
  <c r="BI30" i="46"/>
  <c r="BH30" i="46"/>
  <c r="BG30" i="46"/>
  <c r="BF30" i="46"/>
  <c r="BE30" i="46"/>
  <c r="BD30" i="46"/>
  <c r="BC30" i="46"/>
  <c r="BB30" i="46"/>
  <c r="BA30" i="46"/>
  <c r="AZ30" i="46"/>
  <c r="AY30" i="46"/>
  <c r="AX30" i="46"/>
  <c r="AW30" i="46"/>
  <c r="AV30" i="46"/>
  <c r="AU30" i="46"/>
  <c r="AT30" i="46"/>
  <c r="AS30" i="46"/>
  <c r="AR30" i="46"/>
  <c r="AQ30" i="46"/>
  <c r="AP30" i="46"/>
  <c r="AO30" i="46"/>
  <c r="AN30" i="46"/>
  <c r="AM30" i="46"/>
  <c r="AL30" i="46"/>
  <c r="AK30" i="46"/>
  <c r="AJ30" i="46"/>
  <c r="AI30" i="46"/>
  <c r="AH30" i="46"/>
  <c r="AG30" i="46"/>
  <c r="AF30" i="46"/>
  <c r="AE30" i="46"/>
  <c r="AD30" i="46"/>
  <c r="AC30" i="46"/>
  <c r="AB30" i="46"/>
  <c r="AA30" i="46"/>
  <c r="Z30" i="46"/>
  <c r="Y30" i="46"/>
  <c r="X30" i="46"/>
  <c r="W30" i="46"/>
  <c r="V30" i="46"/>
  <c r="U30" i="46"/>
  <c r="T30" i="46"/>
  <c r="S30" i="46"/>
  <c r="R30" i="46"/>
  <c r="Q30" i="46"/>
  <c r="P30" i="46"/>
  <c r="O30" i="46"/>
  <c r="N30" i="46"/>
  <c r="M30" i="46"/>
  <c r="L30" i="46"/>
  <c r="K30" i="46"/>
  <c r="J30" i="46"/>
  <c r="I30" i="46"/>
  <c r="H30" i="46"/>
  <c r="G30" i="46"/>
  <c r="F30" i="46"/>
  <c r="E30" i="46"/>
  <c r="D30" i="46"/>
  <c r="BZ29" i="46"/>
  <c r="BY29" i="46"/>
  <c r="BX29" i="46"/>
  <c r="BW29" i="46"/>
  <c r="BV29" i="46"/>
  <c r="BU29" i="46"/>
  <c r="BT29" i="46"/>
  <c r="BS29" i="46"/>
  <c r="BR29" i="46"/>
  <c r="BI29" i="46"/>
  <c r="BH29" i="46"/>
  <c r="BG29" i="46"/>
  <c r="BF29" i="46"/>
  <c r="BE29" i="46"/>
  <c r="BD29" i="46"/>
  <c r="BC29" i="46"/>
  <c r="BB29" i="46"/>
  <c r="BA29" i="46"/>
  <c r="AZ29" i="46"/>
  <c r="AY29" i="46"/>
  <c r="AX29" i="46"/>
  <c r="AW29" i="46"/>
  <c r="AV29" i="46"/>
  <c r="AU29" i="46"/>
  <c r="AT29" i="46"/>
  <c r="AS29" i="46"/>
  <c r="AR29" i="46"/>
  <c r="AQ29" i="46"/>
  <c r="AP29" i="46"/>
  <c r="AO29" i="46"/>
  <c r="AN29" i="46"/>
  <c r="AM29" i="46"/>
  <c r="AL29" i="46"/>
  <c r="AK29" i="46"/>
  <c r="AJ29" i="46"/>
  <c r="AI29" i="46"/>
  <c r="AH29" i="46"/>
  <c r="AG29" i="46"/>
  <c r="AF29" i="46"/>
  <c r="AE29" i="46"/>
  <c r="AD29" i="46"/>
  <c r="AC29" i="46"/>
  <c r="AB29" i="46"/>
  <c r="AA29" i="46"/>
  <c r="Z29" i="46"/>
  <c r="Y29" i="46"/>
  <c r="X29" i="46"/>
  <c r="W29" i="46"/>
  <c r="V29" i="46"/>
  <c r="U29" i="46"/>
  <c r="T29" i="46"/>
  <c r="S29" i="46"/>
  <c r="R29" i="46"/>
  <c r="Q29" i="46"/>
  <c r="P29" i="46"/>
  <c r="O29" i="46"/>
  <c r="N29" i="46"/>
  <c r="M29" i="46"/>
  <c r="L29" i="46"/>
  <c r="K29" i="46"/>
  <c r="J29" i="46"/>
  <c r="I29" i="46"/>
  <c r="H29" i="46"/>
  <c r="G29" i="46"/>
  <c r="F29" i="46"/>
  <c r="E29" i="46"/>
  <c r="D29" i="46"/>
  <c r="BZ28" i="46"/>
  <c r="BY28" i="46"/>
  <c r="BX28" i="46"/>
  <c r="BW28" i="46"/>
  <c r="BV28" i="46"/>
  <c r="BU28" i="46"/>
  <c r="BT28" i="46"/>
  <c r="BS28" i="46"/>
  <c r="BR28" i="46"/>
  <c r="BI28" i="46"/>
  <c r="BH28" i="46"/>
  <c r="BG28" i="46"/>
  <c r="BF28" i="46"/>
  <c r="BE28" i="46"/>
  <c r="BD28" i="46"/>
  <c r="BC28" i="46"/>
  <c r="BB28" i="46"/>
  <c r="BA28" i="46"/>
  <c r="AZ28" i="46"/>
  <c r="AY28" i="46"/>
  <c r="AX28" i="46"/>
  <c r="AW28" i="46"/>
  <c r="AV28" i="46"/>
  <c r="AU28" i="46"/>
  <c r="AT28" i="46"/>
  <c r="AS28" i="46"/>
  <c r="AR28" i="46"/>
  <c r="AQ28" i="46"/>
  <c r="AP28" i="46"/>
  <c r="AO28" i="46"/>
  <c r="AN28" i="46"/>
  <c r="AM28" i="46"/>
  <c r="AL28" i="46"/>
  <c r="AK28" i="46"/>
  <c r="AJ28" i="46"/>
  <c r="AI28" i="46"/>
  <c r="AH28" i="46"/>
  <c r="AG28" i="46"/>
  <c r="AF28" i="46"/>
  <c r="AE28" i="46"/>
  <c r="AD28" i="46"/>
  <c r="AC28" i="46"/>
  <c r="AB28" i="46"/>
  <c r="AA28" i="46"/>
  <c r="Z28" i="46"/>
  <c r="Y28" i="46"/>
  <c r="X28" i="46"/>
  <c r="W28" i="46"/>
  <c r="V28" i="46"/>
  <c r="U28" i="46"/>
  <c r="T28" i="46"/>
  <c r="S28" i="46"/>
  <c r="R28" i="46"/>
  <c r="Q28" i="46"/>
  <c r="P28" i="46"/>
  <c r="O28" i="46"/>
  <c r="N28" i="46"/>
  <c r="M28" i="46"/>
  <c r="L28" i="46"/>
  <c r="K28" i="46"/>
  <c r="J28" i="46"/>
  <c r="I28" i="46"/>
  <c r="H28" i="46"/>
  <c r="G28" i="46"/>
  <c r="F28" i="46"/>
  <c r="E28" i="46"/>
  <c r="D28" i="46"/>
  <c r="DD5" i="46"/>
  <c r="DD4" i="46"/>
  <c r="DD3" i="46"/>
  <c r="DD2" i="46"/>
  <c r="AV73" i="39"/>
  <c r="C73" i="39"/>
  <c r="AV72" i="39"/>
  <c r="C72" i="39"/>
  <c r="AV71" i="39"/>
  <c r="C71" i="39"/>
  <c r="BZ70" i="39"/>
  <c r="BY70" i="39"/>
  <c r="BX70" i="39"/>
  <c r="BW70" i="39"/>
  <c r="BV70" i="39"/>
  <c r="BU70" i="39"/>
  <c r="BT70" i="39"/>
  <c r="BS70" i="39"/>
  <c r="BR70" i="39"/>
  <c r="BQ70" i="39"/>
  <c r="BP70" i="39"/>
  <c r="BO70" i="39"/>
  <c r="BN70" i="39"/>
  <c r="BM70" i="39"/>
  <c r="BL70" i="39"/>
  <c r="BK70" i="39"/>
  <c r="BJ70" i="39"/>
  <c r="BI70" i="39"/>
  <c r="BH70" i="39"/>
  <c r="BG70" i="39"/>
  <c r="BF70" i="39"/>
  <c r="BE70" i="39"/>
  <c r="BD70" i="39"/>
  <c r="BC70" i="39"/>
  <c r="BB70" i="39"/>
  <c r="BA70" i="39"/>
  <c r="AZ70" i="39"/>
  <c r="AY70" i="39"/>
  <c r="AX70" i="39"/>
  <c r="AW70" i="39"/>
  <c r="AV70" i="39"/>
  <c r="AU70" i="39"/>
  <c r="AT70" i="39"/>
  <c r="AS70" i="39"/>
  <c r="AR70" i="39"/>
  <c r="AQ70" i="39"/>
  <c r="AP70" i="39"/>
  <c r="AO70" i="39"/>
  <c r="AN70" i="39"/>
  <c r="AM70" i="39"/>
  <c r="AL70" i="39"/>
  <c r="AK70" i="39"/>
  <c r="AJ70" i="39"/>
  <c r="AI70" i="39"/>
  <c r="AH70" i="39"/>
  <c r="AG70" i="39"/>
  <c r="AF70" i="39"/>
  <c r="AE70" i="39"/>
  <c r="AD70" i="39"/>
  <c r="AC70" i="39"/>
  <c r="AB70" i="39"/>
  <c r="AA70" i="39"/>
  <c r="Z70" i="39"/>
  <c r="Y70" i="39"/>
  <c r="X70" i="39"/>
  <c r="W70" i="39"/>
  <c r="V70" i="39"/>
  <c r="U70" i="39"/>
  <c r="T70" i="39"/>
  <c r="S70" i="39"/>
  <c r="R70" i="39"/>
  <c r="Q70" i="39"/>
  <c r="P70" i="39"/>
  <c r="O70" i="39"/>
  <c r="N70" i="39"/>
  <c r="M70" i="39"/>
  <c r="L70" i="39"/>
  <c r="K70" i="39"/>
  <c r="J70" i="39"/>
  <c r="I70" i="39"/>
  <c r="H70" i="39"/>
  <c r="G70" i="39"/>
  <c r="F70" i="39"/>
  <c r="E70" i="39"/>
  <c r="D70" i="39"/>
  <c r="BZ59" i="39"/>
  <c r="BY59" i="39"/>
  <c r="BX59" i="39"/>
  <c r="BW59" i="39"/>
  <c r="BV59" i="39"/>
  <c r="BU59" i="39"/>
  <c r="BT59" i="39"/>
  <c r="BS59" i="39"/>
  <c r="BR59" i="39"/>
  <c r="BQ59" i="39"/>
  <c r="BP59" i="39"/>
  <c r="BO59" i="39"/>
  <c r="BN59" i="39"/>
  <c r="BM59" i="39"/>
  <c r="BL59" i="39"/>
  <c r="BK59" i="39"/>
  <c r="BJ59" i="39"/>
  <c r="BI59" i="39"/>
  <c r="BH59" i="39"/>
  <c r="BG59" i="39"/>
  <c r="BF59" i="39"/>
  <c r="BE59" i="39"/>
  <c r="BD59" i="39"/>
  <c r="BC59" i="39"/>
  <c r="BB59" i="39"/>
  <c r="BA59" i="39"/>
  <c r="AZ59" i="39"/>
  <c r="AY59" i="39"/>
  <c r="AX59" i="39"/>
  <c r="AW59" i="39"/>
  <c r="AU59" i="39"/>
  <c r="AT59" i="39"/>
  <c r="AS59" i="39"/>
  <c r="AR59" i="39"/>
  <c r="AQ59" i="39"/>
  <c r="AP59" i="39"/>
  <c r="AO59" i="39"/>
  <c r="AN59" i="39"/>
  <c r="AM59" i="39"/>
  <c r="AL59" i="39"/>
  <c r="AK59" i="39"/>
  <c r="AJ59" i="39"/>
  <c r="AI59" i="39"/>
  <c r="AH59" i="39"/>
  <c r="AG59" i="39"/>
  <c r="AF59" i="39"/>
  <c r="AE59" i="39"/>
  <c r="AD59" i="39"/>
  <c r="AC59" i="39"/>
  <c r="AB59" i="39"/>
  <c r="AA59" i="39"/>
  <c r="Z59" i="39"/>
  <c r="Y59" i="39"/>
  <c r="X59" i="39"/>
  <c r="W59" i="39"/>
  <c r="V59" i="39"/>
  <c r="U59" i="39"/>
  <c r="T59" i="39"/>
  <c r="S59" i="39"/>
  <c r="R59" i="39"/>
  <c r="Q59" i="39"/>
  <c r="P59" i="39"/>
  <c r="O59" i="39"/>
  <c r="N59" i="39"/>
  <c r="M59" i="39"/>
  <c r="L59" i="39"/>
  <c r="K59" i="39"/>
  <c r="J59" i="39"/>
  <c r="I59" i="39"/>
  <c r="H59" i="39"/>
  <c r="G59" i="39"/>
  <c r="F59" i="39"/>
  <c r="E59" i="39"/>
  <c r="D59" i="39"/>
  <c r="BZ58" i="39"/>
  <c r="BY58" i="39"/>
  <c r="BX58" i="39"/>
  <c r="BW58" i="39"/>
  <c r="BV58" i="39"/>
  <c r="BU58" i="39"/>
  <c r="BT58" i="39"/>
  <c r="BS58" i="39"/>
  <c r="BR58" i="39"/>
  <c r="BQ58" i="39"/>
  <c r="BP58" i="39"/>
  <c r="BO58" i="39"/>
  <c r="BN58" i="39"/>
  <c r="BM58" i="39"/>
  <c r="BL58" i="39"/>
  <c r="BK58" i="39"/>
  <c r="BJ58" i="39"/>
  <c r="BI58" i="39"/>
  <c r="BH58" i="39"/>
  <c r="BG58" i="39"/>
  <c r="BF58" i="39"/>
  <c r="BE58" i="39"/>
  <c r="BD58" i="39"/>
  <c r="BC58" i="39"/>
  <c r="BB58" i="39"/>
  <c r="BA58" i="39"/>
  <c r="AZ58" i="39"/>
  <c r="AY58" i="39"/>
  <c r="AX58" i="39"/>
  <c r="AW58" i="39"/>
  <c r="AU58" i="39"/>
  <c r="AT58" i="39"/>
  <c r="AS58" i="39"/>
  <c r="AR58" i="39"/>
  <c r="AQ58" i="39"/>
  <c r="AP58" i="39"/>
  <c r="AO58" i="39"/>
  <c r="AN58" i="39"/>
  <c r="AM58" i="39"/>
  <c r="AL58" i="39"/>
  <c r="AK58" i="39"/>
  <c r="AJ58" i="39"/>
  <c r="AI58" i="39"/>
  <c r="AH58" i="39"/>
  <c r="AG58" i="39"/>
  <c r="AF58" i="39"/>
  <c r="AE58" i="39"/>
  <c r="AD58" i="39"/>
  <c r="AC58" i="39"/>
  <c r="AB58" i="39"/>
  <c r="AA58" i="39"/>
  <c r="Z58" i="39"/>
  <c r="Y58" i="39"/>
  <c r="X58" i="39"/>
  <c r="W58" i="39"/>
  <c r="V58" i="39"/>
  <c r="U58" i="39"/>
  <c r="T58" i="39"/>
  <c r="S58" i="39"/>
  <c r="R58" i="39"/>
  <c r="Q58" i="39"/>
  <c r="P58" i="39"/>
  <c r="O58" i="39"/>
  <c r="N58" i="39"/>
  <c r="M58" i="39"/>
  <c r="L58" i="39"/>
  <c r="K58" i="39"/>
  <c r="J58" i="39"/>
  <c r="I58" i="39"/>
  <c r="H58" i="39"/>
  <c r="G58" i="39"/>
  <c r="F58" i="39"/>
  <c r="E58" i="39"/>
  <c r="D58" i="39"/>
  <c r="BZ57" i="39"/>
  <c r="BY57" i="39"/>
  <c r="BX57" i="39"/>
  <c r="BW57" i="39"/>
  <c r="BV57" i="39"/>
  <c r="BU57" i="39"/>
  <c r="BT57" i="39"/>
  <c r="BS57" i="39"/>
  <c r="BR57" i="39"/>
  <c r="BQ57" i="39"/>
  <c r="BP57" i="39"/>
  <c r="BO57" i="39"/>
  <c r="BN57" i="39"/>
  <c r="BM57" i="39"/>
  <c r="BL57" i="39"/>
  <c r="BK57" i="39"/>
  <c r="BJ57" i="39"/>
  <c r="BI57" i="39"/>
  <c r="BH57" i="39"/>
  <c r="BG57" i="39"/>
  <c r="BF57" i="39"/>
  <c r="BE57" i="39"/>
  <c r="BD57" i="39"/>
  <c r="BC57" i="39"/>
  <c r="BB57" i="39"/>
  <c r="BA57" i="39"/>
  <c r="AZ57" i="39"/>
  <c r="AY57" i="39"/>
  <c r="AX57" i="39"/>
  <c r="AW57" i="39"/>
  <c r="AU57" i="39"/>
  <c r="AT57" i="39"/>
  <c r="AS57" i="39"/>
  <c r="AR57" i="39"/>
  <c r="AQ57" i="39"/>
  <c r="AP57" i="39"/>
  <c r="AO57" i="39"/>
  <c r="AN57" i="39"/>
  <c r="AM57" i="39"/>
  <c r="AL57" i="39"/>
  <c r="AK57" i="39"/>
  <c r="AJ57" i="39"/>
  <c r="AI57" i="39"/>
  <c r="AH57" i="39"/>
  <c r="AG57" i="39"/>
  <c r="AF57" i="39"/>
  <c r="AE57" i="39"/>
  <c r="AD57" i="39"/>
  <c r="AC57" i="39"/>
  <c r="AB57" i="39"/>
  <c r="AA57" i="39"/>
  <c r="Z57" i="39"/>
  <c r="Y57" i="39"/>
  <c r="X57" i="39"/>
  <c r="W57" i="39"/>
  <c r="V57" i="39"/>
  <c r="U57" i="39"/>
  <c r="T57" i="39"/>
  <c r="S57" i="39"/>
  <c r="R57" i="39"/>
  <c r="Q57" i="39"/>
  <c r="P57" i="39"/>
  <c r="O57" i="39"/>
  <c r="N57" i="39"/>
  <c r="M57" i="39"/>
  <c r="L57" i="39"/>
  <c r="K57" i="39"/>
  <c r="J57" i="39"/>
  <c r="I57" i="39"/>
  <c r="H57" i="39"/>
  <c r="G57" i="39"/>
  <c r="F57" i="39"/>
  <c r="E57" i="39"/>
  <c r="D57" i="39"/>
  <c r="BZ56" i="39"/>
  <c r="BY56" i="39"/>
  <c r="BX56" i="39"/>
  <c r="BW56" i="39"/>
  <c r="BV56" i="39"/>
  <c r="BU56" i="39"/>
  <c r="BT56" i="39"/>
  <c r="BS56" i="39"/>
  <c r="BR56" i="39"/>
  <c r="BQ56" i="39"/>
  <c r="BP56" i="39"/>
  <c r="BO56" i="39"/>
  <c r="BN56" i="39"/>
  <c r="BM56" i="39"/>
  <c r="BL56" i="39"/>
  <c r="BK56" i="39"/>
  <c r="BJ56" i="39"/>
  <c r="BI56" i="39"/>
  <c r="BH56" i="39"/>
  <c r="BG56" i="39"/>
  <c r="BF56" i="39"/>
  <c r="BE56" i="39"/>
  <c r="BD56" i="39"/>
  <c r="BC56" i="39"/>
  <c r="BB56" i="39"/>
  <c r="BA56" i="39"/>
  <c r="AZ56" i="39"/>
  <c r="AY56" i="39"/>
  <c r="AX56" i="39"/>
  <c r="AW56" i="39"/>
  <c r="AU56" i="39"/>
  <c r="AT56" i="39"/>
  <c r="AS56" i="39"/>
  <c r="AR56" i="39"/>
  <c r="AQ56" i="39"/>
  <c r="AP56" i="39"/>
  <c r="AO56" i="39"/>
  <c r="AN56" i="39"/>
  <c r="AM56" i="39"/>
  <c r="AL56" i="39"/>
  <c r="AK56" i="39"/>
  <c r="AJ56" i="39"/>
  <c r="AI56" i="39"/>
  <c r="AH56" i="39"/>
  <c r="AG56" i="39"/>
  <c r="AF56" i="39"/>
  <c r="AE56" i="39"/>
  <c r="AD56" i="39"/>
  <c r="AC56" i="39"/>
  <c r="AB56" i="39"/>
  <c r="AA56" i="39"/>
  <c r="Z56" i="39"/>
  <c r="Y56" i="39"/>
  <c r="X56" i="39"/>
  <c r="W56" i="39"/>
  <c r="V56" i="39"/>
  <c r="U56" i="39"/>
  <c r="T56" i="39"/>
  <c r="S56" i="39"/>
  <c r="R56" i="39"/>
  <c r="Q56" i="39"/>
  <c r="P56" i="39"/>
  <c r="O56" i="39"/>
  <c r="N56" i="39"/>
  <c r="M56" i="39"/>
  <c r="L56" i="39"/>
  <c r="K56" i="39"/>
  <c r="J56" i="39"/>
  <c r="I56" i="39"/>
  <c r="H56" i="39"/>
  <c r="G56" i="39"/>
  <c r="F56" i="39"/>
  <c r="E56" i="39"/>
  <c r="D56" i="39"/>
  <c r="BZ55" i="39"/>
  <c r="BY55" i="39"/>
  <c r="BX55" i="39"/>
  <c r="BW55" i="39"/>
  <c r="BV55" i="39"/>
  <c r="BU55" i="39"/>
  <c r="BT55" i="39"/>
  <c r="BS55" i="39"/>
  <c r="BR55" i="39"/>
  <c r="BQ55" i="39"/>
  <c r="BP55" i="39"/>
  <c r="BO55" i="39"/>
  <c r="BN55" i="39"/>
  <c r="BM55" i="39"/>
  <c r="BL55" i="39"/>
  <c r="BK55" i="39"/>
  <c r="BJ55" i="39"/>
  <c r="BI55" i="39"/>
  <c r="BH55" i="39"/>
  <c r="BG55" i="39"/>
  <c r="BF55" i="39"/>
  <c r="BE55" i="39"/>
  <c r="BD55" i="39"/>
  <c r="BC55" i="39"/>
  <c r="BB55" i="39"/>
  <c r="BA55" i="39"/>
  <c r="AZ55" i="39"/>
  <c r="AY55" i="39"/>
  <c r="AX55" i="39"/>
  <c r="AW55" i="39"/>
  <c r="AU55" i="39"/>
  <c r="AT55" i="39"/>
  <c r="AS55" i="39"/>
  <c r="AR55" i="39"/>
  <c r="AQ55" i="39"/>
  <c r="AP55" i="39"/>
  <c r="AO55" i="39"/>
  <c r="AN55" i="39"/>
  <c r="AM55" i="39"/>
  <c r="AL55" i="39"/>
  <c r="AK55" i="39"/>
  <c r="AJ55" i="39"/>
  <c r="AI55" i="39"/>
  <c r="AH55" i="39"/>
  <c r="AG55" i="39"/>
  <c r="AF55" i="39"/>
  <c r="AE55" i="39"/>
  <c r="AD55" i="39"/>
  <c r="AC55" i="39"/>
  <c r="AB55" i="39"/>
  <c r="AA55" i="39"/>
  <c r="Z55" i="39"/>
  <c r="Y55" i="39"/>
  <c r="X55" i="39"/>
  <c r="W55" i="39"/>
  <c r="V55" i="39"/>
  <c r="U55" i="39"/>
  <c r="T55" i="39"/>
  <c r="S55" i="39"/>
  <c r="R55" i="39"/>
  <c r="Q55" i="39"/>
  <c r="P55" i="39"/>
  <c r="O55" i="39"/>
  <c r="N55" i="39"/>
  <c r="M55" i="39"/>
  <c r="L55" i="39"/>
  <c r="K55" i="39"/>
  <c r="J55" i="39"/>
  <c r="I55" i="39"/>
  <c r="H55" i="39"/>
  <c r="G55" i="39"/>
  <c r="F55" i="39"/>
  <c r="E55" i="39"/>
  <c r="D55" i="39"/>
  <c r="BZ53" i="39"/>
  <c r="BY53" i="39"/>
  <c r="BX53" i="39"/>
  <c r="BW53" i="39"/>
  <c r="BV53" i="39"/>
  <c r="BU53" i="39"/>
  <c r="BT53" i="39"/>
  <c r="BS53" i="39"/>
  <c r="BR53" i="39"/>
  <c r="BQ53" i="39"/>
  <c r="BP53" i="39"/>
  <c r="BO53" i="39"/>
  <c r="BN53" i="39"/>
  <c r="BM53" i="39"/>
  <c r="BL53" i="39"/>
  <c r="BK53" i="39"/>
  <c r="BJ53" i="39"/>
  <c r="BI53" i="39"/>
  <c r="BH53" i="39"/>
  <c r="BG53" i="39"/>
  <c r="BF53" i="39"/>
  <c r="BE53" i="39"/>
  <c r="BD53" i="39"/>
  <c r="BC53" i="39"/>
  <c r="BB53" i="39"/>
  <c r="BA53" i="39"/>
  <c r="AZ53" i="39"/>
  <c r="AY53" i="39"/>
  <c r="AX53" i="39"/>
  <c r="AW53" i="39"/>
  <c r="AU53" i="39"/>
  <c r="AT53" i="39"/>
  <c r="EM19" i="40" s="1"/>
  <c r="AS53" i="39"/>
  <c r="AR53" i="39"/>
  <c r="AQ53" i="39"/>
  <c r="AP53" i="39"/>
  <c r="AO53" i="39"/>
  <c r="AN53" i="39"/>
  <c r="AM53" i="39"/>
  <c r="AL53" i="39"/>
  <c r="AK53" i="39"/>
  <c r="AJ53" i="39"/>
  <c r="AI53" i="39"/>
  <c r="AH53" i="39"/>
  <c r="AG53" i="39"/>
  <c r="AF53" i="39"/>
  <c r="AE53" i="39"/>
  <c r="AD53" i="39"/>
  <c r="AC53" i="39"/>
  <c r="AB53" i="39"/>
  <c r="AA53" i="39"/>
  <c r="DP19" i="40" s="1"/>
  <c r="Z53" i="39"/>
  <c r="Y53" i="39"/>
  <c r="X53" i="39"/>
  <c r="W53" i="39"/>
  <c r="V53" i="39"/>
  <c r="U53" i="39"/>
  <c r="T53" i="39"/>
  <c r="S53" i="39"/>
  <c r="DL19" i="40" s="1"/>
  <c r="R53" i="39"/>
  <c r="Q53" i="39"/>
  <c r="P53" i="39"/>
  <c r="O53" i="39"/>
  <c r="N53" i="39"/>
  <c r="M53" i="39"/>
  <c r="L53" i="39"/>
  <c r="K53" i="39"/>
  <c r="J53" i="39"/>
  <c r="I53" i="39"/>
  <c r="H53" i="39"/>
  <c r="DA19" i="40" s="1"/>
  <c r="G53" i="39"/>
  <c r="F53" i="39"/>
  <c r="E53" i="39"/>
  <c r="D53" i="39"/>
  <c r="BZ52" i="39"/>
  <c r="BY52" i="39"/>
  <c r="BX52" i="39"/>
  <c r="BW52" i="39"/>
  <c r="BV52" i="39"/>
  <c r="BU52" i="39"/>
  <c r="BT52" i="39"/>
  <c r="BS52" i="39"/>
  <c r="BR52" i="39"/>
  <c r="BQ52" i="39"/>
  <c r="BP52" i="39"/>
  <c r="BO52" i="39"/>
  <c r="BN52" i="39"/>
  <c r="BM52" i="39"/>
  <c r="BL52" i="39"/>
  <c r="BK52" i="39"/>
  <c r="BJ52" i="39"/>
  <c r="BI52" i="39"/>
  <c r="BH52" i="39"/>
  <c r="BG52" i="39"/>
  <c r="BF52" i="39"/>
  <c r="BE52" i="39"/>
  <c r="BD52" i="39"/>
  <c r="BC52" i="39"/>
  <c r="BB52" i="39"/>
  <c r="BA52" i="39"/>
  <c r="AZ52" i="39"/>
  <c r="AY52" i="39"/>
  <c r="AX52" i="39"/>
  <c r="AW52" i="39"/>
  <c r="AU52" i="39"/>
  <c r="AT52" i="39"/>
  <c r="EM18" i="40" s="1"/>
  <c r="AS52" i="39"/>
  <c r="AR52" i="39"/>
  <c r="AQ52" i="39"/>
  <c r="AP52" i="39"/>
  <c r="AO52" i="39"/>
  <c r="AN52" i="39"/>
  <c r="AM52" i="39"/>
  <c r="AL52" i="39"/>
  <c r="AK52" i="39"/>
  <c r="AJ52" i="39"/>
  <c r="AI52" i="39"/>
  <c r="AH52" i="39"/>
  <c r="AG52" i="39"/>
  <c r="AF52" i="39"/>
  <c r="AE52" i="39"/>
  <c r="AD52" i="39"/>
  <c r="AC52" i="39"/>
  <c r="AB52" i="39"/>
  <c r="AA52" i="39"/>
  <c r="DP18" i="40" s="1"/>
  <c r="Z52" i="39"/>
  <c r="Y52" i="39"/>
  <c r="X52" i="39"/>
  <c r="W52" i="39"/>
  <c r="V52" i="39"/>
  <c r="U52" i="39"/>
  <c r="T52" i="39"/>
  <c r="S52" i="39"/>
  <c r="DL18" i="40" s="1"/>
  <c r="R52" i="39"/>
  <c r="Q52" i="39"/>
  <c r="P52" i="39"/>
  <c r="O52" i="39"/>
  <c r="N52" i="39"/>
  <c r="M52" i="39"/>
  <c r="L52" i="39"/>
  <c r="K52" i="39"/>
  <c r="J52" i="39"/>
  <c r="I52" i="39"/>
  <c r="H52" i="39"/>
  <c r="DA18" i="40" s="1"/>
  <c r="G52" i="39"/>
  <c r="F52" i="39"/>
  <c r="E52" i="39"/>
  <c r="D52" i="39"/>
  <c r="BZ51" i="39"/>
  <c r="BY51" i="39"/>
  <c r="BX51" i="39"/>
  <c r="BW51" i="39"/>
  <c r="BV51" i="39"/>
  <c r="BU51" i="39"/>
  <c r="BT51" i="39"/>
  <c r="BS51" i="39"/>
  <c r="BR51" i="39"/>
  <c r="BQ51" i="39"/>
  <c r="BP51" i="39"/>
  <c r="BO51" i="39"/>
  <c r="BN51" i="39"/>
  <c r="BM51" i="39"/>
  <c r="BL51" i="39"/>
  <c r="BK51" i="39"/>
  <c r="BJ51" i="39"/>
  <c r="BI51" i="39"/>
  <c r="BH51" i="39"/>
  <c r="BG51" i="39"/>
  <c r="BF51" i="39"/>
  <c r="BE51" i="39"/>
  <c r="BD51" i="39"/>
  <c r="BC51" i="39"/>
  <c r="BB51" i="39"/>
  <c r="BA51" i="39"/>
  <c r="AZ51" i="39"/>
  <c r="AY51" i="39"/>
  <c r="AX51" i="39"/>
  <c r="AW51" i="39"/>
  <c r="AU51" i="39"/>
  <c r="AT51" i="39"/>
  <c r="AS51" i="39"/>
  <c r="AR51" i="39"/>
  <c r="AQ51" i="39"/>
  <c r="AP51" i="39"/>
  <c r="AO51" i="39"/>
  <c r="AN51" i="39"/>
  <c r="AM51" i="39"/>
  <c r="AL51" i="39"/>
  <c r="AK51" i="39"/>
  <c r="AJ51" i="39"/>
  <c r="AI51" i="39"/>
  <c r="AH51" i="39"/>
  <c r="AG51" i="39"/>
  <c r="AF51" i="39"/>
  <c r="AE51" i="39"/>
  <c r="AD51" i="39"/>
  <c r="AC51" i="39"/>
  <c r="AB51" i="39"/>
  <c r="AA51" i="39"/>
  <c r="Z51" i="39"/>
  <c r="Y51" i="39"/>
  <c r="X51" i="39"/>
  <c r="W51" i="39"/>
  <c r="V51" i="39"/>
  <c r="U51" i="39"/>
  <c r="T51" i="39"/>
  <c r="S51" i="39"/>
  <c r="R51" i="39"/>
  <c r="Q51" i="39"/>
  <c r="P51" i="39"/>
  <c r="O51" i="39"/>
  <c r="N51" i="39"/>
  <c r="M51" i="39"/>
  <c r="L51" i="39"/>
  <c r="K51" i="39"/>
  <c r="J51" i="39"/>
  <c r="I51" i="39"/>
  <c r="H51" i="39"/>
  <c r="G51" i="39"/>
  <c r="F51" i="39"/>
  <c r="E51" i="39"/>
  <c r="D51" i="39"/>
  <c r="BZ50" i="39"/>
  <c r="BZ60" i="39" s="1"/>
  <c r="BY50" i="39"/>
  <c r="BY60" i="39" s="1"/>
  <c r="BX50" i="39"/>
  <c r="BX60" i="39" s="1"/>
  <c r="BW50" i="39"/>
  <c r="BW60" i="39" s="1"/>
  <c r="BV50" i="39"/>
  <c r="BV60" i="39" s="1"/>
  <c r="BU50" i="39"/>
  <c r="BU60" i="39" s="1"/>
  <c r="BT50" i="39"/>
  <c r="BT60" i="39" s="1"/>
  <c r="BS50" i="39"/>
  <c r="BS60" i="39" s="1"/>
  <c r="BR50" i="39"/>
  <c r="BR60" i="39" s="1"/>
  <c r="BQ50" i="39"/>
  <c r="BQ60" i="39" s="1"/>
  <c r="BP50" i="39"/>
  <c r="BP60" i="39" s="1"/>
  <c r="BO50" i="39"/>
  <c r="BO60" i="39" s="1"/>
  <c r="BN50" i="39"/>
  <c r="BN60" i="39" s="1"/>
  <c r="BM50" i="39"/>
  <c r="BM60" i="39" s="1"/>
  <c r="BL50" i="39"/>
  <c r="BL60" i="39" s="1"/>
  <c r="BK50" i="39"/>
  <c r="BK60" i="39" s="1"/>
  <c r="BJ50" i="39"/>
  <c r="BJ60" i="39" s="1"/>
  <c r="BI50" i="39"/>
  <c r="BI60" i="39" s="1"/>
  <c r="BH50" i="39"/>
  <c r="BH60" i="39" s="1"/>
  <c r="BG50" i="39"/>
  <c r="BG60" i="39" s="1"/>
  <c r="BF50" i="39"/>
  <c r="BE50" i="39"/>
  <c r="BD50" i="39"/>
  <c r="BC50" i="39"/>
  <c r="BC60" i="39" s="1"/>
  <c r="BB50" i="39"/>
  <c r="BB60" i="39" s="1"/>
  <c r="BA50" i="39"/>
  <c r="BA60" i="39" s="1"/>
  <c r="AZ50" i="39"/>
  <c r="AZ60" i="39" s="1"/>
  <c r="AY50" i="39"/>
  <c r="AY60" i="39" s="1"/>
  <c r="AX50" i="39"/>
  <c r="AX60" i="39" s="1"/>
  <c r="AW50" i="39"/>
  <c r="AW60" i="39" s="1"/>
  <c r="AU50" i="39"/>
  <c r="AU60" i="39" s="1"/>
  <c r="AT50" i="39"/>
  <c r="AT60" i="39" s="1"/>
  <c r="AS50" i="39"/>
  <c r="AS60" i="39" s="1"/>
  <c r="AR50" i="39"/>
  <c r="AR60" i="39" s="1"/>
  <c r="AQ50" i="39"/>
  <c r="AQ60" i="39" s="1"/>
  <c r="AP50" i="39"/>
  <c r="AP60" i="39" s="1"/>
  <c r="AO50" i="39"/>
  <c r="AO60" i="39" s="1"/>
  <c r="AN50" i="39"/>
  <c r="AN60" i="39" s="1"/>
  <c r="AM50" i="39"/>
  <c r="AM60" i="39" s="1"/>
  <c r="AL50" i="39"/>
  <c r="AL60" i="39" s="1"/>
  <c r="AK50" i="39"/>
  <c r="AK60" i="39" s="1"/>
  <c r="AJ50" i="39"/>
  <c r="AJ60" i="39" s="1"/>
  <c r="AI50" i="39"/>
  <c r="AI60" i="39" s="1"/>
  <c r="AH50" i="39"/>
  <c r="AH60" i="39" s="1"/>
  <c r="AG50" i="39"/>
  <c r="AG60" i="39" s="1"/>
  <c r="AF50" i="39"/>
  <c r="AF60" i="39" s="1"/>
  <c r="AE50" i="39"/>
  <c r="AE60" i="39" s="1"/>
  <c r="AD50" i="39"/>
  <c r="AD60" i="39" s="1"/>
  <c r="AC50" i="39"/>
  <c r="AC60" i="39" s="1"/>
  <c r="AB50" i="39"/>
  <c r="AB60" i="39" s="1"/>
  <c r="AA50" i="39"/>
  <c r="AA60" i="39" s="1"/>
  <c r="Z50" i="39"/>
  <c r="Z60" i="39" s="1"/>
  <c r="Y50" i="39"/>
  <c r="Y60" i="39" s="1"/>
  <c r="X50" i="39"/>
  <c r="X60" i="39" s="1"/>
  <c r="W50" i="39"/>
  <c r="W60" i="39" s="1"/>
  <c r="V50" i="39"/>
  <c r="V60" i="39" s="1"/>
  <c r="U50" i="39"/>
  <c r="U60" i="39" s="1"/>
  <c r="T50" i="39"/>
  <c r="T60" i="39" s="1"/>
  <c r="S50" i="39"/>
  <c r="S60" i="39" s="1"/>
  <c r="R50" i="39"/>
  <c r="R60" i="39" s="1"/>
  <c r="Q50" i="39"/>
  <c r="Q60" i="39" s="1"/>
  <c r="P50" i="39"/>
  <c r="P60" i="39" s="1"/>
  <c r="O50" i="39"/>
  <c r="O60" i="39" s="1"/>
  <c r="N50" i="39"/>
  <c r="N60" i="39" s="1"/>
  <c r="M50" i="39"/>
  <c r="M60" i="39" s="1"/>
  <c r="L50" i="39"/>
  <c r="L60" i="39" s="1"/>
  <c r="K50" i="39"/>
  <c r="K60" i="39" s="1"/>
  <c r="J50" i="39"/>
  <c r="J60" i="39" s="1"/>
  <c r="I50" i="39"/>
  <c r="I60" i="39" s="1"/>
  <c r="H50" i="39"/>
  <c r="H60" i="39" s="1"/>
  <c r="G50" i="39"/>
  <c r="G60" i="39" s="1"/>
  <c r="F50" i="39"/>
  <c r="F60" i="39" s="1"/>
  <c r="E50" i="39"/>
  <c r="E60" i="39" s="1"/>
  <c r="D50" i="39"/>
  <c r="D60" i="39" s="1"/>
  <c r="BZ47" i="39"/>
  <c r="BY47" i="39"/>
  <c r="BX47" i="39"/>
  <c r="BW47" i="39"/>
  <c r="BV47" i="39"/>
  <c r="BU47" i="39"/>
  <c r="BT47" i="39"/>
  <c r="BS47" i="39"/>
  <c r="BR47" i="39"/>
  <c r="BQ47" i="39"/>
  <c r="BP47" i="39"/>
  <c r="BO47" i="39"/>
  <c r="BN47" i="39"/>
  <c r="BM47" i="39"/>
  <c r="BL47" i="39"/>
  <c r="BK47" i="39"/>
  <c r="BJ47" i="39"/>
  <c r="BI47" i="39"/>
  <c r="BH47" i="39"/>
  <c r="BG47" i="39"/>
  <c r="BF47" i="39"/>
  <c r="BE47" i="39"/>
  <c r="BD47" i="39"/>
  <c r="BC47" i="39"/>
  <c r="BB47" i="39"/>
  <c r="BA47" i="39"/>
  <c r="AZ47" i="39"/>
  <c r="AY47" i="39"/>
  <c r="AX47" i="39"/>
  <c r="AW47" i="39"/>
  <c r="AU47" i="39"/>
  <c r="AT47" i="39"/>
  <c r="AS47" i="39"/>
  <c r="AR47" i="39"/>
  <c r="AQ47" i="39"/>
  <c r="AP47" i="39"/>
  <c r="AO47" i="39"/>
  <c r="AN47" i="39"/>
  <c r="AM47" i="39"/>
  <c r="AL47" i="39"/>
  <c r="AK47" i="39"/>
  <c r="AJ47" i="39"/>
  <c r="AI47" i="39"/>
  <c r="AH47" i="39"/>
  <c r="AG47" i="39"/>
  <c r="AF47" i="39"/>
  <c r="AE47" i="39"/>
  <c r="AD47" i="39"/>
  <c r="AC47" i="39"/>
  <c r="AB47" i="39"/>
  <c r="AA47" i="39"/>
  <c r="Z47" i="39"/>
  <c r="Y47" i="39"/>
  <c r="X47" i="39"/>
  <c r="W47" i="39"/>
  <c r="V47" i="39"/>
  <c r="U47" i="39"/>
  <c r="T47" i="39"/>
  <c r="S47" i="39"/>
  <c r="R47" i="39"/>
  <c r="Q47" i="39"/>
  <c r="P47" i="39"/>
  <c r="O47" i="39"/>
  <c r="N47" i="39"/>
  <c r="M47" i="39"/>
  <c r="L47" i="39"/>
  <c r="K47" i="39"/>
  <c r="J47" i="39"/>
  <c r="I47" i="39"/>
  <c r="H47" i="39"/>
  <c r="G47" i="39"/>
  <c r="F47" i="39"/>
  <c r="E47" i="39"/>
  <c r="D47" i="39"/>
  <c r="BZ46" i="39"/>
  <c r="BY46" i="39"/>
  <c r="BX46" i="39"/>
  <c r="BW46" i="39"/>
  <c r="BV46" i="39"/>
  <c r="BU46" i="39"/>
  <c r="BT46" i="39"/>
  <c r="BS46" i="39"/>
  <c r="BR46" i="39"/>
  <c r="BQ46" i="39"/>
  <c r="BP46" i="39"/>
  <c r="BO46" i="39"/>
  <c r="BN46" i="39"/>
  <c r="BM46" i="39"/>
  <c r="BL46" i="39"/>
  <c r="BK46" i="39"/>
  <c r="BJ46" i="39"/>
  <c r="BI46" i="39"/>
  <c r="BH46" i="39"/>
  <c r="BG46" i="39"/>
  <c r="BF46" i="39"/>
  <c r="BE46" i="39"/>
  <c r="BD46" i="39"/>
  <c r="BC46" i="39"/>
  <c r="BB46" i="39"/>
  <c r="BA46" i="39"/>
  <c r="AZ46" i="39"/>
  <c r="AY46" i="39"/>
  <c r="AX46" i="39"/>
  <c r="AW46" i="39"/>
  <c r="AU46" i="39"/>
  <c r="AT46" i="39"/>
  <c r="AS46" i="39"/>
  <c r="AR46" i="39"/>
  <c r="AQ46" i="39"/>
  <c r="AP46" i="39"/>
  <c r="AO46" i="39"/>
  <c r="AN46" i="39"/>
  <c r="AM46" i="39"/>
  <c r="AL46" i="39"/>
  <c r="AK46" i="39"/>
  <c r="AJ46" i="39"/>
  <c r="AI46" i="39"/>
  <c r="AH46" i="39"/>
  <c r="AG46" i="39"/>
  <c r="AF46" i="39"/>
  <c r="AE46" i="39"/>
  <c r="AD46" i="39"/>
  <c r="AC46" i="39"/>
  <c r="AB46" i="39"/>
  <c r="AA46" i="39"/>
  <c r="Z46" i="39"/>
  <c r="Y46" i="39"/>
  <c r="X46" i="39"/>
  <c r="W46" i="39"/>
  <c r="V46" i="39"/>
  <c r="U46" i="39"/>
  <c r="T46" i="39"/>
  <c r="S46" i="39"/>
  <c r="R46" i="39"/>
  <c r="Q46" i="39"/>
  <c r="P46" i="39"/>
  <c r="O46" i="39"/>
  <c r="N46" i="39"/>
  <c r="M46" i="39"/>
  <c r="L46" i="39"/>
  <c r="K46" i="39"/>
  <c r="J46" i="39"/>
  <c r="I46" i="39"/>
  <c r="H46" i="39"/>
  <c r="G46" i="39"/>
  <c r="F46" i="39"/>
  <c r="E46" i="39"/>
  <c r="D46" i="39"/>
  <c r="BZ45" i="39"/>
  <c r="BY45" i="39"/>
  <c r="BX45" i="39"/>
  <c r="BW45" i="39"/>
  <c r="BV45" i="39"/>
  <c r="BU45" i="39"/>
  <c r="BT45" i="39"/>
  <c r="BS45" i="39"/>
  <c r="BR45" i="39"/>
  <c r="BQ45" i="39"/>
  <c r="BP45" i="39"/>
  <c r="BO45" i="39"/>
  <c r="BN45" i="39"/>
  <c r="BM45" i="39"/>
  <c r="BL45" i="39"/>
  <c r="BK45" i="39"/>
  <c r="BJ45" i="39"/>
  <c r="BI45" i="39"/>
  <c r="BH45" i="39"/>
  <c r="BG45" i="39"/>
  <c r="BF45" i="39"/>
  <c r="BE45" i="39"/>
  <c r="BD45" i="39"/>
  <c r="BC45" i="39"/>
  <c r="BB45" i="39"/>
  <c r="BA45" i="39"/>
  <c r="AZ45" i="39"/>
  <c r="AY45" i="39"/>
  <c r="AX45" i="39"/>
  <c r="AW45" i="39"/>
  <c r="AU45" i="39"/>
  <c r="AT45" i="39"/>
  <c r="AS45" i="39"/>
  <c r="AR45" i="39"/>
  <c r="AQ45" i="39"/>
  <c r="AP45" i="39"/>
  <c r="AO45" i="39"/>
  <c r="AN45" i="39"/>
  <c r="AM45" i="39"/>
  <c r="AL45" i="39"/>
  <c r="AK45" i="39"/>
  <c r="AJ45" i="39"/>
  <c r="AI45" i="39"/>
  <c r="AH45" i="39"/>
  <c r="AG45" i="39"/>
  <c r="AF45" i="39"/>
  <c r="AE45" i="39"/>
  <c r="AD45" i="39"/>
  <c r="AC45" i="39"/>
  <c r="AB45" i="39"/>
  <c r="AA45" i="39"/>
  <c r="Z45" i="39"/>
  <c r="Y45" i="39"/>
  <c r="X45" i="39"/>
  <c r="W45" i="39"/>
  <c r="V45" i="39"/>
  <c r="U45" i="39"/>
  <c r="T45" i="39"/>
  <c r="S45" i="39"/>
  <c r="R45" i="39"/>
  <c r="Q45" i="39"/>
  <c r="P45" i="39"/>
  <c r="O45" i="39"/>
  <c r="N45" i="39"/>
  <c r="M45" i="39"/>
  <c r="L45" i="39"/>
  <c r="K45" i="39"/>
  <c r="J45" i="39"/>
  <c r="I45" i="39"/>
  <c r="H45" i="39"/>
  <c r="G45" i="39"/>
  <c r="F45" i="39"/>
  <c r="E45" i="39"/>
  <c r="D45" i="39"/>
  <c r="BZ44" i="39"/>
  <c r="BY44" i="39"/>
  <c r="BX44" i="39"/>
  <c r="BW44" i="39"/>
  <c r="BV44" i="39"/>
  <c r="BU44" i="39"/>
  <c r="BT44" i="39"/>
  <c r="BS44" i="39"/>
  <c r="BR44" i="39"/>
  <c r="BQ44" i="39"/>
  <c r="BP44" i="39"/>
  <c r="BO44" i="39"/>
  <c r="BN44" i="39"/>
  <c r="BM44" i="39"/>
  <c r="BL44" i="39"/>
  <c r="BK44" i="39"/>
  <c r="BJ44" i="39"/>
  <c r="BI44" i="39"/>
  <c r="BH44" i="39"/>
  <c r="BG44" i="39"/>
  <c r="BF44" i="39"/>
  <c r="BE44" i="39"/>
  <c r="BD44" i="39"/>
  <c r="BC44" i="39"/>
  <c r="BB44" i="39"/>
  <c r="BA44" i="39"/>
  <c r="AZ44" i="39"/>
  <c r="AY44" i="39"/>
  <c r="AX44" i="39"/>
  <c r="AW44" i="39"/>
  <c r="AU44" i="39"/>
  <c r="AT44" i="39"/>
  <c r="AS44" i="39"/>
  <c r="AR44" i="39"/>
  <c r="AQ44" i="39"/>
  <c r="AP44" i="39"/>
  <c r="AO44" i="39"/>
  <c r="AN44" i="39"/>
  <c r="AM44" i="39"/>
  <c r="AL44" i="39"/>
  <c r="AK44" i="39"/>
  <c r="AJ44" i="39"/>
  <c r="AI44" i="39"/>
  <c r="AH44" i="39"/>
  <c r="AG44" i="39"/>
  <c r="AF44" i="39"/>
  <c r="AE44" i="39"/>
  <c r="AD44" i="39"/>
  <c r="AC44" i="39"/>
  <c r="AB44" i="39"/>
  <c r="AA44" i="39"/>
  <c r="Z44" i="39"/>
  <c r="Y44" i="39"/>
  <c r="X44" i="39"/>
  <c r="W44" i="39"/>
  <c r="V44" i="39"/>
  <c r="U44" i="39"/>
  <c r="T44" i="39"/>
  <c r="S44" i="39"/>
  <c r="R44" i="39"/>
  <c r="Q44" i="39"/>
  <c r="P44" i="39"/>
  <c r="O44" i="39"/>
  <c r="N44" i="39"/>
  <c r="M44" i="39"/>
  <c r="L44" i="39"/>
  <c r="K44" i="39"/>
  <c r="J44" i="39"/>
  <c r="I44" i="39"/>
  <c r="H44" i="39"/>
  <c r="G44" i="39"/>
  <c r="F44" i="39"/>
  <c r="E44" i="39"/>
  <c r="D44" i="39"/>
  <c r="BZ31" i="39"/>
  <c r="BY31" i="39"/>
  <c r="BX31" i="39"/>
  <c r="BW31" i="39"/>
  <c r="BV31" i="39"/>
  <c r="BU31" i="39"/>
  <c r="BT31" i="39"/>
  <c r="BS31" i="39"/>
  <c r="BR31" i="39"/>
  <c r="BQ31" i="39"/>
  <c r="BP31" i="39"/>
  <c r="BO31" i="39"/>
  <c r="BN31" i="39"/>
  <c r="BM31" i="39"/>
  <c r="BL31" i="39"/>
  <c r="BK31" i="39"/>
  <c r="BJ31" i="39"/>
  <c r="BI31" i="39"/>
  <c r="BH31" i="39"/>
  <c r="BG31" i="39"/>
  <c r="BF31" i="39"/>
  <c r="BE31" i="39"/>
  <c r="BD31" i="39"/>
  <c r="BC31" i="39"/>
  <c r="BB31" i="39"/>
  <c r="BA31" i="39"/>
  <c r="AZ31" i="39"/>
  <c r="AY31" i="39"/>
  <c r="AX31" i="39"/>
  <c r="AW31" i="39"/>
  <c r="AU31" i="39"/>
  <c r="AT31" i="39"/>
  <c r="AS31" i="39"/>
  <c r="AR31" i="39"/>
  <c r="AQ31" i="39"/>
  <c r="AP31" i="39"/>
  <c r="AO31" i="39"/>
  <c r="AN31" i="39"/>
  <c r="AM31" i="39"/>
  <c r="AL31" i="39"/>
  <c r="AK31" i="39"/>
  <c r="AJ31" i="39"/>
  <c r="AI31" i="39"/>
  <c r="AH31" i="39"/>
  <c r="AG31" i="39"/>
  <c r="AF31" i="39"/>
  <c r="AE31" i="39"/>
  <c r="AD31" i="39"/>
  <c r="AC31" i="39"/>
  <c r="AB31" i="39"/>
  <c r="AA31" i="39"/>
  <c r="Z31" i="39"/>
  <c r="Y31" i="39"/>
  <c r="X31" i="39"/>
  <c r="W31" i="39"/>
  <c r="V31" i="39"/>
  <c r="U31" i="39"/>
  <c r="T31" i="39"/>
  <c r="S31" i="39"/>
  <c r="R31" i="39"/>
  <c r="Q31" i="39"/>
  <c r="P31" i="39"/>
  <c r="O31" i="39"/>
  <c r="N31" i="39"/>
  <c r="M31" i="39"/>
  <c r="L31" i="39"/>
  <c r="K31" i="39"/>
  <c r="J31" i="39"/>
  <c r="I31" i="39"/>
  <c r="H31" i="39"/>
  <c r="G31" i="39"/>
  <c r="F31" i="39"/>
  <c r="E31" i="39"/>
  <c r="D31" i="39"/>
  <c r="BZ30" i="39"/>
  <c r="BY30" i="39"/>
  <c r="BX30" i="39"/>
  <c r="BW30" i="39"/>
  <c r="BV30" i="39"/>
  <c r="BU30" i="39"/>
  <c r="BT30" i="39"/>
  <c r="BS30" i="39"/>
  <c r="BR30" i="39"/>
  <c r="BQ30" i="39"/>
  <c r="BP30" i="39"/>
  <c r="BO30" i="39"/>
  <c r="BN30" i="39"/>
  <c r="BM30" i="39"/>
  <c r="BL30" i="39"/>
  <c r="BK30" i="39"/>
  <c r="BJ30" i="39"/>
  <c r="BI30" i="39"/>
  <c r="BH30" i="39"/>
  <c r="BG30" i="39"/>
  <c r="BF30" i="39"/>
  <c r="BE30" i="39"/>
  <c r="BD30" i="39"/>
  <c r="BC30" i="39"/>
  <c r="BB30" i="39"/>
  <c r="BA30" i="39"/>
  <c r="AZ30" i="39"/>
  <c r="AY30" i="39"/>
  <c r="AX30" i="39"/>
  <c r="AW30" i="39"/>
  <c r="AU30" i="39"/>
  <c r="AT30" i="39"/>
  <c r="AS30" i="39"/>
  <c r="AR30" i="39"/>
  <c r="AQ30" i="39"/>
  <c r="AP30" i="39"/>
  <c r="AO30" i="39"/>
  <c r="AN30" i="39"/>
  <c r="AM30" i="39"/>
  <c r="AL30" i="39"/>
  <c r="AK30" i="39"/>
  <c r="AJ30" i="39"/>
  <c r="AI30" i="39"/>
  <c r="AH30" i="39"/>
  <c r="AG30" i="39"/>
  <c r="AF30" i="39"/>
  <c r="AE30" i="39"/>
  <c r="AD30" i="39"/>
  <c r="AC30" i="39"/>
  <c r="AB30" i="39"/>
  <c r="AA30" i="39"/>
  <c r="Z30" i="39"/>
  <c r="Y30" i="39"/>
  <c r="X30" i="39"/>
  <c r="W30" i="39"/>
  <c r="V30" i="39"/>
  <c r="U30" i="39"/>
  <c r="T30" i="39"/>
  <c r="S30" i="39"/>
  <c r="R30" i="39"/>
  <c r="Q30" i="39"/>
  <c r="P30" i="39"/>
  <c r="O30" i="39"/>
  <c r="N30" i="39"/>
  <c r="M30" i="39"/>
  <c r="L30" i="39"/>
  <c r="K30" i="39"/>
  <c r="J30" i="39"/>
  <c r="I30" i="39"/>
  <c r="H30" i="39"/>
  <c r="G30" i="39"/>
  <c r="F30" i="39"/>
  <c r="E30" i="39"/>
  <c r="D30" i="39"/>
  <c r="BZ29" i="39"/>
  <c r="BY29" i="39"/>
  <c r="BX29" i="39"/>
  <c r="BW29" i="39"/>
  <c r="BV29" i="39"/>
  <c r="BU29" i="39"/>
  <c r="BT29" i="39"/>
  <c r="BS29" i="39"/>
  <c r="BR29" i="39"/>
  <c r="BQ29" i="39"/>
  <c r="BP29" i="39"/>
  <c r="BO29" i="39"/>
  <c r="BN29" i="39"/>
  <c r="BM29" i="39"/>
  <c r="BL29" i="39"/>
  <c r="BK29" i="39"/>
  <c r="BJ29" i="39"/>
  <c r="BI29" i="39"/>
  <c r="BH29" i="39"/>
  <c r="BG29" i="39"/>
  <c r="BF29" i="39"/>
  <c r="BE29" i="39"/>
  <c r="BD29" i="39"/>
  <c r="BC29" i="39"/>
  <c r="BB29" i="39"/>
  <c r="BA29" i="39"/>
  <c r="AZ29" i="39"/>
  <c r="AY29" i="39"/>
  <c r="AX29" i="39"/>
  <c r="AW29" i="39"/>
  <c r="AU29" i="39"/>
  <c r="AT29" i="39"/>
  <c r="AS29" i="39"/>
  <c r="AR29" i="39"/>
  <c r="AQ29" i="39"/>
  <c r="AP29" i="39"/>
  <c r="AO29" i="39"/>
  <c r="AN29" i="39"/>
  <c r="AM29" i="39"/>
  <c r="AL29" i="39"/>
  <c r="AK29" i="39"/>
  <c r="AJ29" i="39"/>
  <c r="AI29" i="39"/>
  <c r="AH29" i="39"/>
  <c r="AG29" i="39"/>
  <c r="AF29" i="39"/>
  <c r="AE29" i="39"/>
  <c r="AD29" i="39"/>
  <c r="AC29" i="39"/>
  <c r="AB29" i="39"/>
  <c r="AA29" i="39"/>
  <c r="Z29" i="39"/>
  <c r="Y29" i="39"/>
  <c r="X29" i="39"/>
  <c r="W29" i="39"/>
  <c r="V29" i="39"/>
  <c r="U29" i="39"/>
  <c r="T29" i="39"/>
  <c r="S29" i="39"/>
  <c r="R29" i="39"/>
  <c r="Q29" i="39"/>
  <c r="P29" i="39"/>
  <c r="O29" i="39"/>
  <c r="N29" i="39"/>
  <c r="M29" i="39"/>
  <c r="L29" i="39"/>
  <c r="K29" i="39"/>
  <c r="J29" i="39"/>
  <c r="I29" i="39"/>
  <c r="H29" i="39"/>
  <c r="G29" i="39"/>
  <c r="F29" i="39"/>
  <c r="E29" i="39"/>
  <c r="D29" i="39"/>
  <c r="BZ28" i="39"/>
  <c r="BY28" i="39"/>
  <c r="BX28" i="39"/>
  <c r="BW28" i="39"/>
  <c r="BV28" i="39"/>
  <c r="BU28" i="39"/>
  <c r="BT28" i="39"/>
  <c r="BS28" i="39"/>
  <c r="BR28" i="39"/>
  <c r="BQ28" i="39"/>
  <c r="BP28" i="39"/>
  <c r="BO28" i="39"/>
  <c r="BN28" i="39"/>
  <c r="BM28" i="39"/>
  <c r="BL28" i="39"/>
  <c r="BK28" i="39"/>
  <c r="BJ28" i="39"/>
  <c r="BI28" i="39"/>
  <c r="BH28" i="39"/>
  <c r="BG28" i="39"/>
  <c r="BF28" i="39"/>
  <c r="BE28" i="39"/>
  <c r="BD28" i="39"/>
  <c r="BC28" i="39"/>
  <c r="BB28" i="39"/>
  <c r="BA28" i="39"/>
  <c r="AZ28" i="39"/>
  <c r="AY28" i="39"/>
  <c r="AX28" i="39"/>
  <c r="AW28" i="39"/>
  <c r="AU28" i="39"/>
  <c r="AT28" i="39"/>
  <c r="AS28" i="39"/>
  <c r="AR28" i="39"/>
  <c r="AQ28" i="39"/>
  <c r="AP28" i="39"/>
  <c r="AO28" i="39"/>
  <c r="AN28" i="39"/>
  <c r="AM28" i="39"/>
  <c r="AL28" i="39"/>
  <c r="AK28" i="39"/>
  <c r="AJ28" i="39"/>
  <c r="AI28" i="39"/>
  <c r="AH28" i="39"/>
  <c r="AG28" i="39"/>
  <c r="AF28" i="39"/>
  <c r="AE28" i="39"/>
  <c r="AD28" i="39"/>
  <c r="AC28" i="39"/>
  <c r="AB28" i="39"/>
  <c r="AA28" i="39"/>
  <c r="Z28" i="39"/>
  <c r="Y28" i="39"/>
  <c r="X28" i="39"/>
  <c r="W28" i="39"/>
  <c r="V28" i="39"/>
  <c r="U28" i="39"/>
  <c r="T28" i="39"/>
  <c r="S28" i="39"/>
  <c r="R28" i="39"/>
  <c r="Q28" i="39"/>
  <c r="P28" i="39"/>
  <c r="O28" i="39"/>
  <c r="N28" i="39"/>
  <c r="M28" i="39"/>
  <c r="L28" i="39"/>
  <c r="K28" i="39"/>
  <c r="J28" i="39"/>
  <c r="I28" i="39"/>
  <c r="H28" i="39"/>
  <c r="G28" i="39"/>
  <c r="F28" i="39"/>
  <c r="E28" i="39"/>
  <c r="D28" i="39"/>
  <c r="DD116" i="38"/>
  <c r="DD115" i="38"/>
  <c r="DD114" i="38"/>
  <c r="DD113" i="38"/>
  <c r="C73" i="38"/>
  <c r="C72" i="38"/>
  <c r="C71" i="38"/>
  <c r="BZ70" i="38"/>
  <c r="BY70" i="38"/>
  <c r="BX70" i="38"/>
  <c r="BW70" i="38"/>
  <c r="BV70" i="38"/>
  <c r="BU70" i="38"/>
  <c r="BT70" i="38"/>
  <c r="BS70" i="38"/>
  <c r="BR70" i="38"/>
  <c r="BQ70" i="38"/>
  <c r="BP70" i="38"/>
  <c r="BO70" i="38"/>
  <c r="BN70" i="38"/>
  <c r="BM70" i="38"/>
  <c r="BL70" i="38"/>
  <c r="BK70" i="38"/>
  <c r="BJ70" i="38"/>
  <c r="BI70" i="38"/>
  <c r="BH70" i="38"/>
  <c r="BG70" i="38"/>
  <c r="BF70" i="38"/>
  <c r="BE70" i="38"/>
  <c r="BD70" i="38"/>
  <c r="BC70" i="38"/>
  <c r="BB70" i="38"/>
  <c r="BA70" i="38"/>
  <c r="AZ70" i="38"/>
  <c r="AY70" i="38"/>
  <c r="AX70" i="38"/>
  <c r="AW70" i="38"/>
  <c r="AV70" i="38"/>
  <c r="AU70" i="38"/>
  <c r="AT70" i="38"/>
  <c r="AS70" i="38"/>
  <c r="AR70" i="38"/>
  <c r="AQ70" i="38"/>
  <c r="AP70" i="38"/>
  <c r="AO70" i="38"/>
  <c r="AN70" i="38"/>
  <c r="AM70" i="38"/>
  <c r="AL70" i="38"/>
  <c r="AK70" i="38"/>
  <c r="AJ70" i="38"/>
  <c r="AI70" i="38"/>
  <c r="AH70" i="38"/>
  <c r="AG70" i="38"/>
  <c r="AF70" i="38"/>
  <c r="AE70" i="38"/>
  <c r="AD70" i="38"/>
  <c r="AC70" i="38"/>
  <c r="AB70" i="38"/>
  <c r="AA70" i="38"/>
  <c r="Z70" i="38"/>
  <c r="Y70" i="38"/>
  <c r="X70" i="38"/>
  <c r="W70" i="38"/>
  <c r="V70" i="38"/>
  <c r="U70" i="38"/>
  <c r="T70" i="38"/>
  <c r="S70" i="38"/>
  <c r="R70" i="38"/>
  <c r="Q70" i="38"/>
  <c r="P70" i="38"/>
  <c r="O70" i="38"/>
  <c r="N70" i="38"/>
  <c r="M70" i="38"/>
  <c r="L70" i="38"/>
  <c r="K70" i="38"/>
  <c r="J70" i="38"/>
  <c r="I70" i="38"/>
  <c r="H70" i="38"/>
  <c r="G70" i="38"/>
  <c r="F70" i="38"/>
  <c r="E70" i="38"/>
  <c r="D70" i="38"/>
  <c r="BZ59" i="38"/>
  <c r="BY59" i="38"/>
  <c r="BX59" i="38"/>
  <c r="BW59" i="38"/>
  <c r="BV59" i="38"/>
  <c r="BU59" i="38"/>
  <c r="BT59" i="38"/>
  <c r="BS59" i="38"/>
  <c r="BR59" i="38"/>
  <c r="BQ59" i="38"/>
  <c r="BP59" i="38"/>
  <c r="BO59" i="38"/>
  <c r="BN59" i="38"/>
  <c r="BM59" i="38"/>
  <c r="BL59" i="38"/>
  <c r="BK59" i="38"/>
  <c r="BJ59" i="38"/>
  <c r="BI59" i="38"/>
  <c r="BH59" i="38"/>
  <c r="BG59" i="38"/>
  <c r="BF59" i="38"/>
  <c r="BE59" i="38"/>
  <c r="BD59" i="38"/>
  <c r="BC59" i="38"/>
  <c r="BB59" i="38"/>
  <c r="BA59" i="38"/>
  <c r="AZ59" i="38"/>
  <c r="AY59" i="38"/>
  <c r="AX59" i="38"/>
  <c r="AW59" i="38"/>
  <c r="AV59" i="38"/>
  <c r="AU59" i="38"/>
  <c r="AT59" i="38"/>
  <c r="AS59" i="38"/>
  <c r="AR59" i="38"/>
  <c r="AQ59" i="38"/>
  <c r="AP59" i="38"/>
  <c r="AO59" i="38"/>
  <c r="AN59" i="38"/>
  <c r="AM59" i="38"/>
  <c r="AL59" i="38"/>
  <c r="AK59" i="38"/>
  <c r="AJ59" i="38"/>
  <c r="AI59" i="38"/>
  <c r="AH59" i="38"/>
  <c r="AG59" i="38"/>
  <c r="AF59" i="38"/>
  <c r="AE59" i="38"/>
  <c r="AD59" i="38"/>
  <c r="AC59" i="38"/>
  <c r="AB59" i="38"/>
  <c r="AA59" i="38"/>
  <c r="Z59" i="38"/>
  <c r="Y59" i="38"/>
  <c r="X59" i="38"/>
  <c r="W59" i="38"/>
  <c r="V59" i="38"/>
  <c r="U59" i="38"/>
  <c r="T59" i="38"/>
  <c r="S59" i="38"/>
  <c r="R59" i="38"/>
  <c r="Q59" i="38"/>
  <c r="P59" i="38"/>
  <c r="O59" i="38"/>
  <c r="N59" i="38"/>
  <c r="M59" i="38"/>
  <c r="L59" i="38"/>
  <c r="K59" i="38"/>
  <c r="J59" i="38"/>
  <c r="I59" i="38"/>
  <c r="H59" i="38"/>
  <c r="G59" i="38"/>
  <c r="F59" i="38"/>
  <c r="E59" i="38"/>
  <c r="D59" i="38"/>
  <c r="BZ58" i="38"/>
  <c r="BY58" i="38"/>
  <c r="BX58" i="38"/>
  <c r="BW58" i="38"/>
  <c r="BV58" i="38"/>
  <c r="BU58" i="38"/>
  <c r="BT58" i="38"/>
  <c r="BS58" i="38"/>
  <c r="BR58" i="38"/>
  <c r="BQ58" i="38"/>
  <c r="BP58" i="38"/>
  <c r="BO58" i="38"/>
  <c r="BN58" i="38"/>
  <c r="BM58" i="38"/>
  <c r="BL58" i="38"/>
  <c r="BK58" i="38"/>
  <c r="BJ58" i="38"/>
  <c r="BI58" i="38"/>
  <c r="BH58" i="38"/>
  <c r="BG58" i="38"/>
  <c r="BF58" i="38"/>
  <c r="BE58" i="38"/>
  <c r="BD58" i="38"/>
  <c r="BC58" i="38"/>
  <c r="BB58" i="38"/>
  <c r="BA58" i="38"/>
  <c r="AZ58" i="38"/>
  <c r="AY58" i="38"/>
  <c r="AX58" i="38"/>
  <c r="AW58" i="38"/>
  <c r="AV58" i="38"/>
  <c r="AU58" i="38"/>
  <c r="AT58" i="38"/>
  <c r="AS58" i="38"/>
  <c r="AR58" i="38"/>
  <c r="AQ58" i="38"/>
  <c r="AP58" i="38"/>
  <c r="AO58" i="38"/>
  <c r="AN58" i="38"/>
  <c r="AM58" i="38"/>
  <c r="AL58" i="38"/>
  <c r="AK58" i="38"/>
  <c r="AJ58" i="38"/>
  <c r="AI58" i="38"/>
  <c r="AH58" i="38"/>
  <c r="AG58" i="38"/>
  <c r="AF58" i="38"/>
  <c r="AE58" i="38"/>
  <c r="AD58" i="38"/>
  <c r="AC58" i="38"/>
  <c r="AB58" i="38"/>
  <c r="AA58" i="38"/>
  <c r="Z58" i="38"/>
  <c r="Y58" i="38"/>
  <c r="X58" i="38"/>
  <c r="W58" i="38"/>
  <c r="V58" i="38"/>
  <c r="U58" i="38"/>
  <c r="T58" i="38"/>
  <c r="S58" i="38"/>
  <c r="R58" i="38"/>
  <c r="Q58" i="38"/>
  <c r="P58" i="38"/>
  <c r="O58" i="38"/>
  <c r="N58" i="38"/>
  <c r="M58" i="38"/>
  <c r="L58" i="38"/>
  <c r="K58" i="38"/>
  <c r="J58" i="38"/>
  <c r="I58" i="38"/>
  <c r="H58" i="38"/>
  <c r="G58" i="38"/>
  <c r="F58" i="38"/>
  <c r="E58" i="38"/>
  <c r="D58" i="38"/>
  <c r="BZ57" i="38"/>
  <c r="BY57" i="38"/>
  <c r="BX57" i="38"/>
  <c r="BW57" i="38"/>
  <c r="BV57" i="38"/>
  <c r="BU57" i="38"/>
  <c r="BT57" i="38"/>
  <c r="BS57" i="38"/>
  <c r="BR57" i="38"/>
  <c r="BQ57" i="38"/>
  <c r="BP57" i="38"/>
  <c r="BO57" i="38"/>
  <c r="BN57" i="38"/>
  <c r="BM57" i="38"/>
  <c r="BL57" i="38"/>
  <c r="BK57" i="38"/>
  <c r="BJ57" i="38"/>
  <c r="BI57" i="38"/>
  <c r="BH57" i="38"/>
  <c r="BG57" i="38"/>
  <c r="BF57" i="38"/>
  <c r="BE57" i="38"/>
  <c r="BD57" i="38"/>
  <c r="BC57" i="38"/>
  <c r="BB57" i="38"/>
  <c r="BA57" i="38"/>
  <c r="AZ57" i="38"/>
  <c r="AY57" i="38"/>
  <c r="AX57" i="38"/>
  <c r="AW57" i="38"/>
  <c r="AV57" i="38"/>
  <c r="AU57" i="38"/>
  <c r="AT57" i="38"/>
  <c r="AS57" i="38"/>
  <c r="AR57" i="38"/>
  <c r="AQ57" i="38"/>
  <c r="AP57" i="38"/>
  <c r="AO57" i="38"/>
  <c r="AN57" i="38"/>
  <c r="AM57" i="38"/>
  <c r="AL57" i="38"/>
  <c r="AK57" i="38"/>
  <c r="AJ57" i="38"/>
  <c r="AI57" i="38"/>
  <c r="AH57" i="38"/>
  <c r="AG57" i="38"/>
  <c r="AF57" i="38"/>
  <c r="AE57" i="38"/>
  <c r="AD57" i="38"/>
  <c r="AC57" i="38"/>
  <c r="AB57" i="38"/>
  <c r="AA57" i="38"/>
  <c r="Z57" i="38"/>
  <c r="Y57" i="38"/>
  <c r="X57" i="38"/>
  <c r="W57" i="38"/>
  <c r="V57" i="38"/>
  <c r="U57" i="38"/>
  <c r="T57" i="38"/>
  <c r="S57" i="38"/>
  <c r="R57" i="38"/>
  <c r="Q57" i="38"/>
  <c r="P57" i="38"/>
  <c r="O57" i="38"/>
  <c r="N57" i="38"/>
  <c r="M57" i="38"/>
  <c r="L57" i="38"/>
  <c r="K57" i="38"/>
  <c r="J57" i="38"/>
  <c r="I57" i="38"/>
  <c r="H57" i="38"/>
  <c r="G57" i="38"/>
  <c r="F57" i="38"/>
  <c r="E57" i="38"/>
  <c r="D57" i="38"/>
  <c r="BZ56" i="38"/>
  <c r="BY56" i="38"/>
  <c r="BX56" i="38"/>
  <c r="BW56" i="38"/>
  <c r="BV56" i="38"/>
  <c r="BU56" i="38"/>
  <c r="BT56" i="38"/>
  <c r="BS56" i="38"/>
  <c r="BR56" i="38"/>
  <c r="BQ56" i="38"/>
  <c r="BP56" i="38"/>
  <c r="BO56" i="38"/>
  <c r="BN56" i="38"/>
  <c r="BM56" i="38"/>
  <c r="BL56" i="38"/>
  <c r="BK56" i="38"/>
  <c r="BJ56" i="38"/>
  <c r="BI56" i="38"/>
  <c r="BH56" i="38"/>
  <c r="BG56" i="38"/>
  <c r="BF56" i="38"/>
  <c r="BE56" i="38"/>
  <c r="BD56" i="38"/>
  <c r="BC56" i="38"/>
  <c r="BB56" i="38"/>
  <c r="BA56" i="38"/>
  <c r="AZ56" i="38"/>
  <c r="AY56" i="38"/>
  <c r="AX56" i="38"/>
  <c r="AW56" i="38"/>
  <c r="AV56" i="38"/>
  <c r="AU56" i="38"/>
  <c r="AT56" i="38"/>
  <c r="AS56" i="38"/>
  <c r="AR56" i="38"/>
  <c r="AQ56" i="38"/>
  <c r="AP56" i="38"/>
  <c r="AO56" i="38"/>
  <c r="AN56" i="38"/>
  <c r="AM56" i="38"/>
  <c r="AL56" i="38"/>
  <c r="AK56" i="38"/>
  <c r="AJ56" i="38"/>
  <c r="AI56" i="38"/>
  <c r="AH56" i="38"/>
  <c r="AG56" i="38"/>
  <c r="AF56" i="38"/>
  <c r="AE56" i="38"/>
  <c r="AD56" i="38"/>
  <c r="AC56" i="38"/>
  <c r="AB56" i="38"/>
  <c r="AA56" i="38"/>
  <c r="Z56" i="38"/>
  <c r="Y56" i="38"/>
  <c r="X56" i="38"/>
  <c r="W56" i="38"/>
  <c r="V56" i="38"/>
  <c r="U56" i="38"/>
  <c r="T56" i="38"/>
  <c r="S56" i="38"/>
  <c r="R56" i="38"/>
  <c r="Q56" i="38"/>
  <c r="P56" i="38"/>
  <c r="O56" i="38"/>
  <c r="N56" i="38"/>
  <c r="M56" i="38"/>
  <c r="L56" i="38"/>
  <c r="K56" i="38"/>
  <c r="J56" i="38"/>
  <c r="I56" i="38"/>
  <c r="H56" i="38"/>
  <c r="G56" i="38"/>
  <c r="F56" i="38"/>
  <c r="E56" i="38"/>
  <c r="D56" i="38"/>
  <c r="BZ55" i="38"/>
  <c r="BY55" i="38"/>
  <c r="BX55" i="38"/>
  <c r="BW55" i="38"/>
  <c r="BV55" i="38"/>
  <c r="BU55" i="38"/>
  <c r="BT55" i="38"/>
  <c r="BS55" i="38"/>
  <c r="BR55" i="38"/>
  <c r="BQ55" i="38"/>
  <c r="BP55" i="38"/>
  <c r="BO55" i="38"/>
  <c r="BN55" i="38"/>
  <c r="BM55" i="38"/>
  <c r="BL55" i="38"/>
  <c r="BK55" i="38"/>
  <c r="BJ55" i="38"/>
  <c r="BI55" i="38"/>
  <c r="BH55" i="38"/>
  <c r="BG55" i="38"/>
  <c r="BF55" i="38"/>
  <c r="BE55" i="38"/>
  <c r="BD55" i="38"/>
  <c r="BC55" i="38"/>
  <c r="BB55" i="38"/>
  <c r="BA55" i="38"/>
  <c r="AZ55" i="38"/>
  <c r="AY55" i="38"/>
  <c r="AX55" i="38"/>
  <c r="AW55" i="38"/>
  <c r="AV55" i="38"/>
  <c r="AU55" i="38"/>
  <c r="AT55" i="38"/>
  <c r="AS55" i="38"/>
  <c r="AR55" i="38"/>
  <c r="AQ55" i="38"/>
  <c r="AP55" i="38"/>
  <c r="AO55" i="38"/>
  <c r="AN55" i="38"/>
  <c r="AM55" i="38"/>
  <c r="AL55" i="38"/>
  <c r="AK55" i="38"/>
  <c r="AJ55" i="38"/>
  <c r="AI55" i="38"/>
  <c r="AH55" i="38"/>
  <c r="AG55" i="38"/>
  <c r="AF55" i="38"/>
  <c r="AE55" i="38"/>
  <c r="AD55" i="38"/>
  <c r="AC55" i="38"/>
  <c r="AB55" i="38"/>
  <c r="AA55" i="38"/>
  <c r="Z55" i="38"/>
  <c r="Y55" i="38"/>
  <c r="X55" i="38"/>
  <c r="W55" i="38"/>
  <c r="V55" i="38"/>
  <c r="U55" i="38"/>
  <c r="T55" i="38"/>
  <c r="S55" i="38"/>
  <c r="R55" i="38"/>
  <c r="Q55" i="38"/>
  <c r="P55" i="38"/>
  <c r="O55" i="38"/>
  <c r="N55" i="38"/>
  <c r="M55" i="38"/>
  <c r="L55" i="38"/>
  <c r="K55" i="38"/>
  <c r="J55" i="38"/>
  <c r="I55" i="38"/>
  <c r="H55" i="38"/>
  <c r="G55" i="38"/>
  <c r="F55" i="38"/>
  <c r="E55" i="38"/>
  <c r="D55" i="38"/>
  <c r="BZ53" i="38"/>
  <c r="BY53" i="38"/>
  <c r="BX53" i="38"/>
  <c r="BW53" i="38"/>
  <c r="BV53" i="38"/>
  <c r="BU53" i="38"/>
  <c r="BT53" i="38"/>
  <c r="BS53" i="38"/>
  <c r="BR53" i="38"/>
  <c r="BQ53" i="38"/>
  <c r="BP53" i="38"/>
  <c r="BO53" i="38"/>
  <c r="BN53" i="38"/>
  <c r="BM53" i="38"/>
  <c r="BL53" i="38"/>
  <c r="BK53" i="38"/>
  <c r="BJ53" i="38"/>
  <c r="FC17" i="40" s="1"/>
  <c r="BI53" i="38"/>
  <c r="BH53" i="38"/>
  <c r="BG53" i="38"/>
  <c r="BF53" i="38"/>
  <c r="BE53" i="38"/>
  <c r="BD53" i="38"/>
  <c r="BC53" i="38"/>
  <c r="BB53" i="38"/>
  <c r="BA53" i="38"/>
  <c r="AZ53" i="38"/>
  <c r="AY53" i="38"/>
  <c r="AX53" i="38"/>
  <c r="AW53" i="38"/>
  <c r="AV53" i="38"/>
  <c r="AU53" i="38"/>
  <c r="AT53" i="38"/>
  <c r="EM17" i="40" s="1"/>
  <c r="AS53" i="38"/>
  <c r="AR53" i="38"/>
  <c r="AQ53" i="38"/>
  <c r="AP53" i="38"/>
  <c r="AO53" i="38"/>
  <c r="AN53" i="38"/>
  <c r="AM53" i="38"/>
  <c r="AL53" i="38"/>
  <c r="AK53" i="38"/>
  <c r="AJ53" i="38"/>
  <c r="AI53" i="38"/>
  <c r="AH53" i="38"/>
  <c r="AG53" i="38"/>
  <c r="AF53" i="38"/>
  <c r="AE53" i="38"/>
  <c r="AD53" i="38"/>
  <c r="AC53" i="38"/>
  <c r="AB53" i="38"/>
  <c r="AA53" i="38"/>
  <c r="DP17" i="40" s="1"/>
  <c r="Z53" i="38"/>
  <c r="Y53" i="38"/>
  <c r="X53" i="38"/>
  <c r="W53" i="38"/>
  <c r="V53" i="38"/>
  <c r="U53" i="38"/>
  <c r="T53" i="38"/>
  <c r="S53" i="38"/>
  <c r="DL17" i="40" s="1"/>
  <c r="R53" i="38"/>
  <c r="Q53" i="38"/>
  <c r="P53" i="38"/>
  <c r="O53" i="38"/>
  <c r="N53" i="38"/>
  <c r="M53" i="38"/>
  <c r="L53" i="38"/>
  <c r="K53" i="38"/>
  <c r="J53" i="38"/>
  <c r="I53" i="38"/>
  <c r="H53" i="38"/>
  <c r="DA17" i="40" s="1"/>
  <c r="G53" i="38"/>
  <c r="F53" i="38"/>
  <c r="E53" i="38"/>
  <c r="D53" i="38"/>
  <c r="BZ52" i="38"/>
  <c r="BY52" i="38"/>
  <c r="BX52" i="38"/>
  <c r="BW52" i="38"/>
  <c r="BV52" i="38"/>
  <c r="BU52" i="38"/>
  <c r="BT52" i="38"/>
  <c r="BS52" i="38"/>
  <c r="BR52" i="38"/>
  <c r="BQ52" i="38"/>
  <c r="BP52" i="38"/>
  <c r="BO52" i="38"/>
  <c r="BN52" i="38"/>
  <c r="BM52" i="38"/>
  <c r="BL52" i="38"/>
  <c r="BK52" i="38"/>
  <c r="BJ52" i="38"/>
  <c r="BI52" i="38"/>
  <c r="BH52" i="38"/>
  <c r="BG52" i="38"/>
  <c r="BF52" i="38"/>
  <c r="BE52" i="38"/>
  <c r="BD52" i="38"/>
  <c r="BC52" i="38"/>
  <c r="BB52" i="38"/>
  <c r="BA52" i="38"/>
  <c r="AZ52" i="38"/>
  <c r="AY52" i="38"/>
  <c r="AX52" i="38"/>
  <c r="AW52" i="38"/>
  <c r="AV52" i="38"/>
  <c r="AU52" i="38"/>
  <c r="AT52" i="38"/>
  <c r="EM16" i="40" s="1"/>
  <c r="AS52" i="38"/>
  <c r="AR52" i="38"/>
  <c r="AQ52" i="38"/>
  <c r="AP52" i="38"/>
  <c r="AO52" i="38"/>
  <c r="AN52" i="38"/>
  <c r="AM52" i="38"/>
  <c r="AL52" i="38"/>
  <c r="AK52" i="38"/>
  <c r="AJ52" i="38"/>
  <c r="AI52" i="38"/>
  <c r="AH52" i="38"/>
  <c r="AG52" i="38"/>
  <c r="AF52" i="38"/>
  <c r="AE52" i="38"/>
  <c r="AD52" i="38"/>
  <c r="AC52" i="38"/>
  <c r="AB52" i="38"/>
  <c r="AA52" i="38"/>
  <c r="DP16" i="40" s="1"/>
  <c r="Z52" i="38"/>
  <c r="Y52" i="38"/>
  <c r="X52" i="38"/>
  <c r="W52" i="38"/>
  <c r="V52" i="38"/>
  <c r="U52" i="38"/>
  <c r="T52" i="38"/>
  <c r="S52" i="38"/>
  <c r="R52" i="38"/>
  <c r="Q52" i="38"/>
  <c r="P52" i="38"/>
  <c r="O52" i="38"/>
  <c r="N52" i="38"/>
  <c r="M52" i="38"/>
  <c r="L52" i="38"/>
  <c r="K52" i="38"/>
  <c r="J52" i="38"/>
  <c r="I52" i="38"/>
  <c r="H52" i="38"/>
  <c r="DA16" i="40" s="1"/>
  <c r="G52" i="38"/>
  <c r="F52" i="38"/>
  <c r="E52" i="38"/>
  <c r="D52" i="38"/>
  <c r="BZ51" i="38"/>
  <c r="BY51" i="38"/>
  <c r="BX51" i="38"/>
  <c r="BW51" i="38"/>
  <c r="BV51" i="38"/>
  <c r="BU51" i="38"/>
  <c r="BT51" i="38"/>
  <c r="BS51" i="38"/>
  <c r="BR51" i="38"/>
  <c r="BQ51" i="38"/>
  <c r="BP51" i="38"/>
  <c r="BO51" i="38"/>
  <c r="BN51" i="38"/>
  <c r="BM51" i="38"/>
  <c r="BL51" i="38"/>
  <c r="BK51" i="38"/>
  <c r="BJ51" i="38"/>
  <c r="BI51" i="38"/>
  <c r="BH51" i="38"/>
  <c r="BG51" i="38"/>
  <c r="BF51" i="38"/>
  <c r="BE51" i="38"/>
  <c r="BD51" i="38"/>
  <c r="BC51" i="38"/>
  <c r="BB51" i="38"/>
  <c r="BA51" i="38"/>
  <c r="AZ51" i="38"/>
  <c r="AY51" i="38"/>
  <c r="AX51" i="38"/>
  <c r="AW51" i="38"/>
  <c r="AV51" i="38"/>
  <c r="AU51" i="38"/>
  <c r="AT51" i="38"/>
  <c r="AS51" i="38"/>
  <c r="AR51" i="38"/>
  <c r="AQ51" i="38"/>
  <c r="AP51" i="38"/>
  <c r="AO51" i="38"/>
  <c r="AN51" i="38"/>
  <c r="AM51" i="38"/>
  <c r="AL51" i="38"/>
  <c r="AK51" i="38"/>
  <c r="AJ51" i="38"/>
  <c r="AI51" i="38"/>
  <c r="AH51" i="38"/>
  <c r="AG51" i="38"/>
  <c r="AF51" i="38"/>
  <c r="AE51" i="38"/>
  <c r="AD51" i="38"/>
  <c r="AC51" i="38"/>
  <c r="AB51" i="38"/>
  <c r="AA51" i="38"/>
  <c r="Z51" i="38"/>
  <c r="Y51" i="38"/>
  <c r="X51" i="38"/>
  <c r="W51" i="38"/>
  <c r="V51" i="38"/>
  <c r="U51" i="38"/>
  <c r="T51" i="38"/>
  <c r="S51" i="38"/>
  <c r="R51" i="38"/>
  <c r="Q51" i="38"/>
  <c r="P51" i="38"/>
  <c r="O51" i="38"/>
  <c r="N51" i="38"/>
  <c r="M51" i="38"/>
  <c r="L51" i="38"/>
  <c r="K51" i="38"/>
  <c r="J51" i="38"/>
  <c r="I51" i="38"/>
  <c r="H51" i="38"/>
  <c r="G51" i="38"/>
  <c r="F51" i="38"/>
  <c r="E51" i="38"/>
  <c r="D51" i="38"/>
  <c r="BZ50" i="38"/>
  <c r="BZ60" i="38" s="1"/>
  <c r="BY50" i="38"/>
  <c r="BY60" i="38" s="1"/>
  <c r="BX50" i="38"/>
  <c r="BX60" i="38" s="1"/>
  <c r="BW50" i="38"/>
  <c r="BW60" i="38" s="1"/>
  <c r="BV50" i="38"/>
  <c r="BV60" i="38" s="1"/>
  <c r="BU50" i="38"/>
  <c r="BU60" i="38" s="1"/>
  <c r="BT50" i="38"/>
  <c r="BT60" i="38" s="1"/>
  <c r="BS50" i="38"/>
  <c r="BS60" i="38" s="1"/>
  <c r="BR50" i="38"/>
  <c r="BR60" i="38" s="1"/>
  <c r="BQ50" i="38"/>
  <c r="BQ60" i="38" s="1"/>
  <c r="BP50" i="38"/>
  <c r="BP60" i="38" s="1"/>
  <c r="BO50" i="38"/>
  <c r="BO60" i="38" s="1"/>
  <c r="BN50" i="38"/>
  <c r="BN60" i="38" s="1"/>
  <c r="BM50" i="38"/>
  <c r="BM60" i="38" s="1"/>
  <c r="BL50" i="38"/>
  <c r="BL60" i="38" s="1"/>
  <c r="BK50" i="38"/>
  <c r="BK60" i="38" s="1"/>
  <c r="BJ50" i="38"/>
  <c r="BJ60" i="38" s="1"/>
  <c r="BI50" i="38"/>
  <c r="BI60" i="38" s="1"/>
  <c r="BH50" i="38"/>
  <c r="BH60" i="38" s="1"/>
  <c r="BG50" i="38"/>
  <c r="BG60" i="38" s="1"/>
  <c r="BF50" i="38"/>
  <c r="BF60" i="38" s="1"/>
  <c r="BE50" i="38"/>
  <c r="BE60" i="38" s="1"/>
  <c r="BD50" i="38"/>
  <c r="BC50" i="38"/>
  <c r="BC60" i="38" s="1"/>
  <c r="BB50" i="38"/>
  <c r="BB60" i="38" s="1"/>
  <c r="BA50" i="38"/>
  <c r="BA60" i="38" s="1"/>
  <c r="AZ50" i="38"/>
  <c r="AZ60" i="38" s="1"/>
  <c r="AY50" i="38"/>
  <c r="AY60" i="38" s="1"/>
  <c r="AX50" i="38"/>
  <c r="AX60" i="38" s="1"/>
  <c r="AW50" i="38"/>
  <c r="AW60" i="38" s="1"/>
  <c r="AV50" i="38"/>
  <c r="AV60" i="38" s="1"/>
  <c r="AU50" i="38"/>
  <c r="AU60" i="38" s="1"/>
  <c r="AT50" i="38"/>
  <c r="AT60" i="38" s="1"/>
  <c r="AS50" i="38"/>
  <c r="AS60" i="38" s="1"/>
  <c r="AR50" i="38"/>
  <c r="AR60" i="38" s="1"/>
  <c r="AQ50" i="38"/>
  <c r="AQ60" i="38" s="1"/>
  <c r="AP50" i="38"/>
  <c r="AP60" i="38" s="1"/>
  <c r="AO50" i="38"/>
  <c r="AO60" i="38" s="1"/>
  <c r="AN50" i="38"/>
  <c r="AN60" i="38" s="1"/>
  <c r="AM50" i="38"/>
  <c r="AM60" i="38" s="1"/>
  <c r="AL50" i="38"/>
  <c r="AL60" i="38" s="1"/>
  <c r="AK50" i="38"/>
  <c r="AK60" i="38" s="1"/>
  <c r="AJ50" i="38"/>
  <c r="AJ60" i="38" s="1"/>
  <c r="AI50" i="38"/>
  <c r="AI60" i="38" s="1"/>
  <c r="AH50" i="38"/>
  <c r="AH60" i="38" s="1"/>
  <c r="AG50" i="38"/>
  <c r="AG60" i="38" s="1"/>
  <c r="AF50" i="38"/>
  <c r="AF60" i="38" s="1"/>
  <c r="AE50" i="38"/>
  <c r="AE60" i="38" s="1"/>
  <c r="AD50" i="38"/>
  <c r="AD60" i="38" s="1"/>
  <c r="AC50" i="38"/>
  <c r="AC60" i="38" s="1"/>
  <c r="AB50" i="38"/>
  <c r="AB60" i="38" s="1"/>
  <c r="AA50" i="38"/>
  <c r="AA60" i="38" s="1"/>
  <c r="Z50" i="38"/>
  <c r="Z60" i="38" s="1"/>
  <c r="Y50" i="38"/>
  <c r="Y60" i="38" s="1"/>
  <c r="X50" i="38"/>
  <c r="X60" i="38" s="1"/>
  <c r="W50" i="38"/>
  <c r="W60" i="38" s="1"/>
  <c r="V50" i="38"/>
  <c r="V60" i="38" s="1"/>
  <c r="U50" i="38"/>
  <c r="U60" i="38" s="1"/>
  <c r="T50" i="38"/>
  <c r="T60" i="38" s="1"/>
  <c r="S50" i="38"/>
  <c r="S60" i="38" s="1"/>
  <c r="R50" i="38"/>
  <c r="R60" i="38" s="1"/>
  <c r="Q50" i="38"/>
  <c r="Q60" i="38" s="1"/>
  <c r="P50" i="38"/>
  <c r="P60" i="38" s="1"/>
  <c r="O50" i="38"/>
  <c r="O60" i="38" s="1"/>
  <c r="N50" i="38"/>
  <c r="N60" i="38" s="1"/>
  <c r="M50" i="38"/>
  <c r="M60" i="38" s="1"/>
  <c r="L50" i="38"/>
  <c r="L60" i="38" s="1"/>
  <c r="K50" i="38"/>
  <c r="K60" i="38" s="1"/>
  <c r="J50" i="38"/>
  <c r="J60" i="38" s="1"/>
  <c r="I50" i="38"/>
  <c r="I60" i="38" s="1"/>
  <c r="H50" i="38"/>
  <c r="H60" i="38" s="1"/>
  <c r="G50" i="38"/>
  <c r="G60" i="38" s="1"/>
  <c r="F50" i="38"/>
  <c r="F60" i="38" s="1"/>
  <c r="E50" i="38"/>
  <c r="E60" i="38" s="1"/>
  <c r="D50" i="38"/>
  <c r="D60" i="38" s="1"/>
  <c r="BZ47" i="38"/>
  <c r="BY47" i="38"/>
  <c r="BX47" i="38"/>
  <c r="BW47" i="38"/>
  <c r="BV47" i="38"/>
  <c r="BU47" i="38"/>
  <c r="BT47" i="38"/>
  <c r="BS47" i="38"/>
  <c r="BR47" i="38"/>
  <c r="BQ47" i="38"/>
  <c r="BP47" i="38"/>
  <c r="BO47" i="38"/>
  <c r="BN47" i="38"/>
  <c r="BM47" i="38"/>
  <c r="BL47" i="38"/>
  <c r="BK47" i="38"/>
  <c r="BJ47" i="38"/>
  <c r="BI47" i="38"/>
  <c r="BH47" i="38"/>
  <c r="BG47" i="38"/>
  <c r="BF47" i="38"/>
  <c r="BE47" i="38"/>
  <c r="BD47" i="38"/>
  <c r="BC47" i="38"/>
  <c r="BB47" i="38"/>
  <c r="BA47" i="38"/>
  <c r="AZ47" i="38"/>
  <c r="AY47" i="38"/>
  <c r="AX47" i="38"/>
  <c r="AW47" i="38"/>
  <c r="AV47" i="38"/>
  <c r="AU47" i="38"/>
  <c r="AT47" i="38"/>
  <c r="AS47" i="38"/>
  <c r="AR47" i="38"/>
  <c r="AQ47" i="38"/>
  <c r="AP47" i="38"/>
  <c r="AO47" i="38"/>
  <c r="AN47" i="38"/>
  <c r="AM47" i="38"/>
  <c r="AL47" i="38"/>
  <c r="AK47" i="38"/>
  <c r="AJ47" i="38"/>
  <c r="AI47" i="38"/>
  <c r="AH47" i="38"/>
  <c r="AG47" i="38"/>
  <c r="AF47" i="38"/>
  <c r="AE47" i="38"/>
  <c r="AD47" i="38"/>
  <c r="AC47" i="38"/>
  <c r="AB47" i="38"/>
  <c r="AA47" i="38"/>
  <c r="Z47" i="38"/>
  <c r="Y47" i="38"/>
  <c r="X47" i="38"/>
  <c r="W47" i="38"/>
  <c r="V47" i="38"/>
  <c r="U47" i="38"/>
  <c r="T47" i="38"/>
  <c r="S47" i="38"/>
  <c r="R47" i="38"/>
  <c r="Q47" i="38"/>
  <c r="P47" i="38"/>
  <c r="O47" i="38"/>
  <c r="N47" i="38"/>
  <c r="M47" i="38"/>
  <c r="L47" i="38"/>
  <c r="K47" i="38"/>
  <c r="J47" i="38"/>
  <c r="I47" i="38"/>
  <c r="H47" i="38"/>
  <c r="G47" i="38"/>
  <c r="F47" i="38"/>
  <c r="E47" i="38"/>
  <c r="D47" i="38"/>
  <c r="BZ46" i="38"/>
  <c r="BY46" i="38"/>
  <c r="BX46" i="38"/>
  <c r="BW46" i="38"/>
  <c r="BV46" i="38"/>
  <c r="BU46" i="38"/>
  <c r="BT46" i="38"/>
  <c r="BS46" i="38"/>
  <c r="BR46" i="38"/>
  <c r="BQ46" i="38"/>
  <c r="BP46" i="38"/>
  <c r="BO46" i="38"/>
  <c r="BN46" i="38"/>
  <c r="BM46" i="38"/>
  <c r="BL46" i="38"/>
  <c r="BK46" i="38"/>
  <c r="BJ46" i="38"/>
  <c r="BI46" i="38"/>
  <c r="BH46" i="38"/>
  <c r="BG46" i="38"/>
  <c r="BF46" i="38"/>
  <c r="BE46" i="38"/>
  <c r="BD46" i="38"/>
  <c r="BC46" i="38"/>
  <c r="BB46" i="38"/>
  <c r="BA46" i="38"/>
  <c r="AZ46" i="38"/>
  <c r="AY46" i="38"/>
  <c r="AX46" i="38"/>
  <c r="AW46" i="38"/>
  <c r="AV46" i="38"/>
  <c r="AU46" i="38"/>
  <c r="AT46" i="38"/>
  <c r="AS46" i="38"/>
  <c r="AR46" i="38"/>
  <c r="AQ46" i="38"/>
  <c r="AP46" i="38"/>
  <c r="AO46" i="38"/>
  <c r="AN46" i="38"/>
  <c r="AM46" i="38"/>
  <c r="AL46" i="38"/>
  <c r="AK46" i="38"/>
  <c r="AJ46" i="38"/>
  <c r="AI46" i="38"/>
  <c r="AH46" i="38"/>
  <c r="AG46" i="38"/>
  <c r="AF46" i="38"/>
  <c r="AE46" i="38"/>
  <c r="AD46" i="38"/>
  <c r="AC46" i="38"/>
  <c r="AB46" i="38"/>
  <c r="AA46" i="38"/>
  <c r="Z46" i="38"/>
  <c r="Y46" i="38"/>
  <c r="X46" i="38"/>
  <c r="W46" i="38"/>
  <c r="V46" i="38"/>
  <c r="U46" i="38"/>
  <c r="T46" i="38"/>
  <c r="S46" i="38"/>
  <c r="R46" i="38"/>
  <c r="Q46" i="38"/>
  <c r="P46" i="38"/>
  <c r="O46" i="38"/>
  <c r="N46" i="38"/>
  <c r="M46" i="38"/>
  <c r="L46" i="38"/>
  <c r="K46" i="38"/>
  <c r="J46" i="38"/>
  <c r="I46" i="38"/>
  <c r="H46" i="38"/>
  <c r="G46" i="38"/>
  <c r="F46" i="38"/>
  <c r="E46" i="38"/>
  <c r="D46" i="38"/>
  <c r="BZ45" i="38"/>
  <c r="BY45" i="38"/>
  <c r="BX45" i="38"/>
  <c r="BW45" i="38"/>
  <c r="BV45" i="38"/>
  <c r="BU45" i="38"/>
  <c r="BT45" i="38"/>
  <c r="BS45" i="38"/>
  <c r="BR45" i="38"/>
  <c r="BQ45" i="38"/>
  <c r="BP45" i="38"/>
  <c r="BO45" i="38"/>
  <c r="BN45" i="38"/>
  <c r="BM45" i="38"/>
  <c r="BL45" i="38"/>
  <c r="BK45" i="38"/>
  <c r="BJ45" i="38"/>
  <c r="BI45" i="38"/>
  <c r="BH45" i="38"/>
  <c r="BG45" i="38"/>
  <c r="BF45" i="38"/>
  <c r="BE45" i="38"/>
  <c r="BD45" i="38"/>
  <c r="BC45" i="38"/>
  <c r="BB45" i="38"/>
  <c r="BA45" i="38"/>
  <c r="AZ45" i="38"/>
  <c r="AY45" i="38"/>
  <c r="AX45" i="38"/>
  <c r="AW45" i="38"/>
  <c r="AV45" i="38"/>
  <c r="AU45" i="38"/>
  <c r="AT45" i="38"/>
  <c r="AS45" i="38"/>
  <c r="AR45" i="38"/>
  <c r="AQ45" i="38"/>
  <c r="AP45" i="38"/>
  <c r="AO45" i="38"/>
  <c r="AN45" i="38"/>
  <c r="AM45" i="38"/>
  <c r="AL45" i="38"/>
  <c r="AK45" i="38"/>
  <c r="AJ45" i="38"/>
  <c r="AI45" i="38"/>
  <c r="AH45" i="38"/>
  <c r="AG45" i="38"/>
  <c r="AF45" i="38"/>
  <c r="AE45" i="38"/>
  <c r="AD45" i="38"/>
  <c r="AC45" i="38"/>
  <c r="AB45" i="38"/>
  <c r="AA45" i="38"/>
  <c r="Z45" i="38"/>
  <c r="Y45" i="38"/>
  <c r="X45" i="38"/>
  <c r="W45" i="38"/>
  <c r="V45" i="38"/>
  <c r="U45" i="38"/>
  <c r="T45" i="38"/>
  <c r="S45" i="38"/>
  <c r="R45" i="38"/>
  <c r="Q45" i="38"/>
  <c r="P45" i="38"/>
  <c r="O45" i="38"/>
  <c r="N45" i="38"/>
  <c r="M45" i="38"/>
  <c r="L45" i="38"/>
  <c r="K45" i="38"/>
  <c r="J45" i="38"/>
  <c r="I45" i="38"/>
  <c r="H45" i="38"/>
  <c r="G45" i="38"/>
  <c r="F45" i="38"/>
  <c r="E45" i="38"/>
  <c r="D45" i="38"/>
  <c r="BZ44" i="38"/>
  <c r="BY44" i="38"/>
  <c r="BX44" i="38"/>
  <c r="BW44" i="38"/>
  <c r="BV44" i="38"/>
  <c r="BU44" i="38"/>
  <c r="BT44" i="38"/>
  <c r="BS44" i="38"/>
  <c r="BR44" i="38"/>
  <c r="BQ44" i="38"/>
  <c r="BP44" i="38"/>
  <c r="BO44" i="38"/>
  <c r="BN44" i="38"/>
  <c r="BM44" i="38"/>
  <c r="BL44" i="38"/>
  <c r="BK44" i="38"/>
  <c r="BJ44" i="38"/>
  <c r="BI44" i="38"/>
  <c r="BH44" i="38"/>
  <c r="BG44" i="38"/>
  <c r="BF44" i="38"/>
  <c r="BE44" i="38"/>
  <c r="BD44" i="38"/>
  <c r="BC44" i="38"/>
  <c r="BB44" i="38"/>
  <c r="BA44" i="38"/>
  <c r="AZ44" i="38"/>
  <c r="AY44" i="38"/>
  <c r="AX44" i="38"/>
  <c r="AW44" i="38"/>
  <c r="AV44" i="38"/>
  <c r="AU44" i="38"/>
  <c r="AT44" i="38"/>
  <c r="AS44" i="38"/>
  <c r="AR44" i="38"/>
  <c r="AQ44" i="38"/>
  <c r="AP44" i="38"/>
  <c r="AO44" i="38"/>
  <c r="AN44" i="38"/>
  <c r="AM44" i="38"/>
  <c r="AL44" i="38"/>
  <c r="AK44" i="38"/>
  <c r="AJ44" i="38"/>
  <c r="AI44" i="38"/>
  <c r="AH44" i="38"/>
  <c r="AG44" i="38"/>
  <c r="AF44" i="38"/>
  <c r="AE44" i="38"/>
  <c r="AD44" i="38"/>
  <c r="AC44" i="38"/>
  <c r="AB44" i="38"/>
  <c r="AA44" i="38"/>
  <c r="Z44" i="38"/>
  <c r="Y44" i="38"/>
  <c r="X44" i="38"/>
  <c r="W44" i="38"/>
  <c r="V44" i="38"/>
  <c r="U44" i="38"/>
  <c r="T44" i="38"/>
  <c r="S44" i="38"/>
  <c r="R44" i="38"/>
  <c r="Q44" i="38"/>
  <c r="P44" i="38"/>
  <c r="O44" i="38"/>
  <c r="N44" i="38"/>
  <c r="M44" i="38"/>
  <c r="L44" i="38"/>
  <c r="K44" i="38"/>
  <c r="J44" i="38"/>
  <c r="I44" i="38"/>
  <c r="H44" i="38"/>
  <c r="G44" i="38"/>
  <c r="F44" i="38"/>
  <c r="E44" i="38"/>
  <c r="D44" i="38"/>
  <c r="BZ31" i="38"/>
  <c r="BY31" i="38"/>
  <c r="BX31" i="38"/>
  <c r="BW31" i="38"/>
  <c r="BV31" i="38"/>
  <c r="BU31" i="38"/>
  <c r="BT31" i="38"/>
  <c r="BS31" i="38"/>
  <c r="BR31" i="38"/>
  <c r="BQ31" i="38"/>
  <c r="BP31" i="38"/>
  <c r="BO31" i="38"/>
  <c r="BN31" i="38"/>
  <c r="BM31" i="38"/>
  <c r="BL31" i="38"/>
  <c r="BK31" i="38"/>
  <c r="BJ31" i="38"/>
  <c r="BI31" i="38"/>
  <c r="BH31" i="38"/>
  <c r="BG31" i="38"/>
  <c r="BF31" i="38"/>
  <c r="BE31" i="38"/>
  <c r="BD31" i="38"/>
  <c r="BC31" i="38"/>
  <c r="BB31" i="38"/>
  <c r="BA31" i="38"/>
  <c r="AZ31" i="38"/>
  <c r="AY31" i="38"/>
  <c r="AX31" i="38"/>
  <c r="AW31" i="38"/>
  <c r="AV31" i="38"/>
  <c r="AU31" i="38"/>
  <c r="AT31" i="38"/>
  <c r="AS31" i="38"/>
  <c r="AR31" i="38"/>
  <c r="AQ31" i="38"/>
  <c r="AP31" i="38"/>
  <c r="AO31" i="38"/>
  <c r="AN31" i="38"/>
  <c r="AM31" i="38"/>
  <c r="AL31" i="38"/>
  <c r="AK31" i="38"/>
  <c r="AJ31" i="38"/>
  <c r="AI31" i="38"/>
  <c r="AH31" i="38"/>
  <c r="AG31" i="38"/>
  <c r="AF31" i="38"/>
  <c r="AE31" i="38"/>
  <c r="AD31" i="38"/>
  <c r="AC31" i="38"/>
  <c r="AB31" i="38"/>
  <c r="AA31" i="38"/>
  <c r="Z31" i="38"/>
  <c r="Y31" i="38"/>
  <c r="X31" i="38"/>
  <c r="W31" i="38"/>
  <c r="V31" i="38"/>
  <c r="U31" i="38"/>
  <c r="T31" i="38"/>
  <c r="S31" i="38"/>
  <c r="R31" i="38"/>
  <c r="Q31" i="38"/>
  <c r="P31" i="38"/>
  <c r="O31" i="38"/>
  <c r="N31" i="38"/>
  <c r="M31" i="38"/>
  <c r="L31" i="38"/>
  <c r="K31" i="38"/>
  <c r="J31" i="38"/>
  <c r="I31" i="38"/>
  <c r="H31" i="38"/>
  <c r="G31" i="38"/>
  <c r="F31" i="38"/>
  <c r="E31" i="38"/>
  <c r="D31" i="38"/>
  <c r="BZ30" i="38"/>
  <c r="BY30" i="38"/>
  <c r="BX30" i="38"/>
  <c r="BW30" i="38"/>
  <c r="BV30" i="38"/>
  <c r="BU30" i="38"/>
  <c r="BT30" i="38"/>
  <c r="BS30" i="38"/>
  <c r="BR30" i="38"/>
  <c r="BQ30" i="38"/>
  <c r="BP30" i="38"/>
  <c r="BO30" i="38"/>
  <c r="BN30" i="38"/>
  <c r="BM30" i="38"/>
  <c r="BL30" i="38"/>
  <c r="BK30" i="38"/>
  <c r="BJ30" i="38"/>
  <c r="BI30" i="38"/>
  <c r="BH30" i="38"/>
  <c r="BG30" i="38"/>
  <c r="BF30" i="38"/>
  <c r="BE30" i="38"/>
  <c r="BD30" i="38"/>
  <c r="BC30" i="38"/>
  <c r="BB30" i="38"/>
  <c r="BA30" i="38"/>
  <c r="AZ30" i="38"/>
  <c r="AY30" i="38"/>
  <c r="AX30" i="38"/>
  <c r="AW30" i="38"/>
  <c r="AV30" i="38"/>
  <c r="AU30" i="38"/>
  <c r="AT30" i="38"/>
  <c r="AS30" i="38"/>
  <c r="AR30" i="38"/>
  <c r="AQ30" i="38"/>
  <c r="AP30" i="38"/>
  <c r="AO30" i="38"/>
  <c r="AN30" i="38"/>
  <c r="AM30" i="38"/>
  <c r="AL30" i="38"/>
  <c r="AK30" i="38"/>
  <c r="AJ30" i="38"/>
  <c r="AI30" i="38"/>
  <c r="AH30" i="38"/>
  <c r="AG30" i="38"/>
  <c r="AF30" i="38"/>
  <c r="AE30" i="38"/>
  <c r="AD30" i="38"/>
  <c r="AC30" i="38"/>
  <c r="AB30" i="38"/>
  <c r="AA30" i="38"/>
  <c r="Z30" i="38"/>
  <c r="Y30" i="38"/>
  <c r="X30" i="38"/>
  <c r="W30" i="38"/>
  <c r="V30" i="38"/>
  <c r="U30" i="38"/>
  <c r="T30" i="38"/>
  <c r="S30" i="38"/>
  <c r="R30" i="38"/>
  <c r="Q30" i="38"/>
  <c r="P30" i="38"/>
  <c r="O30" i="38"/>
  <c r="N30" i="38"/>
  <c r="M30" i="38"/>
  <c r="L30" i="38"/>
  <c r="K30" i="38"/>
  <c r="J30" i="38"/>
  <c r="I30" i="38"/>
  <c r="H30" i="38"/>
  <c r="G30" i="38"/>
  <c r="F30" i="38"/>
  <c r="E30" i="38"/>
  <c r="D30" i="38"/>
  <c r="BZ29" i="38"/>
  <c r="BY29" i="38"/>
  <c r="BX29" i="38"/>
  <c r="BW29" i="38"/>
  <c r="BV29" i="38"/>
  <c r="BU29" i="38"/>
  <c r="BT29" i="38"/>
  <c r="BS29" i="38"/>
  <c r="BR29" i="38"/>
  <c r="BQ29" i="38"/>
  <c r="BP29" i="38"/>
  <c r="BO29" i="38"/>
  <c r="BN29" i="38"/>
  <c r="BM29" i="38"/>
  <c r="BL29" i="38"/>
  <c r="BK29" i="38"/>
  <c r="BJ29" i="38"/>
  <c r="BI29" i="38"/>
  <c r="BH29" i="38"/>
  <c r="BG29" i="38"/>
  <c r="BF29" i="38"/>
  <c r="BE29" i="38"/>
  <c r="BD29" i="38"/>
  <c r="BC29" i="38"/>
  <c r="BB29" i="38"/>
  <c r="BA29" i="38"/>
  <c r="AZ29" i="38"/>
  <c r="AY29" i="38"/>
  <c r="AX29" i="38"/>
  <c r="AW29" i="38"/>
  <c r="AV29" i="38"/>
  <c r="AU29" i="38"/>
  <c r="AT29" i="38"/>
  <c r="AS29" i="38"/>
  <c r="AR29" i="38"/>
  <c r="AQ29" i="38"/>
  <c r="AP29" i="38"/>
  <c r="AO29" i="38"/>
  <c r="AN29" i="38"/>
  <c r="AM29" i="38"/>
  <c r="AL29" i="38"/>
  <c r="AK29" i="38"/>
  <c r="AJ29" i="38"/>
  <c r="AI29" i="38"/>
  <c r="AH29" i="38"/>
  <c r="AG29" i="38"/>
  <c r="AF29" i="38"/>
  <c r="AE29" i="38"/>
  <c r="AD29" i="38"/>
  <c r="AC29" i="38"/>
  <c r="AB29" i="38"/>
  <c r="AA29" i="38"/>
  <c r="Z29" i="38"/>
  <c r="Y29" i="38"/>
  <c r="X29" i="38"/>
  <c r="W29" i="38"/>
  <c r="V29" i="38"/>
  <c r="U29" i="38"/>
  <c r="T29" i="38"/>
  <c r="S29" i="38"/>
  <c r="R29" i="38"/>
  <c r="Q29" i="38"/>
  <c r="P29" i="38"/>
  <c r="O29" i="38"/>
  <c r="N29" i="38"/>
  <c r="M29" i="38"/>
  <c r="L29" i="38"/>
  <c r="K29" i="38"/>
  <c r="J29" i="38"/>
  <c r="I29" i="38"/>
  <c r="H29" i="38"/>
  <c r="G29" i="38"/>
  <c r="F29" i="38"/>
  <c r="E29" i="38"/>
  <c r="D29" i="38"/>
  <c r="BZ28" i="38"/>
  <c r="BY28" i="38"/>
  <c r="BX28" i="38"/>
  <c r="BW28" i="38"/>
  <c r="BV28" i="38"/>
  <c r="BU28" i="38"/>
  <c r="BT28" i="38"/>
  <c r="BS28" i="38"/>
  <c r="BR28" i="38"/>
  <c r="BQ28" i="38"/>
  <c r="BP28" i="38"/>
  <c r="BO28" i="38"/>
  <c r="BN28" i="38"/>
  <c r="BM28" i="38"/>
  <c r="BL28" i="38"/>
  <c r="BK28" i="38"/>
  <c r="BJ28" i="38"/>
  <c r="BI28" i="38"/>
  <c r="BH28" i="38"/>
  <c r="BG28" i="38"/>
  <c r="BF28" i="38"/>
  <c r="BE28" i="38"/>
  <c r="BD28" i="38"/>
  <c r="BC28" i="38"/>
  <c r="BB28" i="38"/>
  <c r="BA28" i="38"/>
  <c r="AZ28" i="38"/>
  <c r="AY28" i="38"/>
  <c r="AX28" i="38"/>
  <c r="AW28" i="38"/>
  <c r="AV28" i="38"/>
  <c r="AU28" i="38"/>
  <c r="AT28" i="38"/>
  <c r="AS28" i="38"/>
  <c r="AR28" i="38"/>
  <c r="AQ28" i="38"/>
  <c r="AP28" i="38"/>
  <c r="AO28" i="38"/>
  <c r="AN28" i="38"/>
  <c r="AM28" i="38"/>
  <c r="AL28" i="38"/>
  <c r="AK28" i="38"/>
  <c r="AJ28" i="38"/>
  <c r="AI28" i="38"/>
  <c r="AH28" i="38"/>
  <c r="AG28" i="38"/>
  <c r="AF28" i="38"/>
  <c r="AE28" i="38"/>
  <c r="AD28" i="38"/>
  <c r="AC28" i="38"/>
  <c r="AB28" i="38"/>
  <c r="AA28" i="38"/>
  <c r="Z28" i="38"/>
  <c r="Y28" i="38"/>
  <c r="X28" i="38"/>
  <c r="W28" i="38"/>
  <c r="V28" i="38"/>
  <c r="U28" i="38"/>
  <c r="T28" i="38"/>
  <c r="S28" i="38"/>
  <c r="R28" i="38"/>
  <c r="Q28" i="38"/>
  <c r="P28" i="38"/>
  <c r="O28" i="38"/>
  <c r="N28" i="38"/>
  <c r="M28" i="38"/>
  <c r="L28" i="38"/>
  <c r="K28" i="38"/>
  <c r="J28" i="38"/>
  <c r="I28" i="38"/>
  <c r="H28" i="38"/>
  <c r="G28" i="38"/>
  <c r="F28" i="38"/>
  <c r="E28" i="38"/>
  <c r="D28" i="38"/>
  <c r="BZ15" i="38"/>
  <c r="BY15" i="38"/>
  <c r="BX15" i="38"/>
  <c r="BW15" i="38"/>
  <c r="BV15" i="38"/>
  <c r="BU15" i="38"/>
  <c r="BT15" i="38"/>
  <c r="BS15" i="38"/>
  <c r="BR15" i="38"/>
  <c r="BQ15" i="38"/>
  <c r="BP15" i="38"/>
  <c r="BO15" i="38"/>
  <c r="BN15" i="38"/>
  <c r="BM15" i="38"/>
  <c r="BL15" i="38"/>
  <c r="BK15" i="38"/>
  <c r="BJ15" i="38"/>
  <c r="BI15" i="38"/>
  <c r="BH15" i="38"/>
  <c r="BG15" i="38"/>
  <c r="BF15" i="38"/>
  <c r="BE15" i="38"/>
  <c r="BD15" i="38"/>
  <c r="BC15" i="38"/>
  <c r="BB15" i="38"/>
  <c r="BA15" i="38"/>
  <c r="AZ15" i="38"/>
  <c r="AY15" i="38"/>
  <c r="AX15" i="38"/>
  <c r="AW15" i="38"/>
  <c r="AV15" i="38"/>
  <c r="AU15" i="38"/>
  <c r="AT15" i="38"/>
  <c r="AS15" i="38"/>
  <c r="AR15" i="38"/>
  <c r="AQ15" i="38"/>
  <c r="AP15" i="38"/>
  <c r="AO15" i="38"/>
  <c r="AN15" i="38"/>
  <c r="AM15" i="38"/>
  <c r="AL15" i="38"/>
  <c r="AK15" i="38"/>
  <c r="AJ15" i="38"/>
  <c r="AI15" i="38"/>
  <c r="AH15" i="38"/>
  <c r="AG15" i="38"/>
  <c r="AF15" i="38"/>
  <c r="AE15" i="38"/>
  <c r="AD15" i="38"/>
  <c r="AC15" i="38"/>
  <c r="AB15" i="38"/>
  <c r="AA15" i="38"/>
  <c r="Z15" i="38"/>
  <c r="Y15" i="38"/>
  <c r="X15" i="38"/>
  <c r="W15" i="38"/>
  <c r="V15" i="38"/>
  <c r="U15" i="38"/>
  <c r="T15" i="38"/>
  <c r="S15" i="38"/>
  <c r="R15" i="38"/>
  <c r="Q15" i="38"/>
  <c r="P15" i="38"/>
  <c r="O15" i="38"/>
  <c r="N15" i="38"/>
  <c r="M15" i="38"/>
  <c r="L15" i="38"/>
  <c r="K15" i="38"/>
  <c r="J15" i="38"/>
  <c r="I15" i="38"/>
  <c r="H15" i="38"/>
  <c r="G15" i="38"/>
  <c r="F15" i="38"/>
  <c r="E15" i="38"/>
  <c r="D15" i="38"/>
  <c r="BZ14" i="38"/>
  <c r="BY14" i="38"/>
  <c r="BX14" i="38"/>
  <c r="BW14" i="38"/>
  <c r="BV14" i="38"/>
  <c r="BU14" i="38"/>
  <c r="BT14" i="38"/>
  <c r="BS14" i="38"/>
  <c r="BR14" i="38"/>
  <c r="BQ14" i="38"/>
  <c r="BP14" i="38"/>
  <c r="BO14" i="38"/>
  <c r="BN14" i="38"/>
  <c r="BM14" i="38"/>
  <c r="BL14" i="38"/>
  <c r="BK14" i="38"/>
  <c r="BJ14" i="38"/>
  <c r="BI14" i="38"/>
  <c r="BH14" i="38"/>
  <c r="BG14" i="38"/>
  <c r="BF14" i="38"/>
  <c r="BE14" i="38"/>
  <c r="BD14" i="38"/>
  <c r="BC14" i="38"/>
  <c r="BB14" i="38"/>
  <c r="BA14" i="38"/>
  <c r="AZ14" i="38"/>
  <c r="AY14" i="38"/>
  <c r="AX14" i="38"/>
  <c r="AW14" i="38"/>
  <c r="AV14" i="38"/>
  <c r="AU14" i="38"/>
  <c r="AT14" i="38"/>
  <c r="AS14" i="38"/>
  <c r="AR14" i="38"/>
  <c r="AQ14" i="38"/>
  <c r="AP14" i="38"/>
  <c r="AO14" i="38"/>
  <c r="AN14" i="38"/>
  <c r="AM14" i="38"/>
  <c r="AL14" i="38"/>
  <c r="AK14" i="38"/>
  <c r="AJ14" i="38"/>
  <c r="AI14" i="38"/>
  <c r="AH14" i="38"/>
  <c r="AG14" i="38"/>
  <c r="AF14" i="38"/>
  <c r="AE14" i="38"/>
  <c r="AD14" i="38"/>
  <c r="AC14" i="38"/>
  <c r="AB14" i="38"/>
  <c r="AA14" i="38"/>
  <c r="Z14" i="38"/>
  <c r="Y14" i="38"/>
  <c r="X14" i="38"/>
  <c r="W14" i="38"/>
  <c r="V14" i="38"/>
  <c r="U14" i="38"/>
  <c r="T14" i="38"/>
  <c r="S14" i="38"/>
  <c r="R14" i="38"/>
  <c r="Q14" i="38"/>
  <c r="P14" i="38"/>
  <c r="O14" i="38"/>
  <c r="N14" i="38"/>
  <c r="M14" i="38"/>
  <c r="L14" i="38"/>
  <c r="K14" i="38"/>
  <c r="J14" i="38"/>
  <c r="I14" i="38"/>
  <c r="H14" i="38"/>
  <c r="G14" i="38"/>
  <c r="F14" i="38"/>
  <c r="E14" i="38"/>
  <c r="D14" i="38"/>
  <c r="BZ13" i="38"/>
  <c r="BY13" i="38"/>
  <c r="BX13" i="38"/>
  <c r="BW13" i="38"/>
  <c r="BV13" i="38"/>
  <c r="BU13" i="38"/>
  <c r="BT13" i="38"/>
  <c r="BS13" i="38"/>
  <c r="BR13" i="38"/>
  <c r="BQ13" i="38"/>
  <c r="BP13" i="38"/>
  <c r="BO13" i="38"/>
  <c r="BN13" i="38"/>
  <c r="BM13" i="38"/>
  <c r="BL13" i="38"/>
  <c r="BK13" i="38"/>
  <c r="BJ13" i="38"/>
  <c r="BI13" i="38"/>
  <c r="BH13" i="38"/>
  <c r="BG13" i="38"/>
  <c r="BF13" i="38"/>
  <c r="BE13" i="38"/>
  <c r="BD13" i="38"/>
  <c r="BC13" i="38"/>
  <c r="BB13" i="38"/>
  <c r="BA13" i="38"/>
  <c r="AZ13" i="38"/>
  <c r="AY13" i="38"/>
  <c r="AX13" i="38"/>
  <c r="AW13" i="38"/>
  <c r="AV13" i="38"/>
  <c r="AU13" i="38"/>
  <c r="AT13" i="38"/>
  <c r="AS13" i="38"/>
  <c r="AR13" i="38"/>
  <c r="AQ13" i="38"/>
  <c r="AP13" i="38"/>
  <c r="AO13" i="38"/>
  <c r="AN13" i="38"/>
  <c r="AM13" i="38"/>
  <c r="AL13" i="38"/>
  <c r="AK13" i="38"/>
  <c r="AJ13" i="38"/>
  <c r="AI13" i="38"/>
  <c r="AH13" i="38"/>
  <c r="AG13" i="38"/>
  <c r="AF13" i="38"/>
  <c r="AE13" i="38"/>
  <c r="AD13" i="38"/>
  <c r="AC13" i="38"/>
  <c r="AB13" i="38"/>
  <c r="AA13" i="38"/>
  <c r="Z13" i="38"/>
  <c r="Y13" i="38"/>
  <c r="X13" i="38"/>
  <c r="W13" i="38"/>
  <c r="V13" i="38"/>
  <c r="U13" i="38"/>
  <c r="T13" i="38"/>
  <c r="S13" i="38"/>
  <c r="R13" i="38"/>
  <c r="Q13" i="38"/>
  <c r="P13" i="38"/>
  <c r="O13" i="38"/>
  <c r="N13" i="38"/>
  <c r="M13" i="38"/>
  <c r="L13" i="38"/>
  <c r="K13" i="38"/>
  <c r="J13" i="38"/>
  <c r="I13" i="38"/>
  <c r="H13" i="38"/>
  <c r="G13" i="38"/>
  <c r="F13" i="38"/>
  <c r="E13" i="38"/>
  <c r="D13" i="38"/>
  <c r="BZ12" i="38"/>
  <c r="BY12" i="38"/>
  <c r="BX12" i="38"/>
  <c r="BW12" i="38"/>
  <c r="BV12" i="38"/>
  <c r="BU12" i="38"/>
  <c r="BT12" i="38"/>
  <c r="BS12" i="38"/>
  <c r="BR12" i="38"/>
  <c r="BQ12" i="38"/>
  <c r="BP12" i="38"/>
  <c r="BO12" i="38"/>
  <c r="BN12" i="38"/>
  <c r="BM12" i="38"/>
  <c r="BL12" i="38"/>
  <c r="BK12" i="38"/>
  <c r="BJ12" i="38"/>
  <c r="BI12" i="38"/>
  <c r="BH12" i="38"/>
  <c r="BG12" i="38"/>
  <c r="BF12" i="38"/>
  <c r="BE12" i="38"/>
  <c r="BD12" i="38"/>
  <c r="BC12" i="38"/>
  <c r="BB12" i="38"/>
  <c r="BA12" i="38"/>
  <c r="AZ12" i="38"/>
  <c r="AY12" i="38"/>
  <c r="AX12" i="38"/>
  <c r="AW12" i="38"/>
  <c r="AV12" i="38"/>
  <c r="AU12" i="38"/>
  <c r="AT12" i="38"/>
  <c r="AS12" i="38"/>
  <c r="AR12" i="38"/>
  <c r="AQ12" i="38"/>
  <c r="AP12" i="38"/>
  <c r="AO12" i="38"/>
  <c r="AN12" i="38"/>
  <c r="AM12" i="38"/>
  <c r="AL12" i="38"/>
  <c r="AK12" i="38"/>
  <c r="AJ12" i="38"/>
  <c r="AI12" i="38"/>
  <c r="AH12" i="38"/>
  <c r="AG12" i="38"/>
  <c r="AF12" i="38"/>
  <c r="AE12" i="38"/>
  <c r="AD12" i="38"/>
  <c r="AC12" i="38"/>
  <c r="AB12" i="38"/>
  <c r="AA12" i="38"/>
  <c r="Z12" i="38"/>
  <c r="Y12" i="38"/>
  <c r="X12" i="38"/>
  <c r="W12" i="38"/>
  <c r="V12" i="38"/>
  <c r="U12" i="38"/>
  <c r="T12" i="38"/>
  <c r="S12" i="38"/>
  <c r="R12" i="38"/>
  <c r="Q12" i="38"/>
  <c r="P12" i="38"/>
  <c r="O12" i="38"/>
  <c r="N12" i="38"/>
  <c r="M12" i="38"/>
  <c r="L12" i="38"/>
  <c r="K12" i="38"/>
  <c r="J12" i="38"/>
  <c r="I12" i="38"/>
  <c r="H12" i="38"/>
  <c r="G12" i="38"/>
  <c r="F12" i="38"/>
  <c r="E12" i="38"/>
  <c r="D12" i="38"/>
  <c r="DD133" i="37"/>
  <c r="DD132" i="37"/>
  <c r="DD131" i="37"/>
  <c r="DD130" i="37"/>
  <c r="C90" i="37"/>
  <c r="C89" i="37"/>
  <c r="C88" i="37"/>
  <c r="DD87" i="37"/>
  <c r="BZ87" i="37"/>
  <c r="BY87" i="37"/>
  <c r="BX87" i="37"/>
  <c r="BW87" i="37"/>
  <c r="BV87" i="37"/>
  <c r="BU87" i="37"/>
  <c r="BT87" i="37"/>
  <c r="BS87" i="37"/>
  <c r="BR87" i="37"/>
  <c r="BQ87" i="37"/>
  <c r="BP87" i="37"/>
  <c r="BO87" i="37"/>
  <c r="BN87" i="37"/>
  <c r="BM87" i="37"/>
  <c r="BL87" i="37"/>
  <c r="BK87" i="37"/>
  <c r="BJ87" i="37"/>
  <c r="BI87" i="37"/>
  <c r="BH87" i="37"/>
  <c r="BG87" i="37"/>
  <c r="BF87" i="37"/>
  <c r="BE87" i="37"/>
  <c r="BD87" i="37"/>
  <c r="BC87" i="37"/>
  <c r="BB87" i="37"/>
  <c r="BA87" i="37"/>
  <c r="AZ87" i="37"/>
  <c r="AY87" i="37"/>
  <c r="AX87" i="37"/>
  <c r="AW87" i="37"/>
  <c r="AV87" i="37"/>
  <c r="AU87" i="37"/>
  <c r="AT87" i="37"/>
  <c r="AS87" i="37"/>
  <c r="AR87" i="37"/>
  <c r="AQ87" i="37"/>
  <c r="AP87" i="37"/>
  <c r="AO87" i="37"/>
  <c r="AN87" i="37"/>
  <c r="AM87" i="37"/>
  <c r="AL87" i="37"/>
  <c r="AK87" i="37"/>
  <c r="AJ87" i="37"/>
  <c r="AI87" i="37"/>
  <c r="AH87" i="37"/>
  <c r="AG87" i="37"/>
  <c r="AF87" i="37"/>
  <c r="AE87" i="37"/>
  <c r="AD87" i="37"/>
  <c r="AC87" i="37"/>
  <c r="AB87" i="37"/>
  <c r="AA87" i="37"/>
  <c r="Z87" i="37"/>
  <c r="Y87" i="37"/>
  <c r="X87" i="37"/>
  <c r="W87" i="37"/>
  <c r="V87" i="37"/>
  <c r="U87" i="37"/>
  <c r="T87" i="37"/>
  <c r="S87" i="37"/>
  <c r="R87" i="37"/>
  <c r="Q87" i="37"/>
  <c r="P87" i="37"/>
  <c r="O87" i="37"/>
  <c r="N87" i="37"/>
  <c r="M87" i="37"/>
  <c r="L87" i="37"/>
  <c r="K87" i="37"/>
  <c r="J87" i="37"/>
  <c r="I87" i="37"/>
  <c r="H87" i="37"/>
  <c r="G87" i="37"/>
  <c r="F87" i="37"/>
  <c r="E87" i="37"/>
  <c r="D87" i="37"/>
  <c r="BZ76" i="37"/>
  <c r="BY76" i="37"/>
  <c r="BX76" i="37"/>
  <c r="BW76" i="37"/>
  <c r="BV76" i="37"/>
  <c r="BU76" i="37"/>
  <c r="BT76" i="37"/>
  <c r="BS76" i="37"/>
  <c r="BR76" i="37"/>
  <c r="BQ76" i="37"/>
  <c r="BP76" i="37"/>
  <c r="BO76" i="37"/>
  <c r="BN76" i="37"/>
  <c r="BM76" i="37"/>
  <c r="BL76" i="37"/>
  <c r="BK76" i="37"/>
  <c r="BJ76" i="37"/>
  <c r="BI76" i="37"/>
  <c r="BH76" i="37"/>
  <c r="BG76" i="37"/>
  <c r="BF76" i="37"/>
  <c r="BE76" i="37"/>
  <c r="BD76" i="37"/>
  <c r="BC76" i="37"/>
  <c r="BB76" i="37"/>
  <c r="BA76" i="37"/>
  <c r="AZ76" i="37"/>
  <c r="AY76" i="37"/>
  <c r="AX76" i="37"/>
  <c r="AW76" i="37"/>
  <c r="AV76" i="37"/>
  <c r="AU76" i="37"/>
  <c r="AT76" i="37"/>
  <c r="AS76" i="37"/>
  <c r="AR76" i="37"/>
  <c r="AQ76" i="37"/>
  <c r="AP76" i="37"/>
  <c r="AO76" i="37"/>
  <c r="AN76" i="37"/>
  <c r="AM76" i="37"/>
  <c r="AL76" i="37"/>
  <c r="AK76" i="37"/>
  <c r="AJ76" i="37"/>
  <c r="AI76" i="37"/>
  <c r="AH76" i="37"/>
  <c r="AG76" i="37"/>
  <c r="AF76" i="37"/>
  <c r="AE76" i="37"/>
  <c r="AD76" i="37"/>
  <c r="AC76" i="37"/>
  <c r="AB76" i="37"/>
  <c r="AA76" i="37"/>
  <c r="Z76" i="37"/>
  <c r="Y76" i="37"/>
  <c r="X76" i="37"/>
  <c r="W76" i="37"/>
  <c r="V76" i="37"/>
  <c r="U76" i="37"/>
  <c r="T76" i="37"/>
  <c r="S76" i="37"/>
  <c r="R76" i="37"/>
  <c r="Q76" i="37"/>
  <c r="P76" i="37"/>
  <c r="O76" i="37"/>
  <c r="N76" i="37"/>
  <c r="M76" i="37"/>
  <c r="L76" i="37"/>
  <c r="K76" i="37"/>
  <c r="J76" i="37"/>
  <c r="I76" i="37"/>
  <c r="H76" i="37"/>
  <c r="G76" i="37"/>
  <c r="F76" i="37"/>
  <c r="E76" i="37"/>
  <c r="D76" i="37"/>
  <c r="BZ75" i="37"/>
  <c r="BY75" i="37"/>
  <c r="BX75" i="37"/>
  <c r="BW75" i="37"/>
  <c r="BV75" i="37"/>
  <c r="BU75" i="37"/>
  <c r="BT75" i="37"/>
  <c r="BS75" i="37"/>
  <c r="BR75" i="37"/>
  <c r="BQ75" i="37"/>
  <c r="BP75" i="37"/>
  <c r="BO75" i="37"/>
  <c r="BN75" i="37"/>
  <c r="BM75" i="37"/>
  <c r="BL75" i="37"/>
  <c r="BK75" i="37"/>
  <c r="BJ75" i="37"/>
  <c r="BI75" i="37"/>
  <c r="BH75" i="37"/>
  <c r="BG75" i="37"/>
  <c r="BF75" i="37"/>
  <c r="BE75" i="37"/>
  <c r="BD75" i="37"/>
  <c r="BC75" i="37"/>
  <c r="BB75" i="37"/>
  <c r="BA75" i="37"/>
  <c r="AZ75" i="37"/>
  <c r="AY75" i="37"/>
  <c r="AX75" i="37"/>
  <c r="AW75" i="37"/>
  <c r="AV75" i="37"/>
  <c r="AU75" i="37"/>
  <c r="AT75" i="37"/>
  <c r="AS75" i="37"/>
  <c r="AR75" i="37"/>
  <c r="AQ75" i="37"/>
  <c r="AP75" i="37"/>
  <c r="AO75" i="37"/>
  <c r="AN75" i="37"/>
  <c r="AM75" i="37"/>
  <c r="AL75" i="37"/>
  <c r="AK75" i="37"/>
  <c r="AJ75" i="37"/>
  <c r="AI75" i="37"/>
  <c r="AH75" i="37"/>
  <c r="AG75" i="37"/>
  <c r="AF75" i="37"/>
  <c r="AE75" i="37"/>
  <c r="AD75" i="37"/>
  <c r="AC75" i="37"/>
  <c r="AB75" i="37"/>
  <c r="AA75" i="37"/>
  <c r="Z75" i="37"/>
  <c r="Y75" i="37"/>
  <c r="X75" i="37"/>
  <c r="W75" i="37"/>
  <c r="V75" i="37"/>
  <c r="U75" i="37"/>
  <c r="T75" i="37"/>
  <c r="S75" i="37"/>
  <c r="R75" i="37"/>
  <c r="Q75" i="37"/>
  <c r="P75" i="37"/>
  <c r="O75" i="37"/>
  <c r="N75" i="37"/>
  <c r="M75" i="37"/>
  <c r="L75" i="37"/>
  <c r="K75" i="37"/>
  <c r="J75" i="37"/>
  <c r="I75" i="37"/>
  <c r="H75" i="37"/>
  <c r="G75" i="37"/>
  <c r="F75" i="37"/>
  <c r="E75" i="37"/>
  <c r="D75" i="37"/>
  <c r="BZ74" i="37"/>
  <c r="BY74" i="37"/>
  <c r="BX74" i="37"/>
  <c r="BW74" i="37"/>
  <c r="BV74" i="37"/>
  <c r="BU74" i="37"/>
  <c r="BT74" i="37"/>
  <c r="BS74" i="37"/>
  <c r="BR74" i="37"/>
  <c r="BQ74" i="37"/>
  <c r="BP74" i="37"/>
  <c r="BO74" i="37"/>
  <c r="BN74" i="37"/>
  <c r="BM74" i="37"/>
  <c r="BL74" i="37"/>
  <c r="BK74" i="37"/>
  <c r="BJ74" i="37"/>
  <c r="BI74" i="37"/>
  <c r="BH74" i="37"/>
  <c r="BG74" i="37"/>
  <c r="BF74" i="37"/>
  <c r="BE74" i="37"/>
  <c r="BD74" i="37"/>
  <c r="BC74" i="37"/>
  <c r="BB74" i="37"/>
  <c r="BA74" i="37"/>
  <c r="AZ74" i="37"/>
  <c r="AY74" i="37"/>
  <c r="AX74" i="37"/>
  <c r="AW74" i="37"/>
  <c r="AV74" i="37"/>
  <c r="AU74" i="37"/>
  <c r="AT74" i="37"/>
  <c r="AS74" i="37"/>
  <c r="AR74" i="37"/>
  <c r="AQ74" i="37"/>
  <c r="AP74" i="37"/>
  <c r="AO74" i="37"/>
  <c r="AN74" i="37"/>
  <c r="AM74" i="37"/>
  <c r="AL74" i="37"/>
  <c r="AK74" i="37"/>
  <c r="AJ74" i="37"/>
  <c r="AI74" i="37"/>
  <c r="AH74" i="37"/>
  <c r="AG74" i="37"/>
  <c r="AF74" i="37"/>
  <c r="AE74" i="37"/>
  <c r="AD74" i="37"/>
  <c r="AC74" i="37"/>
  <c r="AB74" i="37"/>
  <c r="AA74" i="37"/>
  <c r="Z74" i="37"/>
  <c r="Y74" i="37"/>
  <c r="X74" i="37"/>
  <c r="W74" i="37"/>
  <c r="V74" i="37"/>
  <c r="U74" i="37"/>
  <c r="T74" i="37"/>
  <c r="S74" i="37"/>
  <c r="R74" i="37"/>
  <c r="Q74" i="37"/>
  <c r="P74" i="37"/>
  <c r="O74" i="37"/>
  <c r="N74" i="37"/>
  <c r="M74" i="37"/>
  <c r="L74" i="37"/>
  <c r="K74" i="37"/>
  <c r="J74" i="37"/>
  <c r="I74" i="37"/>
  <c r="H74" i="37"/>
  <c r="G74" i="37"/>
  <c r="F74" i="37"/>
  <c r="E74" i="37"/>
  <c r="D74" i="37"/>
  <c r="BZ73" i="37"/>
  <c r="BY73" i="37"/>
  <c r="BX73" i="37"/>
  <c r="BW73" i="37"/>
  <c r="BV73" i="37"/>
  <c r="BU73" i="37"/>
  <c r="BT73" i="37"/>
  <c r="BS73" i="37"/>
  <c r="BR73" i="37"/>
  <c r="BQ73" i="37"/>
  <c r="BP73" i="37"/>
  <c r="BO73" i="37"/>
  <c r="BN73" i="37"/>
  <c r="BM73" i="37"/>
  <c r="BL73" i="37"/>
  <c r="BK73" i="37"/>
  <c r="BJ73" i="37"/>
  <c r="BI73" i="37"/>
  <c r="BH73" i="37"/>
  <c r="BG73" i="37"/>
  <c r="BF73" i="37"/>
  <c r="BE73" i="37"/>
  <c r="BD73" i="37"/>
  <c r="BC73" i="37"/>
  <c r="BB73" i="37"/>
  <c r="BA73" i="37"/>
  <c r="AZ73" i="37"/>
  <c r="AY73" i="37"/>
  <c r="AX73" i="37"/>
  <c r="AW73" i="37"/>
  <c r="AV73" i="37"/>
  <c r="AU73" i="37"/>
  <c r="AT73" i="37"/>
  <c r="AS73" i="37"/>
  <c r="AR73" i="37"/>
  <c r="AQ73" i="37"/>
  <c r="AP73" i="37"/>
  <c r="AO73" i="37"/>
  <c r="AN73" i="37"/>
  <c r="AM73" i="37"/>
  <c r="AL73" i="37"/>
  <c r="AK73" i="37"/>
  <c r="AJ73" i="37"/>
  <c r="AI73" i="37"/>
  <c r="AH73" i="37"/>
  <c r="AG73" i="37"/>
  <c r="AF73" i="37"/>
  <c r="AE73" i="37"/>
  <c r="AD73" i="37"/>
  <c r="AC73" i="37"/>
  <c r="AB73" i="37"/>
  <c r="AA73" i="37"/>
  <c r="Z73" i="37"/>
  <c r="Y73" i="37"/>
  <c r="X73" i="37"/>
  <c r="W73" i="37"/>
  <c r="V73" i="37"/>
  <c r="U73" i="37"/>
  <c r="T73" i="37"/>
  <c r="S73" i="37"/>
  <c r="R73" i="37"/>
  <c r="Q73" i="37"/>
  <c r="P73" i="37"/>
  <c r="O73" i="37"/>
  <c r="N73" i="37"/>
  <c r="M73" i="37"/>
  <c r="L73" i="37"/>
  <c r="K73" i="37"/>
  <c r="J73" i="37"/>
  <c r="I73" i="37"/>
  <c r="H73" i="37"/>
  <c r="G73" i="37"/>
  <c r="F73" i="37"/>
  <c r="E73" i="37"/>
  <c r="D73" i="37"/>
  <c r="BZ72" i="37"/>
  <c r="BY72" i="37"/>
  <c r="BX72" i="37"/>
  <c r="BW72" i="37"/>
  <c r="BV72" i="37"/>
  <c r="BU72" i="37"/>
  <c r="BT72" i="37"/>
  <c r="BS72" i="37"/>
  <c r="BR72" i="37"/>
  <c r="BQ72" i="37"/>
  <c r="BP72" i="37"/>
  <c r="BO72" i="37"/>
  <c r="BN72" i="37"/>
  <c r="BM72" i="37"/>
  <c r="BL72" i="37"/>
  <c r="BK72" i="37"/>
  <c r="BJ72" i="37"/>
  <c r="BI72" i="37"/>
  <c r="BH72" i="37"/>
  <c r="BG72" i="37"/>
  <c r="BF72" i="37"/>
  <c r="BE72" i="37"/>
  <c r="BD72" i="37"/>
  <c r="BC72" i="37"/>
  <c r="BB72" i="37"/>
  <c r="BA72" i="37"/>
  <c r="AZ72" i="37"/>
  <c r="AY72" i="37"/>
  <c r="AX72" i="37"/>
  <c r="AW72" i="37"/>
  <c r="AV72" i="37"/>
  <c r="AU72" i="37"/>
  <c r="AT72" i="37"/>
  <c r="AS72" i="37"/>
  <c r="AR72" i="37"/>
  <c r="AQ72" i="37"/>
  <c r="AP72" i="37"/>
  <c r="AO72" i="37"/>
  <c r="AN72" i="37"/>
  <c r="AM72" i="37"/>
  <c r="AL72" i="37"/>
  <c r="AK72" i="37"/>
  <c r="AJ72" i="37"/>
  <c r="AI72" i="37"/>
  <c r="AH72" i="37"/>
  <c r="AG72" i="37"/>
  <c r="AF72" i="37"/>
  <c r="AE72" i="37"/>
  <c r="AD72" i="37"/>
  <c r="AC72" i="37"/>
  <c r="AB72" i="37"/>
  <c r="AA72" i="37"/>
  <c r="Z72" i="37"/>
  <c r="Y72" i="37"/>
  <c r="X72" i="37"/>
  <c r="W72" i="37"/>
  <c r="V72" i="37"/>
  <c r="U72" i="37"/>
  <c r="T72" i="37"/>
  <c r="S72" i="37"/>
  <c r="R72" i="37"/>
  <c r="Q72" i="37"/>
  <c r="P72" i="37"/>
  <c r="O72" i="37"/>
  <c r="N72" i="37"/>
  <c r="M72" i="37"/>
  <c r="L72" i="37"/>
  <c r="K72" i="37"/>
  <c r="J72" i="37"/>
  <c r="I72" i="37"/>
  <c r="H72" i="37"/>
  <c r="G72" i="37"/>
  <c r="F72" i="37"/>
  <c r="E72" i="37"/>
  <c r="D72" i="37"/>
  <c r="BZ70" i="37"/>
  <c r="BY70" i="37"/>
  <c r="BX70" i="37"/>
  <c r="BW70" i="37"/>
  <c r="BV70" i="37"/>
  <c r="BU70" i="37"/>
  <c r="BT70" i="37"/>
  <c r="BS70" i="37"/>
  <c r="BR70" i="37"/>
  <c r="BQ70" i="37"/>
  <c r="BP70" i="37"/>
  <c r="BO70" i="37"/>
  <c r="BN70" i="37"/>
  <c r="BM70" i="37"/>
  <c r="BL70" i="37"/>
  <c r="BK70" i="37"/>
  <c r="BJ70" i="37"/>
  <c r="BI70" i="37"/>
  <c r="BH70" i="37"/>
  <c r="BG70" i="37"/>
  <c r="BF70" i="37"/>
  <c r="BE70" i="37"/>
  <c r="BD70" i="37"/>
  <c r="BC70" i="37"/>
  <c r="BB70" i="37"/>
  <c r="BA70" i="37"/>
  <c r="AZ70" i="37"/>
  <c r="AY70" i="37"/>
  <c r="AX70" i="37"/>
  <c r="AW70" i="37"/>
  <c r="AV70" i="37"/>
  <c r="AU70" i="37"/>
  <c r="AT70" i="37"/>
  <c r="EM15" i="40" s="1"/>
  <c r="AS70" i="37"/>
  <c r="AR70" i="37"/>
  <c r="AQ70" i="37"/>
  <c r="AP70" i="37"/>
  <c r="AO70" i="37"/>
  <c r="AN70" i="37"/>
  <c r="AM70" i="37"/>
  <c r="AL70" i="37"/>
  <c r="AK70" i="37"/>
  <c r="AJ70" i="37"/>
  <c r="AI70" i="37"/>
  <c r="AH70" i="37"/>
  <c r="AG70" i="37"/>
  <c r="AF70" i="37"/>
  <c r="AE70" i="37"/>
  <c r="AD70" i="37"/>
  <c r="AC70" i="37"/>
  <c r="AB70" i="37"/>
  <c r="AA70" i="37"/>
  <c r="Z70" i="37"/>
  <c r="Y70" i="37"/>
  <c r="X70" i="37"/>
  <c r="W70" i="37"/>
  <c r="V70" i="37"/>
  <c r="U70" i="37"/>
  <c r="T70" i="37"/>
  <c r="S70" i="37"/>
  <c r="DL15" i="40" s="1"/>
  <c r="R70" i="37"/>
  <c r="Q70" i="37"/>
  <c r="P70" i="37"/>
  <c r="O70" i="37"/>
  <c r="N70" i="37"/>
  <c r="M70" i="37"/>
  <c r="L70" i="37"/>
  <c r="K70" i="37"/>
  <c r="J70" i="37"/>
  <c r="I70" i="37"/>
  <c r="H70" i="37"/>
  <c r="DA15" i="40" s="1"/>
  <c r="G70" i="37"/>
  <c r="F70" i="37"/>
  <c r="E70" i="37"/>
  <c r="D70" i="37"/>
  <c r="BZ69" i="37"/>
  <c r="BY69" i="37"/>
  <c r="BX69" i="37"/>
  <c r="BW69" i="37"/>
  <c r="BV69" i="37"/>
  <c r="BU69" i="37"/>
  <c r="BT69" i="37"/>
  <c r="BS69" i="37"/>
  <c r="BR69" i="37"/>
  <c r="BQ69" i="37"/>
  <c r="BP69" i="37"/>
  <c r="BO69" i="37"/>
  <c r="BN69" i="37"/>
  <c r="BM69" i="37"/>
  <c r="BL69" i="37"/>
  <c r="BK69" i="37"/>
  <c r="BJ69" i="37"/>
  <c r="BI69" i="37"/>
  <c r="BH69" i="37"/>
  <c r="BG69" i="37"/>
  <c r="BF69" i="37"/>
  <c r="BE69" i="37"/>
  <c r="BD69" i="37"/>
  <c r="BC69" i="37"/>
  <c r="BB69" i="37"/>
  <c r="BA69" i="37"/>
  <c r="AZ69" i="37"/>
  <c r="AY69" i="37"/>
  <c r="AX69" i="37"/>
  <c r="AW69" i="37"/>
  <c r="AV69" i="37"/>
  <c r="AU69" i="37"/>
  <c r="AT69" i="37"/>
  <c r="EM14" i="40" s="1"/>
  <c r="AS69" i="37"/>
  <c r="AR69" i="37"/>
  <c r="AQ69" i="37"/>
  <c r="AP69" i="37"/>
  <c r="AO69" i="37"/>
  <c r="AN69" i="37"/>
  <c r="AM69" i="37"/>
  <c r="AL69" i="37"/>
  <c r="AK69" i="37"/>
  <c r="AJ69" i="37"/>
  <c r="AI69" i="37"/>
  <c r="AH69" i="37"/>
  <c r="AG69" i="37"/>
  <c r="AF69" i="37"/>
  <c r="AE69" i="37"/>
  <c r="AD69" i="37"/>
  <c r="AC69" i="37"/>
  <c r="AB69" i="37"/>
  <c r="AA69" i="37"/>
  <c r="DP14" i="40" s="1"/>
  <c r="Z69" i="37"/>
  <c r="Y69" i="37"/>
  <c r="X69" i="37"/>
  <c r="W69" i="37"/>
  <c r="V69" i="37"/>
  <c r="U69" i="37"/>
  <c r="T69" i="37"/>
  <c r="S69" i="37"/>
  <c r="DL14" i="40" s="1"/>
  <c r="R69" i="37"/>
  <c r="Q69" i="37"/>
  <c r="P69" i="37"/>
  <c r="O69" i="37"/>
  <c r="N69" i="37"/>
  <c r="M69" i="37"/>
  <c r="L69" i="37"/>
  <c r="K69" i="37"/>
  <c r="J69" i="37"/>
  <c r="I69" i="37"/>
  <c r="H69" i="37"/>
  <c r="DA14" i="40" s="1"/>
  <c r="G69" i="37"/>
  <c r="F69" i="37"/>
  <c r="E69" i="37"/>
  <c r="D69" i="37"/>
  <c r="BZ68" i="37"/>
  <c r="BY68" i="37"/>
  <c r="BX68" i="37"/>
  <c r="BW68" i="37"/>
  <c r="BV68" i="37"/>
  <c r="BU68" i="37"/>
  <c r="BT68" i="37"/>
  <c r="BS68" i="37"/>
  <c r="BR68" i="37"/>
  <c r="BQ68" i="37"/>
  <c r="BP68" i="37"/>
  <c r="BO68" i="37"/>
  <c r="BN68" i="37"/>
  <c r="BM68" i="37"/>
  <c r="BL68" i="37"/>
  <c r="BK68" i="37"/>
  <c r="BJ68" i="37"/>
  <c r="BI68" i="37"/>
  <c r="BH68" i="37"/>
  <c r="BG68" i="37"/>
  <c r="BF68" i="37"/>
  <c r="BE68" i="37"/>
  <c r="BD68" i="37"/>
  <c r="BC68" i="37"/>
  <c r="BB68" i="37"/>
  <c r="BA68" i="37"/>
  <c r="AZ68" i="37"/>
  <c r="AY68" i="37"/>
  <c r="AX68" i="37"/>
  <c r="AW68" i="37"/>
  <c r="AV68" i="37"/>
  <c r="AU68" i="37"/>
  <c r="AT68" i="37"/>
  <c r="AS68" i="37"/>
  <c r="AR68" i="37"/>
  <c r="AQ68" i="37"/>
  <c r="AP68" i="37"/>
  <c r="AO68" i="37"/>
  <c r="AN68" i="37"/>
  <c r="AM68" i="37"/>
  <c r="AL68" i="37"/>
  <c r="AK68" i="37"/>
  <c r="AJ68" i="37"/>
  <c r="AI68" i="37"/>
  <c r="AH68" i="37"/>
  <c r="AG68" i="37"/>
  <c r="AF68" i="37"/>
  <c r="AE68" i="37"/>
  <c r="AD68" i="37"/>
  <c r="AC68" i="37"/>
  <c r="AB68" i="37"/>
  <c r="AA68" i="37"/>
  <c r="Z68" i="37"/>
  <c r="Y68" i="37"/>
  <c r="X68" i="37"/>
  <c r="W68" i="37"/>
  <c r="V68" i="37"/>
  <c r="U68" i="37"/>
  <c r="T68" i="37"/>
  <c r="S68" i="37"/>
  <c r="R68" i="37"/>
  <c r="Q68" i="37"/>
  <c r="P68" i="37"/>
  <c r="O68" i="37"/>
  <c r="N68" i="37"/>
  <c r="M68" i="37"/>
  <c r="L68" i="37"/>
  <c r="K68" i="37"/>
  <c r="J68" i="37"/>
  <c r="I68" i="37"/>
  <c r="H68" i="37"/>
  <c r="G68" i="37"/>
  <c r="F68" i="37"/>
  <c r="E68" i="37"/>
  <c r="D68" i="37"/>
  <c r="BZ67" i="37"/>
  <c r="BZ77" i="37" s="1"/>
  <c r="BY67" i="37"/>
  <c r="BY77" i="37" s="1"/>
  <c r="BX67" i="37"/>
  <c r="BX77" i="37" s="1"/>
  <c r="BW67" i="37"/>
  <c r="BW77" i="37" s="1"/>
  <c r="BV67" i="37"/>
  <c r="BV77" i="37" s="1"/>
  <c r="BU67" i="37"/>
  <c r="BU77" i="37" s="1"/>
  <c r="BT67" i="37"/>
  <c r="BT77" i="37" s="1"/>
  <c r="BS67" i="37"/>
  <c r="BS77" i="37" s="1"/>
  <c r="BR67" i="37"/>
  <c r="BR77" i="37" s="1"/>
  <c r="BQ67" i="37"/>
  <c r="BQ77" i="37" s="1"/>
  <c r="BP67" i="37"/>
  <c r="BP77" i="37" s="1"/>
  <c r="BO67" i="37"/>
  <c r="BO77" i="37" s="1"/>
  <c r="BN67" i="37"/>
  <c r="BN77" i="37" s="1"/>
  <c r="BM67" i="37"/>
  <c r="BM77" i="37" s="1"/>
  <c r="BL67" i="37"/>
  <c r="BL77" i="37" s="1"/>
  <c r="BK67" i="37"/>
  <c r="BK77" i="37" s="1"/>
  <c r="BJ67" i="37"/>
  <c r="BJ77" i="37" s="1"/>
  <c r="BI67" i="37"/>
  <c r="BI77" i="37" s="1"/>
  <c r="BH67" i="37"/>
  <c r="BH77" i="37" s="1"/>
  <c r="BG67" i="37"/>
  <c r="BG77" i="37" s="1"/>
  <c r="BF67" i="37"/>
  <c r="BF77" i="37" s="1"/>
  <c r="BE67" i="37"/>
  <c r="BD67" i="37"/>
  <c r="BC67" i="37"/>
  <c r="BC77" i="37" s="1"/>
  <c r="BB67" i="37"/>
  <c r="BB77" i="37" s="1"/>
  <c r="BA67" i="37"/>
  <c r="BA77" i="37" s="1"/>
  <c r="AZ67" i="37"/>
  <c r="AZ77" i="37" s="1"/>
  <c r="AY67" i="37"/>
  <c r="AY77" i="37" s="1"/>
  <c r="AX67" i="37"/>
  <c r="AX77" i="37" s="1"/>
  <c r="AW67" i="37"/>
  <c r="AW77" i="37" s="1"/>
  <c r="AV67" i="37"/>
  <c r="AV77" i="37" s="1"/>
  <c r="AU67" i="37"/>
  <c r="AU77" i="37" s="1"/>
  <c r="AT67" i="37"/>
  <c r="AT77" i="37" s="1"/>
  <c r="AS67" i="37"/>
  <c r="AS77" i="37" s="1"/>
  <c r="AR67" i="37"/>
  <c r="AR77" i="37" s="1"/>
  <c r="AQ67" i="37"/>
  <c r="AQ77" i="37" s="1"/>
  <c r="AP67" i="37"/>
  <c r="AP77" i="37" s="1"/>
  <c r="AO67" i="37"/>
  <c r="AO77" i="37" s="1"/>
  <c r="AN67" i="37"/>
  <c r="AN77" i="37" s="1"/>
  <c r="AM67" i="37"/>
  <c r="AM77" i="37" s="1"/>
  <c r="AL67" i="37"/>
  <c r="AL77" i="37" s="1"/>
  <c r="AK67" i="37"/>
  <c r="AK77" i="37" s="1"/>
  <c r="AJ67" i="37"/>
  <c r="AJ77" i="37" s="1"/>
  <c r="AI67" i="37"/>
  <c r="AI77" i="37" s="1"/>
  <c r="AH67" i="37"/>
  <c r="AH77" i="37" s="1"/>
  <c r="AG67" i="37"/>
  <c r="AG77" i="37" s="1"/>
  <c r="AF67" i="37"/>
  <c r="AF77" i="37" s="1"/>
  <c r="AE67" i="37"/>
  <c r="AE77" i="37" s="1"/>
  <c r="AD67" i="37"/>
  <c r="AD77" i="37" s="1"/>
  <c r="AC67" i="37"/>
  <c r="AC77" i="37" s="1"/>
  <c r="AB67" i="37"/>
  <c r="AB77" i="37" s="1"/>
  <c r="AA67" i="37"/>
  <c r="AA77" i="37" s="1"/>
  <c r="Z67" i="37"/>
  <c r="Z77" i="37" s="1"/>
  <c r="Y67" i="37"/>
  <c r="Y77" i="37" s="1"/>
  <c r="X67" i="37"/>
  <c r="X77" i="37" s="1"/>
  <c r="W67" i="37"/>
  <c r="W77" i="37" s="1"/>
  <c r="V67" i="37"/>
  <c r="V77" i="37" s="1"/>
  <c r="U67" i="37"/>
  <c r="U77" i="37" s="1"/>
  <c r="T67" i="37"/>
  <c r="T77" i="37" s="1"/>
  <c r="S67" i="37"/>
  <c r="S77" i="37" s="1"/>
  <c r="R67" i="37"/>
  <c r="R77" i="37" s="1"/>
  <c r="Q67" i="37"/>
  <c r="Q77" i="37" s="1"/>
  <c r="P67" i="37"/>
  <c r="P77" i="37" s="1"/>
  <c r="O67" i="37"/>
  <c r="O77" i="37" s="1"/>
  <c r="N67" i="37"/>
  <c r="N77" i="37" s="1"/>
  <c r="M67" i="37"/>
  <c r="M77" i="37" s="1"/>
  <c r="L67" i="37"/>
  <c r="L77" i="37" s="1"/>
  <c r="K67" i="37"/>
  <c r="K77" i="37" s="1"/>
  <c r="J67" i="37"/>
  <c r="J77" i="37" s="1"/>
  <c r="I67" i="37"/>
  <c r="I77" i="37" s="1"/>
  <c r="H67" i="37"/>
  <c r="H77" i="37" s="1"/>
  <c r="G67" i="37"/>
  <c r="G77" i="37" s="1"/>
  <c r="F67" i="37"/>
  <c r="F77" i="37" s="1"/>
  <c r="E67" i="37"/>
  <c r="E77" i="37" s="1"/>
  <c r="D67" i="37"/>
  <c r="D77" i="37" s="1"/>
  <c r="BZ47" i="37"/>
  <c r="BY47" i="37"/>
  <c r="BX47" i="37"/>
  <c r="BW47" i="37"/>
  <c r="BV47" i="37"/>
  <c r="BU47" i="37"/>
  <c r="BT47" i="37"/>
  <c r="BS47" i="37"/>
  <c r="BR47" i="37"/>
  <c r="BQ47" i="37"/>
  <c r="BP47" i="37"/>
  <c r="BO47" i="37"/>
  <c r="BN47" i="37"/>
  <c r="BM47" i="37"/>
  <c r="BL47" i="37"/>
  <c r="BK47" i="37"/>
  <c r="BJ47" i="37"/>
  <c r="BI47" i="37"/>
  <c r="BH47" i="37"/>
  <c r="BG47" i="37"/>
  <c r="BF47" i="37"/>
  <c r="BE47" i="37"/>
  <c r="BD47" i="37"/>
  <c r="BC47" i="37"/>
  <c r="BB47" i="37"/>
  <c r="BA47" i="37"/>
  <c r="AZ47" i="37"/>
  <c r="AY47" i="37"/>
  <c r="AX47" i="37"/>
  <c r="AW47" i="37"/>
  <c r="AV47" i="37"/>
  <c r="AU47" i="37"/>
  <c r="AT47" i="37"/>
  <c r="AS47" i="37"/>
  <c r="AR47" i="37"/>
  <c r="AQ47" i="37"/>
  <c r="AP47" i="37"/>
  <c r="AO47" i="37"/>
  <c r="AN47" i="37"/>
  <c r="AM47" i="37"/>
  <c r="AL47" i="37"/>
  <c r="AK47" i="37"/>
  <c r="AJ47" i="37"/>
  <c r="AI47" i="37"/>
  <c r="AH47" i="37"/>
  <c r="AG47" i="37"/>
  <c r="AF47" i="37"/>
  <c r="AE47" i="37"/>
  <c r="AD47" i="37"/>
  <c r="AC47" i="37"/>
  <c r="AB47" i="37"/>
  <c r="AA47" i="37"/>
  <c r="Z47" i="37"/>
  <c r="Y47" i="37"/>
  <c r="X47" i="37"/>
  <c r="W47" i="37"/>
  <c r="V47" i="37"/>
  <c r="U47" i="37"/>
  <c r="T47" i="37"/>
  <c r="S47" i="37"/>
  <c r="R47" i="37"/>
  <c r="Q47" i="37"/>
  <c r="P47" i="37"/>
  <c r="O47" i="37"/>
  <c r="N47" i="37"/>
  <c r="M47" i="37"/>
  <c r="L47" i="37"/>
  <c r="K47" i="37"/>
  <c r="J47" i="37"/>
  <c r="I47" i="37"/>
  <c r="H47" i="37"/>
  <c r="G47" i="37"/>
  <c r="F47" i="37"/>
  <c r="E47" i="37"/>
  <c r="D47" i="37"/>
  <c r="BZ46" i="37"/>
  <c r="BY46" i="37"/>
  <c r="BX46" i="37"/>
  <c r="BW46" i="37"/>
  <c r="BV46" i="37"/>
  <c r="BU46" i="37"/>
  <c r="BT46" i="37"/>
  <c r="BS46" i="37"/>
  <c r="BR46" i="37"/>
  <c r="BQ46" i="37"/>
  <c r="BP46" i="37"/>
  <c r="BO46" i="37"/>
  <c r="BN46" i="37"/>
  <c r="BM46" i="37"/>
  <c r="BL46" i="37"/>
  <c r="BK46" i="37"/>
  <c r="BJ46" i="37"/>
  <c r="BI46" i="37"/>
  <c r="BH46" i="37"/>
  <c r="BG46" i="37"/>
  <c r="BF46" i="37"/>
  <c r="BE46" i="37"/>
  <c r="BD46" i="37"/>
  <c r="BC46" i="37"/>
  <c r="BB46" i="37"/>
  <c r="BA46" i="37"/>
  <c r="AZ46" i="37"/>
  <c r="AY46" i="37"/>
  <c r="AX46" i="37"/>
  <c r="AW46" i="37"/>
  <c r="AV46" i="37"/>
  <c r="AU46" i="37"/>
  <c r="AT46" i="37"/>
  <c r="AS46" i="37"/>
  <c r="AR46" i="37"/>
  <c r="AQ46" i="37"/>
  <c r="AP46" i="37"/>
  <c r="AO46" i="37"/>
  <c r="AN46" i="37"/>
  <c r="AM46" i="37"/>
  <c r="AL46" i="37"/>
  <c r="AK46" i="37"/>
  <c r="AJ46" i="37"/>
  <c r="AI46" i="37"/>
  <c r="AH46" i="37"/>
  <c r="AG46" i="37"/>
  <c r="AF46" i="37"/>
  <c r="AE46" i="37"/>
  <c r="AD46" i="37"/>
  <c r="AC46" i="37"/>
  <c r="AB46" i="37"/>
  <c r="AA46" i="37"/>
  <c r="Z46" i="37"/>
  <c r="Y46" i="37"/>
  <c r="X46" i="37"/>
  <c r="W46" i="37"/>
  <c r="V46" i="37"/>
  <c r="U46" i="37"/>
  <c r="T46" i="37"/>
  <c r="S46" i="37"/>
  <c r="R46" i="37"/>
  <c r="Q46" i="37"/>
  <c r="P46" i="37"/>
  <c r="O46" i="37"/>
  <c r="N46" i="37"/>
  <c r="M46" i="37"/>
  <c r="L46" i="37"/>
  <c r="K46" i="37"/>
  <c r="J46" i="37"/>
  <c r="I46" i="37"/>
  <c r="H46" i="37"/>
  <c r="G46" i="37"/>
  <c r="F46" i="37"/>
  <c r="E46" i="37"/>
  <c r="D46" i="37"/>
  <c r="BZ45" i="37"/>
  <c r="BY45" i="37"/>
  <c r="BX45" i="37"/>
  <c r="BW45" i="37"/>
  <c r="BV45" i="37"/>
  <c r="BU45" i="37"/>
  <c r="BT45" i="37"/>
  <c r="BS45" i="37"/>
  <c r="BR45" i="37"/>
  <c r="BQ45" i="37"/>
  <c r="BP45" i="37"/>
  <c r="BO45" i="37"/>
  <c r="BN45" i="37"/>
  <c r="BM45" i="37"/>
  <c r="BL45" i="37"/>
  <c r="BK45" i="37"/>
  <c r="BJ45" i="37"/>
  <c r="BI45" i="37"/>
  <c r="BH45" i="37"/>
  <c r="BG45" i="37"/>
  <c r="BF45" i="37"/>
  <c r="BE45" i="37"/>
  <c r="BD45" i="37"/>
  <c r="BC45" i="37"/>
  <c r="BB45" i="37"/>
  <c r="BA45" i="37"/>
  <c r="AZ45" i="37"/>
  <c r="AY45" i="37"/>
  <c r="AX45" i="37"/>
  <c r="AW45" i="37"/>
  <c r="AV45" i="37"/>
  <c r="AU45" i="37"/>
  <c r="AT45" i="37"/>
  <c r="AS45" i="37"/>
  <c r="AR45" i="37"/>
  <c r="AQ45" i="37"/>
  <c r="AP45" i="37"/>
  <c r="AO45" i="37"/>
  <c r="AN45" i="37"/>
  <c r="AM45" i="37"/>
  <c r="AL45" i="37"/>
  <c r="AK45" i="37"/>
  <c r="AJ45" i="37"/>
  <c r="AI45" i="37"/>
  <c r="AH45" i="37"/>
  <c r="AG45" i="37"/>
  <c r="AF45" i="37"/>
  <c r="AE45" i="37"/>
  <c r="AD45" i="37"/>
  <c r="AC45" i="37"/>
  <c r="AB45" i="37"/>
  <c r="AA45" i="37"/>
  <c r="Z45" i="37"/>
  <c r="Y45" i="37"/>
  <c r="X45" i="37"/>
  <c r="W45" i="37"/>
  <c r="V45" i="37"/>
  <c r="U45" i="37"/>
  <c r="T45" i="37"/>
  <c r="S45" i="37"/>
  <c r="R45" i="37"/>
  <c r="Q45" i="37"/>
  <c r="P45" i="37"/>
  <c r="O45" i="37"/>
  <c r="N45" i="37"/>
  <c r="M45" i="37"/>
  <c r="L45" i="37"/>
  <c r="K45" i="37"/>
  <c r="J45" i="37"/>
  <c r="I45" i="37"/>
  <c r="H45" i="37"/>
  <c r="G45" i="37"/>
  <c r="F45" i="37"/>
  <c r="E45" i="37"/>
  <c r="D45" i="37"/>
  <c r="BZ44" i="37"/>
  <c r="BY44" i="37"/>
  <c r="BX44" i="37"/>
  <c r="BW44" i="37"/>
  <c r="BV44" i="37"/>
  <c r="BU44" i="37"/>
  <c r="BT44" i="37"/>
  <c r="BS44" i="37"/>
  <c r="BR44" i="37"/>
  <c r="BQ44" i="37"/>
  <c r="BP44" i="37"/>
  <c r="BO44" i="37"/>
  <c r="BN44" i="37"/>
  <c r="BM44" i="37"/>
  <c r="BL44" i="37"/>
  <c r="BK44" i="37"/>
  <c r="BJ44" i="37"/>
  <c r="BI44" i="37"/>
  <c r="BH44" i="37"/>
  <c r="BG44" i="37"/>
  <c r="BF44" i="37"/>
  <c r="BE44" i="37"/>
  <c r="BD44" i="37"/>
  <c r="BC44" i="37"/>
  <c r="BB44" i="37"/>
  <c r="BA44" i="37"/>
  <c r="AZ44" i="37"/>
  <c r="AY44" i="37"/>
  <c r="AX44" i="37"/>
  <c r="AW44" i="37"/>
  <c r="AV44" i="37"/>
  <c r="AU44" i="37"/>
  <c r="AT44" i="37"/>
  <c r="AS44" i="37"/>
  <c r="AR44" i="37"/>
  <c r="AQ44" i="37"/>
  <c r="AP44" i="37"/>
  <c r="AO44" i="37"/>
  <c r="AN44" i="37"/>
  <c r="AM44" i="37"/>
  <c r="AL44" i="37"/>
  <c r="AK44" i="37"/>
  <c r="AJ44" i="37"/>
  <c r="AI44" i="37"/>
  <c r="AH44" i="37"/>
  <c r="AG44" i="37"/>
  <c r="AF44" i="37"/>
  <c r="AE44" i="37"/>
  <c r="AD44" i="37"/>
  <c r="AC44" i="37"/>
  <c r="AB44" i="37"/>
  <c r="AA44" i="37"/>
  <c r="Z44" i="37"/>
  <c r="Y44" i="37"/>
  <c r="X44" i="37"/>
  <c r="W44" i="37"/>
  <c r="V44" i="37"/>
  <c r="U44" i="37"/>
  <c r="T44" i="37"/>
  <c r="S44" i="37"/>
  <c r="R44" i="37"/>
  <c r="Q44" i="37"/>
  <c r="P44" i="37"/>
  <c r="O44" i="37"/>
  <c r="N44" i="37"/>
  <c r="M44" i="37"/>
  <c r="L44" i="37"/>
  <c r="K44" i="37"/>
  <c r="J44" i="37"/>
  <c r="I44" i="37"/>
  <c r="H44" i="37"/>
  <c r="G44" i="37"/>
  <c r="F44" i="37"/>
  <c r="E44" i="37"/>
  <c r="D44" i="37"/>
  <c r="BZ31" i="37"/>
  <c r="BY31" i="37"/>
  <c r="BX31" i="37"/>
  <c r="BW31" i="37"/>
  <c r="BV31" i="37"/>
  <c r="BU31" i="37"/>
  <c r="BT31" i="37"/>
  <c r="BS31" i="37"/>
  <c r="BR31" i="37"/>
  <c r="BQ31" i="37"/>
  <c r="BP31" i="37"/>
  <c r="BO31" i="37"/>
  <c r="BN31" i="37"/>
  <c r="BM31" i="37"/>
  <c r="BL31" i="37"/>
  <c r="BK31" i="37"/>
  <c r="BJ31" i="37"/>
  <c r="BI31" i="37"/>
  <c r="BH31" i="37"/>
  <c r="BG31" i="37"/>
  <c r="BF31" i="37"/>
  <c r="BE31" i="37"/>
  <c r="BD31" i="37"/>
  <c r="BC31" i="37"/>
  <c r="BB31" i="37"/>
  <c r="BA31" i="37"/>
  <c r="AZ31" i="37"/>
  <c r="AY31" i="37"/>
  <c r="AX31" i="37"/>
  <c r="AW31" i="37"/>
  <c r="AV31" i="37"/>
  <c r="AU31" i="37"/>
  <c r="AT31" i="37"/>
  <c r="AS31" i="37"/>
  <c r="AR31" i="37"/>
  <c r="AQ31" i="37"/>
  <c r="AP31" i="37"/>
  <c r="AO31" i="37"/>
  <c r="AN31" i="37"/>
  <c r="AM31" i="37"/>
  <c r="AL31" i="37"/>
  <c r="AK31" i="37"/>
  <c r="AJ31" i="37"/>
  <c r="AI31" i="37"/>
  <c r="AH31" i="37"/>
  <c r="AG31" i="37"/>
  <c r="AF31" i="37"/>
  <c r="AE31" i="37"/>
  <c r="AD31" i="37"/>
  <c r="AC31" i="37"/>
  <c r="AB31" i="37"/>
  <c r="AA31" i="37"/>
  <c r="Z31" i="37"/>
  <c r="Y31" i="37"/>
  <c r="X31" i="37"/>
  <c r="W31" i="37"/>
  <c r="V31" i="37"/>
  <c r="U31" i="37"/>
  <c r="T31" i="37"/>
  <c r="S31" i="37"/>
  <c r="R31" i="37"/>
  <c r="Q31" i="37"/>
  <c r="P31" i="37"/>
  <c r="O31" i="37"/>
  <c r="N31" i="37"/>
  <c r="M31" i="37"/>
  <c r="L31" i="37"/>
  <c r="K31" i="37"/>
  <c r="J31" i="37"/>
  <c r="I31" i="37"/>
  <c r="H31" i="37"/>
  <c r="G31" i="37"/>
  <c r="F31" i="37"/>
  <c r="E31" i="37"/>
  <c r="D31" i="37"/>
  <c r="BZ30" i="37"/>
  <c r="BY30" i="37"/>
  <c r="BX30" i="37"/>
  <c r="BW30" i="37"/>
  <c r="BV30" i="37"/>
  <c r="BU30" i="37"/>
  <c r="BT30" i="37"/>
  <c r="BS30" i="37"/>
  <c r="BR30" i="37"/>
  <c r="BQ30" i="37"/>
  <c r="BP30" i="37"/>
  <c r="BO30" i="37"/>
  <c r="BN30" i="37"/>
  <c r="BM30" i="37"/>
  <c r="BL30" i="37"/>
  <c r="BK30" i="37"/>
  <c r="BJ30" i="37"/>
  <c r="BI30" i="37"/>
  <c r="BH30" i="37"/>
  <c r="BG30" i="37"/>
  <c r="BF30" i="37"/>
  <c r="BE30" i="37"/>
  <c r="BD30" i="37"/>
  <c r="BC30" i="37"/>
  <c r="BB30" i="37"/>
  <c r="BA30" i="37"/>
  <c r="AZ30" i="37"/>
  <c r="AY30" i="37"/>
  <c r="AX30" i="37"/>
  <c r="AW30" i="37"/>
  <c r="AV30" i="37"/>
  <c r="AU30" i="37"/>
  <c r="AT30" i="37"/>
  <c r="AS30" i="37"/>
  <c r="AR30" i="37"/>
  <c r="AQ30" i="37"/>
  <c r="AP30" i="37"/>
  <c r="AO30" i="37"/>
  <c r="AN30" i="37"/>
  <c r="AM30" i="37"/>
  <c r="AL30" i="37"/>
  <c r="AK30" i="37"/>
  <c r="AJ30" i="37"/>
  <c r="AI30" i="37"/>
  <c r="AH30" i="37"/>
  <c r="AG30" i="37"/>
  <c r="AF30" i="37"/>
  <c r="AE30" i="37"/>
  <c r="AD30" i="37"/>
  <c r="AC30" i="37"/>
  <c r="AB30" i="37"/>
  <c r="AA30" i="37"/>
  <c r="Z30" i="37"/>
  <c r="Y30" i="37"/>
  <c r="X30" i="37"/>
  <c r="W30" i="37"/>
  <c r="V30" i="37"/>
  <c r="U30" i="37"/>
  <c r="T30" i="37"/>
  <c r="S30" i="37"/>
  <c r="R30" i="37"/>
  <c r="Q30" i="37"/>
  <c r="P30" i="37"/>
  <c r="O30" i="37"/>
  <c r="N30" i="37"/>
  <c r="M30" i="37"/>
  <c r="L30" i="37"/>
  <c r="K30" i="37"/>
  <c r="J30" i="37"/>
  <c r="I30" i="37"/>
  <c r="H30" i="37"/>
  <c r="G30" i="37"/>
  <c r="F30" i="37"/>
  <c r="E30" i="37"/>
  <c r="D30" i="37"/>
  <c r="BZ29" i="37"/>
  <c r="BY29" i="37"/>
  <c r="BX29" i="37"/>
  <c r="BW29" i="37"/>
  <c r="BV29" i="37"/>
  <c r="BU29" i="37"/>
  <c r="BT29" i="37"/>
  <c r="BS29" i="37"/>
  <c r="BR29" i="37"/>
  <c r="BQ29" i="37"/>
  <c r="BP29" i="37"/>
  <c r="BO29" i="37"/>
  <c r="BN29" i="37"/>
  <c r="BM29" i="37"/>
  <c r="BL29" i="37"/>
  <c r="BK29" i="37"/>
  <c r="BJ29" i="37"/>
  <c r="BI29" i="37"/>
  <c r="BH29" i="37"/>
  <c r="BG29" i="37"/>
  <c r="BF29" i="37"/>
  <c r="BE29" i="37"/>
  <c r="BD29" i="37"/>
  <c r="BC29" i="37"/>
  <c r="BB29" i="37"/>
  <c r="BA29" i="37"/>
  <c r="AZ29" i="37"/>
  <c r="AY29" i="37"/>
  <c r="AX29" i="37"/>
  <c r="AW29" i="37"/>
  <c r="AV29" i="37"/>
  <c r="AU29" i="37"/>
  <c r="AT29" i="37"/>
  <c r="AS29" i="37"/>
  <c r="AR29" i="37"/>
  <c r="AQ29" i="37"/>
  <c r="AP29" i="37"/>
  <c r="AO29" i="37"/>
  <c r="AN29" i="37"/>
  <c r="AM29" i="37"/>
  <c r="AL29" i="37"/>
  <c r="AK29" i="37"/>
  <c r="AJ29" i="37"/>
  <c r="AI29" i="37"/>
  <c r="AH29" i="37"/>
  <c r="AG29" i="37"/>
  <c r="AF29" i="37"/>
  <c r="AE29" i="37"/>
  <c r="AD29" i="37"/>
  <c r="AC29" i="37"/>
  <c r="AB29" i="37"/>
  <c r="AA29" i="37"/>
  <c r="Z29" i="37"/>
  <c r="Y29" i="37"/>
  <c r="X29" i="37"/>
  <c r="W29" i="37"/>
  <c r="V29" i="37"/>
  <c r="U29" i="37"/>
  <c r="T29" i="37"/>
  <c r="S29" i="37"/>
  <c r="R29" i="37"/>
  <c r="Q29" i="37"/>
  <c r="P29" i="37"/>
  <c r="O29" i="37"/>
  <c r="N29" i="37"/>
  <c r="M29" i="37"/>
  <c r="L29" i="37"/>
  <c r="K29" i="37"/>
  <c r="J29" i="37"/>
  <c r="I29" i="37"/>
  <c r="H29" i="37"/>
  <c r="G29" i="37"/>
  <c r="F29" i="37"/>
  <c r="E29" i="37"/>
  <c r="D29" i="37"/>
  <c r="BZ28" i="37"/>
  <c r="BY28" i="37"/>
  <c r="BX28" i="37"/>
  <c r="BW28" i="37"/>
  <c r="BV28" i="37"/>
  <c r="BU28" i="37"/>
  <c r="BT28" i="37"/>
  <c r="BS28" i="37"/>
  <c r="BR28" i="37"/>
  <c r="BQ28" i="37"/>
  <c r="BP28" i="37"/>
  <c r="BO28" i="37"/>
  <c r="BN28" i="37"/>
  <c r="BM28" i="37"/>
  <c r="BL28" i="37"/>
  <c r="BK28" i="37"/>
  <c r="BJ28" i="37"/>
  <c r="BI28" i="37"/>
  <c r="BH28" i="37"/>
  <c r="BG28" i="37"/>
  <c r="BF28" i="37"/>
  <c r="BE28" i="37"/>
  <c r="BD28" i="37"/>
  <c r="BC28" i="37"/>
  <c r="BB28" i="37"/>
  <c r="BA28" i="37"/>
  <c r="AZ28" i="37"/>
  <c r="AY28" i="37"/>
  <c r="AX28" i="37"/>
  <c r="AW28" i="37"/>
  <c r="AV28" i="37"/>
  <c r="AU28" i="37"/>
  <c r="AT28" i="37"/>
  <c r="AS28" i="37"/>
  <c r="AR28" i="37"/>
  <c r="AQ28" i="37"/>
  <c r="AP28" i="37"/>
  <c r="AO28" i="37"/>
  <c r="AN28" i="37"/>
  <c r="AM28" i="37"/>
  <c r="AL28" i="37"/>
  <c r="AK28" i="37"/>
  <c r="AJ28" i="37"/>
  <c r="AI28" i="37"/>
  <c r="AH28" i="37"/>
  <c r="AG28" i="37"/>
  <c r="AF28" i="37"/>
  <c r="AE28" i="37"/>
  <c r="AD28" i="37"/>
  <c r="AC28" i="37"/>
  <c r="AB28" i="37"/>
  <c r="AA28" i="37"/>
  <c r="Z28" i="37"/>
  <c r="Y28" i="37"/>
  <c r="X28" i="37"/>
  <c r="W28" i="37"/>
  <c r="V28" i="37"/>
  <c r="U28" i="37"/>
  <c r="T28" i="37"/>
  <c r="S28" i="37"/>
  <c r="R28" i="37"/>
  <c r="Q28" i="37"/>
  <c r="P28" i="37"/>
  <c r="O28" i="37"/>
  <c r="N28" i="37"/>
  <c r="M28" i="37"/>
  <c r="L28" i="37"/>
  <c r="K28" i="37"/>
  <c r="J28" i="37"/>
  <c r="I28" i="37"/>
  <c r="H28" i="37"/>
  <c r="G28" i="37"/>
  <c r="F28" i="37"/>
  <c r="E28" i="37"/>
  <c r="D28" i="37"/>
  <c r="BZ15" i="37"/>
  <c r="BY15" i="37"/>
  <c r="BX15" i="37"/>
  <c r="BW15" i="37"/>
  <c r="BV15" i="37"/>
  <c r="BU15" i="37"/>
  <c r="BT15" i="37"/>
  <c r="BS15" i="37"/>
  <c r="BR15" i="37"/>
  <c r="BQ15" i="37"/>
  <c r="BP15" i="37"/>
  <c r="BO15" i="37"/>
  <c r="BN15" i="37"/>
  <c r="BM15" i="37"/>
  <c r="BL15" i="37"/>
  <c r="BK15" i="37"/>
  <c r="BJ15" i="37"/>
  <c r="BI15" i="37"/>
  <c r="BH15" i="37"/>
  <c r="BG15" i="37"/>
  <c r="BF15" i="37"/>
  <c r="BE15" i="37"/>
  <c r="BD15" i="37"/>
  <c r="BC15" i="37"/>
  <c r="BB15" i="37"/>
  <c r="BA15" i="37"/>
  <c r="AZ15" i="37"/>
  <c r="AY15" i="37"/>
  <c r="AX15" i="37"/>
  <c r="AW15" i="37"/>
  <c r="AV15" i="37"/>
  <c r="AU15" i="37"/>
  <c r="AT15" i="37"/>
  <c r="AS15" i="37"/>
  <c r="AR15" i="37"/>
  <c r="AQ15" i="37"/>
  <c r="AP15" i="37"/>
  <c r="AO15" i="37"/>
  <c r="AN15" i="37"/>
  <c r="AM15" i="37"/>
  <c r="AL15" i="37"/>
  <c r="AK15" i="37"/>
  <c r="AJ15" i="37"/>
  <c r="AI15" i="37"/>
  <c r="AH15" i="37"/>
  <c r="AG15" i="37"/>
  <c r="AF15" i="37"/>
  <c r="AE15" i="37"/>
  <c r="AD15" i="37"/>
  <c r="AC15" i="37"/>
  <c r="AB15" i="37"/>
  <c r="AA15" i="37"/>
  <c r="Z15" i="37"/>
  <c r="Y15" i="37"/>
  <c r="X15" i="37"/>
  <c r="W15" i="37"/>
  <c r="V15" i="37"/>
  <c r="U15" i="37"/>
  <c r="T15" i="37"/>
  <c r="S15" i="37"/>
  <c r="R15" i="37"/>
  <c r="Q15" i="37"/>
  <c r="P15" i="37"/>
  <c r="O15" i="37"/>
  <c r="N15" i="37"/>
  <c r="M15" i="37"/>
  <c r="L15" i="37"/>
  <c r="K15" i="37"/>
  <c r="J15" i="37"/>
  <c r="I15" i="37"/>
  <c r="H15" i="37"/>
  <c r="G15" i="37"/>
  <c r="F15" i="37"/>
  <c r="E15" i="37"/>
  <c r="D15" i="37"/>
  <c r="BZ14" i="37"/>
  <c r="BY14" i="37"/>
  <c r="BX14" i="37"/>
  <c r="BW14" i="37"/>
  <c r="BV14" i="37"/>
  <c r="BU14" i="37"/>
  <c r="BT14" i="37"/>
  <c r="BS14" i="37"/>
  <c r="BR14" i="37"/>
  <c r="BQ14" i="37"/>
  <c r="BP14" i="37"/>
  <c r="BO14" i="37"/>
  <c r="BN14" i="37"/>
  <c r="BM14" i="37"/>
  <c r="BL14" i="37"/>
  <c r="BK14" i="37"/>
  <c r="BJ14" i="37"/>
  <c r="BI14" i="37"/>
  <c r="BH14" i="37"/>
  <c r="BG14" i="37"/>
  <c r="BF14" i="37"/>
  <c r="BE14" i="37"/>
  <c r="BD14" i="37"/>
  <c r="BC14" i="37"/>
  <c r="BB14" i="37"/>
  <c r="BA14" i="37"/>
  <c r="AZ14" i="37"/>
  <c r="AY14" i="37"/>
  <c r="AX14" i="37"/>
  <c r="AW14" i="37"/>
  <c r="AV14" i="37"/>
  <c r="AU14" i="37"/>
  <c r="AT14" i="37"/>
  <c r="AS14" i="37"/>
  <c r="AR14" i="37"/>
  <c r="AQ14" i="37"/>
  <c r="AP14" i="37"/>
  <c r="AO14" i="37"/>
  <c r="AN14" i="37"/>
  <c r="AM14" i="37"/>
  <c r="AL14" i="37"/>
  <c r="AK14" i="37"/>
  <c r="AJ14" i="37"/>
  <c r="AI14" i="37"/>
  <c r="AH14" i="37"/>
  <c r="AG14" i="37"/>
  <c r="AF14" i="37"/>
  <c r="AE14" i="37"/>
  <c r="AD14" i="37"/>
  <c r="AC14" i="37"/>
  <c r="AB14" i="37"/>
  <c r="AA14" i="37"/>
  <c r="Z14" i="37"/>
  <c r="Y14" i="37"/>
  <c r="X14" i="37"/>
  <c r="W14" i="37"/>
  <c r="V14" i="37"/>
  <c r="U14" i="37"/>
  <c r="T14" i="37"/>
  <c r="S14" i="37"/>
  <c r="R14" i="37"/>
  <c r="Q14" i="37"/>
  <c r="P14" i="37"/>
  <c r="O14" i="37"/>
  <c r="N14" i="37"/>
  <c r="M14" i="37"/>
  <c r="L14" i="37"/>
  <c r="K14" i="37"/>
  <c r="J14" i="37"/>
  <c r="I14" i="37"/>
  <c r="H14" i="37"/>
  <c r="G14" i="37"/>
  <c r="F14" i="37"/>
  <c r="E14" i="37"/>
  <c r="D14" i="37"/>
  <c r="BZ13" i="37"/>
  <c r="BY13" i="37"/>
  <c r="BX13" i="37"/>
  <c r="BW13" i="37"/>
  <c r="BV13" i="37"/>
  <c r="BU13" i="37"/>
  <c r="BT13" i="37"/>
  <c r="BS13" i="37"/>
  <c r="BR13" i="37"/>
  <c r="BQ13" i="37"/>
  <c r="BP13" i="37"/>
  <c r="BO13" i="37"/>
  <c r="BN13" i="37"/>
  <c r="BM13" i="37"/>
  <c r="BL13" i="37"/>
  <c r="BK13" i="37"/>
  <c r="BJ13" i="37"/>
  <c r="BI13" i="37"/>
  <c r="BH13" i="37"/>
  <c r="BG13" i="37"/>
  <c r="BF13" i="37"/>
  <c r="BE13" i="37"/>
  <c r="BD13" i="37"/>
  <c r="BC13" i="37"/>
  <c r="BB13" i="37"/>
  <c r="BA13" i="37"/>
  <c r="AZ13" i="37"/>
  <c r="AY13" i="37"/>
  <c r="AX13" i="37"/>
  <c r="AW13" i="37"/>
  <c r="AV13" i="37"/>
  <c r="AU13" i="37"/>
  <c r="AT13" i="37"/>
  <c r="AS13" i="37"/>
  <c r="AR13" i="37"/>
  <c r="AQ13" i="37"/>
  <c r="AP13" i="37"/>
  <c r="AO13" i="37"/>
  <c r="AN13" i="37"/>
  <c r="AM13" i="37"/>
  <c r="AL13" i="37"/>
  <c r="AK13" i="37"/>
  <c r="AJ13" i="37"/>
  <c r="AI13" i="37"/>
  <c r="AH13" i="37"/>
  <c r="AG13" i="37"/>
  <c r="AF13" i="37"/>
  <c r="AE13" i="37"/>
  <c r="AD13" i="37"/>
  <c r="AC13" i="37"/>
  <c r="AB13" i="37"/>
  <c r="AA13" i="37"/>
  <c r="Z13" i="37"/>
  <c r="Y13" i="37"/>
  <c r="X13" i="37"/>
  <c r="W13" i="37"/>
  <c r="V13" i="37"/>
  <c r="U13" i="37"/>
  <c r="T13" i="37"/>
  <c r="S13" i="37"/>
  <c r="R13" i="37"/>
  <c r="Q13" i="37"/>
  <c r="P13" i="37"/>
  <c r="O13" i="37"/>
  <c r="N13" i="37"/>
  <c r="M13" i="37"/>
  <c r="L13" i="37"/>
  <c r="K13" i="37"/>
  <c r="J13" i="37"/>
  <c r="I13" i="37"/>
  <c r="H13" i="37"/>
  <c r="G13" i="37"/>
  <c r="F13" i="37"/>
  <c r="E13" i="37"/>
  <c r="D13" i="37"/>
  <c r="BZ12" i="37"/>
  <c r="BY12" i="37"/>
  <c r="BX12" i="37"/>
  <c r="BW12" i="37"/>
  <c r="BV12" i="37"/>
  <c r="BU12" i="37"/>
  <c r="BT12" i="37"/>
  <c r="BS12" i="37"/>
  <c r="BR12" i="37"/>
  <c r="BQ12" i="37"/>
  <c r="BP12" i="37"/>
  <c r="BO12" i="37"/>
  <c r="BN12" i="37"/>
  <c r="BM12" i="37"/>
  <c r="BL12" i="37"/>
  <c r="BK12" i="37"/>
  <c r="BJ12" i="37"/>
  <c r="BI12" i="37"/>
  <c r="BH12" i="37"/>
  <c r="BG12" i="37"/>
  <c r="BF12" i="37"/>
  <c r="BE12" i="37"/>
  <c r="BD12" i="37"/>
  <c r="BC12" i="37"/>
  <c r="BB12" i="37"/>
  <c r="BA12" i="37"/>
  <c r="AZ12" i="37"/>
  <c r="AY12" i="37"/>
  <c r="AX12" i="37"/>
  <c r="AW12" i="37"/>
  <c r="AV12" i="37"/>
  <c r="AU12" i="37"/>
  <c r="AT12" i="37"/>
  <c r="AS12" i="37"/>
  <c r="AR12" i="37"/>
  <c r="AQ12" i="37"/>
  <c r="AP12" i="37"/>
  <c r="AO12" i="37"/>
  <c r="AN12" i="37"/>
  <c r="AM12" i="37"/>
  <c r="AL12" i="37"/>
  <c r="AK12" i="37"/>
  <c r="AJ12" i="37"/>
  <c r="AI12" i="37"/>
  <c r="AH12" i="37"/>
  <c r="AG12" i="37"/>
  <c r="AF12" i="37"/>
  <c r="AE12" i="37"/>
  <c r="AD12" i="37"/>
  <c r="AC12" i="37"/>
  <c r="AB12" i="37"/>
  <c r="AA12" i="37"/>
  <c r="Z12" i="37"/>
  <c r="Y12" i="37"/>
  <c r="X12" i="37"/>
  <c r="W12" i="37"/>
  <c r="V12" i="37"/>
  <c r="U12" i="37"/>
  <c r="T12" i="37"/>
  <c r="S12" i="37"/>
  <c r="R12" i="37"/>
  <c r="Q12" i="37"/>
  <c r="P12" i="37"/>
  <c r="O12" i="37"/>
  <c r="N12" i="37"/>
  <c r="M12" i="37"/>
  <c r="L12" i="37"/>
  <c r="K12" i="37"/>
  <c r="J12" i="37"/>
  <c r="I12" i="37"/>
  <c r="H12" i="37"/>
  <c r="G12" i="37"/>
  <c r="F12" i="37"/>
  <c r="E12" i="37"/>
  <c r="D12" i="37"/>
  <c r="C74" i="36"/>
  <c r="C73" i="36"/>
  <c r="C72" i="36"/>
  <c r="BZ71" i="36"/>
  <c r="BY71" i="36"/>
  <c r="BX71" i="36"/>
  <c r="BW71" i="36"/>
  <c r="BV71" i="36"/>
  <c r="BU71" i="36"/>
  <c r="BT71" i="36"/>
  <c r="BS71" i="36"/>
  <c r="BR71" i="36"/>
  <c r="BQ71" i="36"/>
  <c r="BP71" i="36"/>
  <c r="BO71" i="36"/>
  <c r="BN71" i="36"/>
  <c r="BM71" i="36"/>
  <c r="BL71" i="36"/>
  <c r="BK71" i="36"/>
  <c r="BJ71" i="36"/>
  <c r="BI71" i="36"/>
  <c r="BH71" i="36"/>
  <c r="BG71" i="36"/>
  <c r="BF71" i="36"/>
  <c r="BE71" i="36"/>
  <c r="BD71" i="36"/>
  <c r="BC71" i="36"/>
  <c r="BB71" i="36"/>
  <c r="BA71" i="36"/>
  <c r="AZ71" i="36"/>
  <c r="AY71" i="36"/>
  <c r="AX71" i="36"/>
  <c r="AW71" i="36"/>
  <c r="AV71" i="36"/>
  <c r="AU71" i="36"/>
  <c r="AT71" i="36"/>
  <c r="AS71" i="36"/>
  <c r="AR71" i="36"/>
  <c r="AQ71" i="36"/>
  <c r="AP71" i="36"/>
  <c r="AO71" i="36"/>
  <c r="AN71" i="36"/>
  <c r="AM71" i="36"/>
  <c r="AL71" i="36"/>
  <c r="AK71" i="36"/>
  <c r="AJ71" i="36"/>
  <c r="AI71" i="36"/>
  <c r="AH71" i="36"/>
  <c r="AG71" i="36"/>
  <c r="AF71" i="36"/>
  <c r="AE71" i="36"/>
  <c r="AD71" i="36"/>
  <c r="AC71" i="36"/>
  <c r="AB71" i="36"/>
  <c r="AA71" i="36"/>
  <c r="Z71" i="36"/>
  <c r="Y71" i="36"/>
  <c r="X71" i="36"/>
  <c r="W71" i="36"/>
  <c r="V71" i="36"/>
  <c r="U71" i="36"/>
  <c r="T71" i="36"/>
  <c r="S71" i="36"/>
  <c r="R71" i="36"/>
  <c r="Q71" i="36"/>
  <c r="P71" i="36"/>
  <c r="O71" i="36"/>
  <c r="N71" i="36"/>
  <c r="M71" i="36"/>
  <c r="L71" i="36"/>
  <c r="K71" i="36"/>
  <c r="J71" i="36"/>
  <c r="I71" i="36"/>
  <c r="H71" i="36"/>
  <c r="G71" i="36"/>
  <c r="F71" i="36"/>
  <c r="E71" i="36"/>
  <c r="D71" i="36"/>
  <c r="BZ60" i="36"/>
  <c r="BY60" i="36"/>
  <c r="BX60" i="36"/>
  <c r="BW60" i="36"/>
  <c r="BV60" i="36"/>
  <c r="BU60" i="36"/>
  <c r="BT60" i="36"/>
  <c r="BS60" i="36"/>
  <c r="BR60" i="36"/>
  <c r="BQ60" i="36"/>
  <c r="BP60" i="36"/>
  <c r="BO60" i="36"/>
  <c r="BN60" i="36"/>
  <c r="BM60" i="36"/>
  <c r="BL60" i="36"/>
  <c r="BK60" i="36"/>
  <c r="BJ60" i="36"/>
  <c r="BI60" i="36"/>
  <c r="BH60" i="36"/>
  <c r="BG60" i="36"/>
  <c r="BF60" i="36"/>
  <c r="BE60" i="36"/>
  <c r="BD60" i="36"/>
  <c r="BC60" i="36"/>
  <c r="BB60" i="36"/>
  <c r="BA60" i="36"/>
  <c r="AZ60" i="36"/>
  <c r="AY60" i="36"/>
  <c r="AX60" i="36"/>
  <c r="AW60" i="36"/>
  <c r="AV60" i="36"/>
  <c r="AU60" i="36"/>
  <c r="AT60" i="36"/>
  <c r="AS60" i="36"/>
  <c r="AR60" i="36"/>
  <c r="AQ60" i="36"/>
  <c r="AP60" i="36"/>
  <c r="AO60" i="36"/>
  <c r="AN60" i="36"/>
  <c r="AM60" i="36"/>
  <c r="AL60" i="36"/>
  <c r="AK60" i="36"/>
  <c r="AJ60" i="36"/>
  <c r="AI60" i="36"/>
  <c r="AH60" i="36"/>
  <c r="AG60" i="36"/>
  <c r="E60" i="36"/>
  <c r="D60" i="36"/>
  <c r="BZ59" i="36"/>
  <c r="BY59" i="36"/>
  <c r="BX59" i="36"/>
  <c r="BW59" i="36"/>
  <c r="BV59" i="36"/>
  <c r="BU59" i="36"/>
  <c r="BT59" i="36"/>
  <c r="BS59" i="36"/>
  <c r="BR59" i="36"/>
  <c r="BQ59" i="36"/>
  <c r="BP59" i="36"/>
  <c r="BO59" i="36"/>
  <c r="BN59" i="36"/>
  <c r="BM59" i="36"/>
  <c r="BL59" i="36"/>
  <c r="BK59" i="36"/>
  <c r="BJ59" i="36"/>
  <c r="BI59" i="36"/>
  <c r="BH59" i="36"/>
  <c r="BG59" i="36"/>
  <c r="BF59" i="36"/>
  <c r="BE59" i="36"/>
  <c r="BD59" i="36"/>
  <c r="BC59" i="36"/>
  <c r="BB59" i="36"/>
  <c r="BA59" i="36"/>
  <c r="AZ59" i="36"/>
  <c r="AY59" i="36"/>
  <c r="AX59" i="36"/>
  <c r="AW59" i="36"/>
  <c r="AV59" i="36"/>
  <c r="AU59" i="36"/>
  <c r="AT59" i="36"/>
  <c r="AS59" i="36"/>
  <c r="AR59" i="36"/>
  <c r="AQ59" i="36"/>
  <c r="AP59" i="36"/>
  <c r="AO59" i="36"/>
  <c r="AN59" i="36"/>
  <c r="AM59" i="36"/>
  <c r="AL59" i="36"/>
  <c r="AK59" i="36"/>
  <c r="AJ59" i="36"/>
  <c r="AI59" i="36"/>
  <c r="AH59" i="36"/>
  <c r="AG59" i="36"/>
  <c r="E59" i="36"/>
  <c r="D59" i="36"/>
  <c r="BZ58" i="36"/>
  <c r="BY58" i="36"/>
  <c r="BX58" i="36"/>
  <c r="BW58" i="36"/>
  <c r="BV58" i="36"/>
  <c r="BU58" i="36"/>
  <c r="BT58" i="36"/>
  <c r="BS58" i="36"/>
  <c r="BR58" i="36"/>
  <c r="BQ58" i="36"/>
  <c r="BP58" i="36"/>
  <c r="BO58" i="36"/>
  <c r="BN58" i="36"/>
  <c r="BM58" i="36"/>
  <c r="BL58" i="36"/>
  <c r="BK58" i="36"/>
  <c r="BJ58" i="36"/>
  <c r="BI58" i="36"/>
  <c r="BH58" i="36"/>
  <c r="BG58" i="36"/>
  <c r="BF58" i="36"/>
  <c r="BE58" i="36"/>
  <c r="BD58" i="36"/>
  <c r="BC58" i="36"/>
  <c r="BB58" i="36"/>
  <c r="BA58" i="36"/>
  <c r="AZ58" i="36"/>
  <c r="AY58" i="36"/>
  <c r="AX58" i="36"/>
  <c r="AW58" i="36"/>
  <c r="AV58" i="36"/>
  <c r="AU58" i="36"/>
  <c r="AT58" i="36"/>
  <c r="AS58" i="36"/>
  <c r="AR58" i="36"/>
  <c r="AQ58" i="36"/>
  <c r="AP58" i="36"/>
  <c r="AO58" i="36"/>
  <c r="AN58" i="36"/>
  <c r="AM58" i="36"/>
  <c r="AL58" i="36"/>
  <c r="AK58" i="36"/>
  <c r="AJ58" i="36"/>
  <c r="AI58" i="36"/>
  <c r="AH58" i="36"/>
  <c r="AG58" i="36"/>
  <c r="E58" i="36"/>
  <c r="D58" i="36"/>
  <c r="BZ57" i="36"/>
  <c r="BY57" i="36"/>
  <c r="BX57" i="36"/>
  <c r="BW57" i="36"/>
  <c r="BV57" i="36"/>
  <c r="BU57" i="36"/>
  <c r="BT57" i="36"/>
  <c r="BS57" i="36"/>
  <c r="BR57" i="36"/>
  <c r="BQ57" i="36"/>
  <c r="BP57" i="36"/>
  <c r="BO57" i="36"/>
  <c r="BN57" i="36"/>
  <c r="BM57" i="36"/>
  <c r="BL57" i="36"/>
  <c r="BK57" i="36"/>
  <c r="BJ57" i="36"/>
  <c r="BI57" i="36"/>
  <c r="BH57" i="36"/>
  <c r="BG57" i="36"/>
  <c r="BF57" i="36"/>
  <c r="BE57" i="36"/>
  <c r="BD57" i="36"/>
  <c r="BC57" i="36"/>
  <c r="BB57" i="36"/>
  <c r="BA57" i="36"/>
  <c r="AZ57" i="36"/>
  <c r="AY57" i="36"/>
  <c r="AX57" i="36"/>
  <c r="AW57" i="36"/>
  <c r="AV57" i="36"/>
  <c r="AU57" i="36"/>
  <c r="AT57" i="36"/>
  <c r="AS57" i="36"/>
  <c r="AR57" i="36"/>
  <c r="AQ57" i="36"/>
  <c r="AP57" i="36"/>
  <c r="AO57" i="36"/>
  <c r="AN57" i="36"/>
  <c r="AM57" i="36"/>
  <c r="AL57" i="36"/>
  <c r="AK57" i="36"/>
  <c r="AJ57" i="36"/>
  <c r="AI57" i="36"/>
  <c r="AH57" i="36"/>
  <c r="AG57" i="36"/>
  <c r="E57" i="36"/>
  <c r="D57" i="36"/>
  <c r="BZ56" i="36"/>
  <c r="BZ62" i="36" s="1"/>
  <c r="BY56" i="36"/>
  <c r="BY62" i="36" s="1"/>
  <c r="BX56" i="36"/>
  <c r="BX62" i="36" s="1"/>
  <c r="BW56" i="36"/>
  <c r="BW62" i="36" s="1"/>
  <c r="BV56" i="36"/>
  <c r="BV62" i="36" s="1"/>
  <c r="BU56" i="36"/>
  <c r="BU62" i="36" s="1"/>
  <c r="BT56" i="36"/>
  <c r="BT62" i="36" s="1"/>
  <c r="BS56" i="36"/>
  <c r="BS62" i="36" s="1"/>
  <c r="BR56" i="36"/>
  <c r="BR62" i="36" s="1"/>
  <c r="BQ56" i="36"/>
  <c r="BQ62" i="36" s="1"/>
  <c r="BP56" i="36"/>
  <c r="BP62" i="36" s="1"/>
  <c r="BO56" i="36"/>
  <c r="BO62" i="36" s="1"/>
  <c r="BN56" i="36"/>
  <c r="BN62" i="36" s="1"/>
  <c r="BM56" i="36"/>
  <c r="BL56" i="36"/>
  <c r="BL62" i="36" s="1"/>
  <c r="BK56" i="36"/>
  <c r="BK62" i="36" s="1"/>
  <c r="BJ56" i="36"/>
  <c r="BJ62" i="36" s="1"/>
  <c r="BI56" i="36"/>
  <c r="BI62" i="36" s="1"/>
  <c r="BH56" i="36"/>
  <c r="BH62" i="36" s="1"/>
  <c r="BG56" i="36"/>
  <c r="BG62" i="36" s="1"/>
  <c r="BF56" i="36"/>
  <c r="BF62" i="36" s="1"/>
  <c r="BE56" i="36"/>
  <c r="BE62" i="36" s="1"/>
  <c r="BD56" i="36"/>
  <c r="BC56" i="36"/>
  <c r="BC62" i="36" s="1"/>
  <c r="BB56" i="36"/>
  <c r="BB62" i="36" s="1"/>
  <c r="BA56" i="36"/>
  <c r="BA62" i="36" s="1"/>
  <c r="AZ56" i="36"/>
  <c r="AZ62" i="36" s="1"/>
  <c r="AY56" i="36"/>
  <c r="AY62" i="36" s="1"/>
  <c r="AX56" i="36"/>
  <c r="AW56" i="36"/>
  <c r="AW62" i="36" s="1"/>
  <c r="AV56" i="36"/>
  <c r="AV62" i="36" s="1"/>
  <c r="AU56" i="36"/>
  <c r="AU62" i="36" s="1"/>
  <c r="AT56" i="36"/>
  <c r="AT62" i="36" s="1"/>
  <c r="AS56" i="36"/>
  <c r="AS62" i="36" s="1"/>
  <c r="AR56" i="36"/>
  <c r="AR62" i="36" s="1"/>
  <c r="AQ56" i="36"/>
  <c r="AQ62" i="36" s="1"/>
  <c r="AP56" i="36"/>
  <c r="AP62" i="36" s="1"/>
  <c r="AO56" i="36"/>
  <c r="AO62" i="36" s="1"/>
  <c r="AN56" i="36"/>
  <c r="AN62" i="36" s="1"/>
  <c r="AM56" i="36"/>
  <c r="AM62" i="36" s="1"/>
  <c r="AL56" i="36"/>
  <c r="AL62" i="36" s="1"/>
  <c r="AK56" i="36"/>
  <c r="AK62" i="36" s="1"/>
  <c r="AJ56" i="36"/>
  <c r="AJ62" i="36" s="1"/>
  <c r="AI56" i="36"/>
  <c r="AI62" i="36" s="1"/>
  <c r="AH56" i="36"/>
  <c r="AG56" i="36"/>
  <c r="AG62" i="36" s="1"/>
  <c r="E56" i="36"/>
  <c r="D56" i="36"/>
  <c r="BZ54" i="36"/>
  <c r="BY54" i="36"/>
  <c r="BX54" i="36"/>
  <c r="BW54" i="36"/>
  <c r="BV54" i="36"/>
  <c r="BU54" i="36"/>
  <c r="BT54" i="36"/>
  <c r="BS54" i="36"/>
  <c r="BR54" i="36"/>
  <c r="BQ54" i="36"/>
  <c r="BP54" i="36"/>
  <c r="BO54" i="36"/>
  <c r="BN54" i="36"/>
  <c r="BM54" i="36"/>
  <c r="BL54" i="36"/>
  <c r="BK54" i="36"/>
  <c r="BJ54" i="36"/>
  <c r="BI54" i="36"/>
  <c r="BH54" i="36"/>
  <c r="BG54" i="36"/>
  <c r="BF54" i="36"/>
  <c r="BE54" i="36"/>
  <c r="BD54" i="36"/>
  <c r="BC54" i="36"/>
  <c r="BB54" i="36"/>
  <c r="BA54" i="36"/>
  <c r="AZ54" i="36"/>
  <c r="AY54" i="36"/>
  <c r="AX54" i="36"/>
  <c r="AW54" i="36"/>
  <c r="AV54" i="36"/>
  <c r="AU54" i="36"/>
  <c r="AT54" i="36"/>
  <c r="EM13" i="40" s="1"/>
  <c r="AS54" i="36"/>
  <c r="AR54" i="36"/>
  <c r="AQ54" i="36"/>
  <c r="AP54" i="36"/>
  <c r="AO54" i="36"/>
  <c r="AN54" i="36"/>
  <c r="AM54" i="36"/>
  <c r="AL54" i="36"/>
  <c r="AK54" i="36"/>
  <c r="AJ54" i="36"/>
  <c r="AI54" i="36"/>
  <c r="AH54" i="36"/>
  <c r="AG54" i="36"/>
  <c r="AF54" i="36"/>
  <c r="AE54" i="36"/>
  <c r="AD54" i="36"/>
  <c r="AC54" i="36"/>
  <c r="AB54" i="36"/>
  <c r="AA54" i="36"/>
  <c r="DP13" i="40" s="1"/>
  <c r="Z54" i="36"/>
  <c r="Y54" i="36"/>
  <c r="X54" i="36"/>
  <c r="W54" i="36"/>
  <c r="V54" i="36"/>
  <c r="U54" i="36"/>
  <c r="T54" i="36"/>
  <c r="S54" i="36"/>
  <c r="DL13" i="40" s="1"/>
  <c r="R54" i="36"/>
  <c r="Q54" i="36"/>
  <c r="P54" i="36"/>
  <c r="O54" i="36"/>
  <c r="N54" i="36"/>
  <c r="M54" i="36"/>
  <c r="L54" i="36"/>
  <c r="K54" i="36"/>
  <c r="J54" i="36"/>
  <c r="I54" i="36"/>
  <c r="H54" i="36"/>
  <c r="DA13" i="40" s="1"/>
  <c r="G54" i="36"/>
  <c r="F54" i="36"/>
  <c r="E54" i="36"/>
  <c r="D54" i="36"/>
  <c r="BZ53" i="36"/>
  <c r="BY53" i="36"/>
  <c r="BX53" i="36"/>
  <c r="BW53" i="36"/>
  <c r="BV53" i="36"/>
  <c r="BU53" i="36"/>
  <c r="BT53" i="36"/>
  <c r="BS53" i="36"/>
  <c r="BR53" i="36"/>
  <c r="BQ53" i="36"/>
  <c r="BP53" i="36"/>
  <c r="BO53" i="36"/>
  <c r="BN53" i="36"/>
  <c r="BM53" i="36"/>
  <c r="BL53" i="36"/>
  <c r="BK53" i="36"/>
  <c r="BJ53" i="36"/>
  <c r="BI53" i="36"/>
  <c r="BH53" i="36"/>
  <c r="BG53" i="36"/>
  <c r="BF53" i="36"/>
  <c r="BE53" i="36"/>
  <c r="BD53" i="36"/>
  <c r="BC53" i="36"/>
  <c r="BB53" i="36"/>
  <c r="BA53" i="36"/>
  <c r="AZ53" i="36"/>
  <c r="AY53" i="36"/>
  <c r="AX53" i="36"/>
  <c r="AW53" i="36"/>
  <c r="AV53" i="36"/>
  <c r="AU53" i="36"/>
  <c r="AT53" i="36"/>
  <c r="EM12" i="40" s="1"/>
  <c r="AS53" i="36"/>
  <c r="AR53" i="36"/>
  <c r="AQ53" i="36"/>
  <c r="AP53" i="36"/>
  <c r="AO53" i="36"/>
  <c r="AN53" i="36"/>
  <c r="AM53" i="36"/>
  <c r="AL53" i="36"/>
  <c r="AK53" i="36"/>
  <c r="AJ53" i="36"/>
  <c r="AI53" i="36"/>
  <c r="AH53" i="36"/>
  <c r="AG53" i="36"/>
  <c r="AF53" i="36"/>
  <c r="AE53" i="36"/>
  <c r="AD53" i="36"/>
  <c r="AC53" i="36"/>
  <c r="AB53" i="36"/>
  <c r="AA53" i="36"/>
  <c r="DP12" i="40" s="1"/>
  <c r="Z53" i="36"/>
  <c r="Y53" i="36"/>
  <c r="X53" i="36"/>
  <c r="W53" i="36"/>
  <c r="V53" i="36"/>
  <c r="U53" i="36"/>
  <c r="T53" i="36"/>
  <c r="S53" i="36"/>
  <c r="DL12" i="40" s="1"/>
  <c r="R53" i="36"/>
  <c r="Q53" i="36"/>
  <c r="P53" i="36"/>
  <c r="O53" i="36"/>
  <c r="N53" i="36"/>
  <c r="M53" i="36"/>
  <c r="L53" i="36"/>
  <c r="K53" i="36"/>
  <c r="J53" i="36"/>
  <c r="I53" i="36"/>
  <c r="H53" i="36"/>
  <c r="DA12" i="40" s="1"/>
  <c r="G53" i="36"/>
  <c r="F53" i="36"/>
  <c r="E53" i="36"/>
  <c r="D53" i="36"/>
  <c r="BZ52" i="36"/>
  <c r="BY52" i="36"/>
  <c r="BX52" i="36"/>
  <c r="BW52" i="36"/>
  <c r="BV52" i="36"/>
  <c r="BU52" i="36"/>
  <c r="BT52" i="36"/>
  <c r="BS52" i="36"/>
  <c r="BR52" i="36"/>
  <c r="BQ52" i="36"/>
  <c r="BP52" i="36"/>
  <c r="BO52" i="36"/>
  <c r="BN52" i="36"/>
  <c r="BM52" i="36"/>
  <c r="BL52" i="36"/>
  <c r="BK52" i="36"/>
  <c r="BJ52" i="36"/>
  <c r="BI52" i="36"/>
  <c r="BH52" i="36"/>
  <c r="BG52" i="36"/>
  <c r="BF52" i="36"/>
  <c r="BE52" i="36"/>
  <c r="BD52" i="36"/>
  <c r="BC52" i="36"/>
  <c r="BB52" i="36"/>
  <c r="BA52" i="36"/>
  <c r="AZ52" i="36"/>
  <c r="AY52" i="36"/>
  <c r="AX52" i="36"/>
  <c r="AW52" i="36"/>
  <c r="AV52" i="36"/>
  <c r="AU52" i="36"/>
  <c r="AT52" i="36"/>
  <c r="AS52" i="36"/>
  <c r="AR52" i="36"/>
  <c r="AQ52" i="36"/>
  <c r="AP52" i="36"/>
  <c r="AO52" i="36"/>
  <c r="AN52" i="36"/>
  <c r="AM52" i="36"/>
  <c r="AL52" i="36"/>
  <c r="AK52" i="36"/>
  <c r="AJ52" i="36"/>
  <c r="AI52" i="36"/>
  <c r="AH52" i="36"/>
  <c r="AG52" i="36"/>
  <c r="AF52" i="36"/>
  <c r="AE52" i="36"/>
  <c r="AD52" i="36"/>
  <c r="AC52" i="36"/>
  <c r="AB52" i="36"/>
  <c r="AA52" i="36"/>
  <c r="Z52" i="36"/>
  <c r="Y52" i="36"/>
  <c r="X52" i="36"/>
  <c r="W52" i="36"/>
  <c r="V52" i="36"/>
  <c r="U52" i="36"/>
  <c r="T52" i="36"/>
  <c r="S52" i="36"/>
  <c r="R52" i="36"/>
  <c r="Q52" i="36"/>
  <c r="P52" i="36"/>
  <c r="O52" i="36"/>
  <c r="N52" i="36"/>
  <c r="M52" i="36"/>
  <c r="L52" i="36"/>
  <c r="K52" i="36"/>
  <c r="J52" i="36"/>
  <c r="I52" i="36"/>
  <c r="H52" i="36"/>
  <c r="G52" i="36"/>
  <c r="F52" i="36"/>
  <c r="E52" i="36"/>
  <c r="D52" i="36"/>
  <c r="BZ51" i="36"/>
  <c r="BZ61" i="36" s="1"/>
  <c r="BY51" i="36"/>
  <c r="BY61" i="36" s="1"/>
  <c r="BX51" i="36"/>
  <c r="BX61" i="36" s="1"/>
  <c r="BW51" i="36"/>
  <c r="BW61" i="36" s="1"/>
  <c r="BV51" i="36"/>
  <c r="BV61" i="36" s="1"/>
  <c r="BU51" i="36"/>
  <c r="BU61" i="36" s="1"/>
  <c r="BT51" i="36"/>
  <c r="BT61" i="36" s="1"/>
  <c r="BS51" i="36"/>
  <c r="BS61" i="36" s="1"/>
  <c r="BR51" i="36"/>
  <c r="BR61" i="36" s="1"/>
  <c r="BQ51" i="36"/>
  <c r="BQ61" i="36" s="1"/>
  <c r="BP51" i="36"/>
  <c r="BP61" i="36" s="1"/>
  <c r="BO51" i="36"/>
  <c r="BO61" i="36" s="1"/>
  <c r="BN51" i="36"/>
  <c r="BN61" i="36" s="1"/>
  <c r="BM51" i="36"/>
  <c r="BM61" i="36" s="1"/>
  <c r="BL51" i="36"/>
  <c r="BL61" i="36" s="1"/>
  <c r="BK51" i="36"/>
  <c r="BK61" i="36" s="1"/>
  <c r="BJ51" i="36"/>
  <c r="BJ61" i="36" s="1"/>
  <c r="BI51" i="36"/>
  <c r="BI61" i="36" s="1"/>
  <c r="BH51" i="36"/>
  <c r="BH61" i="36" s="1"/>
  <c r="BG51" i="36"/>
  <c r="BG61" i="36" s="1"/>
  <c r="BF51" i="36"/>
  <c r="BF61" i="36" s="1"/>
  <c r="BE51" i="36"/>
  <c r="BE61" i="36" s="1"/>
  <c r="BD51" i="36"/>
  <c r="BC51" i="36"/>
  <c r="BC61" i="36" s="1"/>
  <c r="BB51" i="36"/>
  <c r="BB61" i="36" s="1"/>
  <c r="BA51" i="36"/>
  <c r="BA61" i="36" s="1"/>
  <c r="AZ51" i="36"/>
  <c r="AZ61" i="36" s="1"/>
  <c r="AY51" i="36"/>
  <c r="AY61" i="36" s="1"/>
  <c r="AX51" i="36"/>
  <c r="AX61" i="36" s="1"/>
  <c r="AW51" i="36"/>
  <c r="AW61" i="36" s="1"/>
  <c r="AV51" i="36"/>
  <c r="AV61" i="36" s="1"/>
  <c r="AU51" i="36"/>
  <c r="AU61" i="36" s="1"/>
  <c r="AT51" i="36"/>
  <c r="AT61" i="36" s="1"/>
  <c r="AS51" i="36"/>
  <c r="AS61" i="36" s="1"/>
  <c r="AR51" i="36"/>
  <c r="AR61" i="36" s="1"/>
  <c r="AQ51" i="36"/>
  <c r="AQ61" i="36" s="1"/>
  <c r="AP51" i="36"/>
  <c r="AP61" i="36" s="1"/>
  <c r="AO51" i="36"/>
  <c r="AO61" i="36" s="1"/>
  <c r="AN51" i="36"/>
  <c r="AN61" i="36" s="1"/>
  <c r="AM51" i="36"/>
  <c r="AM61" i="36" s="1"/>
  <c r="AL51" i="36"/>
  <c r="AL61" i="36" s="1"/>
  <c r="AK51" i="36"/>
  <c r="AK61" i="36" s="1"/>
  <c r="AJ51" i="36"/>
  <c r="AJ61" i="36" s="1"/>
  <c r="AI51" i="36"/>
  <c r="AI61" i="36" s="1"/>
  <c r="AH51" i="36"/>
  <c r="AH61" i="36" s="1"/>
  <c r="AG51" i="36"/>
  <c r="AG61" i="36" s="1"/>
  <c r="AF51" i="36"/>
  <c r="AF61" i="36" s="1"/>
  <c r="AE51" i="36"/>
  <c r="AE61" i="36" s="1"/>
  <c r="AD51" i="36"/>
  <c r="AD61" i="36" s="1"/>
  <c r="AC51" i="36"/>
  <c r="AC61" i="36" s="1"/>
  <c r="AB51" i="36"/>
  <c r="AB61" i="36" s="1"/>
  <c r="AA51" i="36"/>
  <c r="AA61" i="36" s="1"/>
  <c r="Z51" i="36"/>
  <c r="Z61" i="36" s="1"/>
  <c r="Y51" i="36"/>
  <c r="Y61" i="36" s="1"/>
  <c r="X51" i="36"/>
  <c r="X61" i="36" s="1"/>
  <c r="W51" i="36"/>
  <c r="W61" i="36" s="1"/>
  <c r="V51" i="36"/>
  <c r="V61" i="36" s="1"/>
  <c r="U51" i="36"/>
  <c r="U61" i="36" s="1"/>
  <c r="T51" i="36"/>
  <c r="T61" i="36" s="1"/>
  <c r="S51" i="36"/>
  <c r="S61" i="36" s="1"/>
  <c r="R51" i="36"/>
  <c r="R61" i="36" s="1"/>
  <c r="Q51" i="36"/>
  <c r="Q61" i="36" s="1"/>
  <c r="P51" i="36"/>
  <c r="P61" i="36" s="1"/>
  <c r="O51" i="36"/>
  <c r="O61" i="36" s="1"/>
  <c r="N51" i="36"/>
  <c r="N61" i="36" s="1"/>
  <c r="M51" i="36"/>
  <c r="M61" i="36" s="1"/>
  <c r="L51" i="36"/>
  <c r="L61" i="36" s="1"/>
  <c r="K51" i="36"/>
  <c r="K61" i="36" s="1"/>
  <c r="J51" i="36"/>
  <c r="J61" i="36" s="1"/>
  <c r="I51" i="36"/>
  <c r="I61" i="36" s="1"/>
  <c r="H51" i="36"/>
  <c r="H61" i="36" s="1"/>
  <c r="G51" i="36"/>
  <c r="G61" i="36" s="1"/>
  <c r="F51" i="36"/>
  <c r="F61" i="36" s="1"/>
  <c r="E51" i="36"/>
  <c r="E61" i="36" s="1"/>
  <c r="D51" i="36"/>
  <c r="D61" i="36" s="1"/>
  <c r="BZ48" i="36"/>
  <c r="BY48" i="36"/>
  <c r="BX48" i="36"/>
  <c r="BW48" i="36"/>
  <c r="BV48" i="36"/>
  <c r="BU48" i="36"/>
  <c r="BT48" i="36"/>
  <c r="BS48" i="36"/>
  <c r="BR48" i="36"/>
  <c r="BQ48" i="36"/>
  <c r="BP48" i="36"/>
  <c r="BO48" i="36"/>
  <c r="BN48" i="36"/>
  <c r="BM48" i="36"/>
  <c r="BL48" i="36"/>
  <c r="BK48" i="36"/>
  <c r="BJ48" i="36"/>
  <c r="BI48" i="36"/>
  <c r="BH48" i="36"/>
  <c r="BG48" i="36"/>
  <c r="BF48" i="36"/>
  <c r="BE48" i="36"/>
  <c r="BD48" i="36"/>
  <c r="BC48" i="36"/>
  <c r="BB48" i="36"/>
  <c r="BA48" i="36"/>
  <c r="AZ48" i="36"/>
  <c r="AY48" i="36"/>
  <c r="AX48" i="36"/>
  <c r="AW48" i="36"/>
  <c r="AV48" i="36"/>
  <c r="AU48" i="36"/>
  <c r="AT48" i="36"/>
  <c r="AS48" i="36"/>
  <c r="AR48" i="36"/>
  <c r="AQ48" i="36"/>
  <c r="AP48" i="36"/>
  <c r="AO48" i="36"/>
  <c r="AN48" i="36"/>
  <c r="AM48" i="36"/>
  <c r="AL48" i="36"/>
  <c r="AK48" i="36"/>
  <c r="AJ48" i="36"/>
  <c r="AI48" i="36"/>
  <c r="AH48" i="36"/>
  <c r="AG48" i="36"/>
  <c r="AF48" i="36"/>
  <c r="AE48" i="36"/>
  <c r="AD48" i="36"/>
  <c r="AC48" i="36"/>
  <c r="AB48" i="36"/>
  <c r="AA48" i="36"/>
  <c r="Z48" i="36"/>
  <c r="Y48" i="36"/>
  <c r="X48" i="36"/>
  <c r="W48" i="36"/>
  <c r="V48" i="36"/>
  <c r="U48" i="36"/>
  <c r="T48" i="36"/>
  <c r="S48" i="36"/>
  <c r="R48" i="36"/>
  <c r="Q48" i="36"/>
  <c r="P48" i="36"/>
  <c r="O48" i="36"/>
  <c r="N48" i="36"/>
  <c r="M48" i="36"/>
  <c r="L48" i="36"/>
  <c r="K48" i="36"/>
  <c r="J48" i="36"/>
  <c r="I48" i="36"/>
  <c r="H48" i="36"/>
  <c r="G48" i="36"/>
  <c r="F48" i="36"/>
  <c r="E48" i="36"/>
  <c r="D48" i="36"/>
  <c r="BZ47" i="36"/>
  <c r="BY47" i="36"/>
  <c r="BX47" i="36"/>
  <c r="BW47" i="36"/>
  <c r="BV47" i="36"/>
  <c r="BU47" i="36"/>
  <c r="BT47" i="36"/>
  <c r="BS47" i="36"/>
  <c r="BR47" i="36"/>
  <c r="BQ47" i="36"/>
  <c r="BP47" i="36"/>
  <c r="BO47" i="36"/>
  <c r="BN47" i="36"/>
  <c r="BM47" i="36"/>
  <c r="BL47" i="36"/>
  <c r="BK47" i="36"/>
  <c r="BJ47" i="36"/>
  <c r="BI47" i="36"/>
  <c r="BH47" i="36"/>
  <c r="BG47" i="36"/>
  <c r="BF47" i="36"/>
  <c r="BE47" i="36"/>
  <c r="BD47" i="36"/>
  <c r="BC47" i="36"/>
  <c r="BB47" i="36"/>
  <c r="BA47" i="36"/>
  <c r="AZ47" i="36"/>
  <c r="AY47" i="36"/>
  <c r="AX47" i="36"/>
  <c r="AW47" i="36"/>
  <c r="AV47" i="36"/>
  <c r="AU47" i="36"/>
  <c r="AT47" i="36"/>
  <c r="AS47" i="36"/>
  <c r="AR47" i="36"/>
  <c r="AQ47" i="36"/>
  <c r="AP47" i="36"/>
  <c r="AO47" i="36"/>
  <c r="AN47" i="36"/>
  <c r="AM47" i="36"/>
  <c r="AL47" i="36"/>
  <c r="AK47" i="36"/>
  <c r="AJ47" i="36"/>
  <c r="AI47" i="36"/>
  <c r="AH47" i="36"/>
  <c r="AG47" i="36"/>
  <c r="AF47" i="36"/>
  <c r="AE47" i="36"/>
  <c r="AD47" i="36"/>
  <c r="AC47" i="36"/>
  <c r="AB47" i="36"/>
  <c r="AA47" i="36"/>
  <c r="Z47" i="36"/>
  <c r="Y47" i="36"/>
  <c r="X47" i="36"/>
  <c r="W47" i="36"/>
  <c r="V47" i="36"/>
  <c r="U47" i="36"/>
  <c r="T47" i="36"/>
  <c r="S47" i="36"/>
  <c r="R47" i="36"/>
  <c r="Q47" i="36"/>
  <c r="P47" i="36"/>
  <c r="O47" i="36"/>
  <c r="N47" i="36"/>
  <c r="M47" i="36"/>
  <c r="L47" i="36"/>
  <c r="K47" i="36"/>
  <c r="J47" i="36"/>
  <c r="I47" i="36"/>
  <c r="H47" i="36"/>
  <c r="G47" i="36"/>
  <c r="F47" i="36"/>
  <c r="E47" i="36"/>
  <c r="D47" i="36"/>
  <c r="BZ46" i="36"/>
  <c r="BY46" i="36"/>
  <c r="BX46" i="36"/>
  <c r="BW46" i="36"/>
  <c r="BV46" i="36"/>
  <c r="BU46" i="36"/>
  <c r="BT46" i="36"/>
  <c r="BS46" i="36"/>
  <c r="BR46" i="36"/>
  <c r="BQ46" i="36"/>
  <c r="BP46" i="36"/>
  <c r="BO46" i="36"/>
  <c r="BN46" i="36"/>
  <c r="BM46" i="36"/>
  <c r="BL46" i="36"/>
  <c r="BK46" i="36"/>
  <c r="BJ46" i="36"/>
  <c r="BI46" i="36"/>
  <c r="BH46" i="36"/>
  <c r="BG46" i="36"/>
  <c r="BF46" i="36"/>
  <c r="BE46" i="36"/>
  <c r="BD46" i="36"/>
  <c r="BC46" i="36"/>
  <c r="BB46" i="36"/>
  <c r="BA46" i="36"/>
  <c r="AZ46" i="36"/>
  <c r="AY46" i="36"/>
  <c r="AX46" i="36"/>
  <c r="AW46" i="36"/>
  <c r="AV46" i="36"/>
  <c r="AU46" i="36"/>
  <c r="AT46" i="36"/>
  <c r="AS46" i="36"/>
  <c r="AR46" i="36"/>
  <c r="AQ46" i="36"/>
  <c r="AP46" i="36"/>
  <c r="AO46" i="36"/>
  <c r="AN46" i="36"/>
  <c r="AM46" i="36"/>
  <c r="AL46" i="36"/>
  <c r="AK46" i="36"/>
  <c r="AJ46" i="36"/>
  <c r="AI46" i="36"/>
  <c r="AH46" i="36"/>
  <c r="AG46" i="36"/>
  <c r="AF46" i="36"/>
  <c r="AE46" i="36"/>
  <c r="AD46" i="36"/>
  <c r="AC46" i="36"/>
  <c r="AB46" i="36"/>
  <c r="AA46" i="36"/>
  <c r="Z46" i="36"/>
  <c r="Y46" i="36"/>
  <c r="X46" i="36"/>
  <c r="W46" i="36"/>
  <c r="V46" i="36"/>
  <c r="U46" i="36"/>
  <c r="T46" i="36"/>
  <c r="S46" i="36"/>
  <c r="R46" i="36"/>
  <c r="Q46" i="36"/>
  <c r="P46" i="36"/>
  <c r="O46" i="36"/>
  <c r="N46" i="36"/>
  <c r="M46" i="36"/>
  <c r="L46" i="36"/>
  <c r="K46" i="36"/>
  <c r="J46" i="36"/>
  <c r="I46" i="36"/>
  <c r="H46" i="36"/>
  <c r="G46" i="36"/>
  <c r="F46" i="36"/>
  <c r="E46" i="36"/>
  <c r="D46" i="36"/>
  <c r="BZ45" i="36"/>
  <c r="BY45" i="36"/>
  <c r="BX45" i="36"/>
  <c r="BW45" i="36"/>
  <c r="BV45" i="36"/>
  <c r="BU45" i="36"/>
  <c r="BT45" i="36"/>
  <c r="BS45" i="36"/>
  <c r="BR45" i="36"/>
  <c r="BQ45" i="36"/>
  <c r="BP45" i="36"/>
  <c r="BO45" i="36"/>
  <c r="BN45" i="36"/>
  <c r="BM45" i="36"/>
  <c r="BL45" i="36"/>
  <c r="BK45" i="36"/>
  <c r="BJ45" i="36"/>
  <c r="BI45" i="36"/>
  <c r="BH45" i="36"/>
  <c r="BG45" i="36"/>
  <c r="BF45" i="36"/>
  <c r="BE45" i="36"/>
  <c r="BD45" i="36"/>
  <c r="BC45" i="36"/>
  <c r="BB45" i="36"/>
  <c r="BA45" i="36"/>
  <c r="AZ45" i="36"/>
  <c r="AY45" i="36"/>
  <c r="AX45" i="36"/>
  <c r="AW45" i="36"/>
  <c r="AV45" i="36"/>
  <c r="AU45" i="36"/>
  <c r="AT45" i="36"/>
  <c r="AS45" i="36"/>
  <c r="AR45" i="36"/>
  <c r="AQ45" i="36"/>
  <c r="AP45" i="36"/>
  <c r="AO45" i="36"/>
  <c r="AN45" i="36"/>
  <c r="AM45" i="36"/>
  <c r="AL45" i="36"/>
  <c r="AK45" i="36"/>
  <c r="AJ45" i="36"/>
  <c r="AI45" i="36"/>
  <c r="AH45" i="36"/>
  <c r="AG45" i="36"/>
  <c r="AF45" i="36"/>
  <c r="AE45" i="36"/>
  <c r="AD45" i="36"/>
  <c r="AC45" i="36"/>
  <c r="AB45" i="36"/>
  <c r="AA45" i="36"/>
  <c r="Z45" i="36"/>
  <c r="Y45" i="36"/>
  <c r="X45" i="36"/>
  <c r="W45" i="36"/>
  <c r="V45" i="36"/>
  <c r="U45" i="36"/>
  <c r="T45" i="36"/>
  <c r="S45" i="36"/>
  <c r="R45" i="36"/>
  <c r="Q45" i="36"/>
  <c r="P45" i="36"/>
  <c r="O45" i="36"/>
  <c r="N45" i="36"/>
  <c r="M45" i="36"/>
  <c r="L45" i="36"/>
  <c r="K45" i="36"/>
  <c r="J45" i="36"/>
  <c r="I45" i="36"/>
  <c r="H45" i="36"/>
  <c r="G45" i="36"/>
  <c r="F45" i="36"/>
  <c r="E45" i="36"/>
  <c r="D45" i="36"/>
  <c r="BZ32" i="36"/>
  <c r="BY32" i="36"/>
  <c r="BX32" i="36"/>
  <c r="BW32" i="36"/>
  <c r="BV32" i="36"/>
  <c r="BU32" i="36"/>
  <c r="BT32" i="36"/>
  <c r="BS32" i="36"/>
  <c r="BR32" i="36"/>
  <c r="BQ32" i="36"/>
  <c r="BP32" i="36"/>
  <c r="BO32" i="36"/>
  <c r="BN32" i="36"/>
  <c r="BM32" i="36"/>
  <c r="BL32" i="36"/>
  <c r="BK32" i="36"/>
  <c r="BJ32" i="36"/>
  <c r="BI32" i="36"/>
  <c r="BH32" i="36"/>
  <c r="BG32" i="36"/>
  <c r="BF32" i="36"/>
  <c r="BE32" i="36"/>
  <c r="BD32" i="36"/>
  <c r="BC32" i="36"/>
  <c r="BB32" i="36"/>
  <c r="BA32" i="36"/>
  <c r="AZ32" i="36"/>
  <c r="AY32" i="36"/>
  <c r="AX32" i="36"/>
  <c r="AW32" i="36"/>
  <c r="AV32" i="36"/>
  <c r="AU32" i="36"/>
  <c r="AT32" i="36"/>
  <c r="AS32" i="36"/>
  <c r="AR32" i="36"/>
  <c r="AQ32" i="36"/>
  <c r="AP32" i="36"/>
  <c r="AO32" i="36"/>
  <c r="AN32" i="36"/>
  <c r="AM32" i="36"/>
  <c r="AL32" i="36"/>
  <c r="AK32" i="36"/>
  <c r="AJ32" i="36"/>
  <c r="AI32" i="36"/>
  <c r="AH32" i="36"/>
  <c r="AG32" i="36"/>
  <c r="AF32" i="36"/>
  <c r="AE32" i="36"/>
  <c r="AD32" i="36"/>
  <c r="AC32" i="36"/>
  <c r="AB32" i="36"/>
  <c r="AA32" i="36"/>
  <c r="Z32" i="36"/>
  <c r="Y32" i="36"/>
  <c r="X32" i="36"/>
  <c r="W32" i="36"/>
  <c r="V32" i="36"/>
  <c r="U32" i="36"/>
  <c r="T32" i="36"/>
  <c r="S32" i="36"/>
  <c r="R32" i="36"/>
  <c r="Q32" i="36"/>
  <c r="P32" i="36"/>
  <c r="O32" i="36"/>
  <c r="N32" i="36"/>
  <c r="M32" i="36"/>
  <c r="L32" i="36"/>
  <c r="K32" i="36"/>
  <c r="J32" i="36"/>
  <c r="I32" i="36"/>
  <c r="H32" i="36"/>
  <c r="G32" i="36"/>
  <c r="F32" i="36"/>
  <c r="E32" i="36"/>
  <c r="D32" i="36"/>
  <c r="BZ31" i="36"/>
  <c r="BY31" i="36"/>
  <c r="BX31" i="36"/>
  <c r="BW31" i="36"/>
  <c r="BV31" i="36"/>
  <c r="BU31" i="36"/>
  <c r="BT31" i="36"/>
  <c r="BS31" i="36"/>
  <c r="BR31" i="36"/>
  <c r="BQ31" i="36"/>
  <c r="BP31" i="36"/>
  <c r="BO31" i="36"/>
  <c r="BN31" i="36"/>
  <c r="BM31" i="36"/>
  <c r="BL31" i="36"/>
  <c r="BK31" i="36"/>
  <c r="BJ31" i="36"/>
  <c r="BI31" i="36"/>
  <c r="BH31" i="36"/>
  <c r="BG31" i="36"/>
  <c r="BF31" i="36"/>
  <c r="BE31" i="36"/>
  <c r="BD31" i="36"/>
  <c r="BC31" i="36"/>
  <c r="BB31" i="36"/>
  <c r="BA31" i="36"/>
  <c r="AZ31" i="36"/>
  <c r="AY31" i="36"/>
  <c r="AX31" i="36"/>
  <c r="AW31" i="36"/>
  <c r="AV31" i="36"/>
  <c r="AU31" i="36"/>
  <c r="AT31" i="36"/>
  <c r="AS31" i="36"/>
  <c r="AR31" i="36"/>
  <c r="AQ31" i="36"/>
  <c r="AP31" i="36"/>
  <c r="AO31" i="36"/>
  <c r="AN31" i="36"/>
  <c r="AM31" i="36"/>
  <c r="AL31" i="36"/>
  <c r="AK31" i="36"/>
  <c r="AJ31" i="36"/>
  <c r="AI31" i="36"/>
  <c r="AH31" i="36"/>
  <c r="AG31" i="36"/>
  <c r="AF31" i="36"/>
  <c r="AE31" i="36"/>
  <c r="AD31" i="36"/>
  <c r="AC31" i="36"/>
  <c r="AB31" i="36"/>
  <c r="AA31" i="36"/>
  <c r="Z31" i="36"/>
  <c r="Y31" i="36"/>
  <c r="X31" i="36"/>
  <c r="W31" i="36"/>
  <c r="V31" i="36"/>
  <c r="U31" i="36"/>
  <c r="T31" i="36"/>
  <c r="S31" i="36"/>
  <c r="R31" i="36"/>
  <c r="Q31" i="36"/>
  <c r="P31" i="36"/>
  <c r="O31" i="36"/>
  <c r="N31" i="36"/>
  <c r="M31" i="36"/>
  <c r="L31" i="36"/>
  <c r="K31" i="36"/>
  <c r="J31" i="36"/>
  <c r="I31" i="36"/>
  <c r="H31" i="36"/>
  <c r="G31" i="36"/>
  <c r="F31" i="36"/>
  <c r="E31" i="36"/>
  <c r="D31" i="36"/>
  <c r="BZ30" i="36"/>
  <c r="BY30" i="36"/>
  <c r="BX30" i="36"/>
  <c r="BW30" i="36"/>
  <c r="BV30" i="36"/>
  <c r="BU30" i="36"/>
  <c r="BT30" i="36"/>
  <c r="BS30" i="36"/>
  <c r="BR30" i="36"/>
  <c r="BQ30" i="36"/>
  <c r="BP30" i="36"/>
  <c r="BO30" i="36"/>
  <c r="BN30" i="36"/>
  <c r="BM30" i="36"/>
  <c r="BL30" i="36"/>
  <c r="BK30" i="36"/>
  <c r="BJ30" i="36"/>
  <c r="BI30" i="36"/>
  <c r="BH30" i="36"/>
  <c r="BG30" i="36"/>
  <c r="BF30" i="36"/>
  <c r="BE30" i="36"/>
  <c r="BD30" i="36"/>
  <c r="BC30" i="36"/>
  <c r="BB30" i="36"/>
  <c r="BA30" i="36"/>
  <c r="AZ30" i="36"/>
  <c r="AY30" i="36"/>
  <c r="AX30" i="36"/>
  <c r="AW30" i="36"/>
  <c r="AV30" i="36"/>
  <c r="AU30" i="36"/>
  <c r="AT30" i="36"/>
  <c r="AS30" i="36"/>
  <c r="AR30" i="36"/>
  <c r="AQ30" i="36"/>
  <c r="AP30" i="36"/>
  <c r="AO30" i="36"/>
  <c r="AN30" i="36"/>
  <c r="AM30" i="36"/>
  <c r="AL30" i="36"/>
  <c r="AK30" i="36"/>
  <c r="AJ30" i="36"/>
  <c r="AI30" i="36"/>
  <c r="AH30" i="36"/>
  <c r="AG30" i="36"/>
  <c r="AF30" i="36"/>
  <c r="AE30" i="36"/>
  <c r="AD30" i="36"/>
  <c r="AC30" i="36"/>
  <c r="AB30" i="36"/>
  <c r="AA30" i="36"/>
  <c r="Z30" i="36"/>
  <c r="Y30" i="36"/>
  <c r="X30" i="36"/>
  <c r="W30" i="36"/>
  <c r="V30" i="36"/>
  <c r="U30" i="36"/>
  <c r="T30" i="36"/>
  <c r="S30" i="36"/>
  <c r="R30" i="36"/>
  <c r="Q30" i="36"/>
  <c r="P30" i="36"/>
  <c r="O30" i="36"/>
  <c r="N30" i="36"/>
  <c r="M30" i="36"/>
  <c r="L30" i="36"/>
  <c r="K30" i="36"/>
  <c r="J30" i="36"/>
  <c r="I30" i="36"/>
  <c r="H30" i="36"/>
  <c r="G30" i="36"/>
  <c r="F30" i="36"/>
  <c r="E30" i="36"/>
  <c r="D30" i="36"/>
  <c r="BZ29" i="36"/>
  <c r="BY29" i="36"/>
  <c r="BX29" i="36"/>
  <c r="BW29" i="36"/>
  <c r="BV29" i="36"/>
  <c r="BU29" i="36"/>
  <c r="BT29" i="36"/>
  <c r="BS29" i="36"/>
  <c r="BR29" i="36"/>
  <c r="BQ29" i="36"/>
  <c r="BP29" i="36"/>
  <c r="BO29" i="36"/>
  <c r="BN29" i="36"/>
  <c r="BM29" i="36"/>
  <c r="BL29" i="36"/>
  <c r="BK29" i="36"/>
  <c r="BJ29" i="36"/>
  <c r="BI29" i="36"/>
  <c r="BH29" i="36"/>
  <c r="BG29" i="36"/>
  <c r="BF29" i="36"/>
  <c r="BE29" i="36"/>
  <c r="BD29" i="36"/>
  <c r="BC29" i="36"/>
  <c r="BB29" i="36"/>
  <c r="BA29" i="36"/>
  <c r="AZ29" i="36"/>
  <c r="AY29" i="36"/>
  <c r="AX29" i="36"/>
  <c r="AW29" i="36"/>
  <c r="AV29" i="36"/>
  <c r="AU29" i="36"/>
  <c r="AT29" i="36"/>
  <c r="AS29" i="36"/>
  <c r="AR29" i="36"/>
  <c r="AQ29" i="36"/>
  <c r="AP29" i="36"/>
  <c r="AO29" i="36"/>
  <c r="AN29" i="36"/>
  <c r="AM29" i="36"/>
  <c r="AL29" i="36"/>
  <c r="AK29" i="36"/>
  <c r="AJ29" i="36"/>
  <c r="AI29" i="36"/>
  <c r="AH29" i="36"/>
  <c r="AG29" i="36"/>
  <c r="AF29" i="36"/>
  <c r="AE29" i="36"/>
  <c r="AD29" i="36"/>
  <c r="AC29" i="36"/>
  <c r="AB29" i="36"/>
  <c r="AA29" i="36"/>
  <c r="Z29" i="36"/>
  <c r="Y29" i="36"/>
  <c r="X29" i="36"/>
  <c r="W29" i="36"/>
  <c r="V29" i="36"/>
  <c r="U29" i="36"/>
  <c r="T29" i="36"/>
  <c r="S29" i="36"/>
  <c r="R29" i="36"/>
  <c r="Q29" i="36"/>
  <c r="P29" i="36"/>
  <c r="O29" i="36"/>
  <c r="N29" i="36"/>
  <c r="M29" i="36"/>
  <c r="L29" i="36"/>
  <c r="K29" i="36"/>
  <c r="J29" i="36"/>
  <c r="I29" i="36"/>
  <c r="H29" i="36"/>
  <c r="G29" i="36"/>
  <c r="F29" i="36"/>
  <c r="E29" i="36"/>
  <c r="D29" i="36"/>
  <c r="D15" i="36"/>
  <c r="D14" i="36"/>
  <c r="D13" i="36"/>
  <c r="D12" i="36"/>
  <c r="DD116" i="34"/>
  <c r="DD115" i="34"/>
  <c r="DD114" i="34"/>
  <c r="DD113" i="34"/>
  <c r="C89" i="34"/>
  <c r="C88" i="34"/>
  <c r="C87" i="34"/>
  <c r="DD86" i="34"/>
  <c r="CA86" i="34"/>
  <c r="BZ86" i="34"/>
  <c r="BY86" i="34"/>
  <c r="BX86" i="34"/>
  <c r="BW86" i="34"/>
  <c r="BV86" i="34"/>
  <c r="BU86" i="34"/>
  <c r="BT86" i="34"/>
  <c r="BS86" i="34"/>
  <c r="BR86" i="34"/>
  <c r="BQ86" i="34"/>
  <c r="BP86" i="34"/>
  <c r="BO86" i="34"/>
  <c r="BM86" i="34"/>
  <c r="BL86" i="34"/>
  <c r="BK86" i="34"/>
  <c r="BJ86" i="34"/>
  <c r="BI86" i="34"/>
  <c r="BH86" i="34"/>
  <c r="BG86" i="34"/>
  <c r="BF86" i="34"/>
  <c r="BE86" i="34"/>
  <c r="BD86" i="34"/>
  <c r="BC86" i="34"/>
  <c r="BB86" i="34"/>
  <c r="BA86" i="34"/>
  <c r="AZ86" i="34"/>
  <c r="AY86" i="34"/>
  <c r="AX86" i="34"/>
  <c r="AW86" i="34"/>
  <c r="AV86" i="34"/>
  <c r="AU86" i="34"/>
  <c r="AT86" i="34"/>
  <c r="AS86" i="34"/>
  <c r="AR86" i="34"/>
  <c r="AQ86" i="34"/>
  <c r="AP86" i="34"/>
  <c r="AO86" i="34"/>
  <c r="AN86" i="34"/>
  <c r="AM86" i="34"/>
  <c r="AL86" i="34"/>
  <c r="AK86" i="34"/>
  <c r="AJ86" i="34"/>
  <c r="AI86" i="34"/>
  <c r="AH86" i="34"/>
  <c r="AG86" i="34"/>
  <c r="AF86" i="34"/>
  <c r="AE86" i="34"/>
  <c r="AD86" i="34"/>
  <c r="AC86" i="34"/>
  <c r="AB86" i="34"/>
  <c r="AA86" i="34"/>
  <c r="Z86" i="34"/>
  <c r="Y86" i="34"/>
  <c r="X86" i="34"/>
  <c r="W86" i="34"/>
  <c r="V86" i="34"/>
  <c r="U86" i="34"/>
  <c r="T86" i="34"/>
  <c r="S86" i="34"/>
  <c r="R86" i="34"/>
  <c r="Q86" i="34"/>
  <c r="P86" i="34"/>
  <c r="O86" i="34"/>
  <c r="N86" i="34"/>
  <c r="M86" i="34"/>
  <c r="L86" i="34"/>
  <c r="K86" i="34"/>
  <c r="J86" i="34"/>
  <c r="I86" i="34"/>
  <c r="H86" i="34"/>
  <c r="G86" i="34"/>
  <c r="F86" i="34"/>
  <c r="E86" i="34"/>
  <c r="D86" i="34"/>
  <c r="CA75" i="34"/>
  <c r="BZ75" i="34"/>
  <c r="BY75" i="34"/>
  <c r="BX75" i="34"/>
  <c r="BW75" i="34"/>
  <c r="BV75" i="34"/>
  <c r="BU75" i="34"/>
  <c r="BT75" i="34"/>
  <c r="BS75" i="34"/>
  <c r="BR75" i="34"/>
  <c r="BQ75" i="34"/>
  <c r="BP75" i="34"/>
  <c r="BO75" i="34"/>
  <c r="BN75" i="34"/>
  <c r="BM75" i="34"/>
  <c r="BL75" i="34"/>
  <c r="BK75" i="34"/>
  <c r="BJ75" i="34"/>
  <c r="BI75" i="34"/>
  <c r="BH75" i="34"/>
  <c r="BG75" i="34"/>
  <c r="BF75" i="34"/>
  <c r="BE75" i="34"/>
  <c r="BD75" i="34"/>
  <c r="BC75" i="34"/>
  <c r="BB75" i="34"/>
  <c r="BA75" i="34"/>
  <c r="AZ75" i="34"/>
  <c r="AY75" i="34"/>
  <c r="AX75" i="34"/>
  <c r="AW75" i="34"/>
  <c r="AV75" i="34"/>
  <c r="AU75" i="34"/>
  <c r="AT75" i="34"/>
  <c r="AS75" i="34"/>
  <c r="AR75" i="34"/>
  <c r="AQ75" i="34"/>
  <c r="AP75" i="34"/>
  <c r="AO75" i="34"/>
  <c r="AN75" i="34"/>
  <c r="AM75" i="34"/>
  <c r="AL75" i="34"/>
  <c r="AK75" i="34"/>
  <c r="AJ75" i="34"/>
  <c r="AI75" i="34"/>
  <c r="AH75" i="34"/>
  <c r="AG75" i="34"/>
  <c r="AF75" i="34"/>
  <c r="AE75" i="34"/>
  <c r="AD75" i="34"/>
  <c r="AC75" i="34"/>
  <c r="AB75" i="34"/>
  <c r="AA75" i="34"/>
  <c r="Z75" i="34"/>
  <c r="Y75" i="34"/>
  <c r="X75" i="34"/>
  <c r="W75" i="34"/>
  <c r="V75" i="34"/>
  <c r="U75" i="34"/>
  <c r="T75" i="34"/>
  <c r="S75" i="34"/>
  <c r="R75" i="34"/>
  <c r="Q75" i="34"/>
  <c r="P75" i="34"/>
  <c r="O75" i="34"/>
  <c r="N75" i="34"/>
  <c r="M75" i="34"/>
  <c r="L75" i="34"/>
  <c r="K75" i="34"/>
  <c r="J75" i="34"/>
  <c r="I75" i="34"/>
  <c r="H75" i="34"/>
  <c r="G75" i="34"/>
  <c r="F75" i="34"/>
  <c r="E75" i="34"/>
  <c r="D75" i="34"/>
  <c r="CA74" i="34"/>
  <c r="BZ74" i="34"/>
  <c r="BY74" i="34"/>
  <c r="BX74" i="34"/>
  <c r="BW74" i="34"/>
  <c r="BV74" i="34"/>
  <c r="BU74" i="34"/>
  <c r="BT74" i="34"/>
  <c r="BS74" i="34"/>
  <c r="BR74" i="34"/>
  <c r="BQ74" i="34"/>
  <c r="BP74" i="34"/>
  <c r="BO74" i="34"/>
  <c r="BN74" i="34"/>
  <c r="BM74" i="34"/>
  <c r="BL74" i="34"/>
  <c r="BK74" i="34"/>
  <c r="BJ74" i="34"/>
  <c r="BI74" i="34"/>
  <c r="BH74" i="34"/>
  <c r="BG74" i="34"/>
  <c r="BF74" i="34"/>
  <c r="BE74" i="34"/>
  <c r="BD74" i="34"/>
  <c r="BC74" i="34"/>
  <c r="BB74" i="34"/>
  <c r="BA74" i="34"/>
  <c r="AZ74" i="34"/>
  <c r="AY74" i="34"/>
  <c r="AX74" i="34"/>
  <c r="AW74" i="34"/>
  <c r="AV74" i="34"/>
  <c r="AU74" i="34"/>
  <c r="AT74" i="34"/>
  <c r="AS74" i="34"/>
  <c r="AR74" i="34"/>
  <c r="AQ74" i="34"/>
  <c r="AP74" i="34"/>
  <c r="AO74" i="34"/>
  <c r="AN74" i="34"/>
  <c r="AM74" i="34"/>
  <c r="AL74" i="34"/>
  <c r="AK74" i="34"/>
  <c r="AJ74" i="34"/>
  <c r="AI74" i="34"/>
  <c r="AH74" i="34"/>
  <c r="AG74" i="34"/>
  <c r="AF74" i="34"/>
  <c r="AE74" i="34"/>
  <c r="AD74" i="34"/>
  <c r="AC74" i="34"/>
  <c r="AB74" i="34"/>
  <c r="AA74" i="34"/>
  <c r="Z74" i="34"/>
  <c r="Y74" i="34"/>
  <c r="X74" i="34"/>
  <c r="W74" i="34"/>
  <c r="V74" i="34"/>
  <c r="U74" i="34"/>
  <c r="T74" i="34"/>
  <c r="S74" i="34"/>
  <c r="R74" i="34"/>
  <c r="Q74" i="34"/>
  <c r="P74" i="34"/>
  <c r="O74" i="34"/>
  <c r="N74" i="34"/>
  <c r="M74" i="34"/>
  <c r="L74" i="34"/>
  <c r="K74" i="34"/>
  <c r="J74" i="34"/>
  <c r="I74" i="34"/>
  <c r="H74" i="34"/>
  <c r="G74" i="34"/>
  <c r="F74" i="34"/>
  <c r="E74" i="34"/>
  <c r="D74" i="34"/>
  <c r="CA73" i="34"/>
  <c r="BZ73" i="34"/>
  <c r="BY73" i="34"/>
  <c r="BX73" i="34"/>
  <c r="BW73" i="34"/>
  <c r="BV73" i="34"/>
  <c r="BU73" i="34"/>
  <c r="BT73" i="34"/>
  <c r="BS73" i="34"/>
  <c r="BR73" i="34"/>
  <c r="BQ73" i="34"/>
  <c r="BP73" i="34"/>
  <c r="BO73" i="34"/>
  <c r="BN73" i="34"/>
  <c r="BM73" i="34"/>
  <c r="BL73" i="34"/>
  <c r="BK73" i="34"/>
  <c r="BJ73" i="34"/>
  <c r="BI73" i="34"/>
  <c r="BH73" i="34"/>
  <c r="BG73" i="34"/>
  <c r="BF73" i="34"/>
  <c r="BE73" i="34"/>
  <c r="BD73" i="34"/>
  <c r="BC73" i="34"/>
  <c r="BB73" i="34"/>
  <c r="BA73" i="34"/>
  <c r="AZ73" i="34"/>
  <c r="AY73" i="34"/>
  <c r="AX73" i="34"/>
  <c r="AW73" i="34"/>
  <c r="AV73" i="34"/>
  <c r="AU73" i="34"/>
  <c r="AT73" i="34"/>
  <c r="AS73" i="34"/>
  <c r="AR73" i="34"/>
  <c r="AQ73" i="34"/>
  <c r="AP73" i="34"/>
  <c r="AO73" i="34"/>
  <c r="AN73" i="34"/>
  <c r="AM73" i="34"/>
  <c r="AL73" i="34"/>
  <c r="AK73" i="34"/>
  <c r="AJ73" i="34"/>
  <c r="AI73" i="34"/>
  <c r="AH73" i="34"/>
  <c r="AG73" i="34"/>
  <c r="AF73" i="34"/>
  <c r="AE73" i="34"/>
  <c r="AD73" i="34"/>
  <c r="AC73" i="34"/>
  <c r="AB73" i="34"/>
  <c r="AA73" i="34"/>
  <c r="Z73" i="34"/>
  <c r="Y73" i="34"/>
  <c r="X73" i="34"/>
  <c r="W73" i="34"/>
  <c r="V73" i="34"/>
  <c r="U73" i="34"/>
  <c r="T73" i="34"/>
  <c r="S73" i="34"/>
  <c r="R73" i="34"/>
  <c r="Q73" i="34"/>
  <c r="P73" i="34"/>
  <c r="O73" i="34"/>
  <c r="N73" i="34"/>
  <c r="M73" i="34"/>
  <c r="L73" i="34"/>
  <c r="K73" i="34"/>
  <c r="J73" i="34"/>
  <c r="I73" i="34"/>
  <c r="H73" i="34"/>
  <c r="G73" i="34"/>
  <c r="F73" i="34"/>
  <c r="E73" i="34"/>
  <c r="D73" i="34"/>
  <c r="CA72" i="34"/>
  <c r="BZ72" i="34"/>
  <c r="BY72" i="34"/>
  <c r="BX72" i="34"/>
  <c r="BW72" i="34"/>
  <c r="BV72" i="34"/>
  <c r="BU72" i="34"/>
  <c r="BT72" i="34"/>
  <c r="BS72" i="34"/>
  <c r="BR72" i="34"/>
  <c r="BQ72" i="34"/>
  <c r="BP72" i="34"/>
  <c r="BO72" i="34"/>
  <c r="BN72" i="34"/>
  <c r="BM72" i="34"/>
  <c r="BL72" i="34"/>
  <c r="BK72" i="34"/>
  <c r="BJ72" i="34"/>
  <c r="BI72" i="34"/>
  <c r="BH72" i="34"/>
  <c r="BG72" i="34"/>
  <c r="BF72" i="34"/>
  <c r="BE72" i="34"/>
  <c r="BD72" i="34"/>
  <c r="BC72" i="34"/>
  <c r="BB72" i="34"/>
  <c r="BA72" i="34"/>
  <c r="AZ72" i="34"/>
  <c r="AY72" i="34"/>
  <c r="AX72" i="34"/>
  <c r="AW72" i="34"/>
  <c r="AV72" i="34"/>
  <c r="AU72" i="34"/>
  <c r="AT72" i="34"/>
  <c r="AS72" i="34"/>
  <c r="AR72" i="34"/>
  <c r="AQ72" i="34"/>
  <c r="AP72" i="34"/>
  <c r="AO72" i="34"/>
  <c r="AN72" i="34"/>
  <c r="AM72" i="34"/>
  <c r="AL72" i="34"/>
  <c r="AK72" i="34"/>
  <c r="AJ72" i="34"/>
  <c r="AI72" i="34"/>
  <c r="AH72" i="34"/>
  <c r="AG72" i="34"/>
  <c r="AF72" i="34"/>
  <c r="AE72" i="34"/>
  <c r="AD72" i="34"/>
  <c r="AC72" i="34"/>
  <c r="AB72" i="34"/>
  <c r="AA72" i="34"/>
  <c r="Z72" i="34"/>
  <c r="Y72" i="34"/>
  <c r="X72" i="34"/>
  <c r="W72" i="34"/>
  <c r="V72" i="34"/>
  <c r="U72" i="34"/>
  <c r="T72" i="34"/>
  <c r="S72" i="34"/>
  <c r="R72" i="34"/>
  <c r="Q72" i="34"/>
  <c r="P72" i="34"/>
  <c r="O72" i="34"/>
  <c r="N72" i="34"/>
  <c r="M72" i="34"/>
  <c r="L72" i="34"/>
  <c r="K72" i="34"/>
  <c r="J72" i="34"/>
  <c r="I72" i="34"/>
  <c r="H72" i="34"/>
  <c r="G72" i="34"/>
  <c r="F72" i="34"/>
  <c r="E72" i="34"/>
  <c r="D72" i="34"/>
  <c r="CA71" i="34"/>
  <c r="BZ71" i="34"/>
  <c r="BY71" i="34"/>
  <c r="BX71" i="34"/>
  <c r="BW71" i="34"/>
  <c r="BV71" i="34"/>
  <c r="BU71" i="34"/>
  <c r="BT71" i="34"/>
  <c r="BS71" i="34"/>
  <c r="BR71" i="34"/>
  <c r="BQ71" i="34"/>
  <c r="BP71" i="34"/>
  <c r="BO71" i="34"/>
  <c r="BN71" i="34"/>
  <c r="BM71" i="34"/>
  <c r="BL71" i="34"/>
  <c r="BK71" i="34"/>
  <c r="BJ71" i="34"/>
  <c r="BI71" i="34"/>
  <c r="BH71" i="34"/>
  <c r="BG71" i="34"/>
  <c r="BF71" i="34"/>
  <c r="BE71" i="34"/>
  <c r="BD71" i="34"/>
  <c r="BC71" i="34"/>
  <c r="BB71" i="34"/>
  <c r="BA71" i="34"/>
  <c r="AZ71" i="34"/>
  <c r="AY71" i="34"/>
  <c r="AX71" i="34"/>
  <c r="AW71" i="34"/>
  <c r="AV71" i="34"/>
  <c r="AU71" i="34"/>
  <c r="AT71" i="34"/>
  <c r="AS71" i="34"/>
  <c r="AR71" i="34"/>
  <c r="AQ71" i="34"/>
  <c r="AP71" i="34"/>
  <c r="AO71" i="34"/>
  <c r="AN71" i="34"/>
  <c r="AM71" i="34"/>
  <c r="AL71" i="34"/>
  <c r="AK71" i="34"/>
  <c r="AJ71" i="34"/>
  <c r="AI71" i="34"/>
  <c r="AH71" i="34"/>
  <c r="AG71" i="34"/>
  <c r="AF71" i="34"/>
  <c r="AE71" i="34"/>
  <c r="AD71" i="34"/>
  <c r="AC71" i="34"/>
  <c r="AB71" i="34"/>
  <c r="AA71" i="34"/>
  <c r="Z71" i="34"/>
  <c r="Y71" i="34"/>
  <c r="X71" i="34"/>
  <c r="W71" i="34"/>
  <c r="V71" i="34"/>
  <c r="U71" i="34"/>
  <c r="T71" i="34"/>
  <c r="S71" i="34"/>
  <c r="R71" i="34"/>
  <c r="Q71" i="34"/>
  <c r="P71" i="34"/>
  <c r="O71" i="34"/>
  <c r="N71" i="34"/>
  <c r="M71" i="34"/>
  <c r="L71" i="34"/>
  <c r="K71" i="34"/>
  <c r="J71" i="34"/>
  <c r="I71" i="34"/>
  <c r="H71" i="34"/>
  <c r="G71" i="34"/>
  <c r="F71" i="34"/>
  <c r="E71" i="34"/>
  <c r="D71" i="34"/>
  <c r="CA69" i="34"/>
  <c r="BZ69" i="34"/>
  <c r="BY69" i="34"/>
  <c r="BX69" i="34"/>
  <c r="BW69" i="34"/>
  <c r="BV69" i="34"/>
  <c r="BU69" i="34"/>
  <c r="BT69" i="34"/>
  <c r="BS69" i="34"/>
  <c r="BR69" i="34"/>
  <c r="BQ69" i="34"/>
  <c r="BP69" i="34"/>
  <c r="BO69" i="34"/>
  <c r="BN69" i="34"/>
  <c r="BM69" i="34"/>
  <c r="BL69" i="34"/>
  <c r="BK69" i="34"/>
  <c r="BJ69" i="34"/>
  <c r="BI69" i="34"/>
  <c r="BH69" i="34"/>
  <c r="BG69" i="34"/>
  <c r="BF69" i="34"/>
  <c r="BE69" i="34"/>
  <c r="BD69" i="34"/>
  <c r="BC69" i="34"/>
  <c r="BB69" i="34"/>
  <c r="BA69" i="34"/>
  <c r="AZ69" i="34"/>
  <c r="AY69" i="34"/>
  <c r="AX69" i="34"/>
  <c r="AW69" i="34"/>
  <c r="AV69" i="34"/>
  <c r="AU69" i="34"/>
  <c r="AT69" i="34"/>
  <c r="EM9" i="40" s="1"/>
  <c r="AS69" i="34"/>
  <c r="AR69" i="34"/>
  <c r="AQ69" i="34"/>
  <c r="AP69" i="34"/>
  <c r="AO69" i="34"/>
  <c r="AN69" i="34"/>
  <c r="AM69" i="34"/>
  <c r="AL69" i="34"/>
  <c r="AK69" i="34"/>
  <c r="AJ69" i="34"/>
  <c r="AI69" i="34"/>
  <c r="AH69" i="34"/>
  <c r="AG69" i="34"/>
  <c r="AF69" i="34"/>
  <c r="AE69" i="34"/>
  <c r="AD69" i="34"/>
  <c r="AC69" i="34"/>
  <c r="AB69" i="34"/>
  <c r="AA69" i="34"/>
  <c r="DP9" i="40" s="1"/>
  <c r="Z69" i="34"/>
  <c r="Y69" i="34"/>
  <c r="X69" i="34"/>
  <c r="W69" i="34"/>
  <c r="V69" i="34"/>
  <c r="U69" i="34"/>
  <c r="T69" i="34"/>
  <c r="S69" i="34"/>
  <c r="DL9" i="40" s="1"/>
  <c r="R69" i="34"/>
  <c r="Q69" i="34"/>
  <c r="P69" i="34"/>
  <c r="O69" i="34"/>
  <c r="N69" i="34"/>
  <c r="M69" i="34"/>
  <c r="L69" i="34"/>
  <c r="K69" i="34"/>
  <c r="J69" i="34"/>
  <c r="I69" i="34"/>
  <c r="H69" i="34"/>
  <c r="DA9" i="40" s="1"/>
  <c r="G69" i="34"/>
  <c r="F69" i="34"/>
  <c r="E69" i="34"/>
  <c r="D69" i="34"/>
  <c r="CA68" i="34"/>
  <c r="BZ68" i="34"/>
  <c r="BY68" i="34"/>
  <c r="BX68" i="34"/>
  <c r="BW68" i="34"/>
  <c r="BV68" i="34"/>
  <c r="BU68" i="34"/>
  <c r="BT68" i="34"/>
  <c r="BS68" i="34"/>
  <c r="BR68" i="34"/>
  <c r="BQ68" i="34"/>
  <c r="BP68" i="34"/>
  <c r="BO68" i="34"/>
  <c r="BN68" i="34"/>
  <c r="BM68" i="34"/>
  <c r="BL68" i="34"/>
  <c r="BK68" i="34"/>
  <c r="BJ68" i="34"/>
  <c r="BI68" i="34"/>
  <c r="BH68" i="34"/>
  <c r="BG68" i="34"/>
  <c r="BF68" i="34"/>
  <c r="BE68" i="34"/>
  <c r="BD68" i="34"/>
  <c r="BC68" i="34"/>
  <c r="BB68" i="34"/>
  <c r="BA68" i="34"/>
  <c r="AZ68" i="34"/>
  <c r="AY68" i="34"/>
  <c r="AX68" i="34"/>
  <c r="AW68" i="34"/>
  <c r="AV68" i="34"/>
  <c r="AU68" i="34"/>
  <c r="AT68" i="34"/>
  <c r="EM8" i="40" s="1"/>
  <c r="AS68" i="34"/>
  <c r="AR68" i="34"/>
  <c r="AQ68" i="34"/>
  <c r="AP68" i="34"/>
  <c r="AO68" i="34"/>
  <c r="AN68" i="34"/>
  <c r="AM68" i="34"/>
  <c r="AL68" i="34"/>
  <c r="AK68" i="34"/>
  <c r="AJ68" i="34"/>
  <c r="AI68" i="34"/>
  <c r="AH68" i="34"/>
  <c r="AG68" i="34"/>
  <c r="AF68" i="34"/>
  <c r="AE68" i="34"/>
  <c r="AD68" i="34"/>
  <c r="AC68" i="34"/>
  <c r="AB68" i="34"/>
  <c r="AA68" i="34"/>
  <c r="DP8" i="40" s="1"/>
  <c r="Z68" i="34"/>
  <c r="Y68" i="34"/>
  <c r="X68" i="34"/>
  <c r="W68" i="34"/>
  <c r="V68" i="34"/>
  <c r="U68" i="34"/>
  <c r="T68" i="34"/>
  <c r="S68" i="34"/>
  <c r="DL8" i="40" s="1"/>
  <c r="R68" i="34"/>
  <c r="Q68" i="34"/>
  <c r="P68" i="34"/>
  <c r="O68" i="34"/>
  <c r="N68" i="34"/>
  <c r="M68" i="34"/>
  <c r="L68" i="34"/>
  <c r="K68" i="34"/>
  <c r="J68" i="34"/>
  <c r="I68" i="34"/>
  <c r="H68" i="34"/>
  <c r="DA8" i="40" s="1"/>
  <c r="G68" i="34"/>
  <c r="F68" i="34"/>
  <c r="E68" i="34"/>
  <c r="D68" i="34"/>
  <c r="CA67" i="34"/>
  <c r="BZ67" i="34"/>
  <c r="BY67" i="34"/>
  <c r="BX67" i="34"/>
  <c r="BW67" i="34"/>
  <c r="BV67" i="34"/>
  <c r="BU67" i="34"/>
  <c r="BT67" i="34"/>
  <c r="BS67" i="34"/>
  <c r="BR67" i="34"/>
  <c r="BQ67" i="34"/>
  <c r="BP67" i="34"/>
  <c r="BO67" i="34"/>
  <c r="BN67" i="34"/>
  <c r="BM67" i="34"/>
  <c r="BL67" i="34"/>
  <c r="BK67" i="34"/>
  <c r="BJ67" i="34"/>
  <c r="BI67" i="34"/>
  <c r="BH67" i="34"/>
  <c r="BG67" i="34"/>
  <c r="BF67" i="34"/>
  <c r="BE67" i="34"/>
  <c r="BD67" i="34"/>
  <c r="BC67" i="34"/>
  <c r="BB67" i="34"/>
  <c r="BA67" i="34"/>
  <c r="AZ67" i="34"/>
  <c r="AY67" i="34"/>
  <c r="AX67" i="34"/>
  <c r="AW67" i="34"/>
  <c r="AV67" i="34"/>
  <c r="AU67" i="34"/>
  <c r="AT67" i="34"/>
  <c r="AS67" i="34"/>
  <c r="AR67" i="34"/>
  <c r="AQ67" i="34"/>
  <c r="AP67" i="34"/>
  <c r="AO67" i="34"/>
  <c r="AN67" i="34"/>
  <c r="AM67" i="34"/>
  <c r="AL67" i="34"/>
  <c r="AK67" i="34"/>
  <c r="AJ67" i="34"/>
  <c r="AI67" i="34"/>
  <c r="AH67" i="34"/>
  <c r="AG67" i="34"/>
  <c r="AF67" i="34"/>
  <c r="AE67" i="34"/>
  <c r="AD67" i="34"/>
  <c r="AC67" i="34"/>
  <c r="AB67" i="34"/>
  <c r="AA67" i="34"/>
  <c r="Z67" i="34"/>
  <c r="Y67" i="34"/>
  <c r="X67" i="34"/>
  <c r="W67" i="34"/>
  <c r="V67" i="34"/>
  <c r="U67" i="34"/>
  <c r="T67" i="34"/>
  <c r="S67" i="34"/>
  <c r="R67" i="34"/>
  <c r="Q67" i="34"/>
  <c r="P67" i="34"/>
  <c r="O67" i="34"/>
  <c r="N67" i="34"/>
  <c r="M67" i="34"/>
  <c r="L67" i="34"/>
  <c r="K67" i="34"/>
  <c r="J67" i="34"/>
  <c r="I67" i="34"/>
  <c r="H67" i="34"/>
  <c r="G67" i="34"/>
  <c r="F67" i="34"/>
  <c r="E67" i="34"/>
  <c r="D67" i="34"/>
  <c r="CA66" i="34"/>
  <c r="CA76" i="34" s="1"/>
  <c r="BZ66" i="34"/>
  <c r="BZ76" i="34" s="1"/>
  <c r="BY66" i="34"/>
  <c r="BY76" i="34" s="1"/>
  <c r="BX66" i="34"/>
  <c r="BX76" i="34" s="1"/>
  <c r="BW66" i="34"/>
  <c r="BW76" i="34" s="1"/>
  <c r="BV66" i="34"/>
  <c r="BV76" i="34" s="1"/>
  <c r="BU66" i="34"/>
  <c r="BU76" i="34" s="1"/>
  <c r="BT66" i="34"/>
  <c r="BT76" i="34" s="1"/>
  <c r="BS66" i="34"/>
  <c r="BS76" i="34" s="1"/>
  <c r="BR66" i="34"/>
  <c r="BR76" i="34" s="1"/>
  <c r="BQ66" i="34"/>
  <c r="BQ76" i="34" s="1"/>
  <c r="BP66" i="34"/>
  <c r="BP76" i="34" s="1"/>
  <c r="BO66" i="34"/>
  <c r="BO76" i="34" s="1"/>
  <c r="BN66" i="34"/>
  <c r="BN76" i="34" s="1"/>
  <c r="BM66" i="34"/>
  <c r="BM76" i="34" s="1"/>
  <c r="BL66" i="34"/>
  <c r="BL76" i="34" s="1"/>
  <c r="BK66" i="34"/>
  <c r="BK76" i="34" s="1"/>
  <c r="BJ66" i="34"/>
  <c r="BJ76" i="34" s="1"/>
  <c r="BI66" i="34"/>
  <c r="BI76" i="34" s="1"/>
  <c r="BH66" i="34"/>
  <c r="BH76" i="34" s="1"/>
  <c r="BG66" i="34"/>
  <c r="BG76" i="34" s="1"/>
  <c r="BF66" i="34"/>
  <c r="BF76" i="34" s="1"/>
  <c r="BE66" i="34"/>
  <c r="BE76" i="34" s="1"/>
  <c r="BD66" i="34"/>
  <c r="BC66" i="34"/>
  <c r="BC76" i="34" s="1"/>
  <c r="BB66" i="34"/>
  <c r="BB76" i="34" s="1"/>
  <c r="BA66" i="34"/>
  <c r="BA76" i="34" s="1"/>
  <c r="AZ66" i="34"/>
  <c r="AZ76" i="34" s="1"/>
  <c r="AY66" i="34"/>
  <c r="AY76" i="34" s="1"/>
  <c r="AX66" i="34"/>
  <c r="AX76" i="34" s="1"/>
  <c r="AW66" i="34"/>
  <c r="AW76" i="34" s="1"/>
  <c r="AV66" i="34"/>
  <c r="AV76" i="34" s="1"/>
  <c r="AU66" i="34"/>
  <c r="AU76" i="34" s="1"/>
  <c r="AT66" i="34"/>
  <c r="AT76" i="34" s="1"/>
  <c r="AS66" i="34"/>
  <c r="AS76" i="34" s="1"/>
  <c r="AR66" i="34"/>
  <c r="AR76" i="34" s="1"/>
  <c r="AQ66" i="34"/>
  <c r="AQ76" i="34" s="1"/>
  <c r="AP66" i="34"/>
  <c r="AP76" i="34" s="1"/>
  <c r="AO66" i="34"/>
  <c r="AO76" i="34" s="1"/>
  <c r="AN66" i="34"/>
  <c r="AN76" i="34" s="1"/>
  <c r="AM66" i="34"/>
  <c r="AM76" i="34" s="1"/>
  <c r="AL66" i="34"/>
  <c r="AL76" i="34" s="1"/>
  <c r="AK66" i="34"/>
  <c r="AK76" i="34" s="1"/>
  <c r="AJ66" i="34"/>
  <c r="AJ76" i="34" s="1"/>
  <c r="AI66" i="34"/>
  <c r="AI76" i="34" s="1"/>
  <c r="AH66" i="34"/>
  <c r="AH76" i="34" s="1"/>
  <c r="AG66" i="34"/>
  <c r="AG76" i="34" s="1"/>
  <c r="AF66" i="34"/>
  <c r="AF76" i="34" s="1"/>
  <c r="AE66" i="34"/>
  <c r="AE76" i="34" s="1"/>
  <c r="AD66" i="34"/>
  <c r="AD76" i="34" s="1"/>
  <c r="AC66" i="34"/>
  <c r="AC76" i="34" s="1"/>
  <c r="AB66" i="34"/>
  <c r="AB76" i="34" s="1"/>
  <c r="AA66" i="34"/>
  <c r="AA76" i="34" s="1"/>
  <c r="Z66" i="34"/>
  <c r="Z76" i="34" s="1"/>
  <c r="Y66" i="34"/>
  <c r="Y76" i="34" s="1"/>
  <c r="X66" i="34"/>
  <c r="X76" i="34" s="1"/>
  <c r="W66" i="34"/>
  <c r="W76" i="34" s="1"/>
  <c r="V66" i="34"/>
  <c r="V76" i="34" s="1"/>
  <c r="U66" i="34"/>
  <c r="U76" i="34" s="1"/>
  <c r="T66" i="34"/>
  <c r="T76" i="34" s="1"/>
  <c r="S66" i="34"/>
  <c r="S76" i="34" s="1"/>
  <c r="R66" i="34"/>
  <c r="R76" i="34" s="1"/>
  <c r="Q66" i="34"/>
  <c r="Q76" i="34" s="1"/>
  <c r="P66" i="34"/>
  <c r="P76" i="34" s="1"/>
  <c r="O66" i="34"/>
  <c r="O76" i="34" s="1"/>
  <c r="N66" i="34"/>
  <c r="N76" i="34" s="1"/>
  <c r="M66" i="34"/>
  <c r="M76" i="34" s="1"/>
  <c r="L66" i="34"/>
  <c r="L76" i="34" s="1"/>
  <c r="K66" i="34"/>
  <c r="K76" i="34" s="1"/>
  <c r="J66" i="34"/>
  <c r="J76" i="34" s="1"/>
  <c r="I66" i="34"/>
  <c r="I76" i="34" s="1"/>
  <c r="H66" i="34"/>
  <c r="H76" i="34" s="1"/>
  <c r="G66" i="34"/>
  <c r="G76" i="34" s="1"/>
  <c r="F66" i="34"/>
  <c r="F76" i="34" s="1"/>
  <c r="E66" i="34"/>
  <c r="E76" i="34" s="1"/>
  <c r="D66" i="34"/>
  <c r="D76" i="34" s="1"/>
  <c r="BN65" i="34"/>
  <c r="BN86" i="34" s="1"/>
  <c r="CA63" i="34"/>
  <c r="BZ63" i="34"/>
  <c r="BY63" i="34"/>
  <c r="BX63" i="34"/>
  <c r="BW63" i="34"/>
  <c r="BV63" i="34"/>
  <c r="BU63" i="34"/>
  <c r="BT63" i="34"/>
  <c r="BS63" i="34"/>
  <c r="BR63" i="34"/>
  <c r="BQ63" i="34"/>
  <c r="BP63" i="34"/>
  <c r="BO63" i="34"/>
  <c r="BN63" i="34"/>
  <c r="BM63" i="34"/>
  <c r="BL63" i="34"/>
  <c r="BK63" i="34"/>
  <c r="BJ63" i="34"/>
  <c r="BI63" i="34"/>
  <c r="BH63" i="34"/>
  <c r="BG63" i="34"/>
  <c r="BF63" i="34"/>
  <c r="BE63" i="34"/>
  <c r="BD63" i="34"/>
  <c r="BC63" i="34"/>
  <c r="BB63" i="34"/>
  <c r="BA63" i="34"/>
  <c r="AZ63" i="34"/>
  <c r="AY63" i="34"/>
  <c r="AX63" i="34"/>
  <c r="AW63" i="34"/>
  <c r="AV63" i="34"/>
  <c r="AU63" i="34"/>
  <c r="AT63" i="34"/>
  <c r="AS63" i="34"/>
  <c r="AR63" i="34"/>
  <c r="AQ63" i="34"/>
  <c r="AP63" i="34"/>
  <c r="AO63" i="34"/>
  <c r="AN63" i="34"/>
  <c r="AM63" i="34"/>
  <c r="AL63" i="34"/>
  <c r="AK63" i="34"/>
  <c r="AJ63" i="34"/>
  <c r="AI63" i="34"/>
  <c r="AH63" i="34"/>
  <c r="AG63" i="34"/>
  <c r="AF63" i="34"/>
  <c r="AE63" i="34"/>
  <c r="AD63" i="34"/>
  <c r="AC63" i="34"/>
  <c r="AB63" i="34"/>
  <c r="AA63" i="34"/>
  <c r="Z63" i="34"/>
  <c r="Y63" i="34"/>
  <c r="X63" i="34"/>
  <c r="W63" i="34"/>
  <c r="V63" i="34"/>
  <c r="U63" i="34"/>
  <c r="T63" i="34"/>
  <c r="S63" i="34"/>
  <c r="R63" i="34"/>
  <c r="Q63" i="34"/>
  <c r="P63" i="34"/>
  <c r="O63" i="34"/>
  <c r="N63" i="34"/>
  <c r="M63" i="34"/>
  <c r="L63" i="34"/>
  <c r="K63" i="34"/>
  <c r="J63" i="34"/>
  <c r="I63" i="34"/>
  <c r="H63" i="34"/>
  <c r="G63" i="34"/>
  <c r="F63" i="34"/>
  <c r="E63" i="34"/>
  <c r="D63" i="34"/>
  <c r="CA62" i="34"/>
  <c r="BZ62" i="34"/>
  <c r="BY62" i="34"/>
  <c r="BX62" i="34"/>
  <c r="BW62" i="34"/>
  <c r="BV62" i="34"/>
  <c r="BU62" i="34"/>
  <c r="BT62" i="34"/>
  <c r="BS62" i="34"/>
  <c r="BR62" i="34"/>
  <c r="BQ62" i="34"/>
  <c r="BP62" i="34"/>
  <c r="BO62" i="34"/>
  <c r="BN62" i="34"/>
  <c r="BM62" i="34"/>
  <c r="BL62" i="34"/>
  <c r="BK62" i="34"/>
  <c r="BJ62" i="34"/>
  <c r="BI62" i="34"/>
  <c r="BH62" i="34"/>
  <c r="BG62" i="34"/>
  <c r="BF62" i="34"/>
  <c r="BE62" i="34"/>
  <c r="BD62" i="34"/>
  <c r="BC62" i="34"/>
  <c r="BB62" i="34"/>
  <c r="BA62" i="34"/>
  <c r="AZ62" i="34"/>
  <c r="AY62" i="34"/>
  <c r="AX62" i="34"/>
  <c r="AW62" i="34"/>
  <c r="AV62" i="34"/>
  <c r="AU62" i="34"/>
  <c r="AT62" i="34"/>
  <c r="AS62" i="34"/>
  <c r="AR62" i="34"/>
  <c r="AQ62" i="34"/>
  <c r="AP62" i="34"/>
  <c r="AO62" i="34"/>
  <c r="AN62" i="34"/>
  <c r="AM62" i="34"/>
  <c r="AL62" i="34"/>
  <c r="AK62" i="34"/>
  <c r="AJ62" i="34"/>
  <c r="AI62" i="34"/>
  <c r="AH62" i="34"/>
  <c r="AG62" i="34"/>
  <c r="AF62" i="34"/>
  <c r="AE62" i="34"/>
  <c r="AD62" i="34"/>
  <c r="AC62" i="34"/>
  <c r="AB62" i="34"/>
  <c r="AA62" i="34"/>
  <c r="Z62" i="34"/>
  <c r="Y62" i="34"/>
  <c r="X62" i="34"/>
  <c r="W62" i="34"/>
  <c r="V62" i="34"/>
  <c r="U62" i="34"/>
  <c r="T62" i="34"/>
  <c r="S62" i="34"/>
  <c r="R62" i="34"/>
  <c r="Q62" i="34"/>
  <c r="P62" i="34"/>
  <c r="O62" i="34"/>
  <c r="N62" i="34"/>
  <c r="M62" i="34"/>
  <c r="L62" i="34"/>
  <c r="K62" i="34"/>
  <c r="J62" i="34"/>
  <c r="I62" i="34"/>
  <c r="H62" i="34"/>
  <c r="G62" i="34"/>
  <c r="F62" i="34"/>
  <c r="E62" i="34"/>
  <c r="D62" i="34"/>
  <c r="CA61" i="34"/>
  <c r="BZ61" i="34"/>
  <c r="BY61" i="34"/>
  <c r="BX61" i="34"/>
  <c r="BW61" i="34"/>
  <c r="BV61" i="34"/>
  <c r="BU61" i="34"/>
  <c r="BT61" i="34"/>
  <c r="BS61" i="34"/>
  <c r="BR61" i="34"/>
  <c r="BQ61" i="34"/>
  <c r="BP61" i="34"/>
  <c r="BO61" i="34"/>
  <c r="BN61" i="34"/>
  <c r="BM61" i="34"/>
  <c r="BL61" i="34"/>
  <c r="BK61" i="34"/>
  <c r="BJ61" i="34"/>
  <c r="BI61" i="34"/>
  <c r="BH61" i="34"/>
  <c r="BG61" i="34"/>
  <c r="BF61" i="34"/>
  <c r="BE61" i="34"/>
  <c r="BD61" i="34"/>
  <c r="BC61" i="34"/>
  <c r="BB61" i="34"/>
  <c r="BA61" i="34"/>
  <c r="AZ61" i="34"/>
  <c r="AY61" i="34"/>
  <c r="AX61" i="34"/>
  <c r="AW61" i="34"/>
  <c r="AV61" i="34"/>
  <c r="AU61" i="34"/>
  <c r="AT61" i="34"/>
  <c r="AS61" i="34"/>
  <c r="AR61" i="34"/>
  <c r="AQ61" i="34"/>
  <c r="AP61" i="34"/>
  <c r="AO61" i="34"/>
  <c r="AN61" i="34"/>
  <c r="AM61" i="34"/>
  <c r="AL61" i="34"/>
  <c r="AK61" i="34"/>
  <c r="AJ61" i="34"/>
  <c r="AI61" i="34"/>
  <c r="AH61" i="34"/>
  <c r="AG61" i="34"/>
  <c r="AF61" i="34"/>
  <c r="AE61" i="34"/>
  <c r="AD61" i="34"/>
  <c r="AC61" i="34"/>
  <c r="AB61" i="34"/>
  <c r="AA61" i="34"/>
  <c r="Z61" i="34"/>
  <c r="Y61" i="34"/>
  <c r="X61" i="34"/>
  <c r="W61" i="34"/>
  <c r="V61" i="34"/>
  <c r="U61" i="34"/>
  <c r="T61" i="34"/>
  <c r="S61" i="34"/>
  <c r="R61" i="34"/>
  <c r="Q61" i="34"/>
  <c r="P61" i="34"/>
  <c r="O61" i="34"/>
  <c r="N61" i="34"/>
  <c r="M61" i="34"/>
  <c r="L61" i="34"/>
  <c r="K61" i="34"/>
  <c r="J61" i="34"/>
  <c r="I61" i="34"/>
  <c r="H61" i="34"/>
  <c r="G61" i="34"/>
  <c r="F61" i="34"/>
  <c r="E61" i="34"/>
  <c r="D61" i="34"/>
  <c r="CA60" i="34"/>
  <c r="BZ60" i="34"/>
  <c r="BY60" i="34"/>
  <c r="BX60" i="34"/>
  <c r="BW60" i="34"/>
  <c r="BV60" i="34"/>
  <c r="BU60" i="34"/>
  <c r="BT60" i="34"/>
  <c r="BS60" i="34"/>
  <c r="BR60" i="34"/>
  <c r="BQ60" i="34"/>
  <c r="BP60" i="34"/>
  <c r="BO60" i="34"/>
  <c r="BN60" i="34"/>
  <c r="BM60" i="34"/>
  <c r="BL60" i="34"/>
  <c r="BK60" i="34"/>
  <c r="BJ60" i="34"/>
  <c r="BI60" i="34"/>
  <c r="BH60" i="34"/>
  <c r="BG60" i="34"/>
  <c r="BF60" i="34"/>
  <c r="BE60" i="34"/>
  <c r="BD60" i="34"/>
  <c r="BC60" i="34"/>
  <c r="BB60" i="34"/>
  <c r="BA60" i="34"/>
  <c r="AZ60" i="34"/>
  <c r="AY60" i="34"/>
  <c r="AX60" i="34"/>
  <c r="AW60" i="34"/>
  <c r="AV60" i="34"/>
  <c r="AU60" i="34"/>
  <c r="AT60" i="34"/>
  <c r="AS60" i="34"/>
  <c r="AR60" i="34"/>
  <c r="AQ60" i="34"/>
  <c r="AP60" i="34"/>
  <c r="AO60" i="34"/>
  <c r="AN60" i="34"/>
  <c r="AM60" i="34"/>
  <c r="AL60" i="34"/>
  <c r="AK60" i="34"/>
  <c r="AJ60" i="34"/>
  <c r="AI60" i="34"/>
  <c r="AH60" i="34"/>
  <c r="AG60" i="34"/>
  <c r="AF60" i="34"/>
  <c r="AE60" i="34"/>
  <c r="AD60" i="34"/>
  <c r="AC60" i="34"/>
  <c r="AB60" i="34"/>
  <c r="AA60" i="34"/>
  <c r="Z60" i="34"/>
  <c r="Y60" i="34"/>
  <c r="X60" i="34"/>
  <c r="W60" i="34"/>
  <c r="V60" i="34"/>
  <c r="U60" i="34"/>
  <c r="T60" i="34"/>
  <c r="S60" i="34"/>
  <c r="R60" i="34"/>
  <c r="Q60" i="34"/>
  <c r="P60" i="34"/>
  <c r="O60" i="34"/>
  <c r="N60" i="34"/>
  <c r="M60" i="34"/>
  <c r="L60" i="34"/>
  <c r="K60" i="34"/>
  <c r="J60" i="34"/>
  <c r="I60" i="34"/>
  <c r="H60" i="34"/>
  <c r="G60" i="34"/>
  <c r="F60" i="34"/>
  <c r="E60" i="34"/>
  <c r="D60" i="34"/>
  <c r="CA47" i="34"/>
  <c r="BZ47" i="34"/>
  <c r="BY47" i="34"/>
  <c r="BX47" i="34"/>
  <c r="BW47" i="34"/>
  <c r="BV47" i="34"/>
  <c r="BU47" i="34"/>
  <c r="BT47" i="34"/>
  <c r="BS47" i="34"/>
  <c r="BR47" i="34"/>
  <c r="BQ47" i="34"/>
  <c r="BP47" i="34"/>
  <c r="BO47" i="34"/>
  <c r="BN47" i="34"/>
  <c r="BM47" i="34"/>
  <c r="BL47" i="34"/>
  <c r="BK47" i="34"/>
  <c r="BJ47" i="34"/>
  <c r="BI47" i="34"/>
  <c r="BH47" i="34"/>
  <c r="BG47" i="34"/>
  <c r="BF47" i="34"/>
  <c r="BE47" i="34"/>
  <c r="BD47" i="34"/>
  <c r="BC47" i="34"/>
  <c r="BB47" i="34"/>
  <c r="BA47" i="34"/>
  <c r="AZ47" i="34"/>
  <c r="AY47" i="34"/>
  <c r="AX47" i="34"/>
  <c r="AW47" i="34"/>
  <c r="AV47" i="34"/>
  <c r="AU47" i="34"/>
  <c r="AT47" i="34"/>
  <c r="AS47" i="34"/>
  <c r="AR47" i="34"/>
  <c r="AQ47" i="34"/>
  <c r="AP47" i="34"/>
  <c r="AO47" i="34"/>
  <c r="AN47" i="34"/>
  <c r="AM47" i="34"/>
  <c r="AL47" i="34"/>
  <c r="AK47" i="34"/>
  <c r="AJ47" i="34"/>
  <c r="AI47" i="34"/>
  <c r="AH47" i="34"/>
  <c r="AG47" i="34"/>
  <c r="AF47" i="34"/>
  <c r="AE47" i="34"/>
  <c r="AD47" i="34"/>
  <c r="AC47" i="34"/>
  <c r="AB47" i="34"/>
  <c r="AA47" i="34"/>
  <c r="Z47" i="34"/>
  <c r="Y47" i="34"/>
  <c r="X47" i="34"/>
  <c r="W47" i="34"/>
  <c r="V47" i="34"/>
  <c r="U47" i="34"/>
  <c r="T47" i="34"/>
  <c r="S47" i="34"/>
  <c r="R47" i="34"/>
  <c r="Q47" i="34"/>
  <c r="P47" i="34"/>
  <c r="O47" i="34"/>
  <c r="N47" i="34"/>
  <c r="M47" i="34"/>
  <c r="L47" i="34"/>
  <c r="K47" i="34"/>
  <c r="J47" i="34"/>
  <c r="I47" i="34"/>
  <c r="H47" i="34"/>
  <c r="G47" i="34"/>
  <c r="F47" i="34"/>
  <c r="E47" i="34"/>
  <c r="D47" i="34"/>
  <c r="CA46" i="34"/>
  <c r="BZ46" i="34"/>
  <c r="BY46" i="34"/>
  <c r="BX46" i="34"/>
  <c r="BW46" i="34"/>
  <c r="BV46" i="34"/>
  <c r="BU46" i="34"/>
  <c r="BT46" i="34"/>
  <c r="BS46" i="34"/>
  <c r="BR46" i="34"/>
  <c r="BQ46" i="34"/>
  <c r="BP46" i="34"/>
  <c r="BO46" i="34"/>
  <c r="BN46" i="34"/>
  <c r="BM46" i="34"/>
  <c r="BL46" i="34"/>
  <c r="BK46" i="34"/>
  <c r="BJ46" i="34"/>
  <c r="BI46" i="34"/>
  <c r="BH46" i="34"/>
  <c r="BG46" i="34"/>
  <c r="BF46" i="34"/>
  <c r="BE46" i="34"/>
  <c r="BD46" i="34"/>
  <c r="BC46" i="34"/>
  <c r="BB46" i="34"/>
  <c r="BA46" i="34"/>
  <c r="AZ46" i="34"/>
  <c r="AY46" i="34"/>
  <c r="AX46" i="34"/>
  <c r="AW46" i="34"/>
  <c r="AV46" i="34"/>
  <c r="AU46" i="34"/>
  <c r="AT46" i="34"/>
  <c r="AS46" i="34"/>
  <c r="AR46" i="34"/>
  <c r="AQ46" i="34"/>
  <c r="AP46" i="34"/>
  <c r="AO46" i="34"/>
  <c r="AN46" i="34"/>
  <c r="AM46" i="34"/>
  <c r="AL46" i="34"/>
  <c r="AK46" i="34"/>
  <c r="AJ46" i="34"/>
  <c r="AI46" i="34"/>
  <c r="AH46" i="34"/>
  <c r="AG46" i="34"/>
  <c r="AF46" i="34"/>
  <c r="AE46" i="34"/>
  <c r="AD46" i="34"/>
  <c r="AC46" i="34"/>
  <c r="AB46" i="34"/>
  <c r="AA46" i="34"/>
  <c r="Z46" i="34"/>
  <c r="Y46" i="34"/>
  <c r="X46" i="34"/>
  <c r="W46" i="34"/>
  <c r="V46" i="34"/>
  <c r="U46" i="34"/>
  <c r="T46" i="34"/>
  <c r="S46" i="34"/>
  <c r="R46" i="34"/>
  <c r="Q46" i="34"/>
  <c r="P46" i="34"/>
  <c r="O46" i="34"/>
  <c r="N46" i="34"/>
  <c r="M46" i="34"/>
  <c r="L46" i="34"/>
  <c r="K46" i="34"/>
  <c r="J46" i="34"/>
  <c r="I46" i="34"/>
  <c r="H46" i="34"/>
  <c r="G46" i="34"/>
  <c r="F46" i="34"/>
  <c r="E46" i="34"/>
  <c r="D46" i="34"/>
  <c r="CA45" i="34"/>
  <c r="BZ45" i="34"/>
  <c r="BY45" i="34"/>
  <c r="BX45" i="34"/>
  <c r="BW45" i="34"/>
  <c r="BV45" i="34"/>
  <c r="BU45" i="34"/>
  <c r="BT45" i="34"/>
  <c r="BS45" i="34"/>
  <c r="BR45" i="34"/>
  <c r="BQ45" i="34"/>
  <c r="BP45" i="34"/>
  <c r="BO45" i="34"/>
  <c r="BN45" i="34"/>
  <c r="BM45" i="34"/>
  <c r="BL45" i="34"/>
  <c r="BK45" i="34"/>
  <c r="BJ45" i="34"/>
  <c r="BI45" i="34"/>
  <c r="BH45" i="34"/>
  <c r="BG45" i="34"/>
  <c r="BF45" i="34"/>
  <c r="BE45" i="34"/>
  <c r="BD45" i="34"/>
  <c r="BC45" i="34"/>
  <c r="BB45" i="34"/>
  <c r="BA45" i="34"/>
  <c r="AZ45" i="34"/>
  <c r="AY45" i="34"/>
  <c r="AX45" i="34"/>
  <c r="AW45" i="34"/>
  <c r="AV45" i="34"/>
  <c r="AU45" i="34"/>
  <c r="AT45" i="34"/>
  <c r="AS45" i="34"/>
  <c r="AR45" i="34"/>
  <c r="AQ45" i="34"/>
  <c r="AP45" i="34"/>
  <c r="AO45" i="34"/>
  <c r="AN45" i="34"/>
  <c r="AM45" i="34"/>
  <c r="AL45" i="34"/>
  <c r="AK45" i="34"/>
  <c r="AJ45" i="34"/>
  <c r="AI45" i="34"/>
  <c r="AH45" i="34"/>
  <c r="AG45" i="34"/>
  <c r="AF45" i="34"/>
  <c r="AE45" i="34"/>
  <c r="AD45" i="34"/>
  <c r="AC45" i="34"/>
  <c r="AB45" i="34"/>
  <c r="AA45" i="34"/>
  <c r="Z45" i="34"/>
  <c r="Y45" i="34"/>
  <c r="X45" i="34"/>
  <c r="W45" i="34"/>
  <c r="V45" i="34"/>
  <c r="U45" i="34"/>
  <c r="T45" i="34"/>
  <c r="S45" i="34"/>
  <c r="R45" i="34"/>
  <c r="Q45" i="34"/>
  <c r="P45" i="34"/>
  <c r="O45" i="34"/>
  <c r="N45" i="34"/>
  <c r="M45" i="34"/>
  <c r="L45" i="34"/>
  <c r="K45" i="34"/>
  <c r="J45" i="34"/>
  <c r="I45" i="34"/>
  <c r="H45" i="34"/>
  <c r="G45" i="34"/>
  <c r="F45" i="34"/>
  <c r="E45" i="34"/>
  <c r="D45" i="34"/>
  <c r="CA44" i="34"/>
  <c r="BZ44" i="34"/>
  <c r="BY44" i="34"/>
  <c r="BX44" i="34"/>
  <c r="BW44" i="34"/>
  <c r="BV44" i="34"/>
  <c r="BU44" i="34"/>
  <c r="BT44" i="34"/>
  <c r="BS44" i="34"/>
  <c r="BR44" i="34"/>
  <c r="BQ44" i="34"/>
  <c r="BP44" i="34"/>
  <c r="BO44" i="34"/>
  <c r="BN44" i="34"/>
  <c r="BM44" i="34"/>
  <c r="BL44" i="34"/>
  <c r="BK44" i="34"/>
  <c r="BJ44" i="34"/>
  <c r="BI44" i="34"/>
  <c r="BH44" i="34"/>
  <c r="BG44" i="34"/>
  <c r="BF44" i="34"/>
  <c r="BE44" i="34"/>
  <c r="BD44" i="34"/>
  <c r="BC44" i="34"/>
  <c r="BB44" i="34"/>
  <c r="BA44" i="34"/>
  <c r="AZ44" i="34"/>
  <c r="AY44" i="34"/>
  <c r="AX44" i="34"/>
  <c r="AW44" i="34"/>
  <c r="AV44" i="34"/>
  <c r="AU44" i="34"/>
  <c r="AT44" i="34"/>
  <c r="AS44" i="34"/>
  <c r="AR44" i="34"/>
  <c r="AQ44" i="34"/>
  <c r="AP44" i="34"/>
  <c r="AO44" i="34"/>
  <c r="AN44" i="34"/>
  <c r="AM44" i="34"/>
  <c r="AL44" i="34"/>
  <c r="AK44" i="34"/>
  <c r="AJ44" i="34"/>
  <c r="AI44" i="34"/>
  <c r="AH44" i="34"/>
  <c r="AG44" i="34"/>
  <c r="AF44" i="34"/>
  <c r="AE44" i="34"/>
  <c r="AD44" i="34"/>
  <c r="AC44" i="34"/>
  <c r="AB44" i="34"/>
  <c r="AA44" i="34"/>
  <c r="Z44" i="34"/>
  <c r="Y44" i="34"/>
  <c r="X44" i="34"/>
  <c r="W44" i="34"/>
  <c r="V44" i="34"/>
  <c r="U44" i="34"/>
  <c r="T44" i="34"/>
  <c r="S44" i="34"/>
  <c r="R44" i="34"/>
  <c r="Q44" i="34"/>
  <c r="P44" i="34"/>
  <c r="O44" i="34"/>
  <c r="N44" i="34"/>
  <c r="M44" i="34"/>
  <c r="L44" i="34"/>
  <c r="K44" i="34"/>
  <c r="J44" i="34"/>
  <c r="I44" i="34"/>
  <c r="H44" i="34"/>
  <c r="G44" i="34"/>
  <c r="F44" i="34"/>
  <c r="E44" i="34"/>
  <c r="D44" i="34"/>
  <c r="CA31" i="34"/>
  <c r="BZ31" i="34"/>
  <c r="BY31" i="34"/>
  <c r="BX31" i="34"/>
  <c r="BW31" i="34"/>
  <c r="BV31" i="34"/>
  <c r="BU31" i="34"/>
  <c r="BT31" i="34"/>
  <c r="BS31" i="34"/>
  <c r="BR31" i="34"/>
  <c r="BQ31" i="34"/>
  <c r="BP31" i="34"/>
  <c r="BO31" i="34"/>
  <c r="BN31" i="34"/>
  <c r="BM31" i="34"/>
  <c r="BL31" i="34"/>
  <c r="BK31" i="34"/>
  <c r="BJ31" i="34"/>
  <c r="BI31" i="34"/>
  <c r="BH31" i="34"/>
  <c r="BG31" i="34"/>
  <c r="BF31" i="34"/>
  <c r="BE31" i="34"/>
  <c r="BD31" i="34"/>
  <c r="BC31" i="34"/>
  <c r="BB31" i="34"/>
  <c r="BA31" i="34"/>
  <c r="AZ31" i="34"/>
  <c r="AY31" i="34"/>
  <c r="AX31" i="34"/>
  <c r="AW31" i="34"/>
  <c r="AV31" i="34"/>
  <c r="AU31" i="34"/>
  <c r="AT31" i="34"/>
  <c r="AS31" i="34"/>
  <c r="AR31" i="34"/>
  <c r="AQ31" i="34"/>
  <c r="AP31" i="34"/>
  <c r="AO31" i="34"/>
  <c r="AN31" i="34"/>
  <c r="AM31" i="34"/>
  <c r="AL31" i="34"/>
  <c r="AK31" i="34"/>
  <c r="AJ31" i="34"/>
  <c r="AI31" i="34"/>
  <c r="AH31" i="34"/>
  <c r="AG31" i="34"/>
  <c r="AF31" i="34"/>
  <c r="AE31" i="34"/>
  <c r="AD31" i="34"/>
  <c r="AC31" i="34"/>
  <c r="AB31" i="34"/>
  <c r="AA31" i="34"/>
  <c r="Z31" i="34"/>
  <c r="Y31" i="34"/>
  <c r="X31" i="34"/>
  <c r="W31" i="34"/>
  <c r="V31" i="34"/>
  <c r="U31" i="34"/>
  <c r="T31" i="34"/>
  <c r="S31" i="34"/>
  <c r="R31" i="34"/>
  <c r="Q31" i="34"/>
  <c r="P31" i="34"/>
  <c r="O31" i="34"/>
  <c r="N31" i="34"/>
  <c r="M31" i="34"/>
  <c r="L31" i="34"/>
  <c r="K31" i="34"/>
  <c r="J31" i="34"/>
  <c r="I31" i="34"/>
  <c r="H31" i="34"/>
  <c r="G31" i="34"/>
  <c r="F31" i="34"/>
  <c r="E31" i="34"/>
  <c r="D31" i="34"/>
  <c r="CA30" i="34"/>
  <c r="BZ30" i="34"/>
  <c r="BY30" i="34"/>
  <c r="BX30" i="34"/>
  <c r="BW30" i="34"/>
  <c r="BV30" i="34"/>
  <c r="BU30" i="34"/>
  <c r="BT30" i="34"/>
  <c r="BS30" i="34"/>
  <c r="BR30" i="34"/>
  <c r="BQ30" i="34"/>
  <c r="BP30" i="34"/>
  <c r="BO30" i="34"/>
  <c r="BN30" i="34"/>
  <c r="BM30" i="34"/>
  <c r="BL30" i="34"/>
  <c r="BK30" i="34"/>
  <c r="BJ30" i="34"/>
  <c r="BI30" i="34"/>
  <c r="BH30" i="34"/>
  <c r="BG30" i="34"/>
  <c r="BF30" i="34"/>
  <c r="BE30" i="34"/>
  <c r="BD30" i="34"/>
  <c r="BC30" i="34"/>
  <c r="BB30" i="34"/>
  <c r="BA30" i="34"/>
  <c r="AZ30" i="34"/>
  <c r="AY30" i="34"/>
  <c r="AX30" i="34"/>
  <c r="AW30" i="34"/>
  <c r="AV30" i="34"/>
  <c r="AU30" i="34"/>
  <c r="AT30" i="34"/>
  <c r="AS30" i="34"/>
  <c r="AR30" i="34"/>
  <c r="AQ30" i="34"/>
  <c r="AP30" i="34"/>
  <c r="AO30" i="34"/>
  <c r="AN30" i="34"/>
  <c r="AM30" i="34"/>
  <c r="AL30" i="34"/>
  <c r="AK30" i="34"/>
  <c r="AJ30" i="34"/>
  <c r="AI30" i="34"/>
  <c r="AH30" i="34"/>
  <c r="AG30" i="34"/>
  <c r="AF30" i="34"/>
  <c r="AE30" i="34"/>
  <c r="AD30" i="34"/>
  <c r="AC30" i="34"/>
  <c r="AB30" i="34"/>
  <c r="AA30" i="34"/>
  <c r="Z30" i="34"/>
  <c r="Y30" i="34"/>
  <c r="X30" i="34"/>
  <c r="W30" i="34"/>
  <c r="V30" i="34"/>
  <c r="U30" i="34"/>
  <c r="T30" i="34"/>
  <c r="S30" i="34"/>
  <c r="R30" i="34"/>
  <c r="Q30" i="34"/>
  <c r="P30" i="34"/>
  <c r="O30" i="34"/>
  <c r="N30" i="34"/>
  <c r="M30" i="34"/>
  <c r="L30" i="34"/>
  <c r="K30" i="34"/>
  <c r="J30" i="34"/>
  <c r="I30" i="34"/>
  <c r="H30" i="34"/>
  <c r="G30" i="34"/>
  <c r="F30" i="34"/>
  <c r="E30" i="34"/>
  <c r="D30" i="34"/>
  <c r="CA29" i="34"/>
  <c r="BZ29" i="34"/>
  <c r="BY29" i="34"/>
  <c r="BX29" i="34"/>
  <c r="BW29" i="34"/>
  <c r="BV29" i="34"/>
  <c r="BU29" i="34"/>
  <c r="BT29" i="34"/>
  <c r="BS29" i="34"/>
  <c r="BR29" i="34"/>
  <c r="BQ29" i="34"/>
  <c r="BP29" i="34"/>
  <c r="BO29" i="34"/>
  <c r="BN29" i="34"/>
  <c r="BM29" i="34"/>
  <c r="BL29" i="34"/>
  <c r="BK29" i="34"/>
  <c r="BJ29" i="34"/>
  <c r="BI29" i="34"/>
  <c r="BH29" i="34"/>
  <c r="BG29" i="34"/>
  <c r="BF29" i="34"/>
  <c r="BE29" i="34"/>
  <c r="BD29" i="34"/>
  <c r="BC29" i="34"/>
  <c r="BB29" i="34"/>
  <c r="BA29" i="34"/>
  <c r="AZ29" i="34"/>
  <c r="AY29" i="34"/>
  <c r="AX29" i="34"/>
  <c r="AW29" i="34"/>
  <c r="AV29" i="34"/>
  <c r="AU29" i="34"/>
  <c r="AT29" i="34"/>
  <c r="AS29" i="34"/>
  <c r="AR29" i="34"/>
  <c r="AQ29" i="34"/>
  <c r="AP29" i="34"/>
  <c r="AO29" i="34"/>
  <c r="AN29" i="34"/>
  <c r="AM29" i="34"/>
  <c r="AL29" i="34"/>
  <c r="AK29" i="34"/>
  <c r="AJ29" i="34"/>
  <c r="AI29" i="34"/>
  <c r="AH29" i="34"/>
  <c r="AG29" i="34"/>
  <c r="AF29" i="34"/>
  <c r="AE29" i="34"/>
  <c r="AD29" i="34"/>
  <c r="AC29" i="34"/>
  <c r="AB29" i="34"/>
  <c r="AA29" i="34"/>
  <c r="Z29" i="34"/>
  <c r="Y29" i="34"/>
  <c r="X29" i="34"/>
  <c r="W29" i="34"/>
  <c r="V29" i="34"/>
  <c r="U29" i="34"/>
  <c r="T29" i="34"/>
  <c r="S29" i="34"/>
  <c r="R29" i="34"/>
  <c r="Q29" i="34"/>
  <c r="P29" i="34"/>
  <c r="O29" i="34"/>
  <c r="N29" i="34"/>
  <c r="M29" i="34"/>
  <c r="L29" i="34"/>
  <c r="K29" i="34"/>
  <c r="J29" i="34"/>
  <c r="I29" i="34"/>
  <c r="H29" i="34"/>
  <c r="G29" i="34"/>
  <c r="F29" i="34"/>
  <c r="E29" i="34"/>
  <c r="D29" i="34"/>
  <c r="CA28" i="34"/>
  <c r="BZ28" i="34"/>
  <c r="BY28" i="34"/>
  <c r="BX28" i="34"/>
  <c r="BW28" i="34"/>
  <c r="BV28" i="34"/>
  <c r="BU28" i="34"/>
  <c r="BT28" i="34"/>
  <c r="BS28" i="34"/>
  <c r="BR28" i="34"/>
  <c r="BQ28" i="34"/>
  <c r="BP28" i="34"/>
  <c r="BO28" i="34"/>
  <c r="BN28" i="34"/>
  <c r="BM28" i="34"/>
  <c r="BL28" i="34"/>
  <c r="BK28" i="34"/>
  <c r="BJ28" i="34"/>
  <c r="BI28" i="34"/>
  <c r="BH28" i="34"/>
  <c r="BG28" i="34"/>
  <c r="BF28" i="34"/>
  <c r="BE28" i="34"/>
  <c r="BD28" i="34"/>
  <c r="BC28" i="34"/>
  <c r="BB28" i="34"/>
  <c r="BA28" i="34"/>
  <c r="AZ28" i="34"/>
  <c r="AY28" i="34"/>
  <c r="AX28" i="34"/>
  <c r="AW28" i="34"/>
  <c r="AV28" i="34"/>
  <c r="AU28" i="34"/>
  <c r="AT28" i="34"/>
  <c r="AS28" i="34"/>
  <c r="AR28" i="34"/>
  <c r="AQ28" i="34"/>
  <c r="AP28" i="34"/>
  <c r="AO28" i="34"/>
  <c r="AN28" i="34"/>
  <c r="AM28" i="34"/>
  <c r="AL28" i="34"/>
  <c r="AK28" i="34"/>
  <c r="AJ28" i="34"/>
  <c r="AI28" i="34"/>
  <c r="AH28" i="34"/>
  <c r="AG28" i="34"/>
  <c r="AF28" i="34"/>
  <c r="AE28" i="34"/>
  <c r="AD28" i="34"/>
  <c r="AC28" i="34"/>
  <c r="AB28" i="34"/>
  <c r="AA28" i="34"/>
  <c r="Z28" i="34"/>
  <c r="Y28" i="34"/>
  <c r="X28" i="34"/>
  <c r="W28" i="34"/>
  <c r="V28" i="34"/>
  <c r="U28" i="34"/>
  <c r="T28" i="34"/>
  <c r="S28" i="34"/>
  <c r="R28" i="34"/>
  <c r="Q28" i="34"/>
  <c r="P28" i="34"/>
  <c r="O28" i="34"/>
  <c r="N28" i="34"/>
  <c r="M28" i="34"/>
  <c r="L28" i="34"/>
  <c r="K28" i="34"/>
  <c r="J28" i="34"/>
  <c r="I28" i="34"/>
  <c r="H28" i="34"/>
  <c r="G28" i="34"/>
  <c r="F28" i="34"/>
  <c r="E28" i="34"/>
  <c r="D28" i="34"/>
  <c r="CA15" i="34"/>
  <c r="BZ15" i="34"/>
  <c r="BY15" i="34"/>
  <c r="BX15" i="34"/>
  <c r="BW15" i="34"/>
  <c r="BV15" i="34"/>
  <c r="BU15" i="34"/>
  <c r="BT15" i="34"/>
  <c r="BS15" i="34"/>
  <c r="BR15" i="34"/>
  <c r="BQ15" i="34"/>
  <c r="BP15" i="34"/>
  <c r="BO15" i="34"/>
  <c r="BN15" i="34"/>
  <c r="BM15" i="34"/>
  <c r="BL15" i="34"/>
  <c r="BK15" i="34"/>
  <c r="BJ15" i="34"/>
  <c r="BI15" i="34"/>
  <c r="BH15" i="34"/>
  <c r="BG15" i="34"/>
  <c r="BF15" i="34"/>
  <c r="BE15" i="34"/>
  <c r="BD15" i="34"/>
  <c r="BC15" i="34"/>
  <c r="BB15" i="34"/>
  <c r="BA15" i="34"/>
  <c r="AZ15" i="34"/>
  <c r="AY15" i="34"/>
  <c r="AX15" i="34"/>
  <c r="AW15" i="34"/>
  <c r="AV15" i="34"/>
  <c r="AU15" i="34"/>
  <c r="AT15" i="34"/>
  <c r="AS15" i="34"/>
  <c r="AR15" i="34"/>
  <c r="AQ15" i="34"/>
  <c r="AP15" i="34"/>
  <c r="AO15" i="34"/>
  <c r="AN15" i="34"/>
  <c r="AM15" i="34"/>
  <c r="AL15" i="34"/>
  <c r="AK15" i="34"/>
  <c r="AJ15" i="34"/>
  <c r="AI15" i="34"/>
  <c r="AH15" i="34"/>
  <c r="AG15" i="34"/>
  <c r="AF15" i="34"/>
  <c r="AE15" i="34"/>
  <c r="AD15" i="34"/>
  <c r="AC15" i="34"/>
  <c r="AB15" i="34"/>
  <c r="AA15" i="34"/>
  <c r="Z15" i="34"/>
  <c r="Y15" i="34"/>
  <c r="X15" i="34"/>
  <c r="W15" i="34"/>
  <c r="V15" i="34"/>
  <c r="U15" i="34"/>
  <c r="T15" i="34"/>
  <c r="S15" i="34"/>
  <c r="R15" i="34"/>
  <c r="Q15" i="34"/>
  <c r="P15" i="34"/>
  <c r="O15" i="34"/>
  <c r="N15" i="34"/>
  <c r="M15" i="34"/>
  <c r="L15" i="34"/>
  <c r="K15" i="34"/>
  <c r="J15" i="34"/>
  <c r="I15" i="34"/>
  <c r="H15" i="34"/>
  <c r="G15" i="34"/>
  <c r="F15" i="34"/>
  <c r="E15" i="34"/>
  <c r="D15" i="34"/>
  <c r="CA14" i="34"/>
  <c r="BZ14" i="34"/>
  <c r="BY14" i="34"/>
  <c r="BX14" i="34"/>
  <c r="BW14" i="34"/>
  <c r="BV14" i="34"/>
  <c r="BU14" i="34"/>
  <c r="BT14" i="34"/>
  <c r="BS14" i="34"/>
  <c r="BR14" i="34"/>
  <c r="BQ14" i="34"/>
  <c r="BP14" i="34"/>
  <c r="BO14" i="34"/>
  <c r="BN14" i="34"/>
  <c r="BM14" i="34"/>
  <c r="BL14" i="34"/>
  <c r="BK14" i="34"/>
  <c r="BJ14" i="34"/>
  <c r="BI14" i="34"/>
  <c r="BH14" i="34"/>
  <c r="BG14" i="34"/>
  <c r="BF14" i="34"/>
  <c r="BE14" i="34"/>
  <c r="BD14" i="34"/>
  <c r="BC14" i="34"/>
  <c r="BB14" i="34"/>
  <c r="BA14" i="34"/>
  <c r="AZ14" i="34"/>
  <c r="AY14" i="34"/>
  <c r="AX14" i="34"/>
  <c r="AW14" i="34"/>
  <c r="AV14" i="34"/>
  <c r="AU14" i="34"/>
  <c r="AT14" i="34"/>
  <c r="AS14" i="34"/>
  <c r="AR14" i="34"/>
  <c r="AQ14" i="34"/>
  <c r="AP14" i="34"/>
  <c r="AO14" i="34"/>
  <c r="AN14" i="34"/>
  <c r="AM14" i="34"/>
  <c r="AL14" i="34"/>
  <c r="AK14" i="34"/>
  <c r="AJ14" i="34"/>
  <c r="AI14" i="34"/>
  <c r="AH14" i="34"/>
  <c r="AG14" i="34"/>
  <c r="AF14" i="34"/>
  <c r="AE14" i="34"/>
  <c r="AD14" i="34"/>
  <c r="AC14" i="34"/>
  <c r="AB14" i="34"/>
  <c r="AA14" i="34"/>
  <c r="Z14" i="34"/>
  <c r="Y14" i="34"/>
  <c r="X14" i="34"/>
  <c r="W14" i="34"/>
  <c r="V14" i="34"/>
  <c r="U14" i="34"/>
  <c r="T14" i="34"/>
  <c r="S14" i="34"/>
  <c r="R14" i="34"/>
  <c r="Q14" i="34"/>
  <c r="P14" i="34"/>
  <c r="O14" i="34"/>
  <c r="N14" i="34"/>
  <c r="M14" i="34"/>
  <c r="L14" i="34"/>
  <c r="K14" i="34"/>
  <c r="J14" i="34"/>
  <c r="I14" i="34"/>
  <c r="H14" i="34"/>
  <c r="G14" i="34"/>
  <c r="F14" i="34"/>
  <c r="E14" i="34"/>
  <c r="D14" i="34"/>
  <c r="CA13" i="34"/>
  <c r="BZ13" i="34"/>
  <c r="BY13" i="34"/>
  <c r="BX13" i="34"/>
  <c r="BW13" i="34"/>
  <c r="BV13" i="34"/>
  <c r="BU13" i="34"/>
  <c r="BT13" i="34"/>
  <c r="BS13" i="34"/>
  <c r="BR13" i="34"/>
  <c r="BQ13" i="34"/>
  <c r="BP13" i="34"/>
  <c r="BO13" i="34"/>
  <c r="BN13" i="34"/>
  <c r="BM13" i="34"/>
  <c r="BL13" i="34"/>
  <c r="BK13" i="34"/>
  <c r="BJ13" i="34"/>
  <c r="BI13" i="34"/>
  <c r="BH13" i="34"/>
  <c r="BG13" i="34"/>
  <c r="BF13" i="34"/>
  <c r="BE13" i="34"/>
  <c r="BD13" i="34"/>
  <c r="BC13" i="34"/>
  <c r="BB13" i="34"/>
  <c r="BA13" i="34"/>
  <c r="AZ13" i="34"/>
  <c r="AY13" i="34"/>
  <c r="AX13" i="34"/>
  <c r="AW13" i="34"/>
  <c r="AV13" i="34"/>
  <c r="AU13" i="34"/>
  <c r="AT13" i="34"/>
  <c r="AS13" i="34"/>
  <c r="AR13" i="34"/>
  <c r="AQ13" i="34"/>
  <c r="AP13" i="34"/>
  <c r="AO13" i="34"/>
  <c r="AN13" i="34"/>
  <c r="AM13" i="34"/>
  <c r="AL13" i="34"/>
  <c r="AK13" i="34"/>
  <c r="AJ13" i="34"/>
  <c r="AI13" i="34"/>
  <c r="AH13" i="34"/>
  <c r="AG13" i="34"/>
  <c r="AF13" i="34"/>
  <c r="AE13" i="34"/>
  <c r="AD13" i="34"/>
  <c r="AC13" i="34"/>
  <c r="AB13" i="34"/>
  <c r="AA13" i="34"/>
  <c r="Z13" i="34"/>
  <c r="Y13" i="34"/>
  <c r="X13" i="34"/>
  <c r="W13" i="34"/>
  <c r="V13" i="34"/>
  <c r="U13" i="34"/>
  <c r="T13" i="34"/>
  <c r="S13" i="34"/>
  <c r="R13" i="34"/>
  <c r="Q13" i="34"/>
  <c r="P13" i="34"/>
  <c r="O13" i="34"/>
  <c r="N13" i="34"/>
  <c r="M13" i="34"/>
  <c r="L13" i="34"/>
  <c r="K13" i="34"/>
  <c r="J13" i="34"/>
  <c r="I13" i="34"/>
  <c r="H13" i="34"/>
  <c r="G13" i="34"/>
  <c r="F13" i="34"/>
  <c r="E13" i="34"/>
  <c r="D13" i="34"/>
  <c r="CA12" i="34"/>
  <c r="BZ12" i="34"/>
  <c r="BY12" i="34"/>
  <c r="BX12" i="34"/>
  <c r="BW12" i="34"/>
  <c r="BV12" i="34"/>
  <c r="BU12" i="34"/>
  <c r="BT12" i="34"/>
  <c r="BS12" i="34"/>
  <c r="BR12" i="34"/>
  <c r="BQ12" i="34"/>
  <c r="BP12" i="34"/>
  <c r="BO12" i="34"/>
  <c r="BN12" i="34"/>
  <c r="BM12" i="34"/>
  <c r="BL12" i="34"/>
  <c r="BK12" i="34"/>
  <c r="BJ12" i="34"/>
  <c r="BI12" i="34"/>
  <c r="BH12" i="34"/>
  <c r="BG12" i="34"/>
  <c r="BF12" i="34"/>
  <c r="BE12" i="34"/>
  <c r="BD12" i="34"/>
  <c r="BC12" i="34"/>
  <c r="BB12" i="34"/>
  <c r="BA12" i="34"/>
  <c r="AZ12" i="34"/>
  <c r="AY12" i="34"/>
  <c r="AX12" i="34"/>
  <c r="AW12" i="34"/>
  <c r="AV12" i="34"/>
  <c r="AU12" i="34"/>
  <c r="AT12" i="34"/>
  <c r="AS12" i="34"/>
  <c r="AR12" i="34"/>
  <c r="AQ12" i="34"/>
  <c r="AP12" i="34"/>
  <c r="AO12" i="34"/>
  <c r="AN12" i="34"/>
  <c r="AM12" i="34"/>
  <c r="AL12" i="34"/>
  <c r="AK12" i="34"/>
  <c r="AJ12" i="34"/>
  <c r="AI12" i="34"/>
  <c r="AH12" i="34"/>
  <c r="AG12" i="34"/>
  <c r="AF12" i="34"/>
  <c r="AE12" i="34"/>
  <c r="AD12" i="34"/>
  <c r="AC12" i="34"/>
  <c r="AB12" i="34"/>
  <c r="AA12" i="34"/>
  <c r="Z12" i="34"/>
  <c r="Y12" i="34"/>
  <c r="X12" i="34"/>
  <c r="W12" i="34"/>
  <c r="V12" i="34"/>
  <c r="U12" i="34"/>
  <c r="T12" i="34"/>
  <c r="S12" i="34"/>
  <c r="R12" i="34"/>
  <c r="Q12" i="34"/>
  <c r="P12" i="34"/>
  <c r="O12" i="34"/>
  <c r="N12" i="34"/>
  <c r="M12" i="34"/>
  <c r="L12" i="34"/>
  <c r="K12" i="34"/>
  <c r="J12" i="34"/>
  <c r="I12" i="34"/>
  <c r="H12" i="34"/>
  <c r="G12" i="34"/>
  <c r="F12" i="34"/>
  <c r="E12" i="34"/>
  <c r="D12" i="34"/>
  <c r="P116" i="24"/>
  <c r="P115" i="24"/>
  <c r="P114" i="24"/>
  <c r="P113" i="24"/>
  <c r="O43" i="24"/>
  <c r="N43" i="24"/>
  <c r="M43" i="24"/>
  <c r="L43" i="24"/>
  <c r="K43" i="24"/>
  <c r="J43" i="24"/>
  <c r="I43" i="24"/>
  <c r="H43" i="24"/>
  <c r="G43" i="24"/>
  <c r="F43" i="24"/>
  <c r="E43" i="24"/>
  <c r="D43" i="24"/>
  <c r="O42" i="24"/>
  <c r="N42" i="24"/>
  <c r="M42" i="24"/>
  <c r="L42" i="24"/>
  <c r="K42" i="24"/>
  <c r="J42" i="24"/>
  <c r="I42" i="24"/>
  <c r="H42" i="24"/>
  <c r="G42" i="24"/>
  <c r="F42" i="24"/>
  <c r="E42" i="24"/>
  <c r="D42" i="24"/>
  <c r="O41" i="24"/>
  <c r="O47" i="24" s="1"/>
  <c r="N41" i="24"/>
  <c r="N47" i="24" s="1"/>
  <c r="M41" i="24"/>
  <c r="M47" i="24" s="1"/>
  <c r="L41" i="24"/>
  <c r="L47" i="24" s="1"/>
  <c r="K41" i="24"/>
  <c r="K47" i="24" s="1"/>
  <c r="J41" i="24"/>
  <c r="J47" i="24" s="1"/>
  <c r="I41" i="24"/>
  <c r="I47" i="24" s="1"/>
  <c r="H41" i="24"/>
  <c r="H47" i="24" s="1"/>
  <c r="G41" i="24"/>
  <c r="G47" i="24" s="1"/>
  <c r="F41" i="24"/>
  <c r="F47" i="24" s="1"/>
  <c r="E41" i="24"/>
  <c r="E47" i="24" s="1"/>
  <c r="D41" i="24"/>
  <c r="D47" i="24" s="1"/>
  <c r="O40" i="24"/>
  <c r="O46" i="24" s="1"/>
  <c r="N40" i="24"/>
  <c r="N46" i="24" s="1"/>
  <c r="M40" i="24"/>
  <c r="M46" i="24" s="1"/>
  <c r="L40" i="24"/>
  <c r="L46" i="24" s="1"/>
  <c r="K40" i="24"/>
  <c r="K46" i="24" s="1"/>
  <c r="J40" i="24"/>
  <c r="J46" i="24" s="1"/>
  <c r="I40" i="24"/>
  <c r="I46" i="24" s="1"/>
  <c r="H40" i="24"/>
  <c r="H46" i="24" s="1"/>
  <c r="G40" i="24"/>
  <c r="G46" i="24" s="1"/>
  <c r="F40" i="24"/>
  <c r="F46" i="24" s="1"/>
  <c r="E40" i="24"/>
  <c r="E46" i="24" s="1"/>
  <c r="D40" i="24"/>
  <c r="D46" i="24" s="1"/>
  <c r="O39" i="24"/>
  <c r="O45" i="24" s="1"/>
  <c r="N39" i="24"/>
  <c r="N45" i="24" s="1"/>
  <c r="M39" i="24"/>
  <c r="M45" i="24" s="1"/>
  <c r="L39" i="24"/>
  <c r="L45" i="24" s="1"/>
  <c r="K39" i="24"/>
  <c r="K45" i="24" s="1"/>
  <c r="J39" i="24"/>
  <c r="J45" i="24" s="1"/>
  <c r="I39" i="24"/>
  <c r="I45" i="24" s="1"/>
  <c r="H39" i="24"/>
  <c r="H45" i="24" s="1"/>
  <c r="G39" i="24"/>
  <c r="G45" i="24" s="1"/>
  <c r="F39" i="24"/>
  <c r="F45" i="24" s="1"/>
  <c r="E39" i="24"/>
  <c r="E45" i="24" s="1"/>
  <c r="D39" i="24"/>
  <c r="D45" i="24" s="1"/>
  <c r="O37" i="24"/>
  <c r="N37" i="24"/>
  <c r="M37" i="24"/>
  <c r="L37" i="24"/>
  <c r="K37" i="24"/>
  <c r="J37" i="24"/>
  <c r="I37" i="24"/>
  <c r="H37" i="24"/>
  <c r="G37" i="24"/>
  <c r="F37" i="24"/>
  <c r="E37" i="24"/>
  <c r="D37" i="24"/>
  <c r="O36" i="24"/>
  <c r="N36" i="24"/>
  <c r="M36" i="24"/>
  <c r="L36" i="24"/>
  <c r="K36" i="24"/>
  <c r="J36" i="24"/>
  <c r="I36" i="24"/>
  <c r="H36" i="24"/>
  <c r="G36" i="24"/>
  <c r="F36" i="24"/>
  <c r="E36" i="24"/>
  <c r="D36" i="24"/>
  <c r="O35" i="24"/>
  <c r="N35" i="24"/>
  <c r="M35" i="24"/>
  <c r="L35" i="24"/>
  <c r="K35" i="24"/>
  <c r="J35" i="24"/>
  <c r="I35" i="24"/>
  <c r="H35" i="24"/>
  <c r="G35" i="24"/>
  <c r="F35" i="24"/>
  <c r="E35" i="24"/>
  <c r="D35" i="24"/>
  <c r="O34" i="24"/>
  <c r="O44" i="24" s="1"/>
  <c r="O48" i="24" s="1"/>
  <c r="N34" i="24"/>
  <c r="N44" i="24" s="1"/>
  <c r="N48" i="24" s="1"/>
  <c r="M34" i="24"/>
  <c r="M44" i="24" s="1"/>
  <c r="M48" i="24" s="1"/>
  <c r="L34" i="24"/>
  <c r="L44" i="24" s="1"/>
  <c r="L48" i="24" s="1"/>
  <c r="K34" i="24"/>
  <c r="K44" i="24" s="1"/>
  <c r="K48" i="24" s="1"/>
  <c r="J34" i="24"/>
  <c r="J44" i="24" s="1"/>
  <c r="J48" i="24" s="1"/>
  <c r="I34" i="24"/>
  <c r="I44" i="24" s="1"/>
  <c r="H34" i="24"/>
  <c r="H44" i="24" s="1"/>
  <c r="G34" i="24"/>
  <c r="G44" i="24" s="1"/>
  <c r="G48" i="24" s="1"/>
  <c r="F34" i="24"/>
  <c r="F44" i="24" s="1"/>
  <c r="F48" i="24" s="1"/>
  <c r="E34" i="24"/>
  <c r="E44" i="24" s="1"/>
  <c r="D34" i="24"/>
  <c r="D44" i="24" s="1"/>
  <c r="D48" i="24" s="1"/>
  <c r="O31" i="24"/>
  <c r="N31" i="24"/>
  <c r="M31" i="24"/>
  <c r="L31" i="24"/>
  <c r="K31" i="24"/>
  <c r="J31" i="24"/>
  <c r="I31" i="24"/>
  <c r="H31" i="24"/>
  <c r="G31" i="24"/>
  <c r="F31" i="24"/>
  <c r="E31" i="24"/>
  <c r="D31" i="24"/>
  <c r="O30" i="24"/>
  <c r="N30" i="24"/>
  <c r="M30" i="24"/>
  <c r="L30" i="24"/>
  <c r="K30" i="24"/>
  <c r="J30" i="24"/>
  <c r="I30" i="24"/>
  <c r="H30" i="24"/>
  <c r="G30" i="24"/>
  <c r="F30" i="24"/>
  <c r="E30" i="24"/>
  <c r="D30" i="24"/>
  <c r="O29" i="24"/>
  <c r="N29" i="24"/>
  <c r="M29" i="24"/>
  <c r="L29" i="24"/>
  <c r="K29" i="24"/>
  <c r="J29" i="24"/>
  <c r="I29" i="24"/>
  <c r="H29" i="24"/>
  <c r="G29" i="24"/>
  <c r="F29" i="24"/>
  <c r="E29" i="24"/>
  <c r="D29" i="24"/>
  <c r="O28" i="24"/>
  <c r="O32" i="24" s="1"/>
  <c r="N28" i="24"/>
  <c r="M28" i="24"/>
  <c r="M32" i="24" s="1"/>
  <c r="L28" i="24"/>
  <c r="L32" i="24" s="1"/>
  <c r="K28" i="24"/>
  <c r="K32" i="24" s="1"/>
  <c r="J28" i="24"/>
  <c r="J32" i="24" s="1"/>
  <c r="I28" i="24"/>
  <c r="I32" i="24" s="1"/>
  <c r="H28" i="24"/>
  <c r="H32" i="24" s="1"/>
  <c r="G28" i="24"/>
  <c r="G32" i="24" s="1"/>
  <c r="F28" i="24"/>
  <c r="F32" i="24" s="1"/>
  <c r="E28" i="24"/>
  <c r="D28" i="24"/>
  <c r="D32" i="24" s="1"/>
  <c r="P21" i="24"/>
  <c r="P20" i="24"/>
  <c r="P19" i="24"/>
  <c r="P18" i="24"/>
  <c r="O15" i="24"/>
  <c r="N15" i="24"/>
  <c r="M15" i="24"/>
  <c r="L15" i="24"/>
  <c r="K15" i="24"/>
  <c r="J15" i="24"/>
  <c r="I15" i="24"/>
  <c r="H15" i="24"/>
  <c r="G15" i="24"/>
  <c r="F15" i="24"/>
  <c r="E15" i="24"/>
  <c r="D15" i="24"/>
  <c r="O14" i="24"/>
  <c r="N14" i="24"/>
  <c r="M14" i="24"/>
  <c r="L14" i="24"/>
  <c r="K14" i="24"/>
  <c r="J14" i="24"/>
  <c r="I14" i="24"/>
  <c r="H14" i="24"/>
  <c r="G14" i="24"/>
  <c r="F14" i="24"/>
  <c r="E14" i="24"/>
  <c r="D14" i="24"/>
  <c r="O13" i="24"/>
  <c r="N13" i="24"/>
  <c r="M13" i="24"/>
  <c r="L13" i="24"/>
  <c r="K13" i="24"/>
  <c r="J13" i="24"/>
  <c r="I13" i="24"/>
  <c r="H13" i="24"/>
  <c r="G13" i="24"/>
  <c r="F13" i="24"/>
  <c r="E13" i="24"/>
  <c r="D13" i="24"/>
  <c r="O12" i="24"/>
  <c r="O16" i="24" s="1"/>
  <c r="N12" i="24"/>
  <c r="N16" i="24" s="1"/>
  <c r="M12" i="24"/>
  <c r="M16" i="24" s="1"/>
  <c r="L12" i="24"/>
  <c r="L16" i="24" s="1"/>
  <c r="K12" i="24"/>
  <c r="K16" i="24" s="1"/>
  <c r="J12" i="24"/>
  <c r="I12" i="24"/>
  <c r="I16" i="24" s="1"/>
  <c r="H12" i="24"/>
  <c r="H16" i="24" s="1"/>
  <c r="G12" i="24"/>
  <c r="G16" i="24" s="1"/>
  <c r="F12" i="24"/>
  <c r="F16" i="24" s="1"/>
  <c r="E12" i="24"/>
  <c r="E16" i="24" s="1"/>
  <c r="D12" i="24"/>
  <c r="D16" i="24" s="1"/>
  <c r="P5" i="24"/>
  <c r="P4" i="24"/>
  <c r="P3" i="24"/>
  <c r="P2" i="24"/>
  <c r="CA134" i="35"/>
  <c r="BZ134" i="35"/>
  <c r="BY134" i="35"/>
  <c r="BX134" i="35"/>
  <c r="BW134" i="35"/>
  <c r="BV134" i="35"/>
  <c r="BU134" i="35"/>
  <c r="BT134" i="35"/>
  <c r="BS134" i="35"/>
  <c r="BR134" i="35"/>
  <c r="BQ134" i="35"/>
  <c r="BP134" i="35"/>
  <c r="BO134" i="35"/>
  <c r="BN134" i="35"/>
  <c r="BM134" i="35"/>
  <c r="BL134" i="35"/>
  <c r="BK134" i="35"/>
  <c r="BJ134" i="35"/>
  <c r="BI134" i="35"/>
  <c r="BH134" i="35"/>
  <c r="BG134" i="35"/>
  <c r="BF134" i="35"/>
  <c r="BE134" i="35"/>
  <c r="BD134" i="35"/>
  <c r="BC134" i="35"/>
  <c r="BB134" i="35"/>
  <c r="BA134" i="35"/>
  <c r="AZ134" i="35"/>
  <c r="AY134" i="35"/>
  <c r="AX134" i="35"/>
  <c r="AW134" i="35"/>
  <c r="AV134" i="35"/>
  <c r="AU134" i="35"/>
  <c r="AT134" i="35"/>
  <c r="AS134" i="35"/>
  <c r="AR134" i="35"/>
  <c r="AQ134" i="35"/>
  <c r="AP134" i="35"/>
  <c r="AO134" i="35"/>
  <c r="AN134" i="35"/>
  <c r="AM134" i="35"/>
  <c r="AL134" i="35"/>
  <c r="AK134" i="35"/>
  <c r="AJ134" i="35"/>
  <c r="AI134" i="35"/>
  <c r="AH134" i="35"/>
  <c r="AG134" i="35"/>
  <c r="AF134" i="35"/>
  <c r="AE134" i="35"/>
  <c r="AD134" i="35"/>
  <c r="AC134" i="35"/>
  <c r="AB134" i="35"/>
  <c r="AA134" i="35"/>
  <c r="Z134" i="35"/>
  <c r="Y134" i="35"/>
  <c r="X134" i="35"/>
  <c r="W134" i="35"/>
  <c r="V134" i="35"/>
  <c r="U134" i="35"/>
  <c r="T134" i="35"/>
  <c r="S134" i="35"/>
  <c r="R134" i="35"/>
  <c r="Q134" i="35"/>
  <c r="P134" i="35"/>
  <c r="O134" i="35"/>
  <c r="N134" i="35"/>
  <c r="M134" i="35"/>
  <c r="L134" i="35"/>
  <c r="K134" i="35"/>
  <c r="J134" i="35"/>
  <c r="I134" i="35"/>
  <c r="H134" i="35"/>
  <c r="G134" i="35"/>
  <c r="F134" i="35"/>
  <c r="E134" i="35"/>
  <c r="D134" i="35"/>
  <c r="CA123" i="35"/>
  <c r="BZ123" i="35"/>
  <c r="BY123" i="35"/>
  <c r="BX123" i="35"/>
  <c r="BW123" i="35"/>
  <c r="BV123" i="35"/>
  <c r="BU123" i="35"/>
  <c r="BT123" i="35"/>
  <c r="BS123" i="35"/>
  <c r="BR123" i="35"/>
  <c r="BQ123" i="35"/>
  <c r="BP123" i="35"/>
  <c r="BO123" i="35"/>
  <c r="BN123" i="35"/>
  <c r="BM123" i="35"/>
  <c r="BL123" i="35"/>
  <c r="BK123" i="35"/>
  <c r="BJ123" i="35"/>
  <c r="BI123" i="35"/>
  <c r="BH123" i="35"/>
  <c r="BG123" i="35"/>
  <c r="BF123" i="35"/>
  <c r="BE123" i="35"/>
  <c r="BD123" i="35"/>
  <c r="BC123" i="35"/>
  <c r="BB123" i="35"/>
  <c r="BA123" i="35"/>
  <c r="AZ123" i="35"/>
  <c r="AY123" i="35"/>
  <c r="AX123" i="35"/>
  <c r="AW123" i="35"/>
  <c r="AV123" i="35"/>
  <c r="AU123" i="35"/>
  <c r="AT123" i="35"/>
  <c r="AS123" i="35"/>
  <c r="AR123" i="35"/>
  <c r="AQ123" i="35"/>
  <c r="AP123" i="35"/>
  <c r="AO123" i="35"/>
  <c r="AN123" i="35"/>
  <c r="AM123" i="35"/>
  <c r="AL123" i="35"/>
  <c r="AK123" i="35"/>
  <c r="AJ123" i="35"/>
  <c r="AI123" i="35"/>
  <c r="AH123" i="35"/>
  <c r="AG123" i="35"/>
  <c r="AF123" i="35"/>
  <c r="AE123" i="35"/>
  <c r="AD123" i="35"/>
  <c r="AC123" i="35"/>
  <c r="AB123" i="35"/>
  <c r="AA123" i="35"/>
  <c r="Z123" i="35"/>
  <c r="Y123" i="35"/>
  <c r="X123" i="35"/>
  <c r="W123" i="35"/>
  <c r="V123" i="35"/>
  <c r="U123" i="35"/>
  <c r="T123" i="35"/>
  <c r="S123" i="35"/>
  <c r="R123" i="35"/>
  <c r="Q123" i="35"/>
  <c r="P123" i="35"/>
  <c r="O123" i="35"/>
  <c r="N123" i="35"/>
  <c r="M123" i="35"/>
  <c r="L123" i="35"/>
  <c r="K123" i="35"/>
  <c r="J123" i="35"/>
  <c r="I123" i="35"/>
  <c r="H123" i="35"/>
  <c r="G123" i="35"/>
  <c r="F123" i="35"/>
  <c r="E123" i="35"/>
  <c r="D123" i="35"/>
  <c r="CA122" i="35"/>
  <c r="BZ122" i="35"/>
  <c r="BY122" i="35"/>
  <c r="BX122" i="35"/>
  <c r="BW122" i="35"/>
  <c r="BV122" i="35"/>
  <c r="BU122" i="35"/>
  <c r="BT122" i="35"/>
  <c r="BS122" i="35"/>
  <c r="BR122" i="35"/>
  <c r="BQ122" i="35"/>
  <c r="BP122" i="35"/>
  <c r="BO122" i="35"/>
  <c r="BN122" i="35"/>
  <c r="BM122" i="35"/>
  <c r="BL122" i="35"/>
  <c r="BK122" i="35"/>
  <c r="BJ122" i="35"/>
  <c r="BI122" i="35"/>
  <c r="BH122" i="35"/>
  <c r="BG122" i="35"/>
  <c r="BF122" i="35"/>
  <c r="BE122" i="35"/>
  <c r="BD122" i="35"/>
  <c r="BC122" i="35"/>
  <c r="BB122" i="35"/>
  <c r="BA122" i="35"/>
  <c r="AZ122" i="35"/>
  <c r="AY122" i="35"/>
  <c r="AX122" i="35"/>
  <c r="AW122" i="35"/>
  <c r="AV122" i="35"/>
  <c r="AU122" i="35"/>
  <c r="AT122" i="35"/>
  <c r="AS122" i="35"/>
  <c r="AR122" i="35"/>
  <c r="AQ122" i="35"/>
  <c r="AP122" i="35"/>
  <c r="AO122" i="35"/>
  <c r="AN122" i="35"/>
  <c r="AM122" i="35"/>
  <c r="AL122" i="35"/>
  <c r="AK122" i="35"/>
  <c r="AJ122" i="35"/>
  <c r="AI122" i="35"/>
  <c r="AH122" i="35"/>
  <c r="AG122" i="35"/>
  <c r="AF122" i="35"/>
  <c r="AE122" i="35"/>
  <c r="AD122" i="35"/>
  <c r="AC122" i="35"/>
  <c r="AB122" i="35"/>
  <c r="AA122" i="35"/>
  <c r="Z122" i="35"/>
  <c r="Y122" i="35"/>
  <c r="X122" i="35"/>
  <c r="W122" i="35"/>
  <c r="V122" i="35"/>
  <c r="U122" i="35"/>
  <c r="T122" i="35"/>
  <c r="S122" i="35"/>
  <c r="R122" i="35"/>
  <c r="Q122" i="35"/>
  <c r="P122" i="35"/>
  <c r="O122" i="35"/>
  <c r="N122" i="35"/>
  <c r="M122" i="35"/>
  <c r="L122" i="35"/>
  <c r="K122" i="35"/>
  <c r="J122" i="35"/>
  <c r="I122" i="35"/>
  <c r="H122" i="35"/>
  <c r="G122" i="35"/>
  <c r="F122" i="35"/>
  <c r="E122" i="35"/>
  <c r="D122" i="35"/>
  <c r="CA121" i="35"/>
  <c r="BZ121" i="35"/>
  <c r="BY121" i="35"/>
  <c r="BX121" i="35"/>
  <c r="BW121" i="35"/>
  <c r="BV121" i="35"/>
  <c r="BU121" i="35"/>
  <c r="BT121" i="35"/>
  <c r="BS121" i="35"/>
  <c r="BR121" i="35"/>
  <c r="BQ121" i="35"/>
  <c r="BP121" i="35"/>
  <c r="BO121" i="35"/>
  <c r="BN121" i="35"/>
  <c r="BM121" i="35"/>
  <c r="BL121" i="35"/>
  <c r="BK121" i="35"/>
  <c r="BJ121" i="35"/>
  <c r="BI121" i="35"/>
  <c r="BH121" i="35"/>
  <c r="BG121" i="35"/>
  <c r="BF121" i="35"/>
  <c r="BE121" i="35"/>
  <c r="BD121" i="35"/>
  <c r="BC121" i="35"/>
  <c r="BB121" i="35"/>
  <c r="BA121" i="35"/>
  <c r="AZ121" i="35"/>
  <c r="AY121" i="35"/>
  <c r="AX121" i="35"/>
  <c r="AW121" i="35"/>
  <c r="AV121" i="35"/>
  <c r="AU121" i="35"/>
  <c r="AT121" i="35"/>
  <c r="AS121" i="35"/>
  <c r="AR121" i="35"/>
  <c r="AQ121" i="35"/>
  <c r="AP121" i="35"/>
  <c r="AO121" i="35"/>
  <c r="AN121" i="35"/>
  <c r="AM121" i="35"/>
  <c r="AL121" i="35"/>
  <c r="AK121" i="35"/>
  <c r="AJ121" i="35"/>
  <c r="AI121" i="35"/>
  <c r="AH121" i="35"/>
  <c r="AG121" i="35"/>
  <c r="AF121" i="35"/>
  <c r="AE121" i="35"/>
  <c r="AD121" i="35"/>
  <c r="AC121" i="35"/>
  <c r="AB121" i="35"/>
  <c r="AA121" i="35"/>
  <c r="Z121" i="35"/>
  <c r="Y121" i="35"/>
  <c r="X121" i="35"/>
  <c r="W121" i="35"/>
  <c r="V121" i="35"/>
  <c r="U121" i="35"/>
  <c r="T121" i="35"/>
  <c r="S121" i="35"/>
  <c r="R121" i="35"/>
  <c r="Q121" i="35"/>
  <c r="P121" i="35"/>
  <c r="O121" i="35"/>
  <c r="N121" i="35"/>
  <c r="M121" i="35"/>
  <c r="L121" i="35"/>
  <c r="K121" i="35"/>
  <c r="J121" i="35"/>
  <c r="I121" i="35"/>
  <c r="H121" i="35"/>
  <c r="G121" i="35"/>
  <c r="F121" i="35"/>
  <c r="E121" i="35"/>
  <c r="D121" i="35"/>
  <c r="CA120" i="35"/>
  <c r="BZ120" i="35"/>
  <c r="BY120" i="35"/>
  <c r="BX120" i="35"/>
  <c r="BW120" i="35"/>
  <c r="BV120" i="35"/>
  <c r="BU120" i="35"/>
  <c r="BT120" i="35"/>
  <c r="BS120" i="35"/>
  <c r="BR120" i="35"/>
  <c r="BQ120" i="35"/>
  <c r="BP120" i="35"/>
  <c r="BO120" i="35"/>
  <c r="BN120" i="35"/>
  <c r="BM120" i="35"/>
  <c r="BL120" i="35"/>
  <c r="BK120" i="35"/>
  <c r="BJ120" i="35"/>
  <c r="BI120" i="35"/>
  <c r="BH120" i="35"/>
  <c r="BG120" i="35"/>
  <c r="BF120" i="35"/>
  <c r="BE120" i="35"/>
  <c r="BD120" i="35"/>
  <c r="BC120" i="35"/>
  <c r="BB120" i="35"/>
  <c r="BA120" i="35"/>
  <c r="AZ120" i="35"/>
  <c r="AY120" i="35"/>
  <c r="AX120" i="35"/>
  <c r="AW120" i="35"/>
  <c r="AV120" i="35"/>
  <c r="AU120" i="35"/>
  <c r="AT120" i="35"/>
  <c r="AS120" i="35"/>
  <c r="AR120" i="35"/>
  <c r="AQ120" i="35"/>
  <c r="AP120" i="35"/>
  <c r="AO120" i="35"/>
  <c r="AN120" i="35"/>
  <c r="AM120" i="35"/>
  <c r="AL120" i="35"/>
  <c r="AK120" i="35"/>
  <c r="AJ120" i="35"/>
  <c r="AI120" i="35"/>
  <c r="AH120" i="35"/>
  <c r="AG120" i="35"/>
  <c r="AF120" i="35"/>
  <c r="AE120" i="35"/>
  <c r="AD120" i="35"/>
  <c r="AC120" i="35"/>
  <c r="AB120" i="35"/>
  <c r="AA120" i="35"/>
  <c r="Z120" i="35"/>
  <c r="Y120" i="35"/>
  <c r="X120" i="35"/>
  <c r="W120" i="35"/>
  <c r="V120" i="35"/>
  <c r="U120" i="35"/>
  <c r="T120" i="35"/>
  <c r="S120" i="35"/>
  <c r="R120" i="35"/>
  <c r="Q120" i="35"/>
  <c r="P120" i="35"/>
  <c r="O120" i="35"/>
  <c r="N120" i="35"/>
  <c r="M120" i="35"/>
  <c r="L120" i="35"/>
  <c r="K120" i="35"/>
  <c r="J120" i="35"/>
  <c r="I120" i="35"/>
  <c r="H120" i="35"/>
  <c r="G120" i="35"/>
  <c r="F120" i="35"/>
  <c r="E120" i="35"/>
  <c r="D120" i="35"/>
  <c r="CA119" i="35"/>
  <c r="BZ119" i="35"/>
  <c r="BY119" i="35"/>
  <c r="BX119" i="35"/>
  <c r="BW119" i="35"/>
  <c r="BV119" i="35"/>
  <c r="BU119" i="35"/>
  <c r="BT119" i="35"/>
  <c r="BS119" i="35"/>
  <c r="BR119" i="35"/>
  <c r="BQ119" i="35"/>
  <c r="BP119" i="35"/>
  <c r="BO119" i="35"/>
  <c r="BN119" i="35"/>
  <c r="BM119" i="35"/>
  <c r="BL119" i="35"/>
  <c r="BK119" i="35"/>
  <c r="BJ119" i="35"/>
  <c r="BI119" i="35"/>
  <c r="BH119" i="35"/>
  <c r="BG119" i="35"/>
  <c r="BF119" i="35"/>
  <c r="BE119" i="35"/>
  <c r="BD119" i="35"/>
  <c r="BC119" i="35"/>
  <c r="BB119" i="35"/>
  <c r="BA119" i="35"/>
  <c r="AZ119" i="35"/>
  <c r="AY119" i="35"/>
  <c r="AX119" i="35"/>
  <c r="AW119" i="35"/>
  <c r="AV119" i="35"/>
  <c r="AU119" i="35"/>
  <c r="AT119" i="35"/>
  <c r="AS119" i="35"/>
  <c r="AR119" i="35"/>
  <c r="AQ119" i="35"/>
  <c r="AP119" i="35"/>
  <c r="AO119" i="35"/>
  <c r="AN119" i="35"/>
  <c r="AM119" i="35"/>
  <c r="AL119" i="35"/>
  <c r="AK119" i="35"/>
  <c r="AJ119" i="35"/>
  <c r="AI119" i="35"/>
  <c r="AH119" i="35"/>
  <c r="AG119" i="35"/>
  <c r="AF119" i="35"/>
  <c r="AE119" i="35"/>
  <c r="AD119" i="35"/>
  <c r="AC119" i="35"/>
  <c r="AB119" i="35"/>
  <c r="AA119" i="35"/>
  <c r="Z119" i="35"/>
  <c r="Y119" i="35"/>
  <c r="X119" i="35"/>
  <c r="W119" i="35"/>
  <c r="V119" i="35"/>
  <c r="U119" i="35"/>
  <c r="T119" i="35"/>
  <c r="S119" i="35"/>
  <c r="R119" i="35"/>
  <c r="Q119" i="35"/>
  <c r="P119" i="35"/>
  <c r="O119" i="35"/>
  <c r="N119" i="35"/>
  <c r="M119" i="35"/>
  <c r="L119" i="35"/>
  <c r="K119" i="35"/>
  <c r="J119" i="35"/>
  <c r="I119" i="35"/>
  <c r="H119" i="35"/>
  <c r="G119" i="35"/>
  <c r="F119" i="35"/>
  <c r="E119" i="35"/>
  <c r="D119" i="35"/>
  <c r="CA117" i="35"/>
  <c r="BZ117" i="35"/>
  <c r="BY117" i="35"/>
  <c r="BX117" i="35"/>
  <c r="BW117" i="35"/>
  <c r="BV117" i="35"/>
  <c r="BU117" i="35"/>
  <c r="BT117" i="35"/>
  <c r="BS117" i="35"/>
  <c r="BR117" i="35"/>
  <c r="BQ117" i="35"/>
  <c r="BP117" i="35"/>
  <c r="BO117" i="35"/>
  <c r="BN117" i="35"/>
  <c r="BM117" i="35"/>
  <c r="BL117" i="35"/>
  <c r="BK117" i="35"/>
  <c r="BJ117" i="35"/>
  <c r="BI117" i="35"/>
  <c r="BH117" i="35"/>
  <c r="BG117" i="35"/>
  <c r="BF117" i="35"/>
  <c r="BE117" i="35"/>
  <c r="BD117" i="35"/>
  <c r="BC117" i="35"/>
  <c r="BB117" i="35"/>
  <c r="BA117" i="35"/>
  <c r="AZ117" i="35"/>
  <c r="AY117" i="35"/>
  <c r="AX117" i="35"/>
  <c r="AW117" i="35"/>
  <c r="AV117" i="35"/>
  <c r="AU117" i="35"/>
  <c r="AT117" i="35"/>
  <c r="EM11" i="40" s="1"/>
  <c r="AS117" i="35"/>
  <c r="AR117" i="35"/>
  <c r="AQ117" i="35"/>
  <c r="AP117" i="35"/>
  <c r="AO117" i="35"/>
  <c r="AN117" i="35"/>
  <c r="AM117" i="35"/>
  <c r="AL117" i="35"/>
  <c r="AK117" i="35"/>
  <c r="AJ117" i="35"/>
  <c r="AI117" i="35"/>
  <c r="AH117" i="35"/>
  <c r="AG117" i="35"/>
  <c r="AF117" i="35"/>
  <c r="AE117" i="35"/>
  <c r="AD117" i="35"/>
  <c r="AC117" i="35"/>
  <c r="AB117" i="35"/>
  <c r="AA117" i="35"/>
  <c r="DP11" i="40" s="1"/>
  <c r="Z117" i="35"/>
  <c r="Y117" i="35"/>
  <c r="X117" i="35"/>
  <c r="W117" i="35"/>
  <c r="V117" i="35"/>
  <c r="U117" i="35"/>
  <c r="T117" i="35"/>
  <c r="S117" i="35"/>
  <c r="DL11" i="40" s="1"/>
  <c r="R117" i="35"/>
  <c r="Q117" i="35"/>
  <c r="P117" i="35"/>
  <c r="O117" i="35"/>
  <c r="N117" i="35"/>
  <c r="M117" i="35"/>
  <c r="L117" i="35"/>
  <c r="K117" i="35"/>
  <c r="J117" i="35"/>
  <c r="I117" i="35"/>
  <c r="H117" i="35"/>
  <c r="DA11" i="40" s="1"/>
  <c r="G117" i="35"/>
  <c r="F117" i="35"/>
  <c r="E117" i="35"/>
  <c r="D117" i="35"/>
  <c r="CA116" i="35"/>
  <c r="BZ116" i="35"/>
  <c r="BY116" i="35"/>
  <c r="BX116" i="35"/>
  <c r="BW116" i="35"/>
  <c r="BV116" i="35"/>
  <c r="BU116" i="35"/>
  <c r="BT116" i="35"/>
  <c r="BS116" i="35"/>
  <c r="BR116" i="35"/>
  <c r="BQ116" i="35"/>
  <c r="BP116" i="35"/>
  <c r="BO116" i="35"/>
  <c r="BN116" i="35"/>
  <c r="BM116" i="35"/>
  <c r="BL116" i="35"/>
  <c r="BK116" i="35"/>
  <c r="BJ116" i="35"/>
  <c r="BI116" i="35"/>
  <c r="BH116" i="35"/>
  <c r="BG116" i="35"/>
  <c r="BF116" i="35"/>
  <c r="BE116" i="35"/>
  <c r="BD116" i="35"/>
  <c r="BC116" i="35"/>
  <c r="BB116" i="35"/>
  <c r="BA116" i="35"/>
  <c r="AZ116" i="35"/>
  <c r="AY116" i="35"/>
  <c r="AX116" i="35"/>
  <c r="AW116" i="35"/>
  <c r="AV116" i="35"/>
  <c r="AU116" i="35"/>
  <c r="AT116" i="35"/>
  <c r="EM10" i="40" s="1"/>
  <c r="AS116" i="35"/>
  <c r="AR116" i="35"/>
  <c r="AQ116" i="35"/>
  <c r="AP116" i="35"/>
  <c r="AO116" i="35"/>
  <c r="AN116" i="35"/>
  <c r="AM116" i="35"/>
  <c r="AL116" i="35"/>
  <c r="AK116" i="35"/>
  <c r="AJ116" i="35"/>
  <c r="AI116" i="35"/>
  <c r="AH116" i="35"/>
  <c r="AG116" i="35"/>
  <c r="AF116" i="35"/>
  <c r="AE116" i="35"/>
  <c r="AD116" i="35"/>
  <c r="AC116" i="35"/>
  <c r="AB116" i="35"/>
  <c r="AA116" i="35"/>
  <c r="DP10" i="40" s="1"/>
  <c r="Z116" i="35"/>
  <c r="Y116" i="35"/>
  <c r="X116" i="35"/>
  <c r="W116" i="35"/>
  <c r="V116" i="35"/>
  <c r="U116" i="35"/>
  <c r="T116" i="35"/>
  <c r="S116" i="35"/>
  <c r="DL10" i="40" s="1"/>
  <c r="R116" i="35"/>
  <c r="Q116" i="35"/>
  <c r="P116" i="35"/>
  <c r="O116" i="35"/>
  <c r="N116" i="35"/>
  <c r="M116" i="35"/>
  <c r="L116" i="35"/>
  <c r="K116" i="35"/>
  <c r="J116" i="35"/>
  <c r="I116" i="35"/>
  <c r="H116" i="35"/>
  <c r="DA10" i="40" s="1"/>
  <c r="G116" i="35"/>
  <c r="F116" i="35"/>
  <c r="E116" i="35"/>
  <c r="D116" i="35"/>
  <c r="CA115" i="35"/>
  <c r="BZ115" i="35"/>
  <c r="BY115" i="35"/>
  <c r="BX115" i="35"/>
  <c r="BW115" i="35"/>
  <c r="BV115" i="35"/>
  <c r="BU115" i="35"/>
  <c r="BT115" i="35"/>
  <c r="BS115" i="35"/>
  <c r="BR115" i="35"/>
  <c r="BQ115" i="35"/>
  <c r="BP115" i="35"/>
  <c r="BO115" i="35"/>
  <c r="BN115" i="35"/>
  <c r="BM115" i="35"/>
  <c r="BL115" i="35"/>
  <c r="BK115" i="35"/>
  <c r="BJ115" i="35"/>
  <c r="BI115" i="35"/>
  <c r="BH115" i="35"/>
  <c r="BG115" i="35"/>
  <c r="BF115" i="35"/>
  <c r="BE115" i="35"/>
  <c r="BD115" i="35"/>
  <c r="BC115" i="35"/>
  <c r="BB115" i="35"/>
  <c r="BA115" i="35"/>
  <c r="AZ115" i="35"/>
  <c r="AY115" i="35"/>
  <c r="AX115" i="35"/>
  <c r="AW115" i="35"/>
  <c r="AV115" i="35"/>
  <c r="AU115" i="35"/>
  <c r="AT115" i="35"/>
  <c r="AS115" i="35"/>
  <c r="AR115" i="35"/>
  <c r="AQ115" i="35"/>
  <c r="AP115" i="35"/>
  <c r="AO115" i="35"/>
  <c r="AN115" i="35"/>
  <c r="AM115" i="35"/>
  <c r="AL115" i="35"/>
  <c r="AK115" i="35"/>
  <c r="AJ115" i="35"/>
  <c r="AI115" i="35"/>
  <c r="AH115" i="35"/>
  <c r="AG115" i="35"/>
  <c r="AF115" i="35"/>
  <c r="AE115" i="35"/>
  <c r="AD115" i="35"/>
  <c r="AC115" i="35"/>
  <c r="AB115" i="35"/>
  <c r="AA115" i="35"/>
  <c r="Z115" i="35"/>
  <c r="Y115" i="35"/>
  <c r="X115" i="35"/>
  <c r="W115" i="35"/>
  <c r="V115" i="35"/>
  <c r="U115" i="35"/>
  <c r="T115" i="35"/>
  <c r="S115" i="35"/>
  <c r="R115" i="35"/>
  <c r="Q115" i="35"/>
  <c r="P115" i="35"/>
  <c r="O115" i="35"/>
  <c r="N115" i="35"/>
  <c r="M115" i="35"/>
  <c r="L115" i="35"/>
  <c r="K115" i="35"/>
  <c r="J115" i="35"/>
  <c r="I115" i="35"/>
  <c r="H115" i="35"/>
  <c r="G115" i="35"/>
  <c r="F115" i="35"/>
  <c r="E115" i="35"/>
  <c r="D115" i="35"/>
  <c r="CA114" i="35"/>
  <c r="CA124" i="35" s="1"/>
  <c r="BZ114" i="35"/>
  <c r="BZ124" i="35" s="1"/>
  <c r="BY114" i="35"/>
  <c r="BY124" i="35" s="1"/>
  <c r="BX114" i="35"/>
  <c r="BX124" i="35" s="1"/>
  <c r="BW114" i="35"/>
  <c r="BW124" i="35" s="1"/>
  <c r="BV114" i="35"/>
  <c r="BV124" i="35" s="1"/>
  <c r="BU114" i="35"/>
  <c r="BU124" i="35" s="1"/>
  <c r="BT114" i="35"/>
  <c r="BT124" i="35" s="1"/>
  <c r="BS114" i="35"/>
  <c r="BS124" i="35" s="1"/>
  <c r="BR114" i="35"/>
  <c r="BR124" i="35" s="1"/>
  <c r="BQ114" i="35"/>
  <c r="BQ124" i="35" s="1"/>
  <c r="BP114" i="35"/>
  <c r="BP124" i="35" s="1"/>
  <c r="BO114" i="35"/>
  <c r="BO124" i="35" s="1"/>
  <c r="BN114" i="35"/>
  <c r="BN124" i="35" s="1"/>
  <c r="BM114" i="35"/>
  <c r="BM124" i="35" s="1"/>
  <c r="BL114" i="35"/>
  <c r="BL124" i="35" s="1"/>
  <c r="BK114" i="35"/>
  <c r="BK124" i="35" s="1"/>
  <c r="BJ114" i="35"/>
  <c r="BJ124" i="35" s="1"/>
  <c r="BI114" i="35"/>
  <c r="BI124" i="35" s="1"/>
  <c r="BH114" i="35"/>
  <c r="BH124" i="35" s="1"/>
  <c r="BG114" i="35"/>
  <c r="BG124" i="35" s="1"/>
  <c r="BF114" i="35"/>
  <c r="BF124" i="35" s="1"/>
  <c r="BE114" i="35"/>
  <c r="BE124" i="35" s="1"/>
  <c r="BD114" i="35"/>
  <c r="BC114" i="35"/>
  <c r="BC124" i="35" s="1"/>
  <c r="BB114" i="35"/>
  <c r="BB124" i="35" s="1"/>
  <c r="BA114" i="35"/>
  <c r="BA124" i="35" s="1"/>
  <c r="AZ114" i="35"/>
  <c r="AZ124" i="35" s="1"/>
  <c r="AY114" i="35"/>
  <c r="AY124" i="35" s="1"/>
  <c r="AX114" i="35"/>
  <c r="AX124" i="35" s="1"/>
  <c r="AW114" i="35"/>
  <c r="AW124" i="35" s="1"/>
  <c r="AV114" i="35"/>
  <c r="AV124" i="35" s="1"/>
  <c r="AU114" i="35"/>
  <c r="AU124" i="35" s="1"/>
  <c r="AT114" i="35"/>
  <c r="AT124" i="35" s="1"/>
  <c r="AS114" i="35"/>
  <c r="AS124" i="35" s="1"/>
  <c r="AR114" i="35"/>
  <c r="AR124" i="35" s="1"/>
  <c r="AQ114" i="35"/>
  <c r="AQ124" i="35" s="1"/>
  <c r="AP114" i="35"/>
  <c r="AP124" i="35" s="1"/>
  <c r="AO114" i="35"/>
  <c r="AO124" i="35" s="1"/>
  <c r="AN114" i="35"/>
  <c r="AN124" i="35" s="1"/>
  <c r="AM114" i="35"/>
  <c r="AM124" i="35" s="1"/>
  <c r="AL114" i="35"/>
  <c r="AL124" i="35" s="1"/>
  <c r="AK114" i="35"/>
  <c r="AK124" i="35" s="1"/>
  <c r="AJ114" i="35"/>
  <c r="AJ124" i="35" s="1"/>
  <c r="AI114" i="35"/>
  <c r="AI124" i="35" s="1"/>
  <c r="AH114" i="35"/>
  <c r="AH124" i="35" s="1"/>
  <c r="AG114" i="35"/>
  <c r="AG124" i="35" s="1"/>
  <c r="AF114" i="35"/>
  <c r="AF124" i="35" s="1"/>
  <c r="AE114" i="35"/>
  <c r="AE124" i="35" s="1"/>
  <c r="AD114" i="35"/>
  <c r="AD124" i="35" s="1"/>
  <c r="AC114" i="35"/>
  <c r="AC124" i="35" s="1"/>
  <c r="AB114" i="35"/>
  <c r="AB124" i="35" s="1"/>
  <c r="AA114" i="35"/>
  <c r="AA124" i="35" s="1"/>
  <c r="Z114" i="35"/>
  <c r="Z124" i="35" s="1"/>
  <c r="Y114" i="35"/>
  <c r="Y124" i="35" s="1"/>
  <c r="X114" i="35"/>
  <c r="X124" i="35" s="1"/>
  <c r="W114" i="35"/>
  <c r="W124" i="35" s="1"/>
  <c r="V114" i="35"/>
  <c r="V124" i="35" s="1"/>
  <c r="U114" i="35"/>
  <c r="U124" i="35" s="1"/>
  <c r="T114" i="35"/>
  <c r="T124" i="35" s="1"/>
  <c r="S114" i="35"/>
  <c r="S124" i="35" s="1"/>
  <c r="R114" i="35"/>
  <c r="R124" i="35" s="1"/>
  <c r="Q114" i="35"/>
  <c r="Q124" i="35" s="1"/>
  <c r="P114" i="35"/>
  <c r="P124" i="35" s="1"/>
  <c r="O114" i="35"/>
  <c r="O124" i="35" s="1"/>
  <c r="N114" i="35"/>
  <c r="N124" i="35" s="1"/>
  <c r="M114" i="35"/>
  <c r="M124" i="35" s="1"/>
  <c r="L114" i="35"/>
  <c r="L124" i="35" s="1"/>
  <c r="K114" i="35"/>
  <c r="K124" i="35" s="1"/>
  <c r="J114" i="35"/>
  <c r="J124" i="35" s="1"/>
  <c r="I114" i="35"/>
  <c r="I124" i="35" s="1"/>
  <c r="H114" i="35"/>
  <c r="H124" i="35" s="1"/>
  <c r="G114" i="35"/>
  <c r="G124" i="35" s="1"/>
  <c r="F114" i="35"/>
  <c r="F124" i="35" s="1"/>
  <c r="E114" i="35"/>
  <c r="E124" i="35" s="1"/>
  <c r="D114" i="35"/>
  <c r="D124" i="35" s="1"/>
  <c r="CA79" i="35"/>
  <c r="BZ79" i="35"/>
  <c r="BY79" i="35"/>
  <c r="BX79" i="35"/>
  <c r="BW79" i="35"/>
  <c r="BV79" i="35"/>
  <c r="BU79" i="35"/>
  <c r="BT79" i="35"/>
  <c r="BS79" i="35"/>
  <c r="BR79" i="35"/>
  <c r="BQ79" i="35"/>
  <c r="BP79" i="35"/>
  <c r="BO79" i="35"/>
  <c r="BN79" i="35"/>
  <c r="BM79" i="35"/>
  <c r="BL79" i="35"/>
  <c r="BK79" i="35"/>
  <c r="BJ79" i="35"/>
  <c r="BI79" i="35"/>
  <c r="BH79" i="35"/>
  <c r="BG79" i="35"/>
  <c r="BF79" i="35"/>
  <c r="BE79" i="35"/>
  <c r="BD79" i="35"/>
  <c r="BC79" i="35"/>
  <c r="BB79" i="35"/>
  <c r="BA79" i="35"/>
  <c r="AZ79" i="35"/>
  <c r="AY79" i="35"/>
  <c r="AX79" i="35"/>
  <c r="AW79" i="35"/>
  <c r="AV79" i="35"/>
  <c r="AU79" i="35"/>
  <c r="AT79" i="35"/>
  <c r="AS79" i="35"/>
  <c r="AR79" i="35"/>
  <c r="AQ79" i="35"/>
  <c r="AP79" i="35"/>
  <c r="AO79" i="35"/>
  <c r="AN79" i="35"/>
  <c r="AM79" i="35"/>
  <c r="AL79" i="35"/>
  <c r="AK79" i="35"/>
  <c r="AJ79" i="35"/>
  <c r="AI79" i="35"/>
  <c r="AH79" i="35"/>
  <c r="AG79" i="35"/>
  <c r="AF79" i="35"/>
  <c r="AE79" i="35"/>
  <c r="AD79" i="35"/>
  <c r="AC79" i="35"/>
  <c r="AB79" i="35"/>
  <c r="AA79" i="35"/>
  <c r="Z79" i="35"/>
  <c r="Y79" i="35"/>
  <c r="X79" i="35"/>
  <c r="W79" i="35"/>
  <c r="V79" i="35"/>
  <c r="U79" i="35"/>
  <c r="T79" i="35"/>
  <c r="S79" i="35"/>
  <c r="R79" i="35"/>
  <c r="Q79" i="35"/>
  <c r="P79" i="35"/>
  <c r="O79" i="35"/>
  <c r="N79" i="35"/>
  <c r="M79" i="35"/>
  <c r="L79" i="35"/>
  <c r="K79" i="35"/>
  <c r="J79" i="35"/>
  <c r="I79" i="35"/>
  <c r="H79" i="35"/>
  <c r="G79" i="35"/>
  <c r="F79" i="35"/>
  <c r="E79" i="35"/>
  <c r="D79" i="35"/>
  <c r="CA78" i="35"/>
  <c r="BZ78" i="35"/>
  <c r="BY78" i="35"/>
  <c r="BX78" i="35"/>
  <c r="BW78" i="35"/>
  <c r="BV78" i="35"/>
  <c r="BU78" i="35"/>
  <c r="BT78" i="35"/>
  <c r="BS78" i="35"/>
  <c r="BR78" i="35"/>
  <c r="BQ78" i="35"/>
  <c r="BP78" i="35"/>
  <c r="BO78" i="35"/>
  <c r="BN78" i="35"/>
  <c r="BM78" i="35"/>
  <c r="BL78" i="35"/>
  <c r="BK78" i="35"/>
  <c r="BJ78" i="35"/>
  <c r="BI78" i="35"/>
  <c r="BH78" i="35"/>
  <c r="BG78" i="35"/>
  <c r="BF78" i="35"/>
  <c r="BE78" i="35"/>
  <c r="BD78" i="35"/>
  <c r="BC78" i="35"/>
  <c r="BB78" i="35"/>
  <c r="BA78" i="35"/>
  <c r="AZ78" i="35"/>
  <c r="AY78" i="35"/>
  <c r="AX78" i="35"/>
  <c r="AW78" i="35"/>
  <c r="AV78" i="35"/>
  <c r="AU78" i="35"/>
  <c r="AT78" i="35"/>
  <c r="AS78" i="35"/>
  <c r="AR78" i="35"/>
  <c r="AQ78" i="35"/>
  <c r="AP78" i="35"/>
  <c r="AO78" i="35"/>
  <c r="AN78" i="35"/>
  <c r="AM78" i="35"/>
  <c r="AL78" i="35"/>
  <c r="AK78" i="35"/>
  <c r="AJ78" i="35"/>
  <c r="AI78" i="35"/>
  <c r="AH78" i="35"/>
  <c r="AG78" i="35"/>
  <c r="AF78" i="35"/>
  <c r="AE78" i="35"/>
  <c r="AD78" i="35"/>
  <c r="AC78" i="35"/>
  <c r="AB78" i="35"/>
  <c r="AA78" i="35"/>
  <c r="Z78" i="35"/>
  <c r="Y78" i="35"/>
  <c r="X78" i="35"/>
  <c r="W78" i="35"/>
  <c r="V78" i="35"/>
  <c r="U78" i="35"/>
  <c r="T78" i="35"/>
  <c r="S78" i="35"/>
  <c r="R78" i="35"/>
  <c r="Q78" i="35"/>
  <c r="P78" i="35"/>
  <c r="O78" i="35"/>
  <c r="N78" i="35"/>
  <c r="M78" i="35"/>
  <c r="L78" i="35"/>
  <c r="K78" i="35"/>
  <c r="J78" i="35"/>
  <c r="I78" i="35"/>
  <c r="H78" i="35"/>
  <c r="G78" i="35"/>
  <c r="F78" i="35"/>
  <c r="E78" i="35"/>
  <c r="D78" i="35"/>
  <c r="CA77" i="35"/>
  <c r="BZ77" i="35"/>
  <c r="BY77" i="35"/>
  <c r="BX77" i="35"/>
  <c r="BW77" i="35"/>
  <c r="BV77" i="35"/>
  <c r="BU77" i="35"/>
  <c r="BT77" i="35"/>
  <c r="BS77" i="35"/>
  <c r="BR77" i="35"/>
  <c r="BQ77" i="35"/>
  <c r="BP77" i="35"/>
  <c r="BO77" i="35"/>
  <c r="BN77" i="35"/>
  <c r="BM77" i="35"/>
  <c r="BL77" i="35"/>
  <c r="BK77" i="35"/>
  <c r="BJ77" i="35"/>
  <c r="BI77" i="35"/>
  <c r="BH77" i="35"/>
  <c r="BG77" i="35"/>
  <c r="BF77" i="35"/>
  <c r="BE77" i="35"/>
  <c r="BD77" i="35"/>
  <c r="BC77" i="35"/>
  <c r="BB77" i="35"/>
  <c r="BA77" i="35"/>
  <c r="AZ77" i="35"/>
  <c r="AY77" i="35"/>
  <c r="AX77" i="35"/>
  <c r="AW77" i="35"/>
  <c r="AV77" i="35"/>
  <c r="AU77" i="35"/>
  <c r="AT77" i="35"/>
  <c r="AS77" i="35"/>
  <c r="AR77" i="35"/>
  <c r="AQ77" i="35"/>
  <c r="AP77" i="35"/>
  <c r="AO77" i="35"/>
  <c r="AN77" i="35"/>
  <c r="AM77" i="35"/>
  <c r="AL77" i="35"/>
  <c r="AK77" i="35"/>
  <c r="AJ77" i="35"/>
  <c r="AI77" i="35"/>
  <c r="AH77" i="35"/>
  <c r="AG77" i="35"/>
  <c r="AF77" i="35"/>
  <c r="AE77" i="35"/>
  <c r="AD77" i="35"/>
  <c r="AC77" i="35"/>
  <c r="AB77" i="35"/>
  <c r="AA77" i="35"/>
  <c r="Z77" i="35"/>
  <c r="Y77" i="35"/>
  <c r="X77" i="35"/>
  <c r="W77" i="35"/>
  <c r="V77" i="35"/>
  <c r="U77" i="35"/>
  <c r="T77" i="35"/>
  <c r="S77" i="35"/>
  <c r="R77" i="35"/>
  <c r="Q77" i="35"/>
  <c r="P77" i="35"/>
  <c r="O77" i="35"/>
  <c r="N77" i="35"/>
  <c r="M77" i="35"/>
  <c r="L77" i="35"/>
  <c r="K77" i="35"/>
  <c r="J77" i="35"/>
  <c r="I77" i="35"/>
  <c r="H77" i="35"/>
  <c r="G77" i="35"/>
  <c r="F77" i="35"/>
  <c r="E77" i="35"/>
  <c r="D77" i="35"/>
  <c r="CA76" i="35"/>
  <c r="BZ76" i="35"/>
  <c r="BY76" i="35"/>
  <c r="BX76" i="35"/>
  <c r="BW76" i="35"/>
  <c r="BV76" i="35"/>
  <c r="BU76" i="35"/>
  <c r="BT76" i="35"/>
  <c r="BS76" i="35"/>
  <c r="BR76" i="35"/>
  <c r="BQ76" i="35"/>
  <c r="BP76" i="35"/>
  <c r="BO76" i="35"/>
  <c r="BN76" i="35"/>
  <c r="BM76" i="35"/>
  <c r="BL76" i="35"/>
  <c r="BK76" i="35"/>
  <c r="BJ76" i="35"/>
  <c r="BI76" i="35"/>
  <c r="BH76" i="35"/>
  <c r="BG76" i="35"/>
  <c r="BF76" i="35"/>
  <c r="BE76" i="35"/>
  <c r="BD76" i="35"/>
  <c r="BC76" i="35"/>
  <c r="BB76" i="35"/>
  <c r="BA76" i="35"/>
  <c r="AZ76" i="35"/>
  <c r="AY76" i="35"/>
  <c r="AX76" i="35"/>
  <c r="AW76" i="35"/>
  <c r="AV76" i="35"/>
  <c r="AU76" i="35"/>
  <c r="AT76" i="35"/>
  <c r="AS76" i="35"/>
  <c r="AR76" i="35"/>
  <c r="AQ76" i="35"/>
  <c r="AP76" i="35"/>
  <c r="AO76" i="35"/>
  <c r="AN76" i="35"/>
  <c r="AM76" i="35"/>
  <c r="AL76" i="35"/>
  <c r="AK76" i="35"/>
  <c r="AJ76" i="35"/>
  <c r="AI76" i="35"/>
  <c r="AH76" i="35"/>
  <c r="AG76" i="35"/>
  <c r="AF76" i="35"/>
  <c r="AE76" i="35"/>
  <c r="AD76" i="35"/>
  <c r="AC76" i="35"/>
  <c r="AB76" i="35"/>
  <c r="AA76" i="35"/>
  <c r="Z76" i="35"/>
  <c r="Y76" i="35"/>
  <c r="X76" i="35"/>
  <c r="W76" i="35"/>
  <c r="V76" i="35"/>
  <c r="U76" i="35"/>
  <c r="T76" i="35"/>
  <c r="S76" i="35"/>
  <c r="R76" i="35"/>
  <c r="Q76" i="35"/>
  <c r="P76" i="35"/>
  <c r="O76" i="35"/>
  <c r="N76" i="35"/>
  <c r="M76" i="35"/>
  <c r="L76" i="35"/>
  <c r="K76" i="35"/>
  <c r="J76" i="35"/>
  <c r="I76" i="35"/>
  <c r="H76" i="35"/>
  <c r="G76" i="35"/>
  <c r="F76" i="35"/>
  <c r="E76" i="35"/>
  <c r="D76" i="35"/>
  <c r="CA63" i="35"/>
  <c r="BZ63" i="35"/>
  <c r="BY63" i="35"/>
  <c r="BX63" i="35"/>
  <c r="BW63" i="35"/>
  <c r="BV63" i="35"/>
  <c r="BU63" i="35"/>
  <c r="BT63" i="35"/>
  <c r="BS63" i="35"/>
  <c r="BR63" i="35"/>
  <c r="BQ63" i="35"/>
  <c r="BP63" i="35"/>
  <c r="BO63" i="35"/>
  <c r="BN63" i="35"/>
  <c r="BM63" i="35"/>
  <c r="BL63" i="35"/>
  <c r="BK63" i="35"/>
  <c r="BJ63" i="35"/>
  <c r="BI63" i="35"/>
  <c r="BH63" i="35"/>
  <c r="BG63" i="35"/>
  <c r="BF63" i="35"/>
  <c r="BE63" i="35"/>
  <c r="BD63" i="35"/>
  <c r="BC63" i="35"/>
  <c r="BB63" i="35"/>
  <c r="BA63" i="35"/>
  <c r="AZ63" i="35"/>
  <c r="AY63" i="35"/>
  <c r="AX63" i="35"/>
  <c r="AW63" i="35"/>
  <c r="AV63" i="35"/>
  <c r="AU63" i="35"/>
  <c r="AT63" i="35"/>
  <c r="AS63" i="35"/>
  <c r="AR63" i="35"/>
  <c r="AQ63" i="35"/>
  <c r="AP63" i="35"/>
  <c r="AO63" i="35"/>
  <c r="AN63" i="35"/>
  <c r="AM63" i="35"/>
  <c r="AL63" i="35"/>
  <c r="AK63" i="35"/>
  <c r="AJ63" i="35"/>
  <c r="AI63" i="35"/>
  <c r="AH63" i="35"/>
  <c r="AG63" i="35"/>
  <c r="AF63" i="35"/>
  <c r="AE63" i="35"/>
  <c r="AD63" i="35"/>
  <c r="AC63" i="35"/>
  <c r="AB63" i="35"/>
  <c r="AA63" i="35"/>
  <c r="Z63" i="35"/>
  <c r="Y63" i="35"/>
  <c r="X63" i="35"/>
  <c r="W63" i="35"/>
  <c r="V63" i="35"/>
  <c r="U63" i="35"/>
  <c r="T63" i="35"/>
  <c r="S63" i="35"/>
  <c r="R63" i="35"/>
  <c r="Q63" i="35"/>
  <c r="P63" i="35"/>
  <c r="O63" i="35"/>
  <c r="N63" i="35"/>
  <c r="M63" i="35"/>
  <c r="L63" i="35"/>
  <c r="K63" i="35"/>
  <c r="J63" i="35"/>
  <c r="I63" i="35"/>
  <c r="H63" i="35"/>
  <c r="G63" i="35"/>
  <c r="F63" i="35"/>
  <c r="E63" i="35"/>
  <c r="D63" i="35"/>
  <c r="CA62" i="35"/>
  <c r="BZ62" i="35"/>
  <c r="BY62" i="35"/>
  <c r="BX62" i="35"/>
  <c r="BW62" i="35"/>
  <c r="BV62" i="35"/>
  <c r="BU62" i="35"/>
  <c r="BT62" i="35"/>
  <c r="BS62" i="35"/>
  <c r="BR62" i="35"/>
  <c r="BQ62" i="35"/>
  <c r="BP62" i="35"/>
  <c r="BO62" i="35"/>
  <c r="BN62" i="35"/>
  <c r="BM62" i="35"/>
  <c r="BL62" i="35"/>
  <c r="BK62" i="35"/>
  <c r="BJ62" i="35"/>
  <c r="BI62" i="35"/>
  <c r="BH62" i="35"/>
  <c r="BG62" i="35"/>
  <c r="BF62" i="35"/>
  <c r="BE62" i="35"/>
  <c r="BD62" i="35"/>
  <c r="BC62" i="35"/>
  <c r="BB62" i="35"/>
  <c r="BA62" i="35"/>
  <c r="AZ62" i="35"/>
  <c r="AY62" i="35"/>
  <c r="AX62" i="35"/>
  <c r="AW62" i="35"/>
  <c r="AV62" i="35"/>
  <c r="AU62" i="35"/>
  <c r="AT62" i="35"/>
  <c r="AS62" i="35"/>
  <c r="AR62" i="35"/>
  <c r="AQ62" i="35"/>
  <c r="AP62" i="35"/>
  <c r="AO62" i="35"/>
  <c r="AN62" i="35"/>
  <c r="AM62" i="35"/>
  <c r="AL62" i="35"/>
  <c r="AK62" i="35"/>
  <c r="AJ62" i="35"/>
  <c r="AI62" i="35"/>
  <c r="AH62" i="35"/>
  <c r="AG62" i="35"/>
  <c r="AF62" i="35"/>
  <c r="AE62" i="35"/>
  <c r="AD62" i="35"/>
  <c r="AC62" i="35"/>
  <c r="AB62" i="35"/>
  <c r="AA62" i="35"/>
  <c r="Z62" i="35"/>
  <c r="Y62" i="35"/>
  <c r="X62" i="35"/>
  <c r="W62" i="35"/>
  <c r="V62" i="35"/>
  <c r="U62" i="35"/>
  <c r="T62" i="35"/>
  <c r="S62" i="35"/>
  <c r="R62" i="35"/>
  <c r="Q62" i="35"/>
  <c r="P62" i="35"/>
  <c r="O62" i="35"/>
  <c r="N62" i="35"/>
  <c r="M62" i="35"/>
  <c r="L62" i="35"/>
  <c r="K62" i="35"/>
  <c r="J62" i="35"/>
  <c r="I62" i="35"/>
  <c r="H62" i="35"/>
  <c r="G62" i="35"/>
  <c r="F62" i="35"/>
  <c r="E62" i="35"/>
  <c r="D62" i="35"/>
  <c r="CA61" i="35"/>
  <c r="BZ61" i="35"/>
  <c r="BY61" i="35"/>
  <c r="BX61" i="35"/>
  <c r="BW61" i="35"/>
  <c r="BV61" i="35"/>
  <c r="BU61" i="35"/>
  <c r="BT61" i="35"/>
  <c r="BS61" i="35"/>
  <c r="BR61" i="35"/>
  <c r="BQ61" i="35"/>
  <c r="BP61" i="35"/>
  <c r="BO61" i="35"/>
  <c r="BN61" i="35"/>
  <c r="BM61" i="35"/>
  <c r="BL61" i="35"/>
  <c r="BK61" i="35"/>
  <c r="BJ61" i="35"/>
  <c r="BI61" i="35"/>
  <c r="BH61" i="35"/>
  <c r="BG61" i="35"/>
  <c r="BF61" i="35"/>
  <c r="BE61" i="35"/>
  <c r="BD61" i="35"/>
  <c r="BC61" i="35"/>
  <c r="BB61" i="35"/>
  <c r="BA61" i="35"/>
  <c r="AZ61" i="35"/>
  <c r="AY61" i="35"/>
  <c r="AX61" i="35"/>
  <c r="AW61" i="35"/>
  <c r="AV61" i="35"/>
  <c r="AU61" i="35"/>
  <c r="AT61" i="35"/>
  <c r="AS61" i="35"/>
  <c r="AR61" i="35"/>
  <c r="AQ61" i="35"/>
  <c r="AP61" i="35"/>
  <c r="AO61" i="35"/>
  <c r="AN61" i="35"/>
  <c r="AM61" i="35"/>
  <c r="AL61" i="35"/>
  <c r="AK61" i="35"/>
  <c r="AJ61" i="35"/>
  <c r="AI61" i="35"/>
  <c r="AH61" i="35"/>
  <c r="AG61" i="35"/>
  <c r="AF61" i="35"/>
  <c r="AE61" i="35"/>
  <c r="AD61" i="35"/>
  <c r="AC61" i="35"/>
  <c r="AB61" i="35"/>
  <c r="AA61" i="35"/>
  <c r="Z61" i="35"/>
  <c r="Y61" i="35"/>
  <c r="X61" i="35"/>
  <c r="W61" i="35"/>
  <c r="V61" i="35"/>
  <c r="U61" i="35"/>
  <c r="T61" i="35"/>
  <c r="S61" i="35"/>
  <c r="R61" i="35"/>
  <c r="Q61" i="35"/>
  <c r="P61" i="35"/>
  <c r="O61" i="35"/>
  <c r="N61" i="35"/>
  <c r="M61" i="35"/>
  <c r="L61" i="35"/>
  <c r="K61" i="35"/>
  <c r="J61" i="35"/>
  <c r="I61" i="35"/>
  <c r="H61" i="35"/>
  <c r="G61" i="35"/>
  <c r="F61" i="35"/>
  <c r="E61" i="35"/>
  <c r="D61" i="35"/>
  <c r="CA60" i="35"/>
  <c r="BZ60" i="35"/>
  <c r="BY60" i="35"/>
  <c r="BX60" i="35"/>
  <c r="BW60" i="35"/>
  <c r="BV60" i="35"/>
  <c r="BU60" i="35"/>
  <c r="BT60" i="35"/>
  <c r="BS60" i="35"/>
  <c r="BR60" i="35"/>
  <c r="BQ60" i="35"/>
  <c r="BP60" i="35"/>
  <c r="BO60" i="35"/>
  <c r="BN60" i="35"/>
  <c r="BM60" i="35"/>
  <c r="BL60" i="35"/>
  <c r="BK60" i="35"/>
  <c r="BJ60" i="35"/>
  <c r="BI60" i="35"/>
  <c r="BH60" i="35"/>
  <c r="BG60" i="35"/>
  <c r="BF60" i="35"/>
  <c r="BE60" i="35"/>
  <c r="BD60" i="35"/>
  <c r="BC60" i="35"/>
  <c r="BB60" i="35"/>
  <c r="BA60" i="35"/>
  <c r="AZ60" i="35"/>
  <c r="AY60" i="35"/>
  <c r="AX60" i="35"/>
  <c r="AW60" i="35"/>
  <c r="AV60" i="35"/>
  <c r="AU60" i="35"/>
  <c r="AT60" i="35"/>
  <c r="AS60" i="35"/>
  <c r="AR60" i="35"/>
  <c r="AQ60" i="35"/>
  <c r="AP60" i="35"/>
  <c r="AO60" i="35"/>
  <c r="AN60" i="35"/>
  <c r="AM60" i="35"/>
  <c r="AL60" i="35"/>
  <c r="AK60" i="35"/>
  <c r="AJ60" i="35"/>
  <c r="AI60" i="35"/>
  <c r="AH60" i="35"/>
  <c r="AG60" i="35"/>
  <c r="AF60" i="35"/>
  <c r="AE60" i="35"/>
  <c r="AD60" i="35"/>
  <c r="AC60" i="35"/>
  <c r="AB60" i="35"/>
  <c r="AA60" i="35"/>
  <c r="Z60" i="35"/>
  <c r="Y60" i="35"/>
  <c r="X60" i="35"/>
  <c r="W60" i="35"/>
  <c r="V60" i="35"/>
  <c r="U60" i="35"/>
  <c r="T60" i="35"/>
  <c r="S60" i="35"/>
  <c r="R60" i="35"/>
  <c r="Q60" i="35"/>
  <c r="P60" i="35"/>
  <c r="O60" i="35"/>
  <c r="N60" i="35"/>
  <c r="M60" i="35"/>
  <c r="L60" i="35"/>
  <c r="K60" i="35"/>
  <c r="J60" i="35"/>
  <c r="I60" i="35"/>
  <c r="H60" i="35"/>
  <c r="G60" i="35"/>
  <c r="F60" i="35"/>
  <c r="E60" i="35"/>
  <c r="D60" i="35"/>
  <c r="CA47" i="35"/>
  <c r="BZ47" i="35"/>
  <c r="BY47" i="35"/>
  <c r="BX47" i="35"/>
  <c r="BW47" i="35"/>
  <c r="BV47" i="35"/>
  <c r="BU47" i="35"/>
  <c r="BT47" i="35"/>
  <c r="BS47" i="35"/>
  <c r="BR47" i="35"/>
  <c r="BQ47" i="35"/>
  <c r="BP47" i="35"/>
  <c r="BO47" i="35"/>
  <c r="BN47" i="35"/>
  <c r="BM47" i="35"/>
  <c r="BL47" i="35"/>
  <c r="BK47" i="35"/>
  <c r="BJ47" i="35"/>
  <c r="BI47" i="35"/>
  <c r="BH47" i="35"/>
  <c r="BG47" i="35"/>
  <c r="BF47" i="35"/>
  <c r="BE47" i="35"/>
  <c r="BD47" i="35"/>
  <c r="BC47" i="35"/>
  <c r="BB47" i="35"/>
  <c r="BA47" i="35"/>
  <c r="AZ47" i="35"/>
  <c r="AY47" i="35"/>
  <c r="AX47" i="35"/>
  <c r="AW47" i="35"/>
  <c r="AV47" i="35"/>
  <c r="AU47" i="35"/>
  <c r="AT47" i="35"/>
  <c r="AS47" i="35"/>
  <c r="AR47" i="35"/>
  <c r="AQ47" i="35"/>
  <c r="AP47" i="35"/>
  <c r="AO47" i="35"/>
  <c r="AN47" i="35"/>
  <c r="AM47" i="35"/>
  <c r="AL47" i="35"/>
  <c r="AK47" i="35"/>
  <c r="AJ47" i="35"/>
  <c r="AI47" i="35"/>
  <c r="AH47" i="35"/>
  <c r="AG47" i="35"/>
  <c r="AF47" i="35"/>
  <c r="AE47" i="35"/>
  <c r="AD47" i="35"/>
  <c r="AC47" i="35"/>
  <c r="AB47" i="35"/>
  <c r="AA47" i="35"/>
  <c r="Z47" i="35"/>
  <c r="Y47" i="35"/>
  <c r="X47" i="35"/>
  <c r="W47" i="35"/>
  <c r="V47" i="35"/>
  <c r="U47" i="35"/>
  <c r="T47" i="35"/>
  <c r="S47" i="35"/>
  <c r="R47" i="35"/>
  <c r="Q47" i="35"/>
  <c r="P47" i="35"/>
  <c r="O47" i="35"/>
  <c r="N47" i="35"/>
  <c r="M47" i="35"/>
  <c r="L47" i="35"/>
  <c r="K47" i="35"/>
  <c r="J47" i="35"/>
  <c r="I47" i="35"/>
  <c r="H47" i="35"/>
  <c r="G47" i="35"/>
  <c r="F47" i="35"/>
  <c r="E47" i="35"/>
  <c r="D47" i="35"/>
  <c r="CA46" i="35"/>
  <c r="BZ46" i="35"/>
  <c r="BY46" i="35"/>
  <c r="BX46" i="35"/>
  <c r="BW46" i="35"/>
  <c r="BV46" i="35"/>
  <c r="BU46" i="35"/>
  <c r="BT46" i="35"/>
  <c r="BS46" i="35"/>
  <c r="BR46" i="35"/>
  <c r="BQ46" i="35"/>
  <c r="BP46" i="35"/>
  <c r="BO46" i="35"/>
  <c r="BN46" i="35"/>
  <c r="BM46" i="35"/>
  <c r="BL46" i="35"/>
  <c r="BK46" i="35"/>
  <c r="BJ46" i="35"/>
  <c r="BI46" i="35"/>
  <c r="BH46" i="35"/>
  <c r="BG46" i="35"/>
  <c r="BF46" i="35"/>
  <c r="BE46" i="35"/>
  <c r="BD46" i="35"/>
  <c r="BC46" i="35"/>
  <c r="BB46" i="35"/>
  <c r="BA46" i="35"/>
  <c r="AZ46" i="35"/>
  <c r="AY46" i="35"/>
  <c r="AX46" i="35"/>
  <c r="AW46" i="35"/>
  <c r="AV46" i="35"/>
  <c r="AU46" i="35"/>
  <c r="AT46" i="35"/>
  <c r="AS46" i="35"/>
  <c r="AR46" i="35"/>
  <c r="AQ46" i="35"/>
  <c r="AP46" i="35"/>
  <c r="AO46" i="35"/>
  <c r="AN46" i="35"/>
  <c r="AM46" i="35"/>
  <c r="AL46" i="35"/>
  <c r="AK46" i="35"/>
  <c r="AJ46" i="35"/>
  <c r="AI46" i="35"/>
  <c r="AH46" i="35"/>
  <c r="AG46" i="35"/>
  <c r="AF46" i="35"/>
  <c r="AE46" i="35"/>
  <c r="AD46" i="35"/>
  <c r="AC46" i="35"/>
  <c r="AB46" i="35"/>
  <c r="AA46" i="35"/>
  <c r="Z46" i="35"/>
  <c r="Y46" i="35"/>
  <c r="X46" i="35"/>
  <c r="W46" i="35"/>
  <c r="V46" i="35"/>
  <c r="U46" i="35"/>
  <c r="T46" i="35"/>
  <c r="S46" i="35"/>
  <c r="R46" i="35"/>
  <c r="Q46" i="35"/>
  <c r="P46" i="35"/>
  <c r="O46" i="35"/>
  <c r="N46" i="35"/>
  <c r="M46" i="35"/>
  <c r="L46" i="35"/>
  <c r="K46" i="35"/>
  <c r="J46" i="35"/>
  <c r="I46" i="35"/>
  <c r="H46" i="35"/>
  <c r="G46" i="35"/>
  <c r="F46" i="35"/>
  <c r="E46" i="35"/>
  <c r="D46" i="35"/>
  <c r="CA45" i="35"/>
  <c r="BZ45" i="35"/>
  <c r="BY45" i="35"/>
  <c r="BX45" i="35"/>
  <c r="BW45" i="35"/>
  <c r="BV45" i="35"/>
  <c r="BU45" i="35"/>
  <c r="BT45" i="35"/>
  <c r="BS45" i="35"/>
  <c r="BR45" i="35"/>
  <c r="BQ45" i="35"/>
  <c r="BP45" i="35"/>
  <c r="BO45" i="35"/>
  <c r="BN45" i="35"/>
  <c r="BM45" i="35"/>
  <c r="BL45" i="35"/>
  <c r="BK45" i="35"/>
  <c r="BJ45" i="35"/>
  <c r="BI45" i="35"/>
  <c r="BH45" i="35"/>
  <c r="BG45" i="35"/>
  <c r="BF45" i="35"/>
  <c r="BE45" i="35"/>
  <c r="BD45" i="35"/>
  <c r="BC45" i="35"/>
  <c r="BB45" i="35"/>
  <c r="BA45" i="35"/>
  <c r="AZ45" i="35"/>
  <c r="AY45" i="35"/>
  <c r="AX45" i="35"/>
  <c r="AW45" i="35"/>
  <c r="AV45" i="35"/>
  <c r="AU45" i="35"/>
  <c r="AT45" i="35"/>
  <c r="AS45" i="35"/>
  <c r="AR45" i="35"/>
  <c r="AQ45" i="35"/>
  <c r="AP45" i="35"/>
  <c r="AO45" i="35"/>
  <c r="AN45" i="35"/>
  <c r="AM45" i="35"/>
  <c r="AL45" i="35"/>
  <c r="AK45" i="35"/>
  <c r="AJ45" i="35"/>
  <c r="AI45" i="35"/>
  <c r="AH45" i="35"/>
  <c r="AG45" i="35"/>
  <c r="AF45" i="35"/>
  <c r="AE45" i="35"/>
  <c r="AD45" i="35"/>
  <c r="AC45" i="35"/>
  <c r="AB45" i="35"/>
  <c r="AA45" i="35"/>
  <c r="Z45" i="35"/>
  <c r="Y45" i="35"/>
  <c r="X45" i="35"/>
  <c r="W45" i="35"/>
  <c r="V45" i="35"/>
  <c r="U45" i="35"/>
  <c r="T45" i="35"/>
  <c r="S45" i="35"/>
  <c r="R45" i="35"/>
  <c r="Q45" i="35"/>
  <c r="P45" i="35"/>
  <c r="O45" i="35"/>
  <c r="N45" i="35"/>
  <c r="M45" i="35"/>
  <c r="L45" i="35"/>
  <c r="K45" i="35"/>
  <c r="J45" i="35"/>
  <c r="I45" i="35"/>
  <c r="H45" i="35"/>
  <c r="G45" i="35"/>
  <c r="F45" i="35"/>
  <c r="E45" i="35"/>
  <c r="D45" i="35"/>
  <c r="CA44" i="35"/>
  <c r="BZ44" i="35"/>
  <c r="BY44" i="35"/>
  <c r="BX44" i="35"/>
  <c r="BW44" i="35"/>
  <c r="BV44" i="35"/>
  <c r="BU44" i="35"/>
  <c r="BT44" i="35"/>
  <c r="BS44" i="35"/>
  <c r="BR44" i="35"/>
  <c r="BQ44" i="35"/>
  <c r="BP44" i="35"/>
  <c r="BO44" i="35"/>
  <c r="BN44" i="35"/>
  <c r="BM44" i="35"/>
  <c r="BL44" i="35"/>
  <c r="BK44" i="35"/>
  <c r="BJ44" i="35"/>
  <c r="BI44" i="35"/>
  <c r="BH44" i="35"/>
  <c r="BG44" i="35"/>
  <c r="BF44" i="35"/>
  <c r="BE44" i="35"/>
  <c r="BD44" i="35"/>
  <c r="BC44" i="35"/>
  <c r="BB44" i="35"/>
  <c r="BA44" i="35"/>
  <c r="AZ44" i="35"/>
  <c r="AY44" i="35"/>
  <c r="AX44" i="35"/>
  <c r="AW44" i="35"/>
  <c r="AV44" i="35"/>
  <c r="AU44" i="35"/>
  <c r="AT44" i="35"/>
  <c r="AS44" i="35"/>
  <c r="AR44" i="35"/>
  <c r="AQ44" i="35"/>
  <c r="AP44" i="35"/>
  <c r="AO44" i="35"/>
  <c r="AN44" i="35"/>
  <c r="AM44" i="35"/>
  <c r="AL44" i="35"/>
  <c r="AK44" i="35"/>
  <c r="AJ44" i="35"/>
  <c r="AI44" i="35"/>
  <c r="AH44" i="35"/>
  <c r="AG44" i="35"/>
  <c r="AF44" i="35"/>
  <c r="AE44" i="35"/>
  <c r="AD44" i="35"/>
  <c r="AC44" i="35"/>
  <c r="AB44" i="35"/>
  <c r="AA44" i="35"/>
  <c r="Z44" i="35"/>
  <c r="Y44" i="35"/>
  <c r="X44" i="35"/>
  <c r="W44" i="35"/>
  <c r="V44" i="35"/>
  <c r="U44" i="35"/>
  <c r="T44" i="35"/>
  <c r="S44" i="35"/>
  <c r="R44" i="35"/>
  <c r="Q44" i="35"/>
  <c r="P44" i="35"/>
  <c r="O44" i="35"/>
  <c r="N44" i="35"/>
  <c r="M44" i="35"/>
  <c r="L44" i="35"/>
  <c r="K44" i="35"/>
  <c r="J44" i="35"/>
  <c r="I44" i="35"/>
  <c r="H44" i="35"/>
  <c r="G44" i="35"/>
  <c r="F44" i="35"/>
  <c r="E44" i="35"/>
  <c r="D44" i="35"/>
  <c r="CA31" i="35"/>
  <c r="BZ31" i="35"/>
  <c r="BY31" i="35"/>
  <c r="BX31" i="35"/>
  <c r="BW31" i="35"/>
  <c r="BV31" i="35"/>
  <c r="BU31" i="35"/>
  <c r="BT31" i="35"/>
  <c r="BS31" i="35"/>
  <c r="BR31" i="35"/>
  <c r="BQ31" i="35"/>
  <c r="BP31" i="35"/>
  <c r="BO31" i="35"/>
  <c r="BN31" i="35"/>
  <c r="BM31" i="35"/>
  <c r="BL31" i="35"/>
  <c r="BK31" i="35"/>
  <c r="BJ31" i="35"/>
  <c r="BI31" i="35"/>
  <c r="BH31" i="35"/>
  <c r="BG31" i="35"/>
  <c r="BF31" i="35"/>
  <c r="BE31" i="35"/>
  <c r="BD31" i="35"/>
  <c r="BC31" i="35"/>
  <c r="BB31" i="35"/>
  <c r="BA31" i="35"/>
  <c r="AZ31" i="35"/>
  <c r="AY31" i="35"/>
  <c r="AX31" i="35"/>
  <c r="AW31" i="35"/>
  <c r="AV31" i="35"/>
  <c r="AU31" i="35"/>
  <c r="AT31" i="35"/>
  <c r="AS31" i="35"/>
  <c r="AR31" i="35"/>
  <c r="AQ31" i="35"/>
  <c r="AP31" i="35"/>
  <c r="AO31" i="35"/>
  <c r="AN31" i="35"/>
  <c r="AM31" i="35"/>
  <c r="AL31" i="35"/>
  <c r="AK31" i="35"/>
  <c r="AJ31" i="35"/>
  <c r="AI31" i="35"/>
  <c r="AH31" i="35"/>
  <c r="AG31" i="35"/>
  <c r="AF31" i="35"/>
  <c r="AE31" i="35"/>
  <c r="AD31" i="35"/>
  <c r="AC31" i="35"/>
  <c r="AB31" i="35"/>
  <c r="AA31" i="35"/>
  <c r="Z31" i="35"/>
  <c r="Y31" i="35"/>
  <c r="X31" i="35"/>
  <c r="W31" i="35"/>
  <c r="V31" i="35"/>
  <c r="U31" i="35"/>
  <c r="T31" i="35"/>
  <c r="S31" i="35"/>
  <c r="R31" i="35"/>
  <c r="Q31" i="35"/>
  <c r="P31" i="35"/>
  <c r="O31" i="35"/>
  <c r="N31" i="35"/>
  <c r="M31" i="35"/>
  <c r="L31" i="35"/>
  <c r="K31" i="35"/>
  <c r="J31" i="35"/>
  <c r="I31" i="35"/>
  <c r="H31" i="35"/>
  <c r="G31" i="35"/>
  <c r="F31" i="35"/>
  <c r="E31" i="35"/>
  <c r="D31" i="35"/>
  <c r="CA30" i="35"/>
  <c r="BZ30" i="35"/>
  <c r="BY30" i="35"/>
  <c r="BX30" i="35"/>
  <c r="BW30" i="35"/>
  <c r="BV30" i="35"/>
  <c r="BU30" i="35"/>
  <c r="BT30" i="35"/>
  <c r="BS30" i="35"/>
  <c r="BR30" i="35"/>
  <c r="BQ30" i="35"/>
  <c r="BP30" i="35"/>
  <c r="BO30" i="35"/>
  <c r="BN30" i="35"/>
  <c r="BM30" i="35"/>
  <c r="BL30" i="35"/>
  <c r="BK30" i="35"/>
  <c r="BJ30" i="35"/>
  <c r="BI30" i="35"/>
  <c r="BH30" i="35"/>
  <c r="BG30" i="35"/>
  <c r="BF30" i="35"/>
  <c r="BE30" i="35"/>
  <c r="BD30" i="35"/>
  <c r="BC30" i="35"/>
  <c r="BB30" i="35"/>
  <c r="BA30" i="35"/>
  <c r="AZ30" i="35"/>
  <c r="AY30" i="35"/>
  <c r="AX30" i="35"/>
  <c r="AW30" i="35"/>
  <c r="AV30" i="35"/>
  <c r="AU30" i="35"/>
  <c r="AT30" i="35"/>
  <c r="AS30" i="35"/>
  <c r="AR30" i="35"/>
  <c r="AQ30" i="35"/>
  <c r="AP30" i="35"/>
  <c r="AO30" i="35"/>
  <c r="AN30" i="35"/>
  <c r="AM30" i="35"/>
  <c r="AL30" i="35"/>
  <c r="AK30" i="35"/>
  <c r="AJ30" i="35"/>
  <c r="AI30" i="35"/>
  <c r="AH30" i="35"/>
  <c r="AG30" i="35"/>
  <c r="AF30" i="35"/>
  <c r="AE30" i="35"/>
  <c r="AD30" i="35"/>
  <c r="AC30" i="35"/>
  <c r="AB30" i="35"/>
  <c r="AA30" i="35"/>
  <c r="Z30" i="35"/>
  <c r="Y30" i="35"/>
  <c r="X30" i="35"/>
  <c r="W30" i="35"/>
  <c r="V30" i="35"/>
  <c r="U30" i="35"/>
  <c r="T30" i="35"/>
  <c r="S30" i="35"/>
  <c r="R30" i="35"/>
  <c r="Q30" i="35"/>
  <c r="P30" i="35"/>
  <c r="O30" i="35"/>
  <c r="N30" i="35"/>
  <c r="M30" i="35"/>
  <c r="L30" i="35"/>
  <c r="K30" i="35"/>
  <c r="J30" i="35"/>
  <c r="I30" i="35"/>
  <c r="H30" i="35"/>
  <c r="G30" i="35"/>
  <c r="F30" i="35"/>
  <c r="E30" i="35"/>
  <c r="D30" i="35"/>
  <c r="CA29" i="35"/>
  <c r="BZ29" i="35"/>
  <c r="BY29" i="35"/>
  <c r="BX29" i="35"/>
  <c r="BW29" i="35"/>
  <c r="BV29" i="35"/>
  <c r="BU29" i="35"/>
  <c r="BT29" i="35"/>
  <c r="BS29" i="35"/>
  <c r="BR29" i="35"/>
  <c r="BQ29" i="35"/>
  <c r="BP29" i="35"/>
  <c r="BO29" i="35"/>
  <c r="BN29" i="35"/>
  <c r="BM29" i="35"/>
  <c r="BL29" i="35"/>
  <c r="BK29" i="35"/>
  <c r="BJ29" i="35"/>
  <c r="BI29" i="35"/>
  <c r="BH29" i="35"/>
  <c r="BG29" i="35"/>
  <c r="BF29" i="35"/>
  <c r="BE29" i="35"/>
  <c r="BD29" i="35"/>
  <c r="BC29" i="35"/>
  <c r="BB29" i="35"/>
  <c r="BA29" i="35"/>
  <c r="AZ29" i="35"/>
  <c r="AY29" i="35"/>
  <c r="AX29" i="35"/>
  <c r="AW29" i="35"/>
  <c r="AV29" i="35"/>
  <c r="AU29" i="35"/>
  <c r="AT29" i="35"/>
  <c r="AS29" i="35"/>
  <c r="AR29" i="35"/>
  <c r="AQ29" i="35"/>
  <c r="AP29" i="35"/>
  <c r="AO29" i="35"/>
  <c r="AN29" i="35"/>
  <c r="AM29" i="35"/>
  <c r="AL29" i="35"/>
  <c r="AK29" i="35"/>
  <c r="AJ29" i="35"/>
  <c r="AI29" i="35"/>
  <c r="AH29" i="35"/>
  <c r="AG29" i="35"/>
  <c r="AF29" i="35"/>
  <c r="AE29" i="35"/>
  <c r="AD29" i="35"/>
  <c r="AC29" i="35"/>
  <c r="AB29" i="35"/>
  <c r="AA29" i="35"/>
  <c r="Z29" i="35"/>
  <c r="Y29" i="35"/>
  <c r="X29" i="35"/>
  <c r="W29" i="35"/>
  <c r="V29" i="35"/>
  <c r="U29" i="35"/>
  <c r="T29" i="35"/>
  <c r="S29" i="35"/>
  <c r="R29" i="35"/>
  <c r="Q29" i="35"/>
  <c r="P29" i="35"/>
  <c r="O29" i="35"/>
  <c r="N29" i="35"/>
  <c r="M29" i="35"/>
  <c r="L29" i="35"/>
  <c r="K29" i="35"/>
  <c r="J29" i="35"/>
  <c r="I29" i="35"/>
  <c r="H29" i="35"/>
  <c r="G29" i="35"/>
  <c r="F29" i="35"/>
  <c r="E29" i="35"/>
  <c r="D29" i="35"/>
  <c r="CA28" i="35"/>
  <c r="BZ28" i="35"/>
  <c r="BY28" i="35"/>
  <c r="BX28" i="35"/>
  <c r="BW28" i="35"/>
  <c r="BV28" i="35"/>
  <c r="BU28" i="35"/>
  <c r="BT28" i="35"/>
  <c r="BS28" i="35"/>
  <c r="BR28" i="35"/>
  <c r="BQ28" i="35"/>
  <c r="BP28" i="35"/>
  <c r="BO28" i="35"/>
  <c r="BN28" i="35"/>
  <c r="BM28" i="35"/>
  <c r="BL28" i="35"/>
  <c r="BK28" i="35"/>
  <c r="BJ28" i="35"/>
  <c r="BI28" i="35"/>
  <c r="BH28" i="35"/>
  <c r="BG28" i="35"/>
  <c r="BF28" i="35"/>
  <c r="BE28" i="35"/>
  <c r="BD28" i="35"/>
  <c r="BC28" i="35"/>
  <c r="BB28" i="35"/>
  <c r="BA28" i="35"/>
  <c r="AZ28" i="35"/>
  <c r="AY28" i="35"/>
  <c r="AX28" i="35"/>
  <c r="AW28" i="35"/>
  <c r="AV28" i="35"/>
  <c r="AU28" i="35"/>
  <c r="AT28" i="35"/>
  <c r="AS28" i="35"/>
  <c r="AR28" i="35"/>
  <c r="AQ28" i="35"/>
  <c r="AP28" i="35"/>
  <c r="AO28" i="35"/>
  <c r="AN28" i="35"/>
  <c r="AM28" i="35"/>
  <c r="AL28" i="35"/>
  <c r="AK28" i="35"/>
  <c r="AJ28" i="35"/>
  <c r="AI28" i="35"/>
  <c r="AH28" i="35"/>
  <c r="AG28" i="35"/>
  <c r="AF28" i="35"/>
  <c r="AE28" i="35"/>
  <c r="AD28" i="35"/>
  <c r="AC28" i="35"/>
  <c r="AB28" i="35"/>
  <c r="AA28" i="35"/>
  <c r="Z28" i="35"/>
  <c r="Y28" i="35"/>
  <c r="X28" i="35"/>
  <c r="W28" i="35"/>
  <c r="V28" i="35"/>
  <c r="U28" i="35"/>
  <c r="T28" i="35"/>
  <c r="S28" i="35"/>
  <c r="R28" i="35"/>
  <c r="Q28" i="35"/>
  <c r="P28" i="35"/>
  <c r="O28" i="35"/>
  <c r="N28" i="35"/>
  <c r="M28" i="35"/>
  <c r="L28" i="35"/>
  <c r="K28" i="35"/>
  <c r="J28" i="35"/>
  <c r="I28" i="35"/>
  <c r="H28" i="35"/>
  <c r="G28" i="35"/>
  <c r="F28" i="35"/>
  <c r="E28" i="35"/>
  <c r="D28" i="35"/>
  <c r="DD116" i="33"/>
  <c r="DD115" i="33"/>
  <c r="DD114" i="33"/>
  <c r="DD113" i="33"/>
  <c r="C57" i="33"/>
  <c r="C56" i="33"/>
  <c r="C55" i="33"/>
  <c r="DD54" i="33"/>
  <c r="CA54" i="33"/>
  <c r="BZ54" i="33"/>
  <c r="BY54" i="33"/>
  <c r="BX54" i="33"/>
  <c r="BW54" i="33"/>
  <c r="BV54" i="33"/>
  <c r="BU54" i="33"/>
  <c r="BT54" i="33"/>
  <c r="BS54" i="33"/>
  <c r="BR54" i="33"/>
  <c r="BQ54" i="33"/>
  <c r="BP54" i="33"/>
  <c r="BO54" i="33"/>
  <c r="BN54" i="33"/>
  <c r="BM54" i="33"/>
  <c r="BL54" i="33"/>
  <c r="BK54" i="33"/>
  <c r="BJ54" i="33"/>
  <c r="BI54" i="33"/>
  <c r="BH54" i="33"/>
  <c r="BG54" i="33"/>
  <c r="BF54" i="33"/>
  <c r="BE54" i="33"/>
  <c r="BD54" i="33"/>
  <c r="BC54" i="33"/>
  <c r="BB54" i="33"/>
  <c r="BA54" i="33"/>
  <c r="AZ54" i="33"/>
  <c r="AY54" i="33"/>
  <c r="AX54" i="33"/>
  <c r="AW54" i="33"/>
  <c r="AV54" i="33"/>
  <c r="AU54" i="33"/>
  <c r="AT54" i="33"/>
  <c r="AS54" i="33"/>
  <c r="AR54" i="33"/>
  <c r="AQ54" i="33"/>
  <c r="AP54" i="33"/>
  <c r="AO54" i="33"/>
  <c r="AN54" i="33"/>
  <c r="AM54" i="33"/>
  <c r="AL54" i="33"/>
  <c r="AK54" i="33"/>
  <c r="AJ54" i="33"/>
  <c r="AI54" i="33"/>
  <c r="AH54" i="33"/>
  <c r="AG54" i="33"/>
  <c r="AF54" i="33"/>
  <c r="AE54" i="33"/>
  <c r="AD54" i="33"/>
  <c r="AC54" i="33"/>
  <c r="AB54" i="33"/>
  <c r="AA54" i="33"/>
  <c r="Z54" i="33"/>
  <c r="Y54" i="33"/>
  <c r="X54" i="33"/>
  <c r="W54" i="33"/>
  <c r="V54" i="33"/>
  <c r="U54" i="33"/>
  <c r="T54" i="33"/>
  <c r="S54" i="33"/>
  <c r="R54" i="33"/>
  <c r="Q54" i="33"/>
  <c r="P54" i="33"/>
  <c r="O54" i="33"/>
  <c r="N54" i="33"/>
  <c r="M54" i="33"/>
  <c r="L54" i="33"/>
  <c r="K54" i="33"/>
  <c r="J54" i="33"/>
  <c r="I54" i="33"/>
  <c r="H54" i="33"/>
  <c r="G54" i="33"/>
  <c r="F54" i="33"/>
  <c r="E54" i="33"/>
  <c r="D54" i="33"/>
  <c r="CA43" i="33"/>
  <c r="BZ43" i="33"/>
  <c r="BY43" i="33"/>
  <c r="BX43" i="33"/>
  <c r="BW43" i="33"/>
  <c r="BV43" i="33"/>
  <c r="BU43" i="33"/>
  <c r="BT43" i="33"/>
  <c r="BS43" i="33"/>
  <c r="BR43" i="33"/>
  <c r="BQ43" i="33"/>
  <c r="BP43" i="33"/>
  <c r="BO43" i="33"/>
  <c r="BN43" i="33"/>
  <c r="BM43" i="33"/>
  <c r="BL43" i="33"/>
  <c r="BK43" i="33"/>
  <c r="BJ43" i="33"/>
  <c r="BI43" i="33"/>
  <c r="BH43" i="33"/>
  <c r="BG43" i="33"/>
  <c r="BF43" i="33"/>
  <c r="BE43" i="33"/>
  <c r="BD43" i="33"/>
  <c r="BC43" i="33"/>
  <c r="BB43" i="33"/>
  <c r="BA43" i="33"/>
  <c r="AZ43" i="33"/>
  <c r="AY43" i="33"/>
  <c r="AX43" i="33"/>
  <c r="AW43" i="33"/>
  <c r="AV43" i="33"/>
  <c r="AU43" i="33"/>
  <c r="AT43" i="33"/>
  <c r="AS43" i="33"/>
  <c r="AR43" i="33"/>
  <c r="AQ43" i="33"/>
  <c r="AP43" i="33"/>
  <c r="AO43" i="33"/>
  <c r="AN43" i="33"/>
  <c r="AM43" i="33"/>
  <c r="AL43" i="33"/>
  <c r="AK43" i="33"/>
  <c r="AJ43" i="33"/>
  <c r="AI43" i="33"/>
  <c r="AH43" i="33"/>
  <c r="AG43" i="33"/>
  <c r="AF43" i="33"/>
  <c r="AE43" i="33"/>
  <c r="AD43" i="33"/>
  <c r="AC43" i="33"/>
  <c r="AB43" i="33"/>
  <c r="AA43" i="33"/>
  <c r="Z43" i="33"/>
  <c r="Y43" i="33"/>
  <c r="X43" i="33"/>
  <c r="W43" i="33"/>
  <c r="V43" i="33"/>
  <c r="U43" i="33"/>
  <c r="T43" i="33"/>
  <c r="S43" i="33"/>
  <c r="R43" i="33"/>
  <c r="Q43" i="33"/>
  <c r="P43" i="33"/>
  <c r="O43" i="33"/>
  <c r="N43" i="33"/>
  <c r="M43" i="33"/>
  <c r="L43" i="33"/>
  <c r="K43" i="33"/>
  <c r="J43" i="33"/>
  <c r="I43" i="33"/>
  <c r="H43" i="33"/>
  <c r="G43" i="33"/>
  <c r="F43" i="33"/>
  <c r="E43" i="33"/>
  <c r="D43" i="33"/>
  <c r="CA42" i="33"/>
  <c r="BZ42" i="33"/>
  <c r="BY42" i="33"/>
  <c r="BX42" i="33"/>
  <c r="BW42" i="33"/>
  <c r="BV42" i="33"/>
  <c r="BU42" i="33"/>
  <c r="BT42" i="33"/>
  <c r="BS42" i="33"/>
  <c r="BR42" i="33"/>
  <c r="BQ42" i="33"/>
  <c r="BP42" i="33"/>
  <c r="BO42" i="33"/>
  <c r="BN42" i="33"/>
  <c r="BM42" i="33"/>
  <c r="BL42" i="33"/>
  <c r="BK42" i="33"/>
  <c r="BJ42" i="33"/>
  <c r="BI42" i="33"/>
  <c r="BH42" i="33"/>
  <c r="BG42" i="33"/>
  <c r="BF42" i="33"/>
  <c r="BE42" i="33"/>
  <c r="BD42" i="33"/>
  <c r="BC42" i="33"/>
  <c r="CA41" i="33"/>
  <c r="BZ41" i="33"/>
  <c r="BY41" i="33"/>
  <c r="BX41" i="33"/>
  <c r="BW41" i="33"/>
  <c r="BV41" i="33"/>
  <c r="BU41" i="33"/>
  <c r="BT41" i="33"/>
  <c r="BS41" i="33"/>
  <c r="BR41" i="33"/>
  <c r="BQ41" i="33"/>
  <c r="BP41" i="33"/>
  <c r="BO41" i="33"/>
  <c r="BN41" i="33"/>
  <c r="BM41" i="33"/>
  <c r="BL41" i="33"/>
  <c r="BK41" i="33"/>
  <c r="BJ41" i="33"/>
  <c r="BI41" i="33"/>
  <c r="BH41" i="33"/>
  <c r="BG41" i="33"/>
  <c r="BF41" i="33"/>
  <c r="BE41" i="33"/>
  <c r="BD41" i="33"/>
  <c r="BC41" i="33"/>
  <c r="BB41" i="33"/>
  <c r="BA41" i="33"/>
  <c r="AZ41" i="33"/>
  <c r="AY41" i="33"/>
  <c r="AX41" i="33"/>
  <c r="AW41" i="33"/>
  <c r="AV41" i="33"/>
  <c r="AU41" i="33"/>
  <c r="AT41" i="33"/>
  <c r="AS41" i="33"/>
  <c r="AR41" i="33"/>
  <c r="AQ41" i="33"/>
  <c r="AP41" i="33"/>
  <c r="AO41" i="33"/>
  <c r="AN41" i="33"/>
  <c r="AM41" i="33"/>
  <c r="AL41" i="33"/>
  <c r="AK41" i="33"/>
  <c r="AJ41" i="33"/>
  <c r="AI41" i="33"/>
  <c r="AH41" i="33"/>
  <c r="AG41" i="33"/>
  <c r="AF41" i="33"/>
  <c r="AE41" i="33"/>
  <c r="AD41" i="33"/>
  <c r="AC41" i="33"/>
  <c r="AB41" i="33"/>
  <c r="AA41" i="33"/>
  <c r="Z41" i="33"/>
  <c r="Y41" i="33"/>
  <c r="X41" i="33"/>
  <c r="W41" i="33"/>
  <c r="V41" i="33"/>
  <c r="U41" i="33"/>
  <c r="T41" i="33"/>
  <c r="S41" i="33"/>
  <c r="R41" i="33"/>
  <c r="Q41" i="33"/>
  <c r="P41" i="33"/>
  <c r="O41" i="33"/>
  <c r="N41" i="33"/>
  <c r="M41" i="33"/>
  <c r="L41" i="33"/>
  <c r="K41" i="33"/>
  <c r="J41" i="33"/>
  <c r="I41" i="33"/>
  <c r="H41" i="33"/>
  <c r="G41" i="33"/>
  <c r="F41" i="33"/>
  <c r="E41" i="33"/>
  <c r="D41" i="33"/>
  <c r="CA40" i="33"/>
  <c r="BZ40" i="33"/>
  <c r="BY40" i="33"/>
  <c r="BX40" i="33"/>
  <c r="BW40" i="33"/>
  <c r="BV40" i="33"/>
  <c r="BU40" i="33"/>
  <c r="BT40" i="33"/>
  <c r="BS40" i="33"/>
  <c r="BR40" i="33"/>
  <c r="BQ40" i="33"/>
  <c r="BP40" i="33"/>
  <c r="BO40" i="33"/>
  <c r="BN40" i="33"/>
  <c r="BM40" i="33"/>
  <c r="BL40" i="33"/>
  <c r="BK40" i="33"/>
  <c r="BJ40" i="33"/>
  <c r="BI40" i="33"/>
  <c r="BH40" i="33"/>
  <c r="BG40" i="33"/>
  <c r="BF40" i="33"/>
  <c r="BE40" i="33"/>
  <c r="BD40" i="33"/>
  <c r="BC40" i="33"/>
  <c r="BB40" i="33"/>
  <c r="BA40" i="33"/>
  <c r="AZ40" i="33"/>
  <c r="AY40" i="33"/>
  <c r="AX40" i="33"/>
  <c r="AW40" i="33"/>
  <c r="AV40" i="33"/>
  <c r="AU40" i="33"/>
  <c r="AT40" i="33"/>
  <c r="AS40" i="33"/>
  <c r="AR40" i="33"/>
  <c r="AQ40" i="33"/>
  <c r="AP40" i="33"/>
  <c r="AO40" i="33"/>
  <c r="AN40" i="33"/>
  <c r="AM40" i="33"/>
  <c r="AL40" i="33"/>
  <c r="AK40" i="33"/>
  <c r="AK46" i="33" s="1"/>
  <c r="AK56" i="33" s="1"/>
  <c r="AJ40" i="33"/>
  <c r="AJ46" i="33" s="1"/>
  <c r="AJ56" i="33" s="1"/>
  <c r="AI40" i="33"/>
  <c r="AI46" i="33" s="1"/>
  <c r="AI56" i="33" s="1"/>
  <c r="AH40" i="33"/>
  <c r="AH46" i="33" s="1"/>
  <c r="AH56" i="33" s="1"/>
  <c r="AG40" i="33"/>
  <c r="AG46" i="33" s="1"/>
  <c r="AG56" i="33" s="1"/>
  <c r="AF40" i="33"/>
  <c r="AF46" i="33" s="1"/>
  <c r="AF56" i="33" s="1"/>
  <c r="AE40" i="33"/>
  <c r="AD40" i="33"/>
  <c r="AC40" i="33"/>
  <c r="AB40" i="33"/>
  <c r="AA40" i="33"/>
  <c r="Z40" i="33"/>
  <c r="Y40" i="33"/>
  <c r="X40" i="33"/>
  <c r="W40" i="33"/>
  <c r="V40" i="33"/>
  <c r="U40" i="33"/>
  <c r="T40" i="33"/>
  <c r="S40" i="33"/>
  <c r="R40" i="33"/>
  <c r="Q40" i="33"/>
  <c r="P40" i="33"/>
  <c r="O40" i="33"/>
  <c r="N40" i="33"/>
  <c r="M40" i="33"/>
  <c r="L40" i="33"/>
  <c r="K40" i="33"/>
  <c r="J40" i="33"/>
  <c r="I40" i="33"/>
  <c r="H40" i="33"/>
  <c r="G40" i="33"/>
  <c r="F40" i="33"/>
  <c r="E40" i="33"/>
  <c r="D40" i="33"/>
  <c r="CA39" i="33"/>
  <c r="BZ39" i="33"/>
  <c r="BY39" i="33"/>
  <c r="BX39" i="33"/>
  <c r="BW39" i="33"/>
  <c r="BV39" i="33"/>
  <c r="BU39" i="33"/>
  <c r="BT39" i="33"/>
  <c r="BS39" i="33"/>
  <c r="BR39" i="33"/>
  <c r="BQ39" i="33"/>
  <c r="BP39" i="33"/>
  <c r="BO39" i="33"/>
  <c r="BN39" i="33"/>
  <c r="BM39" i="33"/>
  <c r="BL39" i="33"/>
  <c r="BK39" i="33"/>
  <c r="BJ39" i="33"/>
  <c r="BI39" i="33"/>
  <c r="BH39" i="33"/>
  <c r="BG39" i="33"/>
  <c r="BF39" i="33"/>
  <c r="BE39" i="33"/>
  <c r="BD39" i="33"/>
  <c r="BC39" i="33"/>
  <c r="BB39" i="33"/>
  <c r="BA39" i="33"/>
  <c r="AZ39" i="33"/>
  <c r="AY39" i="33"/>
  <c r="AX39" i="33"/>
  <c r="AW39" i="33"/>
  <c r="AV39" i="33"/>
  <c r="AU39" i="33"/>
  <c r="AT39" i="33"/>
  <c r="AS39" i="33"/>
  <c r="AR39" i="33"/>
  <c r="AQ39" i="33"/>
  <c r="AP39" i="33"/>
  <c r="AO39" i="33"/>
  <c r="AN39" i="33"/>
  <c r="AM39" i="33"/>
  <c r="AL39" i="33"/>
  <c r="AK39" i="33"/>
  <c r="AK45" i="33" s="1"/>
  <c r="AJ39" i="33"/>
  <c r="AJ45" i="33" s="1"/>
  <c r="AI39" i="33"/>
  <c r="AI45" i="33" s="1"/>
  <c r="AH39" i="33"/>
  <c r="AH45" i="33" s="1"/>
  <c r="AG39" i="33"/>
  <c r="AG45" i="33" s="1"/>
  <c r="AF39" i="33"/>
  <c r="AF45" i="33" s="1"/>
  <c r="AE39" i="33"/>
  <c r="AD39" i="33"/>
  <c r="AC39" i="33"/>
  <c r="AB39" i="33"/>
  <c r="AA39" i="33"/>
  <c r="Z39" i="33"/>
  <c r="Y39" i="33"/>
  <c r="X39" i="33"/>
  <c r="W39" i="33"/>
  <c r="V39" i="33"/>
  <c r="U39" i="33"/>
  <c r="T39" i="33"/>
  <c r="S39" i="33"/>
  <c r="R39" i="33"/>
  <c r="Q39" i="33"/>
  <c r="P39" i="33"/>
  <c r="O39" i="33"/>
  <c r="N39" i="33"/>
  <c r="M39" i="33"/>
  <c r="L39" i="33"/>
  <c r="K39" i="33"/>
  <c r="J39" i="33"/>
  <c r="I39" i="33"/>
  <c r="H39" i="33"/>
  <c r="G39" i="33"/>
  <c r="F39" i="33"/>
  <c r="E39" i="33"/>
  <c r="D39" i="33"/>
  <c r="CA37" i="33"/>
  <c r="BZ37" i="33"/>
  <c r="BY37" i="33"/>
  <c r="BX37" i="33"/>
  <c r="BW37" i="33"/>
  <c r="BV37" i="33"/>
  <c r="BU37" i="33"/>
  <c r="BT37" i="33"/>
  <c r="BS37" i="33"/>
  <c r="BR37" i="33"/>
  <c r="BQ37" i="33"/>
  <c r="BP37" i="33"/>
  <c r="BO37" i="33"/>
  <c r="BN37" i="33"/>
  <c r="BM37" i="33"/>
  <c r="BL37" i="33"/>
  <c r="BK37" i="33"/>
  <c r="BJ37" i="33"/>
  <c r="BI37" i="33"/>
  <c r="BH37" i="33"/>
  <c r="BG37" i="33"/>
  <c r="BF37" i="33"/>
  <c r="BE37" i="33"/>
  <c r="BD37" i="33"/>
  <c r="BC37" i="33"/>
  <c r="BB37" i="33"/>
  <c r="BA37" i="33"/>
  <c r="AZ37" i="33"/>
  <c r="AY37" i="33"/>
  <c r="AX37" i="33"/>
  <c r="AW37" i="33"/>
  <c r="AV37" i="33"/>
  <c r="AU37" i="33"/>
  <c r="AT37" i="33"/>
  <c r="AS37" i="33"/>
  <c r="AR37" i="33"/>
  <c r="AQ37" i="33"/>
  <c r="AP37" i="33"/>
  <c r="AO37" i="33"/>
  <c r="AN37" i="33"/>
  <c r="AM37" i="33"/>
  <c r="AL37" i="33"/>
  <c r="AK37" i="33"/>
  <c r="AJ37" i="33"/>
  <c r="AI37" i="33"/>
  <c r="AH37" i="33"/>
  <c r="AG37" i="33"/>
  <c r="AF37" i="33"/>
  <c r="AE37" i="33"/>
  <c r="AD37" i="33"/>
  <c r="AC37" i="33"/>
  <c r="AB37" i="33"/>
  <c r="AA37" i="33"/>
  <c r="Z37" i="33"/>
  <c r="Y37" i="33"/>
  <c r="X37" i="33"/>
  <c r="W37" i="33"/>
  <c r="V37" i="33"/>
  <c r="U37" i="33"/>
  <c r="T37" i="33"/>
  <c r="S37" i="33"/>
  <c r="R37" i="33"/>
  <c r="Q37" i="33"/>
  <c r="P37" i="33"/>
  <c r="O37" i="33"/>
  <c r="N37" i="33"/>
  <c r="M37" i="33"/>
  <c r="L37" i="33"/>
  <c r="K37" i="33"/>
  <c r="J37" i="33"/>
  <c r="I37" i="33"/>
  <c r="H37" i="33"/>
  <c r="G37" i="33"/>
  <c r="F37" i="33"/>
  <c r="E37" i="33"/>
  <c r="D37" i="33"/>
  <c r="CA36" i="33"/>
  <c r="BZ36" i="33"/>
  <c r="BY36" i="33"/>
  <c r="BX36" i="33"/>
  <c r="BW36" i="33"/>
  <c r="BV36" i="33"/>
  <c r="BU36" i="33"/>
  <c r="BT36" i="33"/>
  <c r="BS36" i="33"/>
  <c r="BR36" i="33"/>
  <c r="BQ36" i="33"/>
  <c r="BP36" i="33"/>
  <c r="BO36" i="33"/>
  <c r="BN36" i="33"/>
  <c r="BM36" i="33"/>
  <c r="BL36" i="33"/>
  <c r="BK36" i="33"/>
  <c r="BJ36" i="33"/>
  <c r="BI36" i="33"/>
  <c r="BH36" i="33"/>
  <c r="BG36" i="33"/>
  <c r="BF36" i="33"/>
  <c r="BE36" i="33"/>
  <c r="BD36" i="33"/>
  <c r="BC36" i="33"/>
  <c r="BB36" i="33"/>
  <c r="BA36" i="33"/>
  <c r="AZ36" i="33"/>
  <c r="AY36" i="33"/>
  <c r="AX36" i="33"/>
  <c r="AW36" i="33"/>
  <c r="AV36" i="33"/>
  <c r="AU36" i="33"/>
  <c r="AT36" i="33"/>
  <c r="AS36" i="33"/>
  <c r="AR36" i="33"/>
  <c r="AQ36" i="33"/>
  <c r="AP36" i="33"/>
  <c r="AO36" i="33"/>
  <c r="AN36" i="33"/>
  <c r="AM36" i="33"/>
  <c r="AL36" i="33"/>
  <c r="AK36" i="33"/>
  <c r="AJ36" i="33"/>
  <c r="AI36" i="33"/>
  <c r="AH36" i="33"/>
  <c r="AG36" i="33"/>
  <c r="AF36" i="33"/>
  <c r="AE36" i="33"/>
  <c r="AD36" i="33"/>
  <c r="AC36" i="33"/>
  <c r="AB36" i="33"/>
  <c r="AA36" i="33"/>
  <c r="Z36" i="33"/>
  <c r="Y36" i="33"/>
  <c r="X36" i="33"/>
  <c r="W36" i="33"/>
  <c r="V36" i="33"/>
  <c r="U36" i="33"/>
  <c r="T36" i="33"/>
  <c r="S36" i="33"/>
  <c r="R36" i="33"/>
  <c r="Q36" i="33"/>
  <c r="P36" i="33"/>
  <c r="O36" i="33"/>
  <c r="N36" i="33"/>
  <c r="M36" i="33"/>
  <c r="L36" i="33"/>
  <c r="K36" i="33"/>
  <c r="J36" i="33"/>
  <c r="I36" i="33"/>
  <c r="H36" i="33"/>
  <c r="G36" i="33"/>
  <c r="F36" i="33"/>
  <c r="E36" i="33"/>
  <c r="D36" i="33"/>
  <c r="CA35" i="33"/>
  <c r="BZ35" i="33"/>
  <c r="BY35" i="33"/>
  <c r="BX35" i="33"/>
  <c r="BW35" i="33"/>
  <c r="BV35" i="33"/>
  <c r="BU35" i="33"/>
  <c r="BT35" i="33"/>
  <c r="BS35" i="33"/>
  <c r="BR35" i="33"/>
  <c r="BQ35" i="33"/>
  <c r="BP35" i="33"/>
  <c r="BO35" i="33"/>
  <c r="BN35" i="33"/>
  <c r="BM35" i="33"/>
  <c r="BL35" i="33"/>
  <c r="BK35" i="33"/>
  <c r="BJ35" i="33"/>
  <c r="BI35" i="33"/>
  <c r="BH35" i="33"/>
  <c r="BG35" i="33"/>
  <c r="BF35" i="33"/>
  <c r="BE35" i="33"/>
  <c r="BD35" i="33"/>
  <c r="BC35" i="33"/>
  <c r="BB35" i="33"/>
  <c r="BA35" i="33"/>
  <c r="AZ35" i="33"/>
  <c r="AY35" i="33"/>
  <c r="AX35" i="33"/>
  <c r="AW35" i="33"/>
  <c r="AV35" i="33"/>
  <c r="AU35" i="33"/>
  <c r="AT35" i="33"/>
  <c r="AS35" i="33"/>
  <c r="AR35" i="33"/>
  <c r="AQ35" i="33"/>
  <c r="AP35" i="33"/>
  <c r="AO35" i="33"/>
  <c r="AN35" i="33"/>
  <c r="AM35" i="33"/>
  <c r="AL35" i="33"/>
  <c r="AK35" i="33"/>
  <c r="AJ35" i="33"/>
  <c r="AI35" i="33"/>
  <c r="AH35" i="33"/>
  <c r="AG35" i="33"/>
  <c r="AF35" i="33"/>
  <c r="AE35" i="33"/>
  <c r="AD35" i="33"/>
  <c r="AC35" i="33"/>
  <c r="AB35" i="33"/>
  <c r="AA35" i="33"/>
  <c r="Z35" i="33"/>
  <c r="Y35" i="33"/>
  <c r="X35" i="33"/>
  <c r="W35" i="33"/>
  <c r="V35" i="33"/>
  <c r="U35" i="33"/>
  <c r="T35" i="33"/>
  <c r="S35" i="33"/>
  <c r="R35" i="33"/>
  <c r="Q35" i="33"/>
  <c r="P35" i="33"/>
  <c r="O35" i="33"/>
  <c r="N35" i="33"/>
  <c r="M35" i="33"/>
  <c r="L35" i="33"/>
  <c r="K35" i="33"/>
  <c r="J35" i="33"/>
  <c r="I35" i="33"/>
  <c r="H35" i="33"/>
  <c r="G35" i="33"/>
  <c r="F35" i="33"/>
  <c r="E35" i="33"/>
  <c r="D35" i="33"/>
  <c r="CA34" i="33"/>
  <c r="CA44" i="33" s="1"/>
  <c r="BZ34" i="33"/>
  <c r="BZ44" i="33" s="1"/>
  <c r="BY34" i="33"/>
  <c r="BY44" i="33" s="1"/>
  <c r="BX34" i="33"/>
  <c r="BX44" i="33" s="1"/>
  <c r="BW34" i="33"/>
  <c r="BW44" i="33" s="1"/>
  <c r="BV34" i="33"/>
  <c r="BV44" i="33" s="1"/>
  <c r="BU34" i="33"/>
  <c r="BU44" i="33" s="1"/>
  <c r="BT34" i="33"/>
  <c r="BT44" i="33" s="1"/>
  <c r="BS34" i="33"/>
  <c r="BS44" i="33" s="1"/>
  <c r="BR34" i="33"/>
  <c r="BR44" i="33" s="1"/>
  <c r="BQ34" i="33"/>
  <c r="BQ44" i="33" s="1"/>
  <c r="BP34" i="33"/>
  <c r="BP44" i="33" s="1"/>
  <c r="BO34" i="33"/>
  <c r="BO44" i="33" s="1"/>
  <c r="BN34" i="33"/>
  <c r="BN44" i="33" s="1"/>
  <c r="BM34" i="33"/>
  <c r="BM44" i="33" s="1"/>
  <c r="BL34" i="33"/>
  <c r="BL44" i="33" s="1"/>
  <c r="BK34" i="33"/>
  <c r="BK44" i="33" s="1"/>
  <c r="BJ34" i="33"/>
  <c r="BJ44" i="33" s="1"/>
  <c r="BI34" i="33"/>
  <c r="BI44" i="33" s="1"/>
  <c r="BH34" i="33"/>
  <c r="BH44" i="33" s="1"/>
  <c r="BG34" i="33"/>
  <c r="BG44" i="33" s="1"/>
  <c r="BF34" i="33"/>
  <c r="BE34" i="33"/>
  <c r="BE44" i="33" s="1"/>
  <c r="BD34" i="33"/>
  <c r="BC34" i="33"/>
  <c r="BC44" i="33" s="1"/>
  <c r="BB34" i="33"/>
  <c r="BB44" i="33" s="1"/>
  <c r="BA34" i="33"/>
  <c r="BA44" i="33" s="1"/>
  <c r="AZ34" i="33"/>
  <c r="AZ44" i="33" s="1"/>
  <c r="AY34" i="33"/>
  <c r="AY44" i="33" s="1"/>
  <c r="AX34" i="33"/>
  <c r="AX44" i="33" s="1"/>
  <c r="AW34" i="33"/>
  <c r="AW44" i="33" s="1"/>
  <c r="AV34" i="33"/>
  <c r="AV44" i="33" s="1"/>
  <c r="AU34" i="33"/>
  <c r="AU44" i="33" s="1"/>
  <c r="AT34" i="33"/>
  <c r="AT44" i="33" s="1"/>
  <c r="AS34" i="33"/>
  <c r="AS44" i="33" s="1"/>
  <c r="AR34" i="33"/>
  <c r="AR44" i="33" s="1"/>
  <c r="AQ34" i="33"/>
  <c r="AQ44" i="33" s="1"/>
  <c r="AP34" i="33"/>
  <c r="AP44" i="33" s="1"/>
  <c r="AO34" i="33"/>
  <c r="AO44" i="33" s="1"/>
  <c r="AN34" i="33"/>
  <c r="AN44" i="33" s="1"/>
  <c r="AM34" i="33"/>
  <c r="AM44" i="33" s="1"/>
  <c r="AL34" i="33"/>
  <c r="AL44" i="33" s="1"/>
  <c r="AK34" i="33"/>
  <c r="AK44" i="33" s="1"/>
  <c r="AJ34" i="33"/>
  <c r="AJ44" i="33" s="1"/>
  <c r="AI34" i="33"/>
  <c r="AI44" i="33" s="1"/>
  <c r="AH34" i="33"/>
  <c r="AH44" i="33" s="1"/>
  <c r="AG34" i="33"/>
  <c r="AG44" i="33" s="1"/>
  <c r="AF34" i="33"/>
  <c r="AF44" i="33" s="1"/>
  <c r="AE34" i="33"/>
  <c r="AE44" i="33" s="1"/>
  <c r="AD34" i="33"/>
  <c r="AD44" i="33" s="1"/>
  <c r="AC34" i="33"/>
  <c r="AC44" i="33" s="1"/>
  <c r="AB34" i="33"/>
  <c r="AB44" i="33" s="1"/>
  <c r="AA34" i="33"/>
  <c r="AA44" i="33" s="1"/>
  <c r="Z34" i="33"/>
  <c r="Z44" i="33" s="1"/>
  <c r="Y34" i="33"/>
  <c r="Y44" i="33" s="1"/>
  <c r="X34" i="33"/>
  <c r="X44" i="33" s="1"/>
  <c r="W34" i="33"/>
  <c r="W44" i="33" s="1"/>
  <c r="V34" i="33"/>
  <c r="V44" i="33" s="1"/>
  <c r="U34" i="33"/>
  <c r="U44" i="33" s="1"/>
  <c r="T34" i="33"/>
  <c r="T44" i="33" s="1"/>
  <c r="S34" i="33"/>
  <c r="S44" i="33" s="1"/>
  <c r="R34" i="33"/>
  <c r="R44" i="33" s="1"/>
  <c r="Q34" i="33"/>
  <c r="Q44" i="33" s="1"/>
  <c r="P34" i="33"/>
  <c r="P44" i="33" s="1"/>
  <c r="O34" i="33"/>
  <c r="O44" i="33" s="1"/>
  <c r="N34" i="33"/>
  <c r="N44" i="33" s="1"/>
  <c r="M34" i="33"/>
  <c r="M44" i="33" s="1"/>
  <c r="L34" i="33"/>
  <c r="L44" i="33" s="1"/>
  <c r="K34" i="33"/>
  <c r="K44" i="33" s="1"/>
  <c r="J34" i="33"/>
  <c r="J44" i="33" s="1"/>
  <c r="I34" i="33"/>
  <c r="I44" i="33" s="1"/>
  <c r="H34" i="33"/>
  <c r="H44" i="33" s="1"/>
  <c r="G34" i="33"/>
  <c r="G44" i="33" s="1"/>
  <c r="F34" i="33"/>
  <c r="F44" i="33" s="1"/>
  <c r="E34" i="33"/>
  <c r="E44" i="33" s="1"/>
  <c r="D34" i="33"/>
  <c r="D44" i="33" s="1"/>
  <c r="CA31" i="33"/>
  <c r="BZ31" i="33"/>
  <c r="BY31" i="33"/>
  <c r="BX31" i="33"/>
  <c r="BW31" i="33"/>
  <c r="BV31" i="33"/>
  <c r="BU31" i="33"/>
  <c r="BT31" i="33"/>
  <c r="BS31" i="33"/>
  <c r="BR31" i="33"/>
  <c r="BQ31" i="33"/>
  <c r="BP31" i="33"/>
  <c r="BO31" i="33"/>
  <c r="BN31" i="33"/>
  <c r="BM31" i="33"/>
  <c r="BL31" i="33"/>
  <c r="BK31" i="33"/>
  <c r="BJ31" i="33"/>
  <c r="BI31" i="33"/>
  <c r="BH31" i="33"/>
  <c r="BG31" i="33"/>
  <c r="BF31" i="33"/>
  <c r="BE31" i="33"/>
  <c r="BD31" i="33"/>
  <c r="BC31" i="33"/>
  <c r="BB31" i="33"/>
  <c r="BA31" i="33"/>
  <c r="AZ31" i="33"/>
  <c r="AY31" i="33"/>
  <c r="AX31" i="33"/>
  <c r="AW31" i="33"/>
  <c r="AV31" i="33"/>
  <c r="AU31" i="33"/>
  <c r="AT31" i="33"/>
  <c r="AS31" i="33"/>
  <c r="AR31" i="33"/>
  <c r="AQ31" i="33"/>
  <c r="AP31" i="33"/>
  <c r="AO31" i="33"/>
  <c r="AN31" i="33"/>
  <c r="AM31" i="33"/>
  <c r="AL31" i="33"/>
  <c r="AK31" i="33"/>
  <c r="AJ31" i="33"/>
  <c r="AI31" i="33"/>
  <c r="AH31" i="33"/>
  <c r="AG31" i="33"/>
  <c r="AF31" i="33"/>
  <c r="AE31" i="33"/>
  <c r="AD31" i="33"/>
  <c r="AC31" i="33"/>
  <c r="AB31" i="33"/>
  <c r="AA31" i="33"/>
  <c r="Z31" i="33"/>
  <c r="Y31" i="33"/>
  <c r="X31" i="33"/>
  <c r="W31" i="33"/>
  <c r="V31" i="33"/>
  <c r="U31" i="33"/>
  <c r="T31" i="33"/>
  <c r="S31" i="33"/>
  <c r="R31" i="33"/>
  <c r="Q31" i="33"/>
  <c r="P31" i="33"/>
  <c r="O31" i="33"/>
  <c r="N31" i="33"/>
  <c r="M31" i="33"/>
  <c r="L31" i="33"/>
  <c r="K31" i="33"/>
  <c r="J31" i="33"/>
  <c r="I31" i="33"/>
  <c r="H31" i="33"/>
  <c r="G31" i="33"/>
  <c r="F31" i="33"/>
  <c r="E31" i="33"/>
  <c r="D31" i="33"/>
  <c r="CA30" i="33"/>
  <c r="BZ30" i="33"/>
  <c r="BY30" i="33"/>
  <c r="BX30" i="33"/>
  <c r="BW30" i="33"/>
  <c r="BV30" i="33"/>
  <c r="BU30" i="33"/>
  <c r="BT30" i="33"/>
  <c r="BS30" i="33"/>
  <c r="BR30" i="33"/>
  <c r="BQ30" i="33"/>
  <c r="BP30" i="33"/>
  <c r="BO30" i="33"/>
  <c r="BN30" i="33"/>
  <c r="BM30" i="33"/>
  <c r="BL30" i="33"/>
  <c r="BK30" i="33"/>
  <c r="BJ30" i="33"/>
  <c r="BI30" i="33"/>
  <c r="BH30" i="33"/>
  <c r="BG30" i="33"/>
  <c r="BF30" i="33"/>
  <c r="BE30" i="33"/>
  <c r="BD30" i="33"/>
  <c r="BC30" i="33"/>
  <c r="BB30" i="33"/>
  <c r="BA30" i="33"/>
  <c r="AZ30" i="33"/>
  <c r="AY30" i="33"/>
  <c r="AX30" i="33"/>
  <c r="AW30" i="33"/>
  <c r="AV30" i="33"/>
  <c r="AU30" i="33"/>
  <c r="AT30" i="33"/>
  <c r="AS30" i="33"/>
  <c r="AR30" i="33"/>
  <c r="AQ30" i="33"/>
  <c r="AP30" i="33"/>
  <c r="AO30" i="33"/>
  <c r="AN30" i="33"/>
  <c r="AM30" i="33"/>
  <c r="AL30" i="33"/>
  <c r="AK30" i="33"/>
  <c r="AJ30" i="33"/>
  <c r="AI30" i="33"/>
  <c r="AH30" i="33"/>
  <c r="AG30" i="33"/>
  <c r="AF30" i="33"/>
  <c r="AE30" i="33"/>
  <c r="AD30" i="33"/>
  <c r="AC30" i="33"/>
  <c r="AB30" i="33"/>
  <c r="AA30" i="33"/>
  <c r="Z30" i="33"/>
  <c r="Y30" i="33"/>
  <c r="X30" i="33"/>
  <c r="W30" i="33"/>
  <c r="V30" i="33"/>
  <c r="U30" i="33"/>
  <c r="T30" i="33"/>
  <c r="S30" i="33"/>
  <c r="R30" i="33"/>
  <c r="Q30" i="33"/>
  <c r="P30" i="33"/>
  <c r="O30" i="33"/>
  <c r="N30" i="33"/>
  <c r="M30" i="33"/>
  <c r="L30" i="33"/>
  <c r="K30" i="33"/>
  <c r="J30" i="33"/>
  <c r="I30" i="33"/>
  <c r="H30" i="33"/>
  <c r="G30" i="33"/>
  <c r="F30" i="33"/>
  <c r="E30" i="33"/>
  <c r="D30" i="33"/>
  <c r="CA29" i="33"/>
  <c r="BZ29" i="33"/>
  <c r="BY29" i="33"/>
  <c r="BX29" i="33"/>
  <c r="BW29" i="33"/>
  <c r="BV29" i="33"/>
  <c r="BU29" i="33"/>
  <c r="BT29" i="33"/>
  <c r="BS29" i="33"/>
  <c r="BR29" i="33"/>
  <c r="BQ29" i="33"/>
  <c r="BP29" i="33"/>
  <c r="BO29" i="33"/>
  <c r="BN29" i="33"/>
  <c r="BM29" i="33"/>
  <c r="BL29" i="33"/>
  <c r="BK29" i="33"/>
  <c r="BJ29" i="33"/>
  <c r="BI29" i="33"/>
  <c r="BH29" i="33"/>
  <c r="BG29" i="33"/>
  <c r="BF29" i="33"/>
  <c r="BE29" i="33"/>
  <c r="BD29" i="33"/>
  <c r="BC29" i="33"/>
  <c r="BB29" i="33"/>
  <c r="BA29" i="33"/>
  <c r="AZ29" i="33"/>
  <c r="AY29" i="33"/>
  <c r="AX29" i="33"/>
  <c r="AW29" i="33"/>
  <c r="AV29" i="33"/>
  <c r="AU29" i="33"/>
  <c r="AT29" i="33"/>
  <c r="AS29" i="33"/>
  <c r="AR29" i="33"/>
  <c r="AQ29" i="33"/>
  <c r="AP29" i="33"/>
  <c r="AO29" i="33"/>
  <c r="AN29" i="33"/>
  <c r="AM29" i="33"/>
  <c r="AL29" i="33"/>
  <c r="AK29" i="33"/>
  <c r="AJ29" i="33"/>
  <c r="AI29" i="33"/>
  <c r="AH29" i="33"/>
  <c r="AG29" i="33"/>
  <c r="AF29" i="33"/>
  <c r="AE29" i="33"/>
  <c r="AD29" i="33"/>
  <c r="AC29" i="33"/>
  <c r="AB29" i="33"/>
  <c r="AA29" i="33"/>
  <c r="Z29" i="33"/>
  <c r="Y29" i="33"/>
  <c r="X29" i="33"/>
  <c r="W29" i="33"/>
  <c r="V29" i="33"/>
  <c r="U29" i="33"/>
  <c r="T29" i="33"/>
  <c r="S29" i="33"/>
  <c r="R29" i="33"/>
  <c r="Q29" i="33"/>
  <c r="P29" i="33"/>
  <c r="O29" i="33"/>
  <c r="N29" i="33"/>
  <c r="M29" i="33"/>
  <c r="L29" i="33"/>
  <c r="K29" i="33"/>
  <c r="J29" i="33"/>
  <c r="I29" i="33"/>
  <c r="H29" i="33"/>
  <c r="G29" i="33"/>
  <c r="F29" i="33"/>
  <c r="E29" i="33"/>
  <c r="D29" i="33"/>
  <c r="CA28" i="33"/>
  <c r="BZ28" i="33"/>
  <c r="BY28" i="33"/>
  <c r="BX28" i="33"/>
  <c r="BW28" i="33"/>
  <c r="BV28" i="33"/>
  <c r="BU28" i="33"/>
  <c r="BT28" i="33"/>
  <c r="BS28" i="33"/>
  <c r="BR28" i="33"/>
  <c r="BQ28" i="33"/>
  <c r="BP28" i="33"/>
  <c r="BO28" i="33"/>
  <c r="BN28" i="33"/>
  <c r="BM28" i="33"/>
  <c r="BL28" i="33"/>
  <c r="BK28" i="33"/>
  <c r="BJ28" i="33"/>
  <c r="BI28" i="33"/>
  <c r="BH28" i="33"/>
  <c r="BG28" i="33"/>
  <c r="BF28" i="33"/>
  <c r="BE28" i="33"/>
  <c r="BD28" i="33"/>
  <c r="BC28" i="33"/>
  <c r="BB28" i="33"/>
  <c r="BA28" i="33"/>
  <c r="AZ28" i="33"/>
  <c r="AY28" i="33"/>
  <c r="AX28" i="33"/>
  <c r="AW28" i="33"/>
  <c r="AV28" i="33"/>
  <c r="AU28" i="33"/>
  <c r="AT28" i="33"/>
  <c r="AS28" i="33"/>
  <c r="AR28" i="33"/>
  <c r="AQ28" i="33"/>
  <c r="AP28" i="33"/>
  <c r="AO28" i="33"/>
  <c r="AN28" i="33"/>
  <c r="AM28" i="33"/>
  <c r="AL28" i="33"/>
  <c r="AK28" i="33"/>
  <c r="AJ28" i="33"/>
  <c r="AI28" i="33"/>
  <c r="AH28" i="33"/>
  <c r="AG28" i="33"/>
  <c r="AF28" i="33"/>
  <c r="AE28" i="33"/>
  <c r="AD28" i="33"/>
  <c r="AC28" i="33"/>
  <c r="AB28" i="33"/>
  <c r="AA28" i="33"/>
  <c r="Z28" i="33"/>
  <c r="Y28" i="33"/>
  <c r="X28" i="33"/>
  <c r="W28" i="33"/>
  <c r="V28" i="33"/>
  <c r="U28" i="33"/>
  <c r="T28" i="33"/>
  <c r="S28" i="33"/>
  <c r="R28" i="33"/>
  <c r="Q28" i="33"/>
  <c r="P28" i="33"/>
  <c r="O28" i="33"/>
  <c r="N28" i="33"/>
  <c r="M28" i="33"/>
  <c r="L28" i="33"/>
  <c r="K28" i="33"/>
  <c r="J28" i="33"/>
  <c r="I28" i="33"/>
  <c r="H28" i="33"/>
  <c r="G28" i="33"/>
  <c r="F28" i="33"/>
  <c r="E28" i="33"/>
  <c r="D28" i="33"/>
  <c r="DD5" i="33"/>
  <c r="DD4" i="33"/>
  <c r="DD3" i="33"/>
  <c r="DD2" i="33"/>
  <c r="EH165" i="32"/>
  <c r="CA165" i="32"/>
  <c r="BZ165" i="32"/>
  <c r="BY165" i="32"/>
  <c r="BX165" i="32"/>
  <c r="BW165" i="32"/>
  <c r="BV165" i="32"/>
  <c r="BU165" i="32"/>
  <c r="BT165" i="32"/>
  <c r="BS165" i="32"/>
  <c r="BR165" i="32"/>
  <c r="BQ165" i="32"/>
  <c r="BP165" i="32"/>
  <c r="BO165" i="32"/>
  <c r="BN165" i="32"/>
  <c r="BM165" i="32"/>
  <c r="BL165" i="32"/>
  <c r="BK165" i="32"/>
  <c r="BJ165" i="32"/>
  <c r="BI165" i="32"/>
  <c r="BH165" i="32"/>
  <c r="BG165" i="32"/>
  <c r="BF165" i="32"/>
  <c r="BE165" i="32"/>
  <c r="BD165" i="32"/>
  <c r="BC165" i="32"/>
  <c r="BB165" i="32"/>
  <c r="BA165" i="32"/>
  <c r="AZ165" i="32"/>
  <c r="AY165" i="32"/>
  <c r="AX165" i="32"/>
  <c r="AW165" i="32"/>
  <c r="AV165" i="32"/>
  <c r="AU165" i="32"/>
  <c r="AT165" i="32"/>
  <c r="AS165" i="32"/>
  <c r="AR165" i="32"/>
  <c r="AQ165" i="32"/>
  <c r="AP165" i="32"/>
  <c r="AO165" i="32"/>
  <c r="AN165" i="32"/>
  <c r="AM165" i="32"/>
  <c r="AL165" i="32"/>
  <c r="AK165" i="32"/>
  <c r="AJ165" i="32"/>
  <c r="AI165" i="32"/>
  <c r="AH165" i="32"/>
  <c r="AG165" i="32"/>
  <c r="AF165" i="32"/>
  <c r="AE165" i="32"/>
  <c r="AD165" i="32"/>
  <c r="AC165" i="32"/>
  <c r="AB165" i="32"/>
  <c r="AA165" i="32"/>
  <c r="Z165" i="32"/>
  <c r="Y165" i="32"/>
  <c r="X165" i="32"/>
  <c r="W165" i="32"/>
  <c r="V165" i="32"/>
  <c r="U165" i="32"/>
  <c r="T165" i="32"/>
  <c r="S165" i="32"/>
  <c r="R165" i="32"/>
  <c r="Q165" i="32"/>
  <c r="P165" i="32"/>
  <c r="O165" i="32"/>
  <c r="N165" i="32"/>
  <c r="M165" i="32"/>
  <c r="L165" i="32"/>
  <c r="K165" i="32"/>
  <c r="J165" i="32"/>
  <c r="I165" i="32"/>
  <c r="H165" i="32"/>
  <c r="G165" i="32"/>
  <c r="F165" i="32"/>
  <c r="E165" i="32"/>
  <c r="D165" i="32"/>
  <c r="CA154" i="32"/>
  <c r="BZ154" i="32"/>
  <c r="BY154" i="32"/>
  <c r="BX154" i="32"/>
  <c r="BW154" i="32"/>
  <c r="BV154" i="32"/>
  <c r="BU154" i="32"/>
  <c r="BT154" i="32"/>
  <c r="BS154" i="32"/>
  <c r="BR154" i="32"/>
  <c r="BQ154" i="32"/>
  <c r="BP154" i="32"/>
  <c r="BO154" i="32"/>
  <c r="BN154" i="32"/>
  <c r="BM154" i="32"/>
  <c r="BL154" i="32"/>
  <c r="BK154" i="32"/>
  <c r="BJ154" i="32"/>
  <c r="BI154" i="32"/>
  <c r="BH154" i="32"/>
  <c r="BG154" i="32"/>
  <c r="BF154" i="32"/>
  <c r="BE154" i="32"/>
  <c r="BD154" i="32"/>
  <c r="BC154" i="32"/>
  <c r="BB154" i="32"/>
  <c r="BA154" i="32"/>
  <c r="AZ154" i="32"/>
  <c r="AY154" i="32"/>
  <c r="AX154" i="32"/>
  <c r="AW154" i="32"/>
  <c r="AV154" i="32"/>
  <c r="AU154" i="32"/>
  <c r="AT154" i="32"/>
  <c r="AS154" i="32"/>
  <c r="AR154" i="32"/>
  <c r="AQ154" i="32"/>
  <c r="AP154" i="32"/>
  <c r="AO154" i="32"/>
  <c r="AN154" i="32"/>
  <c r="AM154" i="32"/>
  <c r="AL154" i="32"/>
  <c r="AK154" i="32"/>
  <c r="AJ154" i="32"/>
  <c r="AI154" i="32"/>
  <c r="AH154" i="32"/>
  <c r="AG154" i="32"/>
  <c r="AF154" i="32"/>
  <c r="AE154" i="32"/>
  <c r="AD154" i="32"/>
  <c r="AC154" i="32"/>
  <c r="AB154" i="32"/>
  <c r="AA154" i="32"/>
  <c r="Z154" i="32"/>
  <c r="Y154" i="32"/>
  <c r="X154" i="32"/>
  <c r="W154" i="32"/>
  <c r="V154" i="32"/>
  <c r="U154" i="32"/>
  <c r="T154" i="32"/>
  <c r="S154" i="32"/>
  <c r="R154" i="32"/>
  <c r="Q154" i="32"/>
  <c r="P154" i="32"/>
  <c r="O154" i="32"/>
  <c r="N154" i="32"/>
  <c r="M154" i="32"/>
  <c r="L154" i="32"/>
  <c r="K154" i="32"/>
  <c r="J154" i="32"/>
  <c r="I154" i="32"/>
  <c r="H154" i="32"/>
  <c r="G154" i="32"/>
  <c r="F154" i="32"/>
  <c r="E154" i="32"/>
  <c r="D154" i="32"/>
  <c r="CA153" i="32"/>
  <c r="BZ153" i="32"/>
  <c r="BY153" i="32"/>
  <c r="BX153" i="32"/>
  <c r="BW153" i="32"/>
  <c r="BV153" i="32"/>
  <c r="BU153" i="32"/>
  <c r="BT153" i="32"/>
  <c r="BS153" i="32"/>
  <c r="BR153" i="32"/>
  <c r="BQ153" i="32"/>
  <c r="BP153" i="32"/>
  <c r="BO153" i="32"/>
  <c r="BN153" i="32"/>
  <c r="BM153" i="32"/>
  <c r="BL153" i="32"/>
  <c r="BK153" i="32"/>
  <c r="BJ153" i="32"/>
  <c r="BI153" i="32"/>
  <c r="BH153" i="32"/>
  <c r="BG153" i="32"/>
  <c r="BF153" i="32"/>
  <c r="BE153" i="32"/>
  <c r="BD153" i="32"/>
  <c r="BC153" i="32"/>
  <c r="BB153" i="32"/>
  <c r="BA153" i="32"/>
  <c r="AZ153" i="32"/>
  <c r="AY153" i="32"/>
  <c r="AX153" i="32"/>
  <c r="AW153" i="32"/>
  <c r="AV153" i="32"/>
  <c r="AU153" i="32"/>
  <c r="AT153" i="32"/>
  <c r="AS153" i="32"/>
  <c r="AR153" i="32"/>
  <c r="AQ153" i="32"/>
  <c r="AP153" i="32"/>
  <c r="AO153" i="32"/>
  <c r="AN153" i="32"/>
  <c r="AM153" i="32"/>
  <c r="AL153" i="32"/>
  <c r="AK153" i="32"/>
  <c r="AJ153" i="32"/>
  <c r="AI153" i="32"/>
  <c r="AH153" i="32"/>
  <c r="AG153" i="32"/>
  <c r="AF153" i="32"/>
  <c r="AE153" i="32"/>
  <c r="AD153" i="32"/>
  <c r="AC153" i="32"/>
  <c r="AB153" i="32"/>
  <c r="AA153" i="32"/>
  <c r="Z153" i="32"/>
  <c r="Y153" i="32"/>
  <c r="X153" i="32"/>
  <c r="W153" i="32"/>
  <c r="V153" i="32"/>
  <c r="U153" i="32"/>
  <c r="T153" i="32"/>
  <c r="S153" i="32"/>
  <c r="R153" i="32"/>
  <c r="Q153" i="32"/>
  <c r="P153" i="32"/>
  <c r="O153" i="32"/>
  <c r="N153" i="32"/>
  <c r="M153" i="32"/>
  <c r="L153" i="32"/>
  <c r="K153" i="32"/>
  <c r="J153" i="32"/>
  <c r="I153" i="32"/>
  <c r="H153" i="32"/>
  <c r="G153" i="32"/>
  <c r="F153" i="32"/>
  <c r="E153" i="32"/>
  <c r="D153" i="32"/>
  <c r="CA152" i="32"/>
  <c r="BZ152" i="32"/>
  <c r="BY152" i="32"/>
  <c r="BX152" i="32"/>
  <c r="BW152" i="32"/>
  <c r="BV152" i="32"/>
  <c r="BU152" i="32"/>
  <c r="BT152" i="32"/>
  <c r="BS152" i="32"/>
  <c r="BR152" i="32"/>
  <c r="BQ152" i="32"/>
  <c r="BP152" i="32"/>
  <c r="BO152" i="32"/>
  <c r="BN152" i="32"/>
  <c r="BM152" i="32"/>
  <c r="BL152" i="32"/>
  <c r="BK152" i="32"/>
  <c r="BJ152" i="32"/>
  <c r="BI152" i="32"/>
  <c r="BH152" i="32"/>
  <c r="BG152" i="32"/>
  <c r="BF152" i="32"/>
  <c r="BE152" i="32"/>
  <c r="BD152" i="32"/>
  <c r="BC152" i="32"/>
  <c r="BB152" i="32"/>
  <c r="BA152" i="32"/>
  <c r="AZ152" i="32"/>
  <c r="AY152" i="32"/>
  <c r="AX152" i="32"/>
  <c r="AW152" i="32"/>
  <c r="AV152" i="32"/>
  <c r="AU152" i="32"/>
  <c r="AT152" i="32"/>
  <c r="AS152" i="32"/>
  <c r="AR152" i="32"/>
  <c r="AQ152" i="32"/>
  <c r="AP152" i="32"/>
  <c r="AO152" i="32"/>
  <c r="AN152" i="32"/>
  <c r="AM152" i="32"/>
  <c r="AL152" i="32"/>
  <c r="AK152" i="32"/>
  <c r="AJ152" i="32"/>
  <c r="AI152" i="32"/>
  <c r="AH152" i="32"/>
  <c r="AG152" i="32"/>
  <c r="AF152" i="32"/>
  <c r="AE152" i="32"/>
  <c r="AD152" i="32"/>
  <c r="AC152" i="32"/>
  <c r="AB152" i="32"/>
  <c r="AA152" i="32"/>
  <c r="Z152" i="32"/>
  <c r="Y152" i="32"/>
  <c r="X152" i="32"/>
  <c r="W152" i="32"/>
  <c r="V152" i="32"/>
  <c r="U152" i="32"/>
  <c r="T152" i="32"/>
  <c r="S152" i="32"/>
  <c r="R152" i="32"/>
  <c r="Q152" i="32"/>
  <c r="P152" i="32"/>
  <c r="O152" i="32"/>
  <c r="N152" i="32"/>
  <c r="M152" i="32"/>
  <c r="L152" i="32"/>
  <c r="K152" i="32"/>
  <c r="J152" i="32"/>
  <c r="I152" i="32"/>
  <c r="H152" i="32"/>
  <c r="G152" i="32"/>
  <c r="F152" i="32"/>
  <c r="E152" i="32"/>
  <c r="D152" i="32"/>
  <c r="CA151" i="32"/>
  <c r="BZ151" i="32"/>
  <c r="BY151" i="32"/>
  <c r="BX151" i="32"/>
  <c r="BW151" i="32"/>
  <c r="BV151" i="32"/>
  <c r="BU151" i="32"/>
  <c r="BT151" i="32"/>
  <c r="BS151" i="32"/>
  <c r="BR151" i="32"/>
  <c r="BQ151" i="32"/>
  <c r="BP151" i="32"/>
  <c r="BO151" i="32"/>
  <c r="BN151" i="32"/>
  <c r="BM151" i="32"/>
  <c r="BL151" i="32"/>
  <c r="BK151" i="32"/>
  <c r="BJ151" i="32"/>
  <c r="BI151" i="32"/>
  <c r="BH151" i="32"/>
  <c r="BG151" i="32"/>
  <c r="BF151" i="32"/>
  <c r="BE151" i="32"/>
  <c r="BD151" i="32"/>
  <c r="BC151" i="32"/>
  <c r="BB151" i="32"/>
  <c r="BA151" i="32"/>
  <c r="AZ151" i="32"/>
  <c r="AY151" i="32"/>
  <c r="AX151" i="32"/>
  <c r="AW151" i="32"/>
  <c r="AV151" i="32"/>
  <c r="AU151" i="32"/>
  <c r="AT151" i="32"/>
  <c r="AS151" i="32"/>
  <c r="AR151" i="32"/>
  <c r="AQ151" i="32"/>
  <c r="AP151" i="32"/>
  <c r="AO151" i="32"/>
  <c r="AN151" i="32"/>
  <c r="AM151" i="32"/>
  <c r="AL151" i="32"/>
  <c r="AK151" i="32"/>
  <c r="AJ151" i="32"/>
  <c r="AI151" i="32"/>
  <c r="AH151" i="32"/>
  <c r="AG151" i="32"/>
  <c r="AF151" i="32"/>
  <c r="AE151" i="32"/>
  <c r="AD151" i="32"/>
  <c r="AC151" i="32"/>
  <c r="AB151" i="32"/>
  <c r="AA151" i="32"/>
  <c r="Z151" i="32"/>
  <c r="Y151" i="32"/>
  <c r="X151" i="32"/>
  <c r="W151" i="32"/>
  <c r="V151" i="32"/>
  <c r="U151" i="32"/>
  <c r="T151" i="32"/>
  <c r="S151" i="32"/>
  <c r="R151" i="32"/>
  <c r="Q151" i="32"/>
  <c r="P151" i="32"/>
  <c r="O151" i="32"/>
  <c r="N151" i="32"/>
  <c r="M151" i="32"/>
  <c r="L151" i="32"/>
  <c r="K151" i="32"/>
  <c r="J151" i="32"/>
  <c r="I151" i="32"/>
  <c r="H151" i="32"/>
  <c r="G151" i="32"/>
  <c r="F151" i="32"/>
  <c r="E151" i="32"/>
  <c r="D151" i="32"/>
  <c r="CA150" i="32"/>
  <c r="BZ150" i="32"/>
  <c r="BY150" i="32"/>
  <c r="BX150" i="32"/>
  <c r="BW150" i="32"/>
  <c r="BV150" i="32"/>
  <c r="BU150" i="32"/>
  <c r="BT150" i="32"/>
  <c r="BS150" i="32"/>
  <c r="BR150" i="32"/>
  <c r="BQ150" i="32"/>
  <c r="BP150" i="32"/>
  <c r="BO150" i="32"/>
  <c r="BN150" i="32"/>
  <c r="BM150" i="32"/>
  <c r="BL150" i="32"/>
  <c r="BK150" i="32"/>
  <c r="BJ150" i="32"/>
  <c r="BI150" i="32"/>
  <c r="BH150" i="32"/>
  <c r="BG150" i="32"/>
  <c r="BF150" i="32"/>
  <c r="BE150" i="32"/>
  <c r="BD150" i="32"/>
  <c r="BC150" i="32"/>
  <c r="BB150" i="32"/>
  <c r="BA150" i="32"/>
  <c r="AZ150" i="32"/>
  <c r="AY150" i="32"/>
  <c r="AX150" i="32"/>
  <c r="AW150" i="32"/>
  <c r="AV150" i="32"/>
  <c r="AU150" i="32"/>
  <c r="AT150" i="32"/>
  <c r="AS150" i="32"/>
  <c r="AR150" i="32"/>
  <c r="AQ150" i="32"/>
  <c r="AP150" i="32"/>
  <c r="AO150" i="32"/>
  <c r="AN150" i="32"/>
  <c r="AM150" i="32"/>
  <c r="AL150" i="32"/>
  <c r="AK150" i="32"/>
  <c r="AJ150" i="32"/>
  <c r="AI150" i="32"/>
  <c r="AH150" i="32"/>
  <c r="AG150" i="32"/>
  <c r="AF150" i="32"/>
  <c r="AE150" i="32"/>
  <c r="AD150" i="32"/>
  <c r="AC150" i="32"/>
  <c r="AB150" i="32"/>
  <c r="AA150" i="32"/>
  <c r="Y150" i="32"/>
  <c r="X150" i="32"/>
  <c r="W150" i="32"/>
  <c r="V150" i="32"/>
  <c r="U150" i="32"/>
  <c r="T150" i="32"/>
  <c r="S150" i="32"/>
  <c r="R150" i="32"/>
  <c r="Q150" i="32"/>
  <c r="P150" i="32"/>
  <c r="O150" i="32"/>
  <c r="N150" i="32"/>
  <c r="M150" i="32"/>
  <c r="L150" i="32"/>
  <c r="K150" i="32"/>
  <c r="J150" i="32"/>
  <c r="I150" i="32"/>
  <c r="H150" i="32"/>
  <c r="G150" i="32"/>
  <c r="F150" i="32"/>
  <c r="E150" i="32"/>
  <c r="D150" i="32"/>
  <c r="CA148" i="32"/>
  <c r="BZ148" i="32"/>
  <c r="BY148" i="32"/>
  <c r="BX148" i="32"/>
  <c r="BW148" i="32"/>
  <c r="BV148" i="32"/>
  <c r="BU148" i="32"/>
  <c r="BT148" i="32"/>
  <c r="BS148" i="32"/>
  <c r="BR148" i="32"/>
  <c r="BQ148" i="32"/>
  <c r="BP148" i="32"/>
  <c r="BO148" i="32"/>
  <c r="BN148" i="32"/>
  <c r="BM148" i="32"/>
  <c r="BL148" i="32"/>
  <c r="BK148" i="32"/>
  <c r="BJ148" i="32"/>
  <c r="BI148" i="32"/>
  <c r="BH148" i="32"/>
  <c r="BG148" i="32"/>
  <c r="BF148" i="32"/>
  <c r="BE148" i="32"/>
  <c r="BD148" i="32"/>
  <c r="BC148" i="32"/>
  <c r="BB148" i="32"/>
  <c r="BA148" i="32"/>
  <c r="AZ148" i="32"/>
  <c r="AY148" i="32"/>
  <c r="AX148" i="32"/>
  <c r="AW148" i="32"/>
  <c r="AV148" i="32"/>
  <c r="AU148" i="32"/>
  <c r="AT148" i="32"/>
  <c r="EM7" i="40" s="1"/>
  <c r="AS148" i="32"/>
  <c r="AR148" i="32"/>
  <c r="AQ148" i="32"/>
  <c r="AP148" i="32"/>
  <c r="AO148" i="32"/>
  <c r="AN148" i="32"/>
  <c r="AM148" i="32"/>
  <c r="AL148" i="32"/>
  <c r="AK148" i="32"/>
  <c r="AJ148" i="32"/>
  <c r="AI148" i="32"/>
  <c r="AH148" i="32"/>
  <c r="AG148" i="32"/>
  <c r="AF148" i="32"/>
  <c r="AE148" i="32"/>
  <c r="AD148" i="32"/>
  <c r="AC148" i="32"/>
  <c r="AB148" i="32"/>
  <c r="AA148" i="32"/>
  <c r="DP7" i="40" s="1"/>
  <c r="Z148" i="32"/>
  <c r="Y148" i="32"/>
  <c r="X148" i="32"/>
  <c r="W148" i="32"/>
  <c r="V148" i="32"/>
  <c r="U148" i="32"/>
  <c r="T148" i="32"/>
  <c r="S148" i="32"/>
  <c r="DL7" i="40" s="1"/>
  <c r="R148" i="32"/>
  <c r="Q148" i="32"/>
  <c r="P148" i="32"/>
  <c r="O148" i="32"/>
  <c r="N148" i="32"/>
  <c r="M148" i="32"/>
  <c r="L148" i="32"/>
  <c r="K148" i="32"/>
  <c r="J148" i="32"/>
  <c r="I148" i="32"/>
  <c r="H148" i="32"/>
  <c r="DA7" i="40" s="1"/>
  <c r="G148" i="32"/>
  <c r="F148" i="32"/>
  <c r="E148" i="32"/>
  <c r="D148" i="32"/>
  <c r="CA147" i="32"/>
  <c r="BZ147" i="32"/>
  <c r="BY147" i="32"/>
  <c r="BX147" i="32"/>
  <c r="BW147" i="32"/>
  <c r="BV147" i="32"/>
  <c r="BU147" i="32"/>
  <c r="BT147" i="32"/>
  <c r="BS147" i="32"/>
  <c r="BR147" i="32"/>
  <c r="BQ147" i="32"/>
  <c r="BP147" i="32"/>
  <c r="BO147" i="32"/>
  <c r="BN147" i="32"/>
  <c r="BM147" i="32"/>
  <c r="BL147" i="32"/>
  <c r="BK147" i="32"/>
  <c r="BJ147" i="32"/>
  <c r="BI147" i="32"/>
  <c r="BH147" i="32"/>
  <c r="BG147" i="32"/>
  <c r="BF147" i="32"/>
  <c r="BE147" i="32"/>
  <c r="BD147" i="32"/>
  <c r="BC147" i="32"/>
  <c r="BB147" i="32"/>
  <c r="BA147" i="32"/>
  <c r="AZ147" i="32"/>
  <c r="AY147" i="32"/>
  <c r="AX147" i="32"/>
  <c r="AW147" i="32"/>
  <c r="AV147" i="32"/>
  <c r="AU147" i="32"/>
  <c r="AT147" i="32"/>
  <c r="EM6" i="40" s="1"/>
  <c r="AS147" i="32"/>
  <c r="AR147" i="32"/>
  <c r="AQ147" i="32"/>
  <c r="AP147" i="32"/>
  <c r="AO147" i="32"/>
  <c r="AN147" i="32"/>
  <c r="AM147" i="32"/>
  <c r="AL147" i="32"/>
  <c r="AK147" i="32"/>
  <c r="AJ147" i="32"/>
  <c r="AI147" i="32"/>
  <c r="AH147" i="32"/>
  <c r="AG147" i="32"/>
  <c r="AF147" i="32"/>
  <c r="AE147" i="32"/>
  <c r="AD147" i="32"/>
  <c r="AC147" i="32"/>
  <c r="AB147" i="32"/>
  <c r="AA147" i="32"/>
  <c r="DP6" i="40" s="1"/>
  <c r="Z147" i="32"/>
  <c r="Y147" i="32"/>
  <c r="X147" i="32"/>
  <c r="W147" i="32"/>
  <c r="V147" i="32"/>
  <c r="U147" i="32"/>
  <c r="T147" i="32"/>
  <c r="S147" i="32"/>
  <c r="DL6" i="40" s="1"/>
  <c r="R147" i="32"/>
  <c r="Q147" i="32"/>
  <c r="P147" i="32"/>
  <c r="O147" i="32"/>
  <c r="N147" i="32"/>
  <c r="M147" i="32"/>
  <c r="L147" i="32"/>
  <c r="K147" i="32"/>
  <c r="J147" i="32"/>
  <c r="I147" i="32"/>
  <c r="H147" i="32"/>
  <c r="DA6" i="40" s="1"/>
  <c r="G147" i="32"/>
  <c r="F147" i="32"/>
  <c r="E147" i="32"/>
  <c r="D147" i="32"/>
  <c r="CA146" i="32"/>
  <c r="BZ146" i="32"/>
  <c r="BY146" i="32"/>
  <c r="BX146" i="32"/>
  <c r="BW146" i="32"/>
  <c r="BV146" i="32"/>
  <c r="BU146" i="32"/>
  <c r="BT146" i="32"/>
  <c r="BS146" i="32"/>
  <c r="BR146" i="32"/>
  <c r="BQ146" i="32"/>
  <c r="BP146" i="32"/>
  <c r="BO146" i="32"/>
  <c r="BN146" i="32"/>
  <c r="BM146" i="32"/>
  <c r="BL146" i="32"/>
  <c r="BK146" i="32"/>
  <c r="BJ146" i="32"/>
  <c r="BI146" i="32"/>
  <c r="BH146" i="32"/>
  <c r="BG146" i="32"/>
  <c r="BF146" i="32"/>
  <c r="BE146" i="32"/>
  <c r="BD146" i="32"/>
  <c r="BC146" i="32"/>
  <c r="BB146" i="32"/>
  <c r="BA146" i="32"/>
  <c r="AZ146" i="32"/>
  <c r="AY146" i="32"/>
  <c r="AX146" i="32"/>
  <c r="AW146" i="32"/>
  <c r="AV146" i="32"/>
  <c r="AU146" i="32"/>
  <c r="AT146" i="32"/>
  <c r="AS146" i="32"/>
  <c r="AR146" i="32"/>
  <c r="AQ146" i="32"/>
  <c r="AP146" i="32"/>
  <c r="AO146" i="32"/>
  <c r="AN146" i="32"/>
  <c r="AM146" i="32"/>
  <c r="AL146" i="32"/>
  <c r="AK146" i="32"/>
  <c r="AJ146" i="32"/>
  <c r="AI146" i="32"/>
  <c r="AH146" i="32"/>
  <c r="AG146" i="32"/>
  <c r="AF146" i="32"/>
  <c r="AE146" i="32"/>
  <c r="AD146" i="32"/>
  <c r="AC146" i="32"/>
  <c r="AB146" i="32"/>
  <c r="AA146" i="32"/>
  <c r="Z146" i="32"/>
  <c r="Y146" i="32"/>
  <c r="X146" i="32"/>
  <c r="W146" i="32"/>
  <c r="V146" i="32"/>
  <c r="U146" i="32"/>
  <c r="T146" i="32"/>
  <c r="S146" i="32"/>
  <c r="R146" i="32"/>
  <c r="Q146" i="32"/>
  <c r="P146" i="32"/>
  <c r="O146" i="32"/>
  <c r="N146" i="32"/>
  <c r="M146" i="32"/>
  <c r="L146" i="32"/>
  <c r="K146" i="32"/>
  <c r="J146" i="32"/>
  <c r="I146" i="32"/>
  <c r="H146" i="32"/>
  <c r="G146" i="32"/>
  <c r="F146" i="32"/>
  <c r="E146" i="32"/>
  <c r="D146" i="32"/>
  <c r="CA145" i="32"/>
  <c r="CA155" i="32" s="1"/>
  <c r="BZ145" i="32"/>
  <c r="BZ155" i="32" s="1"/>
  <c r="BY145" i="32"/>
  <c r="BY155" i="32" s="1"/>
  <c r="BX145" i="32"/>
  <c r="BX155" i="32" s="1"/>
  <c r="BW145" i="32"/>
  <c r="BW155" i="32" s="1"/>
  <c r="BV145" i="32"/>
  <c r="BV155" i="32" s="1"/>
  <c r="BU145" i="32"/>
  <c r="BU155" i="32" s="1"/>
  <c r="BT145" i="32"/>
  <c r="BT155" i="32" s="1"/>
  <c r="BS145" i="32"/>
  <c r="BS155" i="32" s="1"/>
  <c r="BR145" i="32"/>
  <c r="BR155" i="32" s="1"/>
  <c r="BQ145" i="32"/>
  <c r="BQ155" i="32" s="1"/>
  <c r="BP145" i="32"/>
  <c r="BP155" i="32" s="1"/>
  <c r="BO145" i="32"/>
  <c r="BO155" i="32" s="1"/>
  <c r="BN145" i="32"/>
  <c r="BN155" i="32" s="1"/>
  <c r="BM145" i="32"/>
  <c r="BM155" i="32" s="1"/>
  <c r="BL145" i="32"/>
  <c r="BL155" i="32" s="1"/>
  <c r="BK145" i="32"/>
  <c r="BK155" i="32" s="1"/>
  <c r="BJ145" i="32"/>
  <c r="BJ155" i="32" s="1"/>
  <c r="BI145" i="32"/>
  <c r="BI155" i="32" s="1"/>
  <c r="BH145" i="32"/>
  <c r="BH155" i="32" s="1"/>
  <c r="BG145" i="32"/>
  <c r="BG155" i="32" s="1"/>
  <c r="BF145" i="32"/>
  <c r="BF155" i="32" s="1"/>
  <c r="BE145" i="32"/>
  <c r="BE155" i="32" s="1"/>
  <c r="BD145" i="32"/>
  <c r="BC145" i="32"/>
  <c r="BC155" i="32" s="1"/>
  <c r="BB145" i="32"/>
  <c r="BB155" i="32" s="1"/>
  <c r="BA145" i="32"/>
  <c r="BA155" i="32" s="1"/>
  <c r="AZ145" i="32"/>
  <c r="AZ155" i="32" s="1"/>
  <c r="AY145" i="32"/>
  <c r="AY155" i="32" s="1"/>
  <c r="AX145" i="32"/>
  <c r="AX155" i="32" s="1"/>
  <c r="AW145" i="32"/>
  <c r="AW155" i="32" s="1"/>
  <c r="AV145" i="32"/>
  <c r="AV155" i="32" s="1"/>
  <c r="AU145" i="32"/>
  <c r="AU155" i="32" s="1"/>
  <c r="AT145" i="32"/>
  <c r="AT155" i="32" s="1"/>
  <c r="AS145" i="32"/>
  <c r="AS155" i="32" s="1"/>
  <c r="AR145" i="32"/>
  <c r="AR155" i="32" s="1"/>
  <c r="AQ145" i="32"/>
  <c r="AQ155" i="32" s="1"/>
  <c r="AP145" i="32"/>
  <c r="AP155" i="32" s="1"/>
  <c r="AO145" i="32"/>
  <c r="AO155" i="32" s="1"/>
  <c r="AN145" i="32"/>
  <c r="AN155" i="32" s="1"/>
  <c r="AM145" i="32"/>
  <c r="AM155" i="32" s="1"/>
  <c r="AL145" i="32"/>
  <c r="AL155" i="32" s="1"/>
  <c r="AK145" i="32"/>
  <c r="AK155" i="32" s="1"/>
  <c r="AJ145" i="32"/>
  <c r="AJ155" i="32" s="1"/>
  <c r="AI145" i="32"/>
  <c r="AI155" i="32" s="1"/>
  <c r="AH145" i="32"/>
  <c r="AH155" i="32" s="1"/>
  <c r="AG145" i="32"/>
  <c r="AG155" i="32" s="1"/>
  <c r="AF145" i="32"/>
  <c r="AF155" i="32" s="1"/>
  <c r="AE145" i="32"/>
  <c r="AE155" i="32" s="1"/>
  <c r="AD145" i="32"/>
  <c r="AD155" i="32" s="1"/>
  <c r="AC145" i="32"/>
  <c r="AC155" i="32" s="1"/>
  <c r="AB145" i="32"/>
  <c r="AB155" i="32" s="1"/>
  <c r="AA145" i="32"/>
  <c r="AA155" i="32" s="1"/>
  <c r="Z145" i="32"/>
  <c r="Z155" i="32" s="1"/>
  <c r="Y145" i="32"/>
  <c r="Y155" i="32" s="1"/>
  <c r="X145" i="32"/>
  <c r="X155" i="32" s="1"/>
  <c r="W145" i="32"/>
  <c r="W155" i="32" s="1"/>
  <c r="V145" i="32"/>
  <c r="V155" i="32" s="1"/>
  <c r="U145" i="32"/>
  <c r="U155" i="32" s="1"/>
  <c r="T145" i="32"/>
  <c r="T155" i="32" s="1"/>
  <c r="S145" i="32"/>
  <c r="S155" i="32" s="1"/>
  <c r="R145" i="32"/>
  <c r="R155" i="32" s="1"/>
  <c r="Q145" i="32"/>
  <c r="Q155" i="32" s="1"/>
  <c r="P145" i="32"/>
  <c r="P155" i="32" s="1"/>
  <c r="O145" i="32"/>
  <c r="O155" i="32" s="1"/>
  <c r="N145" i="32"/>
  <c r="N155" i="32" s="1"/>
  <c r="M145" i="32"/>
  <c r="M155" i="32" s="1"/>
  <c r="L145" i="32"/>
  <c r="L155" i="32" s="1"/>
  <c r="K145" i="32"/>
  <c r="K155" i="32" s="1"/>
  <c r="J145" i="32"/>
  <c r="J155" i="32" s="1"/>
  <c r="I145" i="32"/>
  <c r="I155" i="32" s="1"/>
  <c r="H145" i="32"/>
  <c r="H155" i="32" s="1"/>
  <c r="G145" i="32"/>
  <c r="G155" i="32" s="1"/>
  <c r="F145" i="32"/>
  <c r="F155" i="32" s="1"/>
  <c r="E145" i="32"/>
  <c r="E155" i="32" s="1"/>
  <c r="D145" i="32"/>
  <c r="D155" i="32" s="1"/>
  <c r="CA142" i="32"/>
  <c r="BZ142" i="32"/>
  <c r="BY142" i="32"/>
  <c r="BX142" i="32"/>
  <c r="BW142" i="32"/>
  <c r="BV142" i="32"/>
  <c r="BU142" i="32"/>
  <c r="BT142" i="32"/>
  <c r="BS142" i="32"/>
  <c r="BR142" i="32"/>
  <c r="BQ142" i="32"/>
  <c r="BP142" i="32"/>
  <c r="BO142" i="32"/>
  <c r="BN142" i="32"/>
  <c r="BM142" i="32"/>
  <c r="BL142" i="32"/>
  <c r="BK142" i="32"/>
  <c r="BJ142" i="32"/>
  <c r="BI142" i="32"/>
  <c r="BH142" i="32"/>
  <c r="BG142" i="32"/>
  <c r="BF142" i="32"/>
  <c r="BE142" i="32"/>
  <c r="BD142" i="32"/>
  <c r="BC142" i="32"/>
  <c r="BB142" i="32"/>
  <c r="BA142" i="32"/>
  <c r="AZ142" i="32"/>
  <c r="AY142" i="32"/>
  <c r="AX142" i="32"/>
  <c r="AW142" i="32"/>
  <c r="AV142" i="32"/>
  <c r="AU142" i="32"/>
  <c r="AT142" i="32"/>
  <c r="AS142" i="32"/>
  <c r="AR142" i="32"/>
  <c r="AQ142" i="32"/>
  <c r="AP142" i="32"/>
  <c r="AO142" i="32"/>
  <c r="AN142" i="32"/>
  <c r="AM142" i="32"/>
  <c r="AL142" i="32"/>
  <c r="AK142" i="32"/>
  <c r="AJ142" i="32"/>
  <c r="AI142" i="32"/>
  <c r="AH142" i="32"/>
  <c r="AG142" i="32"/>
  <c r="AF142" i="32"/>
  <c r="AE142" i="32"/>
  <c r="AD142" i="32"/>
  <c r="AC142" i="32"/>
  <c r="AB142" i="32"/>
  <c r="AA142" i="32"/>
  <c r="Z142" i="32"/>
  <c r="L142" i="32"/>
  <c r="K142" i="32"/>
  <c r="J142" i="32"/>
  <c r="I142" i="32"/>
  <c r="CA141" i="32"/>
  <c r="BZ141" i="32"/>
  <c r="BY141" i="32"/>
  <c r="BX141" i="32"/>
  <c r="BW141" i="32"/>
  <c r="BV141" i="32"/>
  <c r="BU141" i="32"/>
  <c r="BT141" i="32"/>
  <c r="BS141" i="32"/>
  <c r="BR141" i="32"/>
  <c r="BQ141" i="32"/>
  <c r="BP141" i="32"/>
  <c r="BO141" i="32"/>
  <c r="BN141" i="32"/>
  <c r="BM141" i="32"/>
  <c r="BL141" i="32"/>
  <c r="BK141" i="32"/>
  <c r="BJ141" i="32"/>
  <c r="BI141" i="32"/>
  <c r="BH141" i="32"/>
  <c r="BG141" i="32"/>
  <c r="BF141" i="32"/>
  <c r="BE141" i="32"/>
  <c r="BD141" i="32"/>
  <c r="BC141" i="32"/>
  <c r="BB141" i="32"/>
  <c r="BA141" i="32"/>
  <c r="AZ141" i="32"/>
  <c r="AY141" i="32"/>
  <c r="AX141" i="32"/>
  <c r="AW141" i="32"/>
  <c r="AV141" i="32"/>
  <c r="AU141" i="32"/>
  <c r="AT141" i="32"/>
  <c r="AS141" i="32"/>
  <c r="AR141" i="32"/>
  <c r="AQ141" i="32"/>
  <c r="AP141" i="32"/>
  <c r="AO141" i="32"/>
  <c r="AN141" i="32"/>
  <c r="AM141" i="32"/>
  <c r="AL141" i="32"/>
  <c r="AK141" i="32"/>
  <c r="AJ141" i="32"/>
  <c r="AI141" i="32"/>
  <c r="AH141" i="32"/>
  <c r="AG141" i="32"/>
  <c r="AF141" i="32"/>
  <c r="AE141" i="32"/>
  <c r="AD141" i="32"/>
  <c r="AC141" i="32"/>
  <c r="AB141" i="32"/>
  <c r="AA141" i="32"/>
  <c r="Z141" i="32"/>
  <c r="L141" i="32"/>
  <c r="K141" i="32"/>
  <c r="J141" i="32"/>
  <c r="I141" i="32"/>
  <c r="CA140" i="32"/>
  <c r="BZ140" i="32"/>
  <c r="BY140" i="32"/>
  <c r="BX140" i="32"/>
  <c r="BW140" i="32"/>
  <c r="BV140" i="32"/>
  <c r="BU140" i="32"/>
  <c r="BT140" i="32"/>
  <c r="BS140" i="32"/>
  <c r="BR140" i="32"/>
  <c r="BQ140" i="32"/>
  <c r="BP140" i="32"/>
  <c r="BO140" i="32"/>
  <c r="BN140" i="32"/>
  <c r="BM140" i="32"/>
  <c r="BL140" i="32"/>
  <c r="BK140" i="32"/>
  <c r="BJ140" i="32"/>
  <c r="BI140" i="32"/>
  <c r="BH140" i="32"/>
  <c r="BG140" i="32"/>
  <c r="BF140" i="32"/>
  <c r="BE140" i="32"/>
  <c r="BD140" i="32"/>
  <c r="BC140" i="32"/>
  <c r="BB140" i="32"/>
  <c r="BA140" i="32"/>
  <c r="AZ140" i="32"/>
  <c r="AY140" i="32"/>
  <c r="AX140" i="32"/>
  <c r="AW140" i="32"/>
  <c r="AV140" i="32"/>
  <c r="AU140" i="32"/>
  <c r="AT140" i="32"/>
  <c r="AS140" i="32"/>
  <c r="AR140" i="32"/>
  <c r="AQ140" i="32"/>
  <c r="AP140" i="32"/>
  <c r="AO140" i="32"/>
  <c r="AN140" i="32"/>
  <c r="AM140" i="32"/>
  <c r="AL140" i="32"/>
  <c r="AK140" i="32"/>
  <c r="AJ140" i="32"/>
  <c r="AI140" i="32"/>
  <c r="AH140" i="32"/>
  <c r="AG140" i="32"/>
  <c r="AF140" i="32"/>
  <c r="AE140" i="32"/>
  <c r="AD140" i="32"/>
  <c r="AC140" i="32"/>
  <c r="AB140" i="32"/>
  <c r="AA140" i="32"/>
  <c r="L140" i="32"/>
  <c r="K140" i="32"/>
  <c r="J140" i="32"/>
  <c r="I140" i="32"/>
  <c r="CA139" i="32"/>
  <c r="BZ139" i="32"/>
  <c r="BY139" i="32"/>
  <c r="BX139" i="32"/>
  <c r="BW139" i="32"/>
  <c r="BV139" i="32"/>
  <c r="BU139" i="32"/>
  <c r="BT139" i="32"/>
  <c r="BS139" i="32"/>
  <c r="BR139" i="32"/>
  <c r="BQ139" i="32"/>
  <c r="BP139" i="32"/>
  <c r="BO139" i="32"/>
  <c r="BN139" i="32"/>
  <c r="BM139" i="32"/>
  <c r="BL139" i="32"/>
  <c r="BK139" i="32"/>
  <c r="BJ139" i="32"/>
  <c r="BI139" i="32"/>
  <c r="BH139" i="32"/>
  <c r="BG139" i="32"/>
  <c r="BF139" i="32"/>
  <c r="BE139" i="32"/>
  <c r="BD139" i="32"/>
  <c r="BC139" i="32"/>
  <c r="BB139" i="32"/>
  <c r="BA139" i="32"/>
  <c r="AZ139" i="32"/>
  <c r="AY139" i="32"/>
  <c r="AX139" i="32"/>
  <c r="AW139" i="32"/>
  <c r="AV139" i="32"/>
  <c r="AU139" i="32"/>
  <c r="AT139" i="32"/>
  <c r="AS139" i="32"/>
  <c r="AR139" i="32"/>
  <c r="AQ139" i="32"/>
  <c r="AP139" i="32"/>
  <c r="AO139" i="32"/>
  <c r="AN139" i="32"/>
  <c r="AM139" i="32"/>
  <c r="AL139" i="32"/>
  <c r="AK139" i="32"/>
  <c r="AJ139" i="32"/>
  <c r="AI139" i="32"/>
  <c r="AH139" i="32"/>
  <c r="AG139" i="32"/>
  <c r="AF139" i="32"/>
  <c r="AE139" i="32"/>
  <c r="AD139" i="32"/>
  <c r="AC139" i="32"/>
  <c r="AB139" i="32"/>
  <c r="AA139" i="32"/>
  <c r="Z139" i="32"/>
  <c r="L139" i="32"/>
  <c r="K139" i="32"/>
  <c r="J139" i="32"/>
  <c r="I139" i="32"/>
  <c r="Z134" i="32"/>
  <c r="CA126" i="32"/>
  <c r="BZ126" i="32"/>
  <c r="BY126" i="32"/>
  <c r="BX126" i="32"/>
  <c r="BW126" i="32"/>
  <c r="BV126" i="32"/>
  <c r="BU126" i="32"/>
  <c r="BT126" i="32"/>
  <c r="BS126" i="32"/>
  <c r="BR126" i="32"/>
  <c r="BQ126" i="32"/>
  <c r="BP126" i="32"/>
  <c r="BO126" i="32"/>
  <c r="BN126" i="32"/>
  <c r="BM126" i="32"/>
  <c r="BL126" i="32"/>
  <c r="BK126" i="32"/>
  <c r="BJ126" i="32"/>
  <c r="BI126" i="32"/>
  <c r="BH126" i="32"/>
  <c r="BG126" i="32"/>
  <c r="BF126" i="32"/>
  <c r="BE126" i="32"/>
  <c r="BD126" i="32"/>
  <c r="BC126" i="32"/>
  <c r="BB126" i="32"/>
  <c r="BA126" i="32"/>
  <c r="AZ126" i="32"/>
  <c r="AY126" i="32"/>
  <c r="AX126" i="32"/>
  <c r="AW126" i="32"/>
  <c r="AV126" i="32"/>
  <c r="AU126" i="32"/>
  <c r="AT126" i="32"/>
  <c r="AS126" i="32"/>
  <c r="AR126" i="32"/>
  <c r="AQ126" i="32"/>
  <c r="AP126" i="32"/>
  <c r="AO126" i="32"/>
  <c r="AN126" i="32"/>
  <c r="AM126" i="32"/>
  <c r="AL126" i="32"/>
  <c r="AK126" i="32"/>
  <c r="AJ126" i="32"/>
  <c r="AI126" i="32"/>
  <c r="AH126" i="32"/>
  <c r="AG126" i="32"/>
  <c r="AF126" i="32"/>
  <c r="AE126" i="32"/>
  <c r="AD126" i="32"/>
  <c r="AC126" i="32"/>
  <c r="AB126" i="32"/>
  <c r="AA126" i="32"/>
  <c r="Z126" i="32"/>
  <c r="Y126" i="32"/>
  <c r="X126" i="32"/>
  <c r="W126" i="32"/>
  <c r="V126" i="32"/>
  <c r="U126" i="32"/>
  <c r="T126" i="32"/>
  <c r="S126" i="32"/>
  <c r="R126" i="32"/>
  <c r="Q126" i="32"/>
  <c r="P126" i="32"/>
  <c r="O126" i="32"/>
  <c r="N126" i="32"/>
  <c r="M126" i="32"/>
  <c r="L126" i="32"/>
  <c r="K126" i="32"/>
  <c r="J126" i="32"/>
  <c r="I126" i="32"/>
  <c r="H126" i="32"/>
  <c r="G126" i="32"/>
  <c r="F126" i="32"/>
  <c r="E126" i="32"/>
  <c r="D126" i="32"/>
  <c r="CA125" i="32"/>
  <c r="BZ125" i="32"/>
  <c r="BY125" i="32"/>
  <c r="BX125" i="32"/>
  <c r="BW125" i="32"/>
  <c r="BV125" i="32"/>
  <c r="BU125" i="32"/>
  <c r="BT125" i="32"/>
  <c r="BS125" i="32"/>
  <c r="BR125" i="32"/>
  <c r="BQ125" i="32"/>
  <c r="BP125" i="32"/>
  <c r="BO125" i="32"/>
  <c r="BN125" i="32"/>
  <c r="BM125" i="32"/>
  <c r="BL125" i="32"/>
  <c r="BK125" i="32"/>
  <c r="BJ125" i="32"/>
  <c r="BI125" i="32"/>
  <c r="BH125" i="32"/>
  <c r="BG125" i="32"/>
  <c r="BF125" i="32"/>
  <c r="BE125" i="32"/>
  <c r="BD125" i="32"/>
  <c r="BC125" i="32"/>
  <c r="BB125" i="32"/>
  <c r="BA125" i="32"/>
  <c r="AZ125" i="32"/>
  <c r="AY125" i="32"/>
  <c r="AX125" i="32"/>
  <c r="AW125" i="32"/>
  <c r="AV125" i="32"/>
  <c r="AU125" i="32"/>
  <c r="AT125" i="32"/>
  <c r="AS125" i="32"/>
  <c r="AR125" i="32"/>
  <c r="AQ125" i="32"/>
  <c r="AP125" i="32"/>
  <c r="AO125" i="32"/>
  <c r="AN125" i="32"/>
  <c r="AM125" i="32"/>
  <c r="AL125" i="32"/>
  <c r="AK125" i="32"/>
  <c r="AJ125" i="32"/>
  <c r="AI125" i="32"/>
  <c r="AH125" i="32"/>
  <c r="AG125" i="32"/>
  <c r="AF125" i="32"/>
  <c r="AE125" i="32"/>
  <c r="AD125" i="32"/>
  <c r="AC125" i="32"/>
  <c r="AB125" i="32"/>
  <c r="AA125" i="32"/>
  <c r="Z125" i="32"/>
  <c r="Y125" i="32"/>
  <c r="X125" i="32"/>
  <c r="W125" i="32"/>
  <c r="V125" i="32"/>
  <c r="U125" i="32"/>
  <c r="T125" i="32"/>
  <c r="S125" i="32"/>
  <c r="R125" i="32"/>
  <c r="Q125" i="32"/>
  <c r="P125" i="32"/>
  <c r="O125" i="32"/>
  <c r="N125" i="32"/>
  <c r="M125" i="32"/>
  <c r="L125" i="32"/>
  <c r="K125" i="32"/>
  <c r="J125" i="32"/>
  <c r="I125" i="32"/>
  <c r="H125" i="32"/>
  <c r="G125" i="32"/>
  <c r="F125" i="32"/>
  <c r="E125" i="32"/>
  <c r="D125" i="32"/>
  <c r="CA124" i="32"/>
  <c r="BZ124" i="32"/>
  <c r="BY124" i="32"/>
  <c r="BX124" i="32"/>
  <c r="BW124" i="32"/>
  <c r="BV124" i="32"/>
  <c r="BU124" i="32"/>
  <c r="BT124" i="32"/>
  <c r="BS124" i="32"/>
  <c r="BR124" i="32"/>
  <c r="BQ124" i="32"/>
  <c r="BP124" i="32"/>
  <c r="BO124" i="32"/>
  <c r="BN124" i="32"/>
  <c r="BM124" i="32"/>
  <c r="BL124" i="32"/>
  <c r="BK124" i="32"/>
  <c r="BJ124" i="32"/>
  <c r="BI124" i="32"/>
  <c r="BH124" i="32"/>
  <c r="BG124" i="32"/>
  <c r="BF124" i="32"/>
  <c r="BE124" i="32"/>
  <c r="BD124" i="32"/>
  <c r="BC124" i="32"/>
  <c r="BB124" i="32"/>
  <c r="BA124" i="32"/>
  <c r="AZ124" i="32"/>
  <c r="AY124" i="32"/>
  <c r="AX124" i="32"/>
  <c r="AW124" i="32"/>
  <c r="AV124" i="32"/>
  <c r="AU124" i="32"/>
  <c r="AT124" i="32"/>
  <c r="AS124" i="32"/>
  <c r="AR124" i="32"/>
  <c r="AQ124" i="32"/>
  <c r="AP124" i="32"/>
  <c r="AO124" i="32"/>
  <c r="AN124" i="32"/>
  <c r="AM124" i="32"/>
  <c r="AL124" i="32"/>
  <c r="AK124" i="32"/>
  <c r="AJ124" i="32"/>
  <c r="AI124" i="32"/>
  <c r="AH124" i="32"/>
  <c r="AG124" i="32"/>
  <c r="AF124" i="32"/>
  <c r="AE124" i="32"/>
  <c r="AD124" i="32"/>
  <c r="AC124" i="32"/>
  <c r="AB124" i="32"/>
  <c r="AA124" i="32"/>
  <c r="Z124" i="32"/>
  <c r="Y124" i="32"/>
  <c r="X124" i="32"/>
  <c r="W124" i="32"/>
  <c r="V124" i="32"/>
  <c r="U124" i="32"/>
  <c r="T124" i="32"/>
  <c r="S124" i="32"/>
  <c r="R124" i="32"/>
  <c r="Q124" i="32"/>
  <c r="P124" i="32"/>
  <c r="O124" i="32"/>
  <c r="N124" i="32"/>
  <c r="M124" i="32"/>
  <c r="L124" i="32"/>
  <c r="K124" i="32"/>
  <c r="J124" i="32"/>
  <c r="I124" i="32"/>
  <c r="H124" i="32"/>
  <c r="G124" i="32"/>
  <c r="F124" i="32"/>
  <c r="E124" i="32"/>
  <c r="D124" i="32"/>
  <c r="CA123" i="32"/>
  <c r="BZ123" i="32"/>
  <c r="BY123" i="32"/>
  <c r="BX123" i="32"/>
  <c r="BW123" i="32"/>
  <c r="BV123" i="32"/>
  <c r="BU123" i="32"/>
  <c r="BT123" i="32"/>
  <c r="BS123" i="32"/>
  <c r="BR123" i="32"/>
  <c r="BQ123" i="32"/>
  <c r="BP123" i="32"/>
  <c r="BO123" i="32"/>
  <c r="BN123" i="32"/>
  <c r="BM123" i="32"/>
  <c r="BL123" i="32"/>
  <c r="BK123" i="32"/>
  <c r="BJ123" i="32"/>
  <c r="BI123" i="32"/>
  <c r="BH123" i="32"/>
  <c r="BG123" i="32"/>
  <c r="BF123" i="32"/>
  <c r="BE123" i="32"/>
  <c r="BD123" i="32"/>
  <c r="BC123" i="32"/>
  <c r="BB123" i="32"/>
  <c r="BA123" i="32"/>
  <c r="AZ123" i="32"/>
  <c r="AY123" i="32"/>
  <c r="AX123" i="32"/>
  <c r="AW123" i="32"/>
  <c r="AV123" i="32"/>
  <c r="AU123" i="32"/>
  <c r="AT123" i="32"/>
  <c r="AS123" i="32"/>
  <c r="AR123" i="32"/>
  <c r="AQ123" i="32"/>
  <c r="AP123" i="32"/>
  <c r="AO123" i="32"/>
  <c r="AN123" i="32"/>
  <c r="AM123" i="32"/>
  <c r="AL123" i="32"/>
  <c r="AK123" i="32"/>
  <c r="AJ123" i="32"/>
  <c r="AI123" i="32"/>
  <c r="AH123" i="32"/>
  <c r="AG123" i="32"/>
  <c r="AF123" i="32"/>
  <c r="AE123" i="32"/>
  <c r="AD123" i="32"/>
  <c r="AC123" i="32"/>
  <c r="AB123" i="32"/>
  <c r="AA123" i="32"/>
  <c r="Z123" i="32"/>
  <c r="Y123" i="32"/>
  <c r="X123" i="32"/>
  <c r="W123" i="32"/>
  <c r="V123" i="32"/>
  <c r="U123" i="32"/>
  <c r="T123" i="32"/>
  <c r="S123" i="32"/>
  <c r="R123" i="32"/>
  <c r="Q123" i="32"/>
  <c r="P123" i="32"/>
  <c r="O123" i="32"/>
  <c r="N123" i="32"/>
  <c r="M123" i="32"/>
  <c r="L123" i="32"/>
  <c r="K123" i="32"/>
  <c r="J123" i="32"/>
  <c r="I123" i="32"/>
  <c r="H123" i="32"/>
  <c r="G123" i="32"/>
  <c r="F123" i="32"/>
  <c r="E123" i="32"/>
  <c r="D123" i="32"/>
  <c r="CA110" i="32"/>
  <c r="BZ110" i="32"/>
  <c r="BY110" i="32"/>
  <c r="BX110" i="32"/>
  <c r="BW110" i="32"/>
  <c r="BV110" i="32"/>
  <c r="BU110" i="32"/>
  <c r="BT110" i="32"/>
  <c r="BS110" i="32"/>
  <c r="BR110" i="32"/>
  <c r="BQ110" i="32"/>
  <c r="BP110" i="32"/>
  <c r="BO110" i="32"/>
  <c r="BN110" i="32"/>
  <c r="BM110" i="32"/>
  <c r="BL110" i="32"/>
  <c r="BK110" i="32"/>
  <c r="BJ110" i="32"/>
  <c r="BI110" i="32"/>
  <c r="BH110" i="32"/>
  <c r="BG110" i="32"/>
  <c r="BF110" i="32"/>
  <c r="BE110" i="32"/>
  <c r="BD110" i="32"/>
  <c r="BC110" i="32"/>
  <c r="BB110" i="32"/>
  <c r="BA110" i="32"/>
  <c r="AZ110" i="32"/>
  <c r="AY110" i="32"/>
  <c r="AX110" i="32"/>
  <c r="AW110" i="32"/>
  <c r="AV110" i="32"/>
  <c r="AU110" i="32"/>
  <c r="AT110" i="32"/>
  <c r="AS110" i="32"/>
  <c r="AR110" i="32"/>
  <c r="AQ110" i="32"/>
  <c r="AP110" i="32"/>
  <c r="AO110" i="32"/>
  <c r="AN110" i="32"/>
  <c r="AM110" i="32"/>
  <c r="AL110" i="32"/>
  <c r="AK110" i="32"/>
  <c r="AJ110" i="32"/>
  <c r="AI110" i="32"/>
  <c r="AH110" i="32"/>
  <c r="AG110" i="32"/>
  <c r="AF110" i="32"/>
  <c r="AE110" i="32"/>
  <c r="AD110" i="32"/>
  <c r="AC110" i="32"/>
  <c r="AB110" i="32"/>
  <c r="AA110" i="32"/>
  <c r="Z110" i="32"/>
  <c r="Y110" i="32"/>
  <c r="X110" i="32"/>
  <c r="W110" i="32"/>
  <c r="V110" i="32"/>
  <c r="U110" i="32"/>
  <c r="T110" i="32"/>
  <c r="S110" i="32"/>
  <c r="R110" i="32"/>
  <c r="Q110" i="32"/>
  <c r="P110" i="32"/>
  <c r="O110" i="32"/>
  <c r="N110" i="32"/>
  <c r="M110" i="32"/>
  <c r="L110" i="32"/>
  <c r="K110" i="32"/>
  <c r="J110" i="32"/>
  <c r="I110" i="32"/>
  <c r="H110" i="32"/>
  <c r="G110" i="32"/>
  <c r="F110" i="32"/>
  <c r="E110" i="32"/>
  <c r="D110" i="32"/>
  <c r="CA109" i="32"/>
  <c r="BZ109" i="32"/>
  <c r="BY109" i="32"/>
  <c r="BX109" i="32"/>
  <c r="BW109" i="32"/>
  <c r="BV109" i="32"/>
  <c r="BU109" i="32"/>
  <c r="BT109" i="32"/>
  <c r="BS109" i="32"/>
  <c r="BR109" i="32"/>
  <c r="BQ109" i="32"/>
  <c r="BP109" i="32"/>
  <c r="BO109" i="32"/>
  <c r="BN109" i="32"/>
  <c r="BM109" i="32"/>
  <c r="BL109" i="32"/>
  <c r="BK109" i="32"/>
  <c r="BJ109" i="32"/>
  <c r="BI109" i="32"/>
  <c r="BH109" i="32"/>
  <c r="BG109" i="32"/>
  <c r="BF109" i="32"/>
  <c r="BE109" i="32"/>
  <c r="BD109" i="32"/>
  <c r="BC109" i="32"/>
  <c r="BB109" i="32"/>
  <c r="BA109" i="32"/>
  <c r="AZ109" i="32"/>
  <c r="AY109" i="32"/>
  <c r="AX109" i="32"/>
  <c r="AW109" i="32"/>
  <c r="AV109" i="32"/>
  <c r="AU109" i="32"/>
  <c r="AT109" i="32"/>
  <c r="AS109" i="32"/>
  <c r="AR109" i="32"/>
  <c r="AQ109" i="32"/>
  <c r="AP109" i="32"/>
  <c r="AO109" i="32"/>
  <c r="AN109" i="32"/>
  <c r="AM109" i="32"/>
  <c r="AL109" i="32"/>
  <c r="AK109" i="32"/>
  <c r="AJ109" i="32"/>
  <c r="AI109" i="32"/>
  <c r="AH109" i="32"/>
  <c r="AG109" i="32"/>
  <c r="AF109" i="32"/>
  <c r="AE109" i="32"/>
  <c r="AD109" i="32"/>
  <c r="AC109" i="32"/>
  <c r="AB109" i="32"/>
  <c r="AA109" i="32"/>
  <c r="Z109" i="32"/>
  <c r="Y109" i="32"/>
  <c r="X109" i="32"/>
  <c r="W109" i="32"/>
  <c r="V109" i="32"/>
  <c r="U109" i="32"/>
  <c r="T109" i="32"/>
  <c r="S109" i="32"/>
  <c r="R109" i="32"/>
  <c r="Q109" i="32"/>
  <c r="P109" i="32"/>
  <c r="O109" i="32"/>
  <c r="N109" i="32"/>
  <c r="M109" i="32"/>
  <c r="L109" i="32"/>
  <c r="K109" i="32"/>
  <c r="J109" i="32"/>
  <c r="I109" i="32"/>
  <c r="H109" i="32"/>
  <c r="G109" i="32"/>
  <c r="F109" i="32"/>
  <c r="E109" i="32"/>
  <c r="D109" i="32"/>
  <c r="CA108" i="32"/>
  <c r="BZ108" i="32"/>
  <c r="BY108" i="32"/>
  <c r="BX108" i="32"/>
  <c r="BW108" i="32"/>
  <c r="BV108" i="32"/>
  <c r="BU108" i="32"/>
  <c r="BT108" i="32"/>
  <c r="BS108" i="32"/>
  <c r="BR108" i="32"/>
  <c r="BQ108" i="32"/>
  <c r="BP108" i="32"/>
  <c r="BO108" i="32"/>
  <c r="BN108" i="32"/>
  <c r="BM108" i="32"/>
  <c r="BL108" i="32"/>
  <c r="BK108" i="32"/>
  <c r="BJ108" i="32"/>
  <c r="BI108" i="32"/>
  <c r="BH108" i="32"/>
  <c r="BG108" i="32"/>
  <c r="BF108" i="32"/>
  <c r="BE108" i="32"/>
  <c r="BD108" i="32"/>
  <c r="BC108" i="32"/>
  <c r="BB108" i="32"/>
  <c r="BA108" i="32"/>
  <c r="AZ108" i="32"/>
  <c r="AY108" i="32"/>
  <c r="AX108" i="32"/>
  <c r="AW108" i="32"/>
  <c r="AV108" i="32"/>
  <c r="AU108" i="32"/>
  <c r="AT108" i="32"/>
  <c r="AS108" i="32"/>
  <c r="AR108" i="32"/>
  <c r="AQ108" i="32"/>
  <c r="AP108" i="32"/>
  <c r="AO108" i="32"/>
  <c r="AN108" i="32"/>
  <c r="AM108" i="32"/>
  <c r="AL108" i="32"/>
  <c r="AK108" i="32"/>
  <c r="AJ108" i="32"/>
  <c r="AI108" i="32"/>
  <c r="AH108" i="32"/>
  <c r="AG108" i="32"/>
  <c r="AF108" i="32"/>
  <c r="AE108" i="32"/>
  <c r="AD108" i="32"/>
  <c r="AC108" i="32"/>
  <c r="AB108" i="32"/>
  <c r="AA108" i="32"/>
  <c r="Z108" i="32"/>
  <c r="Y108" i="32"/>
  <c r="X108" i="32"/>
  <c r="W108" i="32"/>
  <c r="V108" i="32"/>
  <c r="U108" i="32"/>
  <c r="T108" i="32"/>
  <c r="S108" i="32"/>
  <c r="R108" i="32"/>
  <c r="Q108" i="32"/>
  <c r="P108" i="32"/>
  <c r="O108" i="32"/>
  <c r="N108" i="32"/>
  <c r="M108" i="32"/>
  <c r="L108" i="32"/>
  <c r="K108" i="32"/>
  <c r="J108" i="32"/>
  <c r="I108" i="32"/>
  <c r="H108" i="32"/>
  <c r="G108" i="32"/>
  <c r="F108" i="32"/>
  <c r="E108" i="32"/>
  <c r="D108" i="32"/>
  <c r="CA107" i="32"/>
  <c r="BZ107" i="32"/>
  <c r="BY107" i="32"/>
  <c r="BX107" i="32"/>
  <c r="BW107" i="32"/>
  <c r="BV107" i="32"/>
  <c r="BU107" i="32"/>
  <c r="BT107" i="32"/>
  <c r="BS107" i="32"/>
  <c r="BR107" i="32"/>
  <c r="BQ107" i="32"/>
  <c r="BP107" i="32"/>
  <c r="BO107" i="32"/>
  <c r="BN107" i="32"/>
  <c r="BM107" i="32"/>
  <c r="BL107" i="32"/>
  <c r="BK107" i="32"/>
  <c r="BJ107" i="32"/>
  <c r="BI107" i="32"/>
  <c r="BH107" i="32"/>
  <c r="BG107" i="32"/>
  <c r="BF107" i="32"/>
  <c r="BE107" i="32"/>
  <c r="BD107" i="32"/>
  <c r="BC107" i="32"/>
  <c r="BB107" i="32"/>
  <c r="BA107" i="32"/>
  <c r="AZ107" i="32"/>
  <c r="AY107" i="32"/>
  <c r="AX107" i="32"/>
  <c r="AW107" i="32"/>
  <c r="AV107" i="32"/>
  <c r="AU107" i="32"/>
  <c r="AT107" i="32"/>
  <c r="AS107" i="32"/>
  <c r="AR107" i="32"/>
  <c r="AQ107" i="32"/>
  <c r="AP107" i="32"/>
  <c r="AO107" i="32"/>
  <c r="AN107" i="32"/>
  <c r="AM107" i="32"/>
  <c r="AL107" i="32"/>
  <c r="AK107" i="32"/>
  <c r="AJ107" i="32"/>
  <c r="AI107" i="32"/>
  <c r="AH107" i="32"/>
  <c r="AG107" i="32"/>
  <c r="AF107" i="32"/>
  <c r="AE107" i="32"/>
  <c r="AD107" i="32"/>
  <c r="AC107" i="32"/>
  <c r="AB107" i="32"/>
  <c r="AA107" i="32"/>
  <c r="Z107" i="32"/>
  <c r="Y107" i="32"/>
  <c r="X107" i="32"/>
  <c r="W107" i="32"/>
  <c r="V107" i="32"/>
  <c r="U107" i="32"/>
  <c r="T107" i="32"/>
  <c r="S107" i="32"/>
  <c r="R107" i="32"/>
  <c r="Q107" i="32"/>
  <c r="P107" i="32"/>
  <c r="O107" i="32"/>
  <c r="N107" i="32"/>
  <c r="M107" i="32"/>
  <c r="L107" i="32"/>
  <c r="K107" i="32"/>
  <c r="J107" i="32"/>
  <c r="I107" i="32"/>
  <c r="H107" i="32"/>
  <c r="G107" i="32"/>
  <c r="F107" i="32"/>
  <c r="E107" i="32"/>
  <c r="D107" i="32"/>
  <c r="CA94" i="32"/>
  <c r="BZ94" i="32"/>
  <c r="BY94" i="32"/>
  <c r="BX94" i="32"/>
  <c r="BW94" i="32"/>
  <c r="BV94" i="32"/>
  <c r="BU94" i="32"/>
  <c r="BT94" i="32"/>
  <c r="BS94" i="32"/>
  <c r="BR94" i="32"/>
  <c r="BQ94" i="32"/>
  <c r="BP94" i="32"/>
  <c r="BO94" i="32"/>
  <c r="BN94" i="32"/>
  <c r="BM94" i="32"/>
  <c r="BL94" i="32"/>
  <c r="BK94" i="32"/>
  <c r="BJ94" i="32"/>
  <c r="BI94" i="32"/>
  <c r="BH94" i="32"/>
  <c r="BG94" i="32"/>
  <c r="BF94" i="32"/>
  <c r="BE94" i="32"/>
  <c r="BD94" i="32"/>
  <c r="BC94" i="32"/>
  <c r="BB94" i="32"/>
  <c r="BA94" i="32"/>
  <c r="AZ94" i="32"/>
  <c r="AY94" i="32"/>
  <c r="AX94" i="32"/>
  <c r="AW94" i="32"/>
  <c r="AV94" i="32"/>
  <c r="AU94" i="32"/>
  <c r="AT94" i="32"/>
  <c r="AS94" i="32"/>
  <c r="AR94" i="32"/>
  <c r="AQ94" i="32"/>
  <c r="AP94" i="32"/>
  <c r="AO94" i="32"/>
  <c r="AN94" i="32"/>
  <c r="AM94" i="32"/>
  <c r="AL94" i="32"/>
  <c r="AK94" i="32"/>
  <c r="AJ94" i="32"/>
  <c r="AI94" i="32"/>
  <c r="AH94" i="32"/>
  <c r="AG94" i="32"/>
  <c r="AF94" i="32"/>
  <c r="AE94" i="32"/>
  <c r="AD94" i="32"/>
  <c r="AC94" i="32"/>
  <c r="AB94" i="32"/>
  <c r="AA94" i="32"/>
  <c r="Z94" i="32"/>
  <c r="Y94" i="32"/>
  <c r="X94" i="32"/>
  <c r="W94" i="32"/>
  <c r="V94" i="32"/>
  <c r="U94" i="32"/>
  <c r="T94" i="32"/>
  <c r="S94" i="32"/>
  <c r="R94" i="32"/>
  <c r="Q94" i="32"/>
  <c r="P94" i="32"/>
  <c r="O94" i="32"/>
  <c r="N94" i="32"/>
  <c r="M94" i="32"/>
  <c r="L94" i="32"/>
  <c r="K94" i="32"/>
  <c r="J94" i="32"/>
  <c r="I94" i="32"/>
  <c r="H94" i="32"/>
  <c r="G94" i="32"/>
  <c r="F94" i="32"/>
  <c r="E94" i="32"/>
  <c r="D94" i="32"/>
  <c r="CA93" i="32"/>
  <c r="BZ93" i="32"/>
  <c r="BY93" i="32"/>
  <c r="BX93" i="32"/>
  <c r="BW93" i="32"/>
  <c r="BV93" i="32"/>
  <c r="BU93" i="32"/>
  <c r="BT93" i="32"/>
  <c r="BS93" i="32"/>
  <c r="BR93" i="32"/>
  <c r="BQ93" i="32"/>
  <c r="BP93" i="32"/>
  <c r="BO93" i="32"/>
  <c r="BN93" i="32"/>
  <c r="BM93" i="32"/>
  <c r="BL93" i="32"/>
  <c r="BK93" i="32"/>
  <c r="BJ93" i="32"/>
  <c r="BI93" i="32"/>
  <c r="BH93" i="32"/>
  <c r="BG93" i="32"/>
  <c r="BF93" i="32"/>
  <c r="BE93" i="32"/>
  <c r="BD93" i="32"/>
  <c r="BC93" i="32"/>
  <c r="BB93" i="32"/>
  <c r="BA93" i="32"/>
  <c r="AZ93" i="32"/>
  <c r="AY93" i="32"/>
  <c r="AX93" i="32"/>
  <c r="AW93" i="32"/>
  <c r="AV93" i="32"/>
  <c r="AU93" i="32"/>
  <c r="AT93" i="32"/>
  <c r="AS93" i="32"/>
  <c r="AR93" i="32"/>
  <c r="AQ93" i="32"/>
  <c r="AP93" i="32"/>
  <c r="AO93" i="32"/>
  <c r="AN93" i="32"/>
  <c r="AM93" i="32"/>
  <c r="AL93" i="32"/>
  <c r="AK93" i="32"/>
  <c r="AJ93" i="32"/>
  <c r="AI93" i="32"/>
  <c r="AH93" i="32"/>
  <c r="AG93" i="32"/>
  <c r="AF93" i="32"/>
  <c r="AE93" i="32"/>
  <c r="AD93" i="32"/>
  <c r="AC93" i="32"/>
  <c r="AB93" i="32"/>
  <c r="AA93" i="32"/>
  <c r="Z93" i="32"/>
  <c r="Y93" i="32"/>
  <c r="X93" i="32"/>
  <c r="W93" i="32"/>
  <c r="V93" i="32"/>
  <c r="U93" i="32"/>
  <c r="T93" i="32"/>
  <c r="S93" i="32"/>
  <c r="R93" i="32"/>
  <c r="Q93" i="32"/>
  <c r="P93" i="32"/>
  <c r="O93" i="32"/>
  <c r="N93" i="32"/>
  <c r="M93" i="32"/>
  <c r="L93" i="32"/>
  <c r="K93" i="32"/>
  <c r="J93" i="32"/>
  <c r="I93" i="32"/>
  <c r="H93" i="32"/>
  <c r="G93" i="32"/>
  <c r="F93" i="32"/>
  <c r="E93" i="32"/>
  <c r="D93" i="32"/>
  <c r="CA92" i="32"/>
  <c r="BZ92" i="32"/>
  <c r="BY92" i="32"/>
  <c r="BX92" i="32"/>
  <c r="BW92" i="32"/>
  <c r="BV92" i="32"/>
  <c r="BU92" i="32"/>
  <c r="BT92" i="32"/>
  <c r="BS92" i="32"/>
  <c r="BR92" i="32"/>
  <c r="BQ92" i="32"/>
  <c r="BP92" i="32"/>
  <c r="BO92" i="32"/>
  <c r="BN92" i="32"/>
  <c r="BM92" i="32"/>
  <c r="BL92" i="32"/>
  <c r="BK92" i="32"/>
  <c r="BJ92" i="32"/>
  <c r="BI92" i="32"/>
  <c r="BH92" i="32"/>
  <c r="BG92" i="32"/>
  <c r="BF92" i="32"/>
  <c r="BE92" i="32"/>
  <c r="BD92" i="32"/>
  <c r="BC92" i="32"/>
  <c r="BB92" i="32"/>
  <c r="BA92" i="32"/>
  <c r="AZ92" i="32"/>
  <c r="AY92" i="32"/>
  <c r="AX92" i="32"/>
  <c r="AW92" i="32"/>
  <c r="AV92" i="32"/>
  <c r="AU92" i="32"/>
  <c r="AT92" i="32"/>
  <c r="AS92" i="32"/>
  <c r="AR92" i="32"/>
  <c r="AQ92" i="32"/>
  <c r="AP92" i="32"/>
  <c r="AO92" i="32"/>
  <c r="AN92" i="32"/>
  <c r="AM92" i="32"/>
  <c r="AL92" i="32"/>
  <c r="AK92" i="32"/>
  <c r="AJ92" i="32"/>
  <c r="AI92" i="32"/>
  <c r="AH92" i="32"/>
  <c r="AG92" i="32"/>
  <c r="AF92" i="32"/>
  <c r="AE92" i="32"/>
  <c r="AD92" i="32"/>
  <c r="AC92" i="32"/>
  <c r="AB92" i="32"/>
  <c r="AA92" i="32"/>
  <c r="Z92" i="32"/>
  <c r="Y92" i="32"/>
  <c r="X92" i="32"/>
  <c r="W92" i="32"/>
  <c r="V92" i="32"/>
  <c r="U92" i="32"/>
  <c r="T92" i="32"/>
  <c r="S92" i="32"/>
  <c r="R92" i="32"/>
  <c r="Q92" i="32"/>
  <c r="P92" i="32"/>
  <c r="O92" i="32"/>
  <c r="N92" i="32"/>
  <c r="M92" i="32"/>
  <c r="L92" i="32"/>
  <c r="K92" i="32"/>
  <c r="J92" i="32"/>
  <c r="I92" i="32"/>
  <c r="H92" i="32"/>
  <c r="G92" i="32"/>
  <c r="F92" i="32"/>
  <c r="E92" i="32"/>
  <c r="D92" i="32"/>
  <c r="CA91" i="32"/>
  <c r="BZ91" i="32"/>
  <c r="BY91" i="32"/>
  <c r="BX91" i="32"/>
  <c r="BW91" i="32"/>
  <c r="BV91" i="32"/>
  <c r="BU91" i="32"/>
  <c r="BT91" i="32"/>
  <c r="BS91" i="32"/>
  <c r="BR91" i="32"/>
  <c r="BQ91" i="32"/>
  <c r="BP91" i="32"/>
  <c r="BO91" i="32"/>
  <c r="BN91" i="32"/>
  <c r="BM91" i="32"/>
  <c r="BL91" i="32"/>
  <c r="BK91" i="32"/>
  <c r="BJ91" i="32"/>
  <c r="BI91" i="32"/>
  <c r="BH91" i="32"/>
  <c r="BG91" i="32"/>
  <c r="BF91" i="32"/>
  <c r="BE91" i="32"/>
  <c r="BD91" i="32"/>
  <c r="BC91" i="32"/>
  <c r="BB91" i="32"/>
  <c r="BA91" i="32"/>
  <c r="AZ91" i="32"/>
  <c r="AY91" i="32"/>
  <c r="AX91" i="32"/>
  <c r="AW91" i="32"/>
  <c r="AV91" i="32"/>
  <c r="AU91" i="32"/>
  <c r="AT91" i="32"/>
  <c r="AS91" i="32"/>
  <c r="AR91" i="32"/>
  <c r="AQ91" i="32"/>
  <c r="AP91" i="32"/>
  <c r="AO91" i="32"/>
  <c r="AN91" i="32"/>
  <c r="AM91" i="32"/>
  <c r="AK91" i="32"/>
  <c r="AJ91" i="32"/>
  <c r="AI91" i="32"/>
  <c r="AH91" i="32"/>
  <c r="AG91" i="32"/>
  <c r="AF91" i="32"/>
  <c r="AE91" i="32"/>
  <c r="AD91" i="32"/>
  <c r="AC91" i="32"/>
  <c r="AB91" i="32"/>
  <c r="AA91" i="32"/>
  <c r="Z91" i="32"/>
  <c r="Y91" i="32"/>
  <c r="X91" i="32"/>
  <c r="W91" i="32"/>
  <c r="V91" i="32"/>
  <c r="U91" i="32"/>
  <c r="T91" i="32"/>
  <c r="S91" i="32"/>
  <c r="R91" i="32"/>
  <c r="Q91" i="32"/>
  <c r="P91" i="32"/>
  <c r="O91" i="32"/>
  <c r="N91" i="32"/>
  <c r="M91" i="32"/>
  <c r="L91" i="32"/>
  <c r="K91" i="32"/>
  <c r="J91" i="32"/>
  <c r="I91" i="32"/>
  <c r="H91" i="32"/>
  <c r="G91" i="32"/>
  <c r="F91" i="32"/>
  <c r="E91" i="32"/>
  <c r="D91" i="32"/>
  <c r="CA78" i="32"/>
  <c r="BZ78" i="32"/>
  <c r="BY78" i="32"/>
  <c r="BX78" i="32"/>
  <c r="BW78" i="32"/>
  <c r="BV78" i="32"/>
  <c r="BU78" i="32"/>
  <c r="BT78" i="32"/>
  <c r="BS78" i="32"/>
  <c r="BR78" i="32"/>
  <c r="BQ78" i="32"/>
  <c r="BP78" i="32"/>
  <c r="BO78" i="32"/>
  <c r="BN78" i="32"/>
  <c r="BM78" i="32"/>
  <c r="BL78" i="32"/>
  <c r="BK78" i="32"/>
  <c r="BJ78" i="32"/>
  <c r="BI78" i="32"/>
  <c r="BH78" i="32"/>
  <c r="BG78" i="32"/>
  <c r="BF78" i="32"/>
  <c r="BE78" i="32"/>
  <c r="BD78" i="32"/>
  <c r="BC78" i="32"/>
  <c r="BB78" i="32"/>
  <c r="BA78" i="32"/>
  <c r="AZ78" i="32"/>
  <c r="AY78" i="32"/>
  <c r="AX78" i="32"/>
  <c r="AW78" i="32"/>
  <c r="AV78" i="32"/>
  <c r="AU78" i="32"/>
  <c r="AT78" i="32"/>
  <c r="AS78" i="32"/>
  <c r="AR78" i="32"/>
  <c r="AQ78" i="32"/>
  <c r="AP78" i="32"/>
  <c r="AO78" i="32"/>
  <c r="AN78" i="32"/>
  <c r="AM78" i="32"/>
  <c r="AL78" i="32"/>
  <c r="AK78" i="32"/>
  <c r="AJ78" i="32"/>
  <c r="AI78" i="32"/>
  <c r="AH78" i="32"/>
  <c r="AG78" i="32"/>
  <c r="AF78" i="32"/>
  <c r="AE78" i="32"/>
  <c r="AD78" i="32"/>
  <c r="AC78" i="32"/>
  <c r="AB78" i="32"/>
  <c r="AA78" i="32"/>
  <c r="Z78" i="32"/>
  <c r="Y78" i="32"/>
  <c r="X78" i="32"/>
  <c r="W78" i="32"/>
  <c r="V78" i="32"/>
  <c r="U78" i="32"/>
  <c r="T78" i="32"/>
  <c r="S78" i="32"/>
  <c r="R78" i="32"/>
  <c r="Q78" i="32"/>
  <c r="P78" i="32"/>
  <c r="O78" i="32"/>
  <c r="N78" i="32"/>
  <c r="M78" i="32"/>
  <c r="L78" i="32"/>
  <c r="K78" i="32"/>
  <c r="J78" i="32"/>
  <c r="I78" i="32"/>
  <c r="H78" i="32"/>
  <c r="G78" i="32"/>
  <c r="F78" i="32"/>
  <c r="E78" i="32"/>
  <c r="D78" i="32"/>
  <c r="CA77" i="32"/>
  <c r="BZ77" i="32"/>
  <c r="BY77" i="32"/>
  <c r="BX77" i="32"/>
  <c r="BW77" i="32"/>
  <c r="BV77" i="32"/>
  <c r="BU77" i="32"/>
  <c r="BT77" i="32"/>
  <c r="BS77" i="32"/>
  <c r="BR77" i="32"/>
  <c r="BQ77" i="32"/>
  <c r="BP77" i="32"/>
  <c r="BO77" i="32"/>
  <c r="BN77" i="32"/>
  <c r="BM77" i="32"/>
  <c r="BL77" i="32"/>
  <c r="BK77" i="32"/>
  <c r="BJ77" i="32"/>
  <c r="BI77" i="32"/>
  <c r="BH77" i="32"/>
  <c r="BG77" i="32"/>
  <c r="BF77" i="32"/>
  <c r="BE77" i="32"/>
  <c r="BD77" i="32"/>
  <c r="BC77" i="32"/>
  <c r="BB77" i="32"/>
  <c r="BA77" i="32"/>
  <c r="AZ77" i="32"/>
  <c r="AY77" i="32"/>
  <c r="AX77" i="32"/>
  <c r="AW77" i="32"/>
  <c r="AV77" i="32"/>
  <c r="AU77" i="32"/>
  <c r="AT77" i="32"/>
  <c r="AS77" i="32"/>
  <c r="AR77" i="32"/>
  <c r="AQ77" i="32"/>
  <c r="AP77" i="32"/>
  <c r="AO77" i="32"/>
  <c r="AN77" i="32"/>
  <c r="AM77" i="32"/>
  <c r="AL77" i="32"/>
  <c r="AK77" i="32"/>
  <c r="AJ77" i="32"/>
  <c r="AI77" i="32"/>
  <c r="AH77" i="32"/>
  <c r="AG77" i="32"/>
  <c r="AF77" i="32"/>
  <c r="AE77" i="32"/>
  <c r="AD77" i="32"/>
  <c r="AC77" i="32"/>
  <c r="AB77" i="32"/>
  <c r="AA77" i="32"/>
  <c r="Z77" i="32"/>
  <c r="Y77" i="32"/>
  <c r="X77" i="32"/>
  <c r="W77" i="32"/>
  <c r="V77" i="32"/>
  <c r="U77" i="32"/>
  <c r="T77" i="32"/>
  <c r="S77" i="32"/>
  <c r="R77" i="32"/>
  <c r="Q77" i="32"/>
  <c r="P77" i="32"/>
  <c r="O77" i="32"/>
  <c r="N77" i="32"/>
  <c r="M77" i="32"/>
  <c r="L77" i="32"/>
  <c r="K77" i="32"/>
  <c r="J77" i="32"/>
  <c r="I77" i="32"/>
  <c r="H77" i="32"/>
  <c r="G77" i="32"/>
  <c r="F77" i="32"/>
  <c r="E77" i="32"/>
  <c r="D77" i="32"/>
  <c r="CA76" i="32"/>
  <c r="BZ76" i="32"/>
  <c r="BY76" i="32"/>
  <c r="BX76" i="32"/>
  <c r="BW76" i="32"/>
  <c r="BV76" i="32"/>
  <c r="BU76" i="32"/>
  <c r="BT76" i="32"/>
  <c r="BS76" i="32"/>
  <c r="BR76" i="32"/>
  <c r="BQ76" i="32"/>
  <c r="BP76" i="32"/>
  <c r="BO76" i="32"/>
  <c r="BN76" i="32"/>
  <c r="BM76" i="32"/>
  <c r="BL76" i="32"/>
  <c r="BK76" i="32"/>
  <c r="BJ76" i="32"/>
  <c r="BI76" i="32"/>
  <c r="BH76" i="32"/>
  <c r="BG76" i="32"/>
  <c r="BF76" i="32"/>
  <c r="BE76" i="32"/>
  <c r="BD76" i="32"/>
  <c r="BC76" i="32"/>
  <c r="BB76" i="32"/>
  <c r="BA76" i="32"/>
  <c r="AZ76" i="32"/>
  <c r="AY76" i="32"/>
  <c r="AX76" i="32"/>
  <c r="AW76" i="32"/>
  <c r="AV76" i="32"/>
  <c r="AU76" i="32"/>
  <c r="AT76" i="32"/>
  <c r="AS76" i="32"/>
  <c r="AR76" i="32"/>
  <c r="AQ76" i="32"/>
  <c r="AP76" i="32"/>
  <c r="AO76" i="32"/>
  <c r="AN76" i="32"/>
  <c r="AM76" i="32"/>
  <c r="AL76" i="32"/>
  <c r="AK76" i="32"/>
  <c r="AJ76" i="32"/>
  <c r="AI76" i="32"/>
  <c r="AH76" i="32"/>
  <c r="AG76" i="32"/>
  <c r="AF76" i="32"/>
  <c r="AE76" i="32"/>
  <c r="AD76" i="32"/>
  <c r="AC76" i="32"/>
  <c r="AB76" i="32"/>
  <c r="AA76" i="32"/>
  <c r="Z76" i="32"/>
  <c r="Y76" i="32"/>
  <c r="X76" i="32"/>
  <c r="W76" i="32"/>
  <c r="V76" i="32"/>
  <c r="U76" i="32"/>
  <c r="T76" i="32"/>
  <c r="S76" i="32"/>
  <c r="R76" i="32"/>
  <c r="Q76" i="32"/>
  <c r="P76" i="32"/>
  <c r="O76" i="32"/>
  <c r="N76" i="32"/>
  <c r="M76" i="32"/>
  <c r="L76" i="32"/>
  <c r="K76" i="32"/>
  <c r="J76" i="32"/>
  <c r="I76" i="32"/>
  <c r="H76" i="32"/>
  <c r="G76" i="32"/>
  <c r="F76" i="32"/>
  <c r="E76" i="32"/>
  <c r="D76" i="32"/>
  <c r="CA75" i="32"/>
  <c r="BZ75" i="32"/>
  <c r="BY75" i="32"/>
  <c r="BX75" i="32"/>
  <c r="BW75" i="32"/>
  <c r="BV75" i="32"/>
  <c r="BU75" i="32"/>
  <c r="BT75" i="32"/>
  <c r="BS75" i="32"/>
  <c r="BR75" i="32"/>
  <c r="BQ75" i="32"/>
  <c r="BP75" i="32"/>
  <c r="BO75" i="32"/>
  <c r="BN75" i="32"/>
  <c r="BM75" i="32"/>
  <c r="BL75" i="32"/>
  <c r="BK75" i="32"/>
  <c r="BJ75" i="32"/>
  <c r="BI75" i="32"/>
  <c r="BH75" i="32"/>
  <c r="BG75" i="32"/>
  <c r="BF75" i="32"/>
  <c r="BE75" i="32"/>
  <c r="BD75" i="32"/>
  <c r="BC75" i="32"/>
  <c r="BB75" i="32"/>
  <c r="BA75" i="32"/>
  <c r="AZ75" i="32"/>
  <c r="AY75" i="32"/>
  <c r="AX75" i="32"/>
  <c r="AW75" i="32"/>
  <c r="AV75" i="32"/>
  <c r="AU75" i="32"/>
  <c r="AT75" i="32"/>
  <c r="AS75" i="32"/>
  <c r="AR75" i="32"/>
  <c r="AQ75" i="32"/>
  <c r="AP75" i="32"/>
  <c r="AO75" i="32"/>
  <c r="AN75" i="32"/>
  <c r="AM75" i="32"/>
  <c r="AL75" i="32"/>
  <c r="AK75" i="32"/>
  <c r="AJ75" i="32"/>
  <c r="AI75" i="32"/>
  <c r="AH75" i="32"/>
  <c r="AG75" i="32"/>
  <c r="AF75" i="32"/>
  <c r="AE75" i="32"/>
  <c r="AD75" i="32"/>
  <c r="AC75" i="32"/>
  <c r="AB75" i="32"/>
  <c r="AA75" i="32"/>
  <c r="Z75" i="32"/>
  <c r="Y75" i="32"/>
  <c r="X75" i="32"/>
  <c r="W75" i="32"/>
  <c r="V75" i="32"/>
  <c r="U75" i="32"/>
  <c r="T75" i="32"/>
  <c r="S75" i="32"/>
  <c r="R75" i="32"/>
  <c r="Q75" i="32"/>
  <c r="P75" i="32"/>
  <c r="O75" i="32"/>
  <c r="N75" i="32"/>
  <c r="M75" i="32"/>
  <c r="L75" i="32"/>
  <c r="K75" i="32"/>
  <c r="J75" i="32"/>
  <c r="I75" i="32"/>
  <c r="H75" i="32"/>
  <c r="G75" i="32"/>
  <c r="F75" i="32"/>
  <c r="E75" i="32"/>
  <c r="D75" i="32"/>
  <c r="CA62" i="32"/>
  <c r="BZ62" i="32"/>
  <c r="BY62" i="32"/>
  <c r="BX62" i="32"/>
  <c r="BW62" i="32"/>
  <c r="BV62" i="32"/>
  <c r="BU62" i="32"/>
  <c r="BT62" i="32"/>
  <c r="BS62" i="32"/>
  <c r="BR62" i="32"/>
  <c r="BQ62" i="32"/>
  <c r="BP62" i="32"/>
  <c r="BO62" i="32"/>
  <c r="BN62" i="32"/>
  <c r="BM62" i="32"/>
  <c r="BL62" i="32"/>
  <c r="BK62" i="32"/>
  <c r="BJ62" i="32"/>
  <c r="BI62" i="32"/>
  <c r="BH62" i="32"/>
  <c r="BG62" i="32"/>
  <c r="BF62" i="32"/>
  <c r="BE62" i="32"/>
  <c r="BD62" i="32"/>
  <c r="BC62" i="32"/>
  <c r="BB62" i="32"/>
  <c r="BA62" i="32"/>
  <c r="AZ62" i="32"/>
  <c r="AY62" i="32"/>
  <c r="AX62" i="32"/>
  <c r="AW62" i="32"/>
  <c r="AV62" i="32"/>
  <c r="AU62" i="32"/>
  <c r="AT62" i="32"/>
  <c r="AS62" i="32"/>
  <c r="AR62" i="32"/>
  <c r="AQ62" i="32"/>
  <c r="AP62" i="32"/>
  <c r="AO62" i="32"/>
  <c r="AN62" i="32"/>
  <c r="AM62" i="32"/>
  <c r="AL62" i="32"/>
  <c r="AK62" i="32"/>
  <c r="AJ62" i="32"/>
  <c r="AI62" i="32"/>
  <c r="AH62" i="32"/>
  <c r="AG62" i="32"/>
  <c r="AF62" i="32"/>
  <c r="AE62" i="32"/>
  <c r="AD62" i="32"/>
  <c r="AC62" i="32"/>
  <c r="AB62" i="32"/>
  <c r="AA62" i="32"/>
  <c r="Z62" i="32"/>
  <c r="Y62" i="32"/>
  <c r="X62" i="32"/>
  <c r="W62" i="32"/>
  <c r="V62" i="32"/>
  <c r="U62" i="32"/>
  <c r="T62" i="32"/>
  <c r="S62" i="32"/>
  <c r="R62" i="32"/>
  <c r="Q62" i="32"/>
  <c r="P62" i="32"/>
  <c r="O62" i="32"/>
  <c r="N62" i="32"/>
  <c r="M62" i="32"/>
  <c r="L62" i="32"/>
  <c r="K62" i="32"/>
  <c r="J62" i="32"/>
  <c r="I62" i="32"/>
  <c r="H62" i="32"/>
  <c r="G62" i="32"/>
  <c r="F62" i="32"/>
  <c r="E62" i="32"/>
  <c r="D62" i="32"/>
  <c r="CA61" i="32"/>
  <c r="BZ61" i="32"/>
  <c r="BY61" i="32"/>
  <c r="BX61" i="32"/>
  <c r="BW61" i="32"/>
  <c r="BV61" i="32"/>
  <c r="BU61" i="32"/>
  <c r="BT61" i="32"/>
  <c r="BS61" i="32"/>
  <c r="BR61" i="32"/>
  <c r="BQ61" i="32"/>
  <c r="BP61" i="32"/>
  <c r="BO61" i="32"/>
  <c r="BN61" i="32"/>
  <c r="BM61" i="32"/>
  <c r="BL61" i="32"/>
  <c r="BK61" i="32"/>
  <c r="BJ61" i="32"/>
  <c r="BI61" i="32"/>
  <c r="BH61" i="32"/>
  <c r="BG61" i="32"/>
  <c r="BF61" i="32"/>
  <c r="BE61" i="32"/>
  <c r="BD61" i="32"/>
  <c r="BC61" i="32"/>
  <c r="BB61" i="32"/>
  <c r="BA61" i="32"/>
  <c r="AZ61" i="32"/>
  <c r="AY61" i="32"/>
  <c r="AX61" i="32"/>
  <c r="AW61" i="32"/>
  <c r="AV61" i="32"/>
  <c r="AU61" i="32"/>
  <c r="AT61" i="32"/>
  <c r="AS61" i="32"/>
  <c r="AR61" i="32"/>
  <c r="AQ61" i="32"/>
  <c r="AP61" i="32"/>
  <c r="AO61" i="32"/>
  <c r="AN61" i="32"/>
  <c r="AM61" i="32"/>
  <c r="AL61" i="32"/>
  <c r="AK61" i="32"/>
  <c r="AJ61" i="32"/>
  <c r="AI61" i="32"/>
  <c r="AH61" i="32"/>
  <c r="AG61" i="32"/>
  <c r="AF61" i="32"/>
  <c r="AE61" i="32"/>
  <c r="AD61" i="32"/>
  <c r="AC61" i="32"/>
  <c r="AB61" i="32"/>
  <c r="AA61" i="32"/>
  <c r="Z61" i="32"/>
  <c r="Y61" i="32"/>
  <c r="X61" i="32"/>
  <c r="W61" i="32"/>
  <c r="V61" i="32"/>
  <c r="U61" i="32"/>
  <c r="T61" i="32"/>
  <c r="S61" i="32"/>
  <c r="R61" i="32"/>
  <c r="Q61" i="32"/>
  <c r="P61" i="32"/>
  <c r="O61" i="32"/>
  <c r="N61" i="32"/>
  <c r="M61" i="32"/>
  <c r="L61" i="32"/>
  <c r="K61" i="32"/>
  <c r="J61" i="32"/>
  <c r="I61" i="32"/>
  <c r="H61" i="32"/>
  <c r="G61" i="32"/>
  <c r="F61" i="32"/>
  <c r="E61" i="32"/>
  <c r="D61" i="32"/>
  <c r="CA60" i="32"/>
  <c r="BZ60" i="32"/>
  <c r="BY60" i="32"/>
  <c r="BX60" i="32"/>
  <c r="BW60" i="32"/>
  <c r="BV60" i="32"/>
  <c r="BU60" i="32"/>
  <c r="BT60" i="32"/>
  <c r="BS60" i="32"/>
  <c r="BR60" i="32"/>
  <c r="BQ60" i="32"/>
  <c r="BP60" i="32"/>
  <c r="BO60" i="32"/>
  <c r="BN60" i="32"/>
  <c r="BM60" i="32"/>
  <c r="BL60" i="32"/>
  <c r="BK60" i="32"/>
  <c r="BJ60" i="32"/>
  <c r="BI60" i="32"/>
  <c r="BH60" i="32"/>
  <c r="BG60" i="32"/>
  <c r="BF60" i="32"/>
  <c r="BE60" i="32"/>
  <c r="BD60" i="32"/>
  <c r="BC60" i="32"/>
  <c r="BB60" i="32"/>
  <c r="BA60" i="32"/>
  <c r="AZ60" i="32"/>
  <c r="AY60" i="32"/>
  <c r="AX60" i="32"/>
  <c r="AW60" i="32"/>
  <c r="AV60" i="32"/>
  <c r="AU60" i="32"/>
  <c r="AT60" i="32"/>
  <c r="AS60" i="32"/>
  <c r="AR60" i="32"/>
  <c r="AQ60" i="32"/>
  <c r="AP60" i="32"/>
  <c r="AO60" i="32"/>
  <c r="AN60" i="32"/>
  <c r="AM60" i="32"/>
  <c r="AL60" i="32"/>
  <c r="AK60" i="32"/>
  <c r="AJ60" i="32"/>
  <c r="AI60" i="32"/>
  <c r="AH60" i="32"/>
  <c r="AG60" i="32"/>
  <c r="AF60" i="32"/>
  <c r="AE60" i="32"/>
  <c r="AD60" i="32"/>
  <c r="AC60" i="32"/>
  <c r="AB60" i="32"/>
  <c r="AA60" i="32"/>
  <c r="Z60" i="32"/>
  <c r="Y60" i="32"/>
  <c r="X60" i="32"/>
  <c r="W60" i="32"/>
  <c r="V60" i="32"/>
  <c r="U60" i="32"/>
  <c r="T60" i="32"/>
  <c r="S60" i="32"/>
  <c r="R60" i="32"/>
  <c r="Q60" i="32"/>
  <c r="P60" i="32"/>
  <c r="O60" i="32"/>
  <c r="N60" i="32"/>
  <c r="M60" i="32"/>
  <c r="L60" i="32"/>
  <c r="K60" i="32"/>
  <c r="J60" i="32"/>
  <c r="I60" i="32"/>
  <c r="H60" i="32"/>
  <c r="G60" i="32"/>
  <c r="F60" i="32"/>
  <c r="E60" i="32"/>
  <c r="D60" i="32"/>
  <c r="CA59" i="32"/>
  <c r="BZ59" i="32"/>
  <c r="BY59" i="32"/>
  <c r="BX59" i="32"/>
  <c r="BW59" i="32"/>
  <c r="BV59" i="32"/>
  <c r="BU59" i="32"/>
  <c r="BT59" i="32"/>
  <c r="BS59" i="32"/>
  <c r="BR59" i="32"/>
  <c r="BQ59" i="32"/>
  <c r="BP59" i="32"/>
  <c r="BO59" i="32"/>
  <c r="BN59" i="32"/>
  <c r="BM59" i="32"/>
  <c r="BL59" i="32"/>
  <c r="BK59" i="32"/>
  <c r="BJ59" i="32"/>
  <c r="BI59" i="32"/>
  <c r="BH59" i="32"/>
  <c r="BG59" i="32"/>
  <c r="BF59" i="32"/>
  <c r="BE59" i="32"/>
  <c r="BD59" i="32"/>
  <c r="BC59" i="32"/>
  <c r="BB59" i="32"/>
  <c r="BA59" i="32"/>
  <c r="AZ59" i="32"/>
  <c r="AY59" i="32"/>
  <c r="AX59" i="32"/>
  <c r="AW59" i="32"/>
  <c r="AV59" i="32"/>
  <c r="AU59" i="32"/>
  <c r="AT59" i="32"/>
  <c r="AS59" i="32"/>
  <c r="AR59" i="32"/>
  <c r="AQ59" i="32"/>
  <c r="AP59" i="32"/>
  <c r="AO59" i="32"/>
  <c r="AN59" i="32"/>
  <c r="AM59" i="32"/>
  <c r="AL59" i="32"/>
  <c r="AK59" i="32"/>
  <c r="AJ59" i="32"/>
  <c r="AI59" i="32"/>
  <c r="AH59" i="32"/>
  <c r="AG59" i="32"/>
  <c r="AF59" i="32"/>
  <c r="AE59" i="32"/>
  <c r="AD59" i="32"/>
  <c r="AC59" i="32"/>
  <c r="AB59" i="32"/>
  <c r="AA59" i="32"/>
  <c r="Z59" i="32"/>
  <c r="Y59" i="32"/>
  <c r="X59" i="32"/>
  <c r="W59" i="32"/>
  <c r="V59" i="32"/>
  <c r="U59" i="32"/>
  <c r="T59" i="32"/>
  <c r="S59" i="32"/>
  <c r="R59" i="32"/>
  <c r="Q59" i="32"/>
  <c r="P59" i="32"/>
  <c r="O59" i="32"/>
  <c r="N59" i="32"/>
  <c r="M59" i="32"/>
  <c r="L59" i="32"/>
  <c r="K59" i="32"/>
  <c r="J59" i="32"/>
  <c r="I59" i="32"/>
  <c r="H59" i="32"/>
  <c r="G59" i="32"/>
  <c r="F59" i="32"/>
  <c r="E59" i="32"/>
  <c r="D59" i="32"/>
  <c r="AV46" i="32"/>
  <c r="AU46" i="32"/>
  <c r="AT46" i="32"/>
  <c r="AS46" i="32"/>
  <c r="AR46" i="32"/>
  <c r="AQ46" i="32"/>
  <c r="AP46" i="32"/>
  <c r="AO46" i="32"/>
  <c r="AN46" i="32"/>
  <c r="AM46" i="32"/>
  <c r="AL46" i="32"/>
  <c r="AK46" i="32"/>
  <c r="AJ46" i="32"/>
  <c r="AI46" i="32"/>
  <c r="AH46" i="32"/>
  <c r="AG46" i="32"/>
  <c r="AF46" i="32"/>
  <c r="AE46" i="32"/>
  <c r="AD46" i="32"/>
  <c r="AC46" i="32"/>
  <c r="AB46" i="32"/>
  <c r="AA46" i="32"/>
  <c r="Z46" i="32"/>
  <c r="Y46" i="32"/>
  <c r="X46" i="32"/>
  <c r="W46" i="32"/>
  <c r="V46" i="32"/>
  <c r="U46" i="32"/>
  <c r="T46" i="32"/>
  <c r="S46" i="32"/>
  <c r="R46" i="32"/>
  <c r="Q46" i="32"/>
  <c r="P46" i="32"/>
  <c r="O46" i="32"/>
  <c r="N46" i="32"/>
  <c r="M46" i="32"/>
  <c r="L46" i="32"/>
  <c r="K46" i="32"/>
  <c r="J46" i="32"/>
  <c r="I46" i="32"/>
  <c r="H46" i="32"/>
  <c r="G46" i="32"/>
  <c r="F46" i="32"/>
  <c r="E46" i="32"/>
  <c r="D46" i="32"/>
  <c r="AV45" i="32"/>
  <c r="AU45" i="32"/>
  <c r="AT45" i="32"/>
  <c r="AS45" i="32"/>
  <c r="AR45" i="32"/>
  <c r="AQ45" i="32"/>
  <c r="AP45" i="32"/>
  <c r="AO45" i="32"/>
  <c r="AN45" i="32"/>
  <c r="AM45" i="32"/>
  <c r="AL45" i="32"/>
  <c r="AK45" i="32"/>
  <c r="AJ45" i="32"/>
  <c r="AI45" i="32"/>
  <c r="AH45" i="32"/>
  <c r="AG45" i="32"/>
  <c r="AF45" i="32"/>
  <c r="AE45" i="32"/>
  <c r="AD45" i="32"/>
  <c r="AC45" i="32"/>
  <c r="AB45" i="32"/>
  <c r="AA45" i="32"/>
  <c r="Z45" i="32"/>
  <c r="Y45" i="32"/>
  <c r="X45" i="32"/>
  <c r="W45" i="32"/>
  <c r="V45" i="32"/>
  <c r="U45" i="32"/>
  <c r="T45" i="32"/>
  <c r="S45" i="32"/>
  <c r="R45" i="32"/>
  <c r="Q45" i="32"/>
  <c r="P45" i="32"/>
  <c r="O45" i="32"/>
  <c r="N45" i="32"/>
  <c r="M45" i="32"/>
  <c r="L45" i="32"/>
  <c r="K45" i="32"/>
  <c r="J45" i="32"/>
  <c r="I45" i="32"/>
  <c r="H45" i="32"/>
  <c r="G45" i="32"/>
  <c r="F45" i="32"/>
  <c r="E45" i="32"/>
  <c r="D45" i="32"/>
  <c r="AV44" i="32"/>
  <c r="AU44" i="32"/>
  <c r="AT44" i="32"/>
  <c r="AS44" i="32"/>
  <c r="AR44" i="32"/>
  <c r="AQ44" i="32"/>
  <c r="AP44" i="32"/>
  <c r="AO44" i="32"/>
  <c r="AN44" i="32"/>
  <c r="AM44" i="32"/>
  <c r="AL44" i="32"/>
  <c r="AK44" i="32"/>
  <c r="AJ44" i="32"/>
  <c r="AI44" i="32"/>
  <c r="AH44" i="32"/>
  <c r="AG44" i="32"/>
  <c r="AF44" i="32"/>
  <c r="AE44" i="32"/>
  <c r="AD44" i="32"/>
  <c r="AC44" i="32"/>
  <c r="AB44" i="32"/>
  <c r="AA44" i="32"/>
  <c r="Z44" i="32"/>
  <c r="Y44" i="32"/>
  <c r="X44" i="32"/>
  <c r="W44" i="32"/>
  <c r="V44" i="32"/>
  <c r="U44" i="32"/>
  <c r="T44" i="32"/>
  <c r="S44" i="32"/>
  <c r="R44" i="32"/>
  <c r="Q44" i="32"/>
  <c r="P44" i="32"/>
  <c r="O44" i="32"/>
  <c r="N44" i="32"/>
  <c r="M44" i="32"/>
  <c r="L44" i="32"/>
  <c r="K44" i="32"/>
  <c r="J44" i="32"/>
  <c r="I44" i="32"/>
  <c r="H44" i="32"/>
  <c r="G44" i="32"/>
  <c r="F44" i="32"/>
  <c r="E44" i="32"/>
  <c r="D44" i="32"/>
  <c r="AV43" i="32"/>
  <c r="AU43" i="32"/>
  <c r="AT43" i="32"/>
  <c r="AS43" i="32"/>
  <c r="AR43" i="32"/>
  <c r="AQ43" i="32"/>
  <c r="AP43" i="32"/>
  <c r="AO43" i="32"/>
  <c r="AN43" i="32"/>
  <c r="AM43" i="32"/>
  <c r="AL43" i="32"/>
  <c r="AK43" i="32"/>
  <c r="AJ43" i="32"/>
  <c r="AI43" i="32"/>
  <c r="AH43" i="32"/>
  <c r="AG43" i="32"/>
  <c r="AF43" i="32"/>
  <c r="AE43" i="32"/>
  <c r="AD43" i="32"/>
  <c r="AC43" i="32"/>
  <c r="AB43" i="32"/>
  <c r="AA43" i="32"/>
  <c r="Z43" i="32"/>
  <c r="Y43" i="32"/>
  <c r="X43" i="32"/>
  <c r="W43" i="32"/>
  <c r="V43" i="32"/>
  <c r="U43" i="32"/>
  <c r="T43" i="32"/>
  <c r="S43" i="32"/>
  <c r="R43" i="32"/>
  <c r="Q43" i="32"/>
  <c r="P43" i="32"/>
  <c r="O43" i="32"/>
  <c r="N43" i="32"/>
  <c r="M43" i="32"/>
  <c r="L43" i="32"/>
  <c r="K43" i="32"/>
  <c r="J43" i="32"/>
  <c r="I43" i="32"/>
  <c r="H43" i="32"/>
  <c r="G43" i="32"/>
  <c r="F43" i="32"/>
  <c r="E43" i="32"/>
  <c r="D43" i="32"/>
  <c r="CA15" i="32"/>
  <c r="BZ15" i="32"/>
  <c r="BY15" i="32"/>
  <c r="BX15" i="32"/>
  <c r="BW15" i="32"/>
  <c r="BV15" i="32"/>
  <c r="BU15" i="32"/>
  <c r="BT15" i="32"/>
  <c r="BS15" i="32"/>
  <c r="BR15" i="32"/>
  <c r="BQ15" i="32"/>
  <c r="BP15" i="32"/>
  <c r="BO15" i="32"/>
  <c r="BN15" i="32"/>
  <c r="BM15" i="32"/>
  <c r="BL15" i="32"/>
  <c r="BK15" i="32"/>
  <c r="BJ15" i="32"/>
  <c r="BI15" i="32"/>
  <c r="BH15" i="32"/>
  <c r="BG15" i="32"/>
  <c r="BF15" i="32"/>
  <c r="BE15" i="32"/>
  <c r="BD15" i="32"/>
  <c r="BC15" i="32"/>
  <c r="BB15" i="32"/>
  <c r="BA15" i="32"/>
  <c r="AZ15" i="32"/>
  <c r="AY15" i="32"/>
  <c r="AX15" i="32"/>
  <c r="AW15" i="32"/>
  <c r="AV15" i="32"/>
  <c r="AU15" i="32"/>
  <c r="AT15" i="32"/>
  <c r="AS15" i="32"/>
  <c r="AR15" i="32"/>
  <c r="AQ15" i="32"/>
  <c r="AP15" i="32"/>
  <c r="AO15" i="32"/>
  <c r="AN15" i="32"/>
  <c r="AM15" i="32"/>
  <c r="AL15" i="32"/>
  <c r="AK15" i="32"/>
  <c r="AJ15" i="32"/>
  <c r="AI15" i="32"/>
  <c r="AH15" i="32"/>
  <c r="AG15" i="32"/>
  <c r="AF15" i="32"/>
  <c r="AE15" i="32"/>
  <c r="AD15" i="32"/>
  <c r="AC15" i="32"/>
  <c r="AB15" i="32"/>
  <c r="AA15" i="32"/>
  <c r="Z15" i="32"/>
  <c r="Y15" i="32"/>
  <c r="X15" i="32"/>
  <c r="W15" i="32"/>
  <c r="V15" i="32"/>
  <c r="U15" i="32"/>
  <c r="T15" i="32"/>
  <c r="S15" i="32"/>
  <c r="R15" i="32"/>
  <c r="Q15" i="32"/>
  <c r="P15" i="32"/>
  <c r="O15" i="32"/>
  <c r="N15" i="32"/>
  <c r="M15" i="32"/>
  <c r="L15" i="32"/>
  <c r="K15" i="32"/>
  <c r="J15" i="32"/>
  <c r="I15" i="32"/>
  <c r="H15" i="32"/>
  <c r="G15" i="32"/>
  <c r="F15" i="32"/>
  <c r="E15" i="32"/>
  <c r="D15" i="32"/>
  <c r="CA14" i="32"/>
  <c r="BZ14" i="32"/>
  <c r="BY14" i="32"/>
  <c r="BX14" i="32"/>
  <c r="BW14" i="32"/>
  <c r="BV14" i="32"/>
  <c r="BU14" i="32"/>
  <c r="BT14" i="32"/>
  <c r="BS14" i="32"/>
  <c r="BR14" i="32"/>
  <c r="BQ14" i="32"/>
  <c r="BP14" i="32"/>
  <c r="BO14" i="32"/>
  <c r="BN14" i="32"/>
  <c r="BM14" i="32"/>
  <c r="BL14" i="32"/>
  <c r="BK14" i="32"/>
  <c r="BJ14" i="32"/>
  <c r="BI14" i="32"/>
  <c r="BH14" i="32"/>
  <c r="BG14" i="32"/>
  <c r="BF14" i="32"/>
  <c r="BE14" i="32"/>
  <c r="BD14" i="32"/>
  <c r="BC14" i="32"/>
  <c r="BB14" i="32"/>
  <c r="BA14" i="32"/>
  <c r="AZ14" i="32"/>
  <c r="AY14" i="32"/>
  <c r="AX14" i="32"/>
  <c r="AW14" i="32"/>
  <c r="AV14" i="32"/>
  <c r="AU14" i="32"/>
  <c r="AT14" i="32"/>
  <c r="AS14" i="32"/>
  <c r="AR14" i="32"/>
  <c r="AQ14" i="32"/>
  <c r="AP14" i="32"/>
  <c r="AO14" i="32"/>
  <c r="AN14" i="32"/>
  <c r="AM14" i="32"/>
  <c r="AL14" i="32"/>
  <c r="AK14" i="32"/>
  <c r="AJ14" i="32"/>
  <c r="AI14" i="32"/>
  <c r="AH14" i="32"/>
  <c r="AG14" i="32"/>
  <c r="AF14" i="32"/>
  <c r="AE14" i="32"/>
  <c r="AD14" i="32"/>
  <c r="AC14" i="32"/>
  <c r="AB14" i="32"/>
  <c r="AA14" i="32"/>
  <c r="Z14" i="32"/>
  <c r="Y14" i="32"/>
  <c r="X14" i="32"/>
  <c r="W14" i="32"/>
  <c r="V14" i="32"/>
  <c r="U14" i="32"/>
  <c r="T14" i="32"/>
  <c r="S14" i="32"/>
  <c r="R14" i="32"/>
  <c r="Q14" i="32"/>
  <c r="P14" i="32"/>
  <c r="O14" i="32"/>
  <c r="N14" i="32"/>
  <c r="M14" i="32"/>
  <c r="L14" i="32"/>
  <c r="K14" i="32"/>
  <c r="J14" i="32"/>
  <c r="I14" i="32"/>
  <c r="H14" i="32"/>
  <c r="G14" i="32"/>
  <c r="F14" i="32"/>
  <c r="E14" i="32"/>
  <c r="D14" i="32"/>
  <c r="CA13" i="32"/>
  <c r="BZ13" i="32"/>
  <c r="BY13" i="32"/>
  <c r="BX13" i="32"/>
  <c r="BW13" i="32"/>
  <c r="BV13" i="32"/>
  <c r="BU13" i="32"/>
  <c r="BT13" i="32"/>
  <c r="BS13" i="32"/>
  <c r="BR13" i="32"/>
  <c r="BQ13" i="32"/>
  <c r="BP13" i="32"/>
  <c r="BO13" i="32"/>
  <c r="BN13" i="32"/>
  <c r="BM13" i="32"/>
  <c r="BL13" i="32"/>
  <c r="BK13" i="32"/>
  <c r="BJ13" i="32"/>
  <c r="BI13" i="32"/>
  <c r="BH13" i="32"/>
  <c r="BG13" i="32"/>
  <c r="BF13" i="32"/>
  <c r="BE13" i="32"/>
  <c r="BD13" i="32"/>
  <c r="BC13" i="32"/>
  <c r="BB13" i="32"/>
  <c r="BA13" i="32"/>
  <c r="AZ13" i="32"/>
  <c r="AY13" i="32"/>
  <c r="AX13" i="32"/>
  <c r="AW13" i="32"/>
  <c r="AV13" i="32"/>
  <c r="AU13" i="32"/>
  <c r="AT13" i="32"/>
  <c r="AS13" i="32"/>
  <c r="AR13" i="32"/>
  <c r="AQ13" i="32"/>
  <c r="AP13" i="32"/>
  <c r="AO13" i="32"/>
  <c r="AN13" i="32"/>
  <c r="AM13" i="32"/>
  <c r="AL13" i="32"/>
  <c r="AK13" i="32"/>
  <c r="AJ13" i="32"/>
  <c r="AI13" i="32"/>
  <c r="AH13" i="32"/>
  <c r="AG13" i="32"/>
  <c r="AF13" i="32"/>
  <c r="AE13" i="32"/>
  <c r="AD13" i="32"/>
  <c r="AC13" i="32"/>
  <c r="AB13" i="32"/>
  <c r="AA13" i="32"/>
  <c r="Z13" i="32"/>
  <c r="Y13" i="32"/>
  <c r="X13" i="32"/>
  <c r="W13" i="32"/>
  <c r="V13" i="32"/>
  <c r="U13" i="32"/>
  <c r="T13" i="32"/>
  <c r="S13" i="32"/>
  <c r="R13" i="32"/>
  <c r="Q13" i="32"/>
  <c r="P13" i="32"/>
  <c r="O13" i="32"/>
  <c r="N13" i="32"/>
  <c r="M13" i="32"/>
  <c r="L13" i="32"/>
  <c r="K13" i="32"/>
  <c r="J13" i="32"/>
  <c r="I13" i="32"/>
  <c r="H13" i="32"/>
  <c r="G13" i="32"/>
  <c r="F13" i="32"/>
  <c r="E13" i="32"/>
  <c r="D13" i="32"/>
  <c r="CA12" i="32"/>
  <c r="BZ12" i="32"/>
  <c r="BY12" i="32"/>
  <c r="BX12" i="32"/>
  <c r="BW12" i="32"/>
  <c r="BV12" i="32"/>
  <c r="BU12" i="32"/>
  <c r="BT12" i="32"/>
  <c r="BS12" i="32"/>
  <c r="BR12" i="32"/>
  <c r="BQ12" i="32"/>
  <c r="BP12" i="32"/>
  <c r="BO12" i="32"/>
  <c r="BN12" i="32"/>
  <c r="BM12" i="32"/>
  <c r="BL12" i="32"/>
  <c r="BK12" i="32"/>
  <c r="BJ12" i="32"/>
  <c r="BI12" i="32"/>
  <c r="BH12" i="32"/>
  <c r="BG12" i="32"/>
  <c r="BF12" i="32"/>
  <c r="BE12" i="32"/>
  <c r="BD12" i="32"/>
  <c r="BC12" i="32"/>
  <c r="BB12" i="32"/>
  <c r="BA12" i="32"/>
  <c r="AZ12" i="32"/>
  <c r="AY12" i="32"/>
  <c r="AX12" i="32"/>
  <c r="AW12" i="32"/>
  <c r="AV12" i="32"/>
  <c r="AU12" i="32"/>
  <c r="AT12" i="32"/>
  <c r="AS12" i="32"/>
  <c r="AR12" i="32"/>
  <c r="AQ12" i="32"/>
  <c r="AP12" i="32"/>
  <c r="AO12" i="32"/>
  <c r="AN12" i="32"/>
  <c r="AM12" i="32"/>
  <c r="AL12" i="32"/>
  <c r="AK12" i="32"/>
  <c r="AJ12" i="32"/>
  <c r="AI12" i="32"/>
  <c r="AH12" i="32"/>
  <c r="AG12" i="32"/>
  <c r="AF12" i="32"/>
  <c r="AE12" i="32"/>
  <c r="AD12" i="32"/>
  <c r="AC12" i="32"/>
  <c r="AB12" i="32"/>
  <c r="AA12" i="32"/>
  <c r="Z12" i="32"/>
  <c r="Y12" i="32"/>
  <c r="X12" i="32"/>
  <c r="W12" i="32"/>
  <c r="V12" i="32"/>
  <c r="U12" i="32"/>
  <c r="T12" i="32"/>
  <c r="S12" i="32"/>
  <c r="R12" i="32"/>
  <c r="Q12" i="32"/>
  <c r="P12" i="32"/>
  <c r="O12" i="32"/>
  <c r="N12" i="32"/>
  <c r="M12" i="32"/>
  <c r="L12" i="32"/>
  <c r="K12" i="32"/>
  <c r="J12" i="32"/>
  <c r="I12" i="32"/>
  <c r="H12" i="32"/>
  <c r="G12" i="32"/>
  <c r="F12" i="32"/>
  <c r="E12" i="32"/>
  <c r="D12" i="32"/>
  <c r="AO116" i="19"/>
  <c r="AO115" i="19"/>
  <c r="AO114" i="19"/>
  <c r="AO113" i="19"/>
  <c r="AG59" i="19"/>
  <c r="AF59" i="19"/>
  <c r="AE59" i="19"/>
  <c r="AD59" i="19"/>
  <c r="AC59" i="19"/>
  <c r="AB59" i="19"/>
  <c r="AA59" i="19"/>
  <c r="Z59" i="19"/>
  <c r="Y59" i="19"/>
  <c r="X59" i="19"/>
  <c r="W59" i="19"/>
  <c r="V59" i="19"/>
  <c r="U59" i="19"/>
  <c r="T59" i="19"/>
  <c r="S59" i="19"/>
  <c r="R59" i="19"/>
  <c r="Q59" i="19"/>
  <c r="O59" i="19"/>
  <c r="N59" i="19"/>
  <c r="M59" i="19"/>
  <c r="L59" i="19"/>
  <c r="K59" i="19"/>
  <c r="J59" i="19"/>
  <c r="I59" i="19"/>
  <c r="H59" i="19"/>
  <c r="G59" i="19"/>
  <c r="F59" i="19"/>
  <c r="E59" i="19"/>
  <c r="D59" i="19"/>
  <c r="AG58" i="19"/>
  <c r="AF58" i="19"/>
  <c r="AE58" i="19"/>
  <c r="AD58" i="19"/>
  <c r="AC58" i="19"/>
  <c r="AB58" i="19"/>
  <c r="AA58" i="19"/>
  <c r="Z58" i="19"/>
  <c r="Y58" i="19"/>
  <c r="X58" i="19"/>
  <c r="W58" i="19"/>
  <c r="V58" i="19"/>
  <c r="U58" i="19"/>
  <c r="T58" i="19"/>
  <c r="S58" i="19"/>
  <c r="R58" i="19"/>
  <c r="Q58" i="19"/>
  <c r="O58" i="19"/>
  <c r="N58" i="19"/>
  <c r="M58" i="19"/>
  <c r="L58" i="19"/>
  <c r="K58" i="19"/>
  <c r="J58" i="19"/>
  <c r="I58" i="19"/>
  <c r="H58" i="19"/>
  <c r="G58" i="19"/>
  <c r="F58" i="19"/>
  <c r="E58" i="19"/>
  <c r="D58" i="19"/>
  <c r="AG57" i="19"/>
  <c r="AF57" i="19"/>
  <c r="AE57" i="19"/>
  <c r="AD57" i="19"/>
  <c r="AC57" i="19"/>
  <c r="AB57" i="19"/>
  <c r="AA57" i="19"/>
  <c r="Z57" i="19"/>
  <c r="Y57" i="19"/>
  <c r="X57" i="19"/>
  <c r="W57" i="19"/>
  <c r="V57" i="19"/>
  <c r="U57" i="19"/>
  <c r="T57" i="19"/>
  <c r="S57" i="19"/>
  <c r="R57" i="19"/>
  <c r="Q57" i="19"/>
  <c r="O57" i="19"/>
  <c r="N57" i="19"/>
  <c r="M57" i="19"/>
  <c r="L57" i="19"/>
  <c r="K57" i="19"/>
  <c r="J57" i="19"/>
  <c r="I57" i="19"/>
  <c r="H57" i="19"/>
  <c r="G57" i="19"/>
  <c r="F57" i="19"/>
  <c r="E57" i="19"/>
  <c r="D57" i="19"/>
  <c r="AG56" i="19"/>
  <c r="AF56" i="19"/>
  <c r="AE56" i="19"/>
  <c r="AD56" i="19"/>
  <c r="AC56" i="19"/>
  <c r="AB56" i="19"/>
  <c r="AA56" i="19"/>
  <c r="Z56" i="19"/>
  <c r="Y56" i="19"/>
  <c r="X56" i="19"/>
  <c r="W56" i="19"/>
  <c r="V56" i="19"/>
  <c r="U56" i="19"/>
  <c r="T56" i="19"/>
  <c r="S56" i="19"/>
  <c r="R56" i="19"/>
  <c r="Q56" i="19"/>
  <c r="O56" i="19"/>
  <c r="N56" i="19"/>
  <c r="M56" i="19"/>
  <c r="L56" i="19"/>
  <c r="K56" i="19"/>
  <c r="J56" i="19"/>
  <c r="I56" i="19"/>
  <c r="H56" i="19"/>
  <c r="G56" i="19"/>
  <c r="F56" i="19"/>
  <c r="E56" i="19"/>
  <c r="D56" i="19"/>
  <c r="AG55" i="19"/>
  <c r="AF55" i="19"/>
  <c r="AE55" i="19"/>
  <c r="AD55" i="19"/>
  <c r="AC55" i="19"/>
  <c r="AB55" i="19"/>
  <c r="AA55" i="19"/>
  <c r="Z55" i="19"/>
  <c r="Y55" i="19"/>
  <c r="X55" i="19"/>
  <c r="W55" i="19"/>
  <c r="V55" i="19"/>
  <c r="U55" i="19"/>
  <c r="T55" i="19"/>
  <c r="S55" i="19"/>
  <c r="R55" i="19"/>
  <c r="Q55" i="19"/>
  <c r="O55" i="19"/>
  <c r="N55" i="19"/>
  <c r="M55" i="19"/>
  <c r="L55" i="19"/>
  <c r="K55" i="19"/>
  <c r="J55" i="19"/>
  <c r="I55" i="19"/>
  <c r="H55" i="19"/>
  <c r="G55" i="19"/>
  <c r="F55" i="19"/>
  <c r="E55" i="19"/>
  <c r="D55" i="19"/>
  <c r="AG53" i="19"/>
  <c r="AF53" i="19"/>
  <c r="AE53" i="19"/>
  <c r="AD53" i="19"/>
  <c r="AC53" i="19"/>
  <c r="AB53" i="19"/>
  <c r="AA53" i="19"/>
  <c r="Z53" i="19"/>
  <c r="Y53" i="19"/>
  <c r="X53" i="19"/>
  <c r="W53" i="19"/>
  <c r="V53" i="19"/>
  <c r="U53" i="19"/>
  <c r="T53" i="19"/>
  <c r="S53" i="19"/>
  <c r="R53" i="19"/>
  <c r="Q53" i="19"/>
  <c r="O53" i="19"/>
  <c r="N53" i="19"/>
  <c r="M53" i="19"/>
  <c r="L53" i="19"/>
  <c r="K53" i="19"/>
  <c r="J53" i="19"/>
  <c r="I53" i="19"/>
  <c r="H53" i="19"/>
  <c r="G53" i="19"/>
  <c r="F53" i="19"/>
  <c r="E53" i="19"/>
  <c r="D53" i="19"/>
  <c r="AG52" i="19"/>
  <c r="AF52" i="19"/>
  <c r="AE52" i="19"/>
  <c r="AD52" i="19"/>
  <c r="AC52" i="19"/>
  <c r="AB52" i="19"/>
  <c r="AA52" i="19"/>
  <c r="Z52" i="19"/>
  <c r="Y52" i="19"/>
  <c r="X52" i="19"/>
  <c r="W52" i="19"/>
  <c r="V52" i="19"/>
  <c r="U52" i="19"/>
  <c r="T52" i="19"/>
  <c r="S52" i="19"/>
  <c r="R52" i="19"/>
  <c r="Q52" i="19"/>
  <c r="O52" i="19"/>
  <c r="N52" i="19"/>
  <c r="M52" i="19"/>
  <c r="L52" i="19"/>
  <c r="K52" i="19"/>
  <c r="J52" i="19"/>
  <c r="I52" i="19"/>
  <c r="H52" i="19"/>
  <c r="G52" i="19"/>
  <c r="F52" i="19"/>
  <c r="E52" i="19"/>
  <c r="D52" i="19"/>
  <c r="AG51" i="19"/>
  <c r="AF51" i="19"/>
  <c r="AE51" i="19"/>
  <c r="BU19" i="26" s="1"/>
  <c r="AD51" i="19"/>
  <c r="BT19" i="26" s="1"/>
  <c r="AC51" i="19"/>
  <c r="AB51" i="19"/>
  <c r="AA51" i="19"/>
  <c r="Z51" i="19"/>
  <c r="Y51" i="19"/>
  <c r="X51" i="19"/>
  <c r="W51" i="19"/>
  <c r="V51" i="19"/>
  <c r="U51" i="19"/>
  <c r="T51" i="19"/>
  <c r="S51" i="19"/>
  <c r="R51" i="19"/>
  <c r="Q51" i="19"/>
  <c r="O51" i="19"/>
  <c r="N51" i="19"/>
  <c r="M51" i="19"/>
  <c r="L51" i="19"/>
  <c r="K51" i="19"/>
  <c r="J51" i="19"/>
  <c r="I51" i="19"/>
  <c r="H51" i="19"/>
  <c r="G51" i="19"/>
  <c r="F51" i="19"/>
  <c r="E51" i="19"/>
  <c r="D51" i="19"/>
  <c r="AG50" i="19"/>
  <c r="AG60" i="19" s="1"/>
  <c r="AF50" i="19"/>
  <c r="AF60" i="19" s="1"/>
  <c r="AE50" i="19"/>
  <c r="AE60" i="19" s="1"/>
  <c r="AD50" i="19"/>
  <c r="AD60" i="19" s="1"/>
  <c r="AC50" i="19"/>
  <c r="AB50" i="19"/>
  <c r="AB60" i="19" s="1"/>
  <c r="AA50" i="19"/>
  <c r="AA60" i="19" s="1"/>
  <c r="Z50" i="19"/>
  <c r="Z60" i="19" s="1"/>
  <c r="Y50" i="19"/>
  <c r="Y60" i="19" s="1"/>
  <c r="X50" i="19"/>
  <c r="X60" i="19" s="1"/>
  <c r="W50" i="19"/>
  <c r="W60" i="19" s="1"/>
  <c r="V50" i="19"/>
  <c r="V60" i="19" s="1"/>
  <c r="U50" i="19"/>
  <c r="U60" i="19" s="1"/>
  <c r="T50" i="19"/>
  <c r="T60" i="19" s="1"/>
  <c r="S50" i="19"/>
  <c r="S60" i="19" s="1"/>
  <c r="R50" i="19"/>
  <c r="R60" i="19" s="1"/>
  <c r="Q50" i="19"/>
  <c r="Q60" i="19" s="1"/>
  <c r="O50" i="19"/>
  <c r="O60" i="19" s="1"/>
  <c r="N50" i="19"/>
  <c r="N60" i="19" s="1"/>
  <c r="M50" i="19"/>
  <c r="M60" i="19" s="1"/>
  <c r="L50" i="19"/>
  <c r="L60" i="19" s="1"/>
  <c r="K50" i="19"/>
  <c r="K60" i="19" s="1"/>
  <c r="J50" i="19"/>
  <c r="J60" i="19" s="1"/>
  <c r="I50" i="19"/>
  <c r="I60" i="19" s="1"/>
  <c r="H50" i="19"/>
  <c r="H60" i="19" s="1"/>
  <c r="G50" i="19"/>
  <c r="G60" i="19" s="1"/>
  <c r="F50" i="19"/>
  <c r="F60" i="19" s="1"/>
  <c r="E50" i="19"/>
  <c r="E60" i="19" s="1"/>
  <c r="D50" i="19"/>
  <c r="D60" i="19" s="1"/>
  <c r="AG47" i="19"/>
  <c r="AF47" i="19"/>
  <c r="AE47" i="19"/>
  <c r="AD47" i="19"/>
  <c r="AC47" i="19"/>
  <c r="AB47" i="19"/>
  <c r="AA47" i="19"/>
  <c r="Z47" i="19"/>
  <c r="Y47" i="19"/>
  <c r="X47" i="19"/>
  <c r="W47" i="19"/>
  <c r="V47" i="19"/>
  <c r="U47" i="19"/>
  <c r="T47" i="19"/>
  <c r="S47" i="19"/>
  <c r="R47" i="19"/>
  <c r="Q47" i="19"/>
  <c r="O47" i="19"/>
  <c r="N47" i="19"/>
  <c r="M47" i="19"/>
  <c r="L47" i="19"/>
  <c r="K47" i="19"/>
  <c r="J47" i="19"/>
  <c r="I47" i="19"/>
  <c r="H47" i="19"/>
  <c r="G47" i="19"/>
  <c r="F47" i="19"/>
  <c r="E47" i="19"/>
  <c r="D47" i="19"/>
  <c r="AG46" i="19"/>
  <c r="AF46" i="19"/>
  <c r="AE46" i="19"/>
  <c r="AD46" i="19"/>
  <c r="AC46" i="19"/>
  <c r="AB46" i="19"/>
  <c r="AA46" i="19"/>
  <c r="Z46" i="19"/>
  <c r="Y46" i="19"/>
  <c r="X46" i="19"/>
  <c r="W46" i="19"/>
  <c r="V46" i="19"/>
  <c r="U46" i="19"/>
  <c r="T46" i="19"/>
  <c r="S46" i="19"/>
  <c r="R46" i="19"/>
  <c r="Q46" i="19"/>
  <c r="O46" i="19"/>
  <c r="N46" i="19"/>
  <c r="M46" i="19"/>
  <c r="L46" i="19"/>
  <c r="K46" i="19"/>
  <c r="J46" i="19"/>
  <c r="I46" i="19"/>
  <c r="H46" i="19"/>
  <c r="G46" i="19"/>
  <c r="F46" i="19"/>
  <c r="E46" i="19"/>
  <c r="D46" i="19"/>
  <c r="AG45" i="19"/>
  <c r="AF45" i="19"/>
  <c r="AE45" i="19"/>
  <c r="AD45" i="19"/>
  <c r="AC45" i="19"/>
  <c r="AB45" i="19"/>
  <c r="AA45" i="19"/>
  <c r="Z45" i="19"/>
  <c r="Y45" i="19"/>
  <c r="X45" i="19"/>
  <c r="W45" i="19"/>
  <c r="V45" i="19"/>
  <c r="U45" i="19"/>
  <c r="T45" i="19"/>
  <c r="S45" i="19"/>
  <c r="R45" i="19"/>
  <c r="Q45" i="19"/>
  <c r="O45" i="19"/>
  <c r="N45" i="19"/>
  <c r="M45" i="19"/>
  <c r="L45" i="19"/>
  <c r="K45" i="19"/>
  <c r="J45" i="19"/>
  <c r="I45" i="19"/>
  <c r="H45" i="19"/>
  <c r="G45" i="19"/>
  <c r="F45" i="19"/>
  <c r="E45" i="19"/>
  <c r="D45" i="19"/>
  <c r="AG44" i="19"/>
  <c r="AF44" i="19"/>
  <c r="AE44" i="19"/>
  <c r="AD44" i="19"/>
  <c r="AC44" i="19"/>
  <c r="AB44" i="19"/>
  <c r="AA44" i="19"/>
  <c r="Z44" i="19"/>
  <c r="Y44" i="19"/>
  <c r="X44" i="19"/>
  <c r="W44" i="19"/>
  <c r="V44" i="19"/>
  <c r="U44" i="19"/>
  <c r="T44" i="19"/>
  <c r="S44" i="19"/>
  <c r="R44" i="19"/>
  <c r="Q44" i="19"/>
  <c r="O44" i="19"/>
  <c r="N44" i="19"/>
  <c r="M44" i="19"/>
  <c r="L44" i="19"/>
  <c r="K44" i="19"/>
  <c r="J44" i="19"/>
  <c r="I44" i="19"/>
  <c r="H44" i="19"/>
  <c r="G44" i="19"/>
  <c r="F44" i="19"/>
  <c r="E44" i="19"/>
  <c r="D44" i="19"/>
  <c r="AG31" i="19"/>
  <c r="AF31" i="19"/>
  <c r="AE31" i="19"/>
  <c r="AD31" i="19"/>
  <c r="AC31" i="19"/>
  <c r="AB31" i="19"/>
  <c r="AA31" i="19"/>
  <c r="Z31" i="19"/>
  <c r="Y31" i="19"/>
  <c r="X31" i="19"/>
  <c r="W31" i="19"/>
  <c r="V31" i="19"/>
  <c r="U31" i="19"/>
  <c r="T31" i="19"/>
  <c r="S31" i="19"/>
  <c r="R31" i="19"/>
  <c r="Q31" i="19"/>
  <c r="O31" i="19"/>
  <c r="N31" i="19"/>
  <c r="M31" i="19"/>
  <c r="L31" i="19"/>
  <c r="K31" i="19"/>
  <c r="J31" i="19"/>
  <c r="I31" i="19"/>
  <c r="H31" i="19"/>
  <c r="G31" i="19"/>
  <c r="F31" i="19"/>
  <c r="E31" i="19"/>
  <c r="D31" i="19"/>
  <c r="AG30" i="19"/>
  <c r="AF30" i="19"/>
  <c r="AE30" i="19"/>
  <c r="AD30" i="19"/>
  <c r="AC30" i="19"/>
  <c r="AB30" i="19"/>
  <c r="AA30" i="19"/>
  <c r="Z30" i="19"/>
  <c r="Y30" i="19"/>
  <c r="X30" i="19"/>
  <c r="W30" i="19"/>
  <c r="V30" i="19"/>
  <c r="U30" i="19"/>
  <c r="T30" i="19"/>
  <c r="S30" i="19"/>
  <c r="R30" i="19"/>
  <c r="Q30" i="19"/>
  <c r="O30" i="19"/>
  <c r="N30" i="19"/>
  <c r="M30" i="19"/>
  <c r="L30" i="19"/>
  <c r="K30" i="19"/>
  <c r="J30" i="19"/>
  <c r="I30" i="19"/>
  <c r="H30" i="19"/>
  <c r="G30" i="19"/>
  <c r="F30" i="19"/>
  <c r="E30" i="19"/>
  <c r="D30" i="19"/>
  <c r="AG29" i="19"/>
  <c r="AF29" i="19"/>
  <c r="AE29" i="19"/>
  <c r="AD29" i="19"/>
  <c r="AC29" i="19"/>
  <c r="AB29" i="19"/>
  <c r="AA29" i="19"/>
  <c r="Z29" i="19"/>
  <c r="Y29" i="19"/>
  <c r="X29" i="19"/>
  <c r="W29" i="19"/>
  <c r="V29" i="19"/>
  <c r="U29" i="19"/>
  <c r="T29" i="19"/>
  <c r="S29" i="19"/>
  <c r="R29" i="19"/>
  <c r="Q29" i="19"/>
  <c r="O29" i="19"/>
  <c r="N29" i="19"/>
  <c r="M29" i="19"/>
  <c r="L29" i="19"/>
  <c r="K29" i="19"/>
  <c r="J29" i="19"/>
  <c r="I29" i="19"/>
  <c r="H29" i="19"/>
  <c r="G29" i="19"/>
  <c r="F29" i="19"/>
  <c r="E29" i="19"/>
  <c r="D29" i="19"/>
  <c r="AG28" i="19"/>
  <c r="AF28" i="19"/>
  <c r="AE28" i="19"/>
  <c r="AD28" i="19"/>
  <c r="AC28" i="19"/>
  <c r="AB28" i="19"/>
  <c r="AA28" i="19"/>
  <c r="Z28" i="19"/>
  <c r="Y28" i="19"/>
  <c r="X28" i="19"/>
  <c r="W28" i="19"/>
  <c r="V28" i="19"/>
  <c r="U28" i="19"/>
  <c r="T28" i="19"/>
  <c r="S28" i="19"/>
  <c r="R28" i="19"/>
  <c r="Q28" i="19"/>
  <c r="O28" i="19"/>
  <c r="N28" i="19"/>
  <c r="M28" i="19"/>
  <c r="L28" i="19"/>
  <c r="K28" i="19"/>
  <c r="J28" i="19"/>
  <c r="I28" i="19"/>
  <c r="H28" i="19"/>
  <c r="G28" i="19"/>
  <c r="F28" i="19"/>
  <c r="E28" i="19"/>
  <c r="D28" i="19"/>
  <c r="AG15" i="19"/>
  <c r="AF15" i="19"/>
  <c r="AE15" i="19"/>
  <c r="AD15" i="19"/>
  <c r="AC15" i="19"/>
  <c r="AB15" i="19"/>
  <c r="AA15" i="19"/>
  <c r="Z15" i="19"/>
  <c r="Y15" i="19"/>
  <c r="X15" i="19"/>
  <c r="W15" i="19"/>
  <c r="V15" i="19"/>
  <c r="U15" i="19"/>
  <c r="T15" i="19"/>
  <c r="S15" i="19"/>
  <c r="R15" i="19"/>
  <c r="Q15" i="19"/>
  <c r="O15" i="19"/>
  <c r="N15" i="19"/>
  <c r="M15" i="19"/>
  <c r="L15" i="19"/>
  <c r="K15" i="19"/>
  <c r="J15" i="19"/>
  <c r="I15" i="19"/>
  <c r="H15" i="19"/>
  <c r="G15" i="19"/>
  <c r="F15" i="19"/>
  <c r="E15" i="19"/>
  <c r="D15" i="19"/>
  <c r="AG14" i="19"/>
  <c r="AF14" i="19"/>
  <c r="AE14" i="19"/>
  <c r="AD14" i="19"/>
  <c r="AC14" i="19"/>
  <c r="AB14" i="19"/>
  <c r="AA14" i="19"/>
  <c r="Z14" i="19"/>
  <c r="Y14" i="19"/>
  <c r="X14" i="19"/>
  <c r="W14" i="19"/>
  <c r="V14" i="19"/>
  <c r="U14" i="19"/>
  <c r="T14" i="19"/>
  <c r="S14" i="19"/>
  <c r="R14" i="19"/>
  <c r="Q14" i="19"/>
  <c r="O14" i="19"/>
  <c r="N14" i="19"/>
  <c r="M14" i="19"/>
  <c r="L14" i="19"/>
  <c r="K14" i="19"/>
  <c r="J14" i="19"/>
  <c r="I14" i="19"/>
  <c r="H14" i="19"/>
  <c r="G14" i="19"/>
  <c r="F14" i="19"/>
  <c r="E14" i="19"/>
  <c r="D14" i="19"/>
  <c r="AG13" i="19"/>
  <c r="AF13" i="19"/>
  <c r="AE13" i="19"/>
  <c r="AD13" i="19"/>
  <c r="AC13" i="19"/>
  <c r="AB13" i="19"/>
  <c r="AA13" i="19"/>
  <c r="Z13" i="19"/>
  <c r="Y13" i="19"/>
  <c r="X13" i="19"/>
  <c r="W13" i="19"/>
  <c r="V13" i="19"/>
  <c r="U13" i="19"/>
  <c r="T13" i="19"/>
  <c r="S13" i="19"/>
  <c r="R13" i="19"/>
  <c r="Q13" i="19"/>
  <c r="O13" i="19"/>
  <c r="N13" i="19"/>
  <c r="M13" i="19"/>
  <c r="L13" i="19"/>
  <c r="K13" i="19"/>
  <c r="J13" i="19"/>
  <c r="I13" i="19"/>
  <c r="H13" i="19"/>
  <c r="G13" i="19"/>
  <c r="F13" i="19"/>
  <c r="E13" i="19"/>
  <c r="D13" i="19"/>
  <c r="AG12" i="19"/>
  <c r="AF12" i="19"/>
  <c r="AE12" i="19"/>
  <c r="AD12" i="19"/>
  <c r="AC12" i="19"/>
  <c r="AB12" i="19"/>
  <c r="AA12" i="19"/>
  <c r="Z12" i="19"/>
  <c r="Y12" i="19"/>
  <c r="X12" i="19"/>
  <c r="W12" i="19"/>
  <c r="V12" i="19"/>
  <c r="U12" i="19"/>
  <c r="T12" i="19"/>
  <c r="S12" i="19"/>
  <c r="R12" i="19"/>
  <c r="Q12" i="19"/>
  <c r="O12" i="19"/>
  <c r="N12" i="19"/>
  <c r="M12" i="19"/>
  <c r="L12" i="19"/>
  <c r="K12" i="19"/>
  <c r="J12" i="19"/>
  <c r="I12" i="19"/>
  <c r="H12" i="19"/>
  <c r="G12" i="19"/>
  <c r="F12" i="19"/>
  <c r="E12" i="19"/>
  <c r="D12" i="19"/>
  <c r="AN116" i="17"/>
  <c r="AN115" i="17"/>
  <c r="AN114" i="17"/>
  <c r="AN113" i="17"/>
  <c r="AG59" i="17"/>
  <c r="AF59" i="17"/>
  <c r="AE59" i="17"/>
  <c r="AD59" i="17"/>
  <c r="AC59" i="17"/>
  <c r="AB59" i="17"/>
  <c r="AA59" i="17"/>
  <c r="Z59" i="17"/>
  <c r="Y59" i="17"/>
  <c r="X59" i="17"/>
  <c r="W59" i="17"/>
  <c r="V59" i="17"/>
  <c r="U59" i="17"/>
  <c r="T59" i="17"/>
  <c r="S59" i="17"/>
  <c r="R59" i="17"/>
  <c r="Q59" i="17"/>
  <c r="O59" i="17"/>
  <c r="N59" i="17"/>
  <c r="M59" i="17"/>
  <c r="L59" i="17"/>
  <c r="K59" i="17"/>
  <c r="J59" i="17"/>
  <c r="I59" i="17"/>
  <c r="H59" i="17"/>
  <c r="G59" i="17"/>
  <c r="F59" i="17"/>
  <c r="E59" i="17"/>
  <c r="D59" i="17"/>
  <c r="AG58" i="17"/>
  <c r="AF58" i="17"/>
  <c r="AE58" i="17"/>
  <c r="AD58" i="17"/>
  <c r="AC58" i="17"/>
  <c r="AB58" i="17"/>
  <c r="AA58" i="17"/>
  <c r="Z58" i="17"/>
  <c r="Y58" i="17"/>
  <c r="X58" i="17"/>
  <c r="W58" i="17"/>
  <c r="V58" i="17"/>
  <c r="U58" i="17"/>
  <c r="T58" i="17"/>
  <c r="S58" i="17"/>
  <c r="R58" i="17"/>
  <c r="Q58" i="17"/>
  <c r="O58" i="17"/>
  <c r="N58" i="17"/>
  <c r="M58" i="17"/>
  <c r="L58" i="17"/>
  <c r="K58" i="17"/>
  <c r="J58" i="17"/>
  <c r="I58" i="17"/>
  <c r="H58" i="17"/>
  <c r="G58" i="17"/>
  <c r="F58" i="17"/>
  <c r="E58" i="17"/>
  <c r="D58" i="17"/>
  <c r="AG57" i="17"/>
  <c r="AF57" i="17"/>
  <c r="AE57" i="17"/>
  <c r="AD57" i="17"/>
  <c r="AC57" i="17"/>
  <c r="AB57" i="17"/>
  <c r="AA57" i="17"/>
  <c r="Z57" i="17"/>
  <c r="Y57" i="17"/>
  <c r="X57" i="17"/>
  <c r="W57" i="17"/>
  <c r="V57" i="17"/>
  <c r="U57" i="17"/>
  <c r="T57" i="17"/>
  <c r="S57" i="17"/>
  <c r="R57" i="17"/>
  <c r="Q57" i="17"/>
  <c r="O57" i="17"/>
  <c r="N57" i="17"/>
  <c r="M57" i="17"/>
  <c r="L57" i="17"/>
  <c r="K57" i="17"/>
  <c r="J57" i="17"/>
  <c r="I57" i="17"/>
  <c r="H57" i="17"/>
  <c r="G57" i="17"/>
  <c r="F57" i="17"/>
  <c r="E57" i="17"/>
  <c r="D57" i="17"/>
  <c r="AG56" i="17"/>
  <c r="AF56" i="17"/>
  <c r="AE56" i="17"/>
  <c r="AD56" i="17"/>
  <c r="AC56" i="17"/>
  <c r="AB56" i="17"/>
  <c r="AA56" i="17"/>
  <c r="Z56" i="17"/>
  <c r="Y56" i="17"/>
  <c r="X56" i="17"/>
  <c r="W56" i="17"/>
  <c r="V56" i="17"/>
  <c r="U56" i="17"/>
  <c r="T56" i="17"/>
  <c r="S56" i="17"/>
  <c r="R56" i="17"/>
  <c r="Q56" i="17"/>
  <c r="O56" i="17"/>
  <c r="N56" i="17"/>
  <c r="M56" i="17"/>
  <c r="L56" i="17"/>
  <c r="K56" i="17"/>
  <c r="J56" i="17"/>
  <c r="I56" i="17"/>
  <c r="H56" i="17"/>
  <c r="G56" i="17"/>
  <c r="F56" i="17"/>
  <c r="E56" i="17"/>
  <c r="D56" i="17"/>
  <c r="AG55" i="17"/>
  <c r="AF55" i="17"/>
  <c r="AE55" i="17"/>
  <c r="AD55" i="17"/>
  <c r="AC55" i="17"/>
  <c r="AB55" i="17"/>
  <c r="AA55" i="17"/>
  <c r="Z55" i="17"/>
  <c r="Y55" i="17"/>
  <c r="X55" i="17"/>
  <c r="W55" i="17"/>
  <c r="V55" i="17"/>
  <c r="U55" i="17"/>
  <c r="T55" i="17"/>
  <c r="S55" i="17"/>
  <c r="R55" i="17"/>
  <c r="Q55" i="17"/>
  <c r="O55" i="17"/>
  <c r="N55" i="17"/>
  <c r="M55" i="17"/>
  <c r="L55" i="17"/>
  <c r="K55" i="17"/>
  <c r="J55" i="17"/>
  <c r="I55" i="17"/>
  <c r="H55" i="17"/>
  <c r="G55" i="17"/>
  <c r="F55" i="17"/>
  <c r="E55" i="17"/>
  <c r="D55" i="17"/>
  <c r="AG53" i="17"/>
  <c r="AF53" i="17"/>
  <c r="AE53" i="17"/>
  <c r="AD53" i="17"/>
  <c r="AC53" i="17"/>
  <c r="AB53" i="17"/>
  <c r="AA53" i="17"/>
  <c r="Z53" i="17"/>
  <c r="Y53" i="17"/>
  <c r="X53" i="17"/>
  <c r="W53" i="17"/>
  <c r="V53" i="17"/>
  <c r="U53" i="17"/>
  <c r="T53" i="17"/>
  <c r="S53" i="17"/>
  <c r="R53" i="17"/>
  <c r="Q53" i="17"/>
  <c r="O53" i="17"/>
  <c r="N53" i="17"/>
  <c r="M53" i="17"/>
  <c r="L53" i="17"/>
  <c r="K53" i="17"/>
  <c r="J53" i="17"/>
  <c r="I53" i="17"/>
  <c r="H53" i="17"/>
  <c r="G53" i="17"/>
  <c r="F53" i="17"/>
  <c r="E53" i="17"/>
  <c r="D53" i="17"/>
  <c r="AG52" i="17"/>
  <c r="AF52" i="17"/>
  <c r="AE52" i="17"/>
  <c r="AD52" i="17"/>
  <c r="AC52" i="17"/>
  <c r="AB52" i="17"/>
  <c r="AA52" i="17"/>
  <c r="Z52" i="17"/>
  <c r="Y52" i="17"/>
  <c r="X52" i="17"/>
  <c r="W52" i="17"/>
  <c r="V52" i="17"/>
  <c r="U52" i="17"/>
  <c r="T52" i="17"/>
  <c r="S52" i="17"/>
  <c r="R52" i="17"/>
  <c r="Q52" i="17"/>
  <c r="O52" i="17"/>
  <c r="N52" i="17"/>
  <c r="M52" i="17"/>
  <c r="L52" i="17"/>
  <c r="K52" i="17"/>
  <c r="J52" i="17"/>
  <c r="I52" i="17"/>
  <c r="H52" i="17"/>
  <c r="G52" i="17"/>
  <c r="F52" i="17"/>
  <c r="E52" i="17"/>
  <c r="D52" i="17"/>
  <c r="AG51" i="17"/>
  <c r="AF51" i="17"/>
  <c r="AE51" i="17"/>
  <c r="BU17" i="26" s="1"/>
  <c r="AD51" i="17"/>
  <c r="BT17" i="26" s="1"/>
  <c r="AC51" i="17"/>
  <c r="AB51" i="17"/>
  <c r="AA51" i="17"/>
  <c r="Z51" i="17"/>
  <c r="Y51" i="17"/>
  <c r="X51" i="17"/>
  <c r="W51" i="17"/>
  <c r="V51" i="17"/>
  <c r="U51" i="17"/>
  <c r="T51" i="17"/>
  <c r="S51" i="17"/>
  <c r="R51" i="17"/>
  <c r="Q51" i="17"/>
  <c r="O51" i="17"/>
  <c r="N51" i="17"/>
  <c r="M51" i="17"/>
  <c r="L51" i="17"/>
  <c r="K51" i="17"/>
  <c r="J51" i="17"/>
  <c r="I51" i="17"/>
  <c r="H51" i="17"/>
  <c r="G51" i="17"/>
  <c r="F51" i="17"/>
  <c r="E51" i="17"/>
  <c r="D51" i="17"/>
  <c r="AG50" i="17"/>
  <c r="AG60" i="17" s="1"/>
  <c r="AF50" i="17"/>
  <c r="AF60" i="17" s="1"/>
  <c r="AE50" i="17"/>
  <c r="AE60" i="17" s="1"/>
  <c r="AD50" i="17"/>
  <c r="AD60" i="17" s="1"/>
  <c r="AC50" i="17"/>
  <c r="AB50" i="17"/>
  <c r="AB60" i="17" s="1"/>
  <c r="AA50" i="17"/>
  <c r="AA60" i="17" s="1"/>
  <c r="Z50" i="17"/>
  <c r="Z60" i="17" s="1"/>
  <c r="Y50" i="17"/>
  <c r="Y60" i="17" s="1"/>
  <c r="X50" i="17"/>
  <c r="X60" i="17" s="1"/>
  <c r="W50" i="17"/>
  <c r="W60" i="17" s="1"/>
  <c r="V50" i="17"/>
  <c r="V60" i="17" s="1"/>
  <c r="U50" i="17"/>
  <c r="U60" i="17" s="1"/>
  <c r="T50" i="17"/>
  <c r="T60" i="17" s="1"/>
  <c r="S50" i="17"/>
  <c r="S60" i="17" s="1"/>
  <c r="R50" i="17"/>
  <c r="R60" i="17" s="1"/>
  <c r="Q50" i="17"/>
  <c r="Q60" i="17" s="1"/>
  <c r="O50" i="17"/>
  <c r="O60" i="17" s="1"/>
  <c r="N50" i="17"/>
  <c r="N60" i="17" s="1"/>
  <c r="M50" i="17"/>
  <c r="M60" i="17" s="1"/>
  <c r="L50" i="17"/>
  <c r="L60" i="17" s="1"/>
  <c r="K50" i="17"/>
  <c r="K60" i="17" s="1"/>
  <c r="J50" i="17"/>
  <c r="J60" i="17" s="1"/>
  <c r="I50" i="17"/>
  <c r="I60" i="17" s="1"/>
  <c r="H50" i="17"/>
  <c r="H60" i="17" s="1"/>
  <c r="G50" i="17"/>
  <c r="G60" i="17" s="1"/>
  <c r="F50" i="17"/>
  <c r="F60" i="17" s="1"/>
  <c r="E50" i="17"/>
  <c r="E60" i="17" s="1"/>
  <c r="D50" i="17"/>
  <c r="D60" i="17" s="1"/>
  <c r="AG47" i="17"/>
  <c r="AF47" i="17"/>
  <c r="AE47" i="17"/>
  <c r="AD47" i="17"/>
  <c r="AC47" i="17"/>
  <c r="AB47" i="17"/>
  <c r="AA47" i="17"/>
  <c r="Z47" i="17"/>
  <c r="Y47" i="17"/>
  <c r="X47" i="17"/>
  <c r="W47" i="17"/>
  <c r="V47" i="17"/>
  <c r="U47" i="17"/>
  <c r="T47" i="17"/>
  <c r="S47" i="17"/>
  <c r="R47" i="17"/>
  <c r="Q47" i="17"/>
  <c r="O47" i="17"/>
  <c r="N47" i="17"/>
  <c r="M47" i="17"/>
  <c r="L47" i="17"/>
  <c r="K47" i="17"/>
  <c r="J47" i="17"/>
  <c r="I47" i="17"/>
  <c r="H47" i="17"/>
  <c r="G47" i="17"/>
  <c r="F47" i="17"/>
  <c r="E47" i="17"/>
  <c r="D47" i="17"/>
  <c r="AG46" i="17"/>
  <c r="AF46" i="17"/>
  <c r="AE46" i="17"/>
  <c r="AD46" i="17"/>
  <c r="AC46" i="17"/>
  <c r="AB46" i="17"/>
  <c r="AA46" i="17"/>
  <c r="Z46" i="17"/>
  <c r="Y46" i="17"/>
  <c r="X46" i="17"/>
  <c r="W46" i="17"/>
  <c r="V46" i="17"/>
  <c r="U46" i="17"/>
  <c r="T46" i="17"/>
  <c r="S46" i="17"/>
  <c r="R46" i="17"/>
  <c r="Q46" i="17"/>
  <c r="O46" i="17"/>
  <c r="N46" i="17"/>
  <c r="M46" i="17"/>
  <c r="L46" i="17"/>
  <c r="K46" i="17"/>
  <c r="J46" i="17"/>
  <c r="I46" i="17"/>
  <c r="H46" i="17"/>
  <c r="G46" i="17"/>
  <c r="F46" i="17"/>
  <c r="E46" i="17"/>
  <c r="D46" i="17"/>
  <c r="AG45" i="17"/>
  <c r="AF45" i="17"/>
  <c r="AE45" i="17"/>
  <c r="AD45" i="17"/>
  <c r="AC45" i="17"/>
  <c r="AB45" i="17"/>
  <c r="AA45" i="17"/>
  <c r="Z45" i="17"/>
  <c r="Y45" i="17"/>
  <c r="X45" i="17"/>
  <c r="W45" i="17"/>
  <c r="V45" i="17"/>
  <c r="U45" i="17"/>
  <c r="T45" i="17"/>
  <c r="S45" i="17"/>
  <c r="R45" i="17"/>
  <c r="Q45" i="17"/>
  <c r="O45" i="17"/>
  <c r="N45" i="17"/>
  <c r="M45" i="17"/>
  <c r="L45" i="17"/>
  <c r="K45" i="17"/>
  <c r="J45" i="17"/>
  <c r="I45" i="17"/>
  <c r="H45" i="17"/>
  <c r="G45" i="17"/>
  <c r="F45" i="17"/>
  <c r="E45" i="17"/>
  <c r="D45" i="17"/>
  <c r="AG44" i="17"/>
  <c r="AF44" i="17"/>
  <c r="AE44" i="17"/>
  <c r="AD44" i="17"/>
  <c r="AC44" i="17"/>
  <c r="AB44" i="17"/>
  <c r="AA44" i="17"/>
  <c r="Z44" i="17"/>
  <c r="Y44" i="17"/>
  <c r="X44" i="17"/>
  <c r="W44" i="17"/>
  <c r="V44" i="17"/>
  <c r="U44" i="17"/>
  <c r="T44" i="17"/>
  <c r="S44" i="17"/>
  <c r="R44" i="17"/>
  <c r="Q44" i="17"/>
  <c r="O44" i="17"/>
  <c r="N44" i="17"/>
  <c r="M44" i="17"/>
  <c r="L44" i="17"/>
  <c r="K44" i="17"/>
  <c r="J44" i="17"/>
  <c r="I44" i="17"/>
  <c r="H44" i="17"/>
  <c r="G44" i="17"/>
  <c r="F44" i="17"/>
  <c r="E44" i="17"/>
  <c r="D44" i="17"/>
  <c r="AG31" i="17"/>
  <c r="AF31" i="17"/>
  <c r="AE31" i="17"/>
  <c r="AD31" i="17"/>
  <c r="AC31" i="17"/>
  <c r="AB31" i="17"/>
  <c r="AA31" i="17"/>
  <c r="Z31" i="17"/>
  <c r="Y31" i="17"/>
  <c r="X31" i="17"/>
  <c r="W31" i="17"/>
  <c r="V31" i="17"/>
  <c r="U31" i="17"/>
  <c r="T31" i="17"/>
  <c r="S31" i="17"/>
  <c r="R31" i="17"/>
  <c r="Q31" i="17"/>
  <c r="O31" i="17"/>
  <c r="N31" i="17"/>
  <c r="M31" i="17"/>
  <c r="L31" i="17"/>
  <c r="K31" i="17"/>
  <c r="J31" i="17"/>
  <c r="I31" i="17"/>
  <c r="H31" i="17"/>
  <c r="G31" i="17"/>
  <c r="F31" i="17"/>
  <c r="E31" i="17"/>
  <c r="D31" i="17"/>
  <c r="AG30" i="17"/>
  <c r="AF30" i="17"/>
  <c r="AE30" i="17"/>
  <c r="AD30" i="17"/>
  <c r="AC30" i="17"/>
  <c r="AB30" i="17"/>
  <c r="AA30" i="17"/>
  <c r="Z30" i="17"/>
  <c r="Y30" i="17"/>
  <c r="X30" i="17"/>
  <c r="W30" i="17"/>
  <c r="V30" i="17"/>
  <c r="U30" i="17"/>
  <c r="T30" i="17"/>
  <c r="S30" i="17"/>
  <c r="R30" i="17"/>
  <c r="Q30" i="17"/>
  <c r="O30" i="17"/>
  <c r="N30" i="17"/>
  <c r="M30" i="17"/>
  <c r="L30" i="17"/>
  <c r="K30" i="17"/>
  <c r="J30" i="17"/>
  <c r="I30" i="17"/>
  <c r="H30" i="17"/>
  <c r="G30" i="17"/>
  <c r="F30" i="17"/>
  <c r="E30" i="17"/>
  <c r="D30" i="17"/>
  <c r="AG29" i="17"/>
  <c r="AF29" i="17"/>
  <c r="AE29" i="17"/>
  <c r="AD29" i="17"/>
  <c r="AC29" i="17"/>
  <c r="AB29" i="17"/>
  <c r="AA29" i="17"/>
  <c r="Z29" i="17"/>
  <c r="Y29" i="17"/>
  <c r="X29" i="17"/>
  <c r="W29" i="17"/>
  <c r="V29" i="17"/>
  <c r="U29" i="17"/>
  <c r="T29" i="17"/>
  <c r="S29" i="17"/>
  <c r="R29" i="17"/>
  <c r="Q29" i="17"/>
  <c r="O29" i="17"/>
  <c r="N29" i="17"/>
  <c r="M29" i="17"/>
  <c r="L29" i="17"/>
  <c r="K29" i="17"/>
  <c r="J29" i="17"/>
  <c r="I29" i="17"/>
  <c r="H29" i="17"/>
  <c r="G29" i="17"/>
  <c r="F29" i="17"/>
  <c r="E29" i="17"/>
  <c r="D29" i="17"/>
  <c r="AG28" i="17"/>
  <c r="AF28" i="17"/>
  <c r="AE28" i="17"/>
  <c r="AD28" i="17"/>
  <c r="AC28" i="17"/>
  <c r="AB28" i="17"/>
  <c r="AA28" i="17"/>
  <c r="Z28" i="17"/>
  <c r="Y28" i="17"/>
  <c r="X28" i="17"/>
  <c r="W28" i="17"/>
  <c r="V28" i="17"/>
  <c r="U28" i="17"/>
  <c r="T28" i="17"/>
  <c r="S28" i="17"/>
  <c r="R28" i="17"/>
  <c r="Q28" i="17"/>
  <c r="O28" i="17"/>
  <c r="N28" i="17"/>
  <c r="M28" i="17"/>
  <c r="L28" i="17"/>
  <c r="K28" i="17"/>
  <c r="J28" i="17"/>
  <c r="I28" i="17"/>
  <c r="H28" i="17"/>
  <c r="G28" i="17"/>
  <c r="F28" i="17"/>
  <c r="E28" i="17"/>
  <c r="D28" i="17"/>
  <c r="AG15" i="17"/>
  <c r="AF15" i="17"/>
  <c r="AE15" i="17"/>
  <c r="AD15" i="17"/>
  <c r="AC15" i="17"/>
  <c r="AB15" i="17"/>
  <c r="AA15" i="17"/>
  <c r="Z15" i="17"/>
  <c r="Y15" i="17"/>
  <c r="X15" i="17"/>
  <c r="W15" i="17"/>
  <c r="V15" i="17"/>
  <c r="U15" i="17"/>
  <c r="T15" i="17"/>
  <c r="S15" i="17"/>
  <c r="R15" i="17"/>
  <c r="Q15" i="17"/>
  <c r="O15" i="17"/>
  <c r="N15" i="17"/>
  <c r="M15" i="17"/>
  <c r="L15" i="17"/>
  <c r="K15" i="17"/>
  <c r="J15" i="17"/>
  <c r="I15" i="17"/>
  <c r="H15" i="17"/>
  <c r="G15" i="17"/>
  <c r="F15" i="17"/>
  <c r="E15" i="17"/>
  <c r="D15" i="17"/>
  <c r="AG14" i="17"/>
  <c r="AF14" i="17"/>
  <c r="AE14" i="17"/>
  <c r="AD14" i="17"/>
  <c r="AC14" i="17"/>
  <c r="AB14" i="17"/>
  <c r="AA14" i="17"/>
  <c r="Z14" i="17"/>
  <c r="Y14" i="17"/>
  <c r="X14" i="17"/>
  <c r="W14" i="17"/>
  <c r="V14" i="17"/>
  <c r="U14" i="17"/>
  <c r="T14" i="17"/>
  <c r="S14" i="17"/>
  <c r="R14" i="17"/>
  <c r="Q14" i="17"/>
  <c r="O14" i="17"/>
  <c r="N14" i="17"/>
  <c r="M14" i="17"/>
  <c r="L14" i="17"/>
  <c r="K14" i="17"/>
  <c r="J14" i="17"/>
  <c r="I14" i="17"/>
  <c r="H14" i="17"/>
  <c r="G14" i="17"/>
  <c r="F14" i="17"/>
  <c r="E14" i="17"/>
  <c r="D14" i="17"/>
  <c r="AG13" i="17"/>
  <c r="AF13" i="17"/>
  <c r="AE13" i="17"/>
  <c r="AD13" i="17"/>
  <c r="AC13" i="17"/>
  <c r="AB13" i="17"/>
  <c r="AA13" i="17"/>
  <c r="Z13" i="17"/>
  <c r="Y13" i="17"/>
  <c r="X13" i="17"/>
  <c r="W13" i="17"/>
  <c r="V13" i="17"/>
  <c r="U13" i="17"/>
  <c r="T13" i="17"/>
  <c r="S13" i="17"/>
  <c r="R13" i="17"/>
  <c r="Q13" i="17"/>
  <c r="O13" i="17"/>
  <c r="N13" i="17"/>
  <c r="M13" i="17"/>
  <c r="L13" i="17"/>
  <c r="K13" i="17"/>
  <c r="J13" i="17"/>
  <c r="I13" i="17"/>
  <c r="H13" i="17"/>
  <c r="G13" i="17"/>
  <c r="F13" i="17"/>
  <c r="E13" i="17"/>
  <c r="D13" i="17"/>
  <c r="AG12" i="17"/>
  <c r="AF12" i="17"/>
  <c r="AE12" i="17"/>
  <c r="AD12" i="17"/>
  <c r="AC12" i="17"/>
  <c r="AB12" i="17"/>
  <c r="AA12" i="17"/>
  <c r="Z12" i="17"/>
  <c r="Y12" i="17"/>
  <c r="X12" i="17"/>
  <c r="W12" i="17"/>
  <c r="V12" i="17"/>
  <c r="U12" i="17"/>
  <c r="T12" i="17"/>
  <c r="S12" i="17"/>
  <c r="R12" i="17"/>
  <c r="Q12" i="17"/>
  <c r="O12" i="17"/>
  <c r="N12" i="17"/>
  <c r="M12" i="17"/>
  <c r="L12" i="17"/>
  <c r="K12" i="17"/>
  <c r="J12" i="17"/>
  <c r="I12" i="17"/>
  <c r="H12" i="17"/>
  <c r="G12" i="17"/>
  <c r="F12" i="17"/>
  <c r="E12" i="17"/>
  <c r="D12" i="17"/>
  <c r="AO132" i="16"/>
  <c r="AO131" i="16"/>
  <c r="AO130" i="16"/>
  <c r="AO129" i="16"/>
  <c r="AG59" i="16"/>
  <c r="AF59" i="16"/>
  <c r="AE59" i="16"/>
  <c r="AD59" i="16"/>
  <c r="AC59" i="16"/>
  <c r="AB59" i="16"/>
  <c r="AA59" i="16"/>
  <c r="Z59" i="16"/>
  <c r="Y59" i="16"/>
  <c r="X59" i="16"/>
  <c r="W59" i="16"/>
  <c r="V59" i="16"/>
  <c r="U59" i="16"/>
  <c r="T59" i="16"/>
  <c r="S59" i="16"/>
  <c r="R59" i="16"/>
  <c r="Q59" i="16"/>
  <c r="O59" i="16"/>
  <c r="N59" i="16"/>
  <c r="M59" i="16"/>
  <c r="L59" i="16"/>
  <c r="K59" i="16"/>
  <c r="J59" i="16"/>
  <c r="I59" i="16"/>
  <c r="H59" i="16"/>
  <c r="G59" i="16"/>
  <c r="F59" i="16"/>
  <c r="E59" i="16"/>
  <c r="D59" i="16"/>
  <c r="AG58" i="16"/>
  <c r="AF58" i="16"/>
  <c r="AE58" i="16"/>
  <c r="AD58" i="16"/>
  <c r="AC58" i="16"/>
  <c r="AB58" i="16"/>
  <c r="AA58" i="16"/>
  <c r="Z58" i="16"/>
  <c r="Y58" i="16"/>
  <c r="X58" i="16"/>
  <c r="W58" i="16"/>
  <c r="V58" i="16"/>
  <c r="U58" i="16"/>
  <c r="T58" i="16"/>
  <c r="S58" i="16"/>
  <c r="R58" i="16"/>
  <c r="Q58" i="16"/>
  <c r="O58" i="16"/>
  <c r="N58" i="16"/>
  <c r="M58" i="16"/>
  <c r="L58" i="16"/>
  <c r="K58" i="16"/>
  <c r="J58" i="16"/>
  <c r="I58" i="16"/>
  <c r="H58" i="16"/>
  <c r="G58" i="16"/>
  <c r="F58" i="16"/>
  <c r="E58" i="16"/>
  <c r="D58" i="16"/>
  <c r="AG57" i="16"/>
  <c r="AF57" i="16"/>
  <c r="AE57" i="16"/>
  <c r="AD57" i="16"/>
  <c r="AC57" i="16"/>
  <c r="AB57" i="16"/>
  <c r="AA57" i="16"/>
  <c r="Z57" i="16"/>
  <c r="Y57" i="16"/>
  <c r="X57" i="16"/>
  <c r="W57" i="16"/>
  <c r="V57" i="16"/>
  <c r="U57" i="16"/>
  <c r="T57" i="16"/>
  <c r="S57" i="16"/>
  <c r="R57" i="16"/>
  <c r="Q57" i="16"/>
  <c r="O57" i="16"/>
  <c r="N57" i="16"/>
  <c r="M57" i="16"/>
  <c r="L57" i="16"/>
  <c r="K57" i="16"/>
  <c r="J57" i="16"/>
  <c r="I57" i="16"/>
  <c r="H57" i="16"/>
  <c r="G57" i="16"/>
  <c r="F57" i="16"/>
  <c r="E57" i="16"/>
  <c r="D57" i="16"/>
  <c r="AG56" i="16"/>
  <c r="AF56" i="16"/>
  <c r="AE56" i="16"/>
  <c r="AD56" i="16"/>
  <c r="AC56" i="16"/>
  <c r="AB56" i="16"/>
  <c r="AA56" i="16"/>
  <c r="Z56" i="16"/>
  <c r="Y56" i="16"/>
  <c r="X56" i="16"/>
  <c r="W56" i="16"/>
  <c r="V56" i="16"/>
  <c r="U56" i="16"/>
  <c r="T56" i="16"/>
  <c r="S56" i="16"/>
  <c r="R56" i="16"/>
  <c r="Q56" i="16"/>
  <c r="O56" i="16"/>
  <c r="N56" i="16"/>
  <c r="M56" i="16"/>
  <c r="L56" i="16"/>
  <c r="K56" i="16"/>
  <c r="J56" i="16"/>
  <c r="I56" i="16"/>
  <c r="H56" i="16"/>
  <c r="G56" i="16"/>
  <c r="F56" i="16"/>
  <c r="E56" i="16"/>
  <c r="D56" i="16"/>
  <c r="AG55" i="16"/>
  <c r="AF55" i="16"/>
  <c r="AE55" i="16"/>
  <c r="AD55" i="16"/>
  <c r="AC55" i="16"/>
  <c r="AB55" i="16"/>
  <c r="AA55" i="16"/>
  <c r="Z55" i="16"/>
  <c r="Y55" i="16"/>
  <c r="X55" i="16"/>
  <c r="W55" i="16"/>
  <c r="V55" i="16"/>
  <c r="U55" i="16"/>
  <c r="T55" i="16"/>
  <c r="S55" i="16"/>
  <c r="R55" i="16"/>
  <c r="Q55" i="16"/>
  <c r="O55" i="16"/>
  <c r="N55" i="16"/>
  <c r="M55" i="16"/>
  <c r="L55" i="16"/>
  <c r="K55" i="16"/>
  <c r="J55" i="16"/>
  <c r="I55" i="16"/>
  <c r="H55" i="16"/>
  <c r="G55" i="16"/>
  <c r="F55" i="16"/>
  <c r="E55" i="16"/>
  <c r="D55" i="16"/>
  <c r="AG53" i="16"/>
  <c r="AF53" i="16"/>
  <c r="AE53" i="16"/>
  <c r="AD53" i="16"/>
  <c r="AC53" i="16"/>
  <c r="AB53" i="16"/>
  <c r="AA53" i="16"/>
  <c r="Z53" i="16"/>
  <c r="Y53" i="16"/>
  <c r="X53" i="16"/>
  <c r="W53" i="16"/>
  <c r="V53" i="16"/>
  <c r="U53" i="16"/>
  <c r="T53" i="16"/>
  <c r="S53" i="16"/>
  <c r="R53" i="16"/>
  <c r="Q53" i="16"/>
  <c r="O53" i="16"/>
  <c r="N53" i="16"/>
  <c r="M53" i="16"/>
  <c r="L53" i="16"/>
  <c r="K53" i="16"/>
  <c r="J53" i="16"/>
  <c r="I53" i="16"/>
  <c r="H53" i="16"/>
  <c r="G53" i="16"/>
  <c r="F53" i="16"/>
  <c r="E53" i="16"/>
  <c r="D53" i="16"/>
  <c r="AG52" i="16"/>
  <c r="AF52" i="16"/>
  <c r="AE52" i="16"/>
  <c r="AD52" i="16"/>
  <c r="AC52" i="16"/>
  <c r="AB52" i="16"/>
  <c r="AA52" i="16"/>
  <c r="Z52" i="16"/>
  <c r="Y52" i="16"/>
  <c r="X52" i="16"/>
  <c r="W52" i="16"/>
  <c r="V52" i="16"/>
  <c r="U52" i="16"/>
  <c r="T52" i="16"/>
  <c r="S52" i="16"/>
  <c r="R52" i="16"/>
  <c r="Q52" i="16"/>
  <c r="O52" i="16"/>
  <c r="N52" i="16"/>
  <c r="M52" i="16"/>
  <c r="L52" i="16"/>
  <c r="K52" i="16"/>
  <c r="J52" i="16"/>
  <c r="I52" i="16"/>
  <c r="H52" i="16"/>
  <c r="G52" i="16"/>
  <c r="F52" i="16"/>
  <c r="E52" i="16"/>
  <c r="D52" i="16"/>
  <c r="AG51" i="16"/>
  <c r="AF51" i="16"/>
  <c r="AE51" i="16"/>
  <c r="BU15" i="26" s="1"/>
  <c r="AD51" i="16"/>
  <c r="BT15" i="26" s="1"/>
  <c r="AC51" i="16"/>
  <c r="AB51" i="16"/>
  <c r="AA51" i="16"/>
  <c r="Z51" i="16"/>
  <c r="Y51" i="16"/>
  <c r="X51" i="16"/>
  <c r="W51" i="16"/>
  <c r="V51" i="16"/>
  <c r="U51" i="16"/>
  <c r="T51" i="16"/>
  <c r="S51" i="16"/>
  <c r="R51" i="16"/>
  <c r="Q51" i="16"/>
  <c r="O51" i="16"/>
  <c r="N51" i="16"/>
  <c r="M51" i="16"/>
  <c r="L51" i="16"/>
  <c r="K51" i="16"/>
  <c r="J51" i="16"/>
  <c r="I51" i="16"/>
  <c r="H51" i="16"/>
  <c r="G51" i="16"/>
  <c r="F51" i="16"/>
  <c r="E51" i="16"/>
  <c r="D51" i="16"/>
  <c r="AG50" i="16"/>
  <c r="AG60" i="16" s="1"/>
  <c r="AF50" i="16"/>
  <c r="AF60" i="16" s="1"/>
  <c r="AE50" i="16"/>
  <c r="AE60" i="16" s="1"/>
  <c r="AD50" i="16"/>
  <c r="AD60" i="16" s="1"/>
  <c r="AC50" i="16"/>
  <c r="AB50" i="16"/>
  <c r="AB60" i="16" s="1"/>
  <c r="AA50" i="16"/>
  <c r="AA60" i="16" s="1"/>
  <c r="Z50" i="16"/>
  <c r="Z60" i="16" s="1"/>
  <c r="Y50" i="16"/>
  <c r="Y60" i="16" s="1"/>
  <c r="X50" i="16"/>
  <c r="X60" i="16" s="1"/>
  <c r="W50" i="16"/>
  <c r="W60" i="16" s="1"/>
  <c r="V50" i="16"/>
  <c r="V60" i="16" s="1"/>
  <c r="U50" i="16"/>
  <c r="U60" i="16" s="1"/>
  <c r="T50" i="16"/>
  <c r="T60" i="16" s="1"/>
  <c r="S50" i="16"/>
  <c r="S60" i="16" s="1"/>
  <c r="R50" i="16"/>
  <c r="R60" i="16" s="1"/>
  <c r="Q50" i="16"/>
  <c r="Q60" i="16" s="1"/>
  <c r="O50" i="16"/>
  <c r="O60" i="16" s="1"/>
  <c r="N50" i="16"/>
  <c r="N60" i="16" s="1"/>
  <c r="M50" i="16"/>
  <c r="M60" i="16" s="1"/>
  <c r="L50" i="16"/>
  <c r="L60" i="16" s="1"/>
  <c r="K50" i="16"/>
  <c r="K60" i="16" s="1"/>
  <c r="J50" i="16"/>
  <c r="J60" i="16" s="1"/>
  <c r="I50" i="16"/>
  <c r="I60" i="16" s="1"/>
  <c r="H50" i="16"/>
  <c r="H60" i="16" s="1"/>
  <c r="G50" i="16"/>
  <c r="G60" i="16" s="1"/>
  <c r="F50" i="16"/>
  <c r="F60" i="16" s="1"/>
  <c r="E50" i="16"/>
  <c r="E60" i="16" s="1"/>
  <c r="D50" i="16"/>
  <c r="D60" i="16" s="1"/>
  <c r="AG47" i="16"/>
  <c r="AF47" i="16"/>
  <c r="AE47" i="16"/>
  <c r="AD47" i="16"/>
  <c r="AC47" i="16"/>
  <c r="AB47" i="16"/>
  <c r="AA47" i="16"/>
  <c r="Z47" i="16"/>
  <c r="Y47" i="16"/>
  <c r="X47" i="16"/>
  <c r="W47" i="16"/>
  <c r="V47" i="16"/>
  <c r="U47" i="16"/>
  <c r="T47" i="16"/>
  <c r="S47" i="16"/>
  <c r="R47" i="16"/>
  <c r="Q47" i="16"/>
  <c r="O47" i="16"/>
  <c r="N47" i="16"/>
  <c r="M47" i="16"/>
  <c r="L47" i="16"/>
  <c r="K47" i="16"/>
  <c r="J47" i="16"/>
  <c r="AG46" i="16"/>
  <c r="AF46" i="16"/>
  <c r="AE46" i="16"/>
  <c r="AD46" i="16"/>
  <c r="AC46" i="16"/>
  <c r="AB46" i="16"/>
  <c r="AA46" i="16"/>
  <c r="Z46" i="16"/>
  <c r="Y46" i="16"/>
  <c r="X46" i="16"/>
  <c r="W46" i="16"/>
  <c r="V46" i="16"/>
  <c r="U46" i="16"/>
  <c r="T46" i="16"/>
  <c r="S46" i="16"/>
  <c r="R46" i="16"/>
  <c r="Q46" i="16"/>
  <c r="O46" i="16"/>
  <c r="N46" i="16"/>
  <c r="M46" i="16"/>
  <c r="L46" i="16"/>
  <c r="K46" i="16"/>
  <c r="J46" i="16"/>
  <c r="AG45" i="16"/>
  <c r="AF45" i="16"/>
  <c r="AE45" i="16"/>
  <c r="AD45" i="16"/>
  <c r="AC45" i="16"/>
  <c r="AB45" i="16"/>
  <c r="AA45" i="16"/>
  <c r="Z45" i="16"/>
  <c r="Y45" i="16"/>
  <c r="X45" i="16"/>
  <c r="W45" i="16"/>
  <c r="V45" i="16"/>
  <c r="U45" i="16"/>
  <c r="T45" i="16"/>
  <c r="S45" i="16"/>
  <c r="R45" i="16"/>
  <c r="Q45" i="16"/>
  <c r="O45" i="16"/>
  <c r="N45" i="16"/>
  <c r="M45" i="16"/>
  <c r="L45" i="16"/>
  <c r="K45" i="16"/>
  <c r="J45" i="16"/>
  <c r="AG44" i="16"/>
  <c r="AF44" i="16"/>
  <c r="AE44" i="16"/>
  <c r="AD44" i="16"/>
  <c r="AC44" i="16"/>
  <c r="AB44" i="16"/>
  <c r="AA44" i="16"/>
  <c r="Z44" i="16"/>
  <c r="Y44" i="16"/>
  <c r="X44" i="16"/>
  <c r="W44" i="16"/>
  <c r="V44" i="16"/>
  <c r="U44" i="16"/>
  <c r="T44" i="16"/>
  <c r="S44" i="16"/>
  <c r="R44" i="16"/>
  <c r="Q44" i="16"/>
  <c r="O44" i="16"/>
  <c r="N44" i="16"/>
  <c r="M44" i="16"/>
  <c r="L44" i="16"/>
  <c r="K44" i="16"/>
  <c r="J44" i="16"/>
  <c r="AG31" i="16"/>
  <c r="AF31" i="16"/>
  <c r="AE31" i="16"/>
  <c r="AD31" i="16"/>
  <c r="AC31" i="16"/>
  <c r="AB31" i="16"/>
  <c r="AA31" i="16"/>
  <c r="Z31" i="16"/>
  <c r="Y31" i="16"/>
  <c r="X31" i="16"/>
  <c r="W31" i="16"/>
  <c r="V31" i="16"/>
  <c r="U31" i="16"/>
  <c r="T31" i="16"/>
  <c r="S31" i="16"/>
  <c r="R31" i="16"/>
  <c r="Q31" i="16"/>
  <c r="O31" i="16"/>
  <c r="N31" i="16"/>
  <c r="M31" i="16"/>
  <c r="L31" i="16"/>
  <c r="K31" i="16"/>
  <c r="J31" i="16"/>
  <c r="I31" i="16"/>
  <c r="H31" i="16"/>
  <c r="G31" i="16"/>
  <c r="F31" i="16"/>
  <c r="E31" i="16"/>
  <c r="D31" i="16"/>
  <c r="AG30" i="16"/>
  <c r="AF30" i="16"/>
  <c r="AE30" i="16"/>
  <c r="AD30" i="16"/>
  <c r="AC30" i="16"/>
  <c r="AB30" i="16"/>
  <c r="AA30" i="16"/>
  <c r="Z30" i="16"/>
  <c r="Y30" i="16"/>
  <c r="X30" i="16"/>
  <c r="W30" i="16"/>
  <c r="V30" i="16"/>
  <c r="U30" i="16"/>
  <c r="T30" i="16"/>
  <c r="S30" i="16"/>
  <c r="R30" i="16"/>
  <c r="Q30" i="16"/>
  <c r="O30" i="16"/>
  <c r="N30" i="16"/>
  <c r="M30" i="16"/>
  <c r="L30" i="16"/>
  <c r="K30" i="16"/>
  <c r="J30" i="16"/>
  <c r="I30" i="16"/>
  <c r="H30" i="16"/>
  <c r="G30" i="16"/>
  <c r="F30" i="16"/>
  <c r="E30" i="16"/>
  <c r="D30" i="16"/>
  <c r="AG29" i="16"/>
  <c r="AF29" i="16"/>
  <c r="AE29" i="16"/>
  <c r="AD29" i="16"/>
  <c r="AC29" i="16"/>
  <c r="AB29" i="16"/>
  <c r="AA29" i="16"/>
  <c r="Z29" i="16"/>
  <c r="Y29" i="16"/>
  <c r="X29" i="16"/>
  <c r="W29" i="16"/>
  <c r="V29" i="16"/>
  <c r="U29" i="16"/>
  <c r="T29" i="16"/>
  <c r="S29" i="16"/>
  <c r="R29" i="16"/>
  <c r="Q29" i="16"/>
  <c r="O29" i="16"/>
  <c r="N29" i="16"/>
  <c r="M29" i="16"/>
  <c r="L29" i="16"/>
  <c r="K29" i="16"/>
  <c r="J29" i="16"/>
  <c r="I29" i="16"/>
  <c r="H29" i="16"/>
  <c r="G29" i="16"/>
  <c r="F29" i="16"/>
  <c r="E29" i="16"/>
  <c r="D29" i="16"/>
  <c r="AG28" i="16"/>
  <c r="AF28" i="16"/>
  <c r="AE28" i="16"/>
  <c r="AD28" i="16"/>
  <c r="AC28" i="16"/>
  <c r="AB28" i="16"/>
  <c r="AA28" i="16"/>
  <c r="Z28" i="16"/>
  <c r="Y28" i="16"/>
  <c r="X28" i="16"/>
  <c r="W28" i="16"/>
  <c r="V28" i="16"/>
  <c r="U28" i="16"/>
  <c r="T28" i="16"/>
  <c r="S28" i="16"/>
  <c r="R28" i="16"/>
  <c r="Q28" i="16"/>
  <c r="O28" i="16"/>
  <c r="N28" i="16"/>
  <c r="M28" i="16"/>
  <c r="L28" i="16"/>
  <c r="K28" i="16"/>
  <c r="J28" i="16"/>
  <c r="I28" i="16"/>
  <c r="H28" i="16"/>
  <c r="G28" i="16"/>
  <c r="F28" i="16"/>
  <c r="E28" i="16"/>
  <c r="D28" i="16"/>
  <c r="S15" i="16"/>
  <c r="R15" i="16"/>
  <c r="Q15" i="16"/>
  <c r="O15" i="16"/>
  <c r="N15" i="16"/>
  <c r="M15" i="16"/>
  <c r="L15" i="16"/>
  <c r="K15" i="16"/>
  <c r="J15" i="16"/>
  <c r="I15" i="16"/>
  <c r="H15" i="16"/>
  <c r="G15" i="16"/>
  <c r="F15" i="16"/>
  <c r="E15" i="16"/>
  <c r="D15" i="16"/>
  <c r="S14" i="16"/>
  <c r="R14" i="16"/>
  <c r="Q14" i="16"/>
  <c r="O14" i="16"/>
  <c r="N14" i="16"/>
  <c r="M14" i="16"/>
  <c r="L14" i="16"/>
  <c r="K14" i="16"/>
  <c r="J14" i="16"/>
  <c r="I14" i="16"/>
  <c r="H14" i="16"/>
  <c r="G14" i="16"/>
  <c r="F14" i="16"/>
  <c r="E14" i="16"/>
  <c r="D14" i="16"/>
  <c r="S13" i="16"/>
  <c r="R13" i="16"/>
  <c r="Q13" i="16"/>
  <c r="O13" i="16"/>
  <c r="N13" i="16"/>
  <c r="M13" i="16"/>
  <c r="L13" i="16"/>
  <c r="K13" i="16"/>
  <c r="J13" i="16"/>
  <c r="I13" i="16"/>
  <c r="H13" i="16"/>
  <c r="G13" i="16"/>
  <c r="F13" i="16"/>
  <c r="E13" i="16"/>
  <c r="D13" i="16"/>
  <c r="S12" i="16"/>
  <c r="R12" i="16"/>
  <c r="Q12" i="16"/>
  <c r="O12" i="16"/>
  <c r="N12" i="16"/>
  <c r="M12" i="16"/>
  <c r="L12" i="16"/>
  <c r="K12" i="16"/>
  <c r="J12" i="16"/>
  <c r="I12" i="16"/>
  <c r="H12" i="16"/>
  <c r="G12" i="16"/>
  <c r="F12" i="16"/>
  <c r="E12" i="16"/>
  <c r="D12" i="16"/>
  <c r="AO5" i="16"/>
  <c r="AO4" i="16"/>
  <c r="AO3" i="16"/>
  <c r="AO2" i="16"/>
  <c r="AO132" i="15"/>
  <c r="AO131" i="15"/>
  <c r="AO130" i="15"/>
  <c r="AO129" i="15"/>
  <c r="AG107" i="15"/>
  <c r="AF107" i="15"/>
  <c r="AE107" i="15"/>
  <c r="AD107" i="15"/>
  <c r="AC107" i="15"/>
  <c r="AB107" i="15"/>
  <c r="AA107" i="15"/>
  <c r="Z107" i="15"/>
  <c r="Y107" i="15"/>
  <c r="X107" i="15"/>
  <c r="W107" i="15"/>
  <c r="V107" i="15"/>
  <c r="U107" i="15"/>
  <c r="T107" i="15"/>
  <c r="S107" i="15"/>
  <c r="R107" i="15"/>
  <c r="Q107" i="15"/>
  <c r="O107" i="15"/>
  <c r="N107" i="15"/>
  <c r="M107" i="15"/>
  <c r="L107" i="15"/>
  <c r="K107" i="15"/>
  <c r="J107" i="15"/>
  <c r="I107" i="15"/>
  <c r="H107" i="15"/>
  <c r="G107" i="15"/>
  <c r="F107" i="15"/>
  <c r="E107" i="15"/>
  <c r="D107" i="15"/>
  <c r="AG106" i="15"/>
  <c r="AF106" i="15"/>
  <c r="AE106" i="15"/>
  <c r="AD106" i="15"/>
  <c r="AC106" i="15"/>
  <c r="AB106" i="15"/>
  <c r="AA106" i="15"/>
  <c r="Z106" i="15"/>
  <c r="Y106" i="15"/>
  <c r="X106" i="15"/>
  <c r="W106" i="15"/>
  <c r="V106" i="15"/>
  <c r="U106" i="15"/>
  <c r="T106" i="15"/>
  <c r="S106" i="15"/>
  <c r="R106" i="15"/>
  <c r="Q106" i="15"/>
  <c r="O106" i="15"/>
  <c r="N106" i="15"/>
  <c r="M106" i="15"/>
  <c r="L106" i="15"/>
  <c r="K106" i="15"/>
  <c r="J106" i="15"/>
  <c r="I106" i="15"/>
  <c r="H106" i="15"/>
  <c r="G106" i="15"/>
  <c r="F106" i="15"/>
  <c r="E106" i="15"/>
  <c r="D106" i="15"/>
  <c r="AG105" i="15"/>
  <c r="AF105" i="15"/>
  <c r="AE105" i="15"/>
  <c r="AD105" i="15"/>
  <c r="AC105" i="15"/>
  <c r="AB105" i="15"/>
  <c r="AA105" i="15"/>
  <c r="Z105" i="15"/>
  <c r="Y105" i="15"/>
  <c r="X105" i="15"/>
  <c r="W105" i="15"/>
  <c r="V105" i="15"/>
  <c r="U105" i="15"/>
  <c r="T105" i="15"/>
  <c r="S105" i="15"/>
  <c r="R105" i="15"/>
  <c r="Q105" i="15"/>
  <c r="O105" i="15"/>
  <c r="N105" i="15"/>
  <c r="M105" i="15"/>
  <c r="L105" i="15"/>
  <c r="K105" i="15"/>
  <c r="J105" i="15"/>
  <c r="I105" i="15"/>
  <c r="H105" i="15"/>
  <c r="G105" i="15"/>
  <c r="F105" i="15"/>
  <c r="E105" i="15"/>
  <c r="D105" i="15"/>
  <c r="AG104" i="15"/>
  <c r="AF104" i="15"/>
  <c r="AE104" i="15"/>
  <c r="AD104" i="15"/>
  <c r="AC104" i="15"/>
  <c r="AB104" i="15"/>
  <c r="AA104" i="15"/>
  <c r="Z104" i="15"/>
  <c r="Y104" i="15"/>
  <c r="X104" i="15"/>
  <c r="W104" i="15"/>
  <c r="V104" i="15"/>
  <c r="U104" i="15"/>
  <c r="T104" i="15"/>
  <c r="S104" i="15"/>
  <c r="R104" i="15"/>
  <c r="Q104" i="15"/>
  <c r="O104" i="15"/>
  <c r="N104" i="15"/>
  <c r="M104" i="15"/>
  <c r="L104" i="15"/>
  <c r="K104" i="15"/>
  <c r="J104" i="15"/>
  <c r="I104" i="15"/>
  <c r="H104" i="15"/>
  <c r="G104" i="15"/>
  <c r="F104" i="15"/>
  <c r="E104" i="15"/>
  <c r="D104" i="15"/>
  <c r="AG103" i="15"/>
  <c r="AF103" i="15"/>
  <c r="AE103" i="15"/>
  <c r="AD103" i="15"/>
  <c r="AC103" i="15"/>
  <c r="AB103" i="15"/>
  <c r="AA103" i="15"/>
  <c r="Z103" i="15"/>
  <c r="Y103" i="15"/>
  <c r="X103" i="15"/>
  <c r="W103" i="15"/>
  <c r="V103" i="15"/>
  <c r="U103" i="15"/>
  <c r="T103" i="15"/>
  <c r="S103" i="15"/>
  <c r="R103" i="15"/>
  <c r="Q103" i="15"/>
  <c r="O103" i="15"/>
  <c r="N103" i="15"/>
  <c r="M103" i="15"/>
  <c r="L103" i="15"/>
  <c r="K103" i="15"/>
  <c r="J103" i="15"/>
  <c r="I103" i="15"/>
  <c r="H103" i="15"/>
  <c r="G103" i="15"/>
  <c r="F103" i="15"/>
  <c r="E103" i="15"/>
  <c r="D103" i="15"/>
  <c r="BU13" i="26"/>
  <c r="BT13" i="26"/>
  <c r="AG108" i="15"/>
  <c r="AF108" i="15"/>
  <c r="AE108" i="15"/>
  <c r="AD108" i="15"/>
  <c r="AB108" i="15"/>
  <c r="AA108" i="15"/>
  <c r="Z108" i="15"/>
  <c r="Y108" i="15"/>
  <c r="X108" i="15"/>
  <c r="W108" i="15"/>
  <c r="V108" i="15"/>
  <c r="U108" i="15"/>
  <c r="T108" i="15"/>
  <c r="S108" i="15"/>
  <c r="R108" i="15"/>
  <c r="Q108" i="15"/>
  <c r="O108" i="15"/>
  <c r="N108" i="15"/>
  <c r="M108" i="15"/>
  <c r="L108" i="15"/>
  <c r="K108" i="15"/>
  <c r="J108" i="15"/>
  <c r="I108" i="15"/>
  <c r="H108" i="15"/>
  <c r="G108" i="15"/>
  <c r="F108" i="15"/>
  <c r="E108" i="15"/>
  <c r="D108" i="15"/>
  <c r="AG79" i="15"/>
  <c r="AF79" i="15"/>
  <c r="AE79" i="15"/>
  <c r="AB79" i="15"/>
  <c r="AA79" i="15"/>
  <c r="Z79" i="15"/>
  <c r="Y79" i="15"/>
  <c r="X79" i="15"/>
  <c r="W79" i="15"/>
  <c r="V79" i="15"/>
  <c r="U79" i="15"/>
  <c r="T79" i="15"/>
  <c r="S79" i="15"/>
  <c r="R79" i="15"/>
  <c r="Q79" i="15"/>
  <c r="O79" i="15"/>
  <c r="N79" i="15"/>
  <c r="M79" i="15"/>
  <c r="L79" i="15"/>
  <c r="K79" i="15"/>
  <c r="J79" i="15"/>
  <c r="I79" i="15"/>
  <c r="H79" i="15"/>
  <c r="G79" i="15"/>
  <c r="F79" i="15"/>
  <c r="E79" i="15"/>
  <c r="D79" i="15"/>
  <c r="AG78" i="15"/>
  <c r="AF78" i="15"/>
  <c r="AE78" i="15"/>
  <c r="AB78" i="15"/>
  <c r="AA78" i="15"/>
  <c r="Z78" i="15"/>
  <c r="Y78" i="15"/>
  <c r="X78" i="15"/>
  <c r="W78" i="15"/>
  <c r="V78" i="15"/>
  <c r="U78" i="15"/>
  <c r="T78" i="15"/>
  <c r="S78" i="15"/>
  <c r="R78" i="15"/>
  <c r="Q78" i="15"/>
  <c r="O78" i="15"/>
  <c r="N78" i="15"/>
  <c r="M78" i="15"/>
  <c r="L78" i="15"/>
  <c r="K78" i="15"/>
  <c r="J78" i="15"/>
  <c r="I78" i="15"/>
  <c r="H78" i="15"/>
  <c r="G78" i="15"/>
  <c r="F78" i="15"/>
  <c r="E78" i="15"/>
  <c r="D78" i="15"/>
  <c r="AG77" i="15"/>
  <c r="AF77" i="15"/>
  <c r="AE77" i="15"/>
  <c r="AB77" i="15"/>
  <c r="AA77" i="15"/>
  <c r="Z77" i="15"/>
  <c r="Y77" i="15"/>
  <c r="X77" i="15"/>
  <c r="W77" i="15"/>
  <c r="V77" i="15"/>
  <c r="U77" i="15"/>
  <c r="T77" i="15"/>
  <c r="S77" i="15"/>
  <c r="R77" i="15"/>
  <c r="Q77" i="15"/>
  <c r="O77" i="15"/>
  <c r="N77" i="15"/>
  <c r="M77" i="15"/>
  <c r="L77" i="15"/>
  <c r="K77" i="15"/>
  <c r="J77" i="15"/>
  <c r="I77" i="15"/>
  <c r="H77" i="15"/>
  <c r="G77" i="15"/>
  <c r="F77" i="15"/>
  <c r="E77" i="15"/>
  <c r="D77" i="15"/>
  <c r="AG76" i="15"/>
  <c r="AF76" i="15"/>
  <c r="AE76" i="15"/>
  <c r="AB76" i="15"/>
  <c r="AA76" i="15"/>
  <c r="Z76" i="15"/>
  <c r="Y76" i="15"/>
  <c r="X76" i="15"/>
  <c r="W76" i="15"/>
  <c r="V76" i="15"/>
  <c r="U76" i="15"/>
  <c r="T76" i="15"/>
  <c r="S76" i="15"/>
  <c r="R76" i="15"/>
  <c r="Q76" i="15"/>
  <c r="O76" i="15"/>
  <c r="N76" i="15"/>
  <c r="M76" i="15"/>
  <c r="L76" i="15"/>
  <c r="K76" i="15"/>
  <c r="J76" i="15"/>
  <c r="I76" i="15"/>
  <c r="H76" i="15"/>
  <c r="G76" i="15"/>
  <c r="F76" i="15"/>
  <c r="E76" i="15"/>
  <c r="D76" i="15"/>
  <c r="AG63" i="15"/>
  <c r="AF63" i="15"/>
  <c r="AE63" i="15"/>
  <c r="AB63" i="15"/>
  <c r="AA63" i="15"/>
  <c r="Z63" i="15"/>
  <c r="Y63" i="15"/>
  <c r="X63" i="15"/>
  <c r="W63" i="15"/>
  <c r="V63" i="15"/>
  <c r="U63" i="15"/>
  <c r="T63" i="15"/>
  <c r="S63" i="15"/>
  <c r="R63" i="15"/>
  <c r="Q63" i="15"/>
  <c r="O63" i="15"/>
  <c r="N63" i="15"/>
  <c r="M63" i="15"/>
  <c r="L63" i="15"/>
  <c r="K63" i="15"/>
  <c r="J63" i="15"/>
  <c r="I63" i="15"/>
  <c r="H63" i="15"/>
  <c r="G63" i="15"/>
  <c r="F63" i="15"/>
  <c r="E63" i="15"/>
  <c r="D63" i="15"/>
  <c r="AG62" i="15"/>
  <c r="AF62" i="15"/>
  <c r="AE62" i="15"/>
  <c r="AB62" i="15"/>
  <c r="AA62" i="15"/>
  <c r="Z62" i="15"/>
  <c r="Y62" i="15"/>
  <c r="X62" i="15"/>
  <c r="W62" i="15"/>
  <c r="V62" i="15"/>
  <c r="U62" i="15"/>
  <c r="T62" i="15"/>
  <c r="S62" i="15"/>
  <c r="R62" i="15"/>
  <c r="Q62" i="15"/>
  <c r="O62" i="15"/>
  <c r="N62" i="15"/>
  <c r="M62" i="15"/>
  <c r="L62" i="15"/>
  <c r="K62" i="15"/>
  <c r="J62" i="15"/>
  <c r="I62" i="15"/>
  <c r="H62" i="15"/>
  <c r="G62" i="15"/>
  <c r="F62" i="15"/>
  <c r="E62" i="15"/>
  <c r="D62" i="15"/>
  <c r="AG61" i="15"/>
  <c r="AF61" i="15"/>
  <c r="AE61" i="15"/>
  <c r="AB61" i="15"/>
  <c r="AA61" i="15"/>
  <c r="Z61" i="15"/>
  <c r="Y61" i="15"/>
  <c r="X61" i="15"/>
  <c r="W61" i="15"/>
  <c r="V61" i="15"/>
  <c r="U61" i="15"/>
  <c r="T61" i="15"/>
  <c r="S61" i="15"/>
  <c r="R61" i="15"/>
  <c r="Q61" i="15"/>
  <c r="O61" i="15"/>
  <c r="N61" i="15"/>
  <c r="M61" i="15"/>
  <c r="L61" i="15"/>
  <c r="K61" i="15"/>
  <c r="J61" i="15"/>
  <c r="I61" i="15"/>
  <c r="H61" i="15"/>
  <c r="G61" i="15"/>
  <c r="F61" i="15"/>
  <c r="E61" i="15"/>
  <c r="D61" i="15"/>
  <c r="AG60" i="15"/>
  <c r="AF60" i="15"/>
  <c r="AE60" i="15"/>
  <c r="AB60" i="15"/>
  <c r="AA60" i="15"/>
  <c r="Z60" i="15"/>
  <c r="Y60" i="15"/>
  <c r="X60" i="15"/>
  <c r="W60" i="15"/>
  <c r="V60" i="15"/>
  <c r="U60" i="15"/>
  <c r="T60" i="15"/>
  <c r="S60" i="15"/>
  <c r="R60" i="15"/>
  <c r="Q60" i="15"/>
  <c r="O60" i="15"/>
  <c r="N60" i="15"/>
  <c r="M60" i="15"/>
  <c r="L60" i="15"/>
  <c r="K60" i="15"/>
  <c r="J60" i="15"/>
  <c r="I60" i="15"/>
  <c r="H60" i="15"/>
  <c r="G60" i="15"/>
  <c r="F60" i="15"/>
  <c r="E60" i="15"/>
  <c r="D60" i="15"/>
  <c r="AG47" i="15"/>
  <c r="AF47" i="15"/>
  <c r="AE47" i="15"/>
  <c r="AB47" i="15"/>
  <c r="AA47" i="15"/>
  <c r="Z47" i="15"/>
  <c r="Y47" i="15"/>
  <c r="X47" i="15"/>
  <c r="W47" i="15"/>
  <c r="V47" i="15"/>
  <c r="U47" i="15"/>
  <c r="T47" i="15"/>
  <c r="S47" i="15"/>
  <c r="R47" i="15"/>
  <c r="Q47" i="15"/>
  <c r="O47" i="15"/>
  <c r="N47" i="15"/>
  <c r="M47" i="15"/>
  <c r="L47" i="15"/>
  <c r="K47" i="15"/>
  <c r="J47" i="15"/>
  <c r="I47" i="15"/>
  <c r="H47" i="15"/>
  <c r="G47" i="15"/>
  <c r="F47" i="15"/>
  <c r="E47" i="15"/>
  <c r="D47" i="15"/>
  <c r="AG46" i="15"/>
  <c r="AF46" i="15"/>
  <c r="AE46" i="15"/>
  <c r="AB46" i="15"/>
  <c r="AA46" i="15"/>
  <c r="Z46" i="15"/>
  <c r="Y46" i="15"/>
  <c r="X46" i="15"/>
  <c r="W46" i="15"/>
  <c r="V46" i="15"/>
  <c r="U46" i="15"/>
  <c r="T46" i="15"/>
  <c r="S46" i="15"/>
  <c r="R46" i="15"/>
  <c r="Q46" i="15"/>
  <c r="O46" i="15"/>
  <c r="N46" i="15"/>
  <c r="M46" i="15"/>
  <c r="L46" i="15"/>
  <c r="K46" i="15"/>
  <c r="J46" i="15"/>
  <c r="I46" i="15"/>
  <c r="H46" i="15"/>
  <c r="G46" i="15"/>
  <c r="F46" i="15"/>
  <c r="E46" i="15"/>
  <c r="D46" i="15"/>
  <c r="AG45" i="15"/>
  <c r="AF45" i="15"/>
  <c r="AE45" i="15"/>
  <c r="AB45" i="15"/>
  <c r="AA45" i="15"/>
  <c r="Z45" i="15"/>
  <c r="Y45" i="15"/>
  <c r="X45" i="15"/>
  <c r="W45" i="15"/>
  <c r="V45" i="15"/>
  <c r="U45" i="15"/>
  <c r="T45" i="15"/>
  <c r="S45" i="15"/>
  <c r="R45" i="15"/>
  <c r="Q45" i="15"/>
  <c r="O45" i="15"/>
  <c r="N45" i="15"/>
  <c r="M45" i="15"/>
  <c r="L45" i="15"/>
  <c r="K45" i="15"/>
  <c r="J45" i="15"/>
  <c r="I45" i="15"/>
  <c r="H45" i="15"/>
  <c r="G45" i="15"/>
  <c r="F45" i="15"/>
  <c r="E45" i="15"/>
  <c r="D45" i="15"/>
  <c r="AG44" i="15"/>
  <c r="AF44" i="15"/>
  <c r="AE44" i="15"/>
  <c r="AB44" i="15"/>
  <c r="AA44" i="15"/>
  <c r="Z44" i="15"/>
  <c r="Y44" i="15"/>
  <c r="X44" i="15"/>
  <c r="W44" i="15"/>
  <c r="V44" i="15"/>
  <c r="U44" i="15"/>
  <c r="T44" i="15"/>
  <c r="S44" i="15"/>
  <c r="R44" i="15"/>
  <c r="Q44" i="15"/>
  <c r="O44" i="15"/>
  <c r="N44" i="15"/>
  <c r="M44" i="15"/>
  <c r="L44" i="15"/>
  <c r="K44" i="15"/>
  <c r="J44" i="15"/>
  <c r="I44" i="15"/>
  <c r="H44" i="15"/>
  <c r="G44" i="15"/>
  <c r="F44" i="15"/>
  <c r="E44" i="15"/>
  <c r="D44" i="15"/>
  <c r="AG31" i="15"/>
  <c r="AF31" i="15"/>
  <c r="AE31" i="15"/>
  <c r="AB31" i="15"/>
  <c r="AA31" i="15"/>
  <c r="Z31" i="15"/>
  <c r="Y31" i="15"/>
  <c r="X31" i="15"/>
  <c r="W31" i="15"/>
  <c r="V31" i="15"/>
  <c r="U31" i="15"/>
  <c r="T31" i="15"/>
  <c r="S31" i="15"/>
  <c r="R31" i="15"/>
  <c r="Q31" i="15"/>
  <c r="O31" i="15"/>
  <c r="N31" i="15"/>
  <c r="M31" i="15"/>
  <c r="L31" i="15"/>
  <c r="K31" i="15"/>
  <c r="J31" i="15"/>
  <c r="I31" i="15"/>
  <c r="H31" i="15"/>
  <c r="G31" i="15"/>
  <c r="F31" i="15"/>
  <c r="E31" i="15"/>
  <c r="D31" i="15"/>
  <c r="AG30" i="15"/>
  <c r="AF30" i="15"/>
  <c r="AE30" i="15"/>
  <c r="AB30" i="15"/>
  <c r="AA30" i="15"/>
  <c r="Z30" i="15"/>
  <c r="Y30" i="15"/>
  <c r="X30" i="15"/>
  <c r="W30" i="15"/>
  <c r="V30" i="15"/>
  <c r="U30" i="15"/>
  <c r="T30" i="15"/>
  <c r="S30" i="15"/>
  <c r="R30" i="15"/>
  <c r="Q30" i="15"/>
  <c r="O30" i="15"/>
  <c r="N30" i="15"/>
  <c r="M30" i="15"/>
  <c r="L30" i="15"/>
  <c r="K30" i="15"/>
  <c r="J30" i="15"/>
  <c r="I30" i="15"/>
  <c r="H30" i="15"/>
  <c r="G30" i="15"/>
  <c r="F30" i="15"/>
  <c r="E30" i="15"/>
  <c r="D30" i="15"/>
  <c r="AG29" i="15"/>
  <c r="AF29" i="15"/>
  <c r="AE29" i="15"/>
  <c r="AB29" i="15"/>
  <c r="AA29" i="15"/>
  <c r="Z29" i="15"/>
  <c r="Y29" i="15"/>
  <c r="X29" i="15"/>
  <c r="W29" i="15"/>
  <c r="V29" i="15"/>
  <c r="U29" i="15"/>
  <c r="T29" i="15"/>
  <c r="S29" i="15"/>
  <c r="R29" i="15"/>
  <c r="Q29" i="15"/>
  <c r="O29" i="15"/>
  <c r="N29" i="15"/>
  <c r="M29" i="15"/>
  <c r="L29" i="15"/>
  <c r="K29" i="15"/>
  <c r="J29" i="15"/>
  <c r="I29" i="15"/>
  <c r="H29" i="15"/>
  <c r="G29" i="15"/>
  <c r="F29" i="15"/>
  <c r="E29" i="15"/>
  <c r="D29" i="15"/>
  <c r="AG28" i="15"/>
  <c r="AF28" i="15"/>
  <c r="AE28" i="15"/>
  <c r="AB28" i="15"/>
  <c r="AA28" i="15"/>
  <c r="Z28" i="15"/>
  <c r="Y28" i="15"/>
  <c r="X28" i="15"/>
  <c r="W28" i="15"/>
  <c r="V28" i="15"/>
  <c r="U28" i="15"/>
  <c r="T28" i="15"/>
  <c r="S28" i="15"/>
  <c r="R28" i="15"/>
  <c r="Q28" i="15"/>
  <c r="O28" i="15"/>
  <c r="N28" i="15"/>
  <c r="M28" i="15"/>
  <c r="L28" i="15"/>
  <c r="K28" i="15"/>
  <c r="J28" i="15"/>
  <c r="I28" i="15"/>
  <c r="H28" i="15"/>
  <c r="G28" i="15"/>
  <c r="F28" i="15"/>
  <c r="E28" i="15"/>
  <c r="D28" i="15"/>
  <c r="O15" i="15"/>
  <c r="N15" i="15"/>
  <c r="K15" i="15"/>
  <c r="J15" i="15"/>
  <c r="I15" i="15"/>
  <c r="H15" i="15"/>
  <c r="G15" i="15"/>
  <c r="E15" i="15"/>
  <c r="D15" i="15"/>
  <c r="O14" i="15"/>
  <c r="N14" i="15"/>
  <c r="K14" i="15"/>
  <c r="J14" i="15"/>
  <c r="I14" i="15"/>
  <c r="H14" i="15"/>
  <c r="G14" i="15"/>
  <c r="E14" i="15"/>
  <c r="D14" i="15"/>
  <c r="O13" i="15"/>
  <c r="N13" i="15"/>
  <c r="K13" i="15"/>
  <c r="J13" i="15"/>
  <c r="I13" i="15"/>
  <c r="H13" i="15"/>
  <c r="G13" i="15"/>
  <c r="E13" i="15"/>
  <c r="D13" i="15"/>
  <c r="O12" i="15"/>
  <c r="N12" i="15"/>
  <c r="K12" i="15"/>
  <c r="J12" i="15"/>
  <c r="I12" i="15"/>
  <c r="H12" i="15"/>
  <c r="G12" i="15"/>
  <c r="E12" i="15"/>
  <c r="D12" i="15"/>
  <c r="AO5" i="15"/>
  <c r="AO4" i="15"/>
  <c r="AO3" i="15"/>
  <c r="AO2" i="15"/>
  <c r="AO116" i="14"/>
  <c r="AO115" i="14"/>
  <c r="AO114" i="14"/>
  <c r="AO113" i="14"/>
  <c r="AG75" i="14"/>
  <c r="AF75" i="14"/>
  <c r="AE75" i="14"/>
  <c r="AD75" i="14"/>
  <c r="AC75" i="14"/>
  <c r="AB75" i="14"/>
  <c r="AA75" i="14"/>
  <c r="Z75" i="14"/>
  <c r="Y75" i="14"/>
  <c r="X75" i="14"/>
  <c r="W75" i="14"/>
  <c r="V75" i="14"/>
  <c r="U75" i="14"/>
  <c r="T75" i="14"/>
  <c r="S75" i="14"/>
  <c r="R75" i="14"/>
  <c r="Q75" i="14"/>
  <c r="O75" i="14"/>
  <c r="N75" i="14"/>
  <c r="M75" i="14"/>
  <c r="L75" i="14"/>
  <c r="K75" i="14"/>
  <c r="J75" i="14"/>
  <c r="I75" i="14"/>
  <c r="H75" i="14"/>
  <c r="G75" i="14"/>
  <c r="F75" i="14"/>
  <c r="E75" i="14"/>
  <c r="D75" i="14"/>
  <c r="AG74" i="14"/>
  <c r="AF74" i="14"/>
  <c r="AE74" i="14"/>
  <c r="AD74" i="14"/>
  <c r="AC74" i="14"/>
  <c r="AB74" i="14"/>
  <c r="AA74" i="14"/>
  <c r="Z74" i="14"/>
  <c r="Y74" i="14"/>
  <c r="X74" i="14"/>
  <c r="W74" i="14"/>
  <c r="V74" i="14"/>
  <c r="U74" i="14"/>
  <c r="T74" i="14"/>
  <c r="S74" i="14"/>
  <c r="R74" i="14"/>
  <c r="Q74" i="14"/>
  <c r="O74" i="14"/>
  <c r="N74" i="14"/>
  <c r="M74" i="14"/>
  <c r="L74" i="14"/>
  <c r="K74" i="14"/>
  <c r="J74" i="14"/>
  <c r="I74" i="14"/>
  <c r="H74" i="14"/>
  <c r="G74" i="14"/>
  <c r="F74" i="14"/>
  <c r="E74" i="14"/>
  <c r="D74" i="14"/>
  <c r="AG73" i="14"/>
  <c r="AF73" i="14"/>
  <c r="AE73" i="14"/>
  <c r="AD73" i="14"/>
  <c r="AC73" i="14"/>
  <c r="AB73" i="14"/>
  <c r="AA73" i="14"/>
  <c r="Z73" i="14"/>
  <c r="Y73" i="14"/>
  <c r="X73" i="14"/>
  <c r="W73" i="14"/>
  <c r="V73" i="14"/>
  <c r="U73" i="14"/>
  <c r="T73" i="14"/>
  <c r="S73" i="14"/>
  <c r="R73" i="14"/>
  <c r="Q73" i="14"/>
  <c r="O73" i="14"/>
  <c r="N73" i="14"/>
  <c r="M73" i="14"/>
  <c r="L73" i="14"/>
  <c r="K73" i="14"/>
  <c r="J73" i="14"/>
  <c r="I73" i="14"/>
  <c r="H73" i="14"/>
  <c r="G73" i="14"/>
  <c r="F73" i="14"/>
  <c r="E73" i="14"/>
  <c r="D73" i="14"/>
  <c r="AG72" i="14"/>
  <c r="AF72" i="14"/>
  <c r="AE72" i="14"/>
  <c r="AD72" i="14"/>
  <c r="AC72" i="14"/>
  <c r="AB72" i="14"/>
  <c r="AA72" i="14"/>
  <c r="Z72" i="14"/>
  <c r="Y72" i="14"/>
  <c r="X72" i="14"/>
  <c r="W72" i="14"/>
  <c r="V72" i="14"/>
  <c r="U72" i="14"/>
  <c r="T72" i="14"/>
  <c r="S72" i="14"/>
  <c r="R72" i="14"/>
  <c r="Q72" i="14"/>
  <c r="O72" i="14"/>
  <c r="N72" i="14"/>
  <c r="M72" i="14"/>
  <c r="L72" i="14"/>
  <c r="K72" i="14"/>
  <c r="J72" i="14"/>
  <c r="I72" i="14"/>
  <c r="H72" i="14"/>
  <c r="G72" i="14"/>
  <c r="F72" i="14"/>
  <c r="E72" i="14"/>
  <c r="D72" i="14"/>
  <c r="AG71" i="14"/>
  <c r="AF71" i="14"/>
  <c r="AE71" i="14"/>
  <c r="AD71" i="14"/>
  <c r="AC71" i="14"/>
  <c r="AB71" i="14"/>
  <c r="AA71" i="14"/>
  <c r="Z71" i="14"/>
  <c r="Y71" i="14"/>
  <c r="X71" i="14"/>
  <c r="W71" i="14"/>
  <c r="V71" i="14"/>
  <c r="U71" i="14"/>
  <c r="T71" i="14"/>
  <c r="S71" i="14"/>
  <c r="R71" i="14"/>
  <c r="Q71" i="14"/>
  <c r="O71" i="14"/>
  <c r="N71" i="14"/>
  <c r="M71" i="14"/>
  <c r="L71" i="14"/>
  <c r="K71" i="14"/>
  <c r="J71" i="14"/>
  <c r="I71" i="14"/>
  <c r="H71" i="14"/>
  <c r="G71" i="14"/>
  <c r="F71" i="14"/>
  <c r="E71" i="14"/>
  <c r="D71" i="14"/>
  <c r="AG69" i="14"/>
  <c r="AF69" i="14"/>
  <c r="AE69" i="14"/>
  <c r="AD69" i="14"/>
  <c r="AC69" i="14"/>
  <c r="AB69" i="14"/>
  <c r="AA69" i="14"/>
  <c r="Z69" i="14"/>
  <c r="Y69" i="14"/>
  <c r="X69" i="14"/>
  <c r="W69" i="14"/>
  <c r="V69" i="14"/>
  <c r="U69" i="14"/>
  <c r="T69" i="14"/>
  <c r="S69" i="14"/>
  <c r="R69" i="14"/>
  <c r="Q69" i="14"/>
  <c r="O69" i="14"/>
  <c r="N69" i="14"/>
  <c r="M69" i="14"/>
  <c r="L69" i="14"/>
  <c r="K69" i="14"/>
  <c r="J69" i="14"/>
  <c r="I69" i="14"/>
  <c r="H69" i="14"/>
  <c r="G69" i="14"/>
  <c r="F69" i="14"/>
  <c r="E69" i="14"/>
  <c r="D69" i="14"/>
  <c r="AG68" i="14"/>
  <c r="AF68" i="14"/>
  <c r="AE68" i="14"/>
  <c r="AD68" i="14"/>
  <c r="AC68" i="14"/>
  <c r="AB68" i="14"/>
  <c r="AA68" i="14"/>
  <c r="Z68" i="14"/>
  <c r="Y68" i="14"/>
  <c r="X68" i="14"/>
  <c r="W68" i="14"/>
  <c r="V68" i="14"/>
  <c r="U68" i="14"/>
  <c r="T68" i="14"/>
  <c r="S68" i="14"/>
  <c r="R68" i="14"/>
  <c r="Q68" i="14"/>
  <c r="O68" i="14"/>
  <c r="N68" i="14"/>
  <c r="M68" i="14"/>
  <c r="L68" i="14"/>
  <c r="K68" i="14"/>
  <c r="J68" i="14"/>
  <c r="I68" i="14"/>
  <c r="H68" i="14"/>
  <c r="G68" i="14"/>
  <c r="F68" i="14"/>
  <c r="E68" i="14"/>
  <c r="D68" i="14"/>
  <c r="AG67" i="14"/>
  <c r="AF67" i="14"/>
  <c r="AE67" i="14"/>
  <c r="BU11" i="26" s="1"/>
  <c r="AD67" i="14"/>
  <c r="BT11" i="26" s="1"/>
  <c r="AC67" i="14"/>
  <c r="AB67" i="14"/>
  <c r="AA67" i="14"/>
  <c r="Z67" i="14"/>
  <c r="Y67" i="14"/>
  <c r="X67" i="14"/>
  <c r="W67" i="14"/>
  <c r="V67" i="14"/>
  <c r="U67" i="14"/>
  <c r="T67" i="14"/>
  <c r="S67" i="14"/>
  <c r="R67" i="14"/>
  <c r="Q67" i="14"/>
  <c r="O67" i="14"/>
  <c r="N67" i="14"/>
  <c r="M67" i="14"/>
  <c r="L67" i="14"/>
  <c r="K67" i="14"/>
  <c r="J67" i="14"/>
  <c r="I67" i="14"/>
  <c r="H67" i="14"/>
  <c r="G67" i="14"/>
  <c r="F67" i="14"/>
  <c r="E67" i="14"/>
  <c r="D67" i="14"/>
  <c r="AG66" i="14"/>
  <c r="AG76" i="14" s="1"/>
  <c r="AF66" i="14"/>
  <c r="AF76" i="14" s="1"/>
  <c r="AE66" i="14"/>
  <c r="AE76" i="14" s="1"/>
  <c r="AD66" i="14"/>
  <c r="AD76" i="14" s="1"/>
  <c r="AC66" i="14"/>
  <c r="AB66" i="14"/>
  <c r="AB76" i="14" s="1"/>
  <c r="AA66" i="14"/>
  <c r="AA76" i="14" s="1"/>
  <c r="Z66" i="14"/>
  <c r="Z76" i="14" s="1"/>
  <c r="Y66" i="14"/>
  <c r="Y76" i="14" s="1"/>
  <c r="X66" i="14"/>
  <c r="X76" i="14" s="1"/>
  <c r="W66" i="14"/>
  <c r="W76" i="14" s="1"/>
  <c r="V66" i="14"/>
  <c r="V76" i="14" s="1"/>
  <c r="U66" i="14"/>
  <c r="U76" i="14" s="1"/>
  <c r="T66" i="14"/>
  <c r="T76" i="14" s="1"/>
  <c r="S66" i="14"/>
  <c r="S76" i="14" s="1"/>
  <c r="R66" i="14"/>
  <c r="R76" i="14" s="1"/>
  <c r="Q66" i="14"/>
  <c r="Q76" i="14" s="1"/>
  <c r="O66" i="14"/>
  <c r="N66" i="14"/>
  <c r="M66" i="14"/>
  <c r="L66" i="14"/>
  <c r="K66" i="14"/>
  <c r="J66" i="14"/>
  <c r="I66" i="14"/>
  <c r="H66" i="14"/>
  <c r="G66" i="14"/>
  <c r="F66" i="14"/>
  <c r="F76" i="14" s="1"/>
  <c r="E66" i="14"/>
  <c r="D66" i="14"/>
  <c r="AG63" i="14"/>
  <c r="AF63" i="14"/>
  <c r="AE63" i="14"/>
  <c r="AD63" i="14"/>
  <c r="AC63" i="14"/>
  <c r="AB63" i="14"/>
  <c r="AA63" i="14"/>
  <c r="Z63" i="14"/>
  <c r="Y63" i="14"/>
  <c r="X63" i="14"/>
  <c r="W63" i="14"/>
  <c r="V63" i="14"/>
  <c r="U63" i="14"/>
  <c r="T63" i="14"/>
  <c r="S63" i="14"/>
  <c r="R63" i="14"/>
  <c r="Q63" i="14"/>
  <c r="O63" i="14"/>
  <c r="N63" i="14"/>
  <c r="M63" i="14"/>
  <c r="L63" i="14"/>
  <c r="K63" i="14"/>
  <c r="J63" i="14"/>
  <c r="I63" i="14"/>
  <c r="H63" i="14"/>
  <c r="G63" i="14"/>
  <c r="F63" i="14"/>
  <c r="E63" i="14"/>
  <c r="D63" i="14"/>
  <c r="AG62" i="14"/>
  <c r="AF62" i="14"/>
  <c r="AE62" i="14"/>
  <c r="AD62" i="14"/>
  <c r="AC62" i="14"/>
  <c r="AB62" i="14"/>
  <c r="AA62" i="14"/>
  <c r="Z62" i="14"/>
  <c r="Y62" i="14"/>
  <c r="X62" i="14"/>
  <c r="W62" i="14"/>
  <c r="V62" i="14"/>
  <c r="U62" i="14"/>
  <c r="T62" i="14"/>
  <c r="S62" i="14"/>
  <c r="R62" i="14"/>
  <c r="Q62" i="14"/>
  <c r="O62" i="14"/>
  <c r="N62" i="14"/>
  <c r="M62" i="14"/>
  <c r="L62" i="14"/>
  <c r="K62" i="14"/>
  <c r="J62" i="14"/>
  <c r="I62" i="14"/>
  <c r="H62" i="14"/>
  <c r="G62" i="14"/>
  <c r="F62" i="14"/>
  <c r="E62" i="14"/>
  <c r="D62" i="14"/>
  <c r="AG61" i="14"/>
  <c r="AF61" i="14"/>
  <c r="AE61" i="14"/>
  <c r="AD61" i="14"/>
  <c r="AC61" i="14"/>
  <c r="AB61" i="14"/>
  <c r="AA61" i="14"/>
  <c r="Z61" i="14"/>
  <c r="Y61" i="14"/>
  <c r="X61" i="14"/>
  <c r="W61" i="14"/>
  <c r="V61" i="14"/>
  <c r="U61" i="14"/>
  <c r="T61" i="14"/>
  <c r="S61" i="14"/>
  <c r="R61" i="14"/>
  <c r="Q61" i="14"/>
  <c r="O61" i="14"/>
  <c r="N61" i="14"/>
  <c r="M61" i="14"/>
  <c r="L61" i="14"/>
  <c r="K61" i="14"/>
  <c r="J61" i="14"/>
  <c r="I61" i="14"/>
  <c r="H61" i="14"/>
  <c r="G61" i="14"/>
  <c r="F61" i="14"/>
  <c r="E61" i="14"/>
  <c r="D61" i="14"/>
  <c r="AG60" i="14"/>
  <c r="AF60" i="14"/>
  <c r="AE60" i="14"/>
  <c r="AD60" i="14"/>
  <c r="AC60" i="14"/>
  <c r="AB60" i="14"/>
  <c r="AA60" i="14"/>
  <c r="Z60" i="14"/>
  <c r="Y60" i="14"/>
  <c r="X60" i="14"/>
  <c r="W60" i="14"/>
  <c r="V60" i="14"/>
  <c r="U60" i="14"/>
  <c r="T60" i="14"/>
  <c r="S60" i="14"/>
  <c r="R60" i="14"/>
  <c r="Q60" i="14"/>
  <c r="O60" i="14"/>
  <c r="N60" i="14"/>
  <c r="M60" i="14"/>
  <c r="L60" i="14"/>
  <c r="K60" i="14"/>
  <c r="J60" i="14"/>
  <c r="I60" i="14"/>
  <c r="H60" i="14"/>
  <c r="G60" i="14"/>
  <c r="F60" i="14"/>
  <c r="E60" i="14"/>
  <c r="D60" i="14"/>
  <c r="AG47" i="14"/>
  <c r="AF47" i="14"/>
  <c r="AE47" i="14"/>
  <c r="AD47" i="14"/>
  <c r="AC47" i="14"/>
  <c r="AB47" i="14"/>
  <c r="AA47" i="14"/>
  <c r="Z47" i="14"/>
  <c r="Y47" i="14"/>
  <c r="X47" i="14"/>
  <c r="W47" i="14"/>
  <c r="V47" i="14"/>
  <c r="U47" i="14"/>
  <c r="T47" i="14"/>
  <c r="S47" i="14"/>
  <c r="R47" i="14"/>
  <c r="Q47" i="14"/>
  <c r="O47" i="14"/>
  <c r="N47" i="14"/>
  <c r="M47" i="14"/>
  <c r="L47" i="14"/>
  <c r="K47" i="14"/>
  <c r="J47" i="14"/>
  <c r="I47" i="14"/>
  <c r="H47" i="14"/>
  <c r="G47" i="14"/>
  <c r="F47" i="14"/>
  <c r="E47" i="14"/>
  <c r="D47" i="14"/>
  <c r="AG46" i="14"/>
  <c r="AF46" i="14"/>
  <c r="AE46" i="14"/>
  <c r="AD46" i="14"/>
  <c r="AC46" i="14"/>
  <c r="AB46" i="14"/>
  <c r="AA46" i="14"/>
  <c r="Z46" i="14"/>
  <c r="Y46" i="14"/>
  <c r="X46" i="14"/>
  <c r="W46" i="14"/>
  <c r="V46" i="14"/>
  <c r="U46" i="14"/>
  <c r="T46" i="14"/>
  <c r="S46" i="14"/>
  <c r="R46" i="14"/>
  <c r="Q46" i="14"/>
  <c r="O46" i="14"/>
  <c r="N46" i="14"/>
  <c r="M46" i="14"/>
  <c r="L46" i="14"/>
  <c r="K46" i="14"/>
  <c r="J46" i="14"/>
  <c r="I46" i="14"/>
  <c r="H46" i="14"/>
  <c r="G46" i="14"/>
  <c r="F46" i="14"/>
  <c r="E46" i="14"/>
  <c r="D46" i="14"/>
  <c r="AG45" i="14"/>
  <c r="AF45" i="14"/>
  <c r="AE45" i="14"/>
  <c r="AD45" i="14"/>
  <c r="AC45" i="14"/>
  <c r="AB45" i="14"/>
  <c r="AA45" i="14"/>
  <c r="Z45" i="14"/>
  <c r="Y45" i="14"/>
  <c r="X45" i="14"/>
  <c r="W45" i="14"/>
  <c r="V45" i="14"/>
  <c r="U45" i="14"/>
  <c r="T45" i="14"/>
  <c r="S45" i="14"/>
  <c r="R45" i="14"/>
  <c r="Q45" i="14"/>
  <c r="O45" i="14"/>
  <c r="N45" i="14"/>
  <c r="M45" i="14"/>
  <c r="L45" i="14"/>
  <c r="K45" i="14"/>
  <c r="J45" i="14"/>
  <c r="I45" i="14"/>
  <c r="H45" i="14"/>
  <c r="G45" i="14"/>
  <c r="F45" i="14"/>
  <c r="E45" i="14"/>
  <c r="D45" i="14"/>
  <c r="AG44" i="14"/>
  <c r="AF44" i="14"/>
  <c r="AE44" i="14"/>
  <c r="AD44" i="14"/>
  <c r="AC44" i="14"/>
  <c r="AB44" i="14"/>
  <c r="AA44" i="14"/>
  <c r="Z44" i="14"/>
  <c r="Y44" i="14"/>
  <c r="X44" i="14"/>
  <c r="W44" i="14"/>
  <c r="V44" i="14"/>
  <c r="U44" i="14"/>
  <c r="T44" i="14"/>
  <c r="S44" i="14"/>
  <c r="R44" i="14"/>
  <c r="Q44" i="14"/>
  <c r="O44" i="14"/>
  <c r="N44" i="14"/>
  <c r="M44" i="14"/>
  <c r="L44" i="14"/>
  <c r="K44" i="14"/>
  <c r="J44" i="14"/>
  <c r="I44" i="14"/>
  <c r="H44" i="14"/>
  <c r="G44" i="14"/>
  <c r="F44" i="14"/>
  <c r="E44" i="14"/>
  <c r="D44" i="14"/>
  <c r="AG31" i="14"/>
  <c r="AF31" i="14"/>
  <c r="AE31" i="14"/>
  <c r="AD31" i="14"/>
  <c r="AC31" i="14"/>
  <c r="AB31" i="14"/>
  <c r="AA31" i="14"/>
  <c r="Z31" i="14"/>
  <c r="Y31" i="14"/>
  <c r="X31" i="14"/>
  <c r="W31" i="14"/>
  <c r="V31" i="14"/>
  <c r="U31" i="14"/>
  <c r="T31" i="14"/>
  <c r="S31" i="14"/>
  <c r="R31" i="14"/>
  <c r="Q31" i="14"/>
  <c r="O31" i="14"/>
  <c r="N31" i="14"/>
  <c r="M31" i="14"/>
  <c r="L31" i="14"/>
  <c r="K31" i="14"/>
  <c r="J31" i="14"/>
  <c r="I31" i="14"/>
  <c r="H31" i="14"/>
  <c r="G31" i="14"/>
  <c r="F31" i="14"/>
  <c r="E31" i="14"/>
  <c r="D31" i="14"/>
  <c r="AG30" i="14"/>
  <c r="AF30" i="14"/>
  <c r="AE30" i="14"/>
  <c r="AD30" i="14"/>
  <c r="AC30" i="14"/>
  <c r="AB30" i="14"/>
  <c r="AA30" i="14"/>
  <c r="Z30" i="14"/>
  <c r="Y30" i="14"/>
  <c r="X30" i="14"/>
  <c r="W30" i="14"/>
  <c r="V30" i="14"/>
  <c r="U30" i="14"/>
  <c r="T30" i="14"/>
  <c r="S30" i="14"/>
  <c r="R30" i="14"/>
  <c r="Q30" i="14"/>
  <c r="O30" i="14"/>
  <c r="N30" i="14"/>
  <c r="M30" i="14"/>
  <c r="L30" i="14"/>
  <c r="K30" i="14"/>
  <c r="J30" i="14"/>
  <c r="I30" i="14"/>
  <c r="H30" i="14"/>
  <c r="G30" i="14"/>
  <c r="F30" i="14"/>
  <c r="E30" i="14"/>
  <c r="D30" i="14"/>
  <c r="AG29" i="14"/>
  <c r="AF29" i="14"/>
  <c r="AE29" i="14"/>
  <c r="AD29" i="14"/>
  <c r="AC29" i="14"/>
  <c r="AB29" i="14"/>
  <c r="AA29" i="14"/>
  <c r="Z29" i="14"/>
  <c r="Y29" i="14"/>
  <c r="X29" i="14"/>
  <c r="W29" i="14"/>
  <c r="V29" i="14"/>
  <c r="U29" i="14"/>
  <c r="T29" i="14"/>
  <c r="S29" i="14"/>
  <c r="R29" i="14"/>
  <c r="Q29" i="14"/>
  <c r="O29" i="14"/>
  <c r="N29" i="14"/>
  <c r="M29" i="14"/>
  <c r="L29" i="14"/>
  <c r="K29" i="14"/>
  <c r="J29" i="14"/>
  <c r="I29" i="14"/>
  <c r="H29" i="14"/>
  <c r="G29" i="14"/>
  <c r="F29" i="14"/>
  <c r="E29" i="14"/>
  <c r="D29" i="14"/>
  <c r="AG28" i="14"/>
  <c r="AF28" i="14"/>
  <c r="AE28" i="14"/>
  <c r="AD28" i="14"/>
  <c r="AC28" i="14"/>
  <c r="AB28" i="14"/>
  <c r="AA28" i="14"/>
  <c r="Z28" i="14"/>
  <c r="Y28" i="14"/>
  <c r="X28" i="14"/>
  <c r="W28" i="14"/>
  <c r="V28" i="14"/>
  <c r="U28" i="14"/>
  <c r="T28" i="14"/>
  <c r="S28" i="14"/>
  <c r="R28" i="14"/>
  <c r="Q28" i="14"/>
  <c r="O28" i="14"/>
  <c r="N28" i="14"/>
  <c r="M28" i="14"/>
  <c r="L28" i="14"/>
  <c r="K28" i="14"/>
  <c r="J28" i="14"/>
  <c r="I28" i="14"/>
  <c r="H28" i="14"/>
  <c r="G28" i="14"/>
  <c r="F28" i="14"/>
  <c r="E28" i="14"/>
  <c r="D28" i="14"/>
  <c r="AG15" i="14"/>
  <c r="AF15" i="14"/>
  <c r="AE15" i="14"/>
  <c r="AD15" i="14"/>
  <c r="AC15" i="14"/>
  <c r="AB15" i="14"/>
  <c r="AA15" i="14"/>
  <c r="Z15" i="14"/>
  <c r="Y15" i="14"/>
  <c r="X15" i="14"/>
  <c r="W15" i="14"/>
  <c r="V15" i="14"/>
  <c r="U15" i="14"/>
  <c r="T15" i="14"/>
  <c r="S15" i="14"/>
  <c r="R15" i="14"/>
  <c r="Q15" i="14"/>
  <c r="O15" i="14"/>
  <c r="N15" i="14"/>
  <c r="M15" i="14"/>
  <c r="L15" i="14"/>
  <c r="K15" i="14"/>
  <c r="J15" i="14"/>
  <c r="I15" i="14"/>
  <c r="H15" i="14"/>
  <c r="G15" i="14"/>
  <c r="F15" i="14"/>
  <c r="E15" i="14"/>
  <c r="D15" i="14"/>
  <c r="AG14" i="14"/>
  <c r="AF14" i="14"/>
  <c r="AE14" i="14"/>
  <c r="AD14" i="14"/>
  <c r="AC14" i="14"/>
  <c r="AB14" i="14"/>
  <c r="AA14" i="14"/>
  <c r="Z14" i="14"/>
  <c r="Y14" i="14"/>
  <c r="X14" i="14"/>
  <c r="W14" i="14"/>
  <c r="V14" i="14"/>
  <c r="U14" i="14"/>
  <c r="T14" i="14"/>
  <c r="S14" i="14"/>
  <c r="R14" i="14"/>
  <c r="Q14" i="14"/>
  <c r="O14" i="14"/>
  <c r="N14" i="14"/>
  <c r="M14" i="14"/>
  <c r="L14" i="14"/>
  <c r="K14" i="14"/>
  <c r="J14" i="14"/>
  <c r="I14" i="14"/>
  <c r="H14" i="14"/>
  <c r="G14" i="14"/>
  <c r="F14" i="14"/>
  <c r="E14" i="14"/>
  <c r="D14" i="14"/>
  <c r="AG13" i="14"/>
  <c r="AF13" i="14"/>
  <c r="AE13" i="14"/>
  <c r="AD13" i="14"/>
  <c r="AC13" i="14"/>
  <c r="AB13" i="14"/>
  <c r="AA13" i="14"/>
  <c r="Z13" i="14"/>
  <c r="Y13" i="14"/>
  <c r="X13" i="14"/>
  <c r="W13" i="14"/>
  <c r="V13" i="14"/>
  <c r="U13" i="14"/>
  <c r="T13" i="14"/>
  <c r="S13" i="14"/>
  <c r="R13" i="14"/>
  <c r="Q13" i="14"/>
  <c r="O13" i="14"/>
  <c r="N13" i="14"/>
  <c r="M13" i="14"/>
  <c r="L13" i="14"/>
  <c r="K13" i="14"/>
  <c r="J13" i="14"/>
  <c r="I13" i="14"/>
  <c r="H13" i="14"/>
  <c r="G13" i="14"/>
  <c r="F13" i="14"/>
  <c r="E13" i="14"/>
  <c r="D13" i="14"/>
  <c r="AG12" i="14"/>
  <c r="AF12" i="14"/>
  <c r="AE12" i="14"/>
  <c r="AD12" i="14"/>
  <c r="AC12" i="14"/>
  <c r="AB12" i="14"/>
  <c r="AA12" i="14"/>
  <c r="Z12" i="14"/>
  <c r="Y12" i="14"/>
  <c r="X12" i="14"/>
  <c r="W12" i="14"/>
  <c r="V12" i="14"/>
  <c r="U12" i="14"/>
  <c r="T12" i="14"/>
  <c r="S12" i="14"/>
  <c r="R12" i="14"/>
  <c r="Q12" i="14"/>
  <c r="O12" i="14"/>
  <c r="N12" i="14"/>
  <c r="M12" i="14"/>
  <c r="L12" i="14"/>
  <c r="K12" i="14"/>
  <c r="J12" i="14"/>
  <c r="I12" i="14"/>
  <c r="H12" i="14"/>
  <c r="G12" i="14"/>
  <c r="F12" i="14"/>
  <c r="E12" i="14"/>
  <c r="D12" i="14"/>
  <c r="AO116" i="13"/>
  <c r="AO115" i="13"/>
  <c r="AO114" i="13"/>
  <c r="AO113" i="13"/>
  <c r="AG43" i="13"/>
  <c r="AF43" i="13"/>
  <c r="AE43" i="13"/>
  <c r="AD43" i="13"/>
  <c r="AC43" i="13"/>
  <c r="AB43" i="13"/>
  <c r="AA43" i="13"/>
  <c r="Z43" i="13"/>
  <c r="Y43" i="13"/>
  <c r="X43" i="13"/>
  <c r="W43" i="13"/>
  <c r="V43" i="13"/>
  <c r="U43" i="13"/>
  <c r="T43" i="13"/>
  <c r="S43" i="13"/>
  <c r="R43" i="13"/>
  <c r="Q43" i="13"/>
  <c r="O43" i="13"/>
  <c r="N43" i="13"/>
  <c r="M43" i="13"/>
  <c r="L43" i="13"/>
  <c r="K43" i="13"/>
  <c r="J43" i="13"/>
  <c r="I43" i="13"/>
  <c r="H43" i="13"/>
  <c r="G43" i="13"/>
  <c r="F43" i="13"/>
  <c r="E43" i="13"/>
  <c r="D43" i="13"/>
  <c r="AG42" i="13"/>
  <c r="AF42" i="13"/>
  <c r="AE42" i="13"/>
  <c r="AD42" i="13"/>
  <c r="AC42" i="13"/>
  <c r="AB42" i="13"/>
  <c r="AA42" i="13"/>
  <c r="Z42" i="13"/>
  <c r="Y42" i="13"/>
  <c r="X42" i="13"/>
  <c r="W42" i="13"/>
  <c r="V42" i="13"/>
  <c r="U42" i="13"/>
  <c r="T42" i="13"/>
  <c r="S42" i="13"/>
  <c r="R42" i="13"/>
  <c r="Q42" i="13"/>
  <c r="O42" i="13"/>
  <c r="N42" i="13"/>
  <c r="M42" i="13"/>
  <c r="L42" i="13"/>
  <c r="K42" i="13"/>
  <c r="J42" i="13"/>
  <c r="I42" i="13"/>
  <c r="H42" i="13"/>
  <c r="G42" i="13"/>
  <c r="F42" i="13"/>
  <c r="E42" i="13"/>
  <c r="D42" i="13"/>
  <c r="AG41" i="13"/>
  <c r="AF41" i="13"/>
  <c r="AE41" i="13"/>
  <c r="AD41" i="13"/>
  <c r="AC41" i="13"/>
  <c r="AB41" i="13"/>
  <c r="AA41" i="13"/>
  <c r="Z41" i="13"/>
  <c r="Y41" i="13"/>
  <c r="X41" i="13"/>
  <c r="W41" i="13"/>
  <c r="V41" i="13"/>
  <c r="U41" i="13"/>
  <c r="T41" i="13"/>
  <c r="S41" i="13"/>
  <c r="R41" i="13"/>
  <c r="Q41" i="13"/>
  <c r="O41" i="13"/>
  <c r="N41" i="13"/>
  <c r="M41" i="13"/>
  <c r="L41" i="13"/>
  <c r="K41" i="13"/>
  <c r="J41" i="13"/>
  <c r="I41" i="13"/>
  <c r="H41" i="13"/>
  <c r="G41" i="13"/>
  <c r="F41" i="13"/>
  <c r="E41" i="13"/>
  <c r="D41" i="13"/>
  <c r="AG40" i="13"/>
  <c r="AF40" i="13"/>
  <c r="AE40" i="13"/>
  <c r="AD40" i="13"/>
  <c r="AC40" i="13"/>
  <c r="AB40" i="13"/>
  <c r="AA40" i="13"/>
  <c r="Z40" i="13"/>
  <c r="Y40" i="13"/>
  <c r="X40" i="13"/>
  <c r="W40" i="13"/>
  <c r="V40" i="13"/>
  <c r="U40" i="13"/>
  <c r="T40" i="13"/>
  <c r="S40" i="13"/>
  <c r="R40" i="13"/>
  <c r="Q40" i="13"/>
  <c r="O40" i="13"/>
  <c r="N40" i="13"/>
  <c r="M40" i="13"/>
  <c r="L40" i="13"/>
  <c r="K40" i="13"/>
  <c r="J40" i="13"/>
  <c r="I40" i="13"/>
  <c r="H40" i="13"/>
  <c r="G40" i="13"/>
  <c r="F40" i="13"/>
  <c r="E40" i="13"/>
  <c r="D40" i="13"/>
  <c r="AG39" i="13"/>
  <c r="AF39" i="13"/>
  <c r="AE39" i="13"/>
  <c r="AD39" i="13"/>
  <c r="AC39" i="13"/>
  <c r="AB39" i="13"/>
  <c r="AA39" i="13"/>
  <c r="Z39" i="13"/>
  <c r="Y39" i="13"/>
  <c r="X39" i="13"/>
  <c r="W39" i="13"/>
  <c r="V39" i="13"/>
  <c r="U39" i="13"/>
  <c r="T39" i="13"/>
  <c r="S39" i="13"/>
  <c r="R39" i="13"/>
  <c r="Q39" i="13"/>
  <c r="O39" i="13"/>
  <c r="N39" i="13"/>
  <c r="M39" i="13"/>
  <c r="L39" i="13"/>
  <c r="K39" i="13"/>
  <c r="J39" i="13"/>
  <c r="I39" i="13"/>
  <c r="H39" i="13"/>
  <c r="G39" i="13"/>
  <c r="F39" i="13"/>
  <c r="E39" i="13"/>
  <c r="D39" i="13"/>
  <c r="AG37" i="13"/>
  <c r="AF37" i="13"/>
  <c r="AE37" i="13"/>
  <c r="AD37" i="13"/>
  <c r="AC37" i="13"/>
  <c r="AB37" i="13"/>
  <c r="AA37" i="13"/>
  <c r="Z37" i="13"/>
  <c r="Y37" i="13"/>
  <c r="X37" i="13"/>
  <c r="W37" i="13"/>
  <c r="V37" i="13"/>
  <c r="U37" i="13"/>
  <c r="T37" i="13"/>
  <c r="S37" i="13"/>
  <c r="R37" i="13"/>
  <c r="Q37" i="13"/>
  <c r="O37" i="13"/>
  <c r="N37" i="13"/>
  <c r="M37" i="13"/>
  <c r="L37" i="13"/>
  <c r="K37" i="13"/>
  <c r="J37" i="13"/>
  <c r="I37" i="13"/>
  <c r="H37" i="13"/>
  <c r="G37" i="13"/>
  <c r="F37" i="13"/>
  <c r="E37" i="13"/>
  <c r="D37" i="13"/>
  <c r="AG36" i="13"/>
  <c r="AF36" i="13"/>
  <c r="AE36" i="13"/>
  <c r="AD36" i="13"/>
  <c r="AC36" i="13"/>
  <c r="AB36" i="13"/>
  <c r="AA36" i="13"/>
  <c r="Z36" i="13"/>
  <c r="Y36" i="13"/>
  <c r="X36" i="13"/>
  <c r="W36" i="13"/>
  <c r="V36" i="13"/>
  <c r="U36" i="13"/>
  <c r="T36" i="13"/>
  <c r="S36" i="13"/>
  <c r="R36" i="13"/>
  <c r="Q36" i="13"/>
  <c r="O36" i="13"/>
  <c r="N36" i="13"/>
  <c r="M36" i="13"/>
  <c r="L36" i="13"/>
  <c r="K36" i="13"/>
  <c r="J36" i="13"/>
  <c r="I36" i="13"/>
  <c r="H36" i="13"/>
  <c r="G36" i="13"/>
  <c r="F36" i="13"/>
  <c r="E36" i="13"/>
  <c r="D36" i="13"/>
  <c r="AG35" i="13"/>
  <c r="AF35" i="13"/>
  <c r="AE35" i="13"/>
  <c r="BU9" i="26" s="1"/>
  <c r="AD35" i="13"/>
  <c r="BT9" i="26" s="1"/>
  <c r="AC35" i="13"/>
  <c r="AB35" i="13"/>
  <c r="AA35" i="13"/>
  <c r="Z35" i="13"/>
  <c r="Y35" i="13"/>
  <c r="X35" i="13"/>
  <c r="W35" i="13"/>
  <c r="V35" i="13"/>
  <c r="U35" i="13"/>
  <c r="T35" i="13"/>
  <c r="S35" i="13"/>
  <c r="R35" i="13"/>
  <c r="Q35" i="13"/>
  <c r="O35" i="13"/>
  <c r="N35" i="13"/>
  <c r="M35" i="13"/>
  <c r="L35" i="13"/>
  <c r="K35" i="13"/>
  <c r="J35" i="13"/>
  <c r="I35" i="13"/>
  <c r="H35" i="13"/>
  <c r="G35" i="13"/>
  <c r="F35" i="13"/>
  <c r="E35" i="13"/>
  <c r="D35" i="13"/>
  <c r="AG34" i="13"/>
  <c r="AG44" i="13" s="1"/>
  <c r="AF34" i="13"/>
  <c r="AF44" i="13" s="1"/>
  <c r="AE34" i="13"/>
  <c r="BU8" i="26" s="1"/>
  <c r="Q6" i="42" s="1"/>
  <c r="AD34" i="13"/>
  <c r="AD44" i="13" s="1"/>
  <c r="AC34" i="13"/>
  <c r="AB34" i="13"/>
  <c r="AB44" i="13" s="1"/>
  <c r="AA34" i="13"/>
  <c r="AA44" i="13" s="1"/>
  <c r="Z34" i="13"/>
  <c r="Z44" i="13" s="1"/>
  <c r="Y34" i="13"/>
  <c r="Y44" i="13" s="1"/>
  <c r="X34" i="13"/>
  <c r="X44" i="13" s="1"/>
  <c r="W34" i="13"/>
  <c r="W44" i="13" s="1"/>
  <c r="V34" i="13"/>
  <c r="V44" i="13" s="1"/>
  <c r="U34" i="13"/>
  <c r="U44" i="13" s="1"/>
  <c r="T34" i="13"/>
  <c r="T44" i="13" s="1"/>
  <c r="S34" i="13"/>
  <c r="S44" i="13" s="1"/>
  <c r="R34" i="13"/>
  <c r="R44" i="13" s="1"/>
  <c r="Q34" i="13"/>
  <c r="Q44" i="13" s="1"/>
  <c r="O34" i="13"/>
  <c r="O44" i="13" s="1"/>
  <c r="N34" i="13"/>
  <c r="N44" i="13" s="1"/>
  <c r="M34" i="13"/>
  <c r="M44" i="13" s="1"/>
  <c r="L34" i="13"/>
  <c r="L44" i="13" s="1"/>
  <c r="K34" i="13"/>
  <c r="K44" i="13" s="1"/>
  <c r="J34" i="13"/>
  <c r="J44" i="13" s="1"/>
  <c r="I34" i="13"/>
  <c r="I44" i="13" s="1"/>
  <c r="H34" i="13"/>
  <c r="H44" i="13" s="1"/>
  <c r="G34" i="13"/>
  <c r="G44" i="13" s="1"/>
  <c r="F34" i="13"/>
  <c r="F44" i="13" s="1"/>
  <c r="E34" i="13"/>
  <c r="E44" i="13" s="1"/>
  <c r="D34" i="13"/>
  <c r="D44" i="13" s="1"/>
  <c r="AG31" i="13"/>
  <c r="AF31" i="13"/>
  <c r="AE31" i="13"/>
  <c r="AD31" i="13"/>
  <c r="AC31" i="13"/>
  <c r="AB31" i="13"/>
  <c r="AA31" i="13"/>
  <c r="Z31" i="13"/>
  <c r="Y31" i="13"/>
  <c r="X31" i="13"/>
  <c r="W31" i="13"/>
  <c r="V31" i="13"/>
  <c r="U31" i="13"/>
  <c r="T31" i="13"/>
  <c r="S31" i="13"/>
  <c r="R31" i="13"/>
  <c r="Q31" i="13"/>
  <c r="O31" i="13"/>
  <c r="N31" i="13"/>
  <c r="M31" i="13"/>
  <c r="L31" i="13"/>
  <c r="K31" i="13"/>
  <c r="J31" i="13"/>
  <c r="I31" i="13"/>
  <c r="H31" i="13"/>
  <c r="G31" i="13"/>
  <c r="F31" i="13"/>
  <c r="E31" i="13"/>
  <c r="D31" i="13"/>
  <c r="AG30" i="13"/>
  <c r="AF30" i="13"/>
  <c r="AE30" i="13"/>
  <c r="AD30" i="13"/>
  <c r="AC30" i="13"/>
  <c r="AB30" i="13"/>
  <c r="AA30" i="13"/>
  <c r="Z30" i="13"/>
  <c r="Y30" i="13"/>
  <c r="X30" i="13"/>
  <c r="W30" i="13"/>
  <c r="V30" i="13"/>
  <c r="U30" i="13"/>
  <c r="T30" i="13"/>
  <c r="S30" i="13"/>
  <c r="R30" i="13"/>
  <c r="Q30" i="13"/>
  <c r="O30" i="13"/>
  <c r="N30" i="13"/>
  <c r="M30" i="13"/>
  <c r="L30" i="13"/>
  <c r="K30" i="13"/>
  <c r="J30" i="13"/>
  <c r="I30" i="13"/>
  <c r="H30" i="13"/>
  <c r="G30" i="13"/>
  <c r="F30" i="13"/>
  <c r="E30" i="13"/>
  <c r="D30" i="13"/>
  <c r="AG29" i="13"/>
  <c r="AF29" i="13"/>
  <c r="AE29" i="13"/>
  <c r="AD29" i="13"/>
  <c r="AC29" i="13"/>
  <c r="AB29" i="13"/>
  <c r="AA29" i="13"/>
  <c r="Z29" i="13"/>
  <c r="Y29" i="13"/>
  <c r="X29" i="13"/>
  <c r="W29" i="13"/>
  <c r="V29" i="13"/>
  <c r="U29" i="13"/>
  <c r="T29" i="13"/>
  <c r="S29" i="13"/>
  <c r="R29" i="13"/>
  <c r="Q29" i="13"/>
  <c r="O29" i="13"/>
  <c r="N29" i="13"/>
  <c r="M29" i="13"/>
  <c r="L29" i="13"/>
  <c r="K29" i="13"/>
  <c r="J29" i="13"/>
  <c r="I29" i="13"/>
  <c r="H29" i="13"/>
  <c r="G29" i="13"/>
  <c r="F29" i="13"/>
  <c r="E29" i="13"/>
  <c r="D29" i="13"/>
  <c r="AG28" i="13"/>
  <c r="AF28" i="13"/>
  <c r="AE28" i="13"/>
  <c r="AD28" i="13"/>
  <c r="AC28" i="13"/>
  <c r="AB28" i="13"/>
  <c r="AA28" i="13"/>
  <c r="Z28" i="13"/>
  <c r="Y28" i="13"/>
  <c r="X28" i="13"/>
  <c r="W28" i="13"/>
  <c r="V28" i="13"/>
  <c r="U28" i="13"/>
  <c r="T28" i="13"/>
  <c r="S28" i="13"/>
  <c r="R28" i="13"/>
  <c r="Q28" i="13"/>
  <c r="O28" i="13"/>
  <c r="N28" i="13"/>
  <c r="M28" i="13"/>
  <c r="L28" i="13"/>
  <c r="K28" i="13"/>
  <c r="J28" i="13"/>
  <c r="I28" i="13"/>
  <c r="H28" i="13"/>
  <c r="G28" i="13"/>
  <c r="F28" i="13"/>
  <c r="E28" i="13"/>
  <c r="D28" i="13"/>
  <c r="O15" i="13"/>
  <c r="N15" i="13"/>
  <c r="M15" i="13"/>
  <c r="L15" i="13"/>
  <c r="K15" i="13"/>
  <c r="J15" i="13"/>
  <c r="I15" i="13"/>
  <c r="H15" i="13"/>
  <c r="G15" i="13"/>
  <c r="E15" i="13"/>
  <c r="D15" i="13"/>
  <c r="O14" i="13"/>
  <c r="N14" i="13"/>
  <c r="M14" i="13"/>
  <c r="L14" i="13"/>
  <c r="K14" i="13"/>
  <c r="J14" i="13"/>
  <c r="I14" i="13"/>
  <c r="H14" i="13"/>
  <c r="G14" i="13"/>
  <c r="E14" i="13"/>
  <c r="D14" i="13"/>
  <c r="O13" i="13"/>
  <c r="N13" i="13"/>
  <c r="M13" i="13"/>
  <c r="L13" i="13"/>
  <c r="K13" i="13"/>
  <c r="J13" i="13"/>
  <c r="I13" i="13"/>
  <c r="H13" i="13"/>
  <c r="G13" i="13"/>
  <c r="E13" i="13"/>
  <c r="D13" i="13"/>
  <c r="O12" i="13"/>
  <c r="N12" i="13"/>
  <c r="M12" i="13"/>
  <c r="L12" i="13"/>
  <c r="K12" i="13"/>
  <c r="J12" i="13"/>
  <c r="I12" i="13"/>
  <c r="H12" i="13"/>
  <c r="G12" i="13"/>
  <c r="E12" i="13"/>
  <c r="D12" i="13"/>
  <c r="AO5" i="13"/>
  <c r="AO4" i="13"/>
  <c r="AO3" i="13"/>
  <c r="AO2" i="13"/>
  <c r="AG155" i="11"/>
  <c r="AF155" i="11"/>
  <c r="AE155" i="11"/>
  <c r="AD155" i="11"/>
  <c r="AC155" i="11"/>
  <c r="AB155" i="11"/>
  <c r="AA155" i="11"/>
  <c r="Z155" i="11"/>
  <c r="Y155" i="11"/>
  <c r="X155" i="11"/>
  <c r="W155" i="11"/>
  <c r="V155" i="11"/>
  <c r="U155" i="11"/>
  <c r="T155" i="11"/>
  <c r="S155" i="11"/>
  <c r="R155" i="11"/>
  <c r="Q155" i="11"/>
  <c r="O155" i="11"/>
  <c r="N155" i="11"/>
  <c r="M155" i="11"/>
  <c r="L155" i="11"/>
  <c r="K155" i="11"/>
  <c r="J155" i="11"/>
  <c r="I155" i="11"/>
  <c r="H155" i="11"/>
  <c r="G155" i="11"/>
  <c r="F155" i="11"/>
  <c r="E155" i="11"/>
  <c r="D155" i="11"/>
  <c r="AG154" i="11"/>
  <c r="AF154" i="11"/>
  <c r="AE154" i="11"/>
  <c r="AD154" i="11"/>
  <c r="AC154" i="11"/>
  <c r="AB154" i="11"/>
  <c r="AA154" i="11"/>
  <c r="Z154" i="11"/>
  <c r="Y154" i="11"/>
  <c r="X154" i="11"/>
  <c r="W154" i="11"/>
  <c r="V154" i="11"/>
  <c r="U154" i="11"/>
  <c r="T154" i="11"/>
  <c r="S154" i="11"/>
  <c r="R154" i="11"/>
  <c r="Q154" i="11"/>
  <c r="O154" i="11"/>
  <c r="N154" i="11"/>
  <c r="M154" i="11"/>
  <c r="L154" i="11"/>
  <c r="K154" i="11"/>
  <c r="J154" i="11"/>
  <c r="I154" i="11"/>
  <c r="H154" i="11"/>
  <c r="G154" i="11"/>
  <c r="F154" i="11"/>
  <c r="E154" i="11"/>
  <c r="D154" i="11"/>
  <c r="AG153" i="11"/>
  <c r="AF153" i="11"/>
  <c r="AE153" i="11"/>
  <c r="AD153" i="11"/>
  <c r="AC153" i="11"/>
  <c r="AB153" i="11"/>
  <c r="AA153" i="11"/>
  <c r="Z153" i="11"/>
  <c r="Y153" i="11"/>
  <c r="X153" i="11"/>
  <c r="W153" i="11"/>
  <c r="V153" i="11"/>
  <c r="U153" i="11"/>
  <c r="T153" i="11"/>
  <c r="S153" i="11"/>
  <c r="R153" i="11"/>
  <c r="Q153" i="11"/>
  <c r="O153" i="11"/>
  <c r="N153" i="11"/>
  <c r="M153" i="11"/>
  <c r="L153" i="11"/>
  <c r="K153" i="11"/>
  <c r="J153" i="11"/>
  <c r="I153" i="11"/>
  <c r="H153" i="11"/>
  <c r="G153" i="11"/>
  <c r="F153" i="11"/>
  <c r="E153" i="11"/>
  <c r="D153" i="11"/>
  <c r="AG152" i="11"/>
  <c r="AF152" i="11"/>
  <c r="AE152" i="11"/>
  <c r="AD152" i="11"/>
  <c r="AC152" i="11"/>
  <c r="AB152" i="11"/>
  <c r="AA152" i="11"/>
  <c r="Z152" i="11"/>
  <c r="Y152" i="11"/>
  <c r="X152" i="11"/>
  <c r="W152" i="11"/>
  <c r="V152" i="11"/>
  <c r="U152" i="11"/>
  <c r="T152" i="11"/>
  <c r="S152" i="11"/>
  <c r="R152" i="11"/>
  <c r="Q152" i="11"/>
  <c r="O152" i="11"/>
  <c r="N152" i="11"/>
  <c r="M152" i="11"/>
  <c r="L152" i="11"/>
  <c r="K152" i="11"/>
  <c r="J152" i="11"/>
  <c r="I152" i="11"/>
  <c r="H152" i="11"/>
  <c r="G152" i="11"/>
  <c r="F152" i="11"/>
  <c r="E152" i="11"/>
  <c r="D152" i="11"/>
  <c r="AG151" i="11"/>
  <c r="AF151" i="11"/>
  <c r="AE151" i="11"/>
  <c r="AD151" i="11"/>
  <c r="AC151" i="11"/>
  <c r="AB151" i="11"/>
  <c r="AA151" i="11"/>
  <c r="Z151" i="11"/>
  <c r="Y151" i="11"/>
  <c r="X151" i="11"/>
  <c r="W151" i="11"/>
  <c r="V151" i="11"/>
  <c r="U151" i="11"/>
  <c r="T151" i="11"/>
  <c r="S151" i="11"/>
  <c r="R151" i="11"/>
  <c r="Q151" i="11"/>
  <c r="O151" i="11"/>
  <c r="N151" i="11"/>
  <c r="M151" i="11"/>
  <c r="L151" i="11"/>
  <c r="K151" i="11"/>
  <c r="J151" i="11"/>
  <c r="I151" i="11"/>
  <c r="H151" i="11"/>
  <c r="G151" i="11"/>
  <c r="F151" i="11"/>
  <c r="E151" i="11"/>
  <c r="D151" i="11"/>
  <c r="AG149" i="11"/>
  <c r="AF149" i="11"/>
  <c r="AE149" i="11"/>
  <c r="AD149" i="11"/>
  <c r="AC149" i="11"/>
  <c r="AB149" i="11"/>
  <c r="AA149" i="11"/>
  <c r="Z149" i="11"/>
  <c r="Y149" i="11"/>
  <c r="X149" i="11"/>
  <c r="W149" i="11"/>
  <c r="V149" i="11"/>
  <c r="U149" i="11"/>
  <c r="T149" i="11"/>
  <c r="S149" i="11"/>
  <c r="R149" i="11"/>
  <c r="Q149" i="11"/>
  <c r="O149" i="11"/>
  <c r="N149" i="11"/>
  <c r="M149" i="11"/>
  <c r="L149" i="11"/>
  <c r="K149" i="11"/>
  <c r="J149" i="11"/>
  <c r="I149" i="11"/>
  <c r="H149" i="11"/>
  <c r="G149" i="11"/>
  <c r="F149" i="11"/>
  <c r="E149" i="11"/>
  <c r="D149" i="11"/>
  <c r="AG148" i="11"/>
  <c r="AF148" i="11"/>
  <c r="AE148" i="11"/>
  <c r="AD148" i="11"/>
  <c r="AC148" i="11"/>
  <c r="AB148" i="11"/>
  <c r="AA148" i="11"/>
  <c r="Z148" i="11"/>
  <c r="Y148" i="11"/>
  <c r="X148" i="11"/>
  <c r="W148" i="11"/>
  <c r="V148" i="11"/>
  <c r="U148" i="11"/>
  <c r="T148" i="11"/>
  <c r="S148" i="11"/>
  <c r="R148" i="11"/>
  <c r="Q148" i="11"/>
  <c r="O148" i="11"/>
  <c r="N148" i="11"/>
  <c r="M148" i="11"/>
  <c r="L148" i="11"/>
  <c r="K148" i="11"/>
  <c r="J148" i="11"/>
  <c r="I148" i="11"/>
  <c r="H148" i="11"/>
  <c r="G148" i="11"/>
  <c r="F148" i="11"/>
  <c r="E148" i="11"/>
  <c r="D148" i="11"/>
  <c r="AG147" i="11"/>
  <c r="AF147" i="11"/>
  <c r="AE147" i="11"/>
  <c r="BU7" i="26" s="1"/>
  <c r="AD147" i="11"/>
  <c r="BT7" i="26" s="1"/>
  <c r="AC147" i="11"/>
  <c r="AB147" i="11"/>
  <c r="AA147" i="11"/>
  <c r="Z147" i="11"/>
  <c r="Y147" i="11"/>
  <c r="X147" i="11"/>
  <c r="W147" i="11"/>
  <c r="V147" i="11"/>
  <c r="U147" i="11"/>
  <c r="T147" i="11"/>
  <c r="S147" i="11"/>
  <c r="R147" i="11"/>
  <c r="Q147" i="11"/>
  <c r="O147" i="11"/>
  <c r="N147" i="11"/>
  <c r="M147" i="11"/>
  <c r="L147" i="11"/>
  <c r="K147" i="11"/>
  <c r="J147" i="11"/>
  <c r="I147" i="11"/>
  <c r="H147" i="11"/>
  <c r="G147" i="11"/>
  <c r="F147" i="11"/>
  <c r="E147" i="11"/>
  <c r="D147" i="11"/>
  <c r="AG146" i="11"/>
  <c r="AG156" i="11" s="1"/>
  <c r="AF146" i="11"/>
  <c r="AF156" i="11" s="1"/>
  <c r="AE146" i="11"/>
  <c r="AE156" i="11" s="1"/>
  <c r="AD146" i="11"/>
  <c r="AD156" i="11" s="1"/>
  <c r="AC146" i="11"/>
  <c r="AB146" i="11"/>
  <c r="AB156" i="11" s="1"/>
  <c r="AA146" i="11"/>
  <c r="AA156" i="11" s="1"/>
  <c r="Z146" i="11"/>
  <c r="Z156" i="11" s="1"/>
  <c r="Y146" i="11"/>
  <c r="Y156" i="11" s="1"/>
  <c r="X146" i="11"/>
  <c r="X156" i="11" s="1"/>
  <c r="W146" i="11"/>
  <c r="W156" i="11" s="1"/>
  <c r="V146" i="11"/>
  <c r="V156" i="11" s="1"/>
  <c r="U146" i="11"/>
  <c r="U156" i="11" s="1"/>
  <c r="T146" i="11"/>
  <c r="T156" i="11" s="1"/>
  <c r="S146" i="11"/>
  <c r="S156" i="11" s="1"/>
  <c r="R146" i="11"/>
  <c r="R156" i="11" s="1"/>
  <c r="Q146" i="11"/>
  <c r="Q156" i="11" s="1"/>
  <c r="O146" i="11"/>
  <c r="O156" i="11" s="1"/>
  <c r="N146" i="11"/>
  <c r="N156" i="11" s="1"/>
  <c r="M146" i="11"/>
  <c r="M156" i="11" s="1"/>
  <c r="L146" i="11"/>
  <c r="L156" i="11" s="1"/>
  <c r="K146" i="11"/>
  <c r="K156" i="11" s="1"/>
  <c r="J146" i="11"/>
  <c r="J156" i="11" s="1"/>
  <c r="I146" i="11"/>
  <c r="I156" i="11" s="1"/>
  <c r="H146" i="11"/>
  <c r="H156" i="11" s="1"/>
  <c r="G146" i="11"/>
  <c r="G156" i="11" s="1"/>
  <c r="F146" i="11"/>
  <c r="F156" i="11" s="1"/>
  <c r="E146" i="11"/>
  <c r="E156" i="11" s="1"/>
  <c r="D146" i="11"/>
  <c r="D156" i="11" s="1"/>
  <c r="AG142" i="11"/>
  <c r="AF142" i="11"/>
  <c r="AE142" i="11"/>
  <c r="AD142" i="11"/>
  <c r="AC142" i="11"/>
  <c r="AB142" i="11"/>
  <c r="AA142" i="11"/>
  <c r="Z142" i="11"/>
  <c r="Y142" i="11"/>
  <c r="X142" i="11"/>
  <c r="W142" i="11"/>
  <c r="V142" i="11"/>
  <c r="U142" i="11"/>
  <c r="T142" i="11"/>
  <c r="S142" i="11"/>
  <c r="R142" i="11"/>
  <c r="Q142" i="11"/>
  <c r="AG141" i="11"/>
  <c r="AF141" i="11"/>
  <c r="AE141" i="11"/>
  <c r="AD141" i="11"/>
  <c r="AC141" i="11"/>
  <c r="AB141" i="11"/>
  <c r="AA141" i="11"/>
  <c r="Z141" i="11"/>
  <c r="Y141" i="11"/>
  <c r="X141" i="11"/>
  <c r="W141" i="11"/>
  <c r="V141" i="11"/>
  <c r="U141" i="11"/>
  <c r="T141" i="11"/>
  <c r="S141" i="11"/>
  <c r="R141" i="11"/>
  <c r="Q141" i="11"/>
  <c r="AG140" i="11"/>
  <c r="AF140" i="11"/>
  <c r="AE140" i="11"/>
  <c r="AD140" i="11"/>
  <c r="AC140" i="11"/>
  <c r="AB140" i="11"/>
  <c r="AA140" i="11"/>
  <c r="Z140" i="11"/>
  <c r="Y140" i="11"/>
  <c r="X140" i="11"/>
  <c r="W140" i="11"/>
  <c r="V140" i="11"/>
  <c r="U140" i="11"/>
  <c r="T140" i="11"/>
  <c r="S140" i="11"/>
  <c r="R140" i="11"/>
  <c r="Q140" i="11"/>
  <c r="AG139" i="11"/>
  <c r="AF139" i="11"/>
  <c r="AE139" i="11"/>
  <c r="AD139" i="11"/>
  <c r="AC139" i="11"/>
  <c r="AB139" i="11"/>
  <c r="AA139" i="11"/>
  <c r="Z139" i="11"/>
  <c r="Y139" i="11"/>
  <c r="X139" i="11"/>
  <c r="W139" i="11"/>
  <c r="V139" i="11"/>
  <c r="U139" i="11"/>
  <c r="T139" i="11"/>
  <c r="S139" i="11"/>
  <c r="R139" i="11"/>
  <c r="Q139" i="11"/>
  <c r="AG126" i="11"/>
  <c r="AF126" i="11"/>
  <c r="AE126" i="11"/>
  <c r="AD126" i="11"/>
  <c r="AC126" i="11"/>
  <c r="AB126" i="11"/>
  <c r="AA126" i="11"/>
  <c r="Z126" i="11"/>
  <c r="Y126" i="11"/>
  <c r="X126" i="11"/>
  <c r="W126" i="11"/>
  <c r="V126" i="11"/>
  <c r="U126" i="11"/>
  <c r="T126" i="11"/>
  <c r="S126" i="11"/>
  <c r="R126" i="11"/>
  <c r="Q126" i="11"/>
  <c r="O126" i="11"/>
  <c r="N126" i="11"/>
  <c r="M126" i="11"/>
  <c r="L126" i="11"/>
  <c r="K126" i="11"/>
  <c r="J126" i="11"/>
  <c r="I126" i="11"/>
  <c r="H126" i="11"/>
  <c r="G126" i="11"/>
  <c r="F126" i="11"/>
  <c r="E126" i="11"/>
  <c r="D126" i="11"/>
  <c r="AG125" i="11"/>
  <c r="AF125" i="11"/>
  <c r="AE125" i="11"/>
  <c r="AD125" i="11"/>
  <c r="AC125" i="11"/>
  <c r="AB125" i="11"/>
  <c r="AA125" i="11"/>
  <c r="Z125" i="11"/>
  <c r="Y125" i="11"/>
  <c r="X125" i="11"/>
  <c r="W125" i="11"/>
  <c r="V125" i="11"/>
  <c r="U125" i="11"/>
  <c r="T125" i="11"/>
  <c r="S125" i="11"/>
  <c r="R125" i="11"/>
  <c r="Q125" i="11"/>
  <c r="O125" i="11"/>
  <c r="N125" i="11"/>
  <c r="M125" i="11"/>
  <c r="L125" i="11"/>
  <c r="K125" i="11"/>
  <c r="J125" i="11"/>
  <c r="I125" i="11"/>
  <c r="H125" i="11"/>
  <c r="G125" i="11"/>
  <c r="F125" i="11"/>
  <c r="E125" i="11"/>
  <c r="D125" i="11"/>
  <c r="AG124" i="11"/>
  <c r="AF124" i="11"/>
  <c r="AE124" i="11"/>
  <c r="AD124" i="11"/>
  <c r="AC124" i="11"/>
  <c r="AB124" i="11"/>
  <c r="AA124" i="11"/>
  <c r="Z124" i="11"/>
  <c r="Y124" i="11"/>
  <c r="X124" i="11"/>
  <c r="W124" i="11"/>
  <c r="V124" i="11"/>
  <c r="U124" i="11"/>
  <c r="T124" i="11"/>
  <c r="S124" i="11"/>
  <c r="R124" i="11"/>
  <c r="Q124" i="11"/>
  <c r="O124" i="11"/>
  <c r="N124" i="11"/>
  <c r="M124" i="11"/>
  <c r="L124" i="11"/>
  <c r="K124" i="11"/>
  <c r="J124" i="11"/>
  <c r="I124" i="11"/>
  <c r="H124" i="11"/>
  <c r="G124" i="11"/>
  <c r="F124" i="11"/>
  <c r="E124" i="11"/>
  <c r="D124" i="11"/>
  <c r="AG123" i="11"/>
  <c r="AF123" i="11"/>
  <c r="AE123" i="11"/>
  <c r="AD123" i="11"/>
  <c r="AC123" i="11"/>
  <c r="AB123" i="11"/>
  <c r="AA123" i="11"/>
  <c r="Z123" i="11"/>
  <c r="Y123" i="11"/>
  <c r="X123" i="11"/>
  <c r="W123" i="11"/>
  <c r="V123" i="11"/>
  <c r="U123" i="11"/>
  <c r="T123" i="11"/>
  <c r="S123" i="11"/>
  <c r="R123" i="11"/>
  <c r="Q123" i="11"/>
  <c r="O123" i="11"/>
  <c r="N123" i="11"/>
  <c r="M123" i="11"/>
  <c r="L123" i="11"/>
  <c r="K123" i="11"/>
  <c r="J123" i="11"/>
  <c r="I123" i="11"/>
  <c r="H123" i="11"/>
  <c r="G123" i="11"/>
  <c r="F123" i="11"/>
  <c r="E123" i="11"/>
  <c r="D123" i="11"/>
  <c r="AG110" i="11"/>
  <c r="AF110" i="11"/>
  <c r="AE110" i="11"/>
  <c r="AD110" i="11"/>
  <c r="AC110" i="11"/>
  <c r="AB110" i="11"/>
  <c r="AA110" i="11"/>
  <c r="Z110" i="11"/>
  <c r="Y110" i="11"/>
  <c r="X110" i="11"/>
  <c r="W110" i="11"/>
  <c r="V110" i="11"/>
  <c r="U110" i="11"/>
  <c r="T110" i="11"/>
  <c r="S110" i="11"/>
  <c r="R110" i="11"/>
  <c r="Q110" i="11"/>
  <c r="O110" i="11"/>
  <c r="N110" i="11"/>
  <c r="M110" i="11"/>
  <c r="L110" i="11"/>
  <c r="K110" i="11"/>
  <c r="J110" i="11"/>
  <c r="I110" i="11"/>
  <c r="H110" i="11"/>
  <c r="G110" i="11"/>
  <c r="F110" i="11"/>
  <c r="E110" i="11"/>
  <c r="D110" i="11"/>
  <c r="AG109" i="11"/>
  <c r="AF109" i="11"/>
  <c r="AE109" i="11"/>
  <c r="AD109" i="11"/>
  <c r="AC109" i="11"/>
  <c r="AB109" i="11"/>
  <c r="AA109" i="11"/>
  <c r="Z109" i="11"/>
  <c r="Y109" i="11"/>
  <c r="X109" i="11"/>
  <c r="W109" i="11"/>
  <c r="V109" i="11"/>
  <c r="U109" i="11"/>
  <c r="T109" i="11"/>
  <c r="S109" i="11"/>
  <c r="R109" i="11"/>
  <c r="Q109" i="11"/>
  <c r="O109" i="11"/>
  <c r="N109" i="11"/>
  <c r="M109" i="11"/>
  <c r="L109" i="11"/>
  <c r="K109" i="11"/>
  <c r="J109" i="11"/>
  <c r="I109" i="11"/>
  <c r="H109" i="11"/>
  <c r="G109" i="11"/>
  <c r="F109" i="11"/>
  <c r="E109" i="11"/>
  <c r="D109" i="11"/>
  <c r="AG108" i="11"/>
  <c r="AF108" i="11"/>
  <c r="AE108" i="11"/>
  <c r="AD108" i="11"/>
  <c r="AC108" i="11"/>
  <c r="AB108" i="11"/>
  <c r="AA108" i="11"/>
  <c r="Z108" i="11"/>
  <c r="Y108" i="11"/>
  <c r="X108" i="11"/>
  <c r="W108" i="11"/>
  <c r="V108" i="11"/>
  <c r="U108" i="11"/>
  <c r="T108" i="11"/>
  <c r="S108" i="11"/>
  <c r="R108" i="11"/>
  <c r="Q108" i="11"/>
  <c r="O108" i="11"/>
  <c r="N108" i="11"/>
  <c r="M108" i="11"/>
  <c r="L108" i="11"/>
  <c r="K108" i="11"/>
  <c r="J108" i="11"/>
  <c r="I108" i="11"/>
  <c r="H108" i="11"/>
  <c r="G108" i="11"/>
  <c r="F108" i="11"/>
  <c r="E108" i="11"/>
  <c r="D108" i="11"/>
  <c r="AG107" i="11"/>
  <c r="AF107" i="11"/>
  <c r="AE107" i="11"/>
  <c r="AD107" i="11"/>
  <c r="AC107" i="11"/>
  <c r="AB107" i="11"/>
  <c r="AA107" i="11"/>
  <c r="Z107" i="11"/>
  <c r="Y107" i="11"/>
  <c r="X107" i="11"/>
  <c r="W107" i="11"/>
  <c r="V107" i="11"/>
  <c r="U107" i="11"/>
  <c r="T107" i="11"/>
  <c r="S107" i="11"/>
  <c r="R107" i="11"/>
  <c r="Q107" i="11"/>
  <c r="O107" i="11"/>
  <c r="N107" i="11"/>
  <c r="M107" i="11"/>
  <c r="L107" i="11"/>
  <c r="K107" i="11"/>
  <c r="J107" i="11"/>
  <c r="I107" i="11"/>
  <c r="H107" i="11"/>
  <c r="G107" i="11"/>
  <c r="F107" i="11"/>
  <c r="E107" i="11"/>
  <c r="D107" i="11"/>
  <c r="AG94" i="11"/>
  <c r="AF94" i="11"/>
  <c r="AE94" i="11"/>
  <c r="AD94" i="11"/>
  <c r="AC94" i="11"/>
  <c r="AB94" i="11"/>
  <c r="AA94" i="11"/>
  <c r="Z94" i="11"/>
  <c r="Y94" i="11"/>
  <c r="X94" i="11"/>
  <c r="W94" i="11"/>
  <c r="V94" i="11"/>
  <c r="U94" i="11"/>
  <c r="T94" i="11"/>
  <c r="S94" i="11"/>
  <c r="R94" i="11"/>
  <c r="Q94" i="11"/>
  <c r="O94" i="11"/>
  <c r="N94" i="11"/>
  <c r="M94" i="11"/>
  <c r="L94" i="11"/>
  <c r="K94" i="11"/>
  <c r="J94" i="11"/>
  <c r="I94" i="11"/>
  <c r="H94" i="11"/>
  <c r="G94" i="11"/>
  <c r="F94" i="11"/>
  <c r="E94" i="11"/>
  <c r="D94" i="11"/>
  <c r="AG93" i="11"/>
  <c r="AF93" i="11"/>
  <c r="AE93" i="11"/>
  <c r="AD93" i="11"/>
  <c r="AC93" i="11"/>
  <c r="AB93" i="11"/>
  <c r="AA93" i="11"/>
  <c r="Z93" i="11"/>
  <c r="Y93" i="11"/>
  <c r="X93" i="11"/>
  <c r="W93" i="11"/>
  <c r="V93" i="11"/>
  <c r="U93" i="11"/>
  <c r="T93" i="11"/>
  <c r="S93" i="11"/>
  <c r="R93" i="11"/>
  <c r="Q93" i="11"/>
  <c r="O93" i="11"/>
  <c r="N93" i="11"/>
  <c r="M93" i="11"/>
  <c r="L93" i="11"/>
  <c r="K93" i="11"/>
  <c r="J93" i="11"/>
  <c r="I93" i="11"/>
  <c r="H93" i="11"/>
  <c r="G93" i="11"/>
  <c r="F93" i="11"/>
  <c r="E93" i="11"/>
  <c r="D93" i="11"/>
  <c r="AG92" i="11"/>
  <c r="AF92" i="11"/>
  <c r="AE92" i="11"/>
  <c r="AD92" i="11"/>
  <c r="AC92" i="11"/>
  <c r="AB92" i="11"/>
  <c r="AA92" i="11"/>
  <c r="Z92" i="11"/>
  <c r="Y92" i="11"/>
  <c r="X92" i="11"/>
  <c r="W92" i="11"/>
  <c r="V92" i="11"/>
  <c r="U92" i="11"/>
  <c r="T92" i="11"/>
  <c r="S92" i="11"/>
  <c r="R92" i="11"/>
  <c r="Q92" i="11"/>
  <c r="O92" i="11"/>
  <c r="N92" i="11"/>
  <c r="M92" i="11"/>
  <c r="L92" i="11"/>
  <c r="K92" i="11"/>
  <c r="J92" i="11"/>
  <c r="I92" i="11"/>
  <c r="H92" i="11"/>
  <c r="G92" i="11"/>
  <c r="F92" i="11"/>
  <c r="E92" i="11"/>
  <c r="D92" i="11"/>
  <c r="AG91" i="11"/>
  <c r="AF91" i="11"/>
  <c r="AE91" i="11"/>
  <c r="AD91" i="11"/>
  <c r="AC91" i="11"/>
  <c r="AB91" i="11"/>
  <c r="AA91" i="11"/>
  <c r="Z91" i="11"/>
  <c r="Y91" i="11"/>
  <c r="X91" i="11"/>
  <c r="W91" i="11"/>
  <c r="V91" i="11"/>
  <c r="U91" i="11"/>
  <c r="T91" i="11"/>
  <c r="S91" i="11"/>
  <c r="R91" i="11"/>
  <c r="Q91" i="11"/>
  <c r="O91" i="11"/>
  <c r="N91" i="11"/>
  <c r="M91" i="11"/>
  <c r="L91" i="11"/>
  <c r="K91" i="11"/>
  <c r="J91" i="11"/>
  <c r="I91" i="11"/>
  <c r="H91" i="11"/>
  <c r="G91" i="11"/>
  <c r="F91" i="11"/>
  <c r="E91" i="11"/>
  <c r="D91" i="11"/>
  <c r="AG78" i="11"/>
  <c r="AF78" i="11"/>
  <c r="AE78" i="11"/>
  <c r="AD78" i="11"/>
  <c r="AC78" i="11"/>
  <c r="AB78" i="11"/>
  <c r="AA78" i="11"/>
  <c r="Z78" i="11"/>
  <c r="Y78" i="11"/>
  <c r="X78" i="11"/>
  <c r="W78" i="11"/>
  <c r="V78" i="11"/>
  <c r="U78" i="11"/>
  <c r="T78" i="11"/>
  <c r="S78" i="11"/>
  <c r="R78" i="11"/>
  <c r="Q78" i="11"/>
  <c r="O78" i="11"/>
  <c r="N78" i="11"/>
  <c r="M78" i="11"/>
  <c r="L78" i="11"/>
  <c r="K78" i="11"/>
  <c r="J78" i="11"/>
  <c r="I78" i="11"/>
  <c r="H78" i="11"/>
  <c r="G78" i="11"/>
  <c r="F78" i="11"/>
  <c r="E78" i="11"/>
  <c r="D78" i="11"/>
  <c r="AG77" i="11"/>
  <c r="AF77" i="11"/>
  <c r="AE77" i="11"/>
  <c r="AD77" i="11"/>
  <c r="AC77" i="11"/>
  <c r="AB77" i="11"/>
  <c r="AA77" i="11"/>
  <c r="Z77" i="11"/>
  <c r="Y77" i="11"/>
  <c r="X77" i="11"/>
  <c r="W77" i="11"/>
  <c r="V77" i="11"/>
  <c r="U77" i="11"/>
  <c r="T77" i="11"/>
  <c r="S77" i="11"/>
  <c r="R77" i="11"/>
  <c r="Q77" i="11"/>
  <c r="O77" i="11"/>
  <c r="N77" i="11"/>
  <c r="M77" i="11"/>
  <c r="L77" i="11"/>
  <c r="K77" i="11"/>
  <c r="J77" i="11"/>
  <c r="I77" i="11"/>
  <c r="H77" i="11"/>
  <c r="G77" i="11"/>
  <c r="F77" i="11"/>
  <c r="E77" i="11"/>
  <c r="D77" i="11"/>
  <c r="AG76" i="11"/>
  <c r="AF76" i="11"/>
  <c r="AE76" i="11"/>
  <c r="AD76" i="11"/>
  <c r="AC76" i="11"/>
  <c r="AB76" i="11"/>
  <c r="AA76" i="11"/>
  <c r="Z76" i="11"/>
  <c r="Y76" i="11"/>
  <c r="X76" i="11"/>
  <c r="W76" i="11"/>
  <c r="V76" i="11"/>
  <c r="U76" i="11"/>
  <c r="T76" i="11"/>
  <c r="S76" i="11"/>
  <c r="R76" i="11"/>
  <c r="Q76" i="11"/>
  <c r="O76" i="11"/>
  <c r="N76" i="11"/>
  <c r="M76" i="11"/>
  <c r="L76" i="11"/>
  <c r="K76" i="11"/>
  <c r="J76" i="11"/>
  <c r="I76" i="11"/>
  <c r="H76" i="11"/>
  <c r="G76" i="11"/>
  <c r="F76" i="11"/>
  <c r="E76" i="11"/>
  <c r="D76" i="11"/>
  <c r="AG75" i="11"/>
  <c r="AF75" i="11"/>
  <c r="AE75" i="11"/>
  <c r="AD75" i="11"/>
  <c r="AC75" i="11"/>
  <c r="AB75" i="11"/>
  <c r="AA75" i="11"/>
  <c r="Z75" i="11"/>
  <c r="Y75" i="11"/>
  <c r="X75" i="11"/>
  <c r="W75" i="11"/>
  <c r="V75" i="11"/>
  <c r="U75" i="11"/>
  <c r="T75" i="11"/>
  <c r="S75" i="11"/>
  <c r="R75" i="11"/>
  <c r="Q75" i="11"/>
  <c r="O75" i="11"/>
  <c r="N75" i="11"/>
  <c r="M75" i="11"/>
  <c r="L75" i="11"/>
  <c r="K75" i="11"/>
  <c r="J75" i="11"/>
  <c r="I75" i="11"/>
  <c r="H75" i="11"/>
  <c r="G75" i="11"/>
  <c r="F75" i="11"/>
  <c r="E75" i="11"/>
  <c r="D75" i="11"/>
  <c r="AG62" i="11"/>
  <c r="AF62" i="11"/>
  <c r="AE62" i="11"/>
  <c r="AD62" i="11"/>
  <c r="AC62" i="11"/>
  <c r="AB62" i="11"/>
  <c r="AA62" i="11"/>
  <c r="Z62" i="11"/>
  <c r="Y62" i="11"/>
  <c r="X62" i="11"/>
  <c r="W62" i="11"/>
  <c r="V62" i="11"/>
  <c r="U62" i="11"/>
  <c r="T62" i="11"/>
  <c r="S62" i="11"/>
  <c r="R62" i="11"/>
  <c r="Q62" i="11"/>
  <c r="O62" i="11"/>
  <c r="N62" i="11"/>
  <c r="M62" i="11"/>
  <c r="L62" i="11"/>
  <c r="K62" i="11"/>
  <c r="J62" i="11"/>
  <c r="I62" i="11"/>
  <c r="H62" i="11"/>
  <c r="G62" i="11"/>
  <c r="F62" i="11"/>
  <c r="E62" i="11"/>
  <c r="D62" i="11"/>
  <c r="AG61" i="11"/>
  <c r="AF61" i="11"/>
  <c r="AE61" i="11"/>
  <c r="AD61" i="11"/>
  <c r="AC61" i="11"/>
  <c r="AB61" i="11"/>
  <c r="AA61" i="11"/>
  <c r="Z61" i="11"/>
  <c r="Y61" i="11"/>
  <c r="X61" i="11"/>
  <c r="W61" i="11"/>
  <c r="V61" i="11"/>
  <c r="U61" i="11"/>
  <c r="T61" i="11"/>
  <c r="S61" i="11"/>
  <c r="R61" i="11"/>
  <c r="Q61" i="11"/>
  <c r="O61" i="11"/>
  <c r="N61" i="11"/>
  <c r="M61" i="11"/>
  <c r="L61" i="11"/>
  <c r="K61" i="11"/>
  <c r="J61" i="11"/>
  <c r="I61" i="11"/>
  <c r="H61" i="11"/>
  <c r="G61" i="11"/>
  <c r="F61" i="11"/>
  <c r="E61" i="11"/>
  <c r="D61" i="11"/>
  <c r="AG60" i="11"/>
  <c r="AF60" i="11"/>
  <c r="AE60" i="11"/>
  <c r="AD60" i="11"/>
  <c r="AC60" i="11"/>
  <c r="AB60" i="11"/>
  <c r="AA60" i="11"/>
  <c r="Z60" i="11"/>
  <c r="Y60" i="11"/>
  <c r="X60" i="11"/>
  <c r="W60" i="11"/>
  <c r="V60" i="11"/>
  <c r="U60" i="11"/>
  <c r="T60" i="11"/>
  <c r="S60" i="11"/>
  <c r="R60" i="11"/>
  <c r="Q60" i="11"/>
  <c r="O60" i="11"/>
  <c r="N60" i="11"/>
  <c r="M60" i="11"/>
  <c r="L60" i="11"/>
  <c r="K60" i="11"/>
  <c r="J60" i="11"/>
  <c r="I60" i="11"/>
  <c r="H60" i="11"/>
  <c r="G60" i="11"/>
  <c r="F60" i="11"/>
  <c r="E60" i="11"/>
  <c r="D60" i="11"/>
  <c r="AG59" i="11"/>
  <c r="AF59" i="11"/>
  <c r="AE59" i="11"/>
  <c r="AD59" i="11"/>
  <c r="AC59" i="11"/>
  <c r="AB59" i="11"/>
  <c r="AA59" i="11"/>
  <c r="Z59" i="11"/>
  <c r="Y59" i="11"/>
  <c r="X59" i="11"/>
  <c r="W59" i="11"/>
  <c r="V59" i="11"/>
  <c r="U59" i="11"/>
  <c r="T59" i="11"/>
  <c r="S59" i="11"/>
  <c r="R59" i="11"/>
  <c r="Q59" i="11"/>
  <c r="O59" i="11"/>
  <c r="N59" i="11"/>
  <c r="M59" i="11"/>
  <c r="L59" i="11"/>
  <c r="K59" i="11"/>
  <c r="J59" i="11"/>
  <c r="I59" i="11"/>
  <c r="H59" i="11"/>
  <c r="G59" i="11"/>
  <c r="F59" i="11"/>
  <c r="E59" i="11"/>
  <c r="D59" i="11"/>
  <c r="AA46" i="11"/>
  <c r="Z46" i="11"/>
  <c r="Y46" i="11"/>
  <c r="X46" i="11"/>
  <c r="W46" i="11"/>
  <c r="V46" i="11"/>
  <c r="U46" i="11"/>
  <c r="T46" i="11"/>
  <c r="S46" i="11"/>
  <c r="R46" i="11"/>
  <c r="Q46" i="11"/>
  <c r="O46" i="11"/>
  <c r="N46" i="11"/>
  <c r="M46" i="11"/>
  <c r="L46" i="11"/>
  <c r="K46" i="11"/>
  <c r="J46" i="11"/>
  <c r="I46" i="11"/>
  <c r="H46" i="11"/>
  <c r="G46" i="11"/>
  <c r="F46" i="11"/>
  <c r="E46" i="11"/>
  <c r="D46" i="11"/>
  <c r="AA45" i="11"/>
  <c r="Z45" i="11"/>
  <c r="Y45" i="11"/>
  <c r="X45" i="11"/>
  <c r="W45" i="11"/>
  <c r="V45" i="11"/>
  <c r="U45" i="11"/>
  <c r="T45" i="11"/>
  <c r="S45" i="11"/>
  <c r="R45" i="11"/>
  <c r="Q45" i="11"/>
  <c r="O45" i="11"/>
  <c r="N45" i="11"/>
  <c r="M45" i="11"/>
  <c r="L45" i="11"/>
  <c r="K45" i="11"/>
  <c r="J45" i="11"/>
  <c r="I45" i="11"/>
  <c r="H45" i="11"/>
  <c r="G45" i="11"/>
  <c r="F45" i="11"/>
  <c r="E45" i="11"/>
  <c r="D45" i="11"/>
  <c r="AA44" i="11"/>
  <c r="Z44" i="11"/>
  <c r="Y44" i="11"/>
  <c r="X44" i="11"/>
  <c r="W44" i="11"/>
  <c r="V44" i="11"/>
  <c r="U44" i="11"/>
  <c r="T44" i="11"/>
  <c r="S44" i="11"/>
  <c r="R44" i="11"/>
  <c r="Q44" i="11"/>
  <c r="O44" i="11"/>
  <c r="N44" i="11"/>
  <c r="M44" i="11"/>
  <c r="L44" i="11"/>
  <c r="K44" i="11"/>
  <c r="J44" i="11"/>
  <c r="I44" i="11"/>
  <c r="H44" i="11"/>
  <c r="G44" i="11"/>
  <c r="F44" i="11"/>
  <c r="E44" i="11"/>
  <c r="D44" i="11"/>
  <c r="AA43" i="11"/>
  <c r="Z43" i="11"/>
  <c r="Y43" i="11"/>
  <c r="X43" i="11"/>
  <c r="W43" i="11"/>
  <c r="V43" i="11"/>
  <c r="U43" i="11"/>
  <c r="T43" i="11"/>
  <c r="S43" i="11"/>
  <c r="R43" i="11"/>
  <c r="Q43" i="11"/>
  <c r="O43" i="11"/>
  <c r="N43" i="11"/>
  <c r="M43" i="11"/>
  <c r="L43" i="11"/>
  <c r="K43" i="11"/>
  <c r="J43" i="11"/>
  <c r="I43" i="11"/>
  <c r="H43" i="11"/>
  <c r="G43" i="11"/>
  <c r="F43" i="11"/>
  <c r="E43" i="11"/>
  <c r="D43" i="11"/>
  <c r="AG15" i="11"/>
  <c r="AF15" i="11"/>
  <c r="AE15" i="11"/>
  <c r="AD15" i="11"/>
  <c r="AC15" i="11"/>
  <c r="AB15" i="11"/>
  <c r="AA15" i="11"/>
  <c r="Z15" i="11"/>
  <c r="Y15" i="11"/>
  <c r="X15" i="11"/>
  <c r="W15" i="11"/>
  <c r="V15" i="11"/>
  <c r="U15" i="11"/>
  <c r="T15" i="11"/>
  <c r="S15" i="11"/>
  <c r="R15" i="11"/>
  <c r="Q15" i="11"/>
  <c r="O15" i="11"/>
  <c r="N15" i="11"/>
  <c r="M15" i="11"/>
  <c r="L15" i="11"/>
  <c r="K15" i="11"/>
  <c r="J15" i="11"/>
  <c r="I15" i="11"/>
  <c r="H15" i="11"/>
  <c r="G15" i="11"/>
  <c r="F15" i="11"/>
  <c r="E15" i="11"/>
  <c r="D15" i="11"/>
  <c r="AG14" i="11"/>
  <c r="AF14" i="11"/>
  <c r="AE14" i="11"/>
  <c r="AD14" i="11"/>
  <c r="AC14" i="11"/>
  <c r="AB14" i="11"/>
  <c r="AA14" i="11"/>
  <c r="Z14" i="11"/>
  <c r="Y14" i="11"/>
  <c r="X14" i="11"/>
  <c r="W14" i="11"/>
  <c r="V14" i="11"/>
  <c r="U14" i="11"/>
  <c r="T14" i="11"/>
  <c r="S14" i="11"/>
  <c r="R14" i="11"/>
  <c r="Q14" i="11"/>
  <c r="O14" i="11"/>
  <c r="N14" i="11"/>
  <c r="M14" i="11"/>
  <c r="L14" i="11"/>
  <c r="K14" i="11"/>
  <c r="J14" i="11"/>
  <c r="I14" i="11"/>
  <c r="H14" i="11"/>
  <c r="G14" i="11"/>
  <c r="F14" i="11"/>
  <c r="E14" i="11"/>
  <c r="D14" i="11"/>
  <c r="AG13" i="11"/>
  <c r="AF13" i="11"/>
  <c r="AE13" i="11"/>
  <c r="AD13" i="11"/>
  <c r="AC13" i="11"/>
  <c r="AB13" i="11"/>
  <c r="AA13" i="11"/>
  <c r="Z13" i="11"/>
  <c r="Y13" i="11"/>
  <c r="X13" i="11"/>
  <c r="W13" i="11"/>
  <c r="V13" i="11"/>
  <c r="U13" i="11"/>
  <c r="T13" i="11"/>
  <c r="S13" i="11"/>
  <c r="R13" i="11"/>
  <c r="Q13" i="11"/>
  <c r="O13" i="11"/>
  <c r="N13" i="11"/>
  <c r="M13" i="11"/>
  <c r="L13" i="11"/>
  <c r="K13" i="11"/>
  <c r="J13" i="11"/>
  <c r="I13" i="11"/>
  <c r="H13" i="11"/>
  <c r="G13" i="11"/>
  <c r="F13" i="11"/>
  <c r="E13" i="11"/>
  <c r="D13" i="11"/>
  <c r="AG12" i="11"/>
  <c r="AF12" i="11"/>
  <c r="AE12" i="11"/>
  <c r="AD12" i="11"/>
  <c r="AC12" i="11"/>
  <c r="AB12" i="11"/>
  <c r="AA12" i="11"/>
  <c r="Z12" i="11"/>
  <c r="Y12" i="11"/>
  <c r="X12" i="11"/>
  <c r="W12" i="11"/>
  <c r="V12" i="11"/>
  <c r="U12" i="11"/>
  <c r="T12" i="11"/>
  <c r="S12" i="11"/>
  <c r="R12" i="11"/>
  <c r="Q12" i="11"/>
  <c r="O12" i="11"/>
  <c r="N12" i="11"/>
  <c r="M12" i="11"/>
  <c r="L12" i="11"/>
  <c r="K12" i="11"/>
  <c r="J12" i="11"/>
  <c r="I12" i="11"/>
  <c r="H12" i="11"/>
  <c r="G12" i="11"/>
  <c r="F12" i="11"/>
  <c r="E12" i="11"/>
  <c r="D12" i="11"/>
  <c r="CO19" i="40"/>
  <c r="AB19" i="40"/>
  <c r="CO18" i="40"/>
  <c r="AB18" i="40"/>
  <c r="CO17" i="40"/>
  <c r="AB17" i="40"/>
  <c r="DL16" i="40"/>
  <c r="CO16" i="40"/>
  <c r="AB16" i="40"/>
  <c r="DP15" i="40"/>
  <c r="CO15" i="40"/>
  <c r="AB15" i="40"/>
  <c r="CO14" i="40"/>
  <c r="AB14" i="40"/>
  <c r="CO13" i="40"/>
  <c r="AB13" i="40"/>
  <c r="CO12" i="40"/>
  <c r="AB12" i="40"/>
  <c r="CO11" i="40"/>
  <c r="AB11" i="40"/>
  <c r="CO10" i="40"/>
  <c r="AB10" i="40"/>
  <c r="JA11" i="40"/>
  <c r="IZ11" i="40"/>
  <c r="IY11" i="40"/>
  <c r="IX11" i="40"/>
  <c r="IW11" i="40"/>
  <c r="IV11" i="40"/>
  <c r="IU11" i="40"/>
  <c r="IT11" i="40"/>
  <c r="CO9" i="40"/>
  <c r="AB9" i="40"/>
  <c r="JA10" i="40"/>
  <c r="IZ10" i="40"/>
  <c r="IY10" i="40"/>
  <c r="IX10" i="40"/>
  <c r="IW10" i="40"/>
  <c r="IV10" i="40"/>
  <c r="IU10" i="40"/>
  <c r="IT10" i="40"/>
  <c r="CO8" i="40"/>
  <c r="AB8" i="40"/>
  <c r="IM7" i="40"/>
  <c r="IL7" i="40"/>
  <c r="IK7" i="40"/>
  <c r="IJ7" i="40"/>
  <c r="IH7" i="40"/>
  <c r="CO7" i="40"/>
  <c r="AB7" i="40"/>
  <c r="IM6" i="40"/>
  <c r="IL6" i="40"/>
  <c r="IK6" i="40"/>
  <c r="IJ6" i="40"/>
  <c r="IH6" i="40"/>
  <c r="CO6" i="40"/>
  <c r="AB6" i="40"/>
  <c r="AJ226" i="29"/>
  <c r="AF226" i="29"/>
  <c r="AE226" i="29"/>
  <c r="AD226" i="29"/>
  <c r="AC226" i="29"/>
  <c r="AB226" i="29"/>
  <c r="AA226" i="29"/>
  <c r="Z226" i="29"/>
  <c r="Y226" i="29"/>
  <c r="X226" i="29"/>
  <c r="W226" i="29"/>
  <c r="V226" i="29"/>
  <c r="U226" i="29"/>
  <c r="T226" i="29"/>
  <c r="S226" i="29"/>
  <c r="R226" i="29"/>
  <c r="Q226" i="29"/>
  <c r="P226" i="29"/>
  <c r="O226" i="29"/>
  <c r="N226" i="29"/>
  <c r="M226" i="29"/>
  <c r="L226" i="29"/>
  <c r="K226" i="29"/>
  <c r="J226" i="29"/>
  <c r="I226" i="29"/>
  <c r="H226" i="29"/>
  <c r="G226" i="29"/>
  <c r="F226" i="29"/>
  <c r="E226" i="29"/>
  <c r="AJ225" i="29"/>
  <c r="AF225" i="29"/>
  <c r="AE225" i="29"/>
  <c r="AD225" i="29"/>
  <c r="AC225" i="29"/>
  <c r="AB225" i="29"/>
  <c r="AA225" i="29"/>
  <c r="Z225" i="29"/>
  <c r="Y225" i="29"/>
  <c r="X225" i="29"/>
  <c r="W225" i="29"/>
  <c r="V225" i="29"/>
  <c r="U225" i="29"/>
  <c r="T225" i="29"/>
  <c r="S225" i="29"/>
  <c r="R225" i="29"/>
  <c r="Q225" i="29"/>
  <c r="P225" i="29"/>
  <c r="O225" i="29"/>
  <c r="N225" i="29"/>
  <c r="M225" i="29"/>
  <c r="L225" i="29"/>
  <c r="K225" i="29"/>
  <c r="J225" i="29"/>
  <c r="I225" i="29"/>
  <c r="H225" i="29"/>
  <c r="G225" i="29"/>
  <c r="F225" i="29"/>
  <c r="E225" i="29"/>
  <c r="AJ224" i="29"/>
  <c r="AF224" i="29"/>
  <c r="AE224" i="29"/>
  <c r="AD224" i="29"/>
  <c r="AC224" i="29"/>
  <c r="AB224" i="29"/>
  <c r="AA224" i="29"/>
  <c r="Z224" i="29"/>
  <c r="Y224" i="29"/>
  <c r="X224" i="29"/>
  <c r="W224" i="29"/>
  <c r="V224" i="29"/>
  <c r="U224" i="29"/>
  <c r="T224" i="29"/>
  <c r="S224" i="29"/>
  <c r="R224" i="29"/>
  <c r="Q224" i="29"/>
  <c r="P224" i="29"/>
  <c r="O224" i="29"/>
  <c r="N224" i="29"/>
  <c r="M224" i="29"/>
  <c r="L224" i="29"/>
  <c r="K224" i="29"/>
  <c r="J224" i="29"/>
  <c r="I224" i="29"/>
  <c r="H224" i="29"/>
  <c r="G224" i="29"/>
  <c r="F224" i="29"/>
  <c r="E224" i="29"/>
  <c r="AJ223" i="29"/>
  <c r="AF223" i="29"/>
  <c r="AE223" i="29"/>
  <c r="AD223" i="29"/>
  <c r="AC223" i="29"/>
  <c r="AB223" i="29"/>
  <c r="AA223" i="29"/>
  <c r="Z223" i="29"/>
  <c r="Y223" i="29"/>
  <c r="X223" i="29"/>
  <c r="W223" i="29"/>
  <c r="V223" i="29"/>
  <c r="U223" i="29"/>
  <c r="T223" i="29"/>
  <c r="S223" i="29"/>
  <c r="R223" i="29"/>
  <c r="Q223" i="29"/>
  <c r="P223" i="29"/>
  <c r="O223" i="29"/>
  <c r="N223" i="29"/>
  <c r="M223" i="29"/>
  <c r="L223" i="29"/>
  <c r="K223" i="29"/>
  <c r="J223" i="29"/>
  <c r="I223" i="29"/>
  <c r="H223" i="29"/>
  <c r="G223" i="29"/>
  <c r="F223" i="29"/>
  <c r="E223" i="29"/>
  <c r="AJ210" i="29"/>
  <c r="AF210" i="29"/>
  <c r="AE210" i="29"/>
  <c r="AD210" i="29"/>
  <c r="AC210" i="29"/>
  <c r="AB210" i="29"/>
  <c r="AA210" i="29"/>
  <c r="Z210" i="29"/>
  <c r="Y210" i="29"/>
  <c r="X210" i="29"/>
  <c r="W210" i="29"/>
  <c r="V210" i="29"/>
  <c r="U210" i="29"/>
  <c r="T210" i="29"/>
  <c r="S210" i="29"/>
  <c r="R210" i="29"/>
  <c r="Q210" i="29"/>
  <c r="P210" i="29"/>
  <c r="O210" i="29"/>
  <c r="N210" i="29"/>
  <c r="M210" i="29"/>
  <c r="L210" i="29"/>
  <c r="K210" i="29"/>
  <c r="J210" i="29"/>
  <c r="I210" i="29"/>
  <c r="H210" i="29"/>
  <c r="G210" i="29"/>
  <c r="F210" i="29"/>
  <c r="E210" i="29"/>
  <c r="AJ209" i="29"/>
  <c r="AF209" i="29"/>
  <c r="AE209" i="29"/>
  <c r="AD209" i="29"/>
  <c r="AC209" i="29"/>
  <c r="AB209" i="29"/>
  <c r="AA209" i="29"/>
  <c r="Z209" i="29"/>
  <c r="Y209" i="29"/>
  <c r="X209" i="29"/>
  <c r="W209" i="29"/>
  <c r="V209" i="29"/>
  <c r="U209" i="29"/>
  <c r="T209" i="29"/>
  <c r="S209" i="29"/>
  <c r="R209" i="29"/>
  <c r="Q209" i="29"/>
  <c r="P209" i="29"/>
  <c r="O209" i="29"/>
  <c r="N209" i="29"/>
  <c r="M209" i="29"/>
  <c r="L209" i="29"/>
  <c r="K209" i="29"/>
  <c r="J209" i="29"/>
  <c r="I209" i="29"/>
  <c r="H209" i="29"/>
  <c r="G209" i="29"/>
  <c r="F209" i="29"/>
  <c r="E209" i="29"/>
  <c r="AJ208" i="29"/>
  <c r="AF208" i="29"/>
  <c r="AE208" i="29"/>
  <c r="AD208" i="29"/>
  <c r="AC208" i="29"/>
  <c r="AB208" i="29"/>
  <c r="AA208" i="29"/>
  <c r="Z208" i="29"/>
  <c r="Y208" i="29"/>
  <c r="X208" i="29"/>
  <c r="W208" i="29"/>
  <c r="V208" i="29"/>
  <c r="U208" i="29"/>
  <c r="T208" i="29"/>
  <c r="S208" i="29"/>
  <c r="R208" i="29"/>
  <c r="Q208" i="29"/>
  <c r="P208" i="29"/>
  <c r="O208" i="29"/>
  <c r="N208" i="29"/>
  <c r="M208" i="29"/>
  <c r="L208" i="29"/>
  <c r="K208" i="29"/>
  <c r="J208" i="29"/>
  <c r="I208" i="29"/>
  <c r="H208" i="29"/>
  <c r="G208" i="29"/>
  <c r="F208" i="29"/>
  <c r="E208" i="29"/>
  <c r="AJ207" i="29"/>
  <c r="AF207" i="29"/>
  <c r="AE207" i="29"/>
  <c r="AD207" i="29"/>
  <c r="AC207" i="29"/>
  <c r="AB207" i="29"/>
  <c r="AA207" i="29"/>
  <c r="Z207" i="29"/>
  <c r="Y207" i="29"/>
  <c r="X207" i="29"/>
  <c r="W207" i="29"/>
  <c r="V207" i="29"/>
  <c r="U207" i="29"/>
  <c r="T207" i="29"/>
  <c r="S207" i="29"/>
  <c r="R207" i="29"/>
  <c r="Q207" i="29"/>
  <c r="P207" i="29"/>
  <c r="O207" i="29"/>
  <c r="N207" i="29"/>
  <c r="M207" i="29"/>
  <c r="L207" i="29"/>
  <c r="K207" i="29"/>
  <c r="J207" i="29"/>
  <c r="I207" i="29"/>
  <c r="H207" i="29"/>
  <c r="G207" i="29"/>
  <c r="F207" i="29"/>
  <c r="E207" i="29"/>
  <c r="AJ188" i="29"/>
  <c r="AF188" i="29"/>
  <c r="AE188" i="29"/>
  <c r="AD188" i="29"/>
  <c r="AC188" i="29"/>
  <c r="AB188" i="29"/>
  <c r="AA188" i="29"/>
  <c r="Z188" i="29"/>
  <c r="Y188" i="29"/>
  <c r="X188" i="29"/>
  <c r="W188" i="29"/>
  <c r="V188" i="29"/>
  <c r="U188" i="29"/>
  <c r="T188" i="29"/>
  <c r="S188" i="29"/>
  <c r="R188" i="29"/>
  <c r="Q188" i="29"/>
  <c r="P188" i="29"/>
  <c r="O188" i="29"/>
  <c r="N188" i="29"/>
  <c r="M188" i="29"/>
  <c r="L188" i="29"/>
  <c r="K188" i="29"/>
  <c r="J188" i="29"/>
  <c r="I188" i="29"/>
  <c r="H188" i="29"/>
  <c r="G188" i="29"/>
  <c r="F188" i="29"/>
  <c r="E188" i="29"/>
  <c r="AJ187" i="29"/>
  <c r="AF187" i="29"/>
  <c r="AE187" i="29"/>
  <c r="AD187" i="29"/>
  <c r="AC187" i="29"/>
  <c r="AB187" i="29"/>
  <c r="AA187" i="29"/>
  <c r="Z187" i="29"/>
  <c r="Y187" i="29"/>
  <c r="X187" i="29"/>
  <c r="W187" i="29"/>
  <c r="V187" i="29"/>
  <c r="U187" i="29"/>
  <c r="T187" i="29"/>
  <c r="S187" i="29"/>
  <c r="R187" i="29"/>
  <c r="Q187" i="29"/>
  <c r="P187" i="29"/>
  <c r="O187" i="29"/>
  <c r="N187" i="29"/>
  <c r="M187" i="29"/>
  <c r="L187" i="29"/>
  <c r="K187" i="29"/>
  <c r="J187" i="29"/>
  <c r="I187" i="29"/>
  <c r="H187" i="29"/>
  <c r="G187" i="29"/>
  <c r="F187" i="29"/>
  <c r="E187" i="29"/>
  <c r="AJ186" i="29"/>
  <c r="AF186" i="29"/>
  <c r="AE186" i="29"/>
  <c r="AD186" i="29"/>
  <c r="AC186" i="29"/>
  <c r="AB186" i="29"/>
  <c r="AA186" i="29"/>
  <c r="Z186" i="29"/>
  <c r="Y186" i="29"/>
  <c r="X186" i="29"/>
  <c r="W186" i="29"/>
  <c r="V186" i="29"/>
  <c r="U186" i="29"/>
  <c r="T186" i="29"/>
  <c r="S186" i="29"/>
  <c r="R186" i="29"/>
  <c r="Q186" i="29"/>
  <c r="P186" i="29"/>
  <c r="O186" i="29"/>
  <c r="N186" i="29"/>
  <c r="M186" i="29"/>
  <c r="L186" i="29"/>
  <c r="K186" i="29"/>
  <c r="J186" i="29"/>
  <c r="I186" i="29"/>
  <c r="H186" i="29"/>
  <c r="G186" i="29"/>
  <c r="F186" i="29"/>
  <c r="E186" i="29"/>
  <c r="AJ185" i="29"/>
  <c r="AF185" i="29"/>
  <c r="AE185" i="29"/>
  <c r="AD185" i="29"/>
  <c r="AC185" i="29"/>
  <c r="AB185" i="29"/>
  <c r="AA185" i="29"/>
  <c r="Z185" i="29"/>
  <c r="Y185" i="29"/>
  <c r="X185" i="29"/>
  <c r="W185" i="29"/>
  <c r="V185" i="29"/>
  <c r="U185" i="29"/>
  <c r="T185" i="29"/>
  <c r="S185" i="29"/>
  <c r="R185" i="29"/>
  <c r="Q185" i="29"/>
  <c r="P185" i="29"/>
  <c r="O185" i="29"/>
  <c r="N185" i="29"/>
  <c r="M185" i="29"/>
  <c r="L185" i="29"/>
  <c r="K185" i="29"/>
  <c r="J185" i="29"/>
  <c r="I185" i="29"/>
  <c r="H185" i="29"/>
  <c r="G185" i="29"/>
  <c r="F185" i="29"/>
  <c r="E185" i="29"/>
  <c r="AJ166" i="29"/>
  <c r="AF166" i="29"/>
  <c r="AE166" i="29"/>
  <c r="AD166" i="29"/>
  <c r="AC166" i="29"/>
  <c r="AB166" i="29"/>
  <c r="AA166" i="29"/>
  <c r="Z166" i="29"/>
  <c r="Y166" i="29"/>
  <c r="X166" i="29"/>
  <c r="W166" i="29"/>
  <c r="V166" i="29"/>
  <c r="U166" i="29"/>
  <c r="T166" i="29"/>
  <c r="S166" i="29"/>
  <c r="R166" i="29"/>
  <c r="Q166" i="29"/>
  <c r="P166" i="29"/>
  <c r="O166" i="29"/>
  <c r="N166" i="29"/>
  <c r="M166" i="29"/>
  <c r="L166" i="29"/>
  <c r="K166" i="29"/>
  <c r="J166" i="29"/>
  <c r="I166" i="29"/>
  <c r="H166" i="29"/>
  <c r="G166" i="29"/>
  <c r="F166" i="29"/>
  <c r="E166" i="29"/>
  <c r="AJ165" i="29"/>
  <c r="AF165" i="29"/>
  <c r="AE165" i="29"/>
  <c r="AD165" i="29"/>
  <c r="AC165" i="29"/>
  <c r="AB165" i="29"/>
  <c r="AA165" i="29"/>
  <c r="Z165" i="29"/>
  <c r="Y165" i="29"/>
  <c r="X165" i="29"/>
  <c r="W165" i="29"/>
  <c r="V165" i="29"/>
  <c r="U165" i="29"/>
  <c r="T165" i="29"/>
  <c r="S165" i="29"/>
  <c r="R165" i="29"/>
  <c r="Q165" i="29"/>
  <c r="P165" i="29"/>
  <c r="O165" i="29"/>
  <c r="N165" i="29"/>
  <c r="M165" i="29"/>
  <c r="L165" i="29"/>
  <c r="K165" i="29"/>
  <c r="J165" i="29"/>
  <c r="I165" i="29"/>
  <c r="H165" i="29"/>
  <c r="G165" i="29"/>
  <c r="F165" i="29"/>
  <c r="E165" i="29"/>
  <c r="AJ164" i="29"/>
  <c r="AF164" i="29"/>
  <c r="AE164" i="29"/>
  <c r="AD164" i="29"/>
  <c r="AC164" i="29"/>
  <c r="AB164" i="29"/>
  <c r="AA164" i="29"/>
  <c r="Z164" i="29"/>
  <c r="Y164" i="29"/>
  <c r="X164" i="29"/>
  <c r="W164" i="29"/>
  <c r="V164" i="29"/>
  <c r="U164" i="29"/>
  <c r="T164" i="29"/>
  <c r="S164" i="29"/>
  <c r="R164" i="29"/>
  <c r="Q164" i="29"/>
  <c r="P164" i="29"/>
  <c r="O164" i="29"/>
  <c r="N164" i="29"/>
  <c r="M164" i="29"/>
  <c r="L164" i="29"/>
  <c r="K164" i="29"/>
  <c r="J164" i="29"/>
  <c r="I164" i="29"/>
  <c r="H164" i="29"/>
  <c r="G164" i="29"/>
  <c r="F164" i="29"/>
  <c r="E164" i="29"/>
  <c r="AJ163" i="29"/>
  <c r="AF163" i="29"/>
  <c r="AE163" i="29"/>
  <c r="AD163" i="29"/>
  <c r="AC163" i="29"/>
  <c r="AB163" i="29"/>
  <c r="AA163" i="29"/>
  <c r="Z163" i="29"/>
  <c r="Y163" i="29"/>
  <c r="X163" i="29"/>
  <c r="W163" i="29"/>
  <c r="V163" i="29"/>
  <c r="U163" i="29"/>
  <c r="T163" i="29"/>
  <c r="S163" i="29"/>
  <c r="R163" i="29"/>
  <c r="Q163" i="29"/>
  <c r="P163" i="29"/>
  <c r="O163" i="29"/>
  <c r="N163" i="29"/>
  <c r="M163" i="29"/>
  <c r="L163" i="29"/>
  <c r="K163" i="29"/>
  <c r="J163" i="29"/>
  <c r="I163" i="29"/>
  <c r="H163" i="29"/>
  <c r="G163" i="29"/>
  <c r="F163" i="29"/>
  <c r="E163" i="29"/>
  <c r="AJ144" i="29"/>
  <c r="AF144" i="29"/>
  <c r="AE144" i="29"/>
  <c r="AD144" i="29"/>
  <c r="AC144" i="29"/>
  <c r="AB144" i="29"/>
  <c r="AA144" i="29"/>
  <c r="Z144" i="29"/>
  <c r="Y144" i="29"/>
  <c r="X144" i="29"/>
  <c r="W144" i="29"/>
  <c r="V144" i="29"/>
  <c r="U144" i="29"/>
  <c r="T144" i="29"/>
  <c r="S144" i="29"/>
  <c r="R144" i="29"/>
  <c r="Q144" i="29"/>
  <c r="P144" i="29"/>
  <c r="O144" i="29"/>
  <c r="N144" i="29"/>
  <c r="M144" i="29"/>
  <c r="L144" i="29"/>
  <c r="K144" i="29"/>
  <c r="J144" i="29"/>
  <c r="I144" i="29"/>
  <c r="H144" i="29"/>
  <c r="G144" i="29"/>
  <c r="F144" i="29"/>
  <c r="E144" i="29"/>
  <c r="AJ143" i="29"/>
  <c r="AF143" i="29"/>
  <c r="AE143" i="29"/>
  <c r="AD143" i="29"/>
  <c r="AC143" i="29"/>
  <c r="AB143" i="29"/>
  <c r="AA143" i="29"/>
  <c r="Z143" i="29"/>
  <c r="Y143" i="29"/>
  <c r="X143" i="29"/>
  <c r="W143" i="29"/>
  <c r="V143" i="29"/>
  <c r="U143" i="29"/>
  <c r="T143" i="29"/>
  <c r="S143" i="29"/>
  <c r="R143" i="29"/>
  <c r="Q143" i="29"/>
  <c r="P143" i="29"/>
  <c r="O143" i="29"/>
  <c r="N143" i="29"/>
  <c r="M143" i="29"/>
  <c r="L143" i="29"/>
  <c r="K143" i="29"/>
  <c r="J143" i="29"/>
  <c r="I143" i="29"/>
  <c r="H143" i="29"/>
  <c r="G143" i="29"/>
  <c r="F143" i="29"/>
  <c r="E143" i="29"/>
  <c r="AJ142" i="29"/>
  <c r="AF142" i="29"/>
  <c r="AE142" i="29"/>
  <c r="AD142" i="29"/>
  <c r="AC142" i="29"/>
  <c r="AB142" i="29"/>
  <c r="AA142" i="29"/>
  <c r="Z142" i="29"/>
  <c r="Y142" i="29"/>
  <c r="X142" i="29"/>
  <c r="W142" i="29"/>
  <c r="V142" i="29"/>
  <c r="U142" i="29"/>
  <c r="T142" i="29"/>
  <c r="S142" i="29"/>
  <c r="R142" i="29"/>
  <c r="Q142" i="29"/>
  <c r="P142" i="29"/>
  <c r="O142" i="29"/>
  <c r="N142" i="29"/>
  <c r="M142" i="29"/>
  <c r="L142" i="29"/>
  <c r="K142" i="29"/>
  <c r="J142" i="29"/>
  <c r="I142" i="29"/>
  <c r="H142" i="29"/>
  <c r="G142" i="29"/>
  <c r="F142" i="29"/>
  <c r="E142" i="29"/>
  <c r="AJ141" i="29"/>
  <c r="AF141" i="29"/>
  <c r="AE141" i="29"/>
  <c r="AD141" i="29"/>
  <c r="AC141" i="29"/>
  <c r="AB141" i="29"/>
  <c r="AA141" i="29"/>
  <c r="Z141" i="29"/>
  <c r="Y141" i="29"/>
  <c r="X141" i="29"/>
  <c r="W141" i="29"/>
  <c r="V141" i="29"/>
  <c r="U141" i="29"/>
  <c r="T141" i="29"/>
  <c r="S141" i="29"/>
  <c r="R141" i="29"/>
  <c r="Q141" i="29"/>
  <c r="P141" i="29"/>
  <c r="O141" i="29"/>
  <c r="N141" i="29"/>
  <c r="M141" i="29"/>
  <c r="L141" i="29"/>
  <c r="K141" i="29"/>
  <c r="J141" i="29"/>
  <c r="I141" i="29"/>
  <c r="H141" i="29"/>
  <c r="G141" i="29"/>
  <c r="F141" i="29"/>
  <c r="E141" i="29"/>
  <c r="AJ128" i="29"/>
  <c r="AF128" i="29"/>
  <c r="AE128" i="29"/>
  <c r="AD128" i="29"/>
  <c r="AC128" i="29"/>
  <c r="AB128" i="29"/>
  <c r="AA128" i="29"/>
  <c r="Z128" i="29"/>
  <c r="Y128" i="29"/>
  <c r="X128" i="29"/>
  <c r="W128" i="29"/>
  <c r="V128" i="29"/>
  <c r="U128" i="29"/>
  <c r="T128" i="29"/>
  <c r="S128" i="29"/>
  <c r="R128" i="29"/>
  <c r="Q128" i="29"/>
  <c r="P128" i="29"/>
  <c r="O128" i="29"/>
  <c r="N128" i="29"/>
  <c r="M128" i="29"/>
  <c r="L128" i="29"/>
  <c r="K128" i="29"/>
  <c r="J128" i="29"/>
  <c r="I128" i="29"/>
  <c r="H128" i="29"/>
  <c r="G128" i="29"/>
  <c r="F128" i="29"/>
  <c r="E128" i="29"/>
  <c r="AJ127" i="29"/>
  <c r="AF127" i="29"/>
  <c r="AE127" i="29"/>
  <c r="AD127" i="29"/>
  <c r="AC127" i="29"/>
  <c r="AB127" i="29"/>
  <c r="AA127" i="29"/>
  <c r="Z127" i="29"/>
  <c r="Y127" i="29"/>
  <c r="X127" i="29"/>
  <c r="W127" i="29"/>
  <c r="V127" i="29"/>
  <c r="U127" i="29"/>
  <c r="T127" i="29"/>
  <c r="S127" i="29"/>
  <c r="R127" i="29"/>
  <c r="Q127" i="29"/>
  <c r="P127" i="29"/>
  <c r="O127" i="29"/>
  <c r="N127" i="29"/>
  <c r="M127" i="29"/>
  <c r="L127" i="29"/>
  <c r="K127" i="29"/>
  <c r="J127" i="29"/>
  <c r="I127" i="29"/>
  <c r="H127" i="29"/>
  <c r="G127" i="29"/>
  <c r="F127" i="29"/>
  <c r="E127" i="29"/>
  <c r="AJ126" i="29"/>
  <c r="AF126" i="29"/>
  <c r="AE126" i="29"/>
  <c r="AD126" i="29"/>
  <c r="AC126" i="29"/>
  <c r="AB126" i="29"/>
  <c r="AA126" i="29"/>
  <c r="Z126" i="29"/>
  <c r="Y126" i="29"/>
  <c r="X126" i="29"/>
  <c r="W126" i="29"/>
  <c r="V126" i="29"/>
  <c r="U126" i="29"/>
  <c r="T126" i="29"/>
  <c r="S126" i="29"/>
  <c r="R126" i="29"/>
  <c r="Q126" i="29"/>
  <c r="P126" i="29"/>
  <c r="O126" i="29"/>
  <c r="N126" i="29"/>
  <c r="M126" i="29"/>
  <c r="L126" i="29"/>
  <c r="K126" i="29"/>
  <c r="J126" i="29"/>
  <c r="I126" i="29"/>
  <c r="H126" i="29"/>
  <c r="G126" i="29"/>
  <c r="F126" i="29"/>
  <c r="E126" i="29"/>
  <c r="AJ125" i="29"/>
  <c r="AF125" i="29"/>
  <c r="AE125" i="29"/>
  <c r="AD125" i="29"/>
  <c r="AC125" i="29"/>
  <c r="AB125" i="29"/>
  <c r="AA125" i="29"/>
  <c r="Z125" i="29"/>
  <c r="Y125" i="29"/>
  <c r="X125" i="29"/>
  <c r="W125" i="29"/>
  <c r="V125" i="29"/>
  <c r="U125" i="29"/>
  <c r="T125" i="29"/>
  <c r="S125" i="29"/>
  <c r="R125" i="29"/>
  <c r="Q125" i="29"/>
  <c r="P125" i="29"/>
  <c r="O125" i="29"/>
  <c r="N125" i="29"/>
  <c r="M125" i="29"/>
  <c r="L125" i="29"/>
  <c r="K125" i="29"/>
  <c r="J125" i="29"/>
  <c r="I125" i="29"/>
  <c r="H125" i="29"/>
  <c r="G125" i="29"/>
  <c r="F125" i="29"/>
  <c r="E125" i="29"/>
  <c r="AJ94" i="29"/>
  <c r="AF94" i="29"/>
  <c r="AE94" i="29"/>
  <c r="AD94" i="29"/>
  <c r="AC94" i="29"/>
  <c r="AB94" i="29"/>
  <c r="AA94" i="29"/>
  <c r="Z94" i="29"/>
  <c r="Y94" i="29"/>
  <c r="X94" i="29"/>
  <c r="W94" i="29"/>
  <c r="V94" i="29"/>
  <c r="U94" i="29"/>
  <c r="T94" i="29"/>
  <c r="S94" i="29"/>
  <c r="R94" i="29"/>
  <c r="Q94" i="29"/>
  <c r="P94" i="29"/>
  <c r="O94" i="29"/>
  <c r="N94" i="29"/>
  <c r="M94" i="29"/>
  <c r="L94" i="29"/>
  <c r="K94" i="29"/>
  <c r="J94" i="29"/>
  <c r="I94" i="29"/>
  <c r="H94" i="29"/>
  <c r="G94" i="29"/>
  <c r="F94" i="29"/>
  <c r="E94" i="29"/>
  <c r="AJ93" i="29"/>
  <c r="AF93" i="29"/>
  <c r="AE93" i="29"/>
  <c r="AD93" i="29"/>
  <c r="AC93" i="29"/>
  <c r="AB93" i="29"/>
  <c r="AA93" i="29"/>
  <c r="Z93" i="29"/>
  <c r="Y93" i="29"/>
  <c r="X93" i="29"/>
  <c r="W93" i="29"/>
  <c r="V93" i="29"/>
  <c r="U93" i="29"/>
  <c r="T93" i="29"/>
  <c r="S93" i="29"/>
  <c r="R93" i="29"/>
  <c r="Q93" i="29"/>
  <c r="P93" i="29"/>
  <c r="O93" i="29"/>
  <c r="N93" i="29"/>
  <c r="M93" i="29"/>
  <c r="L93" i="29"/>
  <c r="K93" i="29"/>
  <c r="J93" i="29"/>
  <c r="I93" i="29"/>
  <c r="H93" i="29"/>
  <c r="G93" i="29"/>
  <c r="F93" i="29"/>
  <c r="E93" i="29"/>
  <c r="AJ92" i="29"/>
  <c r="AF92" i="29"/>
  <c r="AE92" i="29"/>
  <c r="AD92" i="29"/>
  <c r="AC92" i="29"/>
  <c r="AB92" i="29"/>
  <c r="AA92" i="29"/>
  <c r="Z92" i="29"/>
  <c r="Y92" i="29"/>
  <c r="X92" i="29"/>
  <c r="W92" i="29"/>
  <c r="V92" i="29"/>
  <c r="U92" i="29"/>
  <c r="T92" i="29"/>
  <c r="S92" i="29"/>
  <c r="R92" i="29"/>
  <c r="Q92" i="29"/>
  <c r="P92" i="29"/>
  <c r="O92" i="29"/>
  <c r="N92" i="29"/>
  <c r="M92" i="29"/>
  <c r="L92" i="29"/>
  <c r="K92" i="29"/>
  <c r="J92" i="29"/>
  <c r="I92" i="29"/>
  <c r="H92" i="29"/>
  <c r="G92" i="29"/>
  <c r="F92" i="29"/>
  <c r="E92" i="29"/>
  <c r="AJ91" i="29"/>
  <c r="AF91" i="29"/>
  <c r="AE91" i="29"/>
  <c r="AD91" i="29"/>
  <c r="AC91" i="29"/>
  <c r="AB91" i="29"/>
  <c r="AA91" i="29"/>
  <c r="Z91" i="29"/>
  <c r="Y91" i="29"/>
  <c r="X91" i="29"/>
  <c r="W91" i="29"/>
  <c r="V91" i="29"/>
  <c r="U91" i="29"/>
  <c r="T91" i="29"/>
  <c r="S91" i="29"/>
  <c r="R91" i="29"/>
  <c r="Q91" i="29"/>
  <c r="P91" i="29"/>
  <c r="O91" i="29"/>
  <c r="N91" i="29"/>
  <c r="M91" i="29"/>
  <c r="L91" i="29"/>
  <c r="K91" i="29"/>
  <c r="J91" i="29"/>
  <c r="I91" i="29"/>
  <c r="H91" i="29"/>
  <c r="G91" i="29"/>
  <c r="F91" i="29"/>
  <c r="E91" i="29"/>
  <c r="AJ66" i="29"/>
  <c r="AF66" i="29"/>
  <c r="AE66" i="29"/>
  <c r="AD66" i="29"/>
  <c r="AC66" i="29"/>
  <c r="AB66" i="29"/>
  <c r="AA66" i="29"/>
  <c r="Z66" i="29"/>
  <c r="Y66" i="29"/>
  <c r="X66" i="29"/>
  <c r="W66" i="29"/>
  <c r="V66" i="29"/>
  <c r="U66" i="29"/>
  <c r="T66" i="29"/>
  <c r="S66" i="29"/>
  <c r="R66" i="29"/>
  <c r="Q66" i="29"/>
  <c r="P66" i="29"/>
  <c r="O66" i="29"/>
  <c r="N66" i="29"/>
  <c r="M66" i="29"/>
  <c r="L66" i="29"/>
  <c r="K66" i="29"/>
  <c r="J66" i="29"/>
  <c r="I66" i="29"/>
  <c r="H66" i="29"/>
  <c r="G66" i="29"/>
  <c r="F66" i="29"/>
  <c r="E66" i="29"/>
  <c r="AJ65" i="29"/>
  <c r="AF65" i="29"/>
  <c r="AE65" i="29"/>
  <c r="AD65" i="29"/>
  <c r="AC65" i="29"/>
  <c r="AB65" i="29"/>
  <c r="AA65" i="29"/>
  <c r="Z65" i="29"/>
  <c r="Y65" i="29"/>
  <c r="X65" i="29"/>
  <c r="W65" i="29"/>
  <c r="V65" i="29"/>
  <c r="U65" i="29"/>
  <c r="T65" i="29"/>
  <c r="S65" i="29"/>
  <c r="R65" i="29"/>
  <c r="Q65" i="29"/>
  <c r="P65" i="29"/>
  <c r="O65" i="29"/>
  <c r="N65" i="29"/>
  <c r="M65" i="29"/>
  <c r="L65" i="29"/>
  <c r="K65" i="29"/>
  <c r="J65" i="29"/>
  <c r="I65" i="29"/>
  <c r="H65" i="29"/>
  <c r="G65" i="29"/>
  <c r="F65" i="29"/>
  <c r="E65" i="29"/>
  <c r="AJ64" i="29"/>
  <c r="AF64" i="29"/>
  <c r="AE64" i="29"/>
  <c r="AD64" i="29"/>
  <c r="AC64" i="29"/>
  <c r="AB64" i="29"/>
  <c r="AA64" i="29"/>
  <c r="Z64" i="29"/>
  <c r="Y64" i="29"/>
  <c r="X64" i="29"/>
  <c r="W64" i="29"/>
  <c r="V64" i="29"/>
  <c r="U64" i="29"/>
  <c r="T64" i="29"/>
  <c r="S64" i="29"/>
  <c r="R64" i="29"/>
  <c r="Q64" i="29"/>
  <c r="P64" i="29"/>
  <c r="O64" i="29"/>
  <c r="N64" i="29"/>
  <c r="M64" i="29"/>
  <c r="L64" i="29"/>
  <c r="K64" i="29"/>
  <c r="J64" i="29"/>
  <c r="I64" i="29"/>
  <c r="H64" i="29"/>
  <c r="G64" i="29"/>
  <c r="F64" i="29"/>
  <c r="E64" i="29"/>
  <c r="AJ63" i="29"/>
  <c r="AF63" i="29"/>
  <c r="AE63" i="29"/>
  <c r="AD63" i="29"/>
  <c r="AC63" i="29"/>
  <c r="AB63" i="29"/>
  <c r="AA63" i="29"/>
  <c r="Z63" i="29"/>
  <c r="Y63" i="29"/>
  <c r="X63" i="29"/>
  <c r="W63" i="29"/>
  <c r="V63" i="29"/>
  <c r="U63" i="29"/>
  <c r="T63" i="29"/>
  <c r="S63" i="29"/>
  <c r="R63" i="29"/>
  <c r="Q63" i="29"/>
  <c r="P63" i="29"/>
  <c r="O63" i="29"/>
  <c r="N63" i="29"/>
  <c r="M63" i="29"/>
  <c r="L63" i="29"/>
  <c r="K63" i="29"/>
  <c r="J63" i="29"/>
  <c r="I63" i="29"/>
  <c r="H63" i="29"/>
  <c r="G63" i="29"/>
  <c r="F63" i="29"/>
  <c r="E63" i="29"/>
  <c r="AJ50" i="29"/>
  <c r="AF50" i="29"/>
  <c r="AE50" i="29"/>
  <c r="AD50" i="29"/>
  <c r="AC50" i="29"/>
  <c r="AB50" i="29"/>
  <c r="AA50" i="29"/>
  <c r="Z50" i="29"/>
  <c r="Y50" i="29"/>
  <c r="X50" i="29"/>
  <c r="W50" i="29"/>
  <c r="V50" i="29"/>
  <c r="U50" i="29"/>
  <c r="T50" i="29"/>
  <c r="S50" i="29"/>
  <c r="R50" i="29"/>
  <c r="Q50" i="29"/>
  <c r="P50" i="29"/>
  <c r="O50" i="29"/>
  <c r="N50" i="29"/>
  <c r="M50" i="29"/>
  <c r="L50" i="29"/>
  <c r="K50" i="29"/>
  <c r="J50" i="29"/>
  <c r="I50" i="29"/>
  <c r="H50" i="29"/>
  <c r="G50" i="29"/>
  <c r="F50" i="29"/>
  <c r="E50" i="29"/>
  <c r="AJ49" i="29"/>
  <c r="AF49" i="29"/>
  <c r="AE49" i="29"/>
  <c r="AD49" i="29"/>
  <c r="AC49" i="29"/>
  <c r="AB49" i="29"/>
  <c r="AA49" i="29"/>
  <c r="Z49" i="29"/>
  <c r="Y49" i="29"/>
  <c r="X49" i="29"/>
  <c r="W49" i="29"/>
  <c r="V49" i="29"/>
  <c r="U49" i="29"/>
  <c r="T49" i="29"/>
  <c r="S49" i="29"/>
  <c r="R49" i="29"/>
  <c r="Q49" i="29"/>
  <c r="P49" i="29"/>
  <c r="O49" i="29"/>
  <c r="N49" i="29"/>
  <c r="M49" i="29"/>
  <c r="L49" i="29"/>
  <c r="K49" i="29"/>
  <c r="J49" i="29"/>
  <c r="I49" i="29"/>
  <c r="H49" i="29"/>
  <c r="G49" i="29"/>
  <c r="F49" i="29"/>
  <c r="E49" i="29"/>
  <c r="AJ48" i="29"/>
  <c r="AF48" i="29"/>
  <c r="AE48" i="29"/>
  <c r="AD48" i="29"/>
  <c r="AC48" i="29"/>
  <c r="AB48" i="29"/>
  <c r="AA48" i="29"/>
  <c r="Z48" i="29"/>
  <c r="Y48" i="29"/>
  <c r="X48" i="29"/>
  <c r="W48" i="29"/>
  <c r="V48" i="29"/>
  <c r="U48" i="29"/>
  <c r="T48" i="29"/>
  <c r="S48" i="29"/>
  <c r="R48" i="29"/>
  <c r="Q48" i="29"/>
  <c r="P48" i="29"/>
  <c r="O48" i="29"/>
  <c r="N48" i="29"/>
  <c r="M48" i="29"/>
  <c r="L48" i="29"/>
  <c r="K48" i="29"/>
  <c r="J48" i="29"/>
  <c r="I48" i="29"/>
  <c r="H48" i="29"/>
  <c r="G48" i="29"/>
  <c r="F48" i="29"/>
  <c r="E48" i="29"/>
  <c r="AJ47" i="29"/>
  <c r="AF47" i="29"/>
  <c r="AE47" i="29"/>
  <c r="AD47" i="29"/>
  <c r="AC47" i="29"/>
  <c r="AB47" i="29"/>
  <c r="AA47" i="29"/>
  <c r="Z47" i="29"/>
  <c r="Y47" i="29"/>
  <c r="X47" i="29"/>
  <c r="W47" i="29"/>
  <c r="V47" i="29"/>
  <c r="U47" i="29"/>
  <c r="T47" i="29"/>
  <c r="S47" i="29"/>
  <c r="R47" i="29"/>
  <c r="Q47" i="29"/>
  <c r="P47" i="29"/>
  <c r="O47" i="29"/>
  <c r="N47" i="29"/>
  <c r="M47" i="29"/>
  <c r="L47" i="29"/>
  <c r="K47" i="29"/>
  <c r="J47" i="29"/>
  <c r="I47" i="29"/>
  <c r="H47" i="29"/>
  <c r="G47" i="29"/>
  <c r="F47" i="29"/>
  <c r="E47" i="29"/>
  <c r="A16" i="29"/>
  <c r="E23" i="26"/>
  <c r="E22" i="26"/>
  <c r="E21" i="26"/>
  <c r="BT20" i="26"/>
  <c r="P12" i="42" s="1"/>
  <c r="BS20" i="26"/>
  <c r="E20" i="26"/>
  <c r="E19" i="26"/>
  <c r="E18" i="26"/>
  <c r="E17" i="26"/>
  <c r="E16" i="26"/>
  <c r="E15" i="26"/>
  <c r="BU14" i="26"/>
  <c r="Q9" i="42" s="1"/>
  <c r="E14" i="26"/>
  <c r="DC13" i="26"/>
  <c r="DB13" i="26"/>
  <c r="DA13" i="26"/>
  <c r="CZ13" i="26"/>
  <c r="CY13" i="26"/>
  <c r="CX13" i="26"/>
  <c r="CW13" i="26"/>
  <c r="CV13" i="26"/>
  <c r="E13" i="26"/>
  <c r="DB12" i="26"/>
  <c r="DA12" i="26"/>
  <c r="CY12" i="26"/>
  <c r="CX12" i="26"/>
  <c r="E12" i="26"/>
  <c r="DC11" i="26"/>
  <c r="DB11" i="26"/>
  <c r="DA11" i="26"/>
  <c r="CZ11" i="26"/>
  <c r="CY11" i="26"/>
  <c r="CX11" i="26"/>
  <c r="CW11" i="26"/>
  <c r="CV11" i="26"/>
  <c r="E11" i="26"/>
  <c r="DB10" i="26"/>
  <c r="DA10" i="26"/>
  <c r="CZ10" i="26"/>
  <c r="CY10" i="26"/>
  <c r="CX10" i="26"/>
  <c r="CP10" i="26"/>
  <c r="CO10" i="26"/>
  <c r="CN10" i="26"/>
  <c r="CL10" i="26"/>
  <c r="CK10" i="26"/>
  <c r="CJ10" i="26"/>
  <c r="CI10" i="26"/>
  <c r="E10" i="26"/>
  <c r="E9" i="26"/>
  <c r="E8" i="26"/>
  <c r="E7" i="26"/>
  <c r="E6" i="26"/>
  <c r="AH62" i="36" l="1"/>
  <c r="E48" i="37"/>
  <c r="I48" i="37"/>
  <c r="M48" i="37"/>
  <c r="Q48" i="37"/>
  <c r="U48" i="37"/>
  <c r="Y48" i="37"/>
  <c r="AC48" i="37"/>
  <c r="AG48" i="37"/>
  <c r="DD35" i="46"/>
  <c r="AX62" i="36"/>
  <c r="AK48" i="37"/>
  <c r="AO48" i="37"/>
  <c r="AS48" i="37"/>
  <c r="AW48" i="37"/>
  <c r="BA48" i="37"/>
  <c r="BE48" i="37"/>
  <c r="BI48" i="37"/>
  <c r="BM48" i="37"/>
  <c r="BQ48" i="37"/>
  <c r="BU48" i="37"/>
  <c r="BY48" i="37"/>
  <c r="F48" i="37"/>
  <c r="J48" i="37"/>
  <c r="N48" i="37"/>
  <c r="R48" i="37"/>
  <c r="V48" i="37"/>
  <c r="Z48" i="37"/>
  <c r="AD48" i="37"/>
  <c r="AH48" i="37"/>
  <c r="AL48" i="37"/>
  <c r="AP48" i="37"/>
  <c r="AT48" i="37"/>
  <c r="AX48" i="37"/>
  <c r="BB48" i="37"/>
  <c r="BF48" i="37"/>
  <c r="BJ48" i="37"/>
  <c r="BN48" i="37"/>
  <c r="BR48" i="37"/>
  <c r="BV48" i="37"/>
  <c r="BZ48" i="37"/>
  <c r="G48" i="37"/>
  <c r="K48" i="37"/>
  <c r="O48" i="37"/>
  <c r="S48" i="37"/>
  <c r="W48" i="37"/>
  <c r="AA48" i="37"/>
  <c r="AE48" i="37"/>
  <c r="AI48" i="37"/>
  <c r="AM48" i="37"/>
  <c r="AQ48" i="37"/>
  <c r="AU48" i="37"/>
  <c r="AY48" i="37"/>
  <c r="BC48" i="37"/>
  <c r="BG48" i="37"/>
  <c r="BK48" i="37"/>
  <c r="BO48" i="37"/>
  <c r="BS48" i="37"/>
  <c r="BW48" i="37"/>
  <c r="D48" i="37"/>
  <c r="H48" i="37"/>
  <c r="L48" i="37"/>
  <c r="P48" i="37"/>
  <c r="T48" i="37"/>
  <c r="X48" i="37"/>
  <c r="AB48" i="37"/>
  <c r="AF48" i="37"/>
  <c r="AJ48" i="37"/>
  <c r="AN48" i="37"/>
  <c r="AR48" i="37"/>
  <c r="AV48" i="37"/>
  <c r="AZ48" i="37"/>
  <c r="BD48" i="37"/>
  <c r="BH48" i="37"/>
  <c r="BL48" i="37"/>
  <c r="BP48" i="37"/>
  <c r="BT48" i="37"/>
  <c r="BX48" i="37"/>
  <c r="CA48" i="37"/>
  <c r="DD35" i="33"/>
  <c r="DD70" i="37"/>
  <c r="DD37" i="33"/>
  <c r="DD34" i="33"/>
  <c r="DD51" i="38"/>
  <c r="DD52" i="36"/>
  <c r="DD36" i="33"/>
  <c r="DD82" i="47"/>
  <c r="DD83" i="47"/>
  <c r="DD84" i="47"/>
  <c r="DD85" i="47"/>
  <c r="BF60" i="39"/>
  <c r="BF44" i="33"/>
  <c r="DD37" i="46"/>
  <c r="BE44" i="46"/>
  <c r="DD34" i="46"/>
  <c r="DD36" i="46"/>
  <c r="DD50" i="39"/>
  <c r="DD52" i="39"/>
  <c r="DD51" i="39"/>
  <c r="DD53" i="39"/>
  <c r="DD50" i="38"/>
  <c r="DD53" i="38"/>
  <c r="DD52" i="38"/>
  <c r="DD69" i="37"/>
  <c r="DD68" i="37"/>
  <c r="DD67" i="37"/>
  <c r="DD51" i="36"/>
  <c r="DD54" i="36"/>
  <c r="DD53" i="36"/>
  <c r="DD66" i="34"/>
  <c r="DD67" i="34"/>
  <c r="DD68" i="34"/>
  <c r="DD69" i="34"/>
  <c r="CF21" i="26"/>
  <c r="CP9" i="26"/>
  <c r="CF11" i="26"/>
  <c r="CK9" i="26"/>
  <c r="BT10" i="26"/>
  <c r="P7" i="42" s="1"/>
  <c r="AB45" i="13"/>
  <c r="AB46" i="13"/>
  <c r="BU20" i="26"/>
  <c r="Q12" i="42" s="1"/>
  <c r="BM62" i="36"/>
  <c r="BM72" i="36" s="1"/>
  <c r="CB63" i="36"/>
  <c r="BD62" i="36"/>
  <c r="BD72" i="36" s="1"/>
  <c r="CA63" i="36"/>
  <c r="AG63" i="36"/>
  <c r="AO63" i="36"/>
  <c r="AO73" i="36" s="1"/>
  <c r="BE63" i="36"/>
  <c r="BQ63" i="36"/>
  <c r="AG64" i="36"/>
  <c r="AG74" i="36" s="1"/>
  <c r="AO64" i="36"/>
  <c r="AO74" i="36" s="1"/>
  <c r="BA64" i="36"/>
  <c r="BM64" i="36"/>
  <c r="BM74" i="36" s="1"/>
  <c r="BY64" i="36"/>
  <c r="BY74" i="36" s="1"/>
  <c r="AH63" i="36"/>
  <c r="AH73" i="36" s="1"/>
  <c r="AL63" i="36"/>
  <c r="AL73" i="36" s="1"/>
  <c r="AP63" i="36"/>
  <c r="AP73" i="36" s="1"/>
  <c r="AT63" i="36"/>
  <c r="AT73" i="36" s="1"/>
  <c r="AX63" i="36"/>
  <c r="BB63" i="36"/>
  <c r="BF63" i="36"/>
  <c r="BJ63" i="36"/>
  <c r="BN63" i="36"/>
  <c r="BR63" i="36"/>
  <c r="BV63" i="36"/>
  <c r="BZ63" i="36"/>
  <c r="AH64" i="36"/>
  <c r="AH74" i="36" s="1"/>
  <c r="AL64" i="36"/>
  <c r="AL74" i="36" s="1"/>
  <c r="AP64" i="36"/>
  <c r="AP74" i="36" s="1"/>
  <c r="AT64" i="36"/>
  <c r="AT74" i="36" s="1"/>
  <c r="AX64" i="36"/>
  <c r="BB64" i="36"/>
  <c r="BF64" i="36"/>
  <c r="BF74" i="36" s="1"/>
  <c r="BJ64" i="36"/>
  <c r="BJ74" i="36" s="1"/>
  <c r="BN64" i="36"/>
  <c r="BN74" i="36" s="1"/>
  <c r="BR64" i="36"/>
  <c r="BR74" i="36" s="1"/>
  <c r="BV64" i="36"/>
  <c r="BV74" i="36" s="1"/>
  <c r="BZ64" i="36"/>
  <c r="BZ74" i="36" s="1"/>
  <c r="CA62" i="36"/>
  <c r="CA72" i="36" s="1"/>
  <c r="AK63" i="36"/>
  <c r="AW63" i="36"/>
  <c r="AW73" i="36" s="1"/>
  <c r="BI63" i="36"/>
  <c r="BU63" i="36"/>
  <c r="AK64" i="36"/>
  <c r="AK74" i="36" s="1"/>
  <c r="BE64" i="36"/>
  <c r="BE74" i="36" s="1"/>
  <c r="BQ64" i="36"/>
  <c r="BQ74" i="36" s="1"/>
  <c r="BD61" i="36"/>
  <c r="AI63" i="36"/>
  <c r="AM63" i="36"/>
  <c r="AM73" i="36" s="1"/>
  <c r="AQ63" i="36"/>
  <c r="AQ73" i="36" s="1"/>
  <c r="AU63" i="36"/>
  <c r="AU73" i="36" s="1"/>
  <c r="AY63" i="36"/>
  <c r="BC63" i="36"/>
  <c r="BC73" i="36" s="1"/>
  <c r="BG63" i="36"/>
  <c r="BK63" i="36"/>
  <c r="BO63" i="36"/>
  <c r="BS63" i="36"/>
  <c r="BW63" i="36"/>
  <c r="AI64" i="36"/>
  <c r="AI74" i="36" s="1"/>
  <c r="AM64" i="36"/>
  <c r="AM74" i="36" s="1"/>
  <c r="AQ64" i="36"/>
  <c r="AQ74" i="36" s="1"/>
  <c r="AU64" i="36"/>
  <c r="AU74" i="36" s="1"/>
  <c r="AY64" i="36"/>
  <c r="BC64" i="36"/>
  <c r="BC74" i="36" s="1"/>
  <c r="BG64" i="36"/>
  <c r="BG74" i="36" s="1"/>
  <c r="BK64" i="36"/>
  <c r="BK74" i="36" s="1"/>
  <c r="BO64" i="36"/>
  <c r="BO74" i="36" s="1"/>
  <c r="BS64" i="36"/>
  <c r="BS74" i="36" s="1"/>
  <c r="BW64" i="36"/>
  <c r="BW74" i="36" s="1"/>
  <c r="AS63" i="36"/>
  <c r="AS73" i="36" s="1"/>
  <c r="BA63" i="36"/>
  <c r="BM63" i="36"/>
  <c r="BY63" i="36"/>
  <c r="AS64" i="36"/>
  <c r="AS74" i="36" s="1"/>
  <c r="AW64" i="36"/>
  <c r="AW74" i="36" s="1"/>
  <c r="BI64" i="36"/>
  <c r="BI74" i="36" s="1"/>
  <c r="BU64" i="36"/>
  <c r="BU74" i="36" s="1"/>
  <c r="AJ63" i="36"/>
  <c r="AJ73" i="36" s="1"/>
  <c r="AN63" i="36"/>
  <c r="AR63" i="36"/>
  <c r="AR73" i="36" s="1"/>
  <c r="AV63" i="36"/>
  <c r="AV73" i="36" s="1"/>
  <c r="AZ63" i="36"/>
  <c r="BD63" i="36"/>
  <c r="BH63" i="36"/>
  <c r="BL63" i="36"/>
  <c r="BP63" i="36"/>
  <c r="BT63" i="36"/>
  <c r="BX63" i="36"/>
  <c r="AJ64" i="36"/>
  <c r="AJ74" i="36" s="1"/>
  <c r="AN64" i="36"/>
  <c r="AN74" i="36" s="1"/>
  <c r="AR64" i="36"/>
  <c r="AR74" i="36" s="1"/>
  <c r="AV64" i="36"/>
  <c r="AV74" i="36" s="1"/>
  <c r="AZ64" i="36"/>
  <c r="BD64" i="36"/>
  <c r="BD74" i="36" s="1"/>
  <c r="BH64" i="36"/>
  <c r="BH74" i="36" s="1"/>
  <c r="BL64" i="36"/>
  <c r="BL74" i="36" s="1"/>
  <c r="BP64" i="36"/>
  <c r="BP74" i="36" s="1"/>
  <c r="BT64" i="36"/>
  <c r="BT74" i="36" s="1"/>
  <c r="BX64" i="36"/>
  <c r="BX74" i="36" s="1"/>
  <c r="CA64" i="36"/>
  <c r="CA74" i="36" s="1"/>
  <c r="CB64" i="36"/>
  <c r="CB74" i="36" s="1"/>
  <c r="CB62" i="36"/>
  <c r="CB72" i="36" s="1"/>
  <c r="BS21" i="26"/>
  <c r="CE21" i="26" s="1"/>
  <c r="BS9" i="26"/>
  <c r="BT8" i="26"/>
  <c r="P6" i="42" s="1"/>
  <c r="O12" i="42"/>
  <c r="AB12" i="42" s="1"/>
  <c r="H16" i="13"/>
  <c r="H45" i="13"/>
  <c r="W47" i="13"/>
  <c r="N32" i="24"/>
  <c r="AC158" i="11"/>
  <c r="Y157" i="11"/>
  <c r="Q158" i="11"/>
  <c r="BU16" i="26"/>
  <c r="Q10" i="42" s="1"/>
  <c r="Q157" i="11"/>
  <c r="AC157" i="11"/>
  <c r="X45" i="13"/>
  <c r="Y158" i="11"/>
  <c r="AM63" i="32"/>
  <c r="BW63" i="32"/>
  <c r="D111" i="32"/>
  <c r="P111" i="32"/>
  <c r="AB111" i="32"/>
  <c r="AZ111" i="32"/>
  <c r="BL111" i="32"/>
  <c r="BX111" i="32"/>
  <c r="L127" i="32"/>
  <c r="X127" i="32"/>
  <c r="AJ127" i="32"/>
  <c r="AV127" i="32"/>
  <c r="BH127" i="32"/>
  <c r="BT127" i="32"/>
  <c r="I125" i="35"/>
  <c r="I135" i="35" s="1"/>
  <c r="U125" i="35"/>
  <c r="U135" i="35" s="1"/>
  <c r="AG125" i="35"/>
  <c r="AG135" i="35" s="1"/>
  <c r="AS125" i="35"/>
  <c r="AS135" i="35" s="1"/>
  <c r="BE125" i="35"/>
  <c r="BE135" i="35" s="1"/>
  <c r="BQ125" i="35"/>
  <c r="BQ135" i="35" s="1"/>
  <c r="BS7" i="26"/>
  <c r="BS8" i="26"/>
  <c r="CE8" i="26" s="1"/>
  <c r="BS10" i="26"/>
  <c r="AC60" i="17"/>
  <c r="BU12" i="26"/>
  <c r="Q8" i="42" s="1"/>
  <c r="BS15" i="26"/>
  <c r="CE15" i="26" s="1"/>
  <c r="K16" i="13"/>
  <c r="AE45" i="13"/>
  <c r="I111" i="15"/>
  <c r="BS19" i="26"/>
  <c r="CE19" i="26" s="1"/>
  <c r="G62" i="19"/>
  <c r="T62" i="19"/>
  <c r="BT14" i="26"/>
  <c r="P9" i="42" s="1"/>
  <c r="BS16" i="26"/>
  <c r="BS6" i="26"/>
  <c r="AA159" i="11"/>
  <c r="L109" i="15"/>
  <c r="Y109" i="15"/>
  <c r="O61" i="16"/>
  <c r="AB61" i="16"/>
  <c r="N16" i="23"/>
  <c r="Y61" i="19"/>
  <c r="N63" i="19"/>
  <c r="AA63" i="19"/>
  <c r="D61" i="19"/>
  <c r="K62" i="19"/>
  <c r="M32" i="15"/>
  <c r="M48" i="15"/>
  <c r="Z48" i="15"/>
  <c r="W48" i="15"/>
  <c r="D109" i="15"/>
  <c r="Q109" i="15"/>
  <c r="AC109" i="15"/>
  <c r="AA79" i="14"/>
  <c r="S77" i="14"/>
  <c r="AE77" i="14"/>
  <c r="I16" i="13"/>
  <c r="X157" i="11"/>
  <c r="BT6" i="26"/>
  <c r="G16" i="13"/>
  <c r="J16" i="24"/>
  <c r="S159" i="11"/>
  <c r="E32" i="15"/>
  <c r="AF32" i="15"/>
  <c r="H63" i="16"/>
  <c r="U63" i="16"/>
  <c r="AG63" i="16"/>
  <c r="X62" i="19"/>
  <c r="F63" i="19"/>
  <c r="S63" i="19"/>
  <c r="AE63" i="19"/>
  <c r="BI125" i="35"/>
  <c r="BI135" i="35" s="1"/>
  <c r="AA47" i="13"/>
  <c r="BR48" i="34"/>
  <c r="AA45" i="13"/>
  <c r="H109" i="15"/>
  <c r="U109" i="15"/>
  <c r="AG109" i="15"/>
  <c r="L63" i="16"/>
  <c r="H61" i="19"/>
  <c r="U61" i="19"/>
  <c r="AB62" i="19"/>
  <c r="AL156" i="32"/>
  <c r="AL166" i="32" s="1"/>
  <c r="AX156" i="32"/>
  <c r="AX166" i="32" s="1"/>
  <c r="BJ156" i="32"/>
  <c r="BJ166" i="32" s="1"/>
  <c r="BV156" i="32"/>
  <c r="BV166" i="32" s="1"/>
  <c r="AC125" i="35"/>
  <c r="AC135" i="35" s="1"/>
  <c r="E32" i="24"/>
  <c r="D64" i="34"/>
  <c r="P64" i="34"/>
  <c r="AB64" i="34"/>
  <c r="AN64" i="34"/>
  <c r="AZ64" i="34"/>
  <c r="BL64" i="34"/>
  <c r="BX64" i="34"/>
  <c r="X125" i="35"/>
  <c r="X135" i="35" s="1"/>
  <c r="AA125" i="35"/>
  <c r="AA135" i="35" s="1"/>
  <c r="BK125" i="35"/>
  <c r="BK135" i="35" s="1"/>
  <c r="BW125" i="35"/>
  <c r="BW135" i="35" s="1"/>
  <c r="H45" i="33"/>
  <c r="H55" i="33" s="1"/>
  <c r="T45" i="33"/>
  <c r="T55" i="33" s="1"/>
  <c r="BD45" i="33"/>
  <c r="BD55" i="33" s="1"/>
  <c r="BP45" i="33"/>
  <c r="BP55" i="33" s="1"/>
  <c r="K16" i="32"/>
  <c r="W16" i="32"/>
  <c r="AI16" i="32"/>
  <c r="AB127" i="32"/>
  <c r="AN127" i="32"/>
  <c r="AO156" i="32"/>
  <c r="AO166" i="32" s="1"/>
  <c r="BE156" i="32"/>
  <c r="BE166" i="32" s="1"/>
  <c r="J127" i="32"/>
  <c r="V127" i="32"/>
  <c r="AH127" i="32"/>
  <c r="AT127" i="32"/>
  <c r="BF127" i="32"/>
  <c r="BR127" i="32"/>
  <c r="BU10" i="26"/>
  <c r="Q7" i="42" s="1"/>
  <c r="BS13" i="26"/>
  <c r="CE13" i="26" s="1"/>
  <c r="BT18" i="26"/>
  <c r="P11" i="42" s="1"/>
  <c r="W46" i="13"/>
  <c r="H61" i="39"/>
  <c r="H71" i="39" s="1"/>
  <c r="T61" i="39"/>
  <c r="T71" i="39" s="1"/>
  <c r="AF61" i="39"/>
  <c r="AF71" i="39" s="1"/>
  <c r="AR61" i="39"/>
  <c r="AR71" i="39" s="1"/>
  <c r="BE61" i="39"/>
  <c r="BE71" i="39" s="1"/>
  <c r="BQ61" i="39"/>
  <c r="BQ71" i="39" s="1"/>
  <c r="BU18" i="26"/>
  <c r="Q11" i="42" s="1"/>
  <c r="I45" i="13"/>
  <c r="I48" i="13" s="1"/>
  <c r="X47" i="13"/>
  <c r="R32" i="17"/>
  <c r="AC32" i="19"/>
  <c r="N72" i="36"/>
  <c r="AL72" i="36"/>
  <c r="BJ72" i="36"/>
  <c r="BV72" i="36"/>
  <c r="CB62" i="38"/>
  <c r="CB72" i="38" s="1"/>
  <c r="AV32" i="35"/>
  <c r="AR64" i="35"/>
  <c r="BL80" i="35"/>
  <c r="I32" i="33"/>
  <c r="U32" i="33"/>
  <c r="AG32" i="33"/>
  <c r="AS32" i="33"/>
  <c r="BE32" i="33"/>
  <c r="BQ32" i="33"/>
  <c r="Y45" i="33"/>
  <c r="Y55" i="33" s="1"/>
  <c r="AW45" i="33"/>
  <c r="AW55" i="33" s="1"/>
  <c r="BU45" i="33"/>
  <c r="BU55" i="33" s="1"/>
  <c r="G63" i="32"/>
  <c r="BC63" i="32"/>
  <c r="O79" i="32"/>
  <c r="AA79" i="32"/>
  <c r="AM79" i="32"/>
  <c r="AY79" i="32"/>
  <c r="K93" i="47"/>
  <c r="K103" i="47" s="1"/>
  <c r="X78" i="37"/>
  <c r="X88" i="37" s="1"/>
  <c r="AV78" i="37"/>
  <c r="AV88" i="37" s="1"/>
  <c r="BT78" i="37"/>
  <c r="BT88" i="37" s="1"/>
  <c r="AL48" i="34"/>
  <c r="Y126" i="35"/>
  <c r="Y136" i="35" s="1"/>
  <c r="N80" i="35"/>
  <c r="Z80" i="35"/>
  <c r="AL80" i="35"/>
  <c r="AX80" i="35"/>
  <c r="BJ80" i="35"/>
  <c r="BV80" i="35"/>
  <c r="AR80" i="35"/>
  <c r="P63" i="32"/>
  <c r="AB63" i="32"/>
  <c r="AN63" i="32"/>
  <c r="AZ63" i="32"/>
  <c r="BL63" i="32"/>
  <c r="BX63" i="32"/>
  <c r="AF95" i="32"/>
  <c r="E111" i="32"/>
  <c r="Q111" i="32"/>
  <c r="AC111" i="32"/>
  <c r="AO111" i="32"/>
  <c r="BA111" i="32"/>
  <c r="BM111" i="32"/>
  <c r="BY111" i="32"/>
  <c r="BK79" i="32"/>
  <c r="BW79" i="32"/>
  <c r="W93" i="47"/>
  <c r="W103" i="47" s="1"/>
  <c r="AI93" i="47"/>
  <c r="AI103" i="47" s="1"/>
  <c r="AU93" i="47"/>
  <c r="AU103" i="47" s="1"/>
  <c r="BG93" i="47"/>
  <c r="BG103" i="47" s="1"/>
  <c r="L48" i="47"/>
  <c r="X48" i="47"/>
  <c r="AJ48" i="47"/>
  <c r="AV48" i="47"/>
  <c r="BH48" i="47"/>
  <c r="L61" i="39"/>
  <c r="L71" i="39" s="1"/>
  <c r="X61" i="39"/>
  <c r="X71" i="39" s="1"/>
  <c r="AJ61" i="39"/>
  <c r="AJ71" i="39" s="1"/>
  <c r="AW61" i="39"/>
  <c r="AW71" i="39" s="1"/>
  <c r="BI61" i="39"/>
  <c r="BI71" i="39" s="1"/>
  <c r="BU61" i="39"/>
  <c r="BU71" i="39" s="1"/>
  <c r="W64" i="34"/>
  <c r="AA77" i="34"/>
  <c r="AA87" i="34" s="1"/>
  <c r="AM77" i="34"/>
  <c r="AM87" i="34" s="1"/>
  <c r="AY77" i="34"/>
  <c r="AY87" i="34" s="1"/>
  <c r="BK77" i="34"/>
  <c r="BK87" i="34" s="1"/>
  <c r="BW77" i="34"/>
  <c r="BW87" i="34" s="1"/>
  <c r="O16" i="34"/>
  <c r="AM16" i="34"/>
  <c r="BK16" i="34"/>
  <c r="AM64" i="34"/>
  <c r="BX126" i="35"/>
  <c r="BX136" i="35" s="1"/>
  <c r="AF32" i="35"/>
  <c r="F32" i="33"/>
  <c r="R32" i="33"/>
  <c r="AD32" i="33"/>
  <c r="AP32" i="33"/>
  <c r="BB32" i="33"/>
  <c r="BN32" i="33"/>
  <c r="BZ32" i="33"/>
  <c r="L32" i="33"/>
  <c r="X32" i="33"/>
  <c r="AJ32" i="33"/>
  <c r="AV32" i="33"/>
  <c r="BH32" i="33"/>
  <c r="BT32" i="33"/>
  <c r="AU16" i="32"/>
  <c r="BG16" i="32"/>
  <c r="BS16" i="32"/>
  <c r="L143" i="32"/>
  <c r="N156" i="32"/>
  <c r="N166" i="32" s="1"/>
  <c r="AA156" i="32"/>
  <c r="AA166" i="32" s="1"/>
  <c r="AM156" i="32"/>
  <c r="AM166" i="32" s="1"/>
  <c r="AY156" i="32"/>
  <c r="AY166" i="32" s="1"/>
  <c r="BK156" i="32"/>
  <c r="BK166" i="32" s="1"/>
  <c r="BW156" i="32"/>
  <c r="BW166" i="32" s="1"/>
  <c r="AU95" i="32"/>
  <c r="BG95" i="32"/>
  <c r="BS95" i="32"/>
  <c r="I63" i="32"/>
  <c r="U63" i="32"/>
  <c r="AG63" i="32"/>
  <c r="AS63" i="32"/>
  <c r="BE63" i="32"/>
  <c r="BQ63" i="32"/>
  <c r="J111" i="32"/>
  <c r="V111" i="32"/>
  <c r="AH111" i="32"/>
  <c r="AT111" i="32"/>
  <c r="BF111" i="32"/>
  <c r="BR111" i="32"/>
  <c r="F156" i="32"/>
  <c r="F166" i="32" s="1"/>
  <c r="R156" i="32"/>
  <c r="R166" i="32" s="1"/>
  <c r="D63" i="32"/>
  <c r="F16" i="32"/>
  <c r="R16" i="32"/>
  <c r="AD16" i="32"/>
  <c r="AP16" i="32"/>
  <c r="BB16" i="32"/>
  <c r="BN16" i="32"/>
  <c r="BZ16" i="32"/>
  <c r="K111" i="32"/>
  <c r="W111" i="32"/>
  <c r="AI111" i="32"/>
  <c r="AU111" i="32"/>
  <c r="AF156" i="32"/>
  <c r="AF166" i="32" s="1"/>
  <c r="AR156" i="32"/>
  <c r="AR166" i="32" s="1"/>
  <c r="BD156" i="32"/>
  <c r="BD166" i="32" s="1"/>
  <c r="BP156" i="32"/>
  <c r="BP166" i="32" s="1"/>
  <c r="K63" i="32"/>
  <c r="W63" i="32"/>
  <c r="BG63" i="32"/>
  <c r="AN95" i="32"/>
  <c r="AZ95" i="32"/>
  <c r="BL95" i="32"/>
  <c r="BX95" i="32"/>
  <c r="AG143" i="32"/>
  <c r="BE143" i="32"/>
  <c r="Q158" i="32"/>
  <c r="Q168" i="32" s="1"/>
  <c r="H79" i="32"/>
  <c r="T79" i="32"/>
  <c r="AF79" i="32"/>
  <c r="AR79" i="32"/>
  <c r="BD79" i="32"/>
  <c r="BP79" i="32"/>
  <c r="V157" i="11"/>
  <c r="AD157" i="11"/>
  <c r="M16" i="13"/>
  <c r="Q62" i="17"/>
  <c r="G63" i="17"/>
  <c r="X63" i="17"/>
  <c r="M16" i="19"/>
  <c r="Z16" i="19"/>
  <c r="I48" i="19"/>
  <c r="V48" i="19"/>
  <c r="AJ111" i="32"/>
  <c r="BX127" i="32"/>
  <c r="AC157" i="32"/>
  <c r="AC167" i="32" s="1"/>
  <c r="AS157" i="32"/>
  <c r="AS167" i="32" s="1"/>
  <c r="BM158" i="32"/>
  <c r="BM168" i="32" s="1"/>
  <c r="BS17" i="26"/>
  <c r="J16" i="11"/>
  <c r="N16" i="11"/>
  <c r="W16" i="11"/>
  <c r="AA16" i="11"/>
  <c r="N47" i="11"/>
  <c r="AA47" i="11"/>
  <c r="F63" i="11"/>
  <c r="N63" i="11"/>
  <c r="S63" i="11"/>
  <c r="AA63" i="11"/>
  <c r="AE63" i="11"/>
  <c r="F79" i="11"/>
  <c r="N79" i="11"/>
  <c r="S79" i="11"/>
  <c r="AA79" i="11"/>
  <c r="AE79" i="11"/>
  <c r="F95" i="11"/>
  <c r="N95" i="11"/>
  <c r="S95" i="11"/>
  <c r="AA95" i="11"/>
  <c r="AE95" i="11"/>
  <c r="F111" i="11"/>
  <c r="N111" i="11"/>
  <c r="S111" i="11"/>
  <c r="AA111" i="11"/>
  <c r="AE111" i="11"/>
  <c r="F127" i="11"/>
  <c r="N127" i="11"/>
  <c r="S127" i="11"/>
  <c r="AA127" i="11"/>
  <c r="AE127" i="11"/>
  <c r="S143" i="11"/>
  <c r="AA143" i="11"/>
  <c r="AE143" i="11"/>
  <c r="J157" i="11"/>
  <c r="N157" i="11"/>
  <c r="V158" i="11"/>
  <c r="Z158" i="11"/>
  <c r="AD158" i="11"/>
  <c r="Q159" i="11"/>
  <c r="Y159" i="11"/>
  <c r="AC159" i="11"/>
  <c r="T158" i="11"/>
  <c r="AF157" i="11"/>
  <c r="T47" i="13"/>
  <c r="AB47" i="13"/>
  <c r="AB48" i="13" s="1"/>
  <c r="K48" i="14"/>
  <c r="X48" i="14"/>
  <c r="K64" i="14"/>
  <c r="X64" i="14"/>
  <c r="R79" i="14"/>
  <c r="V79" i="14"/>
  <c r="Z79" i="14"/>
  <c r="AD79" i="14"/>
  <c r="G16" i="15"/>
  <c r="N32" i="15"/>
  <c r="AA32" i="15"/>
  <c r="J48" i="15"/>
  <c r="H32" i="16"/>
  <c r="BS14" i="26"/>
  <c r="CE14" i="26" s="1"/>
  <c r="J62" i="16"/>
  <c r="W62" i="16"/>
  <c r="E63" i="16"/>
  <c r="R63" i="16"/>
  <c r="AD63" i="16"/>
  <c r="AC156" i="11"/>
  <c r="AC60" i="19"/>
  <c r="BT16" i="26"/>
  <c r="P10" i="42" s="1"/>
  <c r="BS18" i="26"/>
  <c r="CE18" i="26" s="1"/>
  <c r="K157" i="11"/>
  <c r="V159" i="11"/>
  <c r="Z159" i="11"/>
  <c r="AD159" i="11"/>
  <c r="AC32" i="14"/>
  <c r="AC76" i="14"/>
  <c r="O64" i="15"/>
  <c r="AB64" i="15"/>
  <c r="W126" i="35"/>
  <c r="W136" i="35" s="1"/>
  <c r="BO126" i="35"/>
  <c r="BO136" i="35" s="1"/>
  <c r="AI127" i="35"/>
  <c r="AI137" i="35" s="1"/>
  <c r="BW127" i="35"/>
  <c r="BW137" i="35" s="1"/>
  <c r="I32" i="16"/>
  <c r="V32" i="16"/>
  <c r="L61" i="16"/>
  <c r="Y61" i="16"/>
  <c r="G32" i="17"/>
  <c r="T32" i="17"/>
  <c r="AF32" i="17"/>
  <c r="H63" i="17"/>
  <c r="U63" i="17"/>
  <c r="I156" i="32"/>
  <c r="I166" i="32" s="1"/>
  <c r="U156" i="32"/>
  <c r="U166" i="32" s="1"/>
  <c r="J157" i="32"/>
  <c r="J167" i="32" s="1"/>
  <c r="V157" i="32"/>
  <c r="V167" i="32" s="1"/>
  <c r="AH157" i="32"/>
  <c r="AH167" i="32" s="1"/>
  <c r="P80" i="35"/>
  <c r="BH80" i="35"/>
  <c r="BL127" i="35"/>
  <c r="BL137" i="35" s="1"/>
  <c r="O61" i="38"/>
  <c r="O71" i="38" s="1"/>
  <c r="AA61" i="38"/>
  <c r="AA71" i="38" s="1"/>
  <c r="AM61" i="38"/>
  <c r="AM71" i="38" s="1"/>
  <c r="AY61" i="38"/>
  <c r="AY71" i="38" s="1"/>
  <c r="BK61" i="38"/>
  <c r="BK71" i="38" s="1"/>
  <c r="BW61" i="38"/>
  <c r="BW71" i="38" s="1"/>
  <c r="AH160" i="11"/>
  <c r="U1" i="42"/>
  <c r="F46" i="13"/>
  <c r="S46" i="13"/>
  <c r="AA46" i="13"/>
  <c r="AE46" i="13"/>
  <c r="I16" i="14"/>
  <c r="V16" i="14"/>
  <c r="I32" i="14"/>
  <c r="V32" i="14"/>
  <c r="BS11" i="26"/>
  <c r="CE11" i="26" s="1"/>
  <c r="R77" i="14"/>
  <c r="Z77" i="14"/>
  <c r="AD77" i="14"/>
  <c r="D32" i="15"/>
  <c r="H48" i="15"/>
  <c r="U48" i="15"/>
  <c r="D64" i="15"/>
  <c r="H64" i="15"/>
  <c r="Q64" i="15"/>
  <c r="U64" i="15"/>
  <c r="AE64" i="15"/>
  <c r="AC108" i="15"/>
  <c r="E111" i="15"/>
  <c r="R111" i="15"/>
  <c r="AD111" i="15"/>
  <c r="V62" i="16"/>
  <c r="D62" i="16"/>
  <c r="H62" i="16"/>
  <c r="Q62" i="16"/>
  <c r="U62" i="16"/>
  <c r="AC62" i="16"/>
  <c r="D32" i="17"/>
  <c r="Q32" i="17"/>
  <c r="AC32" i="17"/>
  <c r="H48" i="17"/>
  <c r="L48" i="17"/>
  <c r="U48" i="17"/>
  <c r="Y48" i="17"/>
  <c r="AG48" i="17"/>
  <c r="G61" i="17"/>
  <c r="K61" i="17"/>
  <c r="O61" i="17"/>
  <c r="T61" i="17"/>
  <c r="X61" i="17"/>
  <c r="AF61" i="17"/>
  <c r="AF48" i="19"/>
  <c r="W61" i="19"/>
  <c r="AI157" i="32"/>
  <c r="AI167" i="32" s="1"/>
  <c r="AU157" i="32"/>
  <c r="AU167" i="32" s="1"/>
  <c r="BG157" i="32"/>
  <c r="BG167" i="32" s="1"/>
  <c r="BS157" i="32"/>
  <c r="BS167" i="32" s="1"/>
  <c r="AE158" i="32"/>
  <c r="AE168" i="32" s="1"/>
  <c r="AQ158" i="32"/>
  <c r="AQ168" i="32" s="1"/>
  <c r="BC158" i="32"/>
  <c r="BC168" i="32" s="1"/>
  <c r="BO158" i="32"/>
  <c r="BO168" i="32" s="1"/>
  <c r="CA158" i="32"/>
  <c r="CA168" i="32" s="1"/>
  <c r="E126" i="35"/>
  <c r="E136" i="35" s="1"/>
  <c r="Q126" i="35"/>
  <c r="Q136" i="35" s="1"/>
  <c r="AC126" i="35"/>
  <c r="AC136" i="35" s="1"/>
  <c r="AO126" i="35"/>
  <c r="AO136" i="35" s="1"/>
  <c r="BM126" i="35"/>
  <c r="BM136" i="35" s="1"/>
  <c r="BQ127" i="35"/>
  <c r="BQ137" i="35" s="1"/>
  <c r="BY72" i="36"/>
  <c r="BV45" i="46"/>
  <c r="BV55" i="46" s="1"/>
  <c r="AC60" i="23"/>
  <c r="G61" i="23"/>
  <c r="T61" i="23"/>
  <c r="AF61" i="23"/>
  <c r="I63" i="23"/>
  <c r="AT47" i="32"/>
  <c r="K79" i="32"/>
  <c r="BG79" i="32"/>
  <c r="BS79" i="32"/>
  <c r="BC79" i="32"/>
  <c r="L95" i="32"/>
  <c r="D157" i="32"/>
  <c r="D167" i="32" s="1"/>
  <c r="H157" i="32"/>
  <c r="H167" i="32" s="1"/>
  <c r="P157" i="32"/>
  <c r="P167" i="32" s="1"/>
  <c r="T157" i="32"/>
  <c r="T167" i="32" s="1"/>
  <c r="AB157" i="32"/>
  <c r="AB167" i="32" s="1"/>
  <c r="AN157" i="32"/>
  <c r="AN167" i="32" s="1"/>
  <c r="AZ157" i="32"/>
  <c r="AZ167" i="32" s="1"/>
  <c r="BL157" i="32"/>
  <c r="BL167" i="32" s="1"/>
  <c r="BX157" i="32"/>
  <c r="BX167" i="32" s="1"/>
  <c r="L158" i="32"/>
  <c r="L168" i="32" s="1"/>
  <c r="X158" i="32"/>
  <c r="X168" i="32" s="1"/>
  <c r="AJ158" i="32"/>
  <c r="AJ168" i="32" s="1"/>
  <c r="AV158" i="32"/>
  <c r="AV168" i="32" s="1"/>
  <c r="BH158" i="32"/>
  <c r="BH168" i="32" s="1"/>
  <c r="BT158" i="32"/>
  <c r="BT168" i="32" s="1"/>
  <c r="L32" i="37"/>
  <c r="X32" i="37"/>
  <c r="AJ32" i="37"/>
  <c r="AV32" i="37"/>
  <c r="BH32" i="37"/>
  <c r="BT32" i="37"/>
  <c r="BD77" i="37"/>
  <c r="I79" i="37"/>
  <c r="I89" i="37" s="1"/>
  <c r="U79" i="37"/>
  <c r="U89" i="37" s="1"/>
  <c r="AG79" i="37"/>
  <c r="AG89" i="37" s="1"/>
  <c r="AS79" i="37"/>
  <c r="AS89" i="37" s="1"/>
  <c r="V48" i="23"/>
  <c r="AH80" i="14"/>
  <c r="BD92" i="47"/>
  <c r="BD44" i="46"/>
  <c r="J62" i="39"/>
  <c r="J72" i="39" s="1"/>
  <c r="BD60" i="39"/>
  <c r="E16" i="34"/>
  <c r="Q16" i="34"/>
  <c r="AC16" i="34"/>
  <c r="AO16" i="34"/>
  <c r="BA16" i="34"/>
  <c r="BM16" i="34"/>
  <c r="BY16" i="34"/>
  <c r="K45" i="33"/>
  <c r="K55" i="33" s="1"/>
  <c r="W45" i="33"/>
  <c r="W55" i="33" s="1"/>
  <c r="AU45" i="33"/>
  <c r="AU55" i="33" s="1"/>
  <c r="BG45" i="33"/>
  <c r="BG55" i="33" s="1"/>
  <c r="BS45" i="33"/>
  <c r="BS55" i="33" s="1"/>
  <c r="G46" i="33"/>
  <c r="G56" i="33" s="1"/>
  <c r="S46" i="33"/>
  <c r="S56" i="33" s="1"/>
  <c r="AE46" i="33"/>
  <c r="AE56" i="33" s="1"/>
  <c r="BW47" i="33"/>
  <c r="BW57" i="33" s="1"/>
  <c r="F45" i="33"/>
  <c r="F55" i="33" s="1"/>
  <c r="R45" i="33"/>
  <c r="R55" i="33" s="1"/>
  <c r="AD45" i="33"/>
  <c r="AD55" i="33" s="1"/>
  <c r="AP45" i="33"/>
  <c r="AP55" i="33" s="1"/>
  <c r="BB45" i="33"/>
  <c r="BB55" i="33" s="1"/>
  <c r="BN45" i="33"/>
  <c r="BN55" i="33" s="1"/>
  <c r="BZ45" i="33"/>
  <c r="BZ55" i="33" s="1"/>
  <c r="BZ46" i="33"/>
  <c r="BZ56" i="33" s="1"/>
  <c r="AX47" i="33"/>
  <c r="AX57" i="33" s="1"/>
  <c r="BP46" i="33"/>
  <c r="BP56" i="33" s="1"/>
  <c r="AZ47" i="33"/>
  <c r="AZ57" i="33" s="1"/>
  <c r="I46" i="33"/>
  <c r="I56" i="33" s="1"/>
  <c r="U46" i="33"/>
  <c r="U56" i="33" s="1"/>
  <c r="AS46" i="33"/>
  <c r="AS56" i="33" s="1"/>
  <c r="Q45" i="33"/>
  <c r="Q55" i="33" s="1"/>
  <c r="AO45" i="33"/>
  <c r="AO55" i="33" s="1"/>
  <c r="BM47" i="33"/>
  <c r="BM57" i="33" s="1"/>
  <c r="BY47" i="33"/>
  <c r="BY57" i="33" s="1"/>
  <c r="AH64" i="19"/>
  <c r="AH64" i="17"/>
  <c r="L61" i="23"/>
  <c r="K32" i="23"/>
  <c r="E48" i="23"/>
  <c r="N48" i="23"/>
  <c r="F32" i="23"/>
  <c r="S32" i="23"/>
  <c r="AE32" i="23"/>
  <c r="L32" i="19"/>
  <c r="O48" i="19"/>
  <c r="AB48" i="19"/>
  <c r="E16" i="19"/>
  <c r="R16" i="19"/>
  <c r="AD16" i="19"/>
  <c r="W63" i="19"/>
  <c r="E62" i="19"/>
  <c r="R62" i="19"/>
  <c r="L63" i="17"/>
  <c r="Y63" i="17"/>
  <c r="M61" i="17"/>
  <c r="T63" i="17"/>
  <c r="AF63" i="17"/>
  <c r="AG63" i="17"/>
  <c r="T48" i="16"/>
  <c r="AF48" i="16"/>
  <c r="D63" i="16"/>
  <c r="Q63" i="16"/>
  <c r="H16" i="16"/>
  <c r="V48" i="16"/>
  <c r="M48" i="16"/>
  <c r="Z48" i="16"/>
  <c r="AG62" i="16"/>
  <c r="K110" i="15"/>
  <c r="X110" i="15"/>
  <c r="F111" i="15"/>
  <c r="S111" i="15"/>
  <c r="AE111" i="15"/>
  <c r="BS12" i="26"/>
  <c r="O48" i="15"/>
  <c r="AB48" i="15"/>
  <c r="F80" i="15"/>
  <c r="S80" i="15"/>
  <c r="AG80" i="15"/>
  <c r="I32" i="15"/>
  <c r="V32" i="15"/>
  <c r="AE80" i="15"/>
  <c r="AA48" i="15"/>
  <c r="L64" i="15"/>
  <c r="O110" i="15"/>
  <c r="AB110" i="15"/>
  <c r="J111" i="15"/>
  <c r="W111" i="15"/>
  <c r="S48" i="15"/>
  <c r="G64" i="15"/>
  <c r="M111" i="15"/>
  <c r="Z111" i="15"/>
  <c r="H16" i="15"/>
  <c r="G110" i="15"/>
  <c r="T110" i="15"/>
  <c r="AF110" i="15"/>
  <c r="I16" i="15"/>
  <c r="Q32" i="15"/>
  <c r="AE32" i="15"/>
  <c r="K48" i="15"/>
  <c r="X48" i="15"/>
  <c r="N80" i="15"/>
  <c r="AA80" i="15"/>
  <c r="I110" i="15"/>
  <c r="V110" i="15"/>
  <c r="D32" i="14"/>
  <c r="Q32" i="14"/>
  <c r="O48" i="14"/>
  <c r="AB48" i="14"/>
  <c r="O64" i="14"/>
  <c r="AB64" i="14"/>
  <c r="E16" i="14"/>
  <c r="R16" i="14"/>
  <c r="AD16" i="14"/>
  <c r="E32" i="14"/>
  <c r="R32" i="14"/>
  <c r="AD32" i="14"/>
  <c r="U32" i="14"/>
  <c r="G48" i="14"/>
  <c r="T48" i="14"/>
  <c r="AF48" i="14"/>
  <c r="G64" i="14"/>
  <c r="T64" i="14"/>
  <c r="AF64" i="14"/>
  <c r="W78" i="14"/>
  <c r="J64" i="14"/>
  <c r="W64" i="14"/>
  <c r="M78" i="14"/>
  <c r="Z78" i="14"/>
  <c r="O79" i="14"/>
  <c r="M16" i="14"/>
  <c r="Z16" i="14"/>
  <c r="M32" i="14"/>
  <c r="Z32" i="14"/>
  <c r="AE44" i="13"/>
  <c r="M47" i="13"/>
  <c r="W45" i="13"/>
  <c r="J45" i="13"/>
  <c r="E47" i="13"/>
  <c r="L45" i="13"/>
  <c r="E46" i="13"/>
  <c r="AF47" i="13"/>
  <c r="T46" i="13"/>
  <c r="M46" i="13"/>
  <c r="AF46" i="13"/>
  <c r="T45" i="13"/>
  <c r="AF45" i="13"/>
  <c r="I47" i="13"/>
  <c r="D16" i="13"/>
  <c r="G158" i="11"/>
  <c r="AF158" i="11"/>
  <c r="F47" i="11"/>
  <c r="S47" i="11"/>
  <c r="X158" i="11"/>
  <c r="U143" i="11"/>
  <c r="E16" i="11"/>
  <c r="R16" i="11"/>
  <c r="AD16" i="11"/>
  <c r="I63" i="11"/>
  <c r="V63" i="11"/>
  <c r="I79" i="11"/>
  <c r="V79" i="11"/>
  <c r="I95" i="11"/>
  <c r="V95" i="11"/>
  <c r="I111" i="11"/>
  <c r="V111" i="11"/>
  <c r="I127" i="11"/>
  <c r="V127" i="11"/>
  <c r="V143" i="11"/>
  <c r="E157" i="11"/>
  <c r="R157" i="11"/>
  <c r="G159" i="11"/>
  <c r="T159" i="11"/>
  <c r="AF159" i="11"/>
  <c r="AA158" i="11"/>
  <c r="F16" i="11"/>
  <c r="S16" i="11"/>
  <c r="AE16" i="11"/>
  <c r="J63" i="11"/>
  <c r="W63" i="11"/>
  <c r="J79" i="11"/>
  <c r="W79" i="11"/>
  <c r="J95" i="11"/>
  <c r="W95" i="11"/>
  <c r="J111" i="11"/>
  <c r="W111" i="11"/>
  <c r="J127" i="11"/>
  <c r="W127" i="11"/>
  <c r="W143" i="11"/>
  <c r="F157" i="11"/>
  <c r="S157" i="11"/>
  <c r="U159" i="11"/>
  <c r="AG159" i="11"/>
  <c r="AB157" i="11"/>
  <c r="BU6" i="26"/>
  <c r="AG157" i="11"/>
  <c r="O158" i="11"/>
  <c r="E48" i="47"/>
  <c r="Q48" i="47"/>
  <c r="AC48" i="47"/>
  <c r="AO48" i="47"/>
  <c r="BA48" i="47"/>
  <c r="BM48" i="47"/>
  <c r="O32" i="47"/>
  <c r="AA32" i="47"/>
  <c r="AM32" i="47"/>
  <c r="AY32" i="47"/>
  <c r="BK32" i="47"/>
  <c r="AI48" i="47"/>
  <c r="BG48" i="47"/>
  <c r="O80" i="47"/>
  <c r="AA80" i="47"/>
  <c r="AM80" i="47"/>
  <c r="AY80" i="47"/>
  <c r="BK80" i="47"/>
  <c r="M95" i="47"/>
  <c r="M105" i="47" s="1"/>
  <c r="Y95" i="47"/>
  <c r="Y105" i="47" s="1"/>
  <c r="AK95" i="47"/>
  <c r="AK105" i="47" s="1"/>
  <c r="AW95" i="47"/>
  <c r="AW105" i="47" s="1"/>
  <c r="BI95" i="47"/>
  <c r="BI105" i="47" s="1"/>
  <c r="CA47" i="46"/>
  <c r="CA57" i="46" s="1"/>
  <c r="E45" i="46"/>
  <c r="E55" i="46" s="1"/>
  <c r="Q45" i="46"/>
  <c r="Q55" i="46" s="1"/>
  <c r="AC45" i="46"/>
  <c r="AC55" i="46" s="1"/>
  <c r="AO45" i="46"/>
  <c r="AO55" i="46" s="1"/>
  <c r="BA45" i="46"/>
  <c r="BA55" i="46" s="1"/>
  <c r="K46" i="46"/>
  <c r="K56" i="46" s="1"/>
  <c r="W46" i="46"/>
  <c r="W56" i="46" s="1"/>
  <c r="AU46" i="46"/>
  <c r="AU56" i="46" s="1"/>
  <c r="BG46" i="46"/>
  <c r="BG56" i="46" s="1"/>
  <c r="BZ45" i="46"/>
  <c r="BZ55" i="46" s="1"/>
  <c r="G62" i="39"/>
  <c r="G72" i="39" s="1"/>
  <c r="V62" i="39"/>
  <c r="V72" i="39" s="1"/>
  <c r="AH62" i="39"/>
  <c r="AH72" i="39" s="1"/>
  <c r="AT62" i="39"/>
  <c r="AT72" i="39" s="1"/>
  <c r="M61" i="39"/>
  <c r="M71" i="39" s="1"/>
  <c r="Y61" i="39"/>
  <c r="AK61" i="39"/>
  <c r="AK71" i="39" s="1"/>
  <c r="AX61" i="39"/>
  <c r="BJ61" i="39"/>
  <c r="BJ71" i="39" s="1"/>
  <c r="BV61" i="39"/>
  <c r="BV71" i="39" s="1"/>
  <c r="Z32" i="39"/>
  <c r="BK32" i="39"/>
  <c r="E32" i="39"/>
  <c r="Q32" i="39"/>
  <c r="AC32" i="39"/>
  <c r="AO32" i="39"/>
  <c r="BB32" i="39"/>
  <c r="BN32" i="39"/>
  <c r="BZ32" i="39"/>
  <c r="AT48" i="39"/>
  <c r="AR32" i="39"/>
  <c r="AW48" i="39"/>
  <c r="AD62" i="38"/>
  <c r="AD72" i="38" s="1"/>
  <c r="R63" i="38"/>
  <c r="R73" i="38" s="1"/>
  <c r="AD63" i="38"/>
  <c r="AD73" i="38" s="1"/>
  <c r="AP63" i="38"/>
  <c r="AP73" i="38" s="1"/>
  <c r="BN63" i="38"/>
  <c r="BN73" i="38" s="1"/>
  <c r="O80" i="37"/>
  <c r="O90" i="37" s="1"/>
  <c r="AA78" i="37"/>
  <c r="AA88" i="37" s="1"/>
  <c r="AM80" i="37"/>
  <c r="AM90" i="37" s="1"/>
  <c r="AY80" i="37"/>
  <c r="AY90" i="37" s="1"/>
  <c r="BK80" i="37"/>
  <c r="BK90" i="37" s="1"/>
  <c r="BW78" i="37"/>
  <c r="BW88" i="37" s="1"/>
  <c r="BE79" i="37"/>
  <c r="BE89" i="37" s="1"/>
  <c r="BQ79" i="37"/>
  <c r="BQ89" i="37" s="1"/>
  <c r="F80" i="37"/>
  <c r="F90" i="37" s="1"/>
  <c r="R80" i="37"/>
  <c r="R90" i="37" s="1"/>
  <c r="AD80" i="37"/>
  <c r="AD90" i="37" s="1"/>
  <c r="AP80" i="37"/>
  <c r="AP90" i="37" s="1"/>
  <c r="BB80" i="37"/>
  <c r="BB90" i="37" s="1"/>
  <c r="BN80" i="37"/>
  <c r="BN90" i="37" s="1"/>
  <c r="BZ80" i="37"/>
  <c r="BZ90" i="37" s="1"/>
  <c r="BS79" i="37"/>
  <c r="BS89" i="37" s="1"/>
  <c r="AF74" i="36"/>
  <c r="BE72" i="36"/>
  <c r="BQ72" i="36"/>
  <c r="AD73" i="36"/>
  <c r="D16" i="34"/>
  <c r="P16" i="34"/>
  <c r="AB16" i="34"/>
  <c r="AN16" i="34"/>
  <c r="AZ16" i="34"/>
  <c r="BL16" i="34"/>
  <c r="BX16" i="34"/>
  <c r="L32" i="34"/>
  <c r="X32" i="34"/>
  <c r="AJ32" i="34"/>
  <c r="AV32" i="34"/>
  <c r="BH32" i="34"/>
  <c r="BT32" i="34"/>
  <c r="BX32" i="34"/>
  <c r="D77" i="34"/>
  <c r="D87" i="34" s="1"/>
  <c r="P77" i="34"/>
  <c r="P87" i="34" s="1"/>
  <c r="AB77" i="34"/>
  <c r="AB87" i="34" s="1"/>
  <c r="AN77" i="34"/>
  <c r="AN87" i="34" s="1"/>
  <c r="AZ77" i="34"/>
  <c r="AZ87" i="34" s="1"/>
  <c r="BL77" i="34"/>
  <c r="BL87" i="34" s="1"/>
  <c r="BX77" i="34"/>
  <c r="BX87" i="34" s="1"/>
  <c r="L78" i="34"/>
  <c r="L88" i="34" s="1"/>
  <c r="X78" i="34"/>
  <c r="X88" i="34" s="1"/>
  <c r="AJ78" i="34"/>
  <c r="AJ88" i="34" s="1"/>
  <c r="AV78" i="34"/>
  <c r="AV88" i="34" s="1"/>
  <c r="BH78" i="34"/>
  <c r="BH88" i="34" s="1"/>
  <c r="BT78" i="34"/>
  <c r="BT88" i="34" s="1"/>
  <c r="H79" i="34"/>
  <c r="H89" i="34" s="1"/>
  <c r="T79" i="34"/>
  <c r="T89" i="34" s="1"/>
  <c r="AF79" i="34"/>
  <c r="AF89" i="34" s="1"/>
  <c r="AR79" i="34"/>
  <c r="AR89" i="34" s="1"/>
  <c r="K48" i="34"/>
  <c r="W48" i="34"/>
  <c r="AI48" i="34"/>
  <c r="AU48" i="34"/>
  <c r="BG48" i="34"/>
  <c r="BS48" i="34"/>
  <c r="E32" i="34"/>
  <c r="Q32" i="34"/>
  <c r="AC32" i="34"/>
  <c r="AO32" i="34"/>
  <c r="BA32" i="34"/>
  <c r="BM32" i="34"/>
  <c r="BY32" i="34"/>
  <c r="J77" i="34"/>
  <c r="J87" i="34" s="1"/>
  <c r="V77" i="34"/>
  <c r="V87" i="34" s="1"/>
  <c r="AH77" i="34"/>
  <c r="AH87" i="34" s="1"/>
  <c r="AT77" i="34"/>
  <c r="AT87" i="34" s="1"/>
  <c r="BF77" i="34"/>
  <c r="BF87" i="34" s="1"/>
  <c r="BR77" i="34"/>
  <c r="BR87" i="34" s="1"/>
  <c r="Z79" i="34"/>
  <c r="Z89" i="34" s="1"/>
  <c r="AX79" i="34"/>
  <c r="AX89" i="34" s="1"/>
  <c r="BV79" i="34"/>
  <c r="BV89" i="34" s="1"/>
  <c r="J64" i="34"/>
  <c r="V64" i="34"/>
  <c r="AH64" i="34"/>
  <c r="AT64" i="34"/>
  <c r="BF64" i="34"/>
  <c r="BR64" i="34"/>
  <c r="K77" i="34"/>
  <c r="K87" i="34" s="1"/>
  <c r="W77" i="34"/>
  <c r="W87" i="34" s="1"/>
  <c r="AI77" i="34"/>
  <c r="AI87" i="34" s="1"/>
  <c r="AU77" i="34"/>
  <c r="AU87" i="34" s="1"/>
  <c r="BG77" i="34"/>
  <c r="BG87" i="34" s="1"/>
  <c r="BS77" i="34"/>
  <c r="BS87" i="34" s="1"/>
  <c r="K64" i="34"/>
  <c r="BG64" i="34"/>
  <c r="BS64" i="34"/>
  <c r="BD78" i="34"/>
  <c r="BD88" i="34" s="1"/>
  <c r="BP78" i="34"/>
  <c r="BP88" i="34" s="1"/>
  <c r="U32" i="34"/>
  <c r="M77" i="34"/>
  <c r="M87" i="34" s="1"/>
  <c r="Y77" i="34"/>
  <c r="Y87" i="34" s="1"/>
  <c r="AW77" i="34"/>
  <c r="AW87" i="34" s="1"/>
  <c r="BU77" i="34"/>
  <c r="BU87" i="34" s="1"/>
  <c r="I78" i="34"/>
  <c r="I88" i="34" s="1"/>
  <c r="U78" i="34"/>
  <c r="U88" i="34" s="1"/>
  <c r="AG78" i="34"/>
  <c r="AG88" i="34" s="1"/>
  <c r="AS78" i="34"/>
  <c r="AS88" i="34" s="1"/>
  <c r="BE78" i="34"/>
  <c r="BE88" i="34" s="1"/>
  <c r="BQ79" i="34"/>
  <c r="BQ89" i="34" s="1"/>
  <c r="E79" i="34"/>
  <c r="E89" i="34" s="1"/>
  <c r="Q77" i="34"/>
  <c r="Q87" i="34" s="1"/>
  <c r="AC79" i="34"/>
  <c r="AC89" i="34" s="1"/>
  <c r="AO79" i="34"/>
  <c r="AO89" i="34" s="1"/>
  <c r="BA79" i="34"/>
  <c r="BA89" i="34" s="1"/>
  <c r="BM79" i="34"/>
  <c r="BM89" i="34" s="1"/>
  <c r="BY79" i="34"/>
  <c r="BY89" i="34" s="1"/>
  <c r="F48" i="34"/>
  <c r="R48" i="34"/>
  <c r="AD48" i="34"/>
  <c r="AP48" i="34"/>
  <c r="BB48" i="34"/>
  <c r="BN48" i="34"/>
  <c r="BZ48" i="34"/>
  <c r="AT48" i="34"/>
  <c r="O32" i="35"/>
  <c r="AA32" i="35"/>
  <c r="AM32" i="35"/>
  <c r="AY32" i="35"/>
  <c r="BK32" i="35"/>
  <c r="BW32" i="35"/>
  <c r="L80" i="35"/>
  <c r="M125" i="35"/>
  <c r="M135" i="35" s="1"/>
  <c r="Y125" i="35"/>
  <c r="Y135" i="35" s="1"/>
  <c r="AK125" i="35"/>
  <c r="AK135" i="35" s="1"/>
  <c r="AW125" i="35"/>
  <c r="AW135" i="35" s="1"/>
  <c r="AG126" i="35"/>
  <c r="AG136" i="35" s="1"/>
  <c r="AC127" i="35"/>
  <c r="AC137" i="35" s="1"/>
  <c r="L48" i="35"/>
  <c r="X48" i="35"/>
  <c r="AJ48" i="35"/>
  <c r="AV48" i="35"/>
  <c r="BH48" i="35"/>
  <c r="BT48" i="35"/>
  <c r="H64" i="35"/>
  <c r="T64" i="35"/>
  <c r="AF64" i="35"/>
  <c r="BD64" i="35"/>
  <c r="BP64" i="35"/>
  <c r="P64" i="35"/>
  <c r="AB64" i="35"/>
  <c r="BL64" i="35"/>
  <c r="BX64" i="35"/>
  <c r="O80" i="35"/>
  <c r="AA80" i="35"/>
  <c r="AM80" i="35"/>
  <c r="AY80" i="35"/>
  <c r="BK80" i="35"/>
  <c r="BW80" i="35"/>
  <c r="D125" i="35"/>
  <c r="D135" i="35" s="1"/>
  <c r="P125" i="35"/>
  <c r="P135" i="35" s="1"/>
  <c r="AB125" i="35"/>
  <c r="AB135" i="35" s="1"/>
  <c r="AN125" i="35"/>
  <c r="AN135" i="35" s="1"/>
  <c r="AZ125" i="35"/>
  <c r="AZ135" i="35" s="1"/>
  <c r="BL125" i="35"/>
  <c r="BL135" i="35" s="1"/>
  <c r="BX125" i="35"/>
  <c r="BX135" i="35" s="1"/>
  <c r="L126" i="35"/>
  <c r="L136" i="35" s="1"/>
  <c r="BH126" i="35"/>
  <c r="BH136" i="35" s="1"/>
  <c r="AF127" i="35"/>
  <c r="AF137" i="35" s="1"/>
  <c r="M48" i="35"/>
  <c r="Y48" i="35"/>
  <c r="AK48" i="35"/>
  <c r="AW48" i="35"/>
  <c r="BI48" i="35"/>
  <c r="BU48" i="35"/>
  <c r="I64" i="35"/>
  <c r="U64" i="35"/>
  <c r="AG64" i="35"/>
  <c r="AS64" i="35"/>
  <c r="BE64" i="35"/>
  <c r="BQ64" i="35"/>
  <c r="D80" i="35"/>
  <c r="AB80" i="35"/>
  <c r="AN80" i="35"/>
  <c r="AZ80" i="35"/>
  <c r="BX80" i="35"/>
  <c r="AV80" i="35"/>
  <c r="AF80" i="35"/>
  <c r="E125" i="35"/>
  <c r="E135" i="35" s="1"/>
  <c r="AW126" i="35"/>
  <c r="AW136" i="35" s="1"/>
  <c r="U127" i="35"/>
  <c r="U137" i="35" s="1"/>
  <c r="P32" i="35"/>
  <c r="N48" i="35"/>
  <c r="Z48" i="35"/>
  <c r="AL48" i="35"/>
  <c r="AX48" i="35"/>
  <c r="BJ48" i="35"/>
  <c r="BV48" i="35"/>
  <c r="J64" i="35"/>
  <c r="V64" i="35"/>
  <c r="AH64" i="35"/>
  <c r="AT64" i="35"/>
  <c r="BF64" i="35"/>
  <c r="BR64" i="35"/>
  <c r="I32" i="35"/>
  <c r="U32" i="35"/>
  <c r="AG32" i="35"/>
  <c r="AS32" i="35"/>
  <c r="BE32" i="35"/>
  <c r="BQ32" i="35"/>
  <c r="CA125" i="35"/>
  <c r="CA135" i="35" s="1"/>
  <c r="O126" i="35"/>
  <c r="O136" i="35" s="1"/>
  <c r="BG127" i="35"/>
  <c r="BG137" i="35" s="1"/>
  <c r="J32" i="35"/>
  <c r="V32" i="35"/>
  <c r="AH32" i="35"/>
  <c r="AT32" i="35"/>
  <c r="BF32" i="35"/>
  <c r="BR32" i="35"/>
  <c r="L64" i="35"/>
  <c r="BT64" i="35"/>
  <c r="BD125" i="35"/>
  <c r="BD135" i="35" s="1"/>
  <c r="AV127" i="35"/>
  <c r="AV137" i="35" s="1"/>
  <c r="I80" i="35"/>
  <c r="U80" i="35"/>
  <c r="AG80" i="35"/>
  <c r="AS80" i="35"/>
  <c r="BE80" i="35"/>
  <c r="BQ80" i="35"/>
  <c r="J125" i="35"/>
  <c r="J135" i="35" s="1"/>
  <c r="V125" i="35"/>
  <c r="V135" i="35" s="1"/>
  <c r="AH125" i="35"/>
  <c r="AH135" i="35" s="1"/>
  <c r="AT125" i="35"/>
  <c r="AT135" i="35" s="1"/>
  <c r="BF125" i="35"/>
  <c r="BF135" i="35" s="1"/>
  <c r="BR125" i="35"/>
  <c r="BR135" i="35" s="1"/>
  <c r="F126" i="35"/>
  <c r="F136" i="35" s="1"/>
  <c r="R126" i="35"/>
  <c r="R136" i="35" s="1"/>
  <c r="AD126" i="35"/>
  <c r="AD136" i="35" s="1"/>
  <c r="AP126" i="35"/>
  <c r="AP136" i="35" s="1"/>
  <c r="BB126" i="35"/>
  <c r="BB136" i="35" s="1"/>
  <c r="BN126" i="35"/>
  <c r="BN136" i="35" s="1"/>
  <c r="BZ126" i="35"/>
  <c r="BZ136" i="35" s="1"/>
  <c r="N127" i="35"/>
  <c r="N137" i="35" s="1"/>
  <c r="Z127" i="35"/>
  <c r="Z137" i="35" s="1"/>
  <c r="AL127" i="35"/>
  <c r="AL137" i="35" s="1"/>
  <c r="AX127" i="35"/>
  <c r="AX137" i="35" s="1"/>
  <c r="BJ127" i="35"/>
  <c r="BJ137" i="35" s="1"/>
  <c r="BV127" i="35"/>
  <c r="BV137" i="35" s="1"/>
  <c r="L32" i="35"/>
  <c r="X32" i="35"/>
  <c r="AJ32" i="35"/>
  <c r="BH32" i="35"/>
  <c r="BT32" i="35"/>
  <c r="G48" i="35"/>
  <c r="S48" i="35"/>
  <c r="AE48" i="35"/>
  <c r="AQ48" i="35"/>
  <c r="BC48" i="35"/>
  <c r="BO48" i="35"/>
  <c r="CA48" i="35"/>
  <c r="O64" i="35"/>
  <c r="AA64" i="35"/>
  <c r="AM64" i="35"/>
  <c r="AY64" i="35"/>
  <c r="BK64" i="35"/>
  <c r="BW64" i="35"/>
  <c r="K127" i="35"/>
  <c r="K137" i="35" s="1"/>
  <c r="W125" i="35"/>
  <c r="W135" i="35" s="1"/>
  <c r="AI126" i="35"/>
  <c r="AI136" i="35" s="1"/>
  <c r="AU126" i="35"/>
  <c r="AU136" i="35" s="1"/>
  <c r="BG125" i="35"/>
  <c r="BG135" i="35" s="1"/>
  <c r="BS125" i="35"/>
  <c r="BS135" i="35" s="1"/>
  <c r="G126" i="35"/>
  <c r="G136" i="35" s="1"/>
  <c r="S127" i="35"/>
  <c r="S137" i="35" s="1"/>
  <c r="AE126" i="35"/>
  <c r="AE136" i="35" s="1"/>
  <c r="AQ126" i="35"/>
  <c r="AQ136" i="35" s="1"/>
  <c r="BC126" i="35"/>
  <c r="BC136" i="35" s="1"/>
  <c r="BO127" i="35"/>
  <c r="BO137" i="35" s="1"/>
  <c r="CA126" i="35"/>
  <c r="CA136" i="35" s="1"/>
  <c r="O127" i="35"/>
  <c r="O137" i="35" s="1"/>
  <c r="AA127" i="35"/>
  <c r="AA137" i="35" s="1"/>
  <c r="AM126" i="35"/>
  <c r="AM136" i="35" s="1"/>
  <c r="AY127" i="35"/>
  <c r="AY137" i="35" s="1"/>
  <c r="BK127" i="35"/>
  <c r="BK137" i="35" s="1"/>
  <c r="U45" i="33"/>
  <c r="U55" i="33" s="1"/>
  <c r="V32" i="33"/>
  <c r="AX46" i="33"/>
  <c r="AX56" i="33" s="1"/>
  <c r="BJ46" i="33"/>
  <c r="BJ56" i="33" s="1"/>
  <c r="J47" i="33"/>
  <c r="J57" i="33" s="1"/>
  <c r="AH47" i="33"/>
  <c r="AH57" i="33" s="1"/>
  <c r="CB32" i="33"/>
  <c r="O32" i="33"/>
  <c r="AA32" i="33"/>
  <c r="AM32" i="33"/>
  <c r="AY32" i="33"/>
  <c r="BK32" i="33"/>
  <c r="BW32" i="33"/>
  <c r="AQ45" i="33"/>
  <c r="AQ55" i="33" s="1"/>
  <c r="BO45" i="33"/>
  <c r="BO55" i="33" s="1"/>
  <c r="CA45" i="33"/>
  <c r="CA55" i="33" s="1"/>
  <c r="O46" i="33"/>
  <c r="O56" i="33" s="1"/>
  <c r="AA46" i="33"/>
  <c r="AA56" i="33" s="1"/>
  <c r="AM46" i="33"/>
  <c r="AM56" i="33" s="1"/>
  <c r="AY46" i="33"/>
  <c r="AY56" i="33" s="1"/>
  <c r="BK46" i="33"/>
  <c r="BK56" i="33" s="1"/>
  <c r="BW46" i="33"/>
  <c r="BW56" i="33" s="1"/>
  <c r="AB47" i="33"/>
  <c r="AB57" i="33" s="1"/>
  <c r="BL46" i="33"/>
  <c r="BL56" i="33" s="1"/>
  <c r="BX46" i="33"/>
  <c r="BX56" i="33" s="1"/>
  <c r="L47" i="33"/>
  <c r="L57" i="33" s="1"/>
  <c r="X47" i="33"/>
  <c r="X57" i="33" s="1"/>
  <c r="AJ47" i="33"/>
  <c r="AJ57" i="33" s="1"/>
  <c r="AV47" i="33"/>
  <c r="AV57" i="33" s="1"/>
  <c r="BT46" i="33"/>
  <c r="BT56" i="33" s="1"/>
  <c r="BQ45" i="33"/>
  <c r="BQ55" i="33" s="1"/>
  <c r="AN111" i="32"/>
  <c r="V95" i="32"/>
  <c r="AI63" i="32"/>
  <c r="AU63" i="32"/>
  <c r="BS63" i="32"/>
  <c r="AA63" i="32"/>
  <c r="J95" i="32"/>
  <c r="AH95" i="32"/>
  <c r="H16" i="32"/>
  <c r="T16" i="32"/>
  <c r="AF16" i="32"/>
  <c r="AR16" i="32"/>
  <c r="BD16" i="32"/>
  <c r="BP16" i="32"/>
  <c r="AI143" i="32"/>
  <c r="AU143" i="32"/>
  <c r="BG143" i="32"/>
  <c r="BS143" i="32"/>
  <c r="G79" i="32"/>
  <c r="AE79" i="32"/>
  <c r="AQ79" i="32"/>
  <c r="CA79" i="32"/>
  <c r="N95" i="32"/>
  <c r="Z95" i="32"/>
  <c r="E127" i="32"/>
  <c r="Q127" i="32"/>
  <c r="AC127" i="32"/>
  <c r="AO127" i="32"/>
  <c r="BM127" i="32"/>
  <c r="BY127" i="32"/>
  <c r="AW143" i="32"/>
  <c r="BU156" i="32"/>
  <c r="BU166" i="32" s="1"/>
  <c r="N63" i="32"/>
  <c r="Z63" i="32"/>
  <c r="AL63" i="32"/>
  <c r="AX63" i="32"/>
  <c r="BJ63" i="32"/>
  <c r="BV63" i="32"/>
  <c r="BA127" i="32"/>
  <c r="X95" i="32"/>
  <c r="AJ95" i="32"/>
  <c r="M156" i="32"/>
  <c r="M166" i="32" s="1"/>
  <c r="Y156" i="32"/>
  <c r="Y166" i="32" s="1"/>
  <c r="AT157" i="32"/>
  <c r="AT167" i="32" s="1"/>
  <c r="BF157" i="32"/>
  <c r="BF167" i="32" s="1"/>
  <c r="BR157" i="32"/>
  <c r="BR167" i="32" s="1"/>
  <c r="AD158" i="32"/>
  <c r="AD168" i="32" s="1"/>
  <c r="AP158" i="32"/>
  <c r="AP168" i="32" s="1"/>
  <c r="BB158" i="32"/>
  <c r="BB168" i="32" s="1"/>
  <c r="BN158" i="32"/>
  <c r="BN168" i="32" s="1"/>
  <c r="BZ158" i="32"/>
  <c r="BZ168" i="32" s="1"/>
  <c r="D47" i="32"/>
  <c r="AN47" i="32"/>
  <c r="AA143" i="32"/>
  <c r="G158" i="32"/>
  <c r="G168" i="32" s="1"/>
  <c r="M16" i="32"/>
  <c r="Y16" i="32"/>
  <c r="AK16" i="32"/>
  <c r="AW16" i="32"/>
  <c r="BI16" i="32"/>
  <c r="BU16" i="32"/>
  <c r="E47" i="32"/>
  <c r="T47" i="32"/>
  <c r="J79" i="32"/>
  <c r="V79" i="32"/>
  <c r="AH79" i="32"/>
  <c r="AT79" i="32"/>
  <c r="BF79" i="32"/>
  <c r="BR79" i="32"/>
  <c r="AP95" i="32"/>
  <c r="BB95" i="32"/>
  <c r="BN95" i="32"/>
  <c r="BZ95" i="32"/>
  <c r="AL95" i="32"/>
  <c r="H127" i="32"/>
  <c r="T127" i="32"/>
  <c r="AF127" i="32"/>
  <c r="AR127" i="32"/>
  <c r="BD127" i="32"/>
  <c r="BP127" i="32"/>
  <c r="P47" i="32"/>
  <c r="K157" i="32"/>
  <c r="K167" i="32" s="1"/>
  <c r="S158" i="32"/>
  <c r="S168" i="32" s="1"/>
  <c r="M111" i="32"/>
  <c r="Y111" i="32"/>
  <c r="AK111" i="32"/>
  <c r="AW111" i="32"/>
  <c r="BI111" i="32"/>
  <c r="BU111" i="32"/>
  <c r="AO143" i="32"/>
  <c r="BM143" i="32"/>
  <c r="AC156" i="32"/>
  <c r="AC166" i="32" s="1"/>
  <c r="BA156" i="32"/>
  <c r="BA166" i="32" s="1"/>
  <c r="BM156" i="32"/>
  <c r="BM166" i="32" s="1"/>
  <c r="BY156" i="32"/>
  <c r="BY166" i="32" s="1"/>
  <c r="AK157" i="32"/>
  <c r="AK167" i="32" s="1"/>
  <c r="AW157" i="32"/>
  <c r="AW167" i="32" s="1"/>
  <c r="BI157" i="32"/>
  <c r="BI167" i="32" s="1"/>
  <c r="BU157" i="32"/>
  <c r="BU167" i="32" s="1"/>
  <c r="AG158" i="32"/>
  <c r="AG168" i="32" s="1"/>
  <c r="AS158" i="32"/>
  <c r="AS168" i="32" s="1"/>
  <c r="BE158" i="32"/>
  <c r="BE168" i="32" s="1"/>
  <c r="BQ158" i="32"/>
  <c r="BQ168" i="32" s="1"/>
  <c r="AB47" i="32"/>
  <c r="W157" i="32"/>
  <c r="W167" i="32" s="1"/>
  <c r="P95" i="32"/>
  <c r="E156" i="32"/>
  <c r="E166" i="32" s="1"/>
  <c r="Q156" i="32"/>
  <c r="M79" i="32"/>
  <c r="Y79" i="32"/>
  <c r="AK79" i="32"/>
  <c r="AW79" i="32"/>
  <c r="BI79" i="32"/>
  <c r="BU79" i="32"/>
  <c r="AS95" i="32"/>
  <c r="BE95" i="32"/>
  <c r="BQ95" i="32"/>
  <c r="E95" i="32"/>
  <c r="Q95" i="32"/>
  <c r="AC95" i="32"/>
  <c r="O111" i="32"/>
  <c r="AA111" i="32"/>
  <c r="AM111" i="32"/>
  <c r="AY111" i="32"/>
  <c r="BK111" i="32"/>
  <c r="BW111" i="32"/>
  <c r="K127" i="32"/>
  <c r="W127" i="32"/>
  <c r="AI127" i="32"/>
  <c r="AU127" i="32"/>
  <c r="BG127" i="32"/>
  <c r="BS127" i="32"/>
  <c r="O157" i="32"/>
  <c r="O167" i="32" s="1"/>
  <c r="L16" i="11"/>
  <c r="Y16" i="11"/>
  <c r="D47" i="11"/>
  <c r="Q47" i="11"/>
  <c r="D63" i="11"/>
  <c r="Q63" i="11"/>
  <c r="AC63" i="11"/>
  <c r="D79" i="11"/>
  <c r="Q79" i="11"/>
  <c r="AC79" i="11"/>
  <c r="D95" i="11"/>
  <c r="Q95" i="11"/>
  <c r="AC95" i="11"/>
  <c r="D111" i="11"/>
  <c r="Q111" i="11"/>
  <c r="AC111" i="11"/>
  <c r="D127" i="11"/>
  <c r="Q127" i="11"/>
  <c r="AC127" i="11"/>
  <c r="Q143" i="11"/>
  <c r="AC143" i="11"/>
  <c r="L157" i="11"/>
  <c r="O16" i="13"/>
  <c r="M32" i="13"/>
  <c r="Z32" i="13"/>
  <c r="H32" i="13"/>
  <c r="AG32" i="13"/>
  <c r="AC46" i="13"/>
  <c r="I48" i="14"/>
  <c r="V48" i="14"/>
  <c r="U78" i="14"/>
  <c r="AG78" i="14"/>
  <c r="O77" i="14"/>
  <c r="J79" i="14"/>
  <c r="E48" i="15"/>
  <c r="R48" i="15"/>
  <c r="AF48" i="15"/>
  <c r="Q48" i="16"/>
  <c r="AC48" i="16"/>
  <c r="AD61" i="17"/>
  <c r="J61" i="19"/>
  <c r="J63" i="19"/>
  <c r="Y63" i="19"/>
  <c r="M16" i="11"/>
  <c r="Z16" i="11"/>
  <c r="E47" i="11"/>
  <c r="R47" i="11"/>
  <c r="E63" i="11"/>
  <c r="R63" i="11"/>
  <c r="AD63" i="11"/>
  <c r="E79" i="11"/>
  <c r="R79" i="11"/>
  <c r="AD79" i="11"/>
  <c r="E95" i="11"/>
  <c r="R95" i="11"/>
  <c r="AD95" i="11"/>
  <c r="E111" i="11"/>
  <c r="R111" i="11"/>
  <c r="AD111" i="11"/>
  <c r="E127" i="11"/>
  <c r="R127" i="11"/>
  <c r="AD127" i="11"/>
  <c r="R143" i="11"/>
  <c r="AD143" i="11"/>
  <c r="M157" i="11"/>
  <c r="Z157" i="11"/>
  <c r="U158" i="11"/>
  <c r="AG158" i="11"/>
  <c r="O159" i="11"/>
  <c r="AB159" i="11"/>
  <c r="W158" i="11"/>
  <c r="L32" i="14"/>
  <c r="Y32" i="14"/>
  <c r="Z32" i="15"/>
  <c r="F48" i="15"/>
  <c r="AG48" i="15"/>
  <c r="K64" i="15"/>
  <c r="X64" i="15"/>
  <c r="D16" i="16"/>
  <c r="Q16" i="16"/>
  <c r="L32" i="16"/>
  <c r="Y32" i="16"/>
  <c r="R48" i="16"/>
  <c r="AC63" i="16"/>
  <c r="BT12" i="26"/>
  <c r="P8" i="42" s="1"/>
  <c r="O16" i="11"/>
  <c r="AB16" i="11"/>
  <c r="G47" i="11"/>
  <c r="T47" i="11"/>
  <c r="G63" i="11"/>
  <c r="T63" i="11"/>
  <c r="AF63" i="11"/>
  <c r="G79" i="11"/>
  <c r="T79" i="11"/>
  <c r="AF79" i="11"/>
  <c r="G95" i="11"/>
  <c r="T95" i="11"/>
  <c r="AF95" i="11"/>
  <c r="G111" i="11"/>
  <c r="T111" i="11"/>
  <c r="AF111" i="11"/>
  <c r="G127" i="11"/>
  <c r="T127" i="11"/>
  <c r="AF127" i="11"/>
  <c r="T143" i="11"/>
  <c r="AF143" i="11"/>
  <c r="E16" i="13"/>
  <c r="D32" i="13"/>
  <c r="AC32" i="13"/>
  <c r="Y45" i="13"/>
  <c r="G46" i="13"/>
  <c r="N47" i="13"/>
  <c r="N16" i="14"/>
  <c r="AA16" i="14"/>
  <c r="L48" i="14"/>
  <c r="Y48" i="14"/>
  <c r="D16" i="11"/>
  <c r="Q16" i="11"/>
  <c r="AC16" i="11"/>
  <c r="H47" i="11"/>
  <c r="U47" i="11"/>
  <c r="H63" i="11"/>
  <c r="U63" i="11"/>
  <c r="AG63" i="11"/>
  <c r="H79" i="11"/>
  <c r="U79" i="11"/>
  <c r="AG79" i="11"/>
  <c r="H95" i="11"/>
  <c r="U95" i="11"/>
  <c r="AG95" i="11"/>
  <c r="H111" i="11"/>
  <c r="U111" i="11"/>
  <c r="AG111" i="11"/>
  <c r="H127" i="11"/>
  <c r="U127" i="11"/>
  <c r="AG127" i="11"/>
  <c r="AG143" i="11"/>
  <c r="D157" i="11"/>
  <c r="J159" i="11"/>
  <c r="E32" i="13"/>
  <c r="R32" i="13"/>
  <c r="AD32" i="13"/>
  <c r="Y32" i="13"/>
  <c r="U46" i="13"/>
  <c r="AG46" i="13"/>
  <c r="M48" i="14"/>
  <c r="Z48" i="14"/>
  <c r="L79" i="14"/>
  <c r="Y78" i="14"/>
  <c r="G77" i="14"/>
  <c r="N79" i="14"/>
  <c r="AA78" i="14"/>
  <c r="I48" i="15"/>
  <c r="V48" i="15"/>
  <c r="N64" i="15"/>
  <c r="AA64" i="15"/>
  <c r="G16" i="16"/>
  <c r="U48" i="16"/>
  <c r="AG48" i="16"/>
  <c r="L62" i="16"/>
  <c r="Y62" i="16"/>
  <c r="K63" i="17"/>
  <c r="K48" i="19"/>
  <c r="X48" i="19"/>
  <c r="I47" i="11"/>
  <c r="V47" i="11"/>
  <c r="H78" i="14"/>
  <c r="U79" i="14"/>
  <c r="AG79" i="14"/>
  <c r="AB77" i="14"/>
  <c r="R32" i="15"/>
  <c r="D32" i="16"/>
  <c r="Q32" i="16"/>
  <c r="AC32" i="16"/>
  <c r="J47" i="11"/>
  <c r="W47" i="11"/>
  <c r="E32" i="16"/>
  <c r="R32" i="16"/>
  <c r="AD32" i="16"/>
  <c r="G16" i="11"/>
  <c r="T16" i="11"/>
  <c r="AF16" i="11"/>
  <c r="K47" i="11"/>
  <c r="X47" i="11"/>
  <c r="K63" i="11"/>
  <c r="X63" i="11"/>
  <c r="K79" i="11"/>
  <c r="X79" i="11"/>
  <c r="K95" i="11"/>
  <c r="X95" i="11"/>
  <c r="K111" i="11"/>
  <c r="X111" i="11"/>
  <c r="K127" i="11"/>
  <c r="X127" i="11"/>
  <c r="X143" i="11"/>
  <c r="T157" i="11"/>
  <c r="J16" i="13"/>
  <c r="U32" i="13"/>
  <c r="D45" i="13"/>
  <c r="Q45" i="13"/>
  <c r="AC45" i="13"/>
  <c r="K46" i="13"/>
  <c r="X46" i="13"/>
  <c r="F47" i="13"/>
  <c r="S47" i="13"/>
  <c r="AE47" i="13"/>
  <c r="F16" i="14"/>
  <c r="S16" i="14"/>
  <c r="AE16" i="14"/>
  <c r="D48" i="14"/>
  <c r="Q48" i="14"/>
  <c r="AC48" i="14"/>
  <c r="U77" i="14"/>
  <c r="AG77" i="14"/>
  <c r="W79" i="14"/>
  <c r="N16" i="15"/>
  <c r="G32" i="15"/>
  <c r="T32" i="15"/>
  <c r="L48" i="15"/>
  <c r="Y48" i="15"/>
  <c r="I109" i="15"/>
  <c r="V109" i="15"/>
  <c r="V111" i="15"/>
  <c r="I32" i="17"/>
  <c r="V32" i="17"/>
  <c r="H16" i="11"/>
  <c r="U16" i="11"/>
  <c r="AG16" i="11"/>
  <c r="L47" i="11"/>
  <c r="Y47" i="11"/>
  <c r="L63" i="11"/>
  <c r="Y63" i="11"/>
  <c r="L79" i="11"/>
  <c r="Y79" i="11"/>
  <c r="L95" i="11"/>
  <c r="Y95" i="11"/>
  <c r="L111" i="11"/>
  <c r="Y111" i="11"/>
  <c r="L127" i="11"/>
  <c r="Y127" i="11"/>
  <c r="Y143" i="11"/>
  <c r="H157" i="11"/>
  <c r="U157" i="11"/>
  <c r="I32" i="13"/>
  <c r="V32" i="13"/>
  <c r="Q32" i="13"/>
  <c r="Y46" i="13"/>
  <c r="E48" i="14"/>
  <c r="R48" i="14"/>
  <c r="AD48" i="14"/>
  <c r="V77" i="14"/>
  <c r="Q78" i="14"/>
  <c r="AC78" i="14"/>
  <c r="F79" i="14"/>
  <c r="S78" i="14"/>
  <c r="AE78" i="14"/>
  <c r="O16" i="15"/>
  <c r="H32" i="15"/>
  <c r="U32" i="15"/>
  <c r="F64" i="15"/>
  <c r="S64" i="15"/>
  <c r="AG64" i="15"/>
  <c r="L80" i="15"/>
  <c r="Y80" i="15"/>
  <c r="O63" i="17"/>
  <c r="I16" i="11"/>
  <c r="V16" i="11"/>
  <c r="M47" i="11"/>
  <c r="Z47" i="11"/>
  <c r="M63" i="11"/>
  <c r="Z63" i="11"/>
  <c r="M79" i="11"/>
  <c r="Z79" i="11"/>
  <c r="M95" i="11"/>
  <c r="Z95" i="11"/>
  <c r="M111" i="11"/>
  <c r="Z111" i="11"/>
  <c r="M127" i="11"/>
  <c r="Z127" i="11"/>
  <c r="Z143" i="11"/>
  <c r="I157" i="11"/>
  <c r="K159" i="11"/>
  <c r="X159" i="11"/>
  <c r="AE158" i="11"/>
  <c r="L16" i="13"/>
  <c r="H32" i="14"/>
  <c r="AG32" i="14"/>
  <c r="Y63" i="16"/>
  <c r="N46" i="13"/>
  <c r="I46" i="13"/>
  <c r="AB61" i="17"/>
  <c r="AB63" i="17"/>
  <c r="K16" i="11"/>
  <c r="X16" i="11"/>
  <c r="O47" i="11"/>
  <c r="O63" i="11"/>
  <c r="AB63" i="11"/>
  <c r="O79" i="11"/>
  <c r="AB79" i="11"/>
  <c r="O95" i="11"/>
  <c r="AB95" i="11"/>
  <c r="O111" i="11"/>
  <c r="AB111" i="11"/>
  <c r="O127" i="11"/>
  <c r="AB127" i="11"/>
  <c r="AB143" i="11"/>
  <c r="N16" i="13"/>
  <c r="L32" i="13"/>
  <c r="U45" i="13"/>
  <c r="AG45" i="13"/>
  <c r="O46" i="13"/>
  <c r="J46" i="13"/>
  <c r="J16" i="14"/>
  <c r="W16" i="14"/>
  <c r="H48" i="14"/>
  <c r="U48" i="14"/>
  <c r="AG48" i="14"/>
  <c r="Y77" i="14"/>
  <c r="N78" i="14"/>
  <c r="K32" i="15"/>
  <c r="X32" i="15"/>
  <c r="I64" i="15"/>
  <c r="V64" i="15"/>
  <c r="M32" i="17"/>
  <c r="Z32" i="17"/>
  <c r="F64" i="14"/>
  <c r="S64" i="14"/>
  <c r="AE64" i="14"/>
  <c r="AA77" i="14"/>
  <c r="I78" i="14"/>
  <c r="V78" i="14"/>
  <c r="D78" i="14"/>
  <c r="Q79" i="14"/>
  <c r="AC79" i="14"/>
  <c r="K79" i="14"/>
  <c r="X77" i="14"/>
  <c r="J32" i="15"/>
  <c r="W32" i="15"/>
  <c r="N48" i="15"/>
  <c r="E64" i="15"/>
  <c r="R64" i="15"/>
  <c r="AF64" i="15"/>
  <c r="H80" i="15"/>
  <c r="U80" i="15"/>
  <c r="E109" i="15"/>
  <c r="R109" i="15"/>
  <c r="AD109" i="15"/>
  <c r="J48" i="16"/>
  <c r="J16" i="17"/>
  <c r="W16" i="17"/>
  <c r="G62" i="17"/>
  <c r="T62" i="17"/>
  <c r="AF62" i="17"/>
  <c r="N32" i="19"/>
  <c r="AA32" i="19"/>
  <c r="L48" i="19"/>
  <c r="Y48" i="19"/>
  <c r="M61" i="19"/>
  <c r="Z61" i="19"/>
  <c r="H62" i="19"/>
  <c r="U62" i="19"/>
  <c r="AG62" i="19"/>
  <c r="O63" i="19"/>
  <c r="AB63" i="19"/>
  <c r="N16" i="32"/>
  <c r="Z16" i="32"/>
  <c r="AL16" i="32"/>
  <c r="AX16" i="32"/>
  <c r="BJ16" i="32"/>
  <c r="BV16" i="32"/>
  <c r="E63" i="32"/>
  <c r="Q63" i="32"/>
  <c r="AC63" i="32"/>
  <c r="AO63" i="32"/>
  <c r="BA63" i="32"/>
  <c r="BM63" i="32"/>
  <c r="BY63" i="32"/>
  <c r="K95" i="32"/>
  <c r="W95" i="32"/>
  <c r="AI95" i="32"/>
  <c r="AV95" i="32"/>
  <c r="BH95" i="32"/>
  <c r="BT95" i="32"/>
  <c r="H95" i="32"/>
  <c r="T95" i="32"/>
  <c r="AD143" i="32"/>
  <c r="AP143" i="32"/>
  <c r="BB143" i="32"/>
  <c r="BN143" i="32"/>
  <c r="BZ143" i="32"/>
  <c r="M110" i="15"/>
  <c r="Z110" i="15"/>
  <c r="K16" i="16"/>
  <c r="K48" i="16"/>
  <c r="X48" i="16"/>
  <c r="G61" i="16"/>
  <c r="T61" i="16"/>
  <c r="AF61" i="16"/>
  <c r="N62" i="16"/>
  <c r="AA62" i="16"/>
  <c r="I63" i="16"/>
  <c r="V63" i="16"/>
  <c r="K32" i="17"/>
  <c r="X32" i="17"/>
  <c r="M48" i="19"/>
  <c r="Z48" i="19"/>
  <c r="N61" i="19"/>
  <c r="AA61" i="19"/>
  <c r="I62" i="19"/>
  <c r="V62" i="19"/>
  <c r="Q63" i="19"/>
  <c r="AC63" i="19"/>
  <c r="O16" i="32"/>
  <c r="AA16" i="32"/>
  <c r="AM16" i="32"/>
  <c r="AY16" i="32"/>
  <c r="BK16" i="32"/>
  <c r="BW16" i="32"/>
  <c r="F63" i="32"/>
  <c r="R63" i="32"/>
  <c r="AD63" i="32"/>
  <c r="AP63" i="32"/>
  <c r="BB63" i="32"/>
  <c r="E79" i="32"/>
  <c r="Q79" i="32"/>
  <c r="AC79" i="32"/>
  <c r="AO79" i="32"/>
  <c r="BA79" i="32"/>
  <c r="BM79" i="32"/>
  <c r="BY79" i="32"/>
  <c r="AW95" i="32"/>
  <c r="BI95" i="32"/>
  <c r="BU95" i="32"/>
  <c r="I95" i="32"/>
  <c r="U95" i="32"/>
  <c r="AG95" i="32"/>
  <c r="F111" i="32"/>
  <c r="R111" i="32"/>
  <c r="AD111" i="32"/>
  <c r="AP111" i="32"/>
  <c r="BB111" i="32"/>
  <c r="BN111" i="32"/>
  <c r="BZ111" i="32"/>
  <c r="M127" i="32"/>
  <c r="Y127" i="32"/>
  <c r="AK127" i="32"/>
  <c r="AW127" i="32"/>
  <c r="BI127" i="32"/>
  <c r="BU127" i="32"/>
  <c r="M157" i="32"/>
  <c r="M167" i="32" s="1"/>
  <c r="Q77" i="14"/>
  <c r="AC77" i="14"/>
  <c r="S79" i="14"/>
  <c r="AE79" i="14"/>
  <c r="D16" i="15"/>
  <c r="L32" i="15"/>
  <c r="Y32" i="15"/>
  <c r="D48" i="15"/>
  <c r="Q48" i="15"/>
  <c r="AE48" i="15"/>
  <c r="T64" i="15"/>
  <c r="J80" i="15"/>
  <c r="W80" i="15"/>
  <c r="L16" i="16"/>
  <c r="U32" i="16"/>
  <c r="AG32" i="16"/>
  <c r="L48" i="16"/>
  <c r="Y48" i="16"/>
  <c r="H61" i="16"/>
  <c r="U61" i="16"/>
  <c r="AG61" i="16"/>
  <c r="L32" i="17"/>
  <c r="Y32" i="17"/>
  <c r="N61" i="17"/>
  <c r="AA61" i="17"/>
  <c r="I62" i="17"/>
  <c r="V62" i="17"/>
  <c r="D63" i="17"/>
  <c r="Q63" i="17"/>
  <c r="AC63" i="17"/>
  <c r="D32" i="19"/>
  <c r="Q32" i="19"/>
  <c r="N48" i="19"/>
  <c r="AA48" i="19"/>
  <c r="O61" i="19"/>
  <c r="AB61" i="19"/>
  <c r="J62" i="19"/>
  <c r="W62" i="19"/>
  <c r="D16" i="32"/>
  <c r="P16" i="32"/>
  <c r="AB16" i="32"/>
  <c r="AN16" i="32"/>
  <c r="AZ16" i="32"/>
  <c r="BL16" i="32"/>
  <c r="BX16" i="32"/>
  <c r="H47" i="32"/>
  <c r="AF47" i="32"/>
  <c r="AR47" i="32"/>
  <c r="S63" i="32"/>
  <c r="AE63" i="32"/>
  <c r="AQ63" i="32"/>
  <c r="BO63" i="32"/>
  <c r="CA63" i="32"/>
  <c r="F79" i="32"/>
  <c r="R79" i="32"/>
  <c r="AD79" i="32"/>
  <c r="AP79" i="32"/>
  <c r="BB79" i="32"/>
  <c r="BN79" i="32"/>
  <c r="BZ79" i="32"/>
  <c r="AX95" i="32"/>
  <c r="BJ95" i="32"/>
  <c r="BV95" i="32"/>
  <c r="G111" i="32"/>
  <c r="S111" i="32"/>
  <c r="AE111" i="32"/>
  <c r="AQ111" i="32"/>
  <c r="BC111" i="32"/>
  <c r="BO111" i="32"/>
  <c r="CA111" i="32"/>
  <c r="N127" i="32"/>
  <c r="Z127" i="32"/>
  <c r="AL127" i="32"/>
  <c r="AX127" i="32"/>
  <c r="BJ127" i="32"/>
  <c r="BV127" i="32"/>
  <c r="AF143" i="32"/>
  <c r="AR143" i="32"/>
  <c r="BD143" i="32"/>
  <c r="BP143" i="32"/>
  <c r="AK143" i="32"/>
  <c r="BI143" i="32"/>
  <c r="N32" i="33"/>
  <c r="Z32" i="33"/>
  <c r="AL32" i="33"/>
  <c r="AX32" i="33"/>
  <c r="BJ32" i="33"/>
  <c r="BV32" i="33"/>
  <c r="E45" i="33"/>
  <c r="E55" i="33" s="1"/>
  <c r="BA45" i="33"/>
  <c r="BA55" i="33" s="1"/>
  <c r="Y46" i="33"/>
  <c r="Y56" i="33" s="1"/>
  <c r="BQ47" i="33"/>
  <c r="BQ57" i="33" s="1"/>
  <c r="AO46" i="33"/>
  <c r="AO56" i="33" s="1"/>
  <c r="E16" i="32"/>
  <c r="Q16" i="32"/>
  <c r="AC16" i="32"/>
  <c r="AO16" i="32"/>
  <c r="BA16" i="32"/>
  <c r="BM16" i="32"/>
  <c r="BY16" i="32"/>
  <c r="I47" i="32"/>
  <c r="H63" i="32"/>
  <c r="T63" i="32"/>
  <c r="AF63" i="32"/>
  <c r="AR63" i="32"/>
  <c r="BD63" i="32"/>
  <c r="BP63" i="32"/>
  <c r="S79" i="32"/>
  <c r="BO79" i="32"/>
  <c r="AM95" i="32"/>
  <c r="AY95" i="32"/>
  <c r="BK95" i="32"/>
  <c r="BW95" i="32"/>
  <c r="H111" i="32"/>
  <c r="T111" i="32"/>
  <c r="AF111" i="32"/>
  <c r="AR111" i="32"/>
  <c r="BD111" i="32"/>
  <c r="BP111" i="32"/>
  <c r="O127" i="32"/>
  <c r="AA127" i="32"/>
  <c r="AM127" i="32"/>
  <c r="AY127" i="32"/>
  <c r="BK127" i="32"/>
  <c r="BW127" i="32"/>
  <c r="AE156" i="32"/>
  <c r="AE166" i="32" s="1"/>
  <c r="AQ156" i="32"/>
  <c r="AQ166" i="32" s="1"/>
  <c r="BC156" i="32"/>
  <c r="BC166" i="32" s="1"/>
  <c r="BO156" i="32"/>
  <c r="CA156" i="32"/>
  <c r="CA166" i="32" s="1"/>
  <c r="AA157" i="32"/>
  <c r="AA167" i="32" s="1"/>
  <c r="AM157" i="32"/>
  <c r="AM167" i="32" s="1"/>
  <c r="AY157" i="32"/>
  <c r="AY167" i="32" s="1"/>
  <c r="BK157" i="32"/>
  <c r="BK167" i="32" s="1"/>
  <c r="BW157" i="32"/>
  <c r="BW167" i="32" s="1"/>
  <c r="K158" i="32"/>
  <c r="K168" i="32" s="1"/>
  <c r="W158" i="32"/>
  <c r="W168" i="32" s="1"/>
  <c r="AI158" i="32"/>
  <c r="AI168" i="32" s="1"/>
  <c r="AU158" i="32"/>
  <c r="AU168" i="32" s="1"/>
  <c r="BG158" i="32"/>
  <c r="BG168" i="32" s="1"/>
  <c r="BS158" i="32"/>
  <c r="BS168" i="32" s="1"/>
  <c r="G16" i="34"/>
  <c r="BC16" i="34"/>
  <c r="N16" i="17"/>
  <c r="AA16" i="17"/>
  <c r="AC61" i="17"/>
  <c r="K62" i="17"/>
  <c r="X62" i="17"/>
  <c r="F32" i="19"/>
  <c r="S32" i="19"/>
  <c r="AE32" i="19"/>
  <c r="D48" i="19"/>
  <c r="Q48" i="19"/>
  <c r="AC48" i="19"/>
  <c r="E61" i="19"/>
  <c r="R61" i="19"/>
  <c r="AD61" i="19"/>
  <c r="L62" i="19"/>
  <c r="Y62" i="19"/>
  <c r="G63" i="19"/>
  <c r="T63" i="19"/>
  <c r="AF63" i="19"/>
  <c r="O95" i="32"/>
  <c r="AA95" i="32"/>
  <c r="I143" i="32"/>
  <c r="AH143" i="32"/>
  <c r="AT143" i="32"/>
  <c r="BF143" i="32"/>
  <c r="BR143" i="32"/>
  <c r="G156" i="32"/>
  <c r="G166" i="32" s="1"/>
  <c r="S156" i="32"/>
  <c r="S166" i="32" s="1"/>
  <c r="O32" i="15"/>
  <c r="AB32" i="15"/>
  <c r="G48" i="15"/>
  <c r="T48" i="15"/>
  <c r="J64" i="15"/>
  <c r="W64" i="15"/>
  <c r="E110" i="15"/>
  <c r="R110" i="15"/>
  <c r="AD110" i="15"/>
  <c r="O16" i="16"/>
  <c r="O48" i="16"/>
  <c r="AB48" i="16"/>
  <c r="K61" i="16"/>
  <c r="X61" i="16"/>
  <c r="F62" i="16"/>
  <c r="S62" i="16"/>
  <c r="AE62" i="16"/>
  <c r="M63" i="16"/>
  <c r="Z63" i="16"/>
  <c r="O32" i="17"/>
  <c r="AB32" i="17"/>
  <c r="E48" i="19"/>
  <c r="R48" i="19"/>
  <c r="AD48" i="19"/>
  <c r="F61" i="19"/>
  <c r="S61" i="19"/>
  <c r="AE61" i="19"/>
  <c r="M62" i="19"/>
  <c r="Z62" i="19"/>
  <c r="U63" i="19"/>
  <c r="AG63" i="19"/>
  <c r="G16" i="32"/>
  <c r="S16" i="32"/>
  <c r="AE16" i="32"/>
  <c r="AQ16" i="32"/>
  <c r="BC16" i="32"/>
  <c r="BO16" i="32"/>
  <c r="CA16" i="32"/>
  <c r="J63" i="32"/>
  <c r="V63" i="32"/>
  <c r="AH63" i="32"/>
  <c r="AT63" i="32"/>
  <c r="BF63" i="32"/>
  <c r="BR63" i="32"/>
  <c r="I79" i="32"/>
  <c r="U79" i="32"/>
  <c r="AG79" i="32"/>
  <c r="AS79" i="32"/>
  <c r="BE79" i="32"/>
  <c r="BQ79" i="32"/>
  <c r="J143" i="32"/>
  <c r="AR45" i="33"/>
  <c r="AR55" i="33" s="1"/>
  <c r="AR47" i="33"/>
  <c r="AR57" i="33" s="1"/>
  <c r="F61" i="17"/>
  <c r="S61" i="17"/>
  <c r="AE61" i="17"/>
  <c r="M62" i="17"/>
  <c r="Z62" i="17"/>
  <c r="H32" i="19"/>
  <c r="U32" i="19"/>
  <c r="AG32" i="19"/>
  <c r="F48" i="19"/>
  <c r="S48" i="19"/>
  <c r="AE48" i="19"/>
  <c r="G61" i="19"/>
  <c r="T61" i="19"/>
  <c r="AF61" i="19"/>
  <c r="N62" i="19"/>
  <c r="AA62" i="19"/>
  <c r="L47" i="32"/>
  <c r="X47" i="32"/>
  <c r="AJ47" i="32"/>
  <c r="AV47" i="32"/>
  <c r="BG111" i="32"/>
  <c r="BS111" i="32"/>
  <c r="F127" i="32"/>
  <c r="R127" i="32"/>
  <c r="AD127" i="32"/>
  <c r="AP127" i="32"/>
  <c r="BB127" i="32"/>
  <c r="BN127" i="32"/>
  <c r="BZ127" i="32"/>
  <c r="Y64" i="15"/>
  <c r="N111" i="15"/>
  <c r="AA111" i="15"/>
  <c r="R16" i="16"/>
  <c r="M32" i="16"/>
  <c r="Z32" i="16"/>
  <c r="AD48" i="16"/>
  <c r="E32" i="17"/>
  <c r="AD32" i="17"/>
  <c r="D48" i="17"/>
  <c r="Q48" i="17"/>
  <c r="AC48" i="17"/>
  <c r="I16" i="19"/>
  <c r="V16" i="19"/>
  <c r="G48" i="19"/>
  <c r="T48" i="19"/>
  <c r="I16" i="32"/>
  <c r="U16" i="32"/>
  <c r="AG16" i="32"/>
  <c r="AS16" i="32"/>
  <c r="BE16" i="32"/>
  <c r="BQ16" i="32"/>
  <c r="L63" i="32"/>
  <c r="X63" i="32"/>
  <c r="AJ63" i="32"/>
  <c r="AV63" i="32"/>
  <c r="BH63" i="32"/>
  <c r="BT63" i="32"/>
  <c r="W79" i="32"/>
  <c r="AU79" i="32"/>
  <c r="F95" i="32"/>
  <c r="R95" i="32"/>
  <c r="AD95" i="32"/>
  <c r="AQ95" i="32"/>
  <c r="BC95" i="32"/>
  <c r="BO95" i="32"/>
  <c r="CA95" i="32"/>
  <c r="L111" i="32"/>
  <c r="X111" i="32"/>
  <c r="AV111" i="32"/>
  <c r="BH111" i="32"/>
  <c r="BT111" i="32"/>
  <c r="G127" i="32"/>
  <c r="S127" i="32"/>
  <c r="AE127" i="32"/>
  <c r="AQ127" i="32"/>
  <c r="BC127" i="32"/>
  <c r="BO127" i="32"/>
  <c r="CA127" i="32"/>
  <c r="BU143" i="32"/>
  <c r="J156" i="32"/>
  <c r="J166" i="32" s="1"/>
  <c r="V156" i="32"/>
  <c r="V166" i="32" s="1"/>
  <c r="AI156" i="32"/>
  <c r="AU156" i="32"/>
  <c r="BG156" i="32"/>
  <c r="BG166" i="32" s="1"/>
  <c r="BS156" i="32"/>
  <c r="BS166" i="32" s="1"/>
  <c r="G157" i="32"/>
  <c r="G167" i="32" s="1"/>
  <c r="S157" i="32"/>
  <c r="S167" i="32" s="1"/>
  <c r="AE157" i="32"/>
  <c r="AE167" i="32" s="1"/>
  <c r="AQ157" i="32"/>
  <c r="AQ167" i="32" s="1"/>
  <c r="BC157" i="32"/>
  <c r="BC167" i="32" s="1"/>
  <c r="BO157" i="32"/>
  <c r="BO167" i="32" s="1"/>
  <c r="CA157" i="32"/>
  <c r="CA167" i="32" s="1"/>
  <c r="O158" i="32"/>
  <c r="O168" i="32" s="1"/>
  <c r="AA158" i="32"/>
  <c r="AA168" i="32" s="1"/>
  <c r="AM158" i="32"/>
  <c r="AM168" i="32" s="1"/>
  <c r="AY158" i="32"/>
  <c r="AY168" i="32" s="1"/>
  <c r="BK158" i="32"/>
  <c r="BK168" i="32" s="1"/>
  <c r="BW158" i="32"/>
  <c r="BW168" i="32" s="1"/>
  <c r="N64" i="14"/>
  <c r="AA64" i="14"/>
  <c r="W77" i="14"/>
  <c r="E78" i="14"/>
  <c r="R78" i="14"/>
  <c r="AD78" i="14"/>
  <c r="L78" i="14"/>
  <c r="Y79" i="14"/>
  <c r="G79" i="14"/>
  <c r="T77" i="14"/>
  <c r="AF77" i="14"/>
  <c r="K16" i="15"/>
  <c r="F32" i="15"/>
  <c r="S32" i="15"/>
  <c r="AG32" i="15"/>
  <c r="M64" i="15"/>
  <c r="Z64" i="15"/>
  <c r="D80" i="15"/>
  <c r="Q80" i="15"/>
  <c r="M109" i="15"/>
  <c r="Z109" i="15"/>
  <c r="S16" i="16"/>
  <c r="F16" i="17"/>
  <c r="S16" i="17"/>
  <c r="AE16" i="17"/>
  <c r="AG61" i="17"/>
  <c r="O62" i="17"/>
  <c r="AB62" i="17"/>
  <c r="J32" i="19"/>
  <c r="W32" i="19"/>
  <c r="H48" i="19"/>
  <c r="U48" i="19"/>
  <c r="AG48" i="19"/>
  <c r="I61" i="19"/>
  <c r="V61" i="19"/>
  <c r="D62" i="19"/>
  <c r="Q62" i="19"/>
  <c r="AC62" i="19"/>
  <c r="K63" i="19"/>
  <c r="X63" i="19"/>
  <c r="J16" i="32"/>
  <c r="V16" i="32"/>
  <c r="AH16" i="32"/>
  <c r="AT16" i="32"/>
  <c r="BF16" i="32"/>
  <c r="BR16" i="32"/>
  <c r="M63" i="32"/>
  <c r="Y63" i="32"/>
  <c r="AK63" i="32"/>
  <c r="AW63" i="32"/>
  <c r="L79" i="32"/>
  <c r="X79" i="32"/>
  <c r="AJ79" i="32"/>
  <c r="AV79" i="32"/>
  <c r="BH79" i="32"/>
  <c r="BT79" i="32"/>
  <c r="G95" i="32"/>
  <c r="S95" i="32"/>
  <c r="AE95" i="32"/>
  <c r="AR95" i="32"/>
  <c r="BD95" i="32"/>
  <c r="BP95" i="32"/>
  <c r="D95" i="32"/>
  <c r="AB95" i="32"/>
  <c r="AL143" i="32"/>
  <c r="AX143" i="32"/>
  <c r="BJ143" i="32"/>
  <c r="BV143" i="32"/>
  <c r="D61" i="16"/>
  <c r="Q61" i="16"/>
  <c r="AC61" i="16"/>
  <c r="H32" i="17"/>
  <c r="U32" i="17"/>
  <c r="AG32" i="17"/>
  <c r="J61" i="17"/>
  <c r="W61" i="17"/>
  <c r="E62" i="17"/>
  <c r="R62" i="17"/>
  <c r="AD62" i="17"/>
  <c r="AG62" i="17"/>
  <c r="Y32" i="19"/>
  <c r="J48" i="19"/>
  <c r="W48" i="19"/>
  <c r="K61" i="19"/>
  <c r="X61" i="19"/>
  <c r="F62" i="19"/>
  <c r="S62" i="19"/>
  <c r="AE62" i="19"/>
  <c r="L16" i="32"/>
  <c r="X16" i="32"/>
  <c r="AJ16" i="32"/>
  <c r="AV16" i="32"/>
  <c r="BH16" i="32"/>
  <c r="BT16" i="32"/>
  <c r="O63" i="32"/>
  <c r="AY63" i="32"/>
  <c r="BK63" i="32"/>
  <c r="N79" i="32"/>
  <c r="Z79" i="32"/>
  <c r="AL79" i="32"/>
  <c r="AX79" i="32"/>
  <c r="BJ79" i="32"/>
  <c r="BV79" i="32"/>
  <c r="F158" i="32"/>
  <c r="F168" i="32" s="1"/>
  <c r="R158" i="32"/>
  <c r="R168" i="32" s="1"/>
  <c r="BR32" i="33"/>
  <c r="M45" i="33"/>
  <c r="M55" i="33" s="1"/>
  <c r="M46" i="33"/>
  <c r="M56" i="33" s="1"/>
  <c r="BI45" i="33"/>
  <c r="BI55" i="33" s="1"/>
  <c r="BI47" i="33"/>
  <c r="BI57" i="33" s="1"/>
  <c r="AC45" i="33"/>
  <c r="AC55" i="33" s="1"/>
  <c r="AC46" i="33"/>
  <c r="AC56" i="33" s="1"/>
  <c r="BN63" i="32"/>
  <c r="BZ63" i="32"/>
  <c r="D79" i="32"/>
  <c r="P79" i="32"/>
  <c r="AB79" i="32"/>
  <c r="AN79" i="32"/>
  <c r="AZ79" i="32"/>
  <c r="BL79" i="32"/>
  <c r="BX79" i="32"/>
  <c r="AT95" i="32"/>
  <c r="BF95" i="32"/>
  <c r="BR95" i="32"/>
  <c r="N111" i="32"/>
  <c r="Z111" i="32"/>
  <c r="AL111" i="32"/>
  <c r="AX111" i="32"/>
  <c r="BJ111" i="32"/>
  <c r="BV111" i="32"/>
  <c r="I127" i="32"/>
  <c r="U127" i="32"/>
  <c r="AG127" i="32"/>
  <c r="AS127" i="32"/>
  <c r="BE127" i="32"/>
  <c r="BQ127" i="32"/>
  <c r="K143" i="32"/>
  <c r="AJ143" i="32"/>
  <c r="AV143" i="32"/>
  <c r="BH143" i="32"/>
  <c r="BT143" i="32"/>
  <c r="AC143" i="32"/>
  <c r="BA143" i="32"/>
  <c r="BY143" i="32"/>
  <c r="H156" i="32"/>
  <c r="H166" i="32" s="1"/>
  <c r="T156" i="32"/>
  <c r="AG156" i="32"/>
  <c r="AG166" i="32" s="1"/>
  <c r="AS156" i="32"/>
  <c r="AS166" i="32" s="1"/>
  <c r="BQ156" i="32"/>
  <c r="BQ166" i="32" s="1"/>
  <c r="E157" i="32"/>
  <c r="E167" i="32" s="1"/>
  <c r="Q157" i="32"/>
  <c r="Q167" i="32" s="1"/>
  <c r="AO157" i="32"/>
  <c r="AO167" i="32" s="1"/>
  <c r="BA157" i="32"/>
  <c r="BA167" i="32" s="1"/>
  <c r="BM157" i="32"/>
  <c r="BM167" i="32" s="1"/>
  <c r="M158" i="32"/>
  <c r="M168" i="32" s="1"/>
  <c r="Y158" i="32"/>
  <c r="Y168" i="32" s="1"/>
  <c r="AK158" i="32"/>
  <c r="AK168" i="32" s="1"/>
  <c r="BI158" i="32"/>
  <c r="BI168" i="32" s="1"/>
  <c r="BU158" i="32"/>
  <c r="BU168" i="32" s="1"/>
  <c r="D32" i="33"/>
  <c r="P32" i="33"/>
  <c r="AB32" i="33"/>
  <c r="AN32" i="33"/>
  <c r="AZ32" i="33"/>
  <c r="BL32" i="33"/>
  <c r="BX32" i="33"/>
  <c r="O45" i="33"/>
  <c r="O55" i="33" s="1"/>
  <c r="AA45" i="33"/>
  <c r="AA55" i="33" s="1"/>
  <c r="AM45" i="33"/>
  <c r="AM55" i="33" s="1"/>
  <c r="AY45" i="33"/>
  <c r="AY55" i="33" s="1"/>
  <c r="BK45" i="33"/>
  <c r="BW45" i="33"/>
  <c r="BW55" i="33" s="1"/>
  <c r="K46" i="33"/>
  <c r="K56" i="33" s="1"/>
  <c r="W46" i="33"/>
  <c r="W56" i="33" s="1"/>
  <c r="AU46" i="33"/>
  <c r="AU56" i="33" s="1"/>
  <c r="BG46" i="33"/>
  <c r="BG56" i="33" s="1"/>
  <c r="BS46" i="33"/>
  <c r="BS56" i="33" s="1"/>
  <c r="BO47" i="33"/>
  <c r="BO57" i="33" s="1"/>
  <c r="CA47" i="33"/>
  <c r="CA57" i="33" s="1"/>
  <c r="H32" i="35"/>
  <c r="T32" i="35"/>
  <c r="AR32" i="35"/>
  <c r="BD32" i="35"/>
  <c r="BP32" i="35"/>
  <c r="BL32" i="35"/>
  <c r="AH156" i="32"/>
  <c r="AH166" i="32" s="1"/>
  <c r="AT156" i="32"/>
  <c r="AT166" i="32" s="1"/>
  <c r="BF156" i="32"/>
  <c r="BF166" i="32" s="1"/>
  <c r="BR156" i="32"/>
  <c r="BR166" i="32" s="1"/>
  <c r="F157" i="32"/>
  <c r="F167" i="32" s="1"/>
  <c r="R157" i="32"/>
  <c r="R167" i="32" s="1"/>
  <c r="AD157" i="32"/>
  <c r="AD167" i="32" s="1"/>
  <c r="AP157" i="32"/>
  <c r="AP167" i="32" s="1"/>
  <c r="BB157" i="32"/>
  <c r="BB167" i="32" s="1"/>
  <c r="BN157" i="32"/>
  <c r="BN167" i="32" s="1"/>
  <c r="BZ157" i="32"/>
  <c r="BZ167" i="32" s="1"/>
  <c r="N158" i="32"/>
  <c r="N168" i="32" s="1"/>
  <c r="AL158" i="32"/>
  <c r="AL168" i="32" s="1"/>
  <c r="AX158" i="32"/>
  <c r="AX168" i="32" s="1"/>
  <c r="BJ158" i="32"/>
  <c r="BJ168" i="32" s="1"/>
  <c r="BV158" i="32"/>
  <c r="BV168" i="32" s="1"/>
  <c r="BY157" i="32"/>
  <c r="BY167" i="32" s="1"/>
  <c r="E32" i="33"/>
  <c r="Q32" i="33"/>
  <c r="AC32" i="33"/>
  <c r="AO32" i="33"/>
  <c r="BA32" i="33"/>
  <c r="BM32" i="33"/>
  <c r="BY32" i="33"/>
  <c r="BD44" i="33"/>
  <c r="D47" i="33"/>
  <c r="D57" i="33" s="1"/>
  <c r="T47" i="33"/>
  <c r="T57" i="33" s="1"/>
  <c r="BU125" i="35"/>
  <c r="BU135" i="35" s="1"/>
  <c r="BU126" i="35"/>
  <c r="BU136" i="35" s="1"/>
  <c r="I126" i="35"/>
  <c r="I136" i="35" s="1"/>
  <c r="U126" i="35"/>
  <c r="U136" i="35" s="1"/>
  <c r="AS126" i="35"/>
  <c r="AS136" i="35" s="1"/>
  <c r="BE126" i="35"/>
  <c r="BE136" i="35" s="1"/>
  <c r="BQ126" i="35"/>
  <c r="BQ136" i="35" s="1"/>
  <c r="E127" i="35"/>
  <c r="E137" i="35" s="1"/>
  <c r="Q127" i="35"/>
  <c r="Q137" i="35" s="1"/>
  <c r="AO127" i="35"/>
  <c r="AO137" i="35" s="1"/>
  <c r="BA127" i="35"/>
  <c r="BA137" i="35" s="1"/>
  <c r="BM127" i="35"/>
  <c r="BM137" i="35" s="1"/>
  <c r="BY127" i="35"/>
  <c r="BY137" i="35" s="1"/>
  <c r="AM143" i="32"/>
  <c r="AY143" i="32"/>
  <c r="BK143" i="32"/>
  <c r="BW143" i="32"/>
  <c r="K156" i="32"/>
  <c r="W156" i="32"/>
  <c r="W166" i="32" s="1"/>
  <c r="AJ156" i="32"/>
  <c r="AJ166" i="32" s="1"/>
  <c r="AV156" i="32"/>
  <c r="AV166" i="32" s="1"/>
  <c r="BH156" i="32"/>
  <c r="BH166" i="32" s="1"/>
  <c r="BT156" i="32"/>
  <c r="AF157" i="32"/>
  <c r="AF167" i="32" s="1"/>
  <c r="AR157" i="32"/>
  <c r="AR167" i="32" s="1"/>
  <c r="BD157" i="32"/>
  <c r="BD167" i="32" s="1"/>
  <c r="BP157" i="32"/>
  <c r="BP167" i="32" s="1"/>
  <c r="D158" i="32"/>
  <c r="D168" i="32" s="1"/>
  <c r="P158" i="32"/>
  <c r="P168" i="32" s="1"/>
  <c r="AB158" i="32"/>
  <c r="AB168" i="32" s="1"/>
  <c r="AN158" i="32"/>
  <c r="AN168" i="32" s="1"/>
  <c r="AZ158" i="32"/>
  <c r="AZ168" i="32" s="1"/>
  <c r="BL158" i="32"/>
  <c r="BL168" i="32" s="1"/>
  <c r="BX158" i="32"/>
  <c r="BX168" i="32" s="1"/>
  <c r="G32" i="33"/>
  <c r="S32" i="33"/>
  <c r="AE32" i="33"/>
  <c r="AQ32" i="33"/>
  <c r="BC32" i="33"/>
  <c r="BO32" i="33"/>
  <c r="CA32" i="33"/>
  <c r="D48" i="35"/>
  <c r="P48" i="35"/>
  <c r="AB48" i="35"/>
  <c r="AN48" i="35"/>
  <c r="AZ48" i="35"/>
  <c r="BL48" i="35"/>
  <c r="BX48" i="35"/>
  <c r="X64" i="35"/>
  <c r="AJ64" i="35"/>
  <c r="AV64" i="35"/>
  <c r="BH64" i="35"/>
  <c r="P36" i="24"/>
  <c r="AB143" i="32"/>
  <c r="AN143" i="32"/>
  <c r="AZ143" i="32"/>
  <c r="BL143" i="32"/>
  <c r="BX143" i="32"/>
  <c r="AS143" i="32"/>
  <c r="BQ143" i="32"/>
  <c r="L156" i="32"/>
  <c r="L166" i="32" s="1"/>
  <c r="X156" i="32"/>
  <c r="AK156" i="32"/>
  <c r="AK166" i="32" s="1"/>
  <c r="AW156" i="32"/>
  <c r="BI156" i="32"/>
  <c r="BI166" i="32" s="1"/>
  <c r="I157" i="32"/>
  <c r="I167" i="32" s="1"/>
  <c r="U157" i="32"/>
  <c r="U167" i="32" s="1"/>
  <c r="AG157" i="32"/>
  <c r="AG167" i="32" s="1"/>
  <c r="BE157" i="32"/>
  <c r="BE167" i="32" s="1"/>
  <c r="BQ157" i="32"/>
  <c r="BQ167" i="32" s="1"/>
  <c r="E158" i="32"/>
  <c r="E168" i="32" s="1"/>
  <c r="AC158" i="32"/>
  <c r="AC168" i="32" s="1"/>
  <c r="AO158" i="32"/>
  <c r="AO168" i="32" s="1"/>
  <c r="BA158" i="32"/>
  <c r="BA168" i="32" s="1"/>
  <c r="BY158" i="32"/>
  <c r="BY168" i="32" s="1"/>
  <c r="AW158" i="32"/>
  <c r="AW168" i="32" s="1"/>
  <c r="H32" i="33"/>
  <c r="T32" i="33"/>
  <c r="AF32" i="33"/>
  <c r="AR32" i="33"/>
  <c r="BD32" i="33"/>
  <c r="BP32" i="33"/>
  <c r="G45" i="33"/>
  <c r="G55" i="33" s="1"/>
  <c r="S45" i="33"/>
  <c r="S55" i="33" s="1"/>
  <c r="AE45" i="33"/>
  <c r="AE55" i="33" s="1"/>
  <c r="BG47" i="33"/>
  <c r="BG57" i="33" s="1"/>
  <c r="BS47" i="33"/>
  <c r="BS57" i="33" s="1"/>
  <c r="BO46" i="33"/>
  <c r="BO56" i="33" s="1"/>
  <c r="I77" i="34"/>
  <c r="U77" i="34"/>
  <c r="AG77" i="34"/>
  <c r="AG87" i="34" s="1"/>
  <c r="AS77" i="34"/>
  <c r="AS87" i="34" s="1"/>
  <c r="AS79" i="34"/>
  <c r="AS89" i="34" s="1"/>
  <c r="BE77" i="34"/>
  <c r="BE87" i="34" s="1"/>
  <c r="BQ77" i="34"/>
  <c r="BQ87" i="34" s="1"/>
  <c r="E78" i="34"/>
  <c r="E88" i="34" s="1"/>
  <c r="Q78" i="34"/>
  <c r="Q88" i="34" s="1"/>
  <c r="AC78" i="34"/>
  <c r="AC88" i="34" s="1"/>
  <c r="AO78" i="34"/>
  <c r="AO88" i="34" s="1"/>
  <c r="BA78" i="34"/>
  <c r="BA88" i="34" s="1"/>
  <c r="BM78" i="34"/>
  <c r="BM88" i="34" s="1"/>
  <c r="BY78" i="34"/>
  <c r="BY88" i="34" s="1"/>
  <c r="M79" i="34"/>
  <c r="M89" i="34" s="1"/>
  <c r="Y79" i="34"/>
  <c r="Y89" i="34" s="1"/>
  <c r="AW79" i="34"/>
  <c r="AW89" i="34" s="1"/>
  <c r="BI79" i="34"/>
  <c r="BI89" i="34" s="1"/>
  <c r="BU79" i="34"/>
  <c r="BU89" i="34" s="1"/>
  <c r="J32" i="33"/>
  <c r="AH32" i="33"/>
  <c r="AT32" i="33"/>
  <c r="BF32" i="33"/>
  <c r="I45" i="33"/>
  <c r="I55" i="33" s="1"/>
  <c r="AS45" i="33"/>
  <c r="AS55" i="33" s="1"/>
  <c r="BE45" i="33"/>
  <c r="BE55" i="33" s="1"/>
  <c r="E46" i="33"/>
  <c r="E56" i="33" s="1"/>
  <c r="BI63" i="32"/>
  <c r="BU63" i="32"/>
  <c r="AI79" i="32"/>
  <c r="AO95" i="32"/>
  <c r="BA95" i="32"/>
  <c r="BM95" i="32"/>
  <c r="BY95" i="32"/>
  <c r="M95" i="32"/>
  <c r="Y95" i="32"/>
  <c r="AK95" i="32"/>
  <c r="I111" i="32"/>
  <c r="U111" i="32"/>
  <c r="AG111" i="32"/>
  <c r="AS111" i="32"/>
  <c r="BE111" i="32"/>
  <c r="BQ111" i="32"/>
  <c r="D127" i="32"/>
  <c r="P127" i="32"/>
  <c r="AZ127" i="32"/>
  <c r="BL127" i="32"/>
  <c r="AE143" i="32"/>
  <c r="AQ143" i="32"/>
  <c r="BC143" i="32"/>
  <c r="BO143" i="32"/>
  <c r="CA143" i="32"/>
  <c r="O156" i="32"/>
  <c r="O166" i="32" s="1"/>
  <c r="AB156" i="32"/>
  <c r="AB166" i="32" s="1"/>
  <c r="AN156" i="32"/>
  <c r="AZ156" i="32"/>
  <c r="AZ166" i="32" s="1"/>
  <c r="BL156" i="32"/>
  <c r="BX156" i="32"/>
  <c r="BX166" i="32" s="1"/>
  <c r="L157" i="32"/>
  <c r="L167" i="32" s="1"/>
  <c r="X157" i="32"/>
  <c r="X167" i="32" s="1"/>
  <c r="AJ157" i="32"/>
  <c r="AJ167" i="32" s="1"/>
  <c r="AV157" i="32"/>
  <c r="AV167" i="32" s="1"/>
  <c r="BH157" i="32"/>
  <c r="BH167" i="32" s="1"/>
  <c r="BT157" i="32"/>
  <c r="BT167" i="32" s="1"/>
  <c r="H158" i="32"/>
  <c r="H168" i="32" s="1"/>
  <c r="T158" i="32"/>
  <c r="T168" i="32" s="1"/>
  <c r="AF158" i="32"/>
  <c r="AF168" i="32" s="1"/>
  <c r="AR158" i="32"/>
  <c r="AR168" i="32" s="1"/>
  <c r="BD158" i="32"/>
  <c r="BD168" i="32" s="1"/>
  <c r="BP158" i="32"/>
  <c r="BP168" i="32" s="1"/>
  <c r="K32" i="33"/>
  <c r="W32" i="33"/>
  <c r="AI32" i="33"/>
  <c r="AU32" i="33"/>
  <c r="BG32" i="33"/>
  <c r="BS32" i="33"/>
  <c r="J45" i="33"/>
  <c r="J55" i="33" s="1"/>
  <c r="V45" i="33"/>
  <c r="V55" i="33" s="1"/>
  <c r="AT45" i="33"/>
  <c r="AT55" i="33" s="1"/>
  <c r="BF45" i="33"/>
  <c r="BF55" i="33" s="1"/>
  <c r="BR45" i="33"/>
  <c r="BR55" i="33" s="1"/>
  <c r="R46" i="33"/>
  <c r="R56" i="33" s="1"/>
  <c r="Z47" i="33"/>
  <c r="Z57" i="33" s="1"/>
  <c r="R47" i="33"/>
  <c r="R57" i="33" s="1"/>
  <c r="AN64" i="35"/>
  <c r="F80" i="35"/>
  <c r="R80" i="35"/>
  <c r="AD80" i="35"/>
  <c r="AP80" i="35"/>
  <c r="BB80" i="35"/>
  <c r="BN80" i="35"/>
  <c r="BZ80" i="35"/>
  <c r="D48" i="34"/>
  <c r="P48" i="34"/>
  <c r="AB48" i="34"/>
  <c r="AN48" i="34"/>
  <c r="AZ48" i="34"/>
  <c r="BL48" i="34"/>
  <c r="BX48" i="34"/>
  <c r="BD155" i="32"/>
  <c r="D156" i="32"/>
  <c r="P156" i="32"/>
  <c r="Y157" i="32"/>
  <c r="Y167" i="32" s="1"/>
  <c r="I158" i="32"/>
  <c r="I168" i="32" s="1"/>
  <c r="U158" i="32"/>
  <c r="U168" i="32" s="1"/>
  <c r="AK79" i="34"/>
  <c r="AK89" i="34" s="1"/>
  <c r="AK78" i="34"/>
  <c r="AK88" i="34" s="1"/>
  <c r="BI77" i="34"/>
  <c r="BI87" i="34" s="1"/>
  <c r="BI78" i="34"/>
  <c r="BI88" i="34" s="1"/>
  <c r="AD156" i="32"/>
  <c r="AD166" i="32" s="1"/>
  <c r="AP156" i="32"/>
  <c r="AP166" i="32" s="1"/>
  <c r="BB156" i="32"/>
  <c r="BB166" i="32" s="1"/>
  <c r="BN156" i="32"/>
  <c r="BN166" i="32" s="1"/>
  <c r="BZ156" i="32"/>
  <c r="BZ166" i="32" s="1"/>
  <c r="N157" i="32"/>
  <c r="N167" i="32" s="1"/>
  <c r="AL157" i="32"/>
  <c r="AL167" i="32" s="1"/>
  <c r="AX157" i="32"/>
  <c r="AX167" i="32" s="1"/>
  <c r="BJ157" i="32"/>
  <c r="BJ167" i="32" s="1"/>
  <c r="BV157" i="32"/>
  <c r="BV167" i="32" s="1"/>
  <c r="J158" i="32"/>
  <c r="J168" i="32" s="1"/>
  <c r="V158" i="32"/>
  <c r="V168" i="32" s="1"/>
  <c r="AH158" i="32"/>
  <c r="AH168" i="32" s="1"/>
  <c r="AT158" i="32"/>
  <c r="AT168" i="32" s="1"/>
  <c r="BF158" i="32"/>
  <c r="BF168" i="32" s="1"/>
  <c r="BR158" i="32"/>
  <c r="BR168" i="32" s="1"/>
  <c r="M32" i="33"/>
  <c r="Y32" i="33"/>
  <c r="AK32" i="33"/>
  <c r="AW32" i="33"/>
  <c r="BI32" i="33"/>
  <c r="BU32" i="33"/>
  <c r="BD46" i="33"/>
  <c r="BD56" i="33" s="1"/>
  <c r="BA126" i="35"/>
  <c r="BA136" i="35" s="1"/>
  <c r="BA125" i="35"/>
  <c r="BA135" i="35" s="1"/>
  <c r="BY126" i="35"/>
  <c r="BY136" i="35" s="1"/>
  <c r="BY125" i="35"/>
  <c r="BY135" i="35" s="1"/>
  <c r="M127" i="35"/>
  <c r="M137" i="35" s="1"/>
  <c r="Y127" i="35"/>
  <c r="Y137" i="35" s="1"/>
  <c r="AK127" i="35"/>
  <c r="AK137" i="35" s="1"/>
  <c r="AW127" i="35"/>
  <c r="AW137" i="35" s="1"/>
  <c r="BI127" i="35"/>
  <c r="BI137" i="35" s="1"/>
  <c r="BU127" i="35"/>
  <c r="BU137" i="35" s="1"/>
  <c r="AS127" i="35"/>
  <c r="AS137" i="35" s="1"/>
  <c r="J32" i="34"/>
  <c r="V32" i="34"/>
  <c r="AH32" i="34"/>
  <c r="AT32" i="34"/>
  <c r="BF32" i="34"/>
  <c r="BR32" i="34"/>
  <c r="M64" i="34"/>
  <c r="Y64" i="34"/>
  <c r="AK64" i="34"/>
  <c r="AW64" i="34"/>
  <c r="BI64" i="34"/>
  <c r="BU64" i="34"/>
  <c r="AE125" i="35"/>
  <c r="AE135" i="35" s="1"/>
  <c r="BO125" i="35"/>
  <c r="BO135" i="35" s="1"/>
  <c r="AB126" i="35"/>
  <c r="AB136" i="35" s="1"/>
  <c r="BS126" i="35"/>
  <c r="BS136" i="35" s="1"/>
  <c r="E48" i="24"/>
  <c r="Q46" i="33"/>
  <c r="Q56" i="33" s="1"/>
  <c r="BA46" i="33"/>
  <c r="BA56" i="33" s="1"/>
  <c r="BU47" i="33"/>
  <c r="BU57" i="33" s="1"/>
  <c r="K32" i="35"/>
  <c r="W32" i="35"/>
  <c r="AI32" i="35"/>
  <c r="AU32" i="35"/>
  <c r="BG32" i="35"/>
  <c r="BS32" i="35"/>
  <c r="O48" i="35"/>
  <c r="AA48" i="35"/>
  <c r="AM48" i="35"/>
  <c r="AY48" i="35"/>
  <c r="BK48" i="35"/>
  <c r="BW48" i="35"/>
  <c r="K64" i="35"/>
  <c r="W64" i="35"/>
  <c r="AI64" i="35"/>
  <c r="AU64" i="35"/>
  <c r="BG64" i="35"/>
  <c r="BS64" i="35"/>
  <c r="E80" i="35"/>
  <c r="Q80" i="35"/>
  <c r="AC80" i="35"/>
  <c r="AO80" i="35"/>
  <c r="BA80" i="35"/>
  <c r="BM80" i="35"/>
  <c r="BY80" i="35"/>
  <c r="L125" i="35"/>
  <c r="L135" i="35" s="1"/>
  <c r="AJ125" i="35"/>
  <c r="AJ135" i="35" s="1"/>
  <c r="AV125" i="35"/>
  <c r="AV135" i="35" s="1"/>
  <c r="BH125" i="35"/>
  <c r="BH135" i="35" s="1"/>
  <c r="BT125" i="35"/>
  <c r="BT135" i="35" s="1"/>
  <c r="AR126" i="35"/>
  <c r="AR136" i="35" s="1"/>
  <c r="P127" i="35"/>
  <c r="P137" i="35" s="1"/>
  <c r="AI125" i="35"/>
  <c r="AI135" i="35" s="1"/>
  <c r="AQ127" i="35"/>
  <c r="AQ137" i="35" s="1"/>
  <c r="M32" i="34"/>
  <c r="Y32" i="34"/>
  <c r="AK32" i="34"/>
  <c r="AW32" i="34"/>
  <c r="BI32" i="34"/>
  <c r="BU32" i="34"/>
  <c r="G48" i="34"/>
  <c r="S48" i="34"/>
  <c r="AE48" i="34"/>
  <c r="AQ48" i="34"/>
  <c r="BC48" i="34"/>
  <c r="BO48" i="34"/>
  <c r="L77" i="34"/>
  <c r="L87" i="34" s="1"/>
  <c r="AJ77" i="34"/>
  <c r="AJ87" i="34" s="1"/>
  <c r="AV77" i="34"/>
  <c r="AV87" i="34" s="1"/>
  <c r="BH77" i="34"/>
  <c r="BH87" i="34" s="1"/>
  <c r="BT77" i="34"/>
  <c r="BT87" i="34" s="1"/>
  <c r="H78" i="34"/>
  <c r="H88" i="34" s="1"/>
  <c r="T78" i="34"/>
  <c r="T88" i="34" s="1"/>
  <c r="AF78" i="34"/>
  <c r="AF88" i="34" s="1"/>
  <c r="AR78" i="34"/>
  <c r="AR88" i="34" s="1"/>
  <c r="BY32" i="46"/>
  <c r="H48" i="23"/>
  <c r="U48" i="23"/>
  <c r="AG48" i="23"/>
  <c r="AQ46" i="33"/>
  <c r="AQ56" i="33" s="1"/>
  <c r="BK47" i="33"/>
  <c r="BK57" i="33" s="1"/>
  <c r="M32" i="35"/>
  <c r="Y32" i="35"/>
  <c r="AK32" i="35"/>
  <c r="AW32" i="35"/>
  <c r="BI32" i="35"/>
  <c r="BU32" i="35"/>
  <c r="E48" i="35"/>
  <c r="Q48" i="35"/>
  <c r="AC48" i="35"/>
  <c r="AO48" i="35"/>
  <c r="BA48" i="35"/>
  <c r="BM48" i="35"/>
  <c r="BY48" i="35"/>
  <c r="M64" i="35"/>
  <c r="Y64" i="35"/>
  <c r="AK64" i="35"/>
  <c r="AW64" i="35"/>
  <c r="BI64" i="35"/>
  <c r="BU64" i="35"/>
  <c r="G80" i="35"/>
  <c r="S80" i="35"/>
  <c r="AE80" i="35"/>
  <c r="AQ80" i="35"/>
  <c r="BC80" i="35"/>
  <c r="BO80" i="35"/>
  <c r="CA80" i="35"/>
  <c r="N125" i="35"/>
  <c r="N135" i="35" s="1"/>
  <c r="Z125" i="35"/>
  <c r="Z135" i="35" s="1"/>
  <c r="AL125" i="35"/>
  <c r="AL135" i="35" s="1"/>
  <c r="AX125" i="35"/>
  <c r="AX135" i="35" s="1"/>
  <c r="BJ125" i="35"/>
  <c r="BJ135" i="35" s="1"/>
  <c r="BV125" i="35"/>
  <c r="BV135" i="35" s="1"/>
  <c r="J126" i="35"/>
  <c r="J136" i="35" s="1"/>
  <c r="V126" i="35"/>
  <c r="V136" i="35" s="1"/>
  <c r="AH126" i="35"/>
  <c r="AH136" i="35" s="1"/>
  <c r="AT126" i="35"/>
  <c r="AT136" i="35" s="1"/>
  <c r="BF126" i="35"/>
  <c r="BF136" i="35" s="1"/>
  <c r="BR126" i="35"/>
  <c r="BR136" i="35" s="1"/>
  <c r="F127" i="35"/>
  <c r="F137" i="35" s="1"/>
  <c r="R127" i="35"/>
  <c r="R137" i="35" s="1"/>
  <c r="AD127" i="35"/>
  <c r="AD137" i="35" s="1"/>
  <c r="AP127" i="35"/>
  <c r="AP137" i="35" s="1"/>
  <c r="BB127" i="35"/>
  <c r="BB137" i="35" s="1"/>
  <c r="BN127" i="35"/>
  <c r="BN137" i="35" s="1"/>
  <c r="BZ127" i="35"/>
  <c r="BZ137" i="35" s="1"/>
  <c r="AQ125" i="35"/>
  <c r="AQ135" i="35" s="1"/>
  <c r="H16" i="34"/>
  <c r="T16" i="34"/>
  <c r="AF16" i="34"/>
  <c r="AR16" i="34"/>
  <c r="BD16" i="34"/>
  <c r="BP16" i="34"/>
  <c r="N77" i="34"/>
  <c r="N87" i="34" s="1"/>
  <c r="Z77" i="34"/>
  <c r="Z87" i="34" s="1"/>
  <c r="AL77" i="34"/>
  <c r="AL87" i="34" s="1"/>
  <c r="AX77" i="34"/>
  <c r="AX87" i="34" s="1"/>
  <c r="BJ77" i="34"/>
  <c r="BJ87" i="34" s="1"/>
  <c r="BV77" i="34"/>
  <c r="BV87" i="34" s="1"/>
  <c r="R79" i="34"/>
  <c r="R89" i="34" s="1"/>
  <c r="AP79" i="34"/>
  <c r="AP89" i="34" s="1"/>
  <c r="L45" i="33"/>
  <c r="L55" i="33" s="1"/>
  <c r="X45" i="33"/>
  <c r="X55" i="33" s="1"/>
  <c r="AV45" i="33"/>
  <c r="AV55" i="33" s="1"/>
  <c r="BH45" i="33"/>
  <c r="BH55" i="33" s="1"/>
  <c r="BT45" i="33"/>
  <c r="BT55" i="33" s="1"/>
  <c r="P47" i="33"/>
  <c r="P57" i="33" s="1"/>
  <c r="AN47" i="33"/>
  <c r="AN57" i="33" s="1"/>
  <c r="N32" i="35"/>
  <c r="Z32" i="35"/>
  <c r="AL32" i="35"/>
  <c r="AX32" i="35"/>
  <c r="BJ32" i="35"/>
  <c r="BV32" i="35"/>
  <c r="F48" i="35"/>
  <c r="R48" i="35"/>
  <c r="AD48" i="35"/>
  <c r="AP48" i="35"/>
  <c r="BB48" i="35"/>
  <c r="BN48" i="35"/>
  <c r="BZ48" i="35"/>
  <c r="N64" i="35"/>
  <c r="Z64" i="35"/>
  <c r="AL64" i="35"/>
  <c r="AX64" i="35"/>
  <c r="BJ64" i="35"/>
  <c r="BV64" i="35"/>
  <c r="H80" i="35"/>
  <c r="T80" i="35"/>
  <c r="BD80" i="35"/>
  <c r="BP80" i="35"/>
  <c r="O125" i="35"/>
  <c r="AM125" i="35"/>
  <c r="AM135" i="35" s="1"/>
  <c r="AY126" i="35"/>
  <c r="AY136" i="35" s="1"/>
  <c r="K126" i="35"/>
  <c r="K136" i="35" s="1"/>
  <c r="BG126" i="35"/>
  <c r="BG136" i="35" s="1"/>
  <c r="AE127" i="35"/>
  <c r="AE137" i="35" s="1"/>
  <c r="CA127" i="35"/>
  <c r="CA137" i="35" s="1"/>
  <c r="I16" i="34"/>
  <c r="U16" i="34"/>
  <c r="AG16" i="34"/>
  <c r="AS16" i="34"/>
  <c r="BE16" i="34"/>
  <c r="BQ16" i="34"/>
  <c r="D32" i="34"/>
  <c r="P32" i="34"/>
  <c r="AB32" i="34"/>
  <c r="AN32" i="34"/>
  <c r="AZ32" i="34"/>
  <c r="BL32" i="34"/>
  <c r="J48" i="34"/>
  <c r="V48" i="34"/>
  <c r="AH48" i="34"/>
  <c r="BF48" i="34"/>
  <c r="O64" i="34"/>
  <c r="AA64" i="34"/>
  <c r="AY64" i="34"/>
  <c r="BK64" i="34"/>
  <c r="BW64" i="34"/>
  <c r="O77" i="34"/>
  <c r="O87" i="34" s="1"/>
  <c r="BD124" i="35"/>
  <c r="K125" i="35"/>
  <c r="AU125" i="35"/>
  <c r="AU135" i="35" s="1"/>
  <c r="BD76" i="34"/>
  <c r="G33" i="36"/>
  <c r="S33" i="36"/>
  <c r="AE33" i="36"/>
  <c r="AQ33" i="36"/>
  <c r="BC33" i="36"/>
  <c r="BO33" i="36"/>
  <c r="G49" i="36"/>
  <c r="S49" i="36"/>
  <c r="AE49" i="36"/>
  <c r="AQ49" i="36"/>
  <c r="BC49" i="36"/>
  <c r="BO49" i="36"/>
  <c r="G72" i="36"/>
  <c r="S72" i="36"/>
  <c r="AE72" i="36"/>
  <c r="AQ72" i="36"/>
  <c r="BC72" i="36"/>
  <c r="BO72" i="36"/>
  <c r="D63" i="36"/>
  <c r="D73" i="36" s="1"/>
  <c r="P73" i="36"/>
  <c r="M74" i="36"/>
  <c r="Y74" i="36"/>
  <c r="I62" i="23"/>
  <c r="AC63" i="23"/>
  <c r="N45" i="33"/>
  <c r="N55" i="33" s="1"/>
  <c r="Z45" i="33"/>
  <c r="Z55" i="33" s="1"/>
  <c r="AL45" i="33"/>
  <c r="AL55" i="33" s="1"/>
  <c r="AX45" i="33"/>
  <c r="BJ45" i="33"/>
  <c r="BJ55" i="33" s="1"/>
  <c r="BV45" i="33"/>
  <c r="BV55" i="33" s="1"/>
  <c r="AP47" i="33"/>
  <c r="AP57" i="33" s="1"/>
  <c r="D32" i="35"/>
  <c r="AB32" i="35"/>
  <c r="AN32" i="35"/>
  <c r="AZ32" i="35"/>
  <c r="BX32" i="35"/>
  <c r="H48" i="35"/>
  <c r="T48" i="35"/>
  <c r="AF48" i="35"/>
  <c r="AR48" i="35"/>
  <c r="BD48" i="35"/>
  <c r="BP48" i="35"/>
  <c r="D64" i="35"/>
  <c r="AZ64" i="35"/>
  <c r="J80" i="35"/>
  <c r="V80" i="35"/>
  <c r="AH80" i="35"/>
  <c r="AT80" i="35"/>
  <c r="BF80" i="35"/>
  <c r="BR80" i="35"/>
  <c r="Q125" i="35"/>
  <c r="AO125" i="35"/>
  <c r="BM125" i="35"/>
  <c r="BM135" i="35" s="1"/>
  <c r="M126" i="35"/>
  <c r="M136" i="35" s="1"/>
  <c r="AK126" i="35"/>
  <c r="AK136" i="35" s="1"/>
  <c r="BI126" i="35"/>
  <c r="BI136" i="35" s="1"/>
  <c r="I127" i="35"/>
  <c r="I137" i="35" s="1"/>
  <c r="AG127" i="35"/>
  <c r="AG137" i="35" s="1"/>
  <c r="BE127" i="35"/>
  <c r="BE137" i="35" s="1"/>
  <c r="AY125" i="35"/>
  <c r="K16" i="34"/>
  <c r="W16" i="34"/>
  <c r="AI16" i="34"/>
  <c r="AU16" i="34"/>
  <c r="BG16" i="34"/>
  <c r="BS16" i="34"/>
  <c r="AE16" i="34"/>
  <c r="E77" i="34"/>
  <c r="AC77" i="34"/>
  <c r="AC87" i="34" s="1"/>
  <c r="AO77" i="34"/>
  <c r="AO87" i="34" s="1"/>
  <c r="BA77" i="34"/>
  <c r="BA87" i="34" s="1"/>
  <c r="BM77" i="34"/>
  <c r="BM87" i="34" s="1"/>
  <c r="BY77" i="34"/>
  <c r="BY87" i="34" s="1"/>
  <c r="M78" i="34"/>
  <c r="M88" i="34" s="1"/>
  <c r="Y78" i="34"/>
  <c r="Y88" i="34" s="1"/>
  <c r="AW78" i="34"/>
  <c r="AW88" i="34" s="1"/>
  <c r="BU78" i="34"/>
  <c r="BU88" i="34" s="1"/>
  <c r="I79" i="34"/>
  <c r="I89" i="34" s="1"/>
  <c r="U79" i="34"/>
  <c r="U89" i="34" s="1"/>
  <c r="AG79" i="34"/>
  <c r="AG89" i="34" s="1"/>
  <c r="E32" i="35"/>
  <c r="Q32" i="35"/>
  <c r="AC32" i="35"/>
  <c r="AO32" i="35"/>
  <c r="BA32" i="35"/>
  <c r="BM32" i="35"/>
  <c r="BY32" i="35"/>
  <c r="I48" i="35"/>
  <c r="U48" i="35"/>
  <c r="AG48" i="35"/>
  <c r="AS48" i="35"/>
  <c r="BE48" i="35"/>
  <c r="BQ48" i="35"/>
  <c r="E64" i="35"/>
  <c r="Q64" i="35"/>
  <c r="AC64" i="35"/>
  <c r="AO64" i="35"/>
  <c r="BA64" i="35"/>
  <c r="BM64" i="35"/>
  <c r="BY64" i="35"/>
  <c r="K80" i="35"/>
  <c r="W80" i="35"/>
  <c r="AI80" i="35"/>
  <c r="AU80" i="35"/>
  <c r="BG80" i="35"/>
  <c r="BS80" i="35"/>
  <c r="F125" i="35"/>
  <c r="R125" i="35"/>
  <c r="R135" i="35" s="1"/>
  <c r="AD125" i="35"/>
  <c r="AD135" i="35" s="1"/>
  <c r="AP125" i="35"/>
  <c r="BB125" i="35"/>
  <c r="BB135" i="35" s="1"/>
  <c r="BN125" i="35"/>
  <c r="BN135" i="35" s="1"/>
  <c r="BZ125" i="35"/>
  <c r="BZ135" i="35" s="1"/>
  <c r="N126" i="35"/>
  <c r="N136" i="35" s="1"/>
  <c r="Z126" i="35"/>
  <c r="Z136" i="35" s="1"/>
  <c r="AL126" i="35"/>
  <c r="AL136" i="35" s="1"/>
  <c r="AX126" i="35"/>
  <c r="AX136" i="35" s="1"/>
  <c r="BJ126" i="35"/>
  <c r="BJ136" i="35" s="1"/>
  <c r="BV126" i="35"/>
  <c r="BV136" i="35" s="1"/>
  <c r="J127" i="35"/>
  <c r="J137" i="35" s="1"/>
  <c r="V127" i="35"/>
  <c r="V137" i="35" s="1"/>
  <c r="AH127" i="35"/>
  <c r="AH137" i="35" s="1"/>
  <c r="AT127" i="35"/>
  <c r="AT137" i="35" s="1"/>
  <c r="BF127" i="35"/>
  <c r="BF137" i="35" s="1"/>
  <c r="BR127" i="35"/>
  <c r="BR137" i="35" s="1"/>
  <c r="S125" i="35"/>
  <c r="S135" i="35" s="1"/>
  <c r="L16" i="34"/>
  <c r="X16" i="34"/>
  <c r="AJ16" i="34"/>
  <c r="AV16" i="34"/>
  <c r="BH16" i="34"/>
  <c r="BT16" i="34"/>
  <c r="G32" i="34"/>
  <c r="S32" i="34"/>
  <c r="AE32" i="34"/>
  <c r="AQ32" i="34"/>
  <c r="BC32" i="34"/>
  <c r="BO32" i="34"/>
  <c r="CA32" i="34"/>
  <c r="M48" i="34"/>
  <c r="Y48" i="34"/>
  <c r="AK48" i="34"/>
  <c r="AW48" i="34"/>
  <c r="BI48" i="34"/>
  <c r="BU48" i="34"/>
  <c r="BN64" i="34"/>
  <c r="F77" i="34"/>
  <c r="F87" i="34" s="1"/>
  <c r="R77" i="34"/>
  <c r="R87" i="34" s="1"/>
  <c r="AD77" i="34"/>
  <c r="AD87" i="34" s="1"/>
  <c r="AP77" i="34"/>
  <c r="AP87" i="34" s="1"/>
  <c r="BB77" i="34"/>
  <c r="BB87" i="34" s="1"/>
  <c r="BN77" i="34"/>
  <c r="BN87" i="34" s="1"/>
  <c r="BZ77" i="34"/>
  <c r="BZ87" i="34" s="1"/>
  <c r="J79" i="34"/>
  <c r="J89" i="34" s="1"/>
  <c r="AH79" i="34"/>
  <c r="AH89" i="34" s="1"/>
  <c r="BF79" i="34"/>
  <c r="BF89" i="34" s="1"/>
  <c r="L16" i="38"/>
  <c r="X16" i="38"/>
  <c r="AJ16" i="38"/>
  <c r="AV16" i="38"/>
  <c r="BH16" i="38"/>
  <c r="BT16" i="38"/>
  <c r="L32" i="38"/>
  <c r="X32" i="38"/>
  <c r="AJ32" i="38"/>
  <c r="AV32" i="38"/>
  <c r="BH32" i="38"/>
  <c r="BT32" i="38"/>
  <c r="L48" i="38"/>
  <c r="X48" i="38"/>
  <c r="AJ48" i="38"/>
  <c r="AV48" i="38"/>
  <c r="BH48" i="38"/>
  <c r="BT48" i="38"/>
  <c r="L61" i="38"/>
  <c r="L71" i="38" s="1"/>
  <c r="X61" i="38"/>
  <c r="X71" i="38" s="1"/>
  <c r="AJ61" i="38"/>
  <c r="AJ71" i="38" s="1"/>
  <c r="AV61" i="38"/>
  <c r="AV71" i="38" s="1"/>
  <c r="BH61" i="38"/>
  <c r="BH71" i="38" s="1"/>
  <c r="BT61" i="38"/>
  <c r="BT71" i="38" s="1"/>
  <c r="I62" i="38"/>
  <c r="I72" i="38" s="1"/>
  <c r="U62" i="38"/>
  <c r="U72" i="38" s="1"/>
  <c r="AG62" i="38"/>
  <c r="AG72" i="38" s="1"/>
  <c r="AS62" i="38"/>
  <c r="AS72" i="38" s="1"/>
  <c r="BE62" i="38"/>
  <c r="BE72" i="38" s="1"/>
  <c r="BQ62" i="38"/>
  <c r="BQ72" i="38" s="1"/>
  <c r="D45" i="33"/>
  <c r="D55" i="33" s="1"/>
  <c r="P45" i="33"/>
  <c r="P55" i="33" s="1"/>
  <c r="AB45" i="33"/>
  <c r="AB55" i="33" s="1"/>
  <c r="AN45" i="33"/>
  <c r="AN55" i="33" s="1"/>
  <c r="AZ45" i="33"/>
  <c r="AZ55" i="33" s="1"/>
  <c r="BL45" i="33"/>
  <c r="BL55" i="33" s="1"/>
  <c r="BX45" i="33"/>
  <c r="BX55" i="33" s="1"/>
  <c r="BH46" i="33"/>
  <c r="BH56" i="33" s="1"/>
  <c r="H47" i="33"/>
  <c r="H57" i="33" s="1"/>
  <c r="AF47" i="33"/>
  <c r="AF57" i="33" s="1"/>
  <c r="F32" i="35"/>
  <c r="R32" i="35"/>
  <c r="AD32" i="35"/>
  <c r="AP32" i="35"/>
  <c r="BB32" i="35"/>
  <c r="BN32" i="35"/>
  <c r="BZ32" i="35"/>
  <c r="J48" i="35"/>
  <c r="V48" i="35"/>
  <c r="AH48" i="35"/>
  <c r="AT48" i="35"/>
  <c r="BF48" i="35"/>
  <c r="BR48" i="35"/>
  <c r="F64" i="35"/>
  <c r="R64" i="35"/>
  <c r="AD64" i="35"/>
  <c r="AP64" i="35"/>
  <c r="BB64" i="35"/>
  <c r="BN64" i="35"/>
  <c r="BZ64" i="35"/>
  <c r="X80" i="35"/>
  <c r="AJ80" i="35"/>
  <c r="BT80" i="35"/>
  <c r="G125" i="35"/>
  <c r="G135" i="35" s="1"/>
  <c r="S126" i="35"/>
  <c r="S136" i="35" s="1"/>
  <c r="BC125" i="35"/>
  <c r="BC135" i="35" s="1"/>
  <c r="AA126" i="35"/>
  <c r="AA136" i="35" s="1"/>
  <c r="BW126" i="35"/>
  <c r="BW136" i="35" s="1"/>
  <c r="AU127" i="35"/>
  <c r="AU137" i="35" s="1"/>
  <c r="H32" i="34"/>
  <c r="T32" i="34"/>
  <c r="AF32" i="34"/>
  <c r="AR32" i="34"/>
  <c r="BD32" i="34"/>
  <c r="BP32" i="34"/>
  <c r="N48" i="34"/>
  <c r="BJ48" i="34"/>
  <c r="G64" i="34"/>
  <c r="S64" i="34"/>
  <c r="AE64" i="34"/>
  <c r="AQ64" i="34"/>
  <c r="BC64" i="34"/>
  <c r="BO64" i="34"/>
  <c r="G77" i="34"/>
  <c r="G87" i="34" s="1"/>
  <c r="S77" i="34"/>
  <c r="S87" i="34" s="1"/>
  <c r="AE77" i="34"/>
  <c r="AE87" i="34" s="1"/>
  <c r="AQ77" i="34"/>
  <c r="AQ87" i="34" s="1"/>
  <c r="BC77" i="34"/>
  <c r="BC87" i="34" s="1"/>
  <c r="BO77" i="34"/>
  <c r="BO87" i="34" s="1"/>
  <c r="BM45" i="33"/>
  <c r="BM55" i="33" s="1"/>
  <c r="BY45" i="33"/>
  <c r="BY55" i="33" s="1"/>
  <c r="AW46" i="33"/>
  <c r="AW56" i="33" s="1"/>
  <c r="BE47" i="33"/>
  <c r="BE57" i="33" s="1"/>
  <c r="G32" i="35"/>
  <c r="S32" i="35"/>
  <c r="AE32" i="35"/>
  <c r="AQ32" i="35"/>
  <c r="BC32" i="35"/>
  <c r="BO32" i="35"/>
  <c r="CA32" i="35"/>
  <c r="K48" i="35"/>
  <c r="W48" i="35"/>
  <c r="AI48" i="35"/>
  <c r="AU48" i="35"/>
  <c r="BG48" i="35"/>
  <c r="BS48" i="35"/>
  <c r="G64" i="35"/>
  <c r="S64" i="35"/>
  <c r="AE64" i="35"/>
  <c r="AQ64" i="35"/>
  <c r="BC64" i="35"/>
  <c r="BO64" i="35"/>
  <c r="CA64" i="35"/>
  <c r="M80" i="35"/>
  <c r="Y80" i="35"/>
  <c r="AK80" i="35"/>
  <c r="AW80" i="35"/>
  <c r="BI80" i="35"/>
  <c r="BU80" i="35"/>
  <c r="H125" i="35"/>
  <c r="H135" i="35" s="1"/>
  <c r="T125" i="35"/>
  <c r="T135" i="35" s="1"/>
  <c r="AF125" i="35"/>
  <c r="AF135" i="35" s="1"/>
  <c r="AR125" i="35"/>
  <c r="AR135" i="35" s="1"/>
  <c r="BP125" i="35"/>
  <c r="BP135" i="35" s="1"/>
  <c r="BK126" i="35"/>
  <c r="BK136" i="35" s="1"/>
  <c r="N16" i="34"/>
  <c r="Z16" i="34"/>
  <c r="AL16" i="34"/>
  <c r="AX16" i="34"/>
  <c r="BJ16" i="34"/>
  <c r="BV16" i="34"/>
  <c r="H64" i="34"/>
  <c r="T64" i="34"/>
  <c r="AF64" i="34"/>
  <c r="AR64" i="34"/>
  <c r="BD64" i="34"/>
  <c r="BP64" i="34"/>
  <c r="H77" i="34"/>
  <c r="H87" i="34" s="1"/>
  <c r="T77" i="34"/>
  <c r="T87" i="34" s="1"/>
  <c r="AF77" i="34"/>
  <c r="AF87" i="34" s="1"/>
  <c r="AR77" i="34"/>
  <c r="AR87" i="34" s="1"/>
  <c r="BD77" i="34"/>
  <c r="BD87" i="34" s="1"/>
  <c r="BP77" i="34"/>
  <c r="BP87" i="34" s="1"/>
  <c r="D78" i="34"/>
  <c r="D88" i="34" s="1"/>
  <c r="P78" i="34"/>
  <c r="P88" i="34" s="1"/>
  <c r="AB78" i="34"/>
  <c r="AB88" i="34" s="1"/>
  <c r="AN78" i="34"/>
  <c r="AN88" i="34" s="1"/>
  <c r="AZ78" i="34"/>
  <c r="AZ88" i="34" s="1"/>
  <c r="BL78" i="34"/>
  <c r="BL88" i="34" s="1"/>
  <c r="BX78" i="34"/>
  <c r="BX88" i="34" s="1"/>
  <c r="O33" i="36"/>
  <c r="AA33" i="36"/>
  <c r="AM33" i="36"/>
  <c r="AY33" i="36"/>
  <c r="BK33" i="36"/>
  <c r="BW33" i="36"/>
  <c r="O49" i="36"/>
  <c r="AA49" i="36"/>
  <c r="AM49" i="36"/>
  <c r="AY49" i="36"/>
  <c r="BK49" i="36"/>
  <c r="BW49" i="36"/>
  <c r="AA72" i="36"/>
  <c r="AM72" i="36"/>
  <c r="BK72" i="36"/>
  <c r="BW72" i="36"/>
  <c r="L73" i="36"/>
  <c r="I74" i="36"/>
  <c r="U74" i="36"/>
  <c r="H32" i="37"/>
  <c r="T32" i="37"/>
  <c r="AF32" i="37"/>
  <c r="AR32" i="37"/>
  <c r="BD32" i="37"/>
  <c r="BP32" i="37"/>
  <c r="H78" i="37"/>
  <c r="H88" i="37" s="1"/>
  <c r="T78" i="37"/>
  <c r="T88" i="37" s="1"/>
  <c r="AF78" i="37"/>
  <c r="AF88" i="37" s="1"/>
  <c r="AR78" i="37"/>
  <c r="AR88" i="37" s="1"/>
  <c r="BD78" i="37"/>
  <c r="BD88" i="37" s="1"/>
  <c r="BP78" i="37"/>
  <c r="BP88" i="37" s="1"/>
  <c r="E79" i="37"/>
  <c r="E89" i="37" s="1"/>
  <c r="Q79" i="37"/>
  <c r="Q89" i="37" s="1"/>
  <c r="AC79" i="37"/>
  <c r="AC89" i="37" s="1"/>
  <c r="AO79" i="37"/>
  <c r="AO89" i="37" s="1"/>
  <c r="BA79" i="37"/>
  <c r="BA89" i="37" s="1"/>
  <c r="BM79" i="37"/>
  <c r="BM89" i="37" s="1"/>
  <c r="BY79" i="37"/>
  <c r="BY89" i="37" s="1"/>
  <c r="N80" i="37"/>
  <c r="N90" i="37" s="1"/>
  <c r="Z80" i="37"/>
  <c r="Z90" i="37" s="1"/>
  <c r="AL80" i="37"/>
  <c r="AL90" i="37" s="1"/>
  <c r="AX80" i="37"/>
  <c r="AX90" i="37" s="1"/>
  <c r="BJ80" i="37"/>
  <c r="BJ90" i="37" s="1"/>
  <c r="BV80" i="37"/>
  <c r="BV90" i="37" s="1"/>
  <c r="K61" i="38"/>
  <c r="W61" i="38"/>
  <c r="W71" i="38" s="1"/>
  <c r="AI61" i="38"/>
  <c r="AU61" i="38"/>
  <c r="AU71" i="38" s="1"/>
  <c r="BG61" i="38"/>
  <c r="BG71" i="38" s="1"/>
  <c r="BS61" i="38"/>
  <c r="BS71" i="38" s="1"/>
  <c r="D32" i="39"/>
  <c r="P32" i="39"/>
  <c r="AB32" i="39"/>
  <c r="AN32" i="39"/>
  <c r="BA32" i="39"/>
  <c r="BM32" i="39"/>
  <c r="BY32" i="39"/>
  <c r="N32" i="39"/>
  <c r="F48" i="39"/>
  <c r="R48" i="39"/>
  <c r="AD48" i="39"/>
  <c r="AP48" i="39"/>
  <c r="BC48" i="39"/>
  <c r="BO48" i="39"/>
  <c r="T32" i="23"/>
  <c r="U61" i="23"/>
  <c r="J16" i="37"/>
  <c r="V16" i="37"/>
  <c r="AH16" i="37"/>
  <c r="AT16" i="37"/>
  <c r="BF16" i="37"/>
  <c r="BR16" i="37"/>
  <c r="N62" i="39"/>
  <c r="N72" i="39" s="1"/>
  <c r="Z62" i="39"/>
  <c r="Z72" i="39" s="1"/>
  <c r="AL62" i="39"/>
  <c r="AL72" i="39" s="1"/>
  <c r="AY62" i="39"/>
  <c r="AY72" i="39" s="1"/>
  <c r="I48" i="23"/>
  <c r="F48" i="23"/>
  <c r="AE48" i="23"/>
  <c r="R72" i="36"/>
  <c r="BN72" i="36"/>
  <c r="BZ72" i="36"/>
  <c r="X72" i="36"/>
  <c r="AV72" i="36"/>
  <c r="O62" i="39"/>
  <c r="O72" i="39" s="1"/>
  <c r="AA62" i="39"/>
  <c r="AA72" i="39" s="1"/>
  <c r="AM62" i="39"/>
  <c r="AM72" i="39" s="1"/>
  <c r="AZ62" i="39"/>
  <c r="AZ72" i="39" s="1"/>
  <c r="J32" i="23"/>
  <c r="W32" i="23"/>
  <c r="K61" i="23"/>
  <c r="X61" i="23"/>
  <c r="F62" i="23"/>
  <c r="Z63" i="23"/>
  <c r="BY47" i="46"/>
  <c r="BY57" i="46" s="1"/>
  <c r="N46" i="46"/>
  <c r="N56" i="46" s="1"/>
  <c r="Z46" i="46"/>
  <c r="Z56" i="46" s="1"/>
  <c r="AL46" i="46"/>
  <c r="AL56" i="46" s="1"/>
  <c r="AX46" i="46"/>
  <c r="AX56" i="46" s="1"/>
  <c r="BR45" i="46"/>
  <c r="BR55" i="46" s="1"/>
  <c r="L63" i="23"/>
  <c r="BN79" i="34"/>
  <c r="BN89" i="34" s="1"/>
  <c r="AH32" i="37"/>
  <c r="G80" i="37"/>
  <c r="G90" i="37" s="1"/>
  <c r="S80" i="37"/>
  <c r="S90" i="37" s="1"/>
  <c r="AE80" i="37"/>
  <c r="AE90" i="37" s="1"/>
  <c r="AQ80" i="37"/>
  <c r="AQ90" i="37" s="1"/>
  <c r="BC80" i="37"/>
  <c r="BC90" i="37" s="1"/>
  <c r="BO80" i="37"/>
  <c r="BO90" i="37" s="1"/>
  <c r="D16" i="38"/>
  <c r="P16" i="38"/>
  <c r="AB16" i="38"/>
  <c r="AN16" i="38"/>
  <c r="AZ16" i="38"/>
  <c r="BL16" i="38"/>
  <c r="BX16" i="38"/>
  <c r="D32" i="38"/>
  <c r="P32" i="38"/>
  <c r="AB32" i="38"/>
  <c r="AN32" i="38"/>
  <c r="AZ32" i="38"/>
  <c r="BL32" i="38"/>
  <c r="BX32" i="38"/>
  <c r="D48" i="38"/>
  <c r="P48" i="38"/>
  <c r="AB48" i="38"/>
  <c r="AN48" i="38"/>
  <c r="AZ48" i="38"/>
  <c r="BL48" i="38"/>
  <c r="BX48" i="38"/>
  <c r="D61" i="38"/>
  <c r="D71" i="38" s="1"/>
  <c r="P61" i="38"/>
  <c r="P71" i="38" s="1"/>
  <c r="AB61" i="38"/>
  <c r="AB71" i="38" s="1"/>
  <c r="AN61" i="38"/>
  <c r="AN71" i="38" s="1"/>
  <c r="AZ61" i="38"/>
  <c r="AZ71" i="38" s="1"/>
  <c r="BL61" i="38"/>
  <c r="BL71" i="38" s="1"/>
  <c r="BX61" i="38"/>
  <c r="BX71" i="38" s="1"/>
  <c r="M62" i="38"/>
  <c r="M72" i="38" s="1"/>
  <c r="Y62" i="38"/>
  <c r="Y72" i="38" s="1"/>
  <c r="AK62" i="38"/>
  <c r="AK72" i="38" s="1"/>
  <c r="AW62" i="38"/>
  <c r="AW72" i="38" s="1"/>
  <c r="BI62" i="38"/>
  <c r="BI72" i="38" s="1"/>
  <c r="BU62" i="38"/>
  <c r="BU72" i="38" s="1"/>
  <c r="J63" i="38"/>
  <c r="J73" i="38" s="1"/>
  <c r="V63" i="38"/>
  <c r="V73" i="38" s="1"/>
  <c r="AH63" i="38"/>
  <c r="AH73" i="38" s="1"/>
  <c r="AT63" i="38"/>
  <c r="AT73" i="38" s="1"/>
  <c r="BF63" i="38"/>
  <c r="BF73" i="38" s="1"/>
  <c r="BR63" i="38"/>
  <c r="BR73" i="38" s="1"/>
  <c r="AS32" i="39"/>
  <c r="AU48" i="39"/>
  <c r="I45" i="46"/>
  <c r="I55" i="46" s="1"/>
  <c r="U45" i="46"/>
  <c r="U55" i="46" s="1"/>
  <c r="AS45" i="46"/>
  <c r="AS55" i="46" s="1"/>
  <c r="BE47" i="46"/>
  <c r="BE57" i="46" s="1"/>
  <c r="O46" i="46"/>
  <c r="O56" i="46" s="1"/>
  <c r="AA46" i="46"/>
  <c r="AA56" i="46" s="1"/>
  <c r="AM46" i="46"/>
  <c r="AM56" i="46" s="1"/>
  <c r="AY46" i="46"/>
  <c r="AY56" i="46" s="1"/>
  <c r="BS46" i="46"/>
  <c r="BS56" i="46" s="1"/>
  <c r="H47" i="46"/>
  <c r="H57" i="46" s="1"/>
  <c r="T47" i="46"/>
  <c r="T57" i="46" s="1"/>
  <c r="AF47" i="46"/>
  <c r="AF57" i="46" s="1"/>
  <c r="AR47" i="46"/>
  <c r="AR57" i="46" s="1"/>
  <c r="L48" i="23"/>
  <c r="Y48" i="23"/>
  <c r="F62" i="39"/>
  <c r="F72" i="39" s="1"/>
  <c r="R62" i="39"/>
  <c r="R72" i="39" s="1"/>
  <c r="AD62" i="39"/>
  <c r="AD72" i="39" s="1"/>
  <c r="AP62" i="39"/>
  <c r="AP72" i="39" s="1"/>
  <c r="BC62" i="39"/>
  <c r="BC72" i="39" s="1"/>
  <c r="BO62" i="39"/>
  <c r="BO72" i="39" s="1"/>
  <c r="M48" i="23"/>
  <c r="Z48" i="23"/>
  <c r="W48" i="23"/>
  <c r="BD79" i="34"/>
  <c r="BD89" i="34" s="1"/>
  <c r="BP79" i="34"/>
  <c r="BP89" i="34" s="1"/>
  <c r="J72" i="36"/>
  <c r="V72" i="36"/>
  <c r="AH72" i="36"/>
  <c r="AT72" i="36"/>
  <c r="BF72" i="36"/>
  <c r="BR72" i="36"/>
  <c r="AB74" i="36"/>
  <c r="I61" i="39"/>
  <c r="I71" i="39" s="1"/>
  <c r="U61" i="39"/>
  <c r="U71" i="39" s="1"/>
  <c r="AG61" i="39"/>
  <c r="AG71" i="39" s="1"/>
  <c r="AS61" i="39"/>
  <c r="AS71" i="39" s="1"/>
  <c r="BF61" i="39"/>
  <c r="BF71" i="39" s="1"/>
  <c r="BR61" i="39"/>
  <c r="BR71" i="39" s="1"/>
  <c r="S62" i="39"/>
  <c r="S72" i="39" s="1"/>
  <c r="AE62" i="39"/>
  <c r="AE72" i="39" s="1"/>
  <c r="AQ62" i="39"/>
  <c r="AQ72" i="39" s="1"/>
  <c r="BD62" i="39"/>
  <c r="BD72" i="39" s="1"/>
  <c r="BP62" i="39"/>
  <c r="BP72" i="39" s="1"/>
  <c r="N32" i="23"/>
  <c r="AA32" i="23"/>
  <c r="O61" i="23"/>
  <c r="AB61" i="23"/>
  <c r="W62" i="23"/>
  <c r="BE79" i="34"/>
  <c r="BE89" i="34" s="1"/>
  <c r="K33" i="36"/>
  <c r="W33" i="36"/>
  <c r="AI33" i="36"/>
  <c r="AU33" i="36"/>
  <c r="BG33" i="36"/>
  <c r="BS33" i="36"/>
  <c r="K49" i="36"/>
  <c r="W49" i="36"/>
  <c r="AI49" i="36"/>
  <c r="AU49" i="36"/>
  <c r="BG49" i="36"/>
  <c r="BS49" i="36"/>
  <c r="K72" i="36"/>
  <c r="W72" i="36"/>
  <c r="AI72" i="36"/>
  <c r="AU72" i="36"/>
  <c r="BG72" i="36"/>
  <c r="BS72" i="36"/>
  <c r="H73" i="36"/>
  <c r="T73" i="36"/>
  <c r="E64" i="36"/>
  <c r="E74" i="36" s="1"/>
  <c r="Q74" i="36"/>
  <c r="AC74" i="36"/>
  <c r="BL32" i="37"/>
  <c r="BX32" i="37"/>
  <c r="V32" i="37"/>
  <c r="D78" i="37"/>
  <c r="D88" i="37" s="1"/>
  <c r="P78" i="37"/>
  <c r="P88" i="37" s="1"/>
  <c r="AB78" i="37"/>
  <c r="AB88" i="37" s="1"/>
  <c r="AN78" i="37"/>
  <c r="AN88" i="37" s="1"/>
  <c r="AZ78" i="37"/>
  <c r="BL78" i="37"/>
  <c r="BL88" i="37" s="1"/>
  <c r="BX78" i="37"/>
  <c r="M79" i="37"/>
  <c r="M89" i="37" s="1"/>
  <c r="Y79" i="37"/>
  <c r="Y89" i="37" s="1"/>
  <c r="AK79" i="37"/>
  <c r="AK89" i="37" s="1"/>
  <c r="AW79" i="37"/>
  <c r="AW89" i="37" s="1"/>
  <c r="BI79" i="37"/>
  <c r="BI89" i="37" s="1"/>
  <c r="BU79" i="37"/>
  <c r="BU89" i="37" s="1"/>
  <c r="J80" i="37"/>
  <c r="J90" i="37" s="1"/>
  <c r="V80" i="37"/>
  <c r="V90" i="37" s="1"/>
  <c r="AH80" i="37"/>
  <c r="AH90" i="37" s="1"/>
  <c r="AT80" i="37"/>
  <c r="AT90" i="37" s="1"/>
  <c r="BF80" i="37"/>
  <c r="BF90" i="37" s="1"/>
  <c r="BR80" i="37"/>
  <c r="BR90" i="37" s="1"/>
  <c r="G61" i="38"/>
  <c r="G71" i="38" s="1"/>
  <c r="S61" i="38"/>
  <c r="S71" i="38" s="1"/>
  <c r="AE61" i="38"/>
  <c r="AQ61" i="38"/>
  <c r="AQ71" i="38" s="1"/>
  <c r="BC61" i="38"/>
  <c r="BC71" i="38" s="1"/>
  <c r="BO61" i="38"/>
  <c r="L32" i="39"/>
  <c r="X32" i="39"/>
  <c r="AJ32" i="39"/>
  <c r="AW32" i="39"/>
  <c r="BI32" i="39"/>
  <c r="BU32" i="39"/>
  <c r="N48" i="39"/>
  <c r="Z48" i="39"/>
  <c r="AL48" i="39"/>
  <c r="AY48" i="39"/>
  <c r="BK48" i="39"/>
  <c r="BW48" i="39"/>
  <c r="AJ48" i="39"/>
  <c r="AB32" i="23"/>
  <c r="D61" i="23"/>
  <c r="AC61" i="23"/>
  <c r="K80" i="37"/>
  <c r="K90" i="37" s="1"/>
  <c r="W80" i="37"/>
  <c r="W90" i="37" s="1"/>
  <c r="AI80" i="37"/>
  <c r="AI90" i="37" s="1"/>
  <c r="BG80" i="37"/>
  <c r="BG90" i="37" s="1"/>
  <c r="BS80" i="37"/>
  <c r="BS90" i="37" s="1"/>
  <c r="H16" i="38"/>
  <c r="T16" i="38"/>
  <c r="AF16" i="38"/>
  <c r="AR16" i="38"/>
  <c r="BD16" i="38"/>
  <c r="BP16" i="38"/>
  <c r="H32" i="38"/>
  <c r="T32" i="38"/>
  <c r="AF32" i="38"/>
  <c r="AR32" i="38"/>
  <c r="BD32" i="38"/>
  <c r="BP32" i="38"/>
  <c r="H48" i="38"/>
  <c r="T48" i="38"/>
  <c r="AF48" i="38"/>
  <c r="AR48" i="38"/>
  <c r="BD48" i="38"/>
  <c r="BP48" i="38"/>
  <c r="BD60" i="38"/>
  <c r="E62" i="38"/>
  <c r="E72" i="38" s="1"/>
  <c r="Q62" i="38"/>
  <c r="Q72" i="38" s="1"/>
  <c r="AC62" i="38"/>
  <c r="AC72" i="38" s="1"/>
  <c r="AO62" i="38"/>
  <c r="AO72" i="38" s="1"/>
  <c r="BA62" i="38"/>
  <c r="BA72" i="38" s="1"/>
  <c r="BM62" i="38"/>
  <c r="BM72" i="38" s="1"/>
  <c r="BY62" i="38"/>
  <c r="BY72" i="38" s="1"/>
  <c r="M32" i="39"/>
  <c r="Y32" i="39"/>
  <c r="AK32" i="39"/>
  <c r="AX32" i="39"/>
  <c r="BJ32" i="39"/>
  <c r="BV32" i="39"/>
  <c r="M45" i="46"/>
  <c r="M55" i="46" s="1"/>
  <c r="Y45" i="46"/>
  <c r="Y55" i="46" s="1"/>
  <c r="AW45" i="46"/>
  <c r="AW55" i="46" s="1"/>
  <c r="BI45" i="46"/>
  <c r="BI55" i="46" s="1"/>
  <c r="D48" i="23"/>
  <c r="Q48" i="23"/>
  <c r="AC48" i="23"/>
  <c r="F16" i="37"/>
  <c r="R16" i="37"/>
  <c r="AD16" i="37"/>
  <c r="AP16" i="37"/>
  <c r="BB16" i="37"/>
  <c r="BN16" i="37"/>
  <c r="BZ16" i="37"/>
  <c r="AL32" i="39"/>
  <c r="BW32" i="39"/>
  <c r="R48" i="23"/>
  <c r="AD48" i="23"/>
  <c r="E80" i="47"/>
  <c r="Q80" i="47"/>
  <c r="AC80" i="47"/>
  <c r="AO80" i="47"/>
  <c r="BA80" i="47"/>
  <c r="BM80" i="47"/>
  <c r="CA49" i="36"/>
  <c r="F32" i="47"/>
  <c r="R32" i="47"/>
  <c r="AD32" i="47"/>
  <c r="AP32" i="47"/>
  <c r="BB32" i="47"/>
  <c r="BN32" i="47"/>
  <c r="AU48" i="47"/>
  <c r="F64" i="47"/>
  <c r="R64" i="47"/>
  <c r="AD64" i="47"/>
  <c r="AP64" i="47"/>
  <c r="BB64" i="47"/>
  <c r="BN64" i="47"/>
  <c r="F93" i="47"/>
  <c r="F103" i="47" s="1"/>
  <c r="R93" i="47"/>
  <c r="R103" i="47" s="1"/>
  <c r="AD93" i="47"/>
  <c r="AP93" i="47"/>
  <c r="BB93" i="47"/>
  <c r="BB103" i="47" s="1"/>
  <c r="BN93" i="47"/>
  <c r="BN103" i="47" s="1"/>
  <c r="I95" i="47"/>
  <c r="I105" i="47" s="1"/>
  <c r="U95" i="47"/>
  <c r="U105" i="47" s="1"/>
  <c r="AG95" i="47"/>
  <c r="AG105" i="47" s="1"/>
  <c r="AS95" i="47"/>
  <c r="AS105" i="47" s="1"/>
  <c r="BE95" i="47"/>
  <c r="BE105" i="47" s="1"/>
  <c r="BQ95" i="47"/>
  <c r="BQ105" i="47" s="1"/>
  <c r="L80" i="47"/>
  <c r="X80" i="47"/>
  <c r="AJ80" i="47"/>
  <c r="AV80" i="47"/>
  <c r="BH80" i="47"/>
  <c r="CB79" i="37"/>
  <c r="CB89" i="37" s="1"/>
  <c r="CB96" i="47"/>
  <c r="CB48" i="46"/>
  <c r="CB63" i="39"/>
  <c r="CB73" i="39" s="1"/>
  <c r="CB60" i="39"/>
  <c r="CB61" i="39"/>
  <c r="CB62" i="39"/>
  <c r="CB72" i="39" s="1"/>
  <c r="CB48" i="38"/>
  <c r="CB61" i="38"/>
  <c r="CB63" i="38"/>
  <c r="CB73" i="38" s="1"/>
  <c r="CB78" i="37"/>
  <c r="CB88" i="37" s="1"/>
  <c r="CB79" i="34"/>
  <c r="CB89" i="34" s="1"/>
  <c r="CB78" i="34"/>
  <c r="CB88" i="34" s="1"/>
  <c r="CB77" i="34"/>
  <c r="CB157" i="32"/>
  <c r="CB167" i="32" s="1"/>
  <c r="CB79" i="32"/>
  <c r="CB63" i="32"/>
  <c r="CB156" i="32"/>
  <c r="CB158" i="32"/>
  <c r="CB168" i="32" s="1"/>
  <c r="CB48" i="33"/>
  <c r="CB55" i="33"/>
  <c r="CB135" i="35"/>
  <c r="CB128" i="35"/>
  <c r="K48" i="47"/>
  <c r="L64" i="47"/>
  <c r="X64" i="47"/>
  <c r="AJ64" i="47"/>
  <c r="AV64" i="47"/>
  <c r="BH64" i="47"/>
  <c r="F80" i="47"/>
  <c r="R80" i="47"/>
  <c r="AD80" i="47"/>
  <c r="AP80" i="47"/>
  <c r="BB80" i="47"/>
  <c r="BN80" i="47"/>
  <c r="N93" i="47"/>
  <c r="N103" i="47" s="1"/>
  <c r="Z93" i="47"/>
  <c r="AL93" i="47"/>
  <c r="AX93" i="47"/>
  <c r="AX103" i="47" s="1"/>
  <c r="BJ93" i="47"/>
  <c r="D95" i="47"/>
  <c r="D105" i="47" s="1"/>
  <c r="P95" i="47"/>
  <c r="P105" i="47" s="1"/>
  <c r="AB95" i="47"/>
  <c r="AB105" i="47" s="1"/>
  <c r="AN95" i="47"/>
  <c r="AN105" i="47" s="1"/>
  <c r="AZ95" i="47"/>
  <c r="AZ105" i="47" s="1"/>
  <c r="BL95" i="47"/>
  <c r="BL105" i="47" s="1"/>
  <c r="O64" i="47"/>
  <c r="AA64" i="47"/>
  <c r="AM64" i="47"/>
  <c r="AY64" i="47"/>
  <c r="BK64" i="47"/>
  <c r="E95" i="47"/>
  <c r="E105" i="47" s="1"/>
  <c r="Q95" i="47"/>
  <c r="Q105" i="47" s="1"/>
  <c r="AC95" i="47"/>
  <c r="AC105" i="47" s="1"/>
  <c r="AO95" i="47"/>
  <c r="AO105" i="47" s="1"/>
  <c r="BA95" i="47"/>
  <c r="BA105" i="47" s="1"/>
  <c r="BM95" i="47"/>
  <c r="BM105" i="47" s="1"/>
  <c r="W32" i="47"/>
  <c r="O48" i="47"/>
  <c r="AA48" i="47"/>
  <c r="AM48" i="47"/>
  <c r="AY48" i="47"/>
  <c r="BK48" i="47"/>
  <c r="L32" i="47"/>
  <c r="X32" i="47"/>
  <c r="AJ32" i="47"/>
  <c r="AV32" i="47"/>
  <c r="BH32" i="47"/>
  <c r="E64" i="47"/>
  <c r="Q64" i="47"/>
  <c r="AC64" i="47"/>
  <c r="AO64" i="47"/>
  <c r="BA64" i="47"/>
  <c r="BM64" i="47"/>
  <c r="H95" i="47"/>
  <c r="H105" i="47" s="1"/>
  <c r="T95" i="47"/>
  <c r="T105" i="47" s="1"/>
  <c r="AF95" i="47"/>
  <c r="AF105" i="47" s="1"/>
  <c r="AR95" i="47"/>
  <c r="AR105" i="47" s="1"/>
  <c r="BD95" i="47"/>
  <c r="BD105" i="47" s="1"/>
  <c r="BP95" i="47"/>
  <c r="BP105" i="47" s="1"/>
  <c r="F48" i="47"/>
  <c r="R48" i="47"/>
  <c r="AD48" i="47"/>
  <c r="AP48" i="47"/>
  <c r="BB48" i="47"/>
  <c r="BN48" i="47"/>
  <c r="E32" i="47"/>
  <c r="Q32" i="47"/>
  <c r="AC32" i="47"/>
  <c r="AO32" i="47"/>
  <c r="BA32" i="47"/>
  <c r="BM32" i="47"/>
  <c r="J93" i="47"/>
  <c r="V93" i="47"/>
  <c r="V103" i="47" s="1"/>
  <c r="AH93" i="47"/>
  <c r="AH103" i="47" s="1"/>
  <c r="AT93" i="47"/>
  <c r="AT103" i="47" s="1"/>
  <c r="BF93" i="47"/>
  <c r="BF103" i="47" s="1"/>
  <c r="BR93" i="47"/>
  <c r="BR103" i="47" s="1"/>
  <c r="L95" i="47"/>
  <c r="L105" i="47" s="1"/>
  <c r="X95" i="47"/>
  <c r="X105" i="47" s="1"/>
  <c r="AJ95" i="47"/>
  <c r="AJ105" i="47" s="1"/>
  <c r="AV95" i="47"/>
  <c r="AV105" i="47" s="1"/>
  <c r="BH95" i="47"/>
  <c r="BH105" i="47" s="1"/>
  <c r="U32" i="46"/>
  <c r="F46" i="46"/>
  <c r="F56" i="46" s="1"/>
  <c r="R46" i="46"/>
  <c r="R56" i="46" s="1"/>
  <c r="AD46" i="46"/>
  <c r="AD56" i="46" s="1"/>
  <c r="AP46" i="46"/>
  <c r="AP56" i="46" s="1"/>
  <c r="BB46" i="46"/>
  <c r="BB56" i="46" s="1"/>
  <c r="G46" i="46"/>
  <c r="G56" i="46" s="1"/>
  <c r="S46" i="46"/>
  <c r="S56" i="46" s="1"/>
  <c r="AE46" i="46"/>
  <c r="AE56" i="46" s="1"/>
  <c r="AQ46" i="46"/>
  <c r="AQ56" i="46" s="1"/>
  <c r="AJ47" i="46"/>
  <c r="AJ57" i="46" s="1"/>
  <c r="AV47" i="46"/>
  <c r="AV57" i="46" s="1"/>
  <c r="BH47" i="46"/>
  <c r="BH57" i="46" s="1"/>
  <c r="AR32" i="46"/>
  <c r="BF46" i="46"/>
  <c r="BF56" i="46" s="1"/>
  <c r="D47" i="46"/>
  <c r="D57" i="46" s="1"/>
  <c r="P47" i="46"/>
  <c r="P57" i="46" s="1"/>
  <c r="AB47" i="46"/>
  <c r="AB57" i="46" s="1"/>
  <c r="AN47" i="46"/>
  <c r="AN57" i="46" s="1"/>
  <c r="AZ47" i="46"/>
  <c r="AZ57" i="46" s="1"/>
  <c r="BT47" i="46"/>
  <c r="BT57" i="46" s="1"/>
  <c r="N32" i="46"/>
  <c r="Z32" i="46"/>
  <c r="AL32" i="46"/>
  <c r="AX32" i="46"/>
  <c r="BR32" i="46"/>
  <c r="G32" i="46"/>
  <c r="S32" i="46"/>
  <c r="AE32" i="46"/>
  <c r="AQ32" i="46"/>
  <c r="BC32" i="46"/>
  <c r="BW32" i="46"/>
  <c r="AY32" i="39"/>
  <c r="O48" i="39"/>
  <c r="AA48" i="39"/>
  <c r="AM48" i="39"/>
  <c r="AZ48" i="39"/>
  <c r="BL48" i="39"/>
  <c r="BX48" i="39"/>
  <c r="BG62" i="39"/>
  <c r="BG72" i="39" s="1"/>
  <c r="BS62" i="39"/>
  <c r="BS72" i="39" s="1"/>
  <c r="K62" i="39"/>
  <c r="K72" i="39" s="1"/>
  <c r="W62" i="39"/>
  <c r="W72" i="39" s="1"/>
  <c r="AI62" i="39"/>
  <c r="AI72" i="39" s="1"/>
  <c r="AU62" i="39"/>
  <c r="AU72" i="39" s="1"/>
  <c r="BH62" i="39"/>
  <c r="BH72" i="39" s="1"/>
  <c r="BT62" i="39"/>
  <c r="BT72" i="39" s="1"/>
  <c r="G48" i="39"/>
  <c r="S48" i="39"/>
  <c r="AE48" i="39"/>
  <c r="AQ48" i="39"/>
  <c r="BD48" i="39"/>
  <c r="BP48" i="39"/>
  <c r="H32" i="39"/>
  <c r="T32" i="39"/>
  <c r="AF32" i="39"/>
  <c r="BE32" i="39"/>
  <c r="BQ32" i="39"/>
  <c r="D61" i="39"/>
  <c r="D71" i="39" s="1"/>
  <c r="P61" i="39"/>
  <c r="P71" i="39" s="1"/>
  <c r="AB61" i="39"/>
  <c r="AB71" i="39" s="1"/>
  <c r="AN61" i="39"/>
  <c r="AN71" i="39" s="1"/>
  <c r="BA61" i="39"/>
  <c r="BA71" i="39" s="1"/>
  <c r="BM61" i="39"/>
  <c r="BM71" i="39" s="1"/>
  <c r="BY61" i="39"/>
  <c r="BY71" i="39" s="1"/>
  <c r="BK62" i="39"/>
  <c r="BK72" i="39" s="1"/>
  <c r="BW62" i="39"/>
  <c r="BW72" i="39" s="1"/>
  <c r="I32" i="39"/>
  <c r="U32" i="39"/>
  <c r="AG32" i="39"/>
  <c r="BF32" i="39"/>
  <c r="BR32" i="39"/>
  <c r="J48" i="39"/>
  <c r="V48" i="39"/>
  <c r="AH48" i="39"/>
  <c r="BG48" i="39"/>
  <c r="BS48" i="39"/>
  <c r="E61" i="39"/>
  <c r="E71" i="39" s="1"/>
  <c r="Q61" i="39"/>
  <c r="Q71" i="39" s="1"/>
  <c r="AC61" i="39"/>
  <c r="AC71" i="39" s="1"/>
  <c r="AO61" i="39"/>
  <c r="AO71" i="39" s="1"/>
  <c r="BB61" i="39"/>
  <c r="BB71" i="39" s="1"/>
  <c r="BN61" i="39"/>
  <c r="BN71" i="39" s="1"/>
  <c r="BZ61" i="39"/>
  <c r="BZ71" i="39" s="1"/>
  <c r="BL62" i="39"/>
  <c r="BL72" i="39" s="1"/>
  <c r="BX62" i="39"/>
  <c r="BX72" i="39" s="1"/>
  <c r="K48" i="39"/>
  <c r="W48" i="39"/>
  <c r="AI48" i="39"/>
  <c r="BH48" i="39"/>
  <c r="BT48" i="39"/>
  <c r="AA16" i="34"/>
  <c r="AY16" i="34"/>
  <c r="BW16" i="34"/>
  <c r="K32" i="34"/>
  <c r="W32" i="34"/>
  <c r="AI32" i="34"/>
  <c r="AU32" i="34"/>
  <c r="BG32" i="34"/>
  <c r="BS32" i="34"/>
  <c r="E48" i="34"/>
  <c r="Q48" i="34"/>
  <c r="AC48" i="34"/>
  <c r="AO48" i="34"/>
  <c r="BA48" i="34"/>
  <c r="BM48" i="34"/>
  <c r="BY48" i="34"/>
  <c r="N64" i="34"/>
  <c r="Z64" i="34"/>
  <c r="AL64" i="34"/>
  <c r="AX64" i="34"/>
  <c r="BJ64" i="34"/>
  <c r="BV64" i="34"/>
  <c r="Q79" i="34"/>
  <c r="Q89" i="34" s="1"/>
  <c r="V79" i="34"/>
  <c r="V89" i="34" s="1"/>
  <c r="AT79" i="34"/>
  <c r="AT89" i="34" s="1"/>
  <c r="BR79" i="34"/>
  <c r="BR89" i="34" s="1"/>
  <c r="F16" i="34"/>
  <c r="R16" i="34"/>
  <c r="AD16" i="34"/>
  <c r="AP16" i="34"/>
  <c r="BB16" i="34"/>
  <c r="BN16" i="34"/>
  <c r="BZ16" i="34"/>
  <c r="N32" i="34"/>
  <c r="Z32" i="34"/>
  <c r="AL32" i="34"/>
  <c r="AX32" i="34"/>
  <c r="BJ32" i="34"/>
  <c r="BV32" i="34"/>
  <c r="H48" i="34"/>
  <c r="T48" i="34"/>
  <c r="AF48" i="34"/>
  <c r="AR48" i="34"/>
  <c r="BD48" i="34"/>
  <c r="BP48" i="34"/>
  <c r="E64" i="34"/>
  <c r="Q64" i="34"/>
  <c r="AC64" i="34"/>
  <c r="AO64" i="34"/>
  <c r="BA64" i="34"/>
  <c r="BM64" i="34"/>
  <c r="BY64" i="34"/>
  <c r="L79" i="34"/>
  <c r="L89" i="34" s="1"/>
  <c r="X79" i="34"/>
  <c r="X89" i="34" s="1"/>
  <c r="AJ79" i="34"/>
  <c r="AJ89" i="34" s="1"/>
  <c r="AV79" i="34"/>
  <c r="AV89" i="34" s="1"/>
  <c r="BH79" i="34"/>
  <c r="BH89" i="34" s="1"/>
  <c r="BT79" i="34"/>
  <c r="BT89" i="34" s="1"/>
  <c r="BQ78" i="34"/>
  <c r="BQ88" i="34" s="1"/>
  <c r="X77" i="34"/>
  <c r="X87" i="34" s="1"/>
  <c r="S16" i="34"/>
  <c r="AQ16" i="34"/>
  <c r="BO16" i="34"/>
  <c r="O32" i="34"/>
  <c r="AA32" i="34"/>
  <c r="AM32" i="34"/>
  <c r="AY32" i="34"/>
  <c r="BK32" i="34"/>
  <c r="BW32" i="34"/>
  <c r="I48" i="34"/>
  <c r="U48" i="34"/>
  <c r="AG48" i="34"/>
  <c r="AS48" i="34"/>
  <c r="BE48" i="34"/>
  <c r="BQ48" i="34"/>
  <c r="F64" i="34"/>
  <c r="R64" i="34"/>
  <c r="AD64" i="34"/>
  <c r="AP64" i="34"/>
  <c r="BB64" i="34"/>
  <c r="BZ64" i="34"/>
  <c r="N79" i="34"/>
  <c r="N89" i="34" s="1"/>
  <c r="AL79" i="34"/>
  <c r="AL89" i="34" s="1"/>
  <c r="BJ79" i="34"/>
  <c r="BJ89" i="34" s="1"/>
  <c r="J16" i="34"/>
  <c r="V16" i="34"/>
  <c r="AH16" i="34"/>
  <c r="AT16" i="34"/>
  <c r="BF16" i="34"/>
  <c r="BR16" i="34"/>
  <c r="F32" i="34"/>
  <c r="R32" i="34"/>
  <c r="AD32" i="34"/>
  <c r="AP32" i="34"/>
  <c r="BB32" i="34"/>
  <c r="BN32" i="34"/>
  <c r="BZ32" i="34"/>
  <c r="L48" i="34"/>
  <c r="X48" i="34"/>
  <c r="AJ48" i="34"/>
  <c r="AV48" i="34"/>
  <c r="BH48" i="34"/>
  <c r="BT48" i="34"/>
  <c r="I64" i="34"/>
  <c r="U64" i="34"/>
  <c r="AG64" i="34"/>
  <c r="AS64" i="34"/>
  <c r="BE64" i="34"/>
  <c r="BQ64" i="34"/>
  <c r="D79" i="34"/>
  <c r="D89" i="34" s="1"/>
  <c r="P79" i="34"/>
  <c r="P89" i="34" s="1"/>
  <c r="AB79" i="34"/>
  <c r="AB89" i="34" s="1"/>
  <c r="AN79" i="34"/>
  <c r="AN89" i="34" s="1"/>
  <c r="AZ79" i="34"/>
  <c r="AZ89" i="34" s="1"/>
  <c r="BL79" i="34"/>
  <c r="BL89" i="34" s="1"/>
  <c r="BX79" i="34"/>
  <c r="BX89" i="34" s="1"/>
  <c r="AK77" i="34"/>
  <c r="AK87" i="34" s="1"/>
  <c r="Z48" i="34"/>
  <c r="AX48" i="34"/>
  <c r="BV48" i="34"/>
  <c r="AI64" i="34"/>
  <c r="AU64" i="34"/>
  <c r="F79" i="34"/>
  <c r="F89" i="34" s="1"/>
  <c r="AD79" i="34"/>
  <c r="AD89" i="34" s="1"/>
  <c r="BB79" i="34"/>
  <c r="BB89" i="34" s="1"/>
  <c r="BZ79" i="34"/>
  <c r="BZ89" i="34" s="1"/>
  <c r="M16" i="34"/>
  <c r="Y16" i="34"/>
  <c r="AK16" i="34"/>
  <c r="AW16" i="34"/>
  <c r="BI16" i="34"/>
  <c r="BU16" i="34"/>
  <c r="I32" i="34"/>
  <c r="AG32" i="34"/>
  <c r="AS32" i="34"/>
  <c r="BE32" i="34"/>
  <c r="BQ32" i="34"/>
  <c r="O48" i="34"/>
  <c r="AA48" i="34"/>
  <c r="AM48" i="34"/>
  <c r="AY48" i="34"/>
  <c r="BK48" i="34"/>
  <c r="BW48" i="34"/>
  <c r="L64" i="34"/>
  <c r="X64" i="34"/>
  <c r="AJ64" i="34"/>
  <c r="AV64" i="34"/>
  <c r="BH64" i="34"/>
  <c r="BT64" i="34"/>
  <c r="W157" i="11"/>
  <c r="AA157" i="11"/>
  <c r="AE157" i="11"/>
  <c r="E158" i="11"/>
  <c r="I158" i="11"/>
  <c r="M158" i="11"/>
  <c r="R158" i="11"/>
  <c r="D159" i="11"/>
  <c r="H159" i="11"/>
  <c r="L159" i="11"/>
  <c r="K158" i="11"/>
  <c r="AB158" i="11"/>
  <c r="F159" i="11"/>
  <c r="N159" i="11"/>
  <c r="W159" i="11"/>
  <c r="AE159" i="11"/>
  <c r="G32" i="13"/>
  <c r="K32" i="13"/>
  <c r="O32" i="13"/>
  <c r="T32" i="13"/>
  <c r="X32" i="13"/>
  <c r="AB32" i="13"/>
  <c r="AF32" i="13"/>
  <c r="AC44" i="13"/>
  <c r="V46" i="13"/>
  <c r="Z46" i="13"/>
  <c r="AD46" i="13"/>
  <c r="D47" i="13"/>
  <c r="H47" i="13"/>
  <c r="L47" i="13"/>
  <c r="Q47" i="13"/>
  <c r="U47" i="13"/>
  <c r="Y47" i="13"/>
  <c r="AC47" i="13"/>
  <c r="AG47" i="13"/>
  <c r="J47" i="13"/>
  <c r="G16" i="14"/>
  <c r="K16" i="14"/>
  <c r="O16" i="14"/>
  <c r="T16" i="14"/>
  <c r="X16" i="14"/>
  <c r="AB16" i="14"/>
  <c r="P5" i="42"/>
  <c r="F158" i="11"/>
  <c r="N158" i="11"/>
  <c r="I159" i="11"/>
  <c r="R159" i="11"/>
  <c r="G45" i="13"/>
  <c r="K45" i="13"/>
  <c r="O45" i="13"/>
  <c r="V47" i="13"/>
  <c r="Z47" i="13"/>
  <c r="AD47" i="13"/>
  <c r="E45" i="13"/>
  <c r="M45" i="13"/>
  <c r="M48" i="13" s="1"/>
  <c r="D16" i="14"/>
  <c r="H16" i="14"/>
  <c r="O5" i="42"/>
  <c r="F45" i="13"/>
  <c r="N45" i="13"/>
  <c r="D158" i="11"/>
  <c r="H158" i="11"/>
  <c r="L158" i="11"/>
  <c r="G157" i="11"/>
  <c r="O157" i="11"/>
  <c r="J158" i="11"/>
  <c r="S158" i="11"/>
  <c r="E159" i="11"/>
  <c r="M159" i="11"/>
  <c r="F32" i="13"/>
  <c r="J32" i="13"/>
  <c r="N32" i="13"/>
  <c r="S32" i="13"/>
  <c r="W32" i="13"/>
  <c r="AA32" i="13"/>
  <c r="AE32" i="13"/>
  <c r="V45" i="13"/>
  <c r="Z45" i="13"/>
  <c r="AD45" i="13"/>
  <c r="D46" i="13"/>
  <c r="H46" i="13"/>
  <c r="L46" i="13"/>
  <c r="Q46" i="13"/>
  <c r="G47" i="13"/>
  <c r="K47" i="13"/>
  <c r="O47" i="13"/>
  <c r="S45" i="13"/>
  <c r="AF16" i="14"/>
  <c r="F48" i="14"/>
  <c r="J48" i="14"/>
  <c r="N48" i="14"/>
  <c r="S48" i="14"/>
  <c r="W48" i="14"/>
  <c r="AA48" i="14"/>
  <c r="AE48" i="14"/>
  <c r="F77" i="14"/>
  <c r="N77" i="14"/>
  <c r="E80" i="15"/>
  <c r="I80" i="15"/>
  <c r="M80" i="15"/>
  <c r="R80" i="15"/>
  <c r="V80" i="15"/>
  <c r="Z80" i="15"/>
  <c r="AF80" i="15"/>
  <c r="T109" i="15"/>
  <c r="F110" i="15"/>
  <c r="W110" i="15"/>
  <c r="F16" i="16"/>
  <c r="J16" i="16"/>
  <c r="N16" i="16"/>
  <c r="G32" i="16"/>
  <c r="K32" i="16"/>
  <c r="O32" i="16"/>
  <c r="T32" i="16"/>
  <c r="X32" i="16"/>
  <c r="AB32" i="16"/>
  <c r="AF32" i="16"/>
  <c r="E61" i="16"/>
  <c r="I61" i="16"/>
  <c r="M61" i="16"/>
  <c r="R61" i="16"/>
  <c r="V61" i="16"/>
  <c r="Z61" i="16"/>
  <c r="AD61" i="16"/>
  <c r="G63" i="16"/>
  <c r="K63" i="16"/>
  <c r="O63" i="16"/>
  <c r="T63" i="16"/>
  <c r="X63" i="16"/>
  <c r="AB63" i="16"/>
  <c r="AF63" i="16"/>
  <c r="N61" i="16"/>
  <c r="AE61" i="16"/>
  <c r="R62" i="16"/>
  <c r="E16" i="17"/>
  <c r="I16" i="17"/>
  <c r="M16" i="17"/>
  <c r="R16" i="17"/>
  <c r="V16" i="17"/>
  <c r="Z16" i="17"/>
  <c r="AD16" i="17"/>
  <c r="F32" i="17"/>
  <c r="J32" i="17"/>
  <c r="N32" i="17"/>
  <c r="S32" i="17"/>
  <c r="W32" i="17"/>
  <c r="AA32" i="17"/>
  <c r="AE32" i="17"/>
  <c r="G48" i="17"/>
  <c r="K48" i="17"/>
  <c r="O48" i="17"/>
  <c r="T48" i="17"/>
  <c r="X48" i="17"/>
  <c r="AB48" i="17"/>
  <c r="AF48" i="17"/>
  <c r="D61" i="17"/>
  <c r="H61" i="17"/>
  <c r="L61" i="17"/>
  <c r="Q61" i="17"/>
  <c r="U61" i="17"/>
  <c r="Y61" i="17"/>
  <c r="F63" i="17"/>
  <c r="J63" i="17"/>
  <c r="N63" i="17"/>
  <c r="S63" i="17"/>
  <c r="W63" i="17"/>
  <c r="AA63" i="17"/>
  <c r="AE63" i="17"/>
  <c r="I61" i="17"/>
  <c r="Z61" i="17"/>
  <c r="L62" i="17"/>
  <c r="AC62" i="17"/>
  <c r="D16" i="19"/>
  <c r="H16" i="19"/>
  <c r="L16" i="19"/>
  <c r="Q16" i="19"/>
  <c r="U16" i="19"/>
  <c r="Y16" i="19"/>
  <c r="AC16" i="19"/>
  <c r="AG16" i="19"/>
  <c r="E32" i="19"/>
  <c r="I32" i="19"/>
  <c r="M32" i="19"/>
  <c r="R32" i="19"/>
  <c r="V32" i="19"/>
  <c r="Z32" i="19"/>
  <c r="AD32" i="19"/>
  <c r="L16" i="14"/>
  <c r="Q16" i="14"/>
  <c r="U16" i="14"/>
  <c r="Y16" i="14"/>
  <c r="AC16" i="14"/>
  <c r="AG16" i="14"/>
  <c r="F32" i="14"/>
  <c r="J32" i="14"/>
  <c r="N32" i="14"/>
  <c r="S32" i="14"/>
  <c r="W32" i="14"/>
  <c r="AA32" i="14"/>
  <c r="AE32" i="14"/>
  <c r="D64" i="14"/>
  <c r="H64" i="14"/>
  <c r="L64" i="14"/>
  <c r="Q64" i="14"/>
  <c r="U64" i="14"/>
  <c r="Y64" i="14"/>
  <c r="AC64" i="14"/>
  <c r="AG64" i="14"/>
  <c r="T78" i="14"/>
  <c r="X78" i="14"/>
  <c r="AB78" i="14"/>
  <c r="AF78" i="14"/>
  <c r="J78" i="14"/>
  <c r="G109" i="15"/>
  <c r="X109" i="15"/>
  <c r="J110" i="15"/>
  <c r="AA110" i="15"/>
  <c r="N48" i="16"/>
  <c r="S48" i="16"/>
  <c r="W48" i="16"/>
  <c r="AA48" i="16"/>
  <c r="AE48" i="16"/>
  <c r="S61" i="16"/>
  <c r="E62" i="16"/>
  <c r="G32" i="14"/>
  <c r="K32" i="14"/>
  <c r="O32" i="14"/>
  <c r="T32" i="14"/>
  <c r="X32" i="14"/>
  <c r="AB32" i="14"/>
  <c r="AF32" i="14"/>
  <c r="E64" i="14"/>
  <c r="I64" i="14"/>
  <c r="M64" i="14"/>
  <c r="R64" i="14"/>
  <c r="V64" i="14"/>
  <c r="Z64" i="14"/>
  <c r="AD64" i="14"/>
  <c r="D77" i="14"/>
  <c r="H77" i="14"/>
  <c r="L77" i="14"/>
  <c r="G78" i="14"/>
  <c r="K78" i="14"/>
  <c r="O78" i="14"/>
  <c r="T79" i="14"/>
  <c r="X79" i="14"/>
  <c r="AB79" i="14"/>
  <c r="AF79" i="14"/>
  <c r="J77" i="14"/>
  <c r="D79" i="14"/>
  <c r="E16" i="15"/>
  <c r="J16" i="15"/>
  <c r="G80" i="15"/>
  <c r="K80" i="15"/>
  <c r="O80" i="15"/>
  <c r="T80" i="15"/>
  <c r="X80" i="15"/>
  <c r="AB80" i="15"/>
  <c r="D110" i="15"/>
  <c r="H110" i="15"/>
  <c r="L110" i="15"/>
  <c r="Q110" i="15"/>
  <c r="U110" i="15"/>
  <c r="Y110" i="15"/>
  <c r="AC110" i="15"/>
  <c r="AG110" i="15"/>
  <c r="G111" i="15"/>
  <c r="K111" i="15"/>
  <c r="O111" i="15"/>
  <c r="T111" i="15"/>
  <c r="X111" i="15"/>
  <c r="AB111" i="15"/>
  <c r="AF111" i="15"/>
  <c r="K109" i="15"/>
  <c r="AB109" i="15"/>
  <c r="N110" i="15"/>
  <c r="AE110" i="15"/>
  <c r="AC60" i="16"/>
  <c r="F61" i="16"/>
  <c r="W61" i="16"/>
  <c r="I62" i="16"/>
  <c r="Z62" i="16"/>
  <c r="G16" i="17"/>
  <c r="K16" i="17"/>
  <c r="O16" i="17"/>
  <c r="T16" i="17"/>
  <c r="X16" i="17"/>
  <c r="AB16" i="17"/>
  <c r="AF16" i="17"/>
  <c r="E48" i="17"/>
  <c r="I48" i="17"/>
  <c r="M48" i="17"/>
  <c r="R48" i="17"/>
  <c r="V48" i="17"/>
  <c r="Z48" i="17"/>
  <c r="AD48" i="17"/>
  <c r="R61" i="17"/>
  <c r="D62" i="17"/>
  <c r="U62" i="17"/>
  <c r="F16" i="19"/>
  <c r="J16" i="19"/>
  <c r="N16" i="19"/>
  <c r="S16" i="19"/>
  <c r="W16" i="19"/>
  <c r="AA16" i="19"/>
  <c r="AE16" i="19"/>
  <c r="G32" i="19"/>
  <c r="K32" i="19"/>
  <c r="O32" i="19"/>
  <c r="T32" i="19"/>
  <c r="X32" i="19"/>
  <c r="AB32" i="19"/>
  <c r="AF32" i="19"/>
  <c r="E63" i="19"/>
  <c r="I63" i="19"/>
  <c r="M63" i="19"/>
  <c r="R63" i="19"/>
  <c r="V63" i="19"/>
  <c r="Z63" i="19"/>
  <c r="AD63" i="19"/>
  <c r="E77" i="14"/>
  <c r="E79" i="14"/>
  <c r="I77" i="14"/>
  <c r="I79" i="14"/>
  <c r="M77" i="14"/>
  <c r="M79" i="14"/>
  <c r="K77" i="14"/>
  <c r="F78" i="14"/>
  <c r="H79" i="14"/>
  <c r="F109" i="15"/>
  <c r="J109" i="15"/>
  <c r="N109" i="15"/>
  <c r="S109" i="15"/>
  <c r="W109" i="15"/>
  <c r="AA109" i="15"/>
  <c r="AE109" i="15"/>
  <c r="D111" i="15"/>
  <c r="H111" i="15"/>
  <c r="L111" i="15"/>
  <c r="Q111" i="15"/>
  <c r="U111" i="15"/>
  <c r="Y111" i="15"/>
  <c r="AC111" i="15"/>
  <c r="AG111" i="15"/>
  <c r="O109" i="15"/>
  <c r="AF109" i="15"/>
  <c r="S110" i="15"/>
  <c r="E16" i="16"/>
  <c r="I16" i="16"/>
  <c r="M16" i="16"/>
  <c r="F32" i="16"/>
  <c r="J32" i="16"/>
  <c r="N32" i="16"/>
  <c r="S32" i="16"/>
  <c r="W32" i="16"/>
  <c r="AA32" i="16"/>
  <c r="AE32" i="16"/>
  <c r="G62" i="16"/>
  <c r="K62" i="16"/>
  <c r="O62" i="16"/>
  <c r="T62" i="16"/>
  <c r="X62" i="16"/>
  <c r="AB62" i="16"/>
  <c r="AF62" i="16"/>
  <c r="F63" i="16"/>
  <c r="J63" i="16"/>
  <c r="N63" i="16"/>
  <c r="S63" i="16"/>
  <c r="W63" i="16"/>
  <c r="AA63" i="16"/>
  <c r="AE63" i="16"/>
  <c r="J61" i="16"/>
  <c r="AA61" i="16"/>
  <c r="M62" i="16"/>
  <c r="AD62" i="16"/>
  <c r="D16" i="17"/>
  <c r="H16" i="17"/>
  <c r="L16" i="17"/>
  <c r="Q16" i="17"/>
  <c r="U16" i="17"/>
  <c r="Y16" i="17"/>
  <c r="AC16" i="17"/>
  <c r="AG16" i="17"/>
  <c r="F48" i="17"/>
  <c r="J48" i="17"/>
  <c r="N48" i="17"/>
  <c r="S48" i="17"/>
  <c r="W48" i="17"/>
  <c r="AA48" i="17"/>
  <c r="AE48" i="17"/>
  <c r="F62" i="17"/>
  <c r="J62" i="17"/>
  <c r="N62" i="17"/>
  <c r="S62" i="17"/>
  <c r="W62" i="17"/>
  <c r="AA62" i="17"/>
  <c r="AE62" i="17"/>
  <c r="E63" i="17"/>
  <c r="I63" i="17"/>
  <c r="M63" i="17"/>
  <c r="R63" i="17"/>
  <c r="V63" i="17"/>
  <c r="Z63" i="17"/>
  <c r="AD63" i="17"/>
  <c r="E61" i="17"/>
  <c r="V61" i="17"/>
  <c r="H62" i="17"/>
  <c r="Y62" i="17"/>
  <c r="G16" i="19"/>
  <c r="K16" i="19"/>
  <c r="O16" i="19"/>
  <c r="T16" i="19"/>
  <c r="X16" i="19"/>
  <c r="AB16" i="19"/>
  <c r="AF16" i="19"/>
  <c r="M47" i="32"/>
  <c r="Q47" i="32"/>
  <c r="U47" i="32"/>
  <c r="Y47" i="32"/>
  <c r="AC47" i="32"/>
  <c r="AG47" i="32"/>
  <c r="AK47" i="32"/>
  <c r="AO47" i="32"/>
  <c r="AS47" i="32"/>
  <c r="L61" i="19"/>
  <c r="AC61" i="19"/>
  <c r="O62" i="19"/>
  <c r="AF62" i="19"/>
  <c r="F47" i="32"/>
  <c r="J47" i="32"/>
  <c r="N47" i="32"/>
  <c r="R47" i="32"/>
  <c r="V47" i="32"/>
  <c r="Z47" i="32"/>
  <c r="AD47" i="32"/>
  <c r="AH47" i="32"/>
  <c r="AL47" i="32"/>
  <c r="AP47" i="32"/>
  <c r="Z140" i="32"/>
  <c r="Z143" i="32" s="1"/>
  <c r="Z150" i="32"/>
  <c r="Z156" i="32" s="1"/>
  <c r="AH55" i="33"/>
  <c r="F46" i="33"/>
  <c r="F56" i="33" s="1"/>
  <c r="J46" i="33"/>
  <c r="J56" i="33" s="1"/>
  <c r="N46" i="33"/>
  <c r="N56" i="33" s="1"/>
  <c r="V46" i="33"/>
  <c r="V56" i="33" s="1"/>
  <c r="Z46" i="33"/>
  <c r="Z56" i="33" s="1"/>
  <c r="AD46" i="33"/>
  <c r="AD56" i="33" s="1"/>
  <c r="AL46" i="33"/>
  <c r="AL56" i="33" s="1"/>
  <c r="AP46" i="33"/>
  <c r="AP56" i="33" s="1"/>
  <c r="AT46" i="33"/>
  <c r="AT56" i="33" s="1"/>
  <c r="BB46" i="33"/>
  <c r="BB56" i="33" s="1"/>
  <c r="BF46" i="33"/>
  <c r="BF56" i="33" s="1"/>
  <c r="BN46" i="33"/>
  <c r="BN56" i="33" s="1"/>
  <c r="BR46" i="33"/>
  <c r="BR56" i="33" s="1"/>
  <c r="BV46" i="33"/>
  <c r="BV56" i="33" s="1"/>
  <c r="F47" i="33"/>
  <c r="F57" i="33" s="1"/>
  <c r="N47" i="33"/>
  <c r="N57" i="33" s="1"/>
  <c r="V47" i="33"/>
  <c r="V57" i="33" s="1"/>
  <c r="AD47" i="33"/>
  <c r="AD57" i="33" s="1"/>
  <c r="AL47" i="33"/>
  <c r="AL57" i="33" s="1"/>
  <c r="AT47" i="33"/>
  <c r="AT57" i="33" s="1"/>
  <c r="BB47" i="33"/>
  <c r="BB57" i="33" s="1"/>
  <c r="BF47" i="33"/>
  <c r="BF57" i="33" s="1"/>
  <c r="BJ47" i="33"/>
  <c r="BJ57" i="33" s="1"/>
  <c r="BN47" i="33"/>
  <c r="BN57" i="33" s="1"/>
  <c r="BR47" i="33"/>
  <c r="BR57" i="33" s="1"/>
  <c r="BV47" i="33"/>
  <c r="BV57" i="33" s="1"/>
  <c r="BZ47" i="33"/>
  <c r="BZ57" i="33" s="1"/>
  <c r="AF55" i="33"/>
  <c r="AD62" i="19"/>
  <c r="D63" i="19"/>
  <c r="H63" i="19"/>
  <c r="L63" i="19"/>
  <c r="Q61" i="19"/>
  <c r="AG61" i="19"/>
  <c r="G47" i="32"/>
  <c r="K47" i="32"/>
  <c r="O47" i="32"/>
  <c r="S47" i="32"/>
  <c r="W47" i="32"/>
  <c r="AA47" i="32"/>
  <c r="AE47" i="32"/>
  <c r="AI47" i="32"/>
  <c r="AM47" i="32"/>
  <c r="AQ47" i="32"/>
  <c r="AU47" i="32"/>
  <c r="AI55" i="33"/>
  <c r="AG55" i="33"/>
  <c r="AJ55" i="33"/>
  <c r="AK55" i="33"/>
  <c r="J32" i="47"/>
  <c r="N32" i="47"/>
  <c r="V32" i="47"/>
  <c r="Z32" i="47"/>
  <c r="AH32" i="47"/>
  <c r="AL32" i="47"/>
  <c r="AT32" i="47"/>
  <c r="AX32" i="47"/>
  <c r="BF32" i="47"/>
  <c r="BJ32" i="47"/>
  <c r="BR32" i="47"/>
  <c r="J48" i="47"/>
  <c r="N48" i="47"/>
  <c r="V48" i="47"/>
  <c r="Z48" i="47"/>
  <c r="AH48" i="47"/>
  <c r="AL48" i="47"/>
  <c r="AT48" i="47"/>
  <c r="AX48" i="47"/>
  <c r="BF48" i="47"/>
  <c r="BJ48" i="47"/>
  <c r="BR48" i="47"/>
  <c r="CA46" i="33"/>
  <c r="CA56" i="33" s="1"/>
  <c r="G47" i="33"/>
  <c r="K47" i="33"/>
  <c r="K57" i="33" s="1"/>
  <c r="O47" i="33"/>
  <c r="O57" i="33" s="1"/>
  <c r="S47" i="33"/>
  <c r="S57" i="33" s="1"/>
  <c r="W47" i="33"/>
  <c r="W57" i="33" s="1"/>
  <c r="AA47" i="33"/>
  <c r="AA57" i="33" s="1"/>
  <c r="AE47" i="33"/>
  <c r="AE57" i="33" s="1"/>
  <c r="AI47" i="33"/>
  <c r="AI57" i="33" s="1"/>
  <c r="AM47" i="33"/>
  <c r="AQ47" i="33"/>
  <c r="AQ57" i="33" s="1"/>
  <c r="AU47" i="33"/>
  <c r="AU57" i="33" s="1"/>
  <c r="AY47" i="33"/>
  <c r="AY57" i="33" s="1"/>
  <c r="H48" i="24"/>
  <c r="P34" i="24"/>
  <c r="D46" i="33"/>
  <c r="D56" i="33" s="1"/>
  <c r="H46" i="33"/>
  <c r="H56" i="33" s="1"/>
  <c r="L46" i="33"/>
  <c r="L56" i="33" s="1"/>
  <c r="P46" i="33"/>
  <c r="P56" i="33" s="1"/>
  <c r="T46" i="33"/>
  <c r="T56" i="33" s="1"/>
  <c r="X46" i="33"/>
  <c r="X56" i="33" s="1"/>
  <c r="AB46" i="33"/>
  <c r="AB56" i="33" s="1"/>
  <c r="AN46" i="33"/>
  <c r="AN56" i="33" s="1"/>
  <c r="AR46" i="33"/>
  <c r="AR56" i="33" s="1"/>
  <c r="AV46" i="33"/>
  <c r="AV56" i="33" s="1"/>
  <c r="AZ46" i="33"/>
  <c r="AZ56" i="33" s="1"/>
  <c r="BD47" i="33"/>
  <c r="BD57" i="33" s="1"/>
  <c r="BH47" i="33"/>
  <c r="BH57" i="33" s="1"/>
  <c r="BL47" i="33"/>
  <c r="BL57" i="33" s="1"/>
  <c r="BP47" i="33"/>
  <c r="BP57" i="33" s="1"/>
  <c r="BT47" i="33"/>
  <c r="BX47" i="33"/>
  <c r="BX57" i="33" s="1"/>
  <c r="D126" i="35"/>
  <c r="D136" i="35" s="1"/>
  <c r="H126" i="35"/>
  <c r="H136" i="35" s="1"/>
  <c r="P126" i="35"/>
  <c r="P136" i="35" s="1"/>
  <c r="T126" i="35"/>
  <c r="X126" i="35"/>
  <c r="X136" i="35" s="1"/>
  <c r="AF126" i="35"/>
  <c r="AF136" i="35" s="1"/>
  <c r="AJ126" i="35"/>
  <c r="AN126" i="35"/>
  <c r="AN136" i="35" s="1"/>
  <c r="AV126" i="35"/>
  <c r="AV136" i="35" s="1"/>
  <c r="AZ126" i="35"/>
  <c r="AZ136" i="35" s="1"/>
  <c r="BD126" i="35"/>
  <c r="BD136" i="35" s="1"/>
  <c r="BL126" i="35"/>
  <c r="BL136" i="35" s="1"/>
  <c r="BP126" i="35"/>
  <c r="BP136" i="35" s="1"/>
  <c r="BT126" i="35"/>
  <c r="BT136" i="35" s="1"/>
  <c r="D127" i="35"/>
  <c r="D137" i="35" s="1"/>
  <c r="H127" i="35"/>
  <c r="H137" i="35" s="1"/>
  <c r="L127" i="35"/>
  <c r="L137" i="35" s="1"/>
  <c r="T127" i="35"/>
  <c r="T137" i="35" s="1"/>
  <c r="X127" i="35"/>
  <c r="X137" i="35" s="1"/>
  <c r="AB127" i="35"/>
  <c r="AB137" i="35" s="1"/>
  <c r="AJ127" i="35"/>
  <c r="AJ137" i="35" s="1"/>
  <c r="AN127" i="35"/>
  <c r="AN137" i="35" s="1"/>
  <c r="AR127" i="35"/>
  <c r="AR137" i="35" s="1"/>
  <c r="AZ127" i="35"/>
  <c r="AZ137" i="35" s="1"/>
  <c r="BD127" i="35"/>
  <c r="BD137" i="35" s="1"/>
  <c r="BH127" i="35"/>
  <c r="BH137" i="35" s="1"/>
  <c r="BP127" i="35"/>
  <c r="BP137" i="35" s="1"/>
  <c r="BT127" i="35"/>
  <c r="BT137" i="35" s="1"/>
  <c r="BX127" i="35"/>
  <c r="BX137" i="35" s="1"/>
  <c r="BE46" i="33"/>
  <c r="BE56" i="33" s="1"/>
  <c r="BI46" i="33"/>
  <c r="BI56" i="33" s="1"/>
  <c r="BM46" i="33"/>
  <c r="BM56" i="33" s="1"/>
  <c r="BQ46" i="33"/>
  <c r="BQ56" i="33" s="1"/>
  <c r="BU46" i="33"/>
  <c r="BU56" i="33" s="1"/>
  <c r="BY46" i="33"/>
  <c r="BY56" i="33" s="1"/>
  <c r="E47" i="33"/>
  <c r="E57" i="33" s="1"/>
  <c r="I47" i="33"/>
  <c r="I57" i="33" s="1"/>
  <c r="M47" i="33"/>
  <c r="M57" i="33" s="1"/>
  <c r="Q47" i="33"/>
  <c r="Q57" i="33" s="1"/>
  <c r="U47" i="33"/>
  <c r="U57" i="33" s="1"/>
  <c r="Y47" i="33"/>
  <c r="Y57" i="33" s="1"/>
  <c r="AC47" i="33"/>
  <c r="AC57" i="33" s="1"/>
  <c r="AG47" i="33"/>
  <c r="AG57" i="33" s="1"/>
  <c r="AK47" i="33"/>
  <c r="AK57" i="33" s="1"/>
  <c r="AO47" i="33"/>
  <c r="AO57" i="33" s="1"/>
  <c r="AS47" i="33"/>
  <c r="AS57" i="33" s="1"/>
  <c r="AW47" i="33"/>
  <c r="AW57" i="33" s="1"/>
  <c r="BA47" i="33"/>
  <c r="BA57" i="33" s="1"/>
  <c r="G127" i="35"/>
  <c r="G137" i="35" s="1"/>
  <c r="W127" i="35"/>
  <c r="W137" i="35" s="1"/>
  <c r="AM127" i="35"/>
  <c r="AM137" i="35" s="1"/>
  <c r="BC127" i="35"/>
  <c r="BC137" i="35" s="1"/>
  <c r="BS127" i="35"/>
  <c r="BS137" i="35" s="1"/>
  <c r="I48" i="24"/>
  <c r="P35" i="24"/>
  <c r="P37" i="24"/>
  <c r="G78" i="34"/>
  <c r="K78" i="34"/>
  <c r="K88" i="34" s="1"/>
  <c r="O78" i="34"/>
  <c r="O88" i="34" s="1"/>
  <c r="S78" i="34"/>
  <c r="W78" i="34"/>
  <c r="W88" i="34" s="1"/>
  <c r="AA78" i="34"/>
  <c r="AA88" i="34" s="1"/>
  <c r="AE78" i="34"/>
  <c r="AE88" i="34" s="1"/>
  <c r="AI78" i="34"/>
  <c r="AI88" i="34" s="1"/>
  <c r="AM78" i="34"/>
  <c r="AQ78" i="34"/>
  <c r="AQ88" i="34" s="1"/>
  <c r="AU78" i="34"/>
  <c r="AU88" i="34" s="1"/>
  <c r="AY78" i="34"/>
  <c r="AY88" i="34" s="1"/>
  <c r="BC78" i="34"/>
  <c r="BC88" i="34" s="1"/>
  <c r="BG78" i="34"/>
  <c r="BG88" i="34" s="1"/>
  <c r="BK78" i="34"/>
  <c r="BK88" i="34" s="1"/>
  <c r="BO78" i="34"/>
  <c r="BO88" i="34" s="1"/>
  <c r="L78" i="37"/>
  <c r="L88" i="37" s="1"/>
  <c r="L79" i="37"/>
  <c r="L89" i="37" s="1"/>
  <c r="AJ78" i="37"/>
  <c r="AJ79" i="37"/>
  <c r="AJ89" i="37" s="1"/>
  <c r="BH78" i="37"/>
  <c r="BH79" i="37"/>
  <c r="BH89" i="37" s="1"/>
  <c r="F78" i="34"/>
  <c r="J78" i="34"/>
  <c r="J88" i="34" s="1"/>
  <c r="N78" i="34"/>
  <c r="N88" i="34" s="1"/>
  <c r="R78" i="34"/>
  <c r="R88" i="34" s="1"/>
  <c r="V78" i="34"/>
  <c r="Z78" i="34"/>
  <c r="Z88" i="34" s="1"/>
  <c r="AD78" i="34"/>
  <c r="AH78" i="34"/>
  <c r="AH88" i="34" s="1"/>
  <c r="AL78" i="34"/>
  <c r="AP78" i="34"/>
  <c r="AP88" i="34" s="1"/>
  <c r="AT78" i="34"/>
  <c r="AT88" i="34" s="1"/>
  <c r="AX78" i="34"/>
  <c r="AX88" i="34" s="1"/>
  <c r="BB78" i="34"/>
  <c r="BF78" i="34"/>
  <c r="BF88" i="34" s="1"/>
  <c r="BJ78" i="34"/>
  <c r="BN78" i="34"/>
  <c r="BN88" i="34" s="1"/>
  <c r="BR78" i="34"/>
  <c r="BV78" i="34"/>
  <c r="BV88" i="34" s="1"/>
  <c r="BZ78" i="34"/>
  <c r="BZ88" i="34" s="1"/>
  <c r="N73" i="36"/>
  <c r="R73" i="36"/>
  <c r="I78" i="37"/>
  <c r="I88" i="37" s="1"/>
  <c r="M78" i="37"/>
  <c r="M88" i="37" s="1"/>
  <c r="U80" i="37"/>
  <c r="U90" i="37" s="1"/>
  <c r="Y78" i="37"/>
  <c r="AG78" i="37"/>
  <c r="AG88" i="37" s="1"/>
  <c r="AK78" i="37"/>
  <c r="AS80" i="37"/>
  <c r="AS90" i="37" s="1"/>
  <c r="AW78" i="37"/>
  <c r="AW88" i="37" s="1"/>
  <c r="BE78" i="37"/>
  <c r="BE88" i="37" s="1"/>
  <c r="BI78" i="37"/>
  <c r="BQ80" i="37"/>
  <c r="BQ90" i="37" s="1"/>
  <c r="BU78" i="37"/>
  <c r="BU88" i="37" s="1"/>
  <c r="F79" i="37"/>
  <c r="F89" i="37" s="1"/>
  <c r="J79" i="37"/>
  <c r="J89" i="37" s="1"/>
  <c r="R79" i="37"/>
  <c r="R89" i="37" s="1"/>
  <c r="V79" i="37"/>
  <c r="V89" i="37" s="1"/>
  <c r="AD79" i="37"/>
  <c r="AD89" i="37" s="1"/>
  <c r="AH79" i="37"/>
  <c r="AH89" i="37" s="1"/>
  <c r="AP79" i="37"/>
  <c r="AP89" i="37" s="1"/>
  <c r="AT79" i="37"/>
  <c r="AT89" i="37" s="1"/>
  <c r="BB79" i="37"/>
  <c r="BB89" i="37" s="1"/>
  <c r="BF79" i="37"/>
  <c r="BF89" i="37" s="1"/>
  <c r="BJ78" i="37"/>
  <c r="BJ88" i="37" s="1"/>
  <c r="BN79" i="37"/>
  <c r="BN89" i="37" s="1"/>
  <c r="BR79" i="37"/>
  <c r="BR89" i="37" s="1"/>
  <c r="BZ79" i="37"/>
  <c r="BZ89" i="37" s="1"/>
  <c r="AU80" i="37"/>
  <c r="AU90" i="37" s="1"/>
  <c r="AU79" i="37"/>
  <c r="AU89" i="37" s="1"/>
  <c r="W79" i="37"/>
  <c r="W89" i="37" s="1"/>
  <c r="Z62" i="23"/>
  <c r="F33" i="36"/>
  <c r="J33" i="36"/>
  <c r="N33" i="36"/>
  <c r="R33" i="36"/>
  <c r="V33" i="36"/>
  <c r="Z33" i="36"/>
  <c r="AD33" i="36"/>
  <c r="AH33" i="36"/>
  <c r="AL33" i="36"/>
  <c r="AP33" i="36"/>
  <c r="AT33" i="36"/>
  <c r="AX33" i="36"/>
  <c r="BB33" i="36"/>
  <c r="BF33" i="36"/>
  <c r="BJ33" i="36"/>
  <c r="BN33" i="36"/>
  <c r="BR33" i="36"/>
  <c r="BV33" i="36"/>
  <c r="BZ33" i="36"/>
  <c r="F49" i="36"/>
  <c r="J49" i="36"/>
  <c r="N49" i="36"/>
  <c r="R49" i="36"/>
  <c r="V49" i="36"/>
  <c r="Z49" i="36"/>
  <c r="AD49" i="36"/>
  <c r="AH49" i="36"/>
  <c r="AL49" i="36"/>
  <c r="AP49" i="36"/>
  <c r="AT49" i="36"/>
  <c r="AX49" i="36"/>
  <c r="BB49" i="36"/>
  <c r="BF49" i="36"/>
  <c r="BJ49" i="36"/>
  <c r="BN49" i="36"/>
  <c r="BR49" i="36"/>
  <c r="BV49" i="36"/>
  <c r="BZ49" i="36"/>
  <c r="F72" i="36"/>
  <c r="F73" i="36"/>
  <c r="Z72" i="36"/>
  <c r="Z73" i="36"/>
  <c r="G73" i="36"/>
  <c r="K73" i="36"/>
  <c r="O73" i="36"/>
  <c r="S73" i="36"/>
  <c r="W73" i="36"/>
  <c r="AA73" i="36"/>
  <c r="AE73" i="36"/>
  <c r="D64" i="36"/>
  <c r="D74" i="36" s="1"/>
  <c r="H74" i="36"/>
  <c r="L72" i="36"/>
  <c r="P74" i="36"/>
  <c r="T74" i="36"/>
  <c r="J61" i="23"/>
  <c r="J62" i="23"/>
  <c r="N62" i="23"/>
  <c r="N61" i="23"/>
  <c r="S61" i="23"/>
  <c r="S62" i="23"/>
  <c r="AA61" i="23"/>
  <c r="AA62" i="23"/>
  <c r="AE62" i="23"/>
  <c r="AE61" i="23"/>
  <c r="E62" i="23"/>
  <c r="E63" i="23"/>
  <c r="M62" i="23"/>
  <c r="M63" i="23"/>
  <c r="R63" i="23"/>
  <c r="R62" i="23"/>
  <c r="V62" i="23"/>
  <c r="V63" i="23"/>
  <c r="AD62" i="23"/>
  <c r="AD63" i="23"/>
  <c r="F61" i="23"/>
  <c r="F63" i="38"/>
  <c r="F73" i="38" s="1"/>
  <c r="F62" i="38"/>
  <c r="F72" i="38" s="1"/>
  <c r="BB63" i="38"/>
  <c r="BB73" i="38" s="1"/>
  <c r="BB62" i="38"/>
  <c r="BB72" i="38" s="1"/>
  <c r="BZ63" i="38"/>
  <c r="BZ73" i="38" s="1"/>
  <c r="BZ62" i="38"/>
  <c r="BZ72" i="38" s="1"/>
  <c r="BW46" i="46"/>
  <c r="BW56" i="46" s="1"/>
  <c r="BW47" i="46"/>
  <c r="BW57" i="46" s="1"/>
  <c r="L47" i="46"/>
  <c r="L57" i="46" s="1"/>
  <c r="L46" i="46"/>
  <c r="L56" i="46" s="1"/>
  <c r="X47" i="46"/>
  <c r="X57" i="46" s="1"/>
  <c r="X46" i="46"/>
  <c r="X56" i="46" s="1"/>
  <c r="W61" i="23"/>
  <c r="BE60" i="39"/>
  <c r="D63" i="39"/>
  <c r="D73" i="39" s="1"/>
  <c r="H63" i="39"/>
  <c r="H73" i="39" s="1"/>
  <c r="L63" i="39"/>
  <c r="L73" i="39" s="1"/>
  <c r="P63" i="39"/>
  <c r="P73" i="39" s="1"/>
  <c r="T63" i="39"/>
  <c r="T73" i="39" s="1"/>
  <c r="X63" i="39"/>
  <c r="X73" i="39" s="1"/>
  <c r="AB63" i="39"/>
  <c r="AB73" i="39" s="1"/>
  <c r="AF63" i="39"/>
  <c r="AF73" i="39" s="1"/>
  <c r="AJ63" i="39"/>
  <c r="AJ73" i="39" s="1"/>
  <c r="AN63" i="39"/>
  <c r="AN73" i="39" s="1"/>
  <c r="AR63" i="39"/>
  <c r="AR73" i="39" s="1"/>
  <c r="AW63" i="39"/>
  <c r="AW73" i="39" s="1"/>
  <c r="BA63" i="39"/>
  <c r="BA73" i="39" s="1"/>
  <c r="BE63" i="39"/>
  <c r="BE73" i="39" s="1"/>
  <c r="BI63" i="39"/>
  <c r="BI73" i="39" s="1"/>
  <c r="BM63" i="39"/>
  <c r="BM73" i="39" s="1"/>
  <c r="BQ63" i="39"/>
  <c r="BQ73" i="39" s="1"/>
  <c r="BU63" i="39"/>
  <c r="BU73" i="39" s="1"/>
  <c r="BY63" i="39"/>
  <c r="BY73" i="39" s="1"/>
  <c r="T32" i="46"/>
  <c r="BX32" i="46"/>
  <c r="AS32" i="46"/>
  <c r="AH55" i="46"/>
  <c r="BW45" i="46"/>
  <c r="BW55" i="46" s="1"/>
  <c r="G32" i="23"/>
  <c r="O32" i="23"/>
  <c r="X32" i="23"/>
  <c r="AF32" i="23"/>
  <c r="H61" i="23"/>
  <c r="H63" i="23"/>
  <c r="Q61" i="23"/>
  <c r="Q63" i="23"/>
  <c r="Y61" i="23"/>
  <c r="Y63" i="23"/>
  <c r="AG61" i="23"/>
  <c r="AG63" i="23"/>
  <c r="G62" i="23"/>
  <c r="K62" i="23"/>
  <c r="O62" i="23"/>
  <c r="T62" i="23"/>
  <c r="X62" i="23"/>
  <c r="AB62" i="23"/>
  <c r="AF62" i="23"/>
  <c r="F63" i="23"/>
  <c r="J63" i="23"/>
  <c r="N63" i="23"/>
  <c r="S63" i="23"/>
  <c r="W63" i="23"/>
  <c r="AA63" i="23"/>
  <c r="AE63" i="23"/>
  <c r="X73" i="36"/>
  <c r="AB73" i="36"/>
  <c r="AF73" i="36"/>
  <c r="BV78" i="37"/>
  <c r="BV88" i="37" s="1"/>
  <c r="K79" i="37"/>
  <c r="K89" i="37" s="1"/>
  <c r="AI79" i="37"/>
  <c r="AI89" i="37" s="1"/>
  <c r="BG79" i="37"/>
  <c r="BG89" i="37" s="1"/>
  <c r="E16" i="38"/>
  <c r="I16" i="38"/>
  <c r="M16" i="38"/>
  <c r="Q16" i="38"/>
  <c r="U16" i="38"/>
  <c r="Y16" i="38"/>
  <c r="AC16" i="38"/>
  <c r="AG16" i="38"/>
  <c r="AK16" i="38"/>
  <c r="AO16" i="38"/>
  <c r="AS16" i="38"/>
  <c r="AW16" i="38"/>
  <c r="BA16" i="38"/>
  <c r="BE16" i="38"/>
  <c r="BI16" i="38"/>
  <c r="BM16" i="38"/>
  <c r="BQ16" i="38"/>
  <c r="BU16" i="38"/>
  <c r="BY16" i="38"/>
  <c r="E32" i="38"/>
  <c r="I32" i="38"/>
  <c r="M32" i="38"/>
  <c r="Q32" i="38"/>
  <c r="U32" i="38"/>
  <c r="Y32" i="38"/>
  <c r="AC32" i="38"/>
  <c r="AG32" i="38"/>
  <c r="AK32" i="38"/>
  <c r="AO32" i="38"/>
  <c r="AS32" i="38"/>
  <c r="AW32" i="38"/>
  <c r="BA32" i="38"/>
  <c r="BE32" i="38"/>
  <c r="BI32" i="38"/>
  <c r="BM32" i="38"/>
  <c r="BQ32" i="38"/>
  <c r="BU32" i="38"/>
  <c r="BY32" i="38"/>
  <c r="R62" i="38"/>
  <c r="R72" i="38" s="1"/>
  <c r="AP62" i="38"/>
  <c r="AP72" i="38" s="1"/>
  <c r="BN62" i="38"/>
  <c r="BN72" i="38" s="1"/>
  <c r="J48" i="23"/>
  <c r="S48" i="23"/>
  <c r="AA48" i="23"/>
  <c r="D63" i="23"/>
  <c r="U63" i="23"/>
  <c r="BS78" i="34"/>
  <c r="BW78" i="34"/>
  <c r="BW88" i="34" s="1"/>
  <c r="G79" i="34"/>
  <c r="G89" i="34" s="1"/>
  <c r="K79" i="34"/>
  <c r="K89" i="34" s="1"/>
  <c r="O79" i="34"/>
  <c r="O89" i="34" s="1"/>
  <c r="S79" i="34"/>
  <c r="S89" i="34" s="1"/>
  <c r="W79" i="34"/>
  <c r="W89" i="34" s="1"/>
  <c r="AA79" i="34"/>
  <c r="AA89" i="34" s="1"/>
  <c r="AE79" i="34"/>
  <c r="AE89" i="34" s="1"/>
  <c r="AI79" i="34"/>
  <c r="AI89" i="34" s="1"/>
  <c r="AM79" i="34"/>
  <c r="AM89" i="34" s="1"/>
  <c r="AQ79" i="34"/>
  <c r="AQ89" i="34" s="1"/>
  <c r="AU79" i="34"/>
  <c r="AU89" i="34" s="1"/>
  <c r="AY79" i="34"/>
  <c r="AY89" i="34" s="1"/>
  <c r="BC79" i="34"/>
  <c r="BC89" i="34" s="1"/>
  <c r="BG79" i="34"/>
  <c r="BG89" i="34" s="1"/>
  <c r="BK79" i="34"/>
  <c r="BK89" i="34" s="1"/>
  <c r="BO79" i="34"/>
  <c r="BO89" i="34" s="1"/>
  <c r="BS79" i="34"/>
  <c r="BS89" i="34" s="1"/>
  <c r="BW79" i="34"/>
  <c r="BW89" i="34" s="1"/>
  <c r="E16" i="37"/>
  <c r="I16" i="37"/>
  <c r="M16" i="37"/>
  <c r="Q16" i="37"/>
  <c r="U16" i="37"/>
  <c r="Y16" i="37"/>
  <c r="AC16" i="37"/>
  <c r="AG16" i="37"/>
  <c r="AK16" i="37"/>
  <c r="AO16" i="37"/>
  <c r="AS16" i="37"/>
  <c r="AW16" i="37"/>
  <c r="BA16" i="37"/>
  <c r="BE16" i="37"/>
  <c r="BI16" i="37"/>
  <c r="BM16" i="37"/>
  <c r="BQ16" i="37"/>
  <c r="BU16" i="37"/>
  <c r="BY16" i="37"/>
  <c r="E32" i="37"/>
  <c r="I32" i="37"/>
  <c r="M32" i="37"/>
  <c r="Q32" i="37"/>
  <c r="U32" i="37"/>
  <c r="Y32" i="37"/>
  <c r="AC32" i="37"/>
  <c r="AG32" i="37"/>
  <c r="AK32" i="37"/>
  <c r="AO32" i="37"/>
  <c r="AS32" i="37"/>
  <c r="AW32" i="37"/>
  <c r="BA32" i="37"/>
  <c r="BE32" i="37"/>
  <c r="BI32" i="37"/>
  <c r="BM32" i="37"/>
  <c r="BQ32" i="37"/>
  <c r="BU32" i="37"/>
  <c r="BY32" i="37"/>
  <c r="X79" i="37"/>
  <c r="X89" i="37" s="1"/>
  <c r="AV79" i="37"/>
  <c r="AV89" i="37" s="1"/>
  <c r="BT79" i="37"/>
  <c r="BT89" i="37" s="1"/>
  <c r="I32" i="46"/>
  <c r="AG32" i="46"/>
  <c r="BE32" i="46"/>
  <c r="K32" i="47"/>
  <c r="AI32" i="47"/>
  <c r="AU32" i="47"/>
  <c r="BG32" i="47"/>
  <c r="D33" i="36"/>
  <c r="H33" i="36"/>
  <c r="L33" i="36"/>
  <c r="P33" i="36"/>
  <c r="T33" i="36"/>
  <c r="X33" i="36"/>
  <c r="AB33" i="36"/>
  <c r="AF33" i="36"/>
  <c r="AJ33" i="36"/>
  <c r="AN33" i="36"/>
  <c r="AR33" i="36"/>
  <c r="AV33" i="36"/>
  <c r="AZ33" i="36"/>
  <c r="BD33" i="36"/>
  <c r="BH33" i="36"/>
  <c r="BL33" i="36"/>
  <c r="BP33" i="36"/>
  <c r="BT33" i="36"/>
  <c r="BX33" i="36"/>
  <c r="D49" i="36"/>
  <c r="H49" i="36"/>
  <c r="L49" i="36"/>
  <c r="P49" i="36"/>
  <c r="T49" i="36"/>
  <c r="X49" i="36"/>
  <c r="AB49" i="36"/>
  <c r="AF49" i="36"/>
  <c r="AJ49" i="36"/>
  <c r="AN49" i="36"/>
  <c r="AR49" i="36"/>
  <c r="AV49" i="36"/>
  <c r="AZ49" i="36"/>
  <c r="BD49" i="36"/>
  <c r="BH49" i="36"/>
  <c r="BL49" i="36"/>
  <c r="BP49" i="36"/>
  <c r="BT49" i="36"/>
  <c r="BX49" i="36"/>
  <c r="T72" i="36"/>
  <c r="AF72" i="36"/>
  <c r="AR72" i="36"/>
  <c r="BH72" i="36"/>
  <c r="BL72" i="36"/>
  <c r="BP72" i="36"/>
  <c r="BT72" i="36"/>
  <c r="BX72" i="36"/>
  <c r="E63" i="36"/>
  <c r="E73" i="36" s="1"/>
  <c r="I73" i="36"/>
  <c r="M73" i="36"/>
  <c r="Q73" i="36"/>
  <c r="U73" i="36"/>
  <c r="Y73" i="36"/>
  <c r="AC73" i="36"/>
  <c r="F74" i="36"/>
  <c r="J74" i="36"/>
  <c r="N74" i="36"/>
  <c r="R74" i="36"/>
  <c r="V74" i="36"/>
  <c r="Z74" i="36"/>
  <c r="AD74" i="36"/>
  <c r="G16" i="37"/>
  <c r="O16" i="37"/>
  <c r="S16" i="37"/>
  <c r="AA16" i="37"/>
  <c r="AE16" i="37"/>
  <c r="AM16" i="37"/>
  <c r="AQ16" i="37"/>
  <c r="AY16" i="37"/>
  <c r="BC16" i="37"/>
  <c r="BK16" i="37"/>
  <c r="BO16" i="37"/>
  <c r="BW16" i="37"/>
  <c r="F32" i="37"/>
  <c r="J32" i="37"/>
  <c r="N32" i="37"/>
  <c r="R32" i="37"/>
  <c r="Z32" i="37"/>
  <c r="AD32" i="37"/>
  <c r="AL32" i="37"/>
  <c r="AP32" i="37"/>
  <c r="AT32" i="37"/>
  <c r="AX32" i="37"/>
  <c r="BB32" i="37"/>
  <c r="BF32" i="37"/>
  <c r="BJ32" i="37"/>
  <c r="BN32" i="37"/>
  <c r="BR32" i="37"/>
  <c r="BV32" i="37"/>
  <c r="BZ32" i="37"/>
  <c r="F78" i="37"/>
  <c r="F88" i="37" s="1"/>
  <c r="J78" i="37"/>
  <c r="R78" i="37"/>
  <c r="V78" i="37"/>
  <c r="V88" i="37" s="1"/>
  <c r="AD78" i="37"/>
  <c r="AH78" i="37"/>
  <c r="AH88" i="37" s="1"/>
  <c r="AP78" i="37"/>
  <c r="AP88" i="37" s="1"/>
  <c r="AT78" i="37"/>
  <c r="AT88" i="37" s="1"/>
  <c r="BB78" i="37"/>
  <c r="BB88" i="37" s="1"/>
  <c r="BF78" i="37"/>
  <c r="BF88" i="37" s="1"/>
  <c r="BN78" i="37"/>
  <c r="BN88" i="37" s="1"/>
  <c r="BR78" i="37"/>
  <c r="BR88" i="37" s="1"/>
  <c r="BZ78" i="37"/>
  <c r="BZ88" i="37" s="1"/>
  <c r="G79" i="37"/>
  <c r="G89" i="37" s="1"/>
  <c r="O79" i="37"/>
  <c r="O89" i="37" s="1"/>
  <c r="S79" i="37"/>
  <c r="S89" i="37" s="1"/>
  <c r="AA79" i="37"/>
  <c r="AA89" i="37" s="1"/>
  <c r="AE79" i="37"/>
  <c r="AE89" i="37" s="1"/>
  <c r="AM79" i="37"/>
  <c r="AM89" i="37" s="1"/>
  <c r="AQ79" i="37"/>
  <c r="AQ89" i="37" s="1"/>
  <c r="AY79" i="37"/>
  <c r="AY89" i="37" s="1"/>
  <c r="BC79" i="37"/>
  <c r="BC89" i="37" s="1"/>
  <c r="BK79" i="37"/>
  <c r="BK89" i="37" s="1"/>
  <c r="BO79" i="37"/>
  <c r="BO89" i="37" s="1"/>
  <c r="BW79" i="37"/>
  <c r="BW89" i="37" s="1"/>
  <c r="D80" i="37"/>
  <c r="D90" i="37" s="1"/>
  <c r="L80" i="37"/>
  <c r="L90" i="37" s="1"/>
  <c r="P80" i="37"/>
  <c r="P90" i="37" s="1"/>
  <c r="X80" i="37"/>
  <c r="X90" i="37" s="1"/>
  <c r="AB80" i="37"/>
  <c r="AB90" i="37" s="1"/>
  <c r="AJ80" i="37"/>
  <c r="AJ90" i="37" s="1"/>
  <c r="AN80" i="37"/>
  <c r="AN90" i="37" s="1"/>
  <c r="AV80" i="37"/>
  <c r="AV90" i="37" s="1"/>
  <c r="AZ80" i="37"/>
  <c r="AZ90" i="37" s="1"/>
  <c r="BH80" i="37"/>
  <c r="BH90" i="37" s="1"/>
  <c r="BL80" i="37"/>
  <c r="BL90" i="37" s="1"/>
  <c r="BT80" i="37"/>
  <c r="BT90" i="37" s="1"/>
  <c r="BX80" i="37"/>
  <c r="BX90" i="37" s="1"/>
  <c r="F16" i="38"/>
  <c r="J16" i="38"/>
  <c r="N16" i="38"/>
  <c r="R16" i="38"/>
  <c r="V16" i="38"/>
  <c r="Z16" i="38"/>
  <c r="AD16" i="38"/>
  <c r="AH16" i="38"/>
  <c r="AL16" i="38"/>
  <c r="AP16" i="38"/>
  <c r="AT16" i="38"/>
  <c r="AX16" i="38"/>
  <c r="BB16" i="38"/>
  <c r="BF16" i="38"/>
  <c r="BJ16" i="38"/>
  <c r="BN16" i="38"/>
  <c r="BR16" i="38"/>
  <c r="BV16" i="38"/>
  <c r="BZ16" i="38"/>
  <c r="F32" i="38"/>
  <c r="J32" i="38"/>
  <c r="N32" i="38"/>
  <c r="R32" i="38"/>
  <c r="V32" i="38"/>
  <c r="Z32" i="38"/>
  <c r="AD32" i="38"/>
  <c r="AH32" i="38"/>
  <c r="AL32" i="38"/>
  <c r="AP32" i="38"/>
  <c r="E63" i="39"/>
  <c r="E73" i="39" s="1"/>
  <c r="I63" i="39"/>
  <c r="I73" i="39" s="1"/>
  <c r="M63" i="39"/>
  <c r="M73" i="39" s="1"/>
  <c r="Q63" i="39"/>
  <c r="Q73" i="39" s="1"/>
  <c r="U63" i="39"/>
  <c r="U73" i="39" s="1"/>
  <c r="Y63" i="39"/>
  <c r="Y73" i="39" s="1"/>
  <c r="AC63" i="39"/>
  <c r="AC73" i="39" s="1"/>
  <c r="AG63" i="39"/>
  <c r="AG73" i="39" s="1"/>
  <c r="AK63" i="39"/>
  <c r="AK73" i="39" s="1"/>
  <c r="AO63" i="39"/>
  <c r="AO73" i="39" s="1"/>
  <c r="AS63" i="39"/>
  <c r="AS73" i="39" s="1"/>
  <c r="AX63" i="39"/>
  <c r="AX73" i="39" s="1"/>
  <c r="BB63" i="39"/>
  <c r="BB73" i="39" s="1"/>
  <c r="BF63" i="39"/>
  <c r="BF73" i="39" s="1"/>
  <c r="BJ63" i="39"/>
  <c r="BJ73" i="39" s="1"/>
  <c r="BN63" i="39"/>
  <c r="BN73" i="39" s="1"/>
  <c r="BR63" i="39"/>
  <c r="BR73" i="39" s="1"/>
  <c r="BV63" i="39"/>
  <c r="BV73" i="39" s="1"/>
  <c r="BZ63" i="39"/>
  <c r="BZ73" i="39" s="1"/>
  <c r="K32" i="46"/>
  <c r="O32" i="46"/>
  <c r="W32" i="46"/>
  <c r="AA32" i="46"/>
  <c r="AI32" i="46"/>
  <c r="AM32" i="46"/>
  <c r="AU32" i="46"/>
  <c r="AY32" i="46"/>
  <c r="BG32" i="46"/>
  <c r="BS32" i="46"/>
  <c r="D32" i="23"/>
  <c r="H32" i="23"/>
  <c r="L32" i="23"/>
  <c r="Q32" i="23"/>
  <c r="U32" i="23"/>
  <c r="Y32" i="23"/>
  <c r="AC32" i="23"/>
  <c r="AG32" i="23"/>
  <c r="E61" i="23"/>
  <c r="I61" i="23"/>
  <c r="M61" i="23"/>
  <c r="R61" i="23"/>
  <c r="V61" i="23"/>
  <c r="Z61" i="23"/>
  <c r="AD61" i="23"/>
  <c r="D62" i="23"/>
  <c r="H62" i="23"/>
  <c r="L62" i="23"/>
  <c r="Q62" i="23"/>
  <c r="U62" i="23"/>
  <c r="Y62" i="23"/>
  <c r="AC62" i="23"/>
  <c r="AG62" i="23"/>
  <c r="G63" i="23"/>
  <c r="K63" i="23"/>
  <c r="O63" i="23"/>
  <c r="T63" i="23"/>
  <c r="X63" i="23"/>
  <c r="AB63" i="23"/>
  <c r="AF63" i="23"/>
  <c r="D16" i="36"/>
  <c r="E33" i="36"/>
  <c r="I33" i="36"/>
  <c r="M33" i="36"/>
  <c r="Q33" i="36"/>
  <c r="U33" i="36"/>
  <c r="Y33" i="36"/>
  <c r="AC33" i="36"/>
  <c r="AG33" i="36"/>
  <c r="AK33" i="36"/>
  <c r="AO33" i="36"/>
  <c r="AS33" i="36"/>
  <c r="AW33" i="36"/>
  <c r="BA33" i="36"/>
  <c r="BE33" i="36"/>
  <c r="BI33" i="36"/>
  <c r="BM33" i="36"/>
  <c r="BQ33" i="36"/>
  <c r="BU33" i="36"/>
  <c r="BY33" i="36"/>
  <c r="E49" i="36"/>
  <c r="I49" i="36"/>
  <c r="M49" i="36"/>
  <c r="Q49" i="36"/>
  <c r="U49" i="36"/>
  <c r="Y49" i="36"/>
  <c r="AC49" i="36"/>
  <c r="AG49" i="36"/>
  <c r="AK49" i="36"/>
  <c r="AO49" i="36"/>
  <c r="AS49" i="36"/>
  <c r="AW49" i="36"/>
  <c r="BA49" i="36"/>
  <c r="BE49" i="36"/>
  <c r="BI49" i="36"/>
  <c r="BM49" i="36"/>
  <c r="BQ49" i="36"/>
  <c r="BU49" i="36"/>
  <c r="BY49" i="36"/>
  <c r="E62" i="36"/>
  <c r="E72" i="36" s="1"/>
  <c r="I72" i="36"/>
  <c r="M72" i="36"/>
  <c r="Q72" i="36"/>
  <c r="U72" i="36"/>
  <c r="Y72" i="36"/>
  <c r="AC72" i="36"/>
  <c r="AG72" i="36"/>
  <c r="AK72" i="36"/>
  <c r="AO72" i="36"/>
  <c r="AS72" i="36"/>
  <c r="AW72" i="36"/>
  <c r="BI72" i="36"/>
  <c r="BU72" i="36"/>
  <c r="J73" i="36"/>
  <c r="V73" i="36"/>
  <c r="K74" i="36"/>
  <c r="W74" i="36"/>
  <c r="D16" i="37"/>
  <c r="L16" i="37"/>
  <c r="P16" i="37"/>
  <c r="X16" i="37"/>
  <c r="AB16" i="37"/>
  <c r="AJ16" i="37"/>
  <c r="AN16" i="37"/>
  <c r="AV16" i="37"/>
  <c r="AZ16" i="37"/>
  <c r="BH16" i="37"/>
  <c r="BL16" i="37"/>
  <c r="BT16" i="37"/>
  <c r="BX16" i="37"/>
  <c r="K32" i="37"/>
  <c r="O32" i="37"/>
  <c r="W32" i="37"/>
  <c r="AA32" i="37"/>
  <c r="AI32" i="37"/>
  <c r="AM32" i="37"/>
  <c r="AU32" i="37"/>
  <c r="AY32" i="37"/>
  <c r="BG32" i="37"/>
  <c r="BK32" i="37"/>
  <c r="BS32" i="37"/>
  <c r="BW32" i="37"/>
  <c r="G78" i="37"/>
  <c r="G88" i="37" s="1"/>
  <c r="K78" i="37"/>
  <c r="S78" i="37"/>
  <c r="W78" i="37"/>
  <c r="AE78" i="37"/>
  <c r="AE88" i="37" s="1"/>
  <c r="AI78" i="37"/>
  <c r="AI88" i="37" s="1"/>
  <c r="AQ78" i="37"/>
  <c r="AQ88" i="37" s="1"/>
  <c r="AU78" i="37"/>
  <c r="AU88" i="37" s="1"/>
  <c r="BC78" i="37"/>
  <c r="BC88" i="37" s="1"/>
  <c r="BG78" i="37"/>
  <c r="BG88" i="37" s="1"/>
  <c r="BO78" i="37"/>
  <c r="BO88" i="37" s="1"/>
  <c r="BS78" i="37"/>
  <c r="D79" i="37"/>
  <c r="D89" i="37" s="1"/>
  <c r="P79" i="37"/>
  <c r="P89" i="37" s="1"/>
  <c r="AB79" i="37"/>
  <c r="AB89" i="37" s="1"/>
  <c r="AN79" i="37"/>
  <c r="AN89" i="37" s="1"/>
  <c r="AZ79" i="37"/>
  <c r="AZ89" i="37" s="1"/>
  <c r="BL79" i="37"/>
  <c r="BL89" i="37" s="1"/>
  <c r="BX79" i="37"/>
  <c r="BX89" i="37" s="1"/>
  <c r="M80" i="37"/>
  <c r="M90" i="37" s="1"/>
  <c r="Y80" i="37"/>
  <c r="Y90" i="37" s="1"/>
  <c r="AK80" i="37"/>
  <c r="AK90" i="37" s="1"/>
  <c r="AW80" i="37"/>
  <c r="AW90" i="37" s="1"/>
  <c r="BI80" i="37"/>
  <c r="BI90" i="37" s="1"/>
  <c r="BU80" i="37"/>
  <c r="BU90" i="37" s="1"/>
  <c r="G16" i="38"/>
  <c r="K16" i="38"/>
  <c r="O16" i="38"/>
  <c r="S16" i="38"/>
  <c r="W16" i="38"/>
  <c r="AA16" i="38"/>
  <c r="AE16" i="38"/>
  <c r="AI16" i="38"/>
  <c r="AM16" i="38"/>
  <c r="AQ16" i="38"/>
  <c r="AU16" i="38"/>
  <c r="AY16" i="38"/>
  <c r="BC16" i="38"/>
  <c r="BG16" i="38"/>
  <c r="BK16" i="38"/>
  <c r="BO16" i="38"/>
  <c r="BS16" i="38"/>
  <c r="BW16" i="38"/>
  <c r="G32" i="38"/>
  <c r="K32" i="38"/>
  <c r="O32" i="38"/>
  <c r="S32" i="38"/>
  <c r="W32" i="38"/>
  <c r="AA32" i="38"/>
  <c r="AE32" i="38"/>
  <c r="AI32" i="38"/>
  <c r="AM32" i="38"/>
  <c r="AQ32" i="38"/>
  <c r="AU32" i="38"/>
  <c r="AY32" i="38"/>
  <c r="BC32" i="38"/>
  <c r="BG32" i="38"/>
  <c r="BK32" i="38"/>
  <c r="BO32" i="38"/>
  <c r="BS32" i="38"/>
  <c r="BW32" i="38"/>
  <c r="G48" i="38"/>
  <c r="K48" i="38"/>
  <c r="O48" i="38"/>
  <c r="S48" i="38"/>
  <c r="W48" i="38"/>
  <c r="AA48" i="38"/>
  <c r="AE48" i="38"/>
  <c r="AI48" i="38"/>
  <c r="AM48" i="38"/>
  <c r="AQ48" i="38"/>
  <c r="AU48" i="38"/>
  <c r="AY48" i="38"/>
  <c r="BC48" i="38"/>
  <c r="BG48" i="38"/>
  <c r="BK48" i="38"/>
  <c r="BO48" i="38"/>
  <c r="BS48" i="38"/>
  <c r="BW48" i="38"/>
  <c r="D62" i="38"/>
  <c r="D72" i="38" s="1"/>
  <c r="H62" i="38"/>
  <c r="H72" i="38" s="1"/>
  <c r="L62" i="38"/>
  <c r="L72" i="38" s="1"/>
  <c r="P62" i="38"/>
  <c r="P72" i="38" s="1"/>
  <c r="T62" i="38"/>
  <c r="T72" i="38" s="1"/>
  <c r="X62" i="38"/>
  <c r="X72" i="38" s="1"/>
  <c r="AB62" i="38"/>
  <c r="AB72" i="38" s="1"/>
  <c r="AF62" i="38"/>
  <c r="AF72" i="38" s="1"/>
  <c r="AJ62" i="38"/>
  <c r="AJ72" i="38" s="1"/>
  <c r="AN62" i="38"/>
  <c r="AN72" i="38" s="1"/>
  <c r="AR62" i="38"/>
  <c r="AR72" i="38" s="1"/>
  <c r="AV62" i="38"/>
  <c r="AV72" i="38" s="1"/>
  <c r="AZ62" i="38"/>
  <c r="AZ72" i="38" s="1"/>
  <c r="BD62" i="38"/>
  <c r="BD72" i="38" s="1"/>
  <c r="BH62" i="38"/>
  <c r="BH72" i="38" s="1"/>
  <c r="BL62" i="38"/>
  <c r="BL72" i="38" s="1"/>
  <c r="BP62" i="38"/>
  <c r="BP72" i="38" s="1"/>
  <c r="BT62" i="38"/>
  <c r="BT72" i="38" s="1"/>
  <c r="BX62" i="38"/>
  <c r="BX72" i="38" s="1"/>
  <c r="E63" i="38"/>
  <c r="E73" i="38" s="1"/>
  <c r="I63" i="38"/>
  <c r="I73" i="38" s="1"/>
  <c r="M63" i="38"/>
  <c r="M73" i="38" s="1"/>
  <c r="Q63" i="38"/>
  <c r="Q73" i="38" s="1"/>
  <c r="U63" i="38"/>
  <c r="U73" i="38" s="1"/>
  <c r="Y63" i="38"/>
  <c r="Y73" i="38" s="1"/>
  <c r="AC63" i="38"/>
  <c r="AC73" i="38" s="1"/>
  <c r="AG63" i="38"/>
  <c r="AG73" i="38" s="1"/>
  <c r="AK63" i="38"/>
  <c r="AK73" i="38" s="1"/>
  <c r="AO63" i="38"/>
  <c r="AO73" i="38" s="1"/>
  <c r="AS63" i="38"/>
  <c r="AS73" i="38" s="1"/>
  <c r="AW63" i="38"/>
  <c r="AW73" i="38" s="1"/>
  <c r="BA63" i="38"/>
  <c r="BA73" i="38" s="1"/>
  <c r="BE63" i="38"/>
  <c r="BE73" i="38" s="1"/>
  <c r="BI63" i="38"/>
  <c r="BI73" i="38" s="1"/>
  <c r="BM63" i="38"/>
  <c r="BM73" i="38" s="1"/>
  <c r="BQ63" i="38"/>
  <c r="BQ73" i="38" s="1"/>
  <c r="BU63" i="38"/>
  <c r="BU73" i="38" s="1"/>
  <c r="BY63" i="38"/>
  <c r="BY73" i="38" s="1"/>
  <c r="L48" i="39"/>
  <c r="X48" i="39"/>
  <c r="BI48" i="39"/>
  <c r="BU48" i="39"/>
  <c r="H32" i="46"/>
  <c r="AF32" i="46"/>
  <c r="BD32" i="46"/>
  <c r="H45" i="46"/>
  <c r="H55" i="46" s="1"/>
  <c r="L45" i="46"/>
  <c r="L55" i="46" s="1"/>
  <c r="T45" i="46"/>
  <c r="T55" i="46" s="1"/>
  <c r="X45" i="46"/>
  <c r="X55" i="46" s="1"/>
  <c r="AR45" i="46"/>
  <c r="AR55" i="46" s="1"/>
  <c r="AV45" i="46"/>
  <c r="AV55" i="46" s="1"/>
  <c r="BD47" i="46"/>
  <c r="BD57" i="46" s="1"/>
  <c r="BH45" i="46"/>
  <c r="BV46" i="46"/>
  <c r="BV56" i="46" s="1"/>
  <c r="BZ46" i="46"/>
  <c r="BZ56" i="46" s="1"/>
  <c r="G47" i="46"/>
  <c r="G57" i="46" s="1"/>
  <c r="K47" i="46"/>
  <c r="K57" i="46" s="1"/>
  <c r="O47" i="46"/>
  <c r="O57" i="46" s="1"/>
  <c r="S47" i="46"/>
  <c r="S57" i="46" s="1"/>
  <c r="W47" i="46"/>
  <c r="W57" i="46" s="1"/>
  <c r="AA47" i="46"/>
  <c r="AA57" i="46" s="1"/>
  <c r="AE47" i="46"/>
  <c r="AE57" i="46" s="1"/>
  <c r="AI47" i="46"/>
  <c r="AI57" i="46" s="1"/>
  <c r="AM47" i="46"/>
  <c r="AM57" i="46" s="1"/>
  <c r="AQ47" i="46"/>
  <c r="AQ57" i="46" s="1"/>
  <c r="AU47" i="46"/>
  <c r="AU57" i="46" s="1"/>
  <c r="AY47" i="46"/>
  <c r="AY57" i="46" s="1"/>
  <c r="BS47" i="46"/>
  <c r="BS57" i="46" s="1"/>
  <c r="AV46" i="46"/>
  <c r="AV56" i="46" s="1"/>
  <c r="E32" i="23"/>
  <c r="I32" i="23"/>
  <c r="M32" i="23"/>
  <c r="R32" i="23"/>
  <c r="V32" i="23"/>
  <c r="Z32" i="23"/>
  <c r="AD32" i="23"/>
  <c r="G48" i="23"/>
  <c r="K48" i="23"/>
  <c r="O48" i="23"/>
  <c r="T48" i="23"/>
  <c r="X48" i="23"/>
  <c r="AB48" i="23"/>
  <c r="AF48" i="23"/>
  <c r="E48" i="38"/>
  <c r="I48" i="38"/>
  <c r="M48" i="38"/>
  <c r="Q48" i="38"/>
  <c r="U48" i="38"/>
  <c r="Y48" i="38"/>
  <c r="AC48" i="38"/>
  <c r="AG48" i="38"/>
  <c r="AK48" i="38"/>
  <c r="AO48" i="38"/>
  <c r="AS48" i="38"/>
  <c r="AW48" i="38"/>
  <c r="BA48" i="38"/>
  <c r="BE48" i="38"/>
  <c r="BI48" i="38"/>
  <c r="BM48" i="38"/>
  <c r="BQ48" i="38"/>
  <c r="BU48" i="38"/>
  <c r="BY48" i="38"/>
  <c r="E61" i="38"/>
  <c r="E71" i="38" s="1"/>
  <c r="M61" i="38"/>
  <c r="M71" i="38" s="1"/>
  <c r="Q61" i="38"/>
  <c r="Q71" i="38" s="1"/>
  <c r="Y61" i="38"/>
  <c r="Y71" i="38" s="1"/>
  <c r="AC61" i="38"/>
  <c r="AC71" i="38" s="1"/>
  <c r="AK61" i="38"/>
  <c r="AO61" i="38"/>
  <c r="AO71" i="38" s="1"/>
  <c r="AW61" i="38"/>
  <c r="AW71" i="38" s="1"/>
  <c r="BA61" i="38"/>
  <c r="BA71" i="38" s="1"/>
  <c r="BI61" i="38"/>
  <c r="BI71" i="38" s="1"/>
  <c r="BM61" i="38"/>
  <c r="BM71" i="38" s="1"/>
  <c r="BU61" i="38"/>
  <c r="BU71" i="38" s="1"/>
  <c r="BY61" i="38"/>
  <c r="BY71" i="38" s="1"/>
  <c r="J62" i="38"/>
  <c r="J72" i="38" s="1"/>
  <c r="N62" i="38"/>
  <c r="N72" i="38" s="1"/>
  <c r="V62" i="38"/>
  <c r="V72" i="38" s="1"/>
  <c r="Z62" i="38"/>
  <c r="Z72" i="38" s="1"/>
  <c r="AH62" i="38"/>
  <c r="AH72" i="38" s="1"/>
  <c r="AL62" i="38"/>
  <c r="AL72" i="38" s="1"/>
  <c r="AT62" i="38"/>
  <c r="AT72" i="38" s="1"/>
  <c r="AX62" i="38"/>
  <c r="AX72" i="38" s="1"/>
  <c r="BF62" i="38"/>
  <c r="BF72" i="38" s="1"/>
  <c r="BJ62" i="38"/>
  <c r="BJ72" i="38" s="1"/>
  <c r="BR62" i="38"/>
  <c r="BR72" i="38" s="1"/>
  <c r="BV62" i="38"/>
  <c r="BV72" i="38" s="1"/>
  <c r="G63" i="38"/>
  <c r="G73" i="38" s="1"/>
  <c r="K63" i="38"/>
  <c r="K73" i="38" s="1"/>
  <c r="S63" i="38"/>
  <c r="S73" i="38" s="1"/>
  <c r="W63" i="38"/>
  <c r="W73" i="38" s="1"/>
  <c r="AE63" i="38"/>
  <c r="AE73" i="38" s="1"/>
  <c r="AI63" i="38"/>
  <c r="AI73" i="38" s="1"/>
  <c r="AQ63" i="38"/>
  <c r="AQ73" i="38" s="1"/>
  <c r="AU63" i="38"/>
  <c r="AU73" i="38" s="1"/>
  <c r="BC63" i="38"/>
  <c r="BC73" i="38" s="1"/>
  <c r="BG63" i="38"/>
  <c r="BG73" i="38" s="1"/>
  <c r="BO63" i="38"/>
  <c r="BO73" i="38" s="1"/>
  <c r="BS63" i="38"/>
  <c r="BS73" i="38" s="1"/>
  <c r="F32" i="39"/>
  <c r="J32" i="39"/>
  <c r="R32" i="39"/>
  <c r="V32" i="39"/>
  <c r="AD32" i="39"/>
  <c r="AH32" i="39"/>
  <c r="AP32" i="39"/>
  <c r="AT32" i="39"/>
  <c r="BC32" i="39"/>
  <c r="BG32" i="39"/>
  <c r="BO32" i="39"/>
  <c r="BS32" i="39"/>
  <c r="D48" i="39"/>
  <c r="H48" i="39"/>
  <c r="P48" i="39"/>
  <c r="T48" i="39"/>
  <c r="AB48" i="39"/>
  <c r="AF48" i="39"/>
  <c r="AN48" i="39"/>
  <c r="AR48" i="39"/>
  <c r="BA48" i="39"/>
  <c r="BE48" i="39"/>
  <c r="BM48" i="39"/>
  <c r="BQ48" i="39"/>
  <c r="BY48" i="39"/>
  <c r="F61" i="39"/>
  <c r="F71" i="39" s="1"/>
  <c r="J61" i="39"/>
  <c r="J71" i="39" s="1"/>
  <c r="N61" i="39"/>
  <c r="N71" i="39" s="1"/>
  <c r="R61" i="39"/>
  <c r="R71" i="39" s="1"/>
  <c r="V61" i="39"/>
  <c r="V71" i="39" s="1"/>
  <c r="Z61" i="39"/>
  <c r="Z71" i="39" s="1"/>
  <c r="AD61" i="39"/>
  <c r="AD71" i="39" s="1"/>
  <c r="AH61" i="39"/>
  <c r="AL61" i="39"/>
  <c r="AP61" i="39"/>
  <c r="AP71" i="39" s="1"/>
  <c r="AT61" i="39"/>
  <c r="AY61" i="39"/>
  <c r="AY71" i="39" s="1"/>
  <c r="BC61" i="39"/>
  <c r="BC71" i="39" s="1"/>
  <c r="BG61" i="39"/>
  <c r="BG71" i="39" s="1"/>
  <c r="BK61" i="39"/>
  <c r="BK71" i="39" s="1"/>
  <c r="BO61" i="39"/>
  <c r="BO71" i="39" s="1"/>
  <c r="BS61" i="39"/>
  <c r="BW61" i="39"/>
  <c r="BW71" i="39" s="1"/>
  <c r="D62" i="39"/>
  <c r="D72" i="39" s="1"/>
  <c r="H62" i="39"/>
  <c r="H72" i="39" s="1"/>
  <c r="L62" i="39"/>
  <c r="L72" i="39" s="1"/>
  <c r="P62" i="39"/>
  <c r="P72" i="39" s="1"/>
  <c r="T62" i="39"/>
  <c r="T72" i="39" s="1"/>
  <c r="X62" i="39"/>
  <c r="X72" i="39" s="1"/>
  <c r="AB62" i="39"/>
  <c r="AB72" i="39" s="1"/>
  <c r="AF62" i="39"/>
  <c r="AF72" i="39" s="1"/>
  <c r="AJ62" i="39"/>
  <c r="AJ72" i="39" s="1"/>
  <c r="AN62" i="39"/>
  <c r="AN72" i="39" s="1"/>
  <c r="AR62" i="39"/>
  <c r="AR72" i="39" s="1"/>
  <c r="AW62" i="39"/>
  <c r="AW72" i="39" s="1"/>
  <c r="BA62" i="39"/>
  <c r="BA72" i="39" s="1"/>
  <c r="BE62" i="39"/>
  <c r="BE72" i="39" s="1"/>
  <c r="BI62" i="39"/>
  <c r="BI72" i="39" s="1"/>
  <c r="BM62" i="39"/>
  <c r="BM72" i="39" s="1"/>
  <c r="BQ62" i="39"/>
  <c r="BQ72" i="39" s="1"/>
  <c r="BU62" i="39"/>
  <c r="BU72" i="39" s="1"/>
  <c r="BY62" i="39"/>
  <c r="BY72" i="39" s="1"/>
  <c r="F63" i="39"/>
  <c r="F73" i="39" s="1"/>
  <c r="J63" i="39"/>
  <c r="J73" i="39" s="1"/>
  <c r="N63" i="39"/>
  <c r="N73" i="39" s="1"/>
  <c r="R63" i="39"/>
  <c r="R73" i="39" s="1"/>
  <c r="V63" i="39"/>
  <c r="V73" i="39" s="1"/>
  <c r="Z63" i="39"/>
  <c r="Z73" i="39" s="1"/>
  <c r="AD63" i="39"/>
  <c r="AD73" i="39" s="1"/>
  <c r="AH63" i="39"/>
  <c r="AH73" i="39" s="1"/>
  <c r="AL63" i="39"/>
  <c r="AL73" i="39" s="1"/>
  <c r="AP63" i="39"/>
  <c r="AP73" i="39" s="1"/>
  <c r="AT63" i="39"/>
  <c r="AT73" i="39" s="1"/>
  <c r="AY63" i="39"/>
  <c r="AY73" i="39" s="1"/>
  <c r="BC63" i="39"/>
  <c r="BC73" i="39" s="1"/>
  <c r="BG63" i="39"/>
  <c r="BG73" i="39" s="1"/>
  <c r="BK63" i="39"/>
  <c r="BK73" i="39" s="1"/>
  <c r="BO63" i="39"/>
  <c r="BO73" i="39" s="1"/>
  <c r="BS63" i="39"/>
  <c r="BS73" i="39" s="1"/>
  <c r="BW63" i="39"/>
  <c r="BW73" i="39" s="1"/>
  <c r="D32" i="46"/>
  <c r="L32" i="46"/>
  <c r="P32" i="46"/>
  <c r="X32" i="46"/>
  <c r="AB32" i="46"/>
  <c r="AJ32" i="46"/>
  <c r="AN32" i="46"/>
  <c r="AV32" i="46"/>
  <c r="AZ32" i="46"/>
  <c r="BH32" i="46"/>
  <c r="BT32" i="46"/>
  <c r="J32" i="46"/>
  <c r="V32" i="46"/>
  <c r="AH32" i="46"/>
  <c r="AT32" i="46"/>
  <c r="BF32" i="46"/>
  <c r="BZ32" i="46"/>
  <c r="N45" i="46"/>
  <c r="N55" i="46" s="1"/>
  <c r="Z45" i="46"/>
  <c r="Z55" i="46" s="1"/>
  <c r="AL45" i="46"/>
  <c r="AL55" i="46" s="1"/>
  <c r="AX45" i="46"/>
  <c r="AX55" i="46" s="1"/>
  <c r="BF45" i="46"/>
  <c r="BF55" i="46" s="1"/>
  <c r="BS45" i="46"/>
  <c r="BS55" i="46" s="1"/>
  <c r="H46" i="46"/>
  <c r="H56" i="46" s="1"/>
  <c r="T46" i="46"/>
  <c r="T56" i="46" s="1"/>
  <c r="AR46" i="46"/>
  <c r="AR56" i="46" s="1"/>
  <c r="BD46" i="46"/>
  <c r="BD56" i="46" s="1"/>
  <c r="BH46" i="46"/>
  <c r="BH56" i="46" s="1"/>
  <c r="BT46" i="46"/>
  <c r="BT56" i="46" s="1"/>
  <c r="BX46" i="46"/>
  <c r="BX56" i="46" s="1"/>
  <c r="E47" i="46"/>
  <c r="E57" i="46" s="1"/>
  <c r="I47" i="46"/>
  <c r="I57" i="46" s="1"/>
  <c r="M47" i="46"/>
  <c r="M57" i="46" s="1"/>
  <c r="Q47" i="46"/>
  <c r="Q57" i="46" s="1"/>
  <c r="U47" i="46"/>
  <c r="U57" i="46" s="1"/>
  <c r="Y47" i="46"/>
  <c r="Y57" i="46" s="1"/>
  <c r="AC47" i="46"/>
  <c r="AC57" i="46" s="1"/>
  <c r="AG47" i="46"/>
  <c r="AG57" i="46" s="1"/>
  <c r="AK47" i="46"/>
  <c r="AK57" i="46" s="1"/>
  <c r="AO47" i="46"/>
  <c r="AO57" i="46" s="1"/>
  <c r="AS47" i="46"/>
  <c r="AS57" i="46" s="1"/>
  <c r="AW47" i="46"/>
  <c r="AW57" i="46" s="1"/>
  <c r="BA47" i="46"/>
  <c r="BA57" i="46" s="1"/>
  <c r="BI47" i="46"/>
  <c r="BI57" i="46" s="1"/>
  <c r="AT32" i="38"/>
  <c r="AX32" i="38"/>
  <c r="BB32" i="38"/>
  <c r="BF32" i="38"/>
  <c r="BJ32" i="38"/>
  <c r="BN32" i="38"/>
  <c r="BR32" i="38"/>
  <c r="BV32" i="38"/>
  <c r="BZ32" i="38"/>
  <c r="F48" i="38"/>
  <c r="J48" i="38"/>
  <c r="N48" i="38"/>
  <c r="R48" i="38"/>
  <c r="V48" i="38"/>
  <c r="Z48" i="38"/>
  <c r="AD48" i="38"/>
  <c r="AH48" i="38"/>
  <c r="AL48" i="38"/>
  <c r="AP48" i="38"/>
  <c r="AT48" i="38"/>
  <c r="AX48" i="38"/>
  <c r="BB48" i="38"/>
  <c r="BF48" i="38"/>
  <c r="BJ48" i="38"/>
  <c r="BN48" i="38"/>
  <c r="BR48" i="38"/>
  <c r="BV48" i="38"/>
  <c r="BZ48" i="38"/>
  <c r="F61" i="38"/>
  <c r="F71" i="38" s="1"/>
  <c r="J61" i="38"/>
  <c r="N61" i="38"/>
  <c r="N71" i="38" s="1"/>
  <c r="R61" i="38"/>
  <c r="R71" i="38" s="1"/>
  <c r="V61" i="38"/>
  <c r="V71" i="38" s="1"/>
  <c r="Z63" i="38"/>
  <c r="Z73" i="38" s="1"/>
  <c r="AD61" i="38"/>
  <c r="AH61" i="38"/>
  <c r="AH71" i="38" s="1"/>
  <c r="AL61" i="38"/>
  <c r="AL71" i="38" s="1"/>
  <c r="AP61" i="38"/>
  <c r="AT61" i="38"/>
  <c r="AT71" i="38" s="1"/>
  <c r="AX63" i="38"/>
  <c r="AX73" i="38" s="1"/>
  <c r="BB61" i="38"/>
  <c r="BB71" i="38" s="1"/>
  <c r="BF61" i="38"/>
  <c r="BF71" i="38" s="1"/>
  <c r="BJ61" i="38"/>
  <c r="BJ71" i="38" s="1"/>
  <c r="BN61" i="38"/>
  <c r="BR61" i="38"/>
  <c r="BR71" i="38" s="1"/>
  <c r="BV63" i="38"/>
  <c r="BV73" i="38" s="1"/>
  <c r="BZ61" i="38"/>
  <c r="BZ71" i="38" s="1"/>
  <c r="G62" i="38"/>
  <c r="G72" i="38" s="1"/>
  <c r="K62" i="38"/>
  <c r="K72" i="38" s="1"/>
  <c r="O62" i="38"/>
  <c r="O72" i="38" s="1"/>
  <c r="S62" i="38"/>
  <c r="S72" i="38" s="1"/>
  <c r="W62" i="38"/>
  <c r="W72" i="38" s="1"/>
  <c r="AA62" i="38"/>
  <c r="AA72" i="38" s="1"/>
  <c r="AE62" i="38"/>
  <c r="AE72" i="38" s="1"/>
  <c r="AI62" i="38"/>
  <c r="AI72" i="38" s="1"/>
  <c r="AM62" i="38"/>
  <c r="AM72" i="38" s="1"/>
  <c r="AQ62" i="38"/>
  <c r="AQ72" i="38" s="1"/>
  <c r="AU62" i="38"/>
  <c r="AU72" i="38" s="1"/>
  <c r="AY62" i="38"/>
  <c r="AY72" i="38" s="1"/>
  <c r="BC62" i="38"/>
  <c r="BC72" i="38" s="1"/>
  <c r="BG62" i="38"/>
  <c r="BG72" i="38" s="1"/>
  <c r="BK62" i="38"/>
  <c r="BK72" i="38" s="1"/>
  <c r="BO62" i="38"/>
  <c r="BO72" i="38" s="1"/>
  <c r="BS62" i="38"/>
  <c r="BS72" i="38" s="1"/>
  <c r="BW62" i="38"/>
  <c r="BW72" i="38" s="1"/>
  <c r="D63" i="38"/>
  <c r="D73" i="38" s="1"/>
  <c r="H61" i="38"/>
  <c r="H71" i="38" s="1"/>
  <c r="L63" i="38"/>
  <c r="L73" i="38" s="1"/>
  <c r="P63" i="38"/>
  <c r="P73" i="38" s="1"/>
  <c r="T61" i="38"/>
  <c r="T71" i="38" s="1"/>
  <c r="X63" i="38"/>
  <c r="X73" i="38" s="1"/>
  <c r="AB63" i="38"/>
  <c r="AB73" i="38" s="1"/>
  <c r="AF61" i="38"/>
  <c r="AF71" i="38" s="1"/>
  <c r="AJ63" i="38"/>
  <c r="AJ73" i="38" s="1"/>
  <c r="AN63" i="38"/>
  <c r="AN73" i="38" s="1"/>
  <c r="AR63" i="38"/>
  <c r="AR73" i="38" s="1"/>
  <c r="AV63" i="38"/>
  <c r="AV73" i="38" s="1"/>
  <c r="AZ63" i="38"/>
  <c r="AZ73" i="38" s="1"/>
  <c r="BD63" i="38"/>
  <c r="BD73" i="38" s="1"/>
  <c r="BH63" i="38"/>
  <c r="BH73" i="38" s="1"/>
  <c r="BL63" i="38"/>
  <c r="BL73" i="38" s="1"/>
  <c r="BP61" i="38"/>
  <c r="BP71" i="38" s="1"/>
  <c r="BT63" i="38"/>
  <c r="BT73" i="38" s="1"/>
  <c r="BX63" i="38"/>
  <c r="BX73" i="38" s="1"/>
  <c r="G32" i="39"/>
  <c r="K32" i="39"/>
  <c r="O32" i="39"/>
  <c r="S32" i="39"/>
  <c r="W32" i="39"/>
  <c r="AA32" i="39"/>
  <c r="AE32" i="39"/>
  <c r="AI32" i="39"/>
  <c r="AM32" i="39"/>
  <c r="AQ32" i="39"/>
  <c r="AU32" i="39"/>
  <c r="AZ32" i="39"/>
  <c r="BD32" i="39"/>
  <c r="BH32" i="39"/>
  <c r="BL32" i="39"/>
  <c r="BP32" i="39"/>
  <c r="BT32" i="39"/>
  <c r="BX32" i="39"/>
  <c r="E48" i="39"/>
  <c r="I48" i="39"/>
  <c r="M48" i="39"/>
  <c r="Q48" i="39"/>
  <c r="U48" i="39"/>
  <c r="Y48" i="39"/>
  <c r="AC48" i="39"/>
  <c r="AG48" i="39"/>
  <c r="AK48" i="39"/>
  <c r="AO48" i="39"/>
  <c r="AS48" i="39"/>
  <c r="AX48" i="39"/>
  <c r="BB48" i="39"/>
  <c r="BF48" i="39"/>
  <c r="BJ48" i="39"/>
  <c r="BN48" i="39"/>
  <c r="BR48" i="39"/>
  <c r="BV48" i="39"/>
  <c r="BZ48" i="39"/>
  <c r="G61" i="39"/>
  <c r="G71" i="39" s="1"/>
  <c r="K61" i="39"/>
  <c r="K71" i="39" s="1"/>
  <c r="O61" i="39"/>
  <c r="O71" i="39" s="1"/>
  <c r="S61" i="39"/>
  <c r="S71" i="39" s="1"/>
  <c r="W61" i="39"/>
  <c r="AA61" i="39"/>
  <c r="AA71" i="39" s="1"/>
  <c r="AE61" i="39"/>
  <c r="AE71" i="39" s="1"/>
  <c r="AI61" i="39"/>
  <c r="AM61" i="39"/>
  <c r="AQ61" i="39"/>
  <c r="AQ71" i="39" s="1"/>
  <c r="AU61" i="39"/>
  <c r="AU71" i="39" s="1"/>
  <c r="AZ61" i="39"/>
  <c r="AZ71" i="39" s="1"/>
  <c r="BD61" i="39"/>
  <c r="BD71" i="39" s="1"/>
  <c r="BH61" i="39"/>
  <c r="BH71" i="39" s="1"/>
  <c r="BL61" i="39"/>
  <c r="BL71" i="39" s="1"/>
  <c r="BP61" i="39"/>
  <c r="BP71" i="39" s="1"/>
  <c r="BT61" i="39"/>
  <c r="BT71" i="39" s="1"/>
  <c r="BX61" i="39"/>
  <c r="BX71" i="39" s="1"/>
  <c r="E62" i="39"/>
  <c r="E72" i="39" s="1"/>
  <c r="I62" i="39"/>
  <c r="I72" i="39" s="1"/>
  <c r="M62" i="39"/>
  <c r="M72" i="39" s="1"/>
  <c r="Q62" i="39"/>
  <c r="Q72" i="39" s="1"/>
  <c r="U62" i="39"/>
  <c r="U72" i="39" s="1"/>
  <c r="Y62" i="39"/>
  <c r="Y72" i="39" s="1"/>
  <c r="AC62" i="39"/>
  <c r="AC72" i="39" s="1"/>
  <c r="AG62" i="39"/>
  <c r="AG72" i="39" s="1"/>
  <c r="AK62" i="39"/>
  <c r="AK72" i="39" s="1"/>
  <c r="AO62" i="39"/>
  <c r="AO72" i="39" s="1"/>
  <c r="AS62" i="39"/>
  <c r="AS72" i="39" s="1"/>
  <c r="AX62" i="39"/>
  <c r="AX72" i="39" s="1"/>
  <c r="BB62" i="39"/>
  <c r="BB72" i="39" s="1"/>
  <c r="BF62" i="39"/>
  <c r="BF72" i="39" s="1"/>
  <c r="BJ62" i="39"/>
  <c r="BJ72" i="39" s="1"/>
  <c r="BN62" i="39"/>
  <c r="BN72" i="39" s="1"/>
  <c r="BR62" i="39"/>
  <c r="BR72" i="39" s="1"/>
  <c r="BV62" i="39"/>
  <c r="BV72" i="39" s="1"/>
  <c r="BZ62" i="39"/>
  <c r="BZ72" i="39" s="1"/>
  <c r="G63" i="39"/>
  <c r="G73" i="39" s="1"/>
  <c r="K63" i="39"/>
  <c r="K73" i="39" s="1"/>
  <c r="O63" i="39"/>
  <c r="O73" i="39" s="1"/>
  <c r="S63" i="39"/>
  <c r="S73" i="39" s="1"/>
  <c r="W63" i="39"/>
  <c r="W73" i="39" s="1"/>
  <c r="AA63" i="39"/>
  <c r="AA73" i="39" s="1"/>
  <c r="AE63" i="39"/>
  <c r="AE73" i="39" s="1"/>
  <c r="AI63" i="39"/>
  <c r="AI73" i="39" s="1"/>
  <c r="AM63" i="39"/>
  <c r="AM73" i="39" s="1"/>
  <c r="AQ63" i="39"/>
  <c r="AQ73" i="39" s="1"/>
  <c r="AU63" i="39"/>
  <c r="AU73" i="39" s="1"/>
  <c r="AZ63" i="39"/>
  <c r="AZ73" i="39" s="1"/>
  <c r="BD63" i="39"/>
  <c r="BD73" i="39" s="1"/>
  <c r="BH63" i="39"/>
  <c r="BH73" i="39" s="1"/>
  <c r="BL63" i="39"/>
  <c r="BL73" i="39" s="1"/>
  <c r="BP63" i="39"/>
  <c r="BP73" i="39" s="1"/>
  <c r="BT63" i="39"/>
  <c r="BT73" i="39" s="1"/>
  <c r="BX63" i="39"/>
  <c r="BX73" i="39" s="1"/>
  <c r="E32" i="46"/>
  <c r="M32" i="46"/>
  <c r="Q32" i="46"/>
  <c r="Y32" i="46"/>
  <c r="AC32" i="46"/>
  <c r="AK32" i="46"/>
  <c r="AO32" i="46"/>
  <c r="AW32" i="46"/>
  <c r="BA32" i="46"/>
  <c r="BI32" i="46"/>
  <c r="BU32" i="46"/>
  <c r="F32" i="46"/>
  <c r="R32" i="46"/>
  <c r="AD32" i="46"/>
  <c r="AP32" i="46"/>
  <c r="BB32" i="46"/>
  <c r="BV32" i="46"/>
  <c r="G45" i="46"/>
  <c r="G55" i="46" s="1"/>
  <c r="K45" i="46"/>
  <c r="K55" i="46" s="1"/>
  <c r="O45" i="46"/>
  <c r="O55" i="46" s="1"/>
  <c r="S45" i="46"/>
  <c r="S55" i="46" s="1"/>
  <c r="W45" i="46"/>
  <c r="AA45" i="46"/>
  <c r="AA55" i="46" s="1"/>
  <c r="AE45" i="46"/>
  <c r="AE55" i="46" s="1"/>
  <c r="AM45" i="46"/>
  <c r="AM55" i="46" s="1"/>
  <c r="AQ45" i="46"/>
  <c r="AQ55" i="46" s="1"/>
  <c r="AU45" i="46"/>
  <c r="AU55" i="46" s="1"/>
  <c r="AY45" i="46"/>
  <c r="AY55" i="46" s="1"/>
  <c r="BG47" i="46"/>
  <c r="BG57" i="46" s="1"/>
  <c r="BT45" i="46"/>
  <c r="BT55" i="46" s="1"/>
  <c r="BX47" i="46"/>
  <c r="BX57" i="46" s="1"/>
  <c r="E46" i="46"/>
  <c r="E56" i="46" s="1"/>
  <c r="I46" i="46"/>
  <c r="I56" i="46" s="1"/>
  <c r="M46" i="46"/>
  <c r="M56" i="46" s="1"/>
  <c r="Q46" i="46"/>
  <c r="Q56" i="46" s="1"/>
  <c r="U46" i="46"/>
  <c r="U56" i="46" s="1"/>
  <c r="Y46" i="46"/>
  <c r="Y56" i="46" s="1"/>
  <c r="AC46" i="46"/>
  <c r="AC56" i="46" s="1"/>
  <c r="AO46" i="46"/>
  <c r="AO56" i="46" s="1"/>
  <c r="AS46" i="46"/>
  <c r="AS56" i="46" s="1"/>
  <c r="AW46" i="46"/>
  <c r="AW56" i="46" s="1"/>
  <c r="BA46" i="46"/>
  <c r="BA56" i="46" s="1"/>
  <c r="BE46" i="46"/>
  <c r="BE56" i="46" s="1"/>
  <c r="BI46" i="46"/>
  <c r="BI56" i="46" s="1"/>
  <c r="BU47" i="46"/>
  <c r="BU57" i="46" s="1"/>
  <c r="BY46" i="46"/>
  <c r="BY56" i="46" s="1"/>
  <c r="F47" i="46"/>
  <c r="F57" i="46" s="1"/>
  <c r="J46" i="46"/>
  <c r="J56" i="46" s="1"/>
  <c r="N47" i="46"/>
  <c r="N57" i="46" s="1"/>
  <c r="R47" i="46"/>
  <c r="R57" i="46" s="1"/>
  <c r="V46" i="46"/>
  <c r="V56" i="46" s="1"/>
  <c r="Z47" i="46"/>
  <c r="Z57" i="46" s="1"/>
  <c r="AD47" i="46"/>
  <c r="AD57" i="46" s="1"/>
  <c r="AH47" i="46"/>
  <c r="AH57" i="46" s="1"/>
  <c r="AL47" i="46"/>
  <c r="AL57" i="46" s="1"/>
  <c r="AP47" i="46"/>
  <c r="AP57" i="46" s="1"/>
  <c r="AT46" i="46"/>
  <c r="AT56" i="46" s="1"/>
  <c r="AX47" i="46"/>
  <c r="AX57" i="46" s="1"/>
  <c r="BB47" i="46"/>
  <c r="BB57" i="46" s="1"/>
  <c r="BF47" i="46"/>
  <c r="BF57" i="46" s="1"/>
  <c r="BR47" i="46"/>
  <c r="BR57" i="46" s="1"/>
  <c r="BV47" i="46"/>
  <c r="BV57" i="46" s="1"/>
  <c r="BZ47" i="46"/>
  <c r="BZ57" i="46" s="1"/>
  <c r="D48" i="47"/>
  <c r="H48" i="47"/>
  <c r="P48" i="47"/>
  <c r="T48" i="47"/>
  <c r="AB48" i="47"/>
  <c r="AF48" i="47"/>
  <c r="AN48" i="47"/>
  <c r="AR48" i="47"/>
  <c r="AZ48" i="47"/>
  <c r="CA32" i="46"/>
  <c r="CA46" i="46"/>
  <c r="CA56" i="46" s="1"/>
  <c r="I32" i="47"/>
  <c r="M32" i="47"/>
  <c r="U32" i="47"/>
  <c r="Y32" i="47"/>
  <c r="AG32" i="47"/>
  <c r="AK32" i="47"/>
  <c r="AS32" i="47"/>
  <c r="AW32" i="47"/>
  <c r="BE32" i="47"/>
  <c r="BI32" i="47"/>
  <c r="BQ32" i="47"/>
  <c r="I48" i="47"/>
  <c r="M48" i="47"/>
  <c r="U48" i="47"/>
  <c r="Y48" i="47"/>
  <c r="AG48" i="47"/>
  <c r="AK48" i="47"/>
  <c r="AS48" i="47"/>
  <c r="AW48" i="47"/>
  <c r="BE48" i="47"/>
  <c r="BI48" i="47"/>
  <c r="BQ48" i="47"/>
  <c r="J64" i="47"/>
  <c r="N64" i="47"/>
  <c r="V64" i="47"/>
  <c r="Z64" i="47"/>
  <c r="AH64" i="47"/>
  <c r="AL64" i="47"/>
  <c r="AT64" i="47"/>
  <c r="AX64" i="47"/>
  <c r="BF64" i="47"/>
  <c r="BJ64" i="47"/>
  <c r="BR64" i="47"/>
  <c r="J80" i="47"/>
  <c r="N80" i="47"/>
  <c r="V80" i="47"/>
  <c r="Z80" i="47"/>
  <c r="AH80" i="47"/>
  <c r="AL80" i="47"/>
  <c r="AT80" i="47"/>
  <c r="AX80" i="47"/>
  <c r="BF80" i="47"/>
  <c r="BJ80" i="47"/>
  <c r="BR80" i="47"/>
  <c r="F94" i="47"/>
  <c r="F104" i="47" s="1"/>
  <c r="J94" i="47"/>
  <c r="J104" i="47" s="1"/>
  <c r="N94" i="47"/>
  <c r="N104" i="47" s="1"/>
  <c r="R94" i="47"/>
  <c r="R104" i="47" s="1"/>
  <c r="V94" i="47"/>
  <c r="V104" i="47" s="1"/>
  <c r="Z94" i="47"/>
  <c r="Z104" i="47" s="1"/>
  <c r="AD94" i="47"/>
  <c r="AD104" i="47" s="1"/>
  <c r="AH94" i="47"/>
  <c r="AH104" i="47" s="1"/>
  <c r="AL94" i="47"/>
  <c r="AL104" i="47" s="1"/>
  <c r="AP94" i="47"/>
  <c r="AP104" i="47" s="1"/>
  <c r="AT94" i="47"/>
  <c r="AT104" i="47" s="1"/>
  <c r="AX94" i="47"/>
  <c r="AX104" i="47" s="1"/>
  <c r="BB94" i="47"/>
  <c r="BB104" i="47" s="1"/>
  <c r="BF94" i="47"/>
  <c r="BF104" i="47" s="1"/>
  <c r="BJ94" i="47"/>
  <c r="BJ104" i="47" s="1"/>
  <c r="BN94" i="47"/>
  <c r="BN104" i="47" s="1"/>
  <c r="BR94" i="47"/>
  <c r="BR104" i="47" s="1"/>
  <c r="K64" i="47"/>
  <c r="W64" i="47"/>
  <c r="AI64" i="47"/>
  <c r="AU64" i="47"/>
  <c r="BG64" i="47"/>
  <c r="K80" i="47"/>
  <c r="W80" i="47"/>
  <c r="AI80" i="47"/>
  <c r="AU80" i="47"/>
  <c r="BG80" i="47"/>
  <c r="G94" i="47"/>
  <c r="G104" i="47" s="1"/>
  <c r="S94" i="47"/>
  <c r="S104" i="47" s="1"/>
  <c r="AE94" i="47"/>
  <c r="AE104" i="47" s="1"/>
  <c r="AQ94" i="47"/>
  <c r="AQ104" i="47" s="1"/>
  <c r="BC94" i="47"/>
  <c r="BC104" i="47" s="1"/>
  <c r="BO94" i="47"/>
  <c r="BO104" i="47" s="1"/>
  <c r="CA16" i="38"/>
  <c r="CA63" i="38"/>
  <c r="CA73" i="38" s="1"/>
  <c r="CA45" i="46"/>
  <c r="CA55" i="46" s="1"/>
  <c r="D32" i="47"/>
  <c r="H32" i="47"/>
  <c r="P32" i="47"/>
  <c r="T32" i="47"/>
  <c r="AB32" i="47"/>
  <c r="AF32" i="47"/>
  <c r="AN32" i="47"/>
  <c r="AR32" i="47"/>
  <c r="AZ32" i="47"/>
  <c r="BD32" i="47"/>
  <c r="BL32" i="47"/>
  <c r="BP32" i="47"/>
  <c r="G48" i="47"/>
  <c r="S48" i="47"/>
  <c r="W48" i="47"/>
  <c r="AE48" i="47"/>
  <c r="AQ48" i="47"/>
  <c r="BC48" i="47"/>
  <c r="BO48" i="47"/>
  <c r="BD48" i="47"/>
  <c r="BL48" i="47"/>
  <c r="BP48" i="47"/>
  <c r="D64" i="47"/>
  <c r="H64" i="47"/>
  <c r="P64" i="47"/>
  <c r="T64" i="47"/>
  <c r="AB64" i="47"/>
  <c r="AF64" i="47"/>
  <c r="AN64" i="47"/>
  <c r="AR64" i="47"/>
  <c r="AZ64" i="47"/>
  <c r="BD64" i="47"/>
  <c r="BL64" i="47"/>
  <c r="BP64" i="47"/>
  <c r="D80" i="47"/>
  <c r="H80" i="47"/>
  <c r="P80" i="47"/>
  <c r="T80" i="47"/>
  <c r="AB80" i="47"/>
  <c r="AF80" i="47"/>
  <c r="AN80" i="47"/>
  <c r="AR80" i="47"/>
  <c r="AZ80" i="47"/>
  <c r="BD80" i="47"/>
  <c r="BL80" i="47"/>
  <c r="BP80" i="47"/>
  <c r="D93" i="47"/>
  <c r="D103" i="47" s="1"/>
  <c r="H93" i="47"/>
  <c r="H103" i="47" s="1"/>
  <c r="L93" i="47"/>
  <c r="L103" i="47" s="1"/>
  <c r="P93" i="47"/>
  <c r="P103" i="47" s="1"/>
  <c r="T93" i="47"/>
  <c r="T103" i="47" s="1"/>
  <c r="X93" i="47"/>
  <c r="X103" i="47" s="1"/>
  <c r="AB93" i="47"/>
  <c r="AB103" i="47" s="1"/>
  <c r="AF93" i="47"/>
  <c r="AF103" i="47" s="1"/>
  <c r="AJ93" i="47"/>
  <c r="AJ103" i="47" s="1"/>
  <c r="AN93" i="47"/>
  <c r="AR93" i="47"/>
  <c r="AV93" i="47"/>
  <c r="AV103" i="47" s="1"/>
  <c r="AZ93" i="47"/>
  <c r="AZ103" i="47" s="1"/>
  <c r="BD93" i="47"/>
  <c r="BD103" i="47" s="1"/>
  <c r="BH93" i="47"/>
  <c r="BH103" i="47" s="1"/>
  <c r="BL93" i="47"/>
  <c r="BL103" i="47" s="1"/>
  <c r="BP93" i="47"/>
  <c r="BP103" i="47" s="1"/>
  <c r="D94" i="47"/>
  <c r="D104" i="47" s="1"/>
  <c r="H94" i="47"/>
  <c r="H104" i="47" s="1"/>
  <c r="L94" i="47"/>
  <c r="L104" i="47" s="1"/>
  <c r="P94" i="47"/>
  <c r="P104" i="47" s="1"/>
  <c r="T94" i="47"/>
  <c r="T104" i="47" s="1"/>
  <c r="X94" i="47"/>
  <c r="X104" i="47" s="1"/>
  <c r="AB94" i="47"/>
  <c r="AB104" i="47" s="1"/>
  <c r="AF94" i="47"/>
  <c r="AF104" i="47" s="1"/>
  <c r="AJ94" i="47"/>
  <c r="AJ104" i="47" s="1"/>
  <c r="AN94" i="47"/>
  <c r="AN104" i="47" s="1"/>
  <c r="AR94" i="47"/>
  <c r="AR104" i="47" s="1"/>
  <c r="AV94" i="47"/>
  <c r="AV104" i="47" s="1"/>
  <c r="AZ94" i="47"/>
  <c r="AZ104" i="47" s="1"/>
  <c r="BD94" i="47"/>
  <c r="BD104" i="47" s="1"/>
  <c r="BH94" i="47"/>
  <c r="BH104" i="47" s="1"/>
  <c r="BL94" i="47"/>
  <c r="BL104" i="47" s="1"/>
  <c r="BP94" i="47"/>
  <c r="BP104" i="47" s="1"/>
  <c r="F95" i="47"/>
  <c r="F105" i="47" s="1"/>
  <c r="J95" i="47"/>
  <c r="J105" i="47" s="1"/>
  <c r="N95" i="47"/>
  <c r="N105" i="47" s="1"/>
  <c r="R95" i="47"/>
  <c r="R105" i="47" s="1"/>
  <c r="V95" i="47"/>
  <c r="V105" i="47" s="1"/>
  <c r="Z95" i="47"/>
  <c r="Z105" i="47" s="1"/>
  <c r="AD95" i="47"/>
  <c r="AD105" i="47" s="1"/>
  <c r="AH95" i="47"/>
  <c r="AH105" i="47" s="1"/>
  <c r="AL95" i="47"/>
  <c r="AL105" i="47" s="1"/>
  <c r="AP95" i="47"/>
  <c r="AP105" i="47" s="1"/>
  <c r="AT95" i="47"/>
  <c r="AT105" i="47" s="1"/>
  <c r="AX95" i="47"/>
  <c r="AX105" i="47" s="1"/>
  <c r="BB95" i="47"/>
  <c r="BB105" i="47" s="1"/>
  <c r="BF95" i="47"/>
  <c r="BF105" i="47" s="1"/>
  <c r="BJ95" i="47"/>
  <c r="BJ105" i="47" s="1"/>
  <c r="BN95" i="47"/>
  <c r="BN105" i="47" s="1"/>
  <c r="BR95" i="47"/>
  <c r="BR105" i="47" s="1"/>
  <c r="I64" i="47"/>
  <c r="M64" i="47"/>
  <c r="U64" i="47"/>
  <c r="Y64" i="47"/>
  <c r="AG64" i="47"/>
  <c r="AK64" i="47"/>
  <c r="AS64" i="47"/>
  <c r="AW64" i="47"/>
  <c r="BE64" i="47"/>
  <c r="BI64" i="47"/>
  <c r="BQ64" i="47"/>
  <c r="I80" i="47"/>
  <c r="M80" i="47"/>
  <c r="U80" i="47"/>
  <c r="Y80" i="47"/>
  <c r="AG80" i="47"/>
  <c r="AK80" i="47"/>
  <c r="AS80" i="47"/>
  <c r="AW80" i="47"/>
  <c r="BE80" i="47"/>
  <c r="BI80" i="47"/>
  <c r="BQ80" i="47"/>
  <c r="E93" i="47"/>
  <c r="E103" i="47" s="1"/>
  <c r="I93" i="47"/>
  <c r="M93" i="47"/>
  <c r="M103" i="47" s="1"/>
  <c r="Q93" i="47"/>
  <c r="Q103" i="47" s="1"/>
  <c r="U93" i="47"/>
  <c r="Y93" i="47"/>
  <c r="Y103" i="47" s="1"/>
  <c r="AC93" i="47"/>
  <c r="AG93" i="47"/>
  <c r="AK93" i="47"/>
  <c r="AK103" i="47" s="1"/>
  <c r="AO93" i="47"/>
  <c r="AS93" i="47"/>
  <c r="AW93" i="47"/>
  <c r="AW103" i="47" s="1"/>
  <c r="BA93" i="47"/>
  <c r="BA103" i="47" s="1"/>
  <c r="BE93" i="47"/>
  <c r="BE103" i="47" s="1"/>
  <c r="BI93" i="47"/>
  <c r="BI103" i="47" s="1"/>
  <c r="BM93" i="47"/>
  <c r="BQ93" i="47"/>
  <c r="E94" i="47"/>
  <c r="E104" i="47" s="1"/>
  <c r="I94" i="47"/>
  <c r="I104" i="47" s="1"/>
  <c r="M94" i="47"/>
  <c r="M104" i="47" s="1"/>
  <c r="Q94" i="47"/>
  <c r="Q104" i="47" s="1"/>
  <c r="U94" i="47"/>
  <c r="U104" i="47" s="1"/>
  <c r="Y94" i="47"/>
  <c r="Y104" i="47" s="1"/>
  <c r="AC94" i="47"/>
  <c r="AC104" i="47" s="1"/>
  <c r="AG94" i="47"/>
  <c r="AG104" i="47" s="1"/>
  <c r="AK94" i="47"/>
  <c r="AK104" i="47" s="1"/>
  <c r="AO94" i="47"/>
  <c r="AO104" i="47" s="1"/>
  <c r="AS94" i="47"/>
  <c r="AS104" i="47" s="1"/>
  <c r="AW94" i="47"/>
  <c r="AW104" i="47" s="1"/>
  <c r="BA94" i="47"/>
  <c r="BA104" i="47" s="1"/>
  <c r="BE94" i="47"/>
  <c r="BE104" i="47" s="1"/>
  <c r="BI94" i="47"/>
  <c r="BI104" i="47" s="1"/>
  <c r="BM94" i="47"/>
  <c r="BM104" i="47" s="1"/>
  <c r="BQ94" i="47"/>
  <c r="BQ104" i="47" s="1"/>
  <c r="O95" i="47"/>
  <c r="O105" i="47" s="1"/>
  <c r="AA95" i="47"/>
  <c r="AA105" i="47" s="1"/>
  <c r="AM95" i="47"/>
  <c r="AM105" i="47" s="1"/>
  <c r="AY95" i="47"/>
  <c r="AY105" i="47" s="1"/>
  <c r="BK95" i="47"/>
  <c r="BK105" i="47" s="1"/>
  <c r="CA94" i="47"/>
  <c r="CA104" i="47" s="1"/>
  <c r="DD104" i="47" s="1"/>
  <c r="CA48" i="47"/>
  <c r="BS103" i="47"/>
  <c r="G80" i="47"/>
  <c r="S80" i="47"/>
  <c r="AE80" i="47"/>
  <c r="AQ80" i="47"/>
  <c r="BC80" i="47"/>
  <c r="BO80" i="47"/>
  <c r="CA80" i="47"/>
  <c r="BT103" i="47"/>
  <c r="BU103" i="47"/>
  <c r="BV103" i="47"/>
  <c r="G32" i="47"/>
  <c r="S32" i="47"/>
  <c r="AE32" i="47"/>
  <c r="AQ32" i="47"/>
  <c r="BC32" i="47"/>
  <c r="BO32" i="47"/>
  <c r="CA32" i="47"/>
  <c r="O93" i="47"/>
  <c r="AA93" i="47"/>
  <c r="AM93" i="47"/>
  <c r="AY93" i="47"/>
  <c r="BK93" i="47"/>
  <c r="K94" i="47"/>
  <c r="K104" i="47" s="1"/>
  <c r="W94" i="47"/>
  <c r="W104" i="47" s="1"/>
  <c r="AI94" i="47"/>
  <c r="AI104" i="47" s="1"/>
  <c r="AU94" i="47"/>
  <c r="AU104" i="47" s="1"/>
  <c r="BG94" i="47"/>
  <c r="BG104" i="47" s="1"/>
  <c r="BS104" i="47"/>
  <c r="G95" i="47"/>
  <c r="G105" i="47" s="1"/>
  <c r="S95" i="47"/>
  <c r="S105" i="47" s="1"/>
  <c r="AE95" i="47"/>
  <c r="AE105" i="47" s="1"/>
  <c r="AQ95" i="47"/>
  <c r="AQ105" i="47" s="1"/>
  <c r="BC95" i="47"/>
  <c r="BC105" i="47" s="1"/>
  <c r="BO95" i="47"/>
  <c r="BO105" i="47" s="1"/>
  <c r="CA95" i="47"/>
  <c r="CA105" i="47" s="1"/>
  <c r="DD105" i="47" s="1"/>
  <c r="BX103" i="47"/>
  <c r="BY103" i="47"/>
  <c r="BZ103" i="47"/>
  <c r="G64" i="47"/>
  <c r="S64" i="47"/>
  <c r="AE64" i="47"/>
  <c r="AQ64" i="47"/>
  <c r="BC64" i="47"/>
  <c r="BO64" i="47"/>
  <c r="CA64" i="47"/>
  <c r="G93" i="47"/>
  <c r="S93" i="47"/>
  <c r="AE93" i="47"/>
  <c r="AQ93" i="47"/>
  <c r="BC93" i="47"/>
  <c r="BO93" i="47"/>
  <c r="CA93" i="47"/>
  <c r="O94" i="47"/>
  <c r="O104" i="47" s="1"/>
  <c r="AA94" i="47"/>
  <c r="AA104" i="47" s="1"/>
  <c r="AM94" i="47"/>
  <c r="AM104" i="47" s="1"/>
  <c r="AY94" i="47"/>
  <c r="AY104" i="47" s="1"/>
  <c r="BK94" i="47"/>
  <c r="BK104" i="47" s="1"/>
  <c r="BW104" i="47"/>
  <c r="K95" i="47"/>
  <c r="K105" i="47" s="1"/>
  <c r="W95" i="47"/>
  <c r="W105" i="47" s="1"/>
  <c r="AI95" i="47"/>
  <c r="AI105" i="47" s="1"/>
  <c r="AU95" i="47"/>
  <c r="AU105" i="47" s="1"/>
  <c r="BG95" i="47"/>
  <c r="BG105" i="47" s="1"/>
  <c r="BS105" i="47"/>
  <c r="CA44" i="46"/>
  <c r="AJ55" i="46"/>
  <c r="AK55" i="46"/>
  <c r="AF55" i="46"/>
  <c r="AG55" i="46"/>
  <c r="AI55" i="46"/>
  <c r="F45" i="46"/>
  <c r="R45" i="46"/>
  <c r="AD45" i="46"/>
  <c r="AP45" i="46"/>
  <c r="BB45" i="46"/>
  <c r="BD45" i="46"/>
  <c r="BX45" i="46"/>
  <c r="BR46" i="46"/>
  <c r="BR56" i="46" s="1"/>
  <c r="BE45" i="46"/>
  <c r="BY45" i="46"/>
  <c r="J45" i="46"/>
  <c r="V45" i="46"/>
  <c r="AT45" i="46"/>
  <c r="BG45" i="46"/>
  <c r="D46" i="46"/>
  <c r="D56" i="46" s="1"/>
  <c r="P46" i="46"/>
  <c r="P56" i="46" s="1"/>
  <c r="AB46" i="46"/>
  <c r="AB56" i="46" s="1"/>
  <c r="AN46" i="46"/>
  <c r="AN56" i="46" s="1"/>
  <c r="AZ46" i="46"/>
  <c r="AZ56" i="46" s="1"/>
  <c r="BU46" i="46"/>
  <c r="BU56" i="46" s="1"/>
  <c r="J47" i="46"/>
  <c r="J57" i="46" s="1"/>
  <c r="V47" i="46"/>
  <c r="V57" i="46" s="1"/>
  <c r="AT47" i="46"/>
  <c r="AT57" i="46" s="1"/>
  <c r="D45" i="46"/>
  <c r="P45" i="46"/>
  <c r="AB45" i="46"/>
  <c r="AN45" i="46"/>
  <c r="AZ45" i="46"/>
  <c r="BU45" i="46"/>
  <c r="CA62" i="39"/>
  <c r="CA72" i="39" s="1"/>
  <c r="CA48" i="39"/>
  <c r="CA32" i="39"/>
  <c r="CA61" i="39"/>
  <c r="CA71" i="39" s="1"/>
  <c r="CA63" i="39"/>
  <c r="CA73" i="39" s="1"/>
  <c r="CA61" i="38"/>
  <c r="CA71" i="38" s="1"/>
  <c r="CA62" i="38"/>
  <c r="CA72" i="38" s="1"/>
  <c r="CA48" i="38"/>
  <c r="CA32" i="38"/>
  <c r="CA60" i="38"/>
  <c r="AR61" i="38"/>
  <c r="I61" i="38"/>
  <c r="U61" i="38"/>
  <c r="AG61" i="38"/>
  <c r="AS61" i="38"/>
  <c r="BE61" i="38"/>
  <c r="BQ61" i="38"/>
  <c r="O63" i="38"/>
  <c r="O73" i="38" s="1"/>
  <c r="AA63" i="38"/>
  <c r="AA73" i="38" s="1"/>
  <c r="AM63" i="38"/>
  <c r="AM73" i="38" s="1"/>
  <c r="AY63" i="38"/>
  <c r="AY73" i="38" s="1"/>
  <c r="BK63" i="38"/>
  <c r="BK73" i="38" s="1"/>
  <c r="BW63" i="38"/>
  <c r="BW73" i="38" s="1"/>
  <c r="AL63" i="38"/>
  <c r="AL73" i="38" s="1"/>
  <c r="BD61" i="38"/>
  <c r="N63" i="38"/>
  <c r="N73" i="38" s="1"/>
  <c r="BJ63" i="38"/>
  <c r="BJ73" i="38" s="1"/>
  <c r="Z61" i="38"/>
  <c r="AX61" i="38"/>
  <c r="BV61" i="38"/>
  <c r="H63" i="38"/>
  <c r="H73" i="38" s="1"/>
  <c r="T63" i="38"/>
  <c r="T73" i="38" s="1"/>
  <c r="AF63" i="38"/>
  <c r="AF73" i="38" s="1"/>
  <c r="BP63" i="38"/>
  <c r="BP73" i="38" s="1"/>
  <c r="CA32" i="37"/>
  <c r="CA78" i="37"/>
  <c r="CA88" i="37" s="1"/>
  <c r="CA79" i="37"/>
  <c r="CA89" i="37" s="1"/>
  <c r="CA80" i="37"/>
  <c r="CA90" i="37" s="1"/>
  <c r="CA16" i="37"/>
  <c r="G32" i="37"/>
  <c r="S32" i="37"/>
  <c r="AE32" i="37"/>
  <c r="AQ32" i="37"/>
  <c r="BC32" i="37"/>
  <c r="BO32" i="37"/>
  <c r="H80" i="37"/>
  <c r="H90" i="37" s="1"/>
  <c r="T80" i="37"/>
  <c r="T90" i="37" s="1"/>
  <c r="H16" i="37"/>
  <c r="T16" i="37"/>
  <c r="AF16" i="37"/>
  <c r="AR16" i="37"/>
  <c r="BD16" i="37"/>
  <c r="BP16" i="37"/>
  <c r="E78" i="37"/>
  <c r="Q78" i="37"/>
  <c r="AC78" i="37"/>
  <c r="AO78" i="37"/>
  <c r="BA78" i="37"/>
  <c r="BM78" i="37"/>
  <c r="BY78" i="37"/>
  <c r="N79" i="37"/>
  <c r="N89" i="37" s="1"/>
  <c r="Z79" i="37"/>
  <c r="Z89" i="37" s="1"/>
  <c r="AL79" i="37"/>
  <c r="AL89" i="37" s="1"/>
  <c r="AX79" i="37"/>
  <c r="AX89" i="37" s="1"/>
  <c r="BJ79" i="37"/>
  <c r="BJ89" i="37" s="1"/>
  <c r="BV79" i="37"/>
  <c r="BV89" i="37" s="1"/>
  <c r="AF80" i="37"/>
  <c r="AF90" i="37" s="1"/>
  <c r="AR80" i="37"/>
  <c r="AR90" i="37" s="1"/>
  <c r="BD80" i="37"/>
  <c r="BD90" i="37" s="1"/>
  <c r="K16" i="37"/>
  <c r="W16" i="37"/>
  <c r="AI16" i="37"/>
  <c r="AU16" i="37"/>
  <c r="BG16" i="37"/>
  <c r="BS16" i="37"/>
  <c r="BP80" i="37"/>
  <c r="BP90" i="37" s="1"/>
  <c r="N78" i="37"/>
  <c r="Z78" i="37"/>
  <c r="N16" i="37"/>
  <c r="Z16" i="37"/>
  <c r="AL16" i="37"/>
  <c r="AX16" i="37"/>
  <c r="BJ16" i="37"/>
  <c r="BV16" i="37"/>
  <c r="H79" i="37"/>
  <c r="H89" i="37" s="1"/>
  <c r="T79" i="37"/>
  <c r="T89" i="37" s="1"/>
  <c r="AF79" i="37"/>
  <c r="AF89" i="37" s="1"/>
  <c r="AR79" i="37"/>
  <c r="AR89" i="37" s="1"/>
  <c r="BD79" i="37"/>
  <c r="BD89" i="37" s="1"/>
  <c r="BP79" i="37"/>
  <c r="BP89" i="37" s="1"/>
  <c r="E80" i="37"/>
  <c r="E90" i="37" s="1"/>
  <c r="Q80" i="37"/>
  <c r="Q90" i="37" s="1"/>
  <c r="AC80" i="37"/>
  <c r="AC90" i="37" s="1"/>
  <c r="AO80" i="37"/>
  <c r="AO90" i="37" s="1"/>
  <c r="BA80" i="37"/>
  <c r="BA90" i="37" s="1"/>
  <c r="BM80" i="37"/>
  <c r="BM90" i="37" s="1"/>
  <c r="BY80" i="37"/>
  <c r="BY90" i="37" s="1"/>
  <c r="AL78" i="37"/>
  <c r="D32" i="37"/>
  <c r="P32" i="37"/>
  <c r="AB32" i="37"/>
  <c r="AN32" i="37"/>
  <c r="AZ32" i="37"/>
  <c r="AX78" i="37"/>
  <c r="AY78" i="37"/>
  <c r="BE80" i="37"/>
  <c r="BE90" i="37" s="1"/>
  <c r="BK78" i="37"/>
  <c r="AG80" i="37"/>
  <c r="AG90" i="37" s="1"/>
  <c r="BE77" i="37"/>
  <c r="O78" i="37"/>
  <c r="AM78" i="37"/>
  <c r="I80" i="37"/>
  <c r="I90" i="37" s="1"/>
  <c r="U78" i="37"/>
  <c r="AS78" i="37"/>
  <c r="BQ78" i="37"/>
  <c r="AA80" i="37"/>
  <c r="AA90" i="37" s="1"/>
  <c r="BW80" i="37"/>
  <c r="BW90" i="37" s="1"/>
  <c r="CA33" i="36"/>
  <c r="O72" i="36"/>
  <c r="AP72" i="36"/>
  <c r="AJ72" i="36"/>
  <c r="D62" i="36"/>
  <c r="G74" i="36"/>
  <c r="S74" i="36"/>
  <c r="AE74" i="36"/>
  <c r="L74" i="36"/>
  <c r="X74" i="36"/>
  <c r="O74" i="36"/>
  <c r="AA74" i="36"/>
  <c r="CA64" i="34"/>
  <c r="CA48" i="34"/>
  <c r="CA78" i="34"/>
  <c r="CA88" i="34" s="1"/>
  <c r="CA16" i="34"/>
  <c r="CA79" i="34"/>
  <c r="CA89" i="34" s="1"/>
  <c r="CA77" i="34"/>
  <c r="IA13" i="40" l="1"/>
  <c r="IJ9" i="40"/>
  <c r="IJ8" i="40"/>
  <c r="IA12" i="40"/>
  <c r="C32" i="44"/>
  <c r="C30" i="44"/>
  <c r="JA8" i="40"/>
  <c r="JA9" i="40"/>
  <c r="DD56" i="33"/>
  <c r="DD57" i="46"/>
  <c r="DD56" i="46"/>
  <c r="DD72" i="39"/>
  <c r="DD73" i="39"/>
  <c r="DD73" i="38"/>
  <c r="DD72" i="38"/>
  <c r="DD90" i="37"/>
  <c r="DD89" i="37"/>
  <c r="DD72" i="36"/>
  <c r="DD74" i="36"/>
  <c r="DD89" i="34"/>
  <c r="CE10" i="26"/>
  <c r="CX8" i="26" s="1"/>
  <c r="CF20" i="26"/>
  <c r="CP8" i="26"/>
  <c r="CE20" i="26"/>
  <c r="DC8" i="26" s="1"/>
  <c r="CO9" i="26"/>
  <c r="CF19" i="26"/>
  <c r="CO8" i="26"/>
  <c r="CF18" i="26"/>
  <c r="CM8" i="26"/>
  <c r="CF14" i="26"/>
  <c r="CM9" i="26"/>
  <c r="CF15" i="26"/>
  <c r="CE12" i="26"/>
  <c r="CY8" i="26" s="1"/>
  <c r="CK8" i="26"/>
  <c r="CF10" i="26"/>
  <c r="CE9" i="26"/>
  <c r="CJ8" i="26"/>
  <c r="CF8" i="26"/>
  <c r="CJ9" i="26"/>
  <c r="CF9" i="26"/>
  <c r="CE7" i="26"/>
  <c r="CV9" i="26" s="1"/>
  <c r="CV8" i="26"/>
  <c r="CF7" i="26"/>
  <c r="CI9" i="26"/>
  <c r="CF6" i="26"/>
  <c r="CI8" i="26"/>
  <c r="IZ8" i="40"/>
  <c r="IY8" i="40"/>
  <c r="IV9" i="40"/>
  <c r="IV8" i="40"/>
  <c r="IW8" i="40"/>
  <c r="IW9" i="40"/>
  <c r="IT9" i="40"/>
  <c r="IT8" i="40"/>
  <c r="IZ9" i="40"/>
  <c r="IY9" i="40"/>
  <c r="IU9" i="40"/>
  <c r="G160" i="11"/>
  <c r="IU8" i="40"/>
  <c r="BK65" i="36"/>
  <c r="BM65" i="36"/>
  <c r="DA8" i="26"/>
  <c r="BY65" i="36"/>
  <c r="BL65" i="36"/>
  <c r="AN65" i="36"/>
  <c r="BP65" i="36"/>
  <c r="AZ65" i="36"/>
  <c r="AJ65" i="36"/>
  <c r="AS65" i="36"/>
  <c r="BG65" i="36"/>
  <c r="BX65" i="36"/>
  <c r="AY65" i="36"/>
  <c r="BA65" i="36"/>
  <c r="BO65" i="36"/>
  <c r="AO65" i="36"/>
  <c r="BT65" i="36"/>
  <c r="AU65" i="36"/>
  <c r="BH65" i="36"/>
  <c r="BD65" i="36"/>
  <c r="AM65" i="36"/>
  <c r="BB65" i="36"/>
  <c r="BE65" i="36"/>
  <c r="BF65" i="36"/>
  <c r="BC65" i="36"/>
  <c r="BU65" i="36"/>
  <c r="AX65" i="36"/>
  <c r="BQ65" i="36"/>
  <c r="BI65" i="36"/>
  <c r="AT65" i="36"/>
  <c r="AG65" i="36"/>
  <c r="AW65" i="36"/>
  <c r="AP65" i="36"/>
  <c r="AQ65" i="36"/>
  <c r="AK65" i="36"/>
  <c r="AH65" i="36"/>
  <c r="BJ65" i="36"/>
  <c r="AV65" i="36"/>
  <c r="AR65" i="36"/>
  <c r="AI65" i="36"/>
  <c r="BZ65" i="36"/>
  <c r="BV65" i="36"/>
  <c r="CB65" i="36"/>
  <c r="BW65" i="36"/>
  <c r="BR65" i="36"/>
  <c r="BS65" i="36"/>
  <c r="BN65" i="36"/>
  <c r="Z12" i="42"/>
  <c r="AA12" i="42" s="1"/>
  <c r="S80" i="14"/>
  <c r="W81" i="37"/>
  <c r="AK73" i="36"/>
  <c r="AN73" i="36"/>
  <c r="CA65" i="36"/>
  <c r="AG73" i="36"/>
  <c r="AL65" i="36"/>
  <c r="AI73" i="36"/>
  <c r="Y160" i="11"/>
  <c r="O64" i="17"/>
  <c r="W48" i="13"/>
  <c r="R80" i="14"/>
  <c r="AJ48" i="33"/>
  <c r="P159" i="32"/>
  <c r="AC160" i="11"/>
  <c r="Z80" i="14"/>
  <c r="AA48" i="13"/>
  <c r="U64" i="19"/>
  <c r="AG64" i="16"/>
  <c r="DA9" i="26"/>
  <c r="CY9" i="26"/>
  <c r="M112" i="15"/>
  <c r="I64" i="23"/>
  <c r="DC9" i="26"/>
  <c r="DB9" i="26"/>
  <c r="O11" i="42"/>
  <c r="AB11" i="42" s="1"/>
  <c r="DB8" i="26"/>
  <c r="Q1" i="42"/>
  <c r="X64" i="17"/>
  <c r="K64" i="17"/>
  <c r="O10" i="42"/>
  <c r="AB10" i="42" s="1"/>
  <c r="AB64" i="16"/>
  <c r="O9" i="42"/>
  <c r="AB9" i="42" s="1"/>
  <c r="CZ8" i="26"/>
  <c r="CZ9" i="26"/>
  <c r="O8" i="42"/>
  <c r="AB8" i="42" s="1"/>
  <c r="CX9" i="26"/>
  <c r="O7" i="42"/>
  <c r="AB7" i="42" s="1"/>
  <c r="Y80" i="14"/>
  <c r="O80" i="14"/>
  <c r="E48" i="13"/>
  <c r="AE48" i="13"/>
  <c r="O6" i="42"/>
  <c r="AB6" i="42" s="1"/>
  <c r="CW8" i="26"/>
  <c r="CW9" i="26"/>
  <c r="V160" i="11"/>
  <c r="AA160" i="11"/>
  <c r="AX64" i="39"/>
  <c r="W88" i="37"/>
  <c r="AD64" i="38"/>
  <c r="Q64" i="16"/>
  <c r="G64" i="19"/>
  <c r="U64" i="16"/>
  <c r="H64" i="19"/>
  <c r="AF160" i="11"/>
  <c r="AX71" i="39"/>
  <c r="L64" i="23"/>
  <c r="AD80" i="14"/>
  <c r="AE80" i="14"/>
  <c r="AS159" i="32"/>
  <c r="Y64" i="19"/>
  <c r="Q160" i="11"/>
  <c r="X48" i="13"/>
  <c r="AC64" i="17"/>
  <c r="J160" i="11"/>
  <c r="L64" i="16"/>
  <c r="BI128" i="35"/>
  <c r="BO128" i="35"/>
  <c r="E128" i="35"/>
  <c r="AP128" i="35"/>
  <c r="AW64" i="38"/>
  <c r="BS81" i="37"/>
  <c r="AA128" i="35"/>
  <c r="AJ159" i="32"/>
  <c r="AE64" i="17"/>
  <c r="E64" i="19"/>
  <c r="Y48" i="13"/>
  <c r="Y64" i="16"/>
  <c r="BA128" i="35"/>
  <c r="O64" i="16"/>
  <c r="S128" i="35"/>
  <c r="AW159" i="32"/>
  <c r="K64" i="19"/>
  <c r="D64" i="23"/>
  <c r="O64" i="19"/>
  <c r="Q64" i="19"/>
  <c r="O1" i="42"/>
  <c r="T64" i="17"/>
  <c r="N80" i="14"/>
  <c r="W80" i="14"/>
  <c r="U80" i="14"/>
  <c r="Q80" i="14"/>
  <c r="AW166" i="32"/>
  <c r="AF64" i="19"/>
  <c r="W112" i="15"/>
  <c r="S160" i="11"/>
  <c r="X80" i="34"/>
  <c r="BH80" i="34"/>
  <c r="U160" i="11"/>
  <c r="K160" i="11"/>
  <c r="S64" i="17"/>
  <c r="AD71" i="38"/>
  <c r="U128" i="35"/>
  <c r="AD64" i="23"/>
  <c r="AC96" i="47"/>
  <c r="AA80" i="14"/>
  <c r="AQ81" i="37"/>
  <c r="E64" i="23"/>
  <c r="D64" i="19"/>
  <c r="BN81" i="37"/>
  <c r="BU128" i="35"/>
  <c r="AN159" i="32"/>
  <c r="AC103" i="47"/>
  <c r="BS64" i="39"/>
  <c r="AK64" i="38"/>
  <c r="F64" i="38"/>
  <c r="L64" i="38"/>
  <c r="AY128" i="35"/>
  <c r="M128" i="35"/>
  <c r="AQ128" i="35"/>
  <c r="BM128" i="35"/>
  <c r="AP135" i="35"/>
  <c r="BG48" i="33"/>
  <c r="AX48" i="33"/>
  <c r="BB159" i="32"/>
  <c r="BE159" i="32"/>
  <c r="H159" i="32"/>
  <c r="I160" i="11"/>
  <c r="W160" i="11"/>
  <c r="AG64" i="17"/>
  <c r="R112" i="15"/>
  <c r="X160" i="11"/>
  <c r="T48" i="13"/>
  <c r="K81" i="37"/>
  <c r="V80" i="14"/>
  <c r="AD160" i="11"/>
  <c r="P64" i="38"/>
  <c r="F112" i="15"/>
  <c r="AD48" i="13"/>
  <c r="AP96" i="47"/>
  <c r="AF64" i="39"/>
  <c r="AC64" i="38"/>
  <c r="AP64" i="38"/>
  <c r="BN64" i="38"/>
  <c r="AK71" i="38"/>
  <c r="BS88" i="37"/>
  <c r="S81" i="37"/>
  <c r="BT159" i="32"/>
  <c r="D159" i="32"/>
  <c r="BN96" i="47"/>
  <c r="AP103" i="47"/>
  <c r="AU48" i="46"/>
  <c r="Q48" i="46"/>
  <c r="BH48" i="46"/>
  <c r="O48" i="46"/>
  <c r="BS71" i="39"/>
  <c r="P64" i="39"/>
  <c r="Y64" i="39"/>
  <c r="W64" i="39"/>
  <c r="BT64" i="38"/>
  <c r="BR64" i="38"/>
  <c r="AJ81" i="37"/>
  <c r="S88" i="37"/>
  <c r="AN81" i="37"/>
  <c r="J81" i="37"/>
  <c r="Q80" i="34"/>
  <c r="BK128" i="35"/>
  <c r="BQ128" i="35"/>
  <c r="I128" i="35"/>
  <c r="R128" i="35"/>
  <c r="BX159" i="32"/>
  <c r="AT159" i="32"/>
  <c r="AC159" i="32"/>
  <c r="BT166" i="32"/>
  <c r="AH159" i="32"/>
  <c r="AZ159" i="32"/>
  <c r="AU159" i="32"/>
  <c r="V96" i="47"/>
  <c r="H48" i="46"/>
  <c r="Z64" i="39"/>
  <c r="W71" i="39"/>
  <c r="BV64" i="39"/>
  <c r="AR64" i="39"/>
  <c r="AP71" i="38"/>
  <c r="BX64" i="38"/>
  <c r="K64" i="38"/>
  <c r="BO64" i="38"/>
  <c r="S64" i="38"/>
  <c r="BG64" i="38"/>
  <c r="AK81" i="37"/>
  <c r="AJ88" i="37"/>
  <c r="F81" i="37"/>
  <c r="AZ81" i="37"/>
  <c r="AH81" i="37"/>
  <c r="BU81" i="37"/>
  <c r="BH81" i="37"/>
  <c r="J88" i="37"/>
  <c r="G81" i="37"/>
  <c r="D81" i="37"/>
  <c r="BI81" i="37"/>
  <c r="AS80" i="34"/>
  <c r="BI80" i="34"/>
  <c r="AR80" i="34"/>
  <c r="BU80" i="34"/>
  <c r="E80" i="34"/>
  <c r="M80" i="34"/>
  <c r="D80" i="34"/>
  <c r="BE80" i="34"/>
  <c r="BX80" i="34"/>
  <c r="X159" i="32"/>
  <c r="BV159" i="32"/>
  <c r="BH159" i="32"/>
  <c r="J159" i="32"/>
  <c r="O159" i="32"/>
  <c r="T159" i="32"/>
  <c r="BT81" i="37"/>
  <c r="BF81" i="37"/>
  <c r="BO81" i="37"/>
  <c r="BZ81" i="37"/>
  <c r="AZ88" i="37"/>
  <c r="AK88" i="37"/>
  <c r="BZ64" i="38"/>
  <c r="AO64" i="38"/>
  <c r="BL64" i="38"/>
  <c r="K71" i="38"/>
  <c r="Y71" i="39"/>
  <c r="V64" i="39"/>
  <c r="AS64" i="39"/>
  <c r="Y48" i="46"/>
  <c r="AJ48" i="46"/>
  <c r="AF96" i="47"/>
  <c r="AB80" i="34"/>
  <c r="BD80" i="34"/>
  <c r="Y80" i="34"/>
  <c r="AZ128" i="35"/>
  <c r="BG128" i="35"/>
  <c r="BW48" i="33"/>
  <c r="AG64" i="19"/>
  <c r="AX55" i="33"/>
  <c r="BI159" i="32"/>
  <c r="M64" i="17"/>
  <c r="AA64" i="17"/>
  <c r="J64" i="17"/>
  <c r="T64" i="16"/>
  <c r="V64" i="19"/>
  <c r="U112" i="15"/>
  <c r="U159" i="32"/>
  <c r="Q64" i="17"/>
  <c r="S48" i="13"/>
  <c r="Q48" i="13"/>
  <c r="L160" i="11"/>
  <c r="J48" i="13"/>
  <c r="U48" i="13"/>
  <c r="BB128" i="35"/>
  <c r="AB64" i="38"/>
  <c r="BL159" i="32"/>
  <c r="D64" i="16"/>
  <c r="H64" i="16"/>
  <c r="AF64" i="17"/>
  <c r="T160" i="11"/>
  <c r="BH88" i="37"/>
  <c r="BI88" i="37"/>
  <c r="BG81" i="37"/>
  <c r="AB81" i="37"/>
  <c r="BO71" i="38"/>
  <c r="E64" i="38"/>
  <c r="M64" i="38"/>
  <c r="X64" i="38"/>
  <c r="X64" i="39"/>
  <c r="AU64" i="39"/>
  <c r="S48" i="46"/>
  <c r="BA48" i="46"/>
  <c r="BS48" i="46"/>
  <c r="P96" i="47"/>
  <c r="AO96" i="47"/>
  <c r="AR96" i="47"/>
  <c r="AC64" i="23"/>
  <c r="Z64" i="23"/>
  <c r="AV80" i="34"/>
  <c r="P80" i="34"/>
  <c r="AW128" i="35"/>
  <c r="AU128" i="35"/>
  <c r="AC128" i="35"/>
  <c r="BY128" i="35"/>
  <c r="AH48" i="33"/>
  <c r="R48" i="33"/>
  <c r="Z158" i="32"/>
  <c r="Z168" i="32" s="1"/>
  <c r="AX159" i="32"/>
  <c r="AL159" i="32"/>
  <c r="T166" i="32"/>
  <c r="J64" i="16"/>
  <c r="AF64" i="16"/>
  <c r="AE112" i="15"/>
  <c r="M80" i="14"/>
  <c r="K112" i="15"/>
  <c r="V64" i="16"/>
  <c r="L48" i="13"/>
  <c r="N48" i="13"/>
  <c r="N160" i="11"/>
  <c r="AG48" i="13"/>
  <c r="E87" i="34"/>
  <c r="BJ96" i="47"/>
  <c r="BX81" i="37"/>
  <c r="W64" i="19"/>
  <c r="AC80" i="14"/>
  <c r="V112" i="15"/>
  <c r="AG80" i="14"/>
  <c r="Z160" i="11"/>
  <c r="G64" i="38"/>
  <c r="BA64" i="38"/>
  <c r="AW64" i="39"/>
  <c r="BF48" i="46"/>
  <c r="L48" i="46"/>
  <c r="M96" i="47"/>
  <c r="CA48" i="46"/>
  <c r="W48" i="46"/>
  <c r="J64" i="38"/>
  <c r="V64" i="23"/>
  <c r="AD81" i="37"/>
  <c r="AW80" i="34"/>
  <c r="H80" i="34"/>
  <c r="AZ80" i="34"/>
  <c r="BW128" i="35"/>
  <c r="BO48" i="33"/>
  <c r="V159" i="32"/>
  <c r="BZ159" i="32"/>
  <c r="BQ159" i="32"/>
  <c r="AA112" i="15"/>
  <c r="M64" i="19"/>
  <c r="F48" i="13"/>
  <c r="F160" i="11"/>
  <c r="AE64" i="38"/>
  <c r="BS64" i="38"/>
  <c r="AD128" i="35"/>
  <c r="G64" i="17"/>
  <c r="Q159" i="32"/>
  <c r="AN80" i="34"/>
  <c r="E48" i="46"/>
  <c r="Q5" i="42"/>
  <c r="AF48" i="13"/>
  <c r="BJ103" i="47"/>
  <c r="Z96" i="47"/>
  <c r="J96" i="47"/>
  <c r="AG48" i="46"/>
  <c r="M48" i="46"/>
  <c r="AR48" i="46"/>
  <c r="AX48" i="46"/>
  <c r="W55" i="46"/>
  <c r="AT64" i="39"/>
  <c r="AL64" i="39"/>
  <c r="AH64" i="39"/>
  <c r="BY64" i="39"/>
  <c r="AB64" i="39"/>
  <c r="BB64" i="38"/>
  <c r="BC81" i="37"/>
  <c r="BB81" i="37"/>
  <c r="AT81" i="37"/>
  <c r="AF80" i="34"/>
  <c r="AG80" i="34"/>
  <c r="T80" i="34"/>
  <c r="I80" i="34"/>
  <c r="BS48" i="33"/>
  <c r="G64" i="23"/>
  <c r="R64" i="23"/>
  <c r="U64" i="23"/>
  <c r="X64" i="19"/>
  <c r="F64" i="19"/>
  <c r="AA64" i="19"/>
  <c r="R64" i="19"/>
  <c r="J64" i="19"/>
  <c r="I64" i="19"/>
  <c r="V64" i="17"/>
  <c r="N64" i="17"/>
  <c r="AD64" i="17"/>
  <c r="F64" i="17"/>
  <c r="X64" i="16"/>
  <c r="K64" i="16"/>
  <c r="AC64" i="16"/>
  <c r="G64" i="16"/>
  <c r="AF112" i="15"/>
  <c r="O112" i="15"/>
  <c r="Z112" i="15"/>
  <c r="Y112" i="15"/>
  <c r="AB112" i="15"/>
  <c r="Q112" i="15"/>
  <c r="I112" i="15"/>
  <c r="D112" i="15"/>
  <c r="T80" i="14"/>
  <c r="L80" i="14"/>
  <c r="J80" i="14"/>
  <c r="K80" i="14"/>
  <c r="H48" i="13"/>
  <c r="AB160" i="11"/>
  <c r="AG160" i="11"/>
  <c r="O160" i="11"/>
  <c r="P1" i="42"/>
  <c r="BQ96" i="47"/>
  <c r="U96" i="47"/>
  <c r="BR96" i="47"/>
  <c r="BM96" i="47"/>
  <c r="Q96" i="47"/>
  <c r="BB96" i="47"/>
  <c r="Z103" i="47"/>
  <c r="I96" i="47"/>
  <c r="N96" i="47"/>
  <c r="AH96" i="47"/>
  <c r="AD96" i="47"/>
  <c r="R96" i="47"/>
  <c r="AL96" i="47"/>
  <c r="J103" i="47"/>
  <c r="AN96" i="47"/>
  <c r="AK96" i="47"/>
  <c r="U103" i="47"/>
  <c r="G48" i="46"/>
  <c r="I48" i="46"/>
  <c r="K48" i="46"/>
  <c r="BV48" i="46"/>
  <c r="Z48" i="46"/>
  <c r="AY48" i="46"/>
  <c r="BH55" i="46"/>
  <c r="N48" i="46"/>
  <c r="BT48" i="46"/>
  <c r="AF48" i="46"/>
  <c r="BZ48" i="46"/>
  <c r="AO48" i="46"/>
  <c r="BW48" i="46"/>
  <c r="BI48" i="46"/>
  <c r="AS48" i="46"/>
  <c r="AO64" i="39"/>
  <c r="AC64" i="39"/>
  <c r="T64" i="39"/>
  <c r="AJ64" i="39"/>
  <c r="BP64" i="39"/>
  <c r="U64" i="39"/>
  <c r="AN64" i="39"/>
  <c r="AT71" i="39"/>
  <c r="BD64" i="39"/>
  <c r="BL64" i="39"/>
  <c r="O64" i="39"/>
  <c r="BO64" i="39"/>
  <c r="AQ64" i="39"/>
  <c r="BT64" i="39"/>
  <c r="BN64" i="39"/>
  <c r="AY64" i="39"/>
  <c r="BZ64" i="39"/>
  <c r="G64" i="39"/>
  <c r="BM64" i="38"/>
  <c r="AE71" i="38"/>
  <c r="AT64" i="38"/>
  <c r="Q64" i="38"/>
  <c r="AU64" i="38"/>
  <c r="D64" i="38"/>
  <c r="V64" i="38"/>
  <c r="BY64" i="38"/>
  <c r="AJ64" i="38"/>
  <c r="W64" i="38"/>
  <c r="J71" i="38"/>
  <c r="AI64" i="38"/>
  <c r="AQ64" i="38"/>
  <c r="P81" i="37"/>
  <c r="AI81" i="37"/>
  <c r="BX88" i="37"/>
  <c r="R81" i="37"/>
  <c r="BR81" i="37"/>
  <c r="AE81" i="37"/>
  <c r="AV81" i="37"/>
  <c r="K88" i="37"/>
  <c r="AP81" i="37"/>
  <c r="BL81" i="37"/>
  <c r="AD88" i="37"/>
  <c r="X81" i="37"/>
  <c r="CB81" i="37"/>
  <c r="Y81" i="37"/>
  <c r="AD72" i="36"/>
  <c r="E65" i="36"/>
  <c r="I87" i="34"/>
  <c r="AO80" i="34"/>
  <c r="L80" i="34"/>
  <c r="AC80" i="34"/>
  <c r="BM80" i="34"/>
  <c r="U80" i="34"/>
  <c r="AK128" i="35"/>
  <c r="CA128" i="35"/>
  <c r="AL128" i="35"/>
  <c r="AY135" i="35"/>
  <c r="BZ128" i="35"/>
  <c r="AS128" i="35"/>
  <c r="BN128" i="35"/>
  <c r="AI128" i="35"/>
  <c r="BK48" i="33"/>
  <c r="AO159" i="32"/>
  <c r="D166" i="32"/>
  <c r="Q166" i="32"/>
  <c r="BP159" i="32"/>
  <c r="AN166" i="32"/>
  <c r="BR159" i="32"/>
  <c r="AP159" i="32"/>
  <c r="Y159" i="32"/>
  <c r="M159" i="32"/>
  <c r="CA159" i="32"/>
  <c r="L159" i="32"/>
  <c r="BA159" i="32"/>
  <c r="BL166" i="32"/>
  <c r="N159" i="32"/>
  <c r="X166" i="32"/>
  <c r="BY159" i="32"/>
  <c r="E159" i="32"/>
  <c r="R159" i="32"/>
  <c r="AK159" i="32"/>
  <c r="AR159" i="32"/>
  <c r="BF159" i="32"/>
  <c r="K159" i="32"/>
  <c r="AF159" i="32"/>
  <c r="F159" i="32"/>
  <c r="P166" i="32"/>
  <c r="BM159" i="32"/>
  <c r="BD159" i="32"/>
  <c r="AU166" i="32"/>
  <c r="AD159" i="32"/>
  <c r="AY159" i="32"/>
  <c r="BA96" i="47"/>
  <c r="AZ96" i="47"/>
  <c r="BP80" i="34"/>
  <c r="BP48" i="33"/>
  <c r="Z64" i="19"/>
  <c r="U87" i="34"/>
  <c r="AF48" i="33"/>
  <c r="BC159" i="32"/>
  <c r="BR128" i="35"/>
  <c r="BU64" i="38"/>
  <c r="AO103" i="47"/>
  <c r="AN103" i="47"/>
  <c r="AX96" i="47"/>
  <c r="I103" i="47"/>
  <c r="AG96" i="47"/>
  <c r="BL128" i="35"/>
  <c r="AA64" i="16"/>
  <c r="L112" i="15"/>
  <c r="R160" i="11"/>
  <c r="AE64" i="19"/>
  <c r="AQ159" i="32"/>
  <c r="BF128" i="35"/>
  <c r="L81" i="37"/>
  <c r="AW81" i="37"/>
  <c r="T96" i="47"/>
  <c r="AD103" i="47"/>
  <c r="AL103" i="47"/>
  <c r="AD64" i="19"/>
  <c r="AG159" i="32"/>
  <c r="W64" i="17"/>
  <c r="H112" i="15"/>
  <c r="D48" i="13"/>
  <c r="S64" i="19"/>
  <c r="AE159" i="32"/>
  <c r="AT128" i="35"/>
  <c r="E64" i="39"/>
  <c r="M64" i="23"/>
  <c r="BW159" i="32"/>
  <c r="AH128" i="35"/>
  <c r="AZ64" i="38"/>
  <c r="AE128" i="35"/>
  <c r="AC64" i="19"/>
  <c r="E64" i="17"/>
  <c r="Z48" i="13"/>
  <c r="O135" i="35"/>
  <c r="O128" i="35"/>
  <c r="BS159" i="32"/>
  <c r="N64" i="19"/>
  <c r="BK159" i="32"/>
  <c r="BI64" i="38"/>
  <c r="AU81" i="37"/>
  <c r="R64" i="38"/>
  <c r="AN64" i="38"/>
  <c r="AV64" i="38"/>
  <c r="BG64" i="39"/>
  <c r="J64" i="39"/>
  <c r="AF64" i="23"/>
  <c r="AB159" i="32"/>
  <c r="BU159" i="32"/>
  <c r="S112" i="15"/>
  <c r="AF80" i="14"/>
  <c r="V48" i="13"/>
  <c r="AE160" i="11"/>
  <c r="BV128" i="35"/>
  <c r="BE128" i="35"/>
  <c r="BG159" i="32"/>
  <c r="S159" i="32"/>
  <c r="AD112" i="15"/>
  <c r="V128" i="35"/>
  <c r="BF64" i="38"/>
  <c r="Y88" i="37"/>
  <c r="V81" i="37"/>
  <c r="AA48" i="46"/>
  <c r="BP96" i="47"/>
  <c r="AB64" i="23"/>
  <c r="AK80" i="34"/>
  <c r="BN159" i="32"/>
  <c r="N112" i="15"/>
  <c r="AB80" i="14"/>
  <c r="AO135" i="35"/>
  <c r="AO128" i="35"/>
  <c r="BJ128" i="35"/>
  <c r="G159" i="32"/>
  <c r="J128" i="35"/>
  <c r="T48" i="46"/>
  <c r="D64" i="39"/>
  <c r="S64" i="39"/>
  <c r="H96" i="47"/>
  <c r="AI71" i="38"/>
  <c r="U48" i="46"/>
  <c r="AE48" i="46"/>
  <c r="F96" i="47"/>
  <c r="D96" i="47"/>
  <c r="X96" i="47"/>
  <c r="X64" i="23"/>
  <c r="BY80" i="34"/>
  <c r="BP128" i="35"/>
  <c r="AV159" i="32"/>
  <c r="J112" i="15"/>
  <c r="X80" i="14"/>
  <c r="Q128" i="35"/>
  <c r="Q135" i="35"/>
  <c r="AX128" i="35"/>
  <c r="AI159" i="32"/>
  <c r="AI166" i="32"/>
  <c r="E112" i="15"/>
  <c r="AM159" i="32"/>
  <c r="BH64" i="38"/>
  <c r="M81" i="37"/>
  <c r="R88" i="37"/>
  <c r="BN71" i="38"/>
  <c r="AH64" i="38"/>
  <c r="BA64" i="39"/>
  <c r="BD96" i="47"/>
  <c r="E96" i="47"/>
  <c r="BQ103" i="47"/>
  <c r="T64" i="23"/>
  <c r="P128" i="35"/>
  <c r="BK55" i="33"/>
  <c r="DD55" i="33" s="1"/>
  <c r="BJ159" i="32"/>
  <c r="I80" i="14"/>
  <c r="AG112" i="15"/>
  <c r="G80" i="14"/>
  <c r="K128" i="35"/>
  <c r="K135" i="35"/>
  <c r="AG128" i="35"/>
  <c r="AB64" i="19"/>
  <c r="AA159" i="32"/>
  <c r="AM48" i="46"/>
  <c r="H72" i="36"/>
  <c r="BC64" i="38"/>
  <c r="Y64" i="38"/>
  <c r="H64" i="39"/>
  <c r="X48" i="46"/>
  <c r="AR103" i="47"/>
  <c r="BM103" i="47"/>
  <c r="AM64" i="39"/>
  <c r="AV48" i="46"/>
  <c r="BA80" i="34"/>
  <c r="Y128" i="35"/>
  <c r="I159" i="32"/>
  <c r="AC112" i="15"/>
  <c r="H160" i="11"/>
  <c r="Z128" i="35"/>
  <c r="T64" i="19"/>
  <c r="AB64" i="17"/>
  <c r="BO159" i="32"/>
  <c r="BO166" i="32"/>
  <c r="BV81" i="37"/>
  <c r="AA64" i="39"/>
  <c r="R64" i="39"/>
  <c r="AW96" i="47"/>
  <c r="AS96" i="47"/>
  <c r="AI64" i="39"/>
  <c r="K64" i="23"/>
  <c r="D128" i="35"/>
  <c r="K166" i="32"/>
  <c r="E80" i="14"/>
  <c r="D160" i="11"/>
  <c r="F128" i="35"/>
  <c r="F135" i="35"/>
  <c r="N128" i="35"/>
  <c r="W159" i="32"/>
  <c r="CB64" i="39"/>
  <c r="CB71" i="39"/>
  <c r="CB64" i="38"/>
  <c r="CB71" i="38"/>
  <c r="CB80" i="34"/>
  <c r="CB87" i="34"/>
  <c r="CB159" i="32"/>
  <c r="CB166" i="32"/>
  <c r="L96" i="47"/>
  <c r="BH96" i="47"/>
  <c r="BL96" i="47"/>
  <c r="BI96" i="47"/>
  <c r="BF96" i="47"/>
  <c r="BE96" i="47"/>
  <c r="AV96" i="47"/>
  <c r="AS103" i="47"/>
  <c r="AT96" i="47"/>
  <c r="AJ96" i="47"/>
  <c r="AG103" i="47"/>
  <c r="AB96" i="47"/>
  <c r="Y96" i="47"/>
  <c r="AI48" i="46"/>
  <c r="AL48" i="46"/>
  <c r="AQ48" i="46"/>
  <c r="AC48" i="46"/>
  <c r="AW48" i="46"/>
  <c r="AK48" i="46"/>
  <c r="N64" i="39"/>
  <c r="M64" i="39"/>
  <c r="L64" i="39"/>
  <c r="K64" i="39"/>
  <c r="I64" i="39"/>
  <c r="F64" i="39"/>
  <c r="BB64" i="39"/>
  <c r="BM64" i="39"/>
  <c r="BX64" i="39"/>
  <c r="BW64" i="39"/>
  <c r="BU64" i="39"/>
  <c r="BR64" i="39"/>
  <c r="BQ64" i="39"/>
  <c r="BK64" i="39"/>
  <c r="BJ64" i="39"/>
  <c r="BI64" i="39"/>
  <c r="BH64" i="39"/>
  <c r="BF64" i="39"/>
  <c r="BE64" i="39"/>
  <c r="BC64" i="39"/>
  <c r="AZ64" i="39"/>
  <c r="AP64" i="39"/>
  <c r="AL71" i="39"/>
  <c r="AI71" i="39"/>
  <c r="AH71" i="39"/>
  <c r="AE64" i="39"/>
  <c r="Q64" i="39"/>
  <c r="AM71" i="39"/>
  <c r="AK64" i="39"/>
  <c r="AG64" i="39"/>
  <c r="AD64" i="39"/>
  <c r="AJ80" i="34"/>
  <c r="BL80" i="34"/>
  <c r="BT80" i="34"/>
  <c r="BQ80" i="34"/>
  <c r="AL64" i="38"/>
  <c r="AU96" i="47"/>
  <c r="Q64" i="23"/>
  <c r="W64" i="23"/>
  <c r="AE64" i="23"/>
  <c r="BF80" i="34"/>
  <c r="Z80" i="34"/>
  <c r="AQ80" i="34"/>
  <c r="S88" i="34"/>
  <c r="S80" i="34"/>
  <c r="BO80" i="34"/>
  <c r="W80" i="34"/>
  <c r="BZ80" i="34"/>
  <c r="BW80" i="34"/>
  <c r="AU80" i="34"/>
  <c r="K80" i="34"/>
  <c r="X128" i="35"/>
  <c r="BA48" i="33"/>
  <c r="U48" i="33"/>
  <c r="BH48" i="33"/>
  <c r="AZ48" i="33"/>
  <c r="AN48" i="33"/>
  <c r="AB48" i="33"/>
  <c r="P48" i="33"/>
  <c r="W48" i="33"/>
  <c r="BR48" i="33"/>
  <c r="Z157" i="32"/>
  <c r="Z167" i="32" s="1"/>
  <c r="AU48" i="33"/>
  <c r="W64" i="16"/>
  <c r="S64" i="16"/>
  <c r="Z64" i="17"/>
  <c r="U64" i="17"/>
  <c r="D64" i="17"/>
  <c r="AE64" i="16"/>
  <c r="R64" i="16"/>
  <c r="T112" i="15"/>
  <c r="BP81" i="37"/>
  <c r="AR81" i="37"/>
  <c r="BS88" i="34"/>
  <c r="BS80" i="34"/>
  <c r="Y64" i="23"/>
  <c r="F64" i="23"/>
  <c r="S64" i="23"/>
  <c r="J64" i="23"/>
  <c r="BR88" i="34"/>
  <c r="BR80" i="34"/>
  <c r="BB88" i="34"/>
  <c r="BB80" i="34"/>
  <c r="AL88" i="34"/>
  <c r="AL80" i="34"/>
  <c r="V88" i="34"/>
  <c r="V80" i="34"/>
  <c r="F88" i="34"/>
  <c r="F80" i="34"/>
  <c r="AX80" i="34"/>
  <c r="R80" i="34"/>
  <c r="O80" i="34"/>
  <c r="AT80" i="34"/>
  <c r="T136" i="35"/>
  <c r="T128" i="35"/>
  <c r="BX128" i="35"/>
  <c r="BH128" i="35"/>
  <c r="AR128" i="35"/>
  <c r="AB128" i="35"/>
  <c r="L128" i="35"/>
  <c r="BT57" i="33"/>
  <c r="DD57" i="33" s="1"/>
  <c r="BT48" i="33"/>
  <c r="BC128" i="35"/>
  <c r="W128" i="35"/>
  <c r="BQ48" i="33"/>
  <c r="AM57" i="33"/>
  <c r="AM48" i="33"/>
  <c r="G57" i="33"/>
  <c r="G48" i="33"/>
  <c r="AV48" i="33"/>
  <c r="X48" i="33"/>
  <c r="D48" i="33"/>
  <c r="AN128" i="35"/>
  <c r="AG48" i="33"/>
  <c r="AQ48" i="33"/>
  <c r="AA48" i="33"/>
  <c r="K48" i="33"/>
  <c r="AS48" i="33"/>
  <c r="M48" i="33"/>
  <c r="BB48" i="33"/>
  <c r="AT48" i="33"/>
  <c r="AL48" i="33"/>
  <c r="AD48" i="33"/>
  <c r="V48" i="33"/>
  <c r="N48" i="33"/>
  <c r="F48" i="33"/>
  <c r="O48" i="33"/>
  <c r="Y48" i="33"/>
  <c r="BI48" i="33"/>
  <c r="BJ48" i="33"/>
  <c r="F64" i="16"/>
  <c r="H80" i="14"/>
  <c r="X112" i="15"/>
  <c r="I64" i="17"/>
  <c r="N64" i="16"/>
  <c r="AD64" i="16"/>
  <c r="M64" i="16"/>
  <c r="O48" i="13"/>
  <c r="E160" i="11"/>
  <c r="BG96" i="47"/>
  <c r="O64" i="23"/>
  <c r="AG64" i="23"/>
  <c r="N64" i="23"/>
  <c r="BV80" i="34"/>
  <c r="AP80" i="34"/>
  <c r="J80" i="34"/>
  <c r="BC80" i="34"/>
  <c r="BK80" i="34"/>
  <c r="N80" i="34"/>
  <c r="AJ136" i="35"/>
  <c r="AJ128" i="35"/>
  <c r="BX48" i="33"/>
  <c r="BG80" i="34"/>
  <c r="AA80" i="34"/>
  <c r="BD128" i="35"/>
  <c r="AK48" i="33"/>
  <c r="E48" i="33"/>
  <c r="L48" i="33"/>
  <c r="BL48" i="33"/>
  <c r="CA48" i="33"/>
  <c r="BV48" i="33"/>
  <c r="BN48" i="33"/>
  <c r="L64" i="19"/>
  <c r="BU48" i="33"/>
  <c r="BY48" i="33"/>
  <c r="BE48" i="33"/>
  <c r="D80" i="14"/>
  <c r="G112" i="15"/>
  <c r="L64" i="17"/>
  <c r="Z64" i="16"/>
  <c r="I64" i="16"/>
  <c r="F80" i="14"/>
  <c r="K48" i="13"/>
  <c r="BE81" i="37"/>
  <c r="BD81" i="37"/>
  <c r="AF81" i="37"/>
  <c r="W96" i="47"/>
  <c r="H64" i="23"/>
  <c r="AH48" i="46"/>
  <c r="AA64" i="23"/>
  <c r="BJ88" i="34"/>
  <c r="BJ80" i="34"/>
  <c r="AD88" i="34"/>
  <c r="AD80" i="34"/>
  <c r="BN80" i="34"/>
  <c r="AH80" i="34"/>
  <c r="AI80" i="34"/>
  <c r="AE80" i="34"/>
  <c r="AM88" i="34"/>
  <c r="AM80" i="34"/>
  <c r="G88" i="34"/>
  <c r="G80" i="34"/>
  <c r="AV128" i="35"/>
  <c r="AF128" i="35"/>
  <c r="BS128" i="35"/>
  <c r="AM128" i="35"/>
  <c r="G128" i="35"/>
  <c r="AY80" i="34"/>
  <c r="AR48" i="33"/>
  <c r="T48" i="33"/>
  <c r="H48" i="33"/>
  <c r="BT128" i="35"/>
  <c r="H128" i="35"/>
  <c r="AE48" i="33"/>
  <c r="AW48" i="33"/>
  <c r="Q48" i="33"/>
  <c r="AY48" i="33"/>
  <c r="AI48" i="33"/>
  <c r="S48" i="33"/>
  <c r="BD48" i="33"/>
  <c r="AC48" i="33"/>
  <c r="AP48" i="33"/>
  <c r="Z48" i="33"/>
  <c r="J48" i="33"/>
  <c r="Z166" i="32"/>
  <c r="AO48" i="33"/>
  <c r="I48" i="33"/>
  <c r="BM48" i="33"/>
  <c r="BZ48" i="33"/>
  <c r="BF48" i="33"/>
  <c r="R64" i="17"/>
  <c r="Y64" i="17"/>
  <c r="H64" i="17"/>
  <c r="E64" i="16"/>
  <c r="G48" i="13"/>
  <c r="AC48" i="13"/>
  <c r="M160" i="11"/>
  <c r="AE96" i="47"/>
  <c r="AE103" i="47"/>
  <c r="K96" i="47"/>
  <c r="G96" i="47"/>
  <c r="G103" i="47"/>
  <c r="O96" i="47"/>
  <c r="O103" i="47"/>
  <c r="S96" i="47"/>
  <c r="S103" i="47"/>
  <c r="BW103" i="47"/>
  <c r="CA96" i="47"/>
  <c r="CA103" i="47"/>
  <c r="DD103" i="47" s="1"/>
  <c r="AY96" i="47"/>
  <c r="AY103" i="47"/>
  <c r="BO96" i="47"/>
  <c r="BO103" i="47"/>
  <c r="AM96" i="47"/>
  <c r="AM103" i="47"/>
  <c r="AI96" i="47"/>
  <c r="BK96" i="47"/>
  <c r="BK103" i="47"/>
  <c r="BC96" i="47"/>
  <c r="BC103" i="47"/>
  <c r="AA96" i="47"/>
  <c r="AA103" i="47"/>
  <c r="AQ96" i="47"/>
  <c r="AQ103" i="47"/>
  <c r="AD55" i="46"/>
  <c r="AD48" i="46"/>
  <c r="BG48" i="46"/>
  <c r="BG55" i="46"/>
  <c r="R55" i="46"/>
  <c r="R48" i="46"/>
  <c r="BR48" i="46"/>
  <c r="AT48" i="46"/>
  <c r="AT55" i="46"/>
  <c r="F55" i="46"/>
  <c r="F48" i="46"/>
  <c r="P55" i="46"/>
  <c r="P48" i="46"/>
  <c r="V48" i="46"/>
  <c r="V55" i="46"/>
  <c r="J48" i="46"/>
  <c r="J55" i="46"/>
  <c r="BY55" i="46"/>
  <c r="BY48" i="46"/>
  <c r="AB55" i="46"/>
  <c r="AB48" i="46"/>
  <c r="BU55" i="46"/>
  <c r="BU48" i="46"/>
  <c r="BE55" i="46"/>
  <c r="BE48" i="46"/>
  <c r="AZ55" i="46"/>
  <c r="AZ48" i="46"/>
  <c r="AN55" i="46"/>
  <c r="AN48" i="46"/>
  <c r="BX55" i="46"/>
  <c r="BX48" i="46"/>
  <c r="BB55" i="46"/>
  <c r="BB48" i="46"/>
  <c r="D55" i="46"/>
  <c r="D48" i="46"/>
  <c r="AP55" i="46"/>
  <c r="AP48" i="46"/>
  <c r="BD55" i="46"/>
  <c r="BD48" i="46"/>
  <c r="CA64" i="39"/>
  <c r="CA64" i="38"/>
  <c r="AX71" i="38"/>
  <c r="AX64" i="38"/>
  <c r="BQ64" i="38"/>
  <c r="BQ71" i="38"/>
  <c r="O64" i="38"/>
  <c r="Z71" i="38"/>
  <c r="Z64" i="38"/>
  <c r="BE64" i="38"/>
  <c r="BE71" i="38"/>
  <c r="H64" i="38"/>
  <c r="AS64" i="38"/>
  <c r="AS71" i="38"/>
  <c r="BW64" i="38"/>
  <c r="BJ64" i="38"/>
  <c r="AG64" i="38"/>
  <c r="AG71" i="38"/>
  <c r="BD64" i="38"/>
  <c r="BD71" i="38"/>
  <c r="U64" i="38"/>
  <c r="U71" i="38"/>
  <c r="I64" i="38"/>
  <c r="I71" i="38"/>
  <c r="BK64" i="38"/>
  <c r="BP64" i="38"/>
  <c r="N64" i="38"/>
  <c r="AR64" i="38"/>
  <c r="AR71" i="38"/>
  <c r="AY64" i="38"/>
  <c r="AM64" i="38"/>
  <c r="AF64" i="38"/>
  <c r="AA64" i="38"/>
  <c r="BV71" i="38"/>
  <c r="BV64" i="38"/>
  <c r="T64" i="38"/>
  <c r="CA81" i="37"/>
  <c r="AS81" i="37"/>
  <c r="AS88" i="37"/>
  <c r="BM88" i="37"/>
  <c r="BM81" i="37"/>
  <c r="N81" i="37"/>
  <c r="N88" i="37"/>
  <c r="BA88" i="37"/>
  <c r="BA81" i="37"/>
  <c r="U81" i="37"/>
  <c r="U88" i="37"/>
  <c r="AO88" i="37"/>
  <c r="AO81" i="37"/>
  <c r="AM81" i="37"/>
  <c r="AM88" i="37"/>
  <c r="BW81" i="37"/>
  <c r="AC88" i="37"/>
  <c r="AC81" i="37"/>
  <c r="O81" i="37"/>
  <c r="O88" i="37"/>
  <c r="Q88" i="37"/>
  <c r="Q81" i="37"/>
  <c r="BJ81" i="37"/>
  <c r="AA81" i="37"/>
  <c r="E88" i="37"/>
  <c r="E81" i="37"/>
  <c r="AX81" i="37"/>
  <c r="AX88" i="37"/>
  <c r="BK81" i="37"/>
  <c r="BK88" i="37"/>
  <c r="Z81" i="37"/>
  <c r="Z88" i="37"/>
  <c r="AG81" i="37"/>
  <c r="T81" i="37"/>
  <c r="I81" i="37"/>
  <c r="H81" i="37"/>
  <c r="BQ81" i="37"/>
  <c r="BQ88" i="37"/>
  <c r="AY81" i="37"/>
  <c r="AY88" i="37"/>
  <c r="AL81" i="37"/>
  <c r="AL88" i="37"/>
  <c r="BY88" i="37"/>
  <c r="BY81" i="37"/>
  <c r="D72" i="36"/>
  <c r="D65" i="36"/>
  <c r="P72" i="36"/>
  <c r="AN72" i="36"/>
  <c r="AB72" i="36"/>
  <c r="CA80" i="34"/>
  <c r="CA87" i="34"/>
  <c r="IX9" i="40" l="1"/>
  <c r="IX8" i="40"/>
  <c r="DD87" i="34"/>
  <c r="DD88" i="37"/>
  <c r="DD71" i="39"/>
  <c r="DD55" i="46"/>
  <c r="DD71" i="38"/>
  <c r="DD88" i="34"/>
  <c r="AB5" i="42"/>
  <c r="AB13" i="42" s="1"/>
  <c r="Z6" i="42"/>
  <c r="AA6" i="42" s="1"/>
  <c r="Z10" i="42"/>
  <c r="AA10" i="42" s="1"/>
  <c r="Z7" i="42"/>
  <c r="AA7" i="42" s="1"/>
  <c r="Z11" i="42"/>
  <c r="AA11" i="42" s="1"/>
  <c r="Z8" i="42"/>
  <c r="AA8" i="42" s="1"/>
  <c r="Z9" i="42"/>
  <c r="AA9" i="42" s="1"/>
  <c r="O5" i="44"/>
  <c r="Z159" i="32"/>
  <c r="O4" i="44" l="1"/>
  <c r="Z5" i="42"/>
  <c r="AA5" i="42" s="1"/>
  <c r="AA13" i="42" l="1"/>
  <c r="Z13" i="42"/>
  <c r="AY74" i="36"/>
  <c r="BK73" i="36"/>
  <c r="AZ74" i="36"/>
  <c r="BB74" i="36"/>
  <c r="BJ73" i="36"/>
  <c r="AY72" i="36"/>
  <c r="AY73" i="36"/>
  <c r="BB73" i="36"/>
  <c r="BG73" i="36"/>
  <c r="AX74" i="36"/>
  <c r="BH73" i="36"/>
  <c r="BD73" i="36"/>
  <c r="BB72" i="36"/>
  <c r="BE73" i="36"/>
  <c r="BA74" i="36"/>
  <c r="AX73" i="36"/>
  <c r="AX72" i="36"/>
  <c r="BM73" i="36"/>
  <c r="AZ73" i="36"/>
  <c r="BA73" i="36"/>
  <c r="BL73" i="36"/>
  <c r="BI73" i="36"/>
  <c r="AZ72" i="36"/>
  <c r="BA72" i="36"/>
  <c r="BF73" i="36"/>
  <c r="CM73" i="36"/>
  <c r="BZ73" i="36"/>
  <c r="BQ73" i="36"/>
  <c r="CN73" i="36"/>
  <c r="CL73" i="36"/>
  <c r="BN73" i="36"/>
  <c r="BP73" i="36"/>
  <c r="CO73" i="36"/>
  <c r="CG73" i="36"/>
  <c r="CH73" i="36"/>
  <c r="BX73" i="36"/>
  <c r="CE73" i="36"/>
  <c r="CK73" i="36"/>
  <c r="CD73" i="36"/>
  <c r="BW73" i="36"/>
  <c r="BR73" i="36"/>
  <c r="CB73" i="36"/>
  <c r="CJ73" i="36"/>
  <c r="CC73" i="36"/>
  <c r="BU73" i="36"/>
  <c r="CF73" i="36"/>
  <c r="BS73" i="36"/>
  <c r="CI73" i="36"/>
  <c r="BT73" i="36"/>
  <c r="BO73" i="36"/>
  <c r="BV73" i="36"/>
  <c r="BY73" i="36"/>
  <c r="CA73" i="36"/>
  <c r="DD73" i="36" l="1"/>
  <c r="BC46" i="33"/>
  <c r="BC47" i="33"/>
  <c r="BC45" i="33"/>
  <c r="BC46" i="46"/>
  <c r="BC47" i="46"/>
  <c r="BC48" i="33" l="1"/>
  <c r="BC48" i="46"/>
</calcChain>
</file>

<file path=xl/sharedStrings.xml><?xml version="1.0" encoding="utf-8"?>
<sst xmlns="http://schemas.openxmlformats.org/spreadsheetml/2006/main" count="10340" uniqueCount="399">
  <si>
    <t>JULIO</t>
  </si>
  <si>
    <t>MAYO</t>
  </si>
  <si>
    <t>JUNIO</t>
  </si>
  <si>
    <t>SIST. DESPLAZAMIENTO</t>
  </si>
  <si>
    <t>AGOSTO</t>
  </si>
  <si>
    <t>SETIEMBRE</t>
  </si>
  <si>
    <t>OCTUBRE</t>
  </si>
  <si>
    <t>NOVIEMBRE</t>
  </si>
  <si>
    <t>DICIEMBRE</t>
  </si>
  <si>
    <t>ABRIL</t>
  </si>
  <si>
    <t>ANFOTRUCK - 01</t>
  </si>
  <si>
    <t>ANFOTRUCK - 05</t>
  </si>
  <si>
    <t>ANFOTRUCK - 07</t>
  </si>
  <si>
    <t>SIST. ELECTRICO</t>
  </si>
  <si>
    <t>SIST. ESTRUCTURAL</t>
  </si>
  <si>
    <t>SIST. LUBRICACION</t>
  </si>
  <si>
    <t>DISPONIBILIDAD</t>
  </si>
  <si>
    <t>UTILIZACION</t>
  </si>
  <si>
    <t>MTBF</t>
  </si>
  <si>
    <t>MTTR</t>
  </si>
  <si>
    <t>KPIs</t>
  </si>
  <si>
    <t>HORAS DE PARADA</t>
  </si>
  <si>
    <t>TOTAL DE FLOTA</t>
  </si>
  <si>
    <t>MINICARGADOR - 01</t>
  </si>
  <si>
    <t>TRACTOR - D5</t>
  </si>
  <si>
    <t>SIST. HIDRAULICO</t>
  </si>
  <si>
    <t>BOOMER H-281</t>
  </si>
  <si>
    <t>SANDVIK DD321-40</t>
  </si>
  <si>
    <t>FURUKAWA T2AM</t>
  </si>
  <si>
    <t>ROBOLT - 01</t>
  </si>
  <si>
    <t>ROBOLT - 02</t>
  </si>
  <si>
    <t>ROBOLT - 03</t>
  </si>
  <si>
    <t>ROBOLT - 04</t>
  </si>
  <si>
    <t>SIMBA S7D</t>
  </si>
  <si>
    <t>SPRAYMEC</t>
  </si>
  <si>
    <t>ST 1000</t>
  </si>
  <si>
    <t>ST 710</t>
  </si>
  <si>
    <t>CAT 01</t>
  </si>
  <si>
    <t>CAT 02</t>
  </si>
  <si>
    <t>CAT 03</t>
  </si>
  <si>
    <t>CAT 04</t>
  </si>
  <si>
    <t>CAT 05</t>
  </si>
  <si>
    <t>CAT 06</t>
  </si>
  <si>
    <t>CANTIDAD DE PARADAS</t>
  </si>
  <si>
    <t>MIXER VARIOMEC # 01</t>
  </si>
  <si>
    <t>MIXER NORMET #02</t>
  </si>
  <si>
    <t>MIXER UTIMEC # 03</t>
  </si>
  <si>
    <t>ENERO</t>
  </si>
  <si>
    <t>CARGADOR DE ANFO</t>
  </si>
  <si>
    <t>JUMBOS TALADROS LARGOS</t>
  </si>
  <si>
    <t>FEBRERO</t>
  </si>
  <si>
    <t>DIAGRAMA DE PARETO LANZADORES DE CONCRETO</t>
  </si>
  <si>
    <t>HORAS POR MANTTO</t>
  </si>
  <si>
    <t>H. PROGAMADAS AL MES</t>
  </si>
  <si>
    <t xml:space="preserve">REP. NO PROGRAMADA </t>
  </si>
  <si>
    <t xml:space="preserve">REP. PROGRAMADA </t>
  </si>
  <si>
    <t xml:space="preserve">MANTENIMIENTO (PM) </t>
  </si>
  <si>
    <t xml:space="preserve">% MANTENIMIENTO (PM) </t>
  </si>
  <si>
    <t xml:space="preserve">% REP. PROGRAMADA </t>
  </si>
  <si>
    <t xml:space="preserve">% REP. NO PROGRAMADA </t>
  </si>
  <si>
    <t>TOTAL</t>
  </si>
  <si>
    <t>% DISPONIBILIDAD FISICA</t>
  </si>
  <si>
    <t>PORCENTAJE SEGÚN MANTENIMIENTOS</t>
  </si>
  <si>
    <t>HRS. ACUM. DEL EQUIPO</t>
  </si>
  <si>
    <t>TIPO</t>
  </si>
  <si>
    <t>OBJ.</t>
  </si>
  <si>
    <t>SCOOPTRAMS - PRODUCCION</t>
  </si>
  <si>
    <t>SCOOPTRAMS - SERVICIOS</t>
  </si>
  <si>
    <t>JUMBOS PRODUCCION</t>
  </si>
  <si>
    <t>JUMBOS SOSTENIMIENTO</t>
  </si>
  <si>
    <t>MEZCLADOR DE CONCRETO</t>
  </si>
  <si>
    <t>LANZADOR DE CONCRETO</t>
  </si>
  <si>
    <t>EQUIPOS PARA VIAS</t>
  </si>
  <si>
    <t>PROM. 2018</t>
  </si>
  <si>
    <t>UM</t>
  </si>
  <si>
    <t>STATUS</t>
  </si>
  <si>
    <t>%</t>
  </si>
  <si>
    <t>PROM 2018</t>
  </si>
  <si>
    <t>PROM 2017</t>
  </si>
  <si>
    <t>FURUKAWA T2AM - 02</t>
  </si>
  <si>
    <t xml:space="preserve"> </t>
  </si>
  <si>
    <t>DISPONIBILIDAD FISICA / UTILIZACION DIARIA</t>
  </si>
  <si>
    <t>FLOTA</t>
  </si>
  <si>
    <t>CAT-02</t>
  </si>
  <si>
    <t>DF</t>
  </si>
  <si>
    <t>UT</t>
  </si>
  <si>
    <t>CAT-03</t>
  </si>
  <si>
    <t>CAT-04</t>
  </si>
  <si>
    <t>CAT-05</t>
  </si>
  <si>
    <t>CAT-06</t>
  </si>
  <si>
    <t>ST-1030</t>
  </si>
  <si>
    <t>ST - 1000</t>
  </si>
  <si>
    <t>ST - 39</t>
  </si>
  <si>
    <t>BOOMER</t>
  </si>
  <si>
    <t>TAMROCK-12</t>
  </si>
  <si>
    <t>FURUKAWA-01</t>
  </si>
  <si>
    <t>FURUKAWA-02</t>
  </si>
  <si>
    <t>ROBOLT-01</t>
  </si>
  <si>
    <t>ROBOLT-02</t>
  </si>
  <si>
    <t>ROBOLT-03</t>
  </si>
  <si>
    <t>ROBOLT-04</t>
  </si>
  <si>
    <t>SIMBA-02</t>
  </si>
  <si>
    <t>SIMBA-03</t>
  </si>
  <si>
    <t>MIXER-01</t>
  </si>
  <si>
    <t>MIXER-02</t>
  </si>
  <si>
    <t>MIXER-03</t>
  </si>
  <si>
    <t>ANFO-01</t>
  </si>
  <si>
    <t>ANFO-05</t>
  </si>
  <si>
    <t>ANFO-07</t>
  </si>
  <si>
    <t>MINI</t>
  </si>
  <si>
    <t>TRACTOR</t>
  </si>
  <si>
    <t>SEM 23</t>
  </si>
  <si>
    <t>SEM 24</t>
  </si>
  <si>
    <t>SEM 25</t>
  </si>
  <si>
    <t>SEM 26</t>
  </si>
  <si>
    <t>ABR</t>
  </si>
  <si>
    <t>MAY</t>
  </si>
  <si>
    <t>JUN</t>
  </si>
  <si>
    <t>JUL</t>
  </si>
  <si>
    <t>OBJ</t>
  </si>
  <si>
    <t>OBJ DF</t>
  </si>
  <si>
    <t>OBJ UT</t>
  </si>
  <si>
    <t>SC-SERV</t>
  </si>
  <si>
    <t>JU-PROD</t>
  </si>
  <si>
    <t>JU-SOST</t>
  </si>
  <si>
    <t>SC-PROD</t>
  </si>
  <si>
    <t>JU-TA/LA</t>
  </si>
  <si>
    <t>MX-CONC</t>
  </si>
  <si>
    <t>CA-ANFO</t>
  </si>
  <si>
    <t>LA-CONC</t>
  </si>
  <si>
    <t>EQ-VIAS</t>
  </si>
  <si>
    <t>$/h</t>
  </si>
  <si>
    <t>OBJ MTBF</t>
  </si>
  <si>
    <t>OBJ MTTR</t>
  </si>
  <si>
    <t>AGO</t>
  </si>
  <si>
    <t>SEP</t>
  </si>
  <si>
    <t>OCT</t>
  </si>
  <si>
    <t>KPI</t>
  </si>
  <si>
    <t>BOLTER-100</t>
  </si>
  <si>
    <t>NOV</t>
  </si>
  <si>
    <t>ROBOLT-05</t>
  </si>
  <si>
    <t>UTIL</t>
  </si>
  <si>
    <t xml:space="preserve">MANTTO (PM) </t>
  </si>
  <si>
    <t>REP. PROG.</t>
  </si>
  <si>
    <t>REP. NO PROG.</t>
  </si>
  <si>
    <t>H. PROG.MES</t>
  </si>
  <si>
    <t>HRS. ACUM.EQUIPO</t>
  </si>
  <si>
    <t>% DF</t>
  </si>
  <si>
    <t xml:space="preserve">% MANTTO (PM) </t>
  </si>
  <si>
    <t xml:space="preserve">% REP. PROG. </t>
  </si>
  <si>
    <t xml:space="preserve">% REP. NO PROG. </t>
  </si>
  <si>
    <t>DIC</t>
  </si>
  <si>
    <t>ENE</t>
  </si>
  <si>
    <t>FEB</t>
  </si>
  <si>
    <t>MAR</t>
  </si>
  <si>
    <t>PROM. 2019</t>
  </si>
  <si>
    <t>H.T</t>
  </si>
  <si>
    <t>N°.I</t>
  </si>
  <si>
    <t>ST-1030_2</t>
  </si>
  <si>
    <t>PUTZMEISTER_01</t>
  </si>
  <si>
    <t>PUTZMEISTER_02</t>
  </si>
  <si>
    <t>ST 1030_1</t>
  </si>
  <si>
    <t>PORCENTAIE SEGÚN MANTENIMIENTOS</t>
  </si>
  <si>
    <t>PorcentAIe</t>
  </si>
  <si>
    <t>PROM 2020</t>
  </si>
  <si>
    <t>DF PR-20</t>
  </si>
  <si>
    <t>UT PR-20</t>
  </si>
  <si>
    <t>PROM. 2020</t>
  </si>
  <si>
    <t>ANUAL - 2020</t>
  </si>
  <si>
    <t>Total</t>
  </si>
  <si>
    <t>PROM. 2021</t>
  </si>
  <si>
    <t>DF PR-21</t>
  </si>
  <si>
    <t>UT PR-21</t>
  </si>
  <si>
    <t>SCOOP'S SERVICIOS</t>
  </si>
  <si>
    <t>JUMBOS PRODUCCIÓN</t>
  </si>
  <si>
    <t>MEZCLADORES DE CONCRETO</t>
  </si>
  <si>
    <t>CARGADORES DE ANFO</t>
  </si>
  <si>
    <t>LANZADORES DE CONCRETO</t>
  </si>
  <si>
    <t>SEM 01</t>
  </si>
  <si>
    <t>SEM 02</t>
  </si>
  <si>
    <t>SEM 03</t>
  </si>
  <si>
    <t>SEM 04</t>
  </si>
  <si>
    <t>SEM 05</t>
  </si>
  <si>
    <t>SEM 06</t>
  </si>
  <si>
    <t>SEM 07</t>
  </si>
  <si>
    <t>SEM 08</t>
  </si>
  <si>
    <t>SEM 09</t>
  </si>
  <si>
    <t>SEM 10</t>
  </si>
  <si>
    <t>SEM 11</t>
  </si>
  <si>
    <t>SEM 17</t>
  </si>
  <si>
    <t>SEM 18</t>
  </si>
  <si>
    <t>SEM 19</t>
  </si>
  <si>
    <t>SEM 20</t>
  </si>
  <si>
    <t>SEM 21</t>
  </si>
  <si>
    <t>SEM 22</t>
  </si>
  <si>
    <t>SEM 27</t>
  </si>
  <si>
    <t>SEM 28</t>
  </si>
  <si>
    <t>SEM 29</t>
  </si>
  <si>
    <t>SEM 30</t>
  </si>
  <si>
    <t>SEM 31</t>
  </si>
  <si>
    <t>SEM 32</t>
  </si>
  <si>
    <t>SEM 33</t>
  </si>
  <si>
    <t>SEM 34</t>
  </si>
  <si>
    <t>SEM 35</t>
  </si>
  <si>
    <t>SEM 36</t>
  </si>
  <si>
    <t>SEM 37</t>
  </si>
  <si>
    <t>SEM 38</t>
  </si>
  <si>
    <t>SEM 39</t>
  </si>
  <si>
    <t>SEM 40</t>
  </si>
  <si>
    <t>SEM 41</t>
  </si>
  <si>
    <t>SEM 42</t>
  </si>
  <si>
    <t>SEM 43</t>
  </si>
  <si>
    <t>SEM 44</t>
  </si>
  <si>
    <t>SEM 45</t>
  </si>
  <si>
    <t>SEM 46</t>
  </si>
  <si>
    <t>SEM 47</t>
  </si>
  <si>
    <t>SEM 48</t>
  </si>
  <si>
    <t>SEM 49</t>
  </si>
  <si>
    <t>SEM 50</t>
  </si>
  <si>
    <t>SEM 51</t>
  </si>
  <si>
    <t>SEM 52</t>
  </si>
  <si>
    <t xml:space="preserve">      </t>
  </si>
  <si>
    <t>H. PROG.SEM</t>
  </si>
  <si>
    <t>SIMBA S7D-03</t>
  </si>
  <si>
    <t>SIMBA H-157-02</t>
  </si>
  <si>
    <t>SIMBA S7D-04</t>
  </si>
  <si>
    <t>Q</t>
  </si>
  <si>
    <t>SIMBA 4</t>
  </si>
  <si>
    <t>PROM 2022</t>
  </si>
  <si>
    <t>PROM. 2022</t>
  </si>
  <si>
    <t>ANUAL - 2022</t>
  </si>
  <si>
    <t>DF PR-22</t>
  </si>
  <si>
    <t>UT PR-22</t>
  </si>
  <si>
    <t>SIMBA H-157+1:16Q5111:16</t>
  </si>
  <si>
    <t>$/ hora</t>
  </si>
  <si>
    <t>ST-1030_3</t>
  </si>
  <si>
    <t>SE 07</t>
  </si>
  <si>
    <t>SEM 12</t>
  </si>
  <si>
    <t>TENDENCIA DE FLOTA SC-PROD</t>
  </si>
  <si>
    <t>TENDENCIA DE FLOTA SC-SERV</t>
  </si>
  <si>
    <t>TENDENCIA DE FLOTA JU-SOST</t>
  </si>
  <si>
    <t>TENDENCIA DE FLOTA JU-PROD</t>
  </si>
  <si>
    <t>TENDENCIA DE FLOTA JU-TALA</t>
  </si>
  <si>
    <t>TENDENCIA DE FLOTA MZ-CONC</t>
  </si>
  <si>
    <t>TENDENCIA DE FLOTA AF-CONC</t>
  </si>
  <si>
    <t>TENDENCIA DE FLOTA LZ-CONC</t>
  </si>
  <si>
    <t>SEM 13</t>
  </si>
  <si>
    <t>SEM 14</t>
  </si>
  <si>
    <t>SEM 15</t>
  </si>
  <si>
    <t>SEM 16</t>
  </si>
  <si>
    <t>PREVENTIVO</t>
  </si>
  <si>
    <t>CORREC. PROG.</t>
  </si>
  <si>
    <t>CORREC. FALLA</t>
  </si>
  <si>
    <t>% PREVENTIVO</t>
  </si>
  <si>
    <t>% CORREC. PROG.</t>
  </si>
  <si>
    <t>% CORREC. FALLA</t>
  </si>
  <si>
    <t>HORAS PROGRAMADAS</t>
  </si>
  <si>
    <t>HORAS CORRECTIVAS PROGRAMADAS</t>
  </si>
  <si>
    <t>HORAS CORRECTIVAS NO_PROG</t>
  </si>
  <si>
    <t>TOTAL HORAS TRABAJADAS</t>
  </si>
  <si>
    <t>N TOTAL INTERVENCIONES</t>
  </si>
  <si>
    <t>TOTAL HORAS REPARACION</t>
  </si>
  <si>
    <t>equipo</t>
  </si>
  <si>
    <t>nombre</t>
  </si>
  <si>
    <t>orden</t>
  </si>
  <si>
    <t>concepto</t>
  </si>
  <si>
    <t>Scoop ST1030 ST-121</t>
  </si>
  <si>
    <t>HORAS PREVENTIVAS</t>
  </si>
  <si>
    <t>Scoop ST1030 ST-122 - LINEA LHD</t>
  </si>
  <si>
    <t>Scoop ST1030_03</t>
  </si>
  <si>
    <t>Scoop Wagner ST-710 39</t>
  </si>
  <si>
    <t>Scoop Caterpillar R1600G Nº 02</t>
  </si>
  <si>
    <t>Scoop Caterpillar R1600G Nº 03</t>
  </si>
  <si>
    <t>Scoop Caterpillar R1600G Nº 04</t>
  </si>
  <si>
    <t>Scoop Caterpillar R1600G N° 05</t>
  </si>
  <si>
    <t>Scoop Cat R1600H N° 06</t>
  </si>
  <si>
    <t>Spraymec 6050 WPC</t>
  </si>
  <si>
    <t>HORA TRANSPORTE</t>
  </si>
  <si>
    <t>HORA COMPRESORA 01</t>
  </si>
  <si>
    <t>HORA COMPRESORA 02</t>
  </si>
  <si>
    <t>HORA POSICIONAMIENTO</t>
  </si>
  <si>
    <t>Robolt Tamrock 126XL DE N` 02</t>
  </si>
  <si>
    <t>HORA PERFORADORA</t>
  </si>
  <si>
    <t>Robolt Tamrock Nro 03</t>
  </si>
  <si>
    <t>Robolt 04</t>
  </si>
  <si>
    <t>JUMBO EMPERNADOR BOLTER 100</t>
  </si>
  <si>
    <t>Jumbo de 02 brazos Sandvik DD321-40 Huanzala (T-12)</t>
  </si>
  <si>
    <t>HORA PERFORADORA 01</t>
  </si>
  <si>
    <t>HORA PERFORADORA 02</t>
  </si>
  <si>
    <t>JUMBO ROCKET BOOMER 281</t>
  </si>
  <si>
    <t>Simba H157 - 02</t>
  </si>
  <si>
    <t>Simba S7D - 03</t>
  </si>
  <si>
    <t>Simba S7D - 04</t>
  </si>
  <si>
    <t>Anfotrak Normet Charmec 6705 B</t>
  </si>
  <si>
    <t>Anfotruck Charmec 6605B</t>
  </si>
  <si>
    <t>Anfotruck normet 6705E Nº 01</t>
  </si>
  <si>
    <t>Mixer 01 Normet</t>
  </si>
  <si>
    <t>Mixer 02 ( Convertido de Utimec )</t>
  </si>
  <si>
    <t>Utimec MF500</t>
  </si>
  <si>
    <t>Jumbo T2AM Furukawa - 01</t>
  </si>
  <si>
    <t>Jumbo T2AM Furukawa - 02</t>
  </si>
  <si>
    <t>HORA PERFORADORA 03</t>
  </si>
  <si>
    <t>ROBOT DE PROYECCION SHOTCRETE SPM 4210</t>
  </si>
  <si>
    <t>HORA COMPRESORA</t>
  </si>
  <si>
    <t>ROBOT DE PROYECCION SHOTCRETE WETKRET 4</t>
  </si>
  <si>
    <t>SET</t>
  </si>
  <si>
    <t>JU-TALA</t>
  </si>
  <si>
    <t>SEM46</t>
  </si>
  <si>
    <t>OCT.</t>
  </si>
  <si>
    <t>OBJ-2023</t>
  </si>
  <si>
    <t xml:space="preserve">NOV </t>
  </si>
  <si>
    <t>PROM. 2023</t>
  </si>
  <si>
    <t>PROM 2023</t>
  </si>
  <si>
    <t>JUMBOS TALACROS LARGOS</t>
  </si>
  <si>
    <t>MEZCLACOR DE CONCRETO</t>
  </si>
  <si>
    <t>CARGACOR DE ANFO</t>
  </si>
  <si>
    <t>LANZACOR DE CONCRETO</t>
  </si>
  <si>
    <t>OBI.</t>
  </si>
  <si>
    <t>OBI DF</t>
  </si>
  <si>
    <t>OBI MTTR</t>
  </si>
  <si>
    <t>OBI UT</t>
  </si>
  <si>
    <t>MZ-CONC</t>
  </si>
  <si>
    <t>% PREV.</t>
  </si>
  <si>
    <t>% COR. PROG.</t>
  </si>
  <si>
    <t>% COR. FALLA</t>
  </si>
  <si>
    <t>SEM01</t>
  </si>
  <si>
    <t>SEM02</t>
  </si>
  <si>
    <t>SEM03</t>
  </si>
  <si>
    <t>SEM04</t>
  </si>
  <si>
    <t>SEM05</t>
  </si>
  <si>
    <t>SEM06</t>
  </si>
  <si>
    <t>SEM07</t>
  </si>
  <si>
    <t>SEM08</t>
  </si>
  <si>
    <t>SEM09</t>
  </si>
  <si>
    <t>SEM10</t>
  </si>
  <si>
    <t>DF-OBJ</t>
  </si>
  <si>
    <t>DF-REAL</t>
  </si>
  <si>
    <t>MTBF-OBJ</t>
  </si>
  <si>
    <t>MTBF-REAL</t>
  </si>
  <si>
    <t>MTTR-OBJ</t>
  </si>
  <si>
    <t>MTTR-REAL</t>
  </si>
  <si>
    <t>DISPONIBILIDAD FISICA</t>
  </si>
  <si>
    <t xml:space="preserve">UTILIZACION FISICA </t>
  </si>
  <si>
    <t>UTILIZACION  OPERATIVA</t>
  </si>
  <si>
    <t>UTILIZACION FISICA</t>
  </si>
  <si>
    <t/>
  </si>
  <si>
    <t>D3</t>
  </si>
  <si>
    <t>TENDENCIA DE FLOTA EQUIPOS DE VIAS</t>
  </si>
  <si>
    <t>SI(PRONOSTICO(N6;$F6:N6;$F$2:N$2)&gt;=1;N$1;PRONOSTICO(N6;$F6:N6;$F$2:N$2))</t>
  </si>
  <si>
    <t>BX-ANFO</t>
  </si>
  <si>
    <t>TRACTOR D3</t>
  </si>
  <si>
    <t>BZ-ANFO</t>
  </si>
  <si>
    <t>EQUIPOS TRANSPORTE</t>
  </si>
  <si>
    <t>EQ-TRANS</t>
  </si>
  <si>
    <t>VOLQUETE 01</t>
  </si>
  <si>
    <t>VOLQUETE 06</t>
  </si>
  <si>
    <t>VOLQUETE 07</t>
  </si>
  <si>
    <t>VOLQUETE 08</t>
  </si>
  <si>
    <t>PROYECT- JUL</t>
  </si>
  <si>
    <t>PRYECT-JUN</t>
  </si>
  <si>
    <t>TENDENCIA DE FLOTA EQUIPOS DE TRANSPORTE DE MINERAL</t>
  </si>
  <si>
    <t>EQUIPOS DE VIAS</t>
  </si>
  <si>
    <t>DF PR-23</t>
  </si>
  <si>
    <t>UT PR-23</t>
  </si>
  <si>
    <t>VOLQ</t>
  </si>
  <si>
    <t>VOLQUETES</t>
  </si>
  <si>
    <t>EQ-TRAN</t>
  </si>
  <si>
    <t>ROBOLT 06</t>
  </si>
  <si>
    <t>MX-CNNC</t>
  </si>
  <si>
    <t>LA-CNNC</t>
  </si>
  <si>
    <t>SEM  40</t>
  </si>
  <si>
    <t>SEM  41</t>
  </si>
  <si>
    <t>DISPONIBILIDAD Y UTILIZACION - ANUAL 2023</t>
  </si>
  <si>
    <t>PROYECT- DIC</t>
  </si>
  <si>
    <t>PROMEDIOS GENERALES DE DF / UTIL ANUAL 2023</t>
  </si>
  <si>
    <t>DISPONIBILIDAD Y UTILIZACION - DICIEMBRE 2023</t>
  </si>
  <si>
    <t>INDICADORES DE CONFIABILIDAD EQUIPOS MINA DICIEMBRE</t>
  </si>
  <si>
    <t>PROM 2024</t>
  </si>
  <si>
    <t>PROM. 2024</t>
  </si>
  <si>
    <t>MTBF PR-23</t>
  </si>
  <si>
    <t>MTTR PR-23</t>
  </si>
  <si>
    <t>OBI MTBF</t>
  </si>
  <si>
    <t>PREV</t>
  </si>
  <si>
    <t>CORR</t>
  </si>
  <si>
    <t>SCOOPTRAMS - PRODTCCION</t>
  </si>
  <si>
    <t>JUMBOS PRODTCCION</t>
  </si>
  <si>
    <t>SCALEMIN</t>
  </si>
  <si>
    <t>MIXKRET</t>
  </si>
  <si>
    <t>SEM23</t>
  </si>
  <si>
    <t>SEM24</t>
  </si>
  <si>
    <t>SEM25</t>
  </si>
  <si>
    <t>SEM26</t>
  </si>
  <si>
    <t>PROMEDIOS GENERALES DE MTBF / MTTR SEM 27</t>
  </si>
  <si>
    <t>SEM27</t>
  </si>
  <si>
    <t>SEM28</t>
  </si>
  <si>
    <t>SEM29</t>
  </si>
  <si>
    <t>PROMEDIOS GENERALES EQUIPOS PRODUCCION DE MTBF / MTTR SEM 30</t>
  </si>
  <si>
    <t>PROMEDIOS GENERALES DE MTBF / MTTR SEM 30</t>
  </si>
  <si>
    <t>SEM30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</si>
</sst>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9">
    <numFmt numFmtId="41" formatCode="_-* #,##0_-;\-* #,##0_-;_-* &quot;-&quot;_-;_-@_-"/>
    <numFmt numFmtId="43" formatCode="_-* #,##0.00_-;\-* #,##0.00_-;_-* &quot;-&quot;??_-;_-@_-"/>
    <numFmt numFmtId="164" formatCode="_-* #,##0.00\ _€_-;\-* #,##0.00\ _€_-;_-* &quot;-&quot;??\ _€_-;_-@_-"/>
    <numFmt numFmtId="165" formatCode="0.0%"/>
    <numFmt numFmtId="166" formatCode="0.0"/>
    <numFmt numFmtId="167" formatCode="#,##0.0"/>
    <numFmt numFmtId="168" formatCode="_-* #,##0.0\ _€_-;\-* #,##0.0\ _€_-;_-* &quot;-&quot;??\ _€_-;_-@_-"/>
    <numFmt numFmtId="169" formatCode="_ * #,##0_ ;_ * \-#,##0_ ;_ * &quot;-&quot;_ ;_ @_ "/>
    <numFmt numFmtId="170" formatCode="_ * #,##0.00_ ;_ * \-#,##0.00_ ;_ * &quot;-&quot;??_ ;_ @_ "/>
    <numFmt numFmtId="171" formatCode="_ &quot;S/.&quot;\ * #,##0.00_ ;_ &quot;S/.&quot;\ * \-#,##0.00_ ;_ &quot;S/.&quot;\ * &quot;-&quot;??_ ;_ @_ "/>
    <numFmt numFmtId="172" formatCode="[$-C0A]dd\-mmm\-yy;@"/>
    <numFmt numFmtId="173" formatCode="_([$€-2]\ * #,##0.00_);_([$€-2]\ * \(#,##0.00\);_([$€-2]\ * &quot;-&quot;??_)"/>
    <numFmt numFmtId="174" formatCode="#,##0.0000_);[Red]\(#,##0.0000\)"/>
    <numFmt numFmtId="175" formatCode="&quot;$&quot;#,##0.0000_);\(&quot;$&quot;#,##0.0000\)"/>
    <numFmt numFmtId="176" formatCode="#,"/>
    <numFmt numFmtId="177" formatCode="&quot;$&quot;#,##0_);\(&quot;$&quot;#,##0\)"/>
    <numFmt numFmtId="178" formatCode="_-* #,##0.00\ [$€]_-;\-* #,##0.00\ [$€]_-;_-* &quot;-&quot;??\ [$€]_-;_-@_-"/>
    <numFmt numFmtId="179" formatCode="#,##0.0_);\(#,##0.0\)"/>
    <numFmt numFmtId="180" formatCode="_-* #,##0\ _P_t_a_-;\-* #,##0\ _P_t_a_-;_-* &quot;-&quot;\ _P_t_a_-;_-@_-"/>
    <numFmt numFmtId="181" formatCode="_-* #,##0\ _(_)_-;\-* #,##0\ _(_)_-;_-* &quot;-&quot;\ _(_)_-;_-@_-"/>
    <numFmt numFmtId="182" formatCode="_ &quot;S/.&quot;* #,##0.00_ ;_ &quot;S/.&quot;* \-#,##0.00_ ;_ &quot;S/.&quot;* &quot;-&quot;??_ ;_ @_ "/>
    <numFmt numFmtId="183" formatCode="&quot;S/.&quot;\ #,##0_);[Red]\(&quot;S/.&quot;\ #,##0\)"/>
    <numFmt numFmtId="184" formatCode="_-* #,##0.00\ _F_B_-;\-* #,##0.00\ _F_B_-;_-* &quot;-&quot;??\ _F_B_-;_-@_-"/>
    <numFmt numFmtId="185" formatCode="_(* #,##0.0_);_(* \(#,##0.0\);_(* &quot;-&quot;?_);_(@_)"/>
    <numFmt numFmtId="186" formatCode="[$-C0A]mmm\-yy;@"/>
    <numFmt numFmtId="187" formatCode="_-* #,##0\ _F_-;\-* #,##0\ _F_-;_-* &quot;-&quot;\ _F_-;_-@_-"/>
    <numFmt numFmtId="188" formatCode="_-* #,##0.00\ _F_-;\-* #,##0.00\ _F_-;_-* &quot;-&quot;??\ _F_-;_-@_-"/>
    <numFmt numFmtId="189" formatCode="_-* #,##0\ &quot;F&quot;_-;\-* #,##0\ &quot;F&quot;_-;_-* &quot;-&quot;\ &quot;F&quot;_-;_-@_-"/>
    <numFmt numFmtId="190" formatCode="_-* #,##0.00\ &quot;F&quot;_-;\-* #,##0.00\ &quot;F&quot;_-;_-* &quot;-&quot;??\ &quot;F&quot;_-;_-@_-"/>
    <numFmt numFmtId="191" formatCode="&quot;$&quot;#,##0_);[Red]\(&quot;$&quot;#,##0\)"/>
    <numFmt numFmtId="192" formatCode="&quot;$&quot;#,##0.00_);[Red]\(&quot;$&quot;#,##0.00\)"/>
    <numFmt numFmtId="193" formatCode="&quot;¥&quot;#,##0.00;[Red]&quot;¥&quot;&quot;¥&quot;&quot;¥&quot;&quot;¥&quot;&quot;¥&quot;&quot;¥&quot;&quot;¥&quot;\-#,##0.00"/>
    <numFmt numFmtId="194" formatCode="0.0000"/>
    <numFmt numFmtId="195" formatCode="mm/dd/yy"/>
    <numFmt numFmtId="196" formatCode="&quot;¥&quot;#,##0;[Red]&quot;¥&quot;&quot;¥&quot;\-#,##0"/>
    <numFmt numFmtId="197" formatCode="&quot;¥&quot;#,##0.00;[Red]&quot;¥&quot;&quot;¥&quot;&quot;¥&quot;&quot;¥&quot;&quot;¥&quot;&quot;¥&quot;\-#,##0.00"/>
    <numFmt numFmtId="198" formatCode="&quot;¥&quot;#,##0.00;[Red]&quot;¥&quot;\-#,##0.00"/>
    <numFmt numFmtId="199" formatCode="&quot;¥&quot;#,##0;[Red]&quot;¥&quot;\-#,##0"/>
    <numFmt numFmtId="200" formatCode="#,##0.00\ ;&quot; (&quot;#,##0.00\);&quot; -&quot;#\ ;@\ "/>
  </numFmts>
  <fonts count="20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Narrow"/>
      <family val="2"/>
    </font>
    <font>
      <sz val="10"/>
      <color theme="1"/>
      <name val="Arial Narrow"/>
      <family val="2"/>
    </font>
    <font>
      <sz val="11"/>
      <color theme="1"/>
      <name val="Arial Narrow"/>
      <family val="2"/>
    </font>
    <font>
      <b/>
      <sz val="10"/>
      <color theme="0"/>
      <name val="Arial Narrow"/>
      <family val="2"/>
    </font>
    <font>
      <sz val="8"/>
      <color theme="1"/>
      <name val="Arial Narrow"/>
      <family val="2"/>
    </font>
    <font>
      <b/>
      <sz val="10"/>
      <name val="Arial Narrow"/>
      <family val="2"/>
    </font>
    <font>
      <sz val="8"/>
      <color theme="1"/>
      <name val="Meiryo UI)"/>
    </font>
    <font>
      <sz val="7"/>
      <color theme="1"/>
      <name val="Meiryo UI)"/>
    </font>
    <font>
      <sz val="7"/>
      <color theme="1"/>
      <name val="Arial Narrow"/>
      <family val="2"/>
    </font>
    <font>
      <b/>
      <sz val="10"/>
      <color rgb="FF002060"/>
      <name val="Arial Narrow"/>
      <family val="2"/>
    </font>
    <font>
      <b/>
      <sz val="10"/>
      <color theme="1"/>
      <name val="Arial Narrow"/>
      <family val="2"/>
    </font>
    <font>
      <b/>
      <sz val="9"/>
      <color theme="0"/>
      <name val="Arial Narrow"/>
      <family val="2"/>
    </font>
    <font>
      <sz val="9"/>
      <color theme="1"/>
      <name val="Arial Narrow"/>
      <family val="2"/>
    </font>
    <font>
      <b/>
      <sz val="9"/>
      <color rgb="FF002060"/>
      <name val="Arial Narrow"/>
      <family val="2"/>
    </font>
    <font>
      <b/>
      <sz val="12"/>
      <name val="Arial Narrow"/>
      <family val="2"/>
    </font>
    <font>
      <sz val="9"/>
      <name val="Arial Narrow"/>
      <family val="2"/>
    </font>
    <font>
      <sz val="9"/>
      <color theme="0"/>
      <name val="Arial Narrow"/>
      <family val="2"/>
    </font>
    <font>
      <sz val="10"/>
      <color theme="0"/>
      <name val="Arial Narrow"/>
      <family val="2"/>
    </font>
    <font>
      <sz val="12"/>
      <color rgb="FF002060"/>
      <name val="Arial Narrow"/>
      <family val="2"/>
    </font>
    <font>
      <sz val="9"/>
      <color rgb="FF002060"/>
      <name val="Arial Narrow"/>
      <family val="2"/>
    </font>
    <font>
      <sz val="10"/>
      <color rgb="FF002060"/>
      <name val="Arial Narrow"/>
      <family val="2"/>
    </font>
    <font>
      <sz val="12"/>
      <name val="Arial Narrow"/>
      <family val="2"/>
    </font>
    <font>
      <sz val="10"/>
      <color indexed="8"/>
      <name val="Arial"/>
      <family val="2"/>
    </font>
    <font>
      <b/>
      <sz val="9"/>
      <color rgb="FF000000"/>
      <name val="Arial"/>
      <family val="2"/>
    </font>
    <font>
      <b/>
      <sz val="8"/>
      <color rgb="FF000000"/>
      <name val="Arial"/>
      <family val="2"/>
    </font>
    <font>
      <b/>
      <sz val="16"/>
      <color rgb="FFFF0000"/>
      <name val="Wingdings"/>
      <charset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  <font>
      <b/>
      <sz val="12"/>
      <color rgb="FF000000"/>
      <name val="Arial"/>
      <family val="2"/>
    </font>
    <font>
      <b/>
      <sz val="14"/>
      <color theme="1"/>
      <name val="Calibri"/>
      <family val="2"/>
      <scheme val="minor"/>
    </font>
    <font>
      <b/>
      <sz val="14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name val="Arial"/>
      <family val="2"/>
    </font>
    <font>
      <sz val="10"/>
      <color theme="1"/>
      <name val="Arial"/>
      <family val="2"/>
    </font>
    <font>
      <b/>
      <sz val="12"/>
      <color rgb="FFFF0000"/>
      <name val="Arial"/>
      <family val="2"/>
    </font>
    <font>
      <sz val="11"/>
      <color rgb="FFFF0000"/>
      <name val="Calibri"/>
      <family val="2"/>
      <scheme val="minor"/>
    </font>
    <font>
      <b/>
      <sz val="11"/>
      <color rgb="FFFF0000"/>
      <name val="Arial"/>
      <family val="2"/>
    </font>
    <font>
      <sz val="11"/>
      <color rgb="FFFF0000"/>
      <name val="Arial"/>
      <family val="2"/>
    </font>
    <font>
      <sz val="10"/>
      <color rgb="FFFF0000"/>
      <name val="Arial"/>
      <family val="2"/>
    </font>
    <font>
      <sz val="16"/>
      <name val="Arial Narrow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FF0000"/>
      <name val="Calibri"/>
      <family val="2"/>
      <scheme val="minor"/>
    </font>
    <font>
      <b/>
      <sz val="10"/>
      <color rgb="FF7030A0"/>
      <name val="Arial"/>
      <family val="2"/>
    </font>
    <font>
      <b/>
      <sz val="11"/>
      <color rgb="FF7030A0"/>
      <name val="Arial"/>
      <family val="2"/>
    </font>
    <font>
      <b/>
      <sz val="11"/>
      <color rgb="FF7030A0"/>
      <name val="Calibri"/>
      <family val="2"/>
      <scheme val="minor"/>
    </font>
    <font>
      <sz val="10"/>
      <color rgb="FF7030A0"/>
      <name val="Arial Narrow"/>
      <family val="2"/>
    </font>
    <font>
      <sz val="10"/>
      <color rgb="FF7030A0"/>
      <name val="Arial"/>
      <family val="2"/>
    </font>
    <font>
      <sz val="11"/>
      <color rgb="FF7030A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 Narrow"/>
      <family val="2"/>
    </font>
    <font>
      <b/>
      <sz val="12"/>
      <color theme="1" tint="0.14999847407452621"/>
      <name val="Arial"/>
      <family val="2"/>
    </font>
    <font>
      <sz val="11"/>
      <color rgb="FF00B050"/>
      <name val="Calibri"/>
      <family val="2"/>
      <scheme val="minor"/>
    </font>
    <font>
      <b/>
      <sz val="16"/>
      <color theme="9"/>
      <name val="Wingdings"/>
      <charset val="2"/>
    </font>
    <font>
      <sz val="8"/>
      <name val="Calibri"/>
      <family val="2"/>
      <scheme val="minor"/>
    </font>
    <font>
      <b/>
      <sz val="12"/>
      <color rgb="FF00B050"/>
      <name val="Arial"/>
      <family val="2"/>
    </font>
    <font>
      <b/>
      <sz val="12"/>
      <color theme="9" tint="-0.499984740745262"/>
      <name val="Arial"/>
      <family val="2"/>
    </font>
    <font>
      <b/>
      <sz val="12"/>
      <color rgb="FFFF3300"/>
      <name val="Arial"/>
      <family val="2"/>
    </font>
    <font>
      <b/>
      <sz val="8"/>
      <color indexed="8"/>
      <name val="Arial"/>
      <family val="2"/>
    </font>
    <font>
      <b/>
      <sz val="12"/>
      <color theme="9" tint="-0.249977111117893"/>
      <name val="Arial"/>
      <family val="2"/>
    </font>
    <font>
      <b/>
      <sz val="11"/>
      <color theme="0"/>
      <name val="Calibri"/>
      <family val="2"/>
      <scheme val="minor"/>
    </font>
    <font>
      <b/>
      <sz val="11"/>
      <color theme="0" tint="-4.9989318521683403E-2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9" tint="-0.249977111117893"/>
      <name val="Wingdings"/>
      <charset val="2"/>
    </font>
    <font>
      <sz val="12"/>
      <color indexed="8"/>
      <name val="Arial"/>
      <family val="2"/>
    </font>
    <font>
      <sz val="12"/>
      <color rgb="FFFF0000"/>
      <name val="Arial"/>
      <family val="2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  <font>
      <sz val="10"/>
      <color indexed="8"/>
      <name val="MS Sans Serif"/>
      <family val="2"/>
    </font>
    <font>
      <b/>
      <sz val="15.85"/>
      <color indexed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2"/>
      <color theme="1"/>
      <name val="Arial"/>
      <family val="2"/>
    </font>
    <font>
      <sz val="8"/>
      <name val="Arial"/>
      <family val="2"/>
    </font>
    <font>
      <b/>
      <sz val="11"/>
      <color indexed="9"/>
      <name val="Calibri"/>
      <family val="2"/>
    </font>
    <font>
      <sz val="10"/>
      <name val="MS Sans Serif"/>
      <family val="2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8"/>
      <name val="Calibri"/>
      <family val="2"/>
    </font>
    <font>
      <sz val="11"/>
      <color theme="1"/>
      <name val="Calibri"/>
      <family val="2"/>
      <charset val="128"/>
      <scheme val="minor"/>
    </font>
    <font>
      <sz val="11"/>
      <color theme="1"/>
      <name val="Calibri"/>
      <family val="3"/>
      <charset val="128"/>
      <scheme val="minor"/>
    </font>
    <font>
      <sz val="11"/>
      <color indexed="9"/>
      <name val="ＭＳ Ｐゴシック"/>
      <family val="3"/>
      <charset val="128"/>
    </font>
    <font>
      <sz val="11"/>
      <color indexed="9"/>
      <name val="Calibri"/>
      <family val="2"/>
    </font>
    <font>
      <sz val="11"/>
      <color theme="0"/>
      <name val="Calibri"/>
      <family val="2"/>
      <charset val="128"/>
      <scheme val="minor"/>
    </font>
    <font>
      <sz val="11"/>
      <color theme="0"/>
      <name val="Calibri"/>
      <family val="3"/>
      <charset val="128"/>
      <scheme val="minor"/>
    </font>
    <font>
      <sz val="8"/>
      <name val="Times New Roman"/>
      <family val="1"/>
    </font>
    <font>
      <sz val="11"/>
      <color indexed="17"/>
      <name val="ＭＳ Ｐゴシック"/>
      <family val="3"/>
      <charset val="128"/>
    </font>
    <font>
      <sz val="11"/>
      <color indexed="17"/>
      <name val="Calibri"/>
      <family val="2"/>
    </font>
    <font>
      <sz val="11"/>
      <color rgb="FF006100"/>
      <name val="Calibri"/>
      <family val="2"/>
      <charset val="128"/>
      <scheme val="minor"/>
    </font>
    <font>
      <sz val="9"/>
      <name val="細明朝体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1"/>
      <color indexed="52"/>
      <name val="Calibri"/>
      <family val="2"/>
    </font>
    <font>
      <b/>
      <sz val="11"/>
      <color rgb="FFFA7D00"/>
      <name val="Calibri"/>
      <family val="2"/>
      <charset val="128"/>
      <scheme val="minor"/>
    </font>
    <font>
      <b/>
      <sz val="11"/>
      <color theme="0"/>
      <name val="Calibri"/>
      <family val="2"/>
      <charset val="128"/>
      <scheme val="minor"/>
    </font>
    <font>
      <sz val="11"/>
      <color indexed="52"/>
      <name val="ＭＳ Ｐゴシック"/>
      <family val="3"/>
      <charset val="128"/>
    </font>
    <font>
      <sz val="11"/>
      <color indexed="52"/>
      <name val="Calibri"/>
      <family val="2"/>
    </font>
    <font>
      <sz val="11"/>
      <color rgb="FFFA7D00"/>
      <name val="Calibri"/>
      <family val="2"/>
      <charset val="128"/>
      <scheme val="minor"/>
    </font>
    <font>
      <sz val="1"/>
      <color indexed="16"/>
      <name val="Courier"/>
      <family val="3"/>
    </font>
    <font>
      <sz val="12"/>
      <color indexed="24"/>
      <name val="Arial"/>
      <family val="2"/>
    </font>
    <font>
      <sz val="10"/>
      <name val="MS Serif"/>
      <family val="1"/>
    </font>
    <font>
      <sz val="10"/>
      <name val="Courier"/>
      <family val="3"/>
    </font>
    <font>
      <sz val="10"/>
      <name val="Times New Roman"/>
      <family val="1"/>
    </font>
    <font>
      <b/>
      <sz val="11"/>
      <color indexed="56"/>
      <name val="ＭＳ Ｐゴシック"/>
      <family val="3"/>
      <charset val="128"/>
    </font>
    <font>
      <b/>
      <sz val="11"/>
      <color indexed="56"/>
      <name val="Calibri"/>
      <family val="2"/>
    </font>
    <font>
      <b/>
      <sz val="11"/>
      <color theme="3"/>
      <name val="Calibri"/>
      <family val="2"/>
      <charset val="128"/>
      <scheme val="minor"/>
    </font>
    <font>
      <sz val="10"/>
      <color indexed="16"/>
      <name val="MS Serif"/>
      <family val="1"/>
    </font>
    <font>
      <sz val="11"/>
      <color indexed="62"/>
      <name val="ＭＳ Ｐゴシック"/>
      <family val="3"/>
      <charset val="128"/>
    </font>
    <font>
      <sz val="11"/>
      <color indexed="62"/>
      <name val="Calibri"/>
      <family val="2"/>
    </font>
    <font>
      <sz val="11"/>
      <color rgb="FF3F3F76"/>
      <name val="Calibri"/>
      <family val="2"/>
      <charset val="128"/>
      <scheme val="minor"/>
    </font>
    <font>
      <sz val="9"/>
      <name val="Times New Roman"/>
      <family val="1"/>
    </font>
    <font>
      <sz val="12"/>
      <name val="Courier"/>
      <family val="3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i/>
      <sz val="1"/>
      <color indexed="16"/>
      <name val="Courier"/>
      <family val="3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1"/>
      <color indexed="20"/>
      <name val="ＭＳ Ｐゴシック"/>
      <family val="3"/>
      <charset val="128"/>
    </font>
    <font>
      <sz val="11"/>
      <color indexed="20"/>
      <name val="Calibri"/>
      <family val="2"/>
    </font>
    <font>
      <sz val="11"/>
      <color rgb="FF9C0006"/>
      <name val="Calibri"/>
      <family val="2"/>
      <charset val="128"/>
      <scheme val="minor"/>
    </font>
    <font>
      <sz val="12"/>
      <name val="Helv"/>
    </font>
    <font>
      <sz val="12"/>
      <name val="Helv"/>
      <family val="2"/>
    </font>
    <font>
      <sz val="12"/>
      <color indexed="9"/>
      <name val="Helv"/>
    </font>
    <font>
      <sz val="12"/>
      <color indexed="9"/>
      <name val="Helv"/>
      <family val="2"/>
    </font>
    <font>
      <sz val="11"/>
      <name val="ＭＳ Ｐゴシック"/>
      <family val="3"/>
    </font>
    <font>
      <sz val="11"/>
      <color theme="1"/>
      <name val="Meiryo UI"/>
      <family val="2"/>
      <charset val="128"/>
    </font>
    <font>
      <sz val="11"/>
      <color indexed="60"/>
      <name val="ＭＳ Ｐゴシック"/>
      <family val="3"/>
      <charset val="128"/>
    </font>
    <font>
      <sz val="11"/>
      <color indexed="60"/>
      <name val="Calibri"/>
      <family val="2"/>
    </font>
    <font>
      <sz val="11"/>
      <color rgb="FF9C6500"/>
      <name val="Calibri"/>
      <family val="2"/>
      <charset val="128"/>
      <scheme val="minor"/>
    </font>
    <font>
      <sz val="11"/>
      <name val="돋움"/>
      <family val="2"/>
    </font>
    <font>
      <sz val="12"/>
      <color theme="1"/>
      <name val="Calibri"/>
      <family val="2"/>
      <scheme val="minor"/>
    </font>
    <font>
      <sz val="11"/>
      <name val="‚l‚r –¾’©"/>
      <charset val="128"/>
    </font>
    <font>
      <sz val="11"/>
      <name val="明朝"/>
      <family val="1"/>
      <charset val="128"/>
    </font>
    <font>
      <sz val="12"/>
      <color indexed="8"/>
      <name val="Calibri"/>
      <family val="2"/>
    </font>
    <font>
      <sz val="10"/>
      <name val="Tms Rmn"/>
    </font>
    <font>
      <sz val="10"/>
      <name val="Tms Rmn"/>
      <family val="1"/>
    </font>
    <font>
      <sz val="8"/>
      <color indexed="16"/>
      <name val="Century Schoolbook"/>
      <family val="1"/>
    </font>
    <font>
      <sz val="8"/>
      <name val="Helv"/>
    </font>
    <font>
      <sz val="8"/>
      <name val="Helv"/>
      <family val="2"/>
    </font>
    <font>
      <b/>
      <sz val="11"/>
      <color indexed="63"/>
      <name val="ＭＳ Ｐゴシック"/>
      <family val="3"/>
      <charset val="128"/>
    </font>
    <font>
      <b/>
      <sz val="11"/>
      <color indexed="63"/>
      <name val="Calibri"/>
      <family val="2"/>
    </font>
    <font>
      <b/>
      <sz val="11"/>
      <color rgb="FF3F3F3F"/>
      <name val="Calibri"/>
      <family val="2"/>
      <charset val="128"/>
      <scheme val="minor"/>
    </font>
    <font>
      <b/>
      <i/>
      <sz val="10"/>
      <name val="Times New Roman"/>
      <family val="1"/>
    </font>
    <font>
      <b/>
      <sz val="8"/>
      <color indexed="8"/>
      <name val="Helv"/>
    </font>
    <font>
      <b/>
      <sz val="8"/>
      <color indexed="8"/>
      <name val="Helv"/>
      <family val="2"/>
    </font>
    <font>
      <sz val="11"/>
      <color indexed="10"/>
      <name val="ＭＳ Ｐゴシック"/>
      <family val="3"/>
      <charset val="128"/>
    </font>
    <font>
      <sz val="11"/>
      <color indexed="10"/>
      <name val="Calibri"/>
      <family val="2"/>
    </font>
    <font>
      <sz val="11"/>
      <color rgb="FFFF0000"/>
      <name val="Calibri"/>
      <family val="2"/>
      <charset val="128"/>
      <scheme val="minor"/>
    </font>
    <font>
      <i/>
      <sz val="11"/>
      <color indexed="23"/>
      <name val="ＭＳ Ｐゴシック"/>
      <family val="3"/>
      <charset val="128"/>
    </font>
    <font>
      <i/>
      <sz val="11"/>
      <color indexed="23"/>
      <name val="Calibri"/>
      <family val="2"/>
    </font>
    <font>
      <i/>
      <sz val="11"/>
      <color rgb="FF7F7F7F"/>
      <name val="Calibri"/>
      <family val="2"/>
      <charset val="128"/>
      <scheme val="minor"/>
    </font>
    <font>
      <b/>
      <sz val="9"/>
      <name val="Times New Roman"/>
      <family val="1"/>
    </font>
    <font>
      <b/>
      <sz val="15"/>
      <color indexed="56"/>
      <name val="ＭＳ Ｐゴシック"/>
      <family val="3"/>
      <charset val="128"/>
    </font>
    <font>
      <b/>
      <sz val="15"/>
      <color indexed="56"/>
      <name val="Calibri"/>
      <family val="2"/>
    </font>
    <font>
      <b/>
      <sz val="15"/>
      <color theme="3"/>
      <name val="Calibri"/>
      <family val="2"/>
      <charset val="128"/>
      <scheme val="minor"/>
    </font>
    <font>
      <b/>
      <sz val="13"/>
      <color indexed="56"/>
      <name val="ＭＳ Ｐゴシック"/>
      <family val="3"/>
      <charset val="128"/>
    </font>
    <font>
      <b/>
      <sz val="13"/>
      <color indexed="56"/>
      <name val="Calibri"/>
      <family val="2"/>
    </font>
    <font>
      <b/>
      <sz val="13"/>
      <color theme="3"/>
      <name val="Calibri"/>
      <family val="2"/>
      <charset val="128"/>
      <scheme val="minor"/>
    </font>
    <font>
      <b/>
      <sz val="18"/>
      <color indexed="56"/>
      <name val="ＭＳ Ｐゴシック"/>
      <family val="3"/>
      <charset val="128"/>
    </font>
    <font>
      <b/>
      <sz val="18"/>
      <color indexed="56"/>
      <name val="Cambria"/>
      <family val="2"/>
    </font>
    <font>
      <b/>
      <sz val="18"/>
      <color theme="3"/>
      <name val="Calibri Light"/>
      <family val="2"/>
      <charset val="128"/>
      <scheme val="major"/>
    </font>
    <font>
      <b/>
      <sz val="18"/>
      <color indexed="56"/>
      <name val="Cambria"/>
      <family val="1"/>
    </font>
    <font>
      <b/>
      <sz val="11"/>
      <color indexed="8"/>
      <name val="ＭＳ Ｐゴシック"/>
      <family val="3"/>
      <charset val="128"/>
    </font>
    <font>
      <b/>
      <sz val="11"/>
      <color indexed="8"/>
      <name val="Calibri"/>
      <family val="2"/>
    </font>
    <font>
      <b/>
      <sz val="11"/>
      <color theme="1"/>
      <name val="Calibri"/>
      <family val="2"/>
      <charset val="128"/>
      <scheme val="minor"/>
    </font>
    <font>
      <b/>
      <sz val="18"/>
      <color theme="3"/>
      <name val="Calibri Light"/>
      <family val="3"/>
      <charset val="128"/>
      <scheme val="major"/>
    </font>
    <font>
      <b/>
      <sz val="11"/>
      <color indexed="9"/>
      <name val="ＭＳ Ｐゴシック"/>
      <family val="3"/>
      <charset val="128"/>
    </font>
    <font>
      <b/>
      <sz val="11"/>
      <color theme="0"/>
      <name val="Calibri"/>
      <family val="3"/>
      <charset val="128"/>
      <scheme val="minor"/>
    </font>
    <font>
      <sz val="11"/>
      <color rgb="FF9C6500"/>
      <name val="Calibri"/>
      <family val="3"/>
      <charset val="128"/>
      <scheme val="minor"/>
    </font>
    <font>
      <u/>
      <sz val="11"/>
      <color theme="10"/>
      <name val="Calibri"/>
      <family val="2"/>
      <charset val="128"/>
      <scheme val="minor"/>
    </font>
    <font>
      <sz val="11"/>
      <color rgb="FFFA7D00"/>
      <name val="Calibri"/>
      <family val="3"/>
      <charset val="128"/>
      <scheme val="minor"/>
    </font>
    <font>
      <sz val="14"/>
      <name val="뼻뮝"/>
      <family val="3"/>
    </font>
    <font>
      <sz val="12"/>
      <name val="뼻뮝"/>
      <family val="3"/>
    </font>
    <font>
      <sz val="12"/>
      <name val="바탕체"/>
      <family val="3"/>
    </font>
    <font>
      <sz val="10"/>
      <name val="굴림체"/>
      <family val="3"/>
    </font>
    <font>
      <sz val="11"/>
      <color rgb="FF3F3F76"/>
      <name val="Calibri"/>
      <family val="3"/>
      <charset val="128"/>
      <scheme val="minor"/>
    </font>
    <font>
      <b/>
      <sz val="11"/>
      <color rgb="FF3F3F3F"/>
      <name val="Calibri"/>
      <family val="3"/>
      <charset val="128"/>
      <scheme val="minor"/>
    </font>
    <font>
      <sz val="11"/>
      <color rgb="FF9C0006"/>
      <name val="Calibri"/>
      <family val="3"/>
      <charset val="128"/>
      <scheme val="minor"/>
    </font>
    <font>
      <sz val="12"/>
      <name val="ＭＳ Ｐゴシック"/>
      <family val="3"/>
      <charset val="128"/>
    </font>
    <font>
      <sz val="14"/>
      <name val="ＭＳ 明朝"/>
      <family val="1"/>
      <charset val="128"/>
    </font>
    <font>
      <sz val="14"/>
      <name val="ＭＳ Ｐゴシック"/>
      <family val="3"/>
      <charset val="128"/>
    </font>
    <font>
      <sz val="11"/>
      <color rgb="FF006100"/>
      <name val="Calibri"/>
      <family val="3"/>
      <charset val="128"/>
      <scheme val="minor"/>
    </font>
    <font>
      <b/>
      <sz val="15"/>
      <color theme="3"/>
      <name val="Calibri"/>
      <family val="3"/>
      <charset val="128"/>
      <scheme val="minor"/>
    </font>
    <font>
      <b/>
      <sz val="13"/>
      <color theme="3"/>
      <name val="Calibri"/>
      <family val="3"/>
      <charset val="128"/>
      <scheme val="minor"/>
    </font>
    <font>
      <b/>
      <sz val="11"/>
      <color theme="3"/>
      <name val="Calibri"/>
      <family val="3"/>
      <charset val="128"/>
      <scheme val="minor"/>
    </font>
    <font>
      <b/>
      <sz val="11"/>
      <color rgb="FFFA7D00"/>
      <name val="Calibri"/>
      <family val="3"/>
      <charset val="128"/>
      <scheme val="minor"/>
    </font>
    <font>
      <i/>
      <sz val="11"/>
      <color rgb="FF7F7F7F"/>
      <name val="Calibri"/>
      <family val="3"/>
      <charset val="128"/>
      <scheme val="minor"/>
    </font>
    <font>
      <sz val="11"/>
      <color rgb="FFFF0000"/>
      <name val="Calibri"/>
      <family val="3"/>
      <charset val="128"/>
      <scheme val="minor"/>
    </font>
    <font>
      <b/>
      <sz val="11"/>
      <color theme="1"/>
      <name val="Calibri"/>
      <family val="3"/>
      <charset val="128"/>
      <scheme val="minor"/>
    </font>
    <font>
      <sz val="12"/>
      <color theme="9" tint="-0.499984740745262"/>
      <name val="Arial"/>
      <family val="2"/>
    </font>
    <font>
      <sz val="11"/>
      <color theme="0" tint="-4.9989318521683403E-2"/>
      <name val="Calibri"/>
      <family val="2"/>
      <scheme val="minor"/>
    </font>
    <font>
      <b/>
      <sz val="11"/>
      <color rgb="FFFFFF00"/>
      <name val="Calibri"/>
      <family val="2"/>
      <scheme val="minor"/>
    </font>
  </fonts>
  <fills count="10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lightUp">
        <bgColor theme="3"/>
      </patternFill>
    </fill>
    <fill>
      <patternFill patternType="lightUp">
        <bgColor theme="9" tint="0.79998168889431442"/>
      </patternFill>
    </fill>
    <fill>
      <patternFill patternType="lightUp"/>
    </fill>
    <fill>
      <patternFill patternType="lightUp">
        <bgColor theme="0"/>
      </patternFill>
    </fill>
    <fill>
      <patternFill patternType="lightUp">
        <bgColor theme="2"/>
      </patternFill>
    </fill>
    <fill>
      <patternFill patternType="lightUp">
        <bgColor theme="4" tint="0.39997558519241921"/>
      </patternFill>
    </fill>
    <fill>
      <patternFill patternType="lightUp">
        <fgColor auto="1"/>
        <bgColor theme="0" tint="-0.14996795556505021"/>
      </patternFill>
    </fill>
    <fill>
      <patternFill patternType="lightDown">
        <fgColor theme="0"/>
        <bgColor theme="0" tint="-0.14996795556505021"/>
      </patternFill>
    </fill>
    <fill>
      <patternFill patternType="lightDown">
        <fgColor theme="1"/>
        <bgColor theme="0" tint="-0.14993743705557422"/>
      </patternFill>
    </fill>
    <fill>
      <patternFill patternType="darkUp">
        <bgColor theme="3"/>
      </patternFill>
    </fill>
    <fill>
      <patternFill patternType="darkUp">
        <bgColor theme="3" tint="0.79998168889431442"/>
      </patternFill>
    </fill>
    <fill>
      <patternFill patternType="solid">
        <fgColor theme="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darkUp">
        <bgColor theme="9" tint="0.79998168889431442"/>
      </patternFill>
    </fill>
    <fill>
      <patternFill patternType="darkUp"/>
    </fill>
    <fill>
      <patternFill patternType="darkUp">
        <bgColor theme="2"/>
      </patternFill>
    </fill>
    <fill>
      <patternFill patternType="darkUp">
        <bgColor theme="4" tint="0.39997558519241921"/>
      </patternFill>
    </fill>
    <fill>
      <patternFill patternType="darkDown">
        <bgColor theme="9" tint="0.79998168889431442"/>
      </patternFill>
    </fill>
    <fill>
      <patternFill patternType="darkDown"/>
    </fill>
    <fill>
      <patternFill patternType="darkDown">
        <bgColor theme="2"/>
      </patternFill>
    </fill>
    <fill>
      <patternFill patternType="darkDown">
        <bgColor theme="4" tint="0.39997558519241921"/>
      </patternFill>
    </fill>
    <fill>
      <patternFill patternType="darkUp">
        <bgColor theme="2" tint="-9.9978637043366805E-2"/>
      </patternFill>
    </fill>
    <fill>
      <patternFill patternType="darkUp">
        <bgColor theme="0" tint="-0.14999847407452621"/>
      </patternFill>
    </fill>
    <fill>
      <patternFill patternType="darkUp">
        <bgColor theme="3" tint="-0.249977111117893"/>
      </patternFill>
    </fill>
    <fill>
      <patternFill patternType="darkUp">
        <bgColor theme="5" tint="-0.249977111117893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5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indexed="0"/>
      </top>
      <bottom/>
      <diagonal/>
    </border>
    <border>
      <left/>
      <right/>
      <top/>
      <bottom style="thin">
        <color indexed="64"/>
      </bottom>
      <diagonal/>
    </border>
  </borders>
  <cellStyleXfs count="8775">
    <xf numFmtId="0" fontId="0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4" fillId="0" borderId="0">
      <alignment vertical="top"/>
    </xf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6" fillId="0" borderId="0"/>
    <xf numFmtId="0" fontId="86" fillId="0" borderId="0"/>
    <xf numFmtId="0" fontId="87" fillId="0" borderId="0" applyNumberFormat="0" applyFill="0" applyBorder="0" applyProtection="0">
      <alignment horizontal="center" vertical="center"/>
    </xf>
    <xf numFmtId="0" fontId="1" fillId="0" borderId="0"/>
    <xf numFmtId="0" fontId="88" fillId="0" borderId="0"/>
    <xf numFmtId="0" fontId="1" fillId="0" borderId="0"/>
    <xf numFmtId="43" fontId="86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1" fillId="0" borderId="0"/>
    <xf numFmtId="171" fontId="91" fillId="0" borderId="0" applyFont="0" applyFill="0" applyBorder="0" applyAlignment="0" applyProtection="0"/>
    <xf numFmtId="0" fontId="92" fillId="79" borderId="35" applyNumberFormat="0" applyAlignment="0" applyProtection="0"/>
    <xf numFmtId="0" fontId="24" fillId="0" borderId="0">
      <alignment vertical="top"/>
    </xf>
    <xf numFmtId="0" fontId="88" fillId="0" borderId="0"/>
    <xf numFmtId="0" fontId="88" fillId="0" borderId="0"/>
    <xf numFmtId="0" fontId="1" fillId="0" borderId="0"/>
    <xf numFmtId="164" fontId="1" fillId="0" borderId="0" applyFont="0" applyFill="0" applyBorder="0" applyAlignment="0" applyProtection="0"/>
    <xf numFmtId="0" fontId="88" fillId="0" borderId="0"/>
    <xf numFmtId="0" fontId="88" fillId="0" borderId="0"/>
    <xf numFmtId="0" fontId="89" fillId="0" borderId="0"/>
    <xf numFmtId="0" fontId="87" fillId="0" borderId="0" applyNumberFormat="0" applyFill="0" applyBorder="0" applyProtection="0">
      <alignment horizontal="center" vertical="center"/>
    </xf>
    <xf numFmtId="0" fontId="1" fillId="0" borderId="0"/>
    <xf numFmtId="0" fontId="1" fillId="0" borderId="0"/>
    <xf numFmtId="43" fontId="86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4" fillId="0" borderId="0">
      <alignment vertical="top"/>
    </xf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72" fontId="88" fillId="0" borderId="0"/>
    <xf numFmtId="172" fontId="88" fillId="0" borderId="0"/>
    <xf numFmtId="0" fontId="1" fillId="0" borderId="0"/>
    <xf numFmtId="0" fontId="8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4" fillId="0" borderId="0"/>
    <xf numFmtId="0" fontId="94" fillId="0" borderId="0">
      <alignment vertical="center"/>
    </xf>
    <xf numFmtId="38" fontId="9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38" fontId="94" fillId="0" borderId="0" applyFont="0" applyFill="0" applyBorder="0" applyAlignment="0" applyProtection="0">
      <alignment vertical="center"/>
    </xf>
    <xf numFmtId="38" fontId="94" fillId="0" borderId="0" applyFont="0" applyFill="0" applyBorder="0" applyAlignment="0" applyProtection="0"/>
    <xf numFmtId="41" fontId="88" fillId="0" borderId="0" applyFont="0" applyFill="0" applyBorder="0" applyAlignment="0" applyProtection="0"/>
    <xf numFmtId="173" fontId="88" fillId="0" borderId="0"/>
    <xf numFmtId="173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95" fillId="80" borderId="0" applyNumberFormat="0" applyBorder="0" applyAlignment="0" applyProtection="0">
      <alignment vertical="center"/>
    </xf>
    <xf numFmtId="0" fontId="96" fillId="80" borderId="0" applyNumberFormat="0" applyBorder="0" applyAlignment="0" applyProtection="0"/>
    <xf numFmtId="0" fontId="97" fillId="56" borderId="0" applyNumberFormat="0" applyBorder="0" applyAlignment="0" applyProtection="0">
      <alignment vertical="center"/>
    </xf>
    <xf numFmtId="0" fontId="95" fillId="80" borderId="0" applyNumberFormat="0" applyBorder="0" applyAlignment="0" applyProtection="0">
      <alignment vertical="center"/>
    </xf>
    <xf numFmtId="0" fontId="97" fillId="56" borderId="0" applyNumberFormat="0" applyBorder="0" applyAlignment="0" applyProtection="0">
      <alignment vertical="center"/>
    </xf>
    <xf numFmtId="0" fontId="97" fillId="56" borderId="0" applyNumberFormat="0" applyBorder="0" applyAlignment="0" applyProtection="0">
      <alignment vertical="center"/>
    </xf>
    <xf numFmtId="0" fontId="1" fillId="56" borderId="0" applyNumberFormat="0" applyBorder="0" applyAlignment="0" applyProtection="0"/>
    <xf numFmtId="0" fontId="1" fillId="56" borderId="0" applyNumberFormat="0" applyBorder="0" applyAlignment="0" applyProtection="0"/>
    <xf numFmtId="0" fontId="1" fillId="56" borderId="0" applyNumberFormat="0" applyBorder="0" applyAlignment="0" applyProtection="0"/>
    <xf numFmtId="0" fontId="1" fillId="56" borderId="0" applyNumberFormat="0" applyBorder="0" applyAlignment="0" applyProtection="0"/>
    <xf numFmtId="0" fontId="1" fillId="56" borderId="0" applyNumberFormat="0" applyBorder="0" applyAlignment="0" applyProtection="0"/>
    <xf numFmtId="0" fontId="95" fillId="81" borderId="0" applyNumberFormat="0" applyBorder="0" applyAlignment="0" applyProtection="0">
      <alignment vertical="center"/>
    </xf>
    <xf numFmtId="0" fontId="96" fillId="81" borderId="0" applyNumberFormat="0" applyBorder="0" applyAlignment="0" applyProtection="0"/>
    <xf numFmtId="0" fontId="97" fillId="60" borderId="0" applyNumberFormat="0" applyBorder="0" applyAlignment="0" applyProtection="0">
      <alignment vertical="center"/>
    </xf>
    <xf numFmtId="0" fontId="95" fillId="81" borderId="0" applyNumberFormat="0" applyBorder="0" applyAlignment="0" applyProtection="0">
      <alignment vertical="center"/>
    </xf>
    <xf numFmtId="0" fontId="97" fillId="60" borderId="0" applyNumberFormat="0" applyBorder="0" applyAlignment="0" applyProtection="0">
      <alignment vertical="center"/>
    </xf>
    <xf numFmtId="0" fontId="97" fillId="60" borderId="0" applyNumberFormat="0" applyBorder="0" applyAlignment="0" applyProtection="0">
      <alignment vertical="center"/>
    </xf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95" fillId="82" borderId="0" applyNumberFormat="0" applyBorder="0" applyAlignment="0" applyProtection="0">
      <alignment vertical="center"/>
    </xf>
    <xf numFmtId="0" fontId="96" fillId="82" borderId="0" applyNumberFormat="0" applyBorder="0" applyAlignment="0" applyProtection="0"/>
    <xf numFmtId="0" fontId="97" fillId="64" borderId="0" applyNumberFormat="0" applyBorder="0" applyAlignment="0" applyProtection="0">
      <alignment vertical="center"/>
    </xf>
    <xf numFmtId="0" fontId="95" fillId="82" borderId="0" applyNumberFormat="0" applyBorder="0" applyAlignment="0" applyProtection="0">
      <alignment vertical="center"/>
    </xf>
    <xf numFmtId="0" fontId="97" fillId="64" borderId="0" applyNumberFormat="0" applyBorder="0" applyAlignment="0" applyProtection="0">
      <alignment vertical="center"/>
    </xf>
    <xf numFmtId="0" fontId="97" fillId="64" borderId="0" applyNumberFormat="0" applyBorder="0" applyAlignment="0" applyProtection="0">
      <alignment vertical="center"/>
    </xf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95" fillId="83" borderId="0" applyNumberFormat="0" applyBorder="0" applyAlignment="0" applyProtection="0">
      <alignment vertical="center"/>
    </xf>
    <xf numFmtId="0" fontId="96" fillId="83" borderId="0" applyNumberFormat="0" applyBorder="0" applyAlignment="0" applyProtection="0"/>
    <xf numFmtId="0" fontId="97" fillId="68" borderId="0" applyNumberFormat="0" applyBorder="0" applyAlignment="0" applyProtection="0">
      <alignment vertical="center"/>
    </xf>
    <xf numFmtId="0" fontId="95" fillId="83" borderId="0" applyNumberFormat="0" applyBorder="0" applyAlignment="0" applyProtection="0">
      <alignment vertical="center"/>
    </xf>
    <xf numFmtId="0" fontId="97" fillId="68" borderId="0" applyNumberFormat="0" applyBorder="0" applyAlignment="0" applyProtection="0">
      <alignment vertical="center"/>
    </xf>
    <xf numFmtId="0" fontId="97" fillId="68" borderId="0" applyNumberFormat="0" applyBorder="0" applyAlignment="0" applyProtection="0">
      <alignment vertical="center"/>
    </xf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95" fillId="84" borderId="0" applyNumberFormat="0" applyBorder="0" applyAlignment="0" applyProtection="0">
      <alignment vertical="center"/>
    </xf>
    <xf numFmtId="0" fontId="96" fillId="84" borderId="0" applyNumberFormat="0" applyBorder="0" applyAlignment="0" applyProtection="0"/>
    <xf numFmtId="0" fontId="97" fillId="72" borderId="0" applyNumberFormat="0" applyBorder="0" applyAlignment="0" applyProtection="0">
      <alignment vertical="center"/>
    </xf>
    <xf numFmtId="0" fontId="95" fillId="84" borderId="0" applyNumberFormat="0" applyBorder="0" applyAlignment="0" applyProtection="0">
      <alignment vertical="center"/>
    </xf>
    <xf numFmtId="0" fontId="97" fillId="72" borderId="0" applyNumberFormat="0" applyBorder="0" applyAlignment="0" applyProtection="0">
      <alignment vertical="center"/>
    </xf>
    <xf numFmtId="0" fontId="97" fillId="72" borderId="0" applyNumberFormat="0" applyBorder="0" applyAlignment="0" applyProtection="0">
      <alignment vertical="center"/>
    </xf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95" fillId="85" borderId="0" applyNumberFormat="0" applyBorder="0" applyAlignment="0" applyProtection="0">
      <alignment vertical="center"/>
    </xf>
    <xf numFmtId="0" fontId="96" fillId="85" borderId="0" applyNumberFormat="0" applyBorder="0" applyAlignment="0" applyProtection="0"/>
    <xf numFmtId="0" fontId="97" fillId="76" borderId="0" applyNumberFormat="0" applyBorder="0" applyAlignment="0" applyProtection="0">
      <alignment vertical="center"/>
    </xf>
    <xf numFmtId="0" fontId="95" fillId="85" borderId="0" applyNumberFormat="0" applyBorder="0" applyAlignment="0" applyProtection="0">
      <alignment vertical="center"/>
    </xf>
    <xf numFmtId="0" fontId="97" fillId="76" borderId="0" applyNumberFormat="0" applyBorder="0" applyAlignment="0" applyProtection="0">
      <alignment vertical="center"/>
    </xf>
    <xf numFmtId="0" fontId="97" fillId="76" borderId="0" applyNumberFormat="0" applyBorder="0" applyAlignment="0" applyProtection="0">
      <alignment vertical="center"/>
    </xf>
    <xf numFmtId="0" fontId="1" fillId="76" borderId="0" applyNumberFormat="0" applyBorder="0" applyAlignment="0" applyProtection="0"/>
    <xf numFmtId="0" fontId="1" fillId="76" borderId="0" applyNumberFormat="0" applyBorder="0" applyAlignment="0" applyProtection="0"/>
    <xf numFmtId="0" fontId="1" fillId="76" borderId="0" applyNumberFormat="0" applyBorder="0" applyAlignment="0" applyProtection="0"/>
    <xf numFmtId="0" fontId="1" fillId="76" borderId="0" applyNumberFormat="0" applyBorder="0" applyAlignment="0" applyProtection="0"/>
    <xf numFmtId="0" fontId="1" fillId="76" borderId="0" applyNumberFormat="0" applyBorder="0" applyAlignment="0" applyProtection="0"/>
    <xf numFmtId="0" fontId="95" fillId="80" borderId="0" applyNumberFormat="0" applyBorder="0" applyAlignment="0" applyProtection="0">
      <alignment vertical="center"/>
    </xf>
    <xf numFmtId="0" fontId="98" fillId="56" borderId="0" applyNumberFormat="0" applyBorder="0" applyAlignment="0" applyProtection="0">
      <alignment vertical="center"/>
    </xf>
    <xf numFmtId="0" fontId="1" fillId="56" borderId="0" applyNumberFormat="0" applyBorder="0" applyAlignment="0" applyProtection="0"/>
    <xf numFmtId="0" fontId="98" fillId="56" borderId="0" applyNumberFormat="0" applyBorder="0" applyAlignment="0" applyProtection="0">
      <alignment vertical="center"/>
    </xf>
    <xf numFmtId="0" fontId="1" fillId="56" borderId="0" applyNumberFormat="0" applyBorder="0" applyAlignment="0" applyProtection="0"/>
    <xf numFmtId="0" fontId="1" fillId="56" borderId="0" applyNumberFormat="0" applyBorder="0" applyAlignment="0" applyProtection="0"/>
    <xf numFmtId="0" fontId="1" fillId="56" borderId="0" applyNumberFormat="0" applyBorder="0" applyAlignment="0" applyProtection="0"/>
    <xf numFmtId="0" fontId="1" fillId="56" borderId="0" applyNumberFormat="0" applyBorder="0" applyAlignment="0" applyProtection="0"/>
    <xf numFmtId="0" fontId="97" fillId="56" borderId="0" applyNumberFormat="0" applyBorder="0" applyAlignment="0" applyProtection="0">
      <alignment vertical="center"/>
    </xf>
    <xf numFmtId="0" fontId="97" fillId="56" borderId="0" applyNumberFormat="0" applyBorder="0" applyAlignment="0" applyProtection="0">
      <alignment vertical="center"/>
    </xf>
    <xf numFmtId="0" fontId="98" fillId="56" borderId="0" applyNumberFormat="0" applyBorder="0" applyAlignment="0" applyProtection="0">
      <alignment vertical="center"/>
    </xf>
    <xf numFmtId="0" fontId="1" fillId="56" borderId="0" applyNumberFormat="0" applyBorder="0" applyAlignment="0" applyProtection="0"/>
    <xf numFmtId="0" fontId="1" fillId="56" borderId="0" applyNumberFormat="0" applyBorder="0" applyAlignment="0" applyProtection="0"/>
    <xf numFmtId="0" fontId="1" fillId="56" borderId="0" applyNumberFormat="0" applyBorder="0" applyAlignment="0" applyProtection="0"/>
    <xf numFmtId="0" fontId="1" fillId="56" borderId="0" applyNumberFormat="0" applyBorder="0" applyAlignment="0" applyProtection="0"/>
    <xf numFmtId="0" fontId="1" fillId="56" borderId="0" applyNumberFormat="0" applyBorder="0" applyAlignment="0" applyProtection="0"/>
    <xf numFmtId="0" fontId="1" fillId="56" borderId="0" applyNumberFormat="0" applyBorder="0" applyAlignment="0" applyProtection="0"/>
    <xf numFmtId="0" fontId="1" fillId="56" borderId="0" applyNumberFormat="0" applyBorder="0" applyAlignment="0" applyProtection="0"/>
    <xf numFmtId="0" fontId="1" fillId="56" borderId="0" applyNumberFormat="0" applyBorder="0" applyAlignment="0" applyProtection="0"/>
    <xf numFmtId="0" fontId="1" fillId="56" borderId="0" applyNumberFormat="0" applyBorder="0" applyAlignment="0" applyProtection="0"/>
    <xf numFmtId="0" fontId="1" fillId="56" borderId="0" applyNumberFormat="0" applyBorder="0" applyAlignment="0" applyProtection="0"/>
    <xf numFmtId="0" fontId="95" fillId="81" borderId="0" applyNumberFormat="0" applyBorder="0" applyAlignment="0" applyProtection="0">
      <alignment vertical="center"/>
    </xf>
    <xf numFmtId="0" fontId="98" fillId="60" borderId="0" applyNumberFormat="0" applyBorder="0" applyAlignment="0" applyProtection="0">
      <alignment vertical="center"/>
    </xf>
    <xf numFmtId="0" fontId="1" fillId="60" borderId="0" applyNumberFormat="0" applyBorder="0" applyAlignment="0" applyProtection="0"/>
    <xf numFmtId="0" fontId="98" fillId="60" borderId="0" applyNumberFormat="0" applyBorder="0" applyAlignment="0" applyProtection="0">
      <alignment vertical="center"/>
    </xf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97" fillId="60" borderId="0" applyNumberFormat="0" applyBorder="0" applyAlignment="0" applyProtection="0">
      <alignment vertical="center"/>
    </xf>
    <xf numFmtId="0" fontId="97" fillId="60" borderId="0" applyNumberFormat="0" applyBorder="0" applyAlignment="0" applyProtection="0">
      <alignment vertical="center"/>
    </xf>
    <xf numFmtId="0" fontId="98" fillId="60" borderId="0" applyNumberFormat="0" applyBorder="0" applyAlignment="0" applyProtection="0">
      <alignment vertical="center"/>
    </xf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95" fillId="82" borderId="0" applyNumberFormat="0" applyBorder="0" applyAlignment="0" applyProtection="0">
      <alignment vertical="center"/>
    </xf>
    <xf numFmtId="0" fontId="98" fillId="64" borderId="0" applyNumberFormat="0" applyBorder="0" applyAlignment="0" applyProtection="0">
      <alignment vertical="center"/>
    </xf>
    <xf numFmtId="0" fontId="1" fillId="64" borderId="0" applyNumberFormat="0" applyBorder="0" applyAlignment="0" applyProtection="0"/>
    <xf numFmtId="0" fontId="98" fillId="64" borderId="0" applyNumberFormat="0" applyBorder="0" applyAlignment="0" applyProtection="0">
      <alignment vertical="center"/>
    </xf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97" fillId="64" borderId="0" applyNumberFormat="0" applyBorder="0" applyAlignment="0" applyProtection="0">
      <alignment vertical="center"/>
    </xf>
    <xf numFmtId="0" fontId="97" fillId="64" borderId="0" applyNumberFormat="0" applyBorder="0" applyAlignment="0" applyProtection="0">
      <alignment vertical="center"/>
    </xf>
    <xf numFmtId="0" fontId="98" fillId="64" borderId="0" applyNumberFormat="0" applyBorder="0" applyAlignment="0" applyProtection="0">
      <alignment vertical="center"/>
    </xf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95" fillId="83" borderId="0" applyNumberFormat="0" applyBorder="0" applyAlignment="0" applyProtection="0">
      <alignment vertical="center"/>
    </xf>
    <xf numFmtId="0" fontId="98" fillId="68" borderId="0" applyNumberFormat="0" applyBorder="0" applyAlignment="0" applyProtection="0">
      <alignment vertical="center"/>
    </xf>
    <xf numFmtId="0" fontId="1" fillId="68" borderId="0" applyNumberFormat="0" applyBorder="0" applyAlignment="0" applyProtection="0"/>
    <xf numFmtId="0" fontId="98" fillId="68" borderId="0" applyNumberFormat="0" applyBorder="0" applyAlignment="0" applyProtection="0">
      <alignment vertical="center"/>
    </xf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97" fillId="68" borderId="0" applyNumberFormat="0" applyBorder="0" applyAlignment="0" applyProtection="0">
      <alignment vertical="center"/>
    </xf>
    <xf numFmtId="0" fontId="97" fillId="68" borderId="0" applyNumberFormat="0" applyBorder="0" applyAlignment="0" applyProtection="0">
      <alignment vertical="center"/>
    </xf>
    <xf numFmtId="0" fontId="98" fillId="68" borderId="0" applyNumberFormat="0" applyBorder="0" applyAlignment="0" applyProtection="0">
      <alignment vertical="center"/>
    </xf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95" fillId="84" borderId="0" applyNumberFormat="0" applyBorder="0" applyAlignment="0" applyProtection="0">
      <alignment vertical="center"/>
    </xf>
    <xf numFmtId="0" fontId="98" fillId="72" borderId="0" applyNumberFormat="0" applyBorder="0" applyAlignment="0" applyProtection="0">
      <alignment vertical="center"/>
    </xf>
    <xf numFmtId="0" fontId="1" fillId="72" borderId="0" applyNumberFormat="0" applyBorder="0" applyAlignment="0" applyProtection="0"/>
    <xf numFmtId="0" fontId="98" fillId="72" borderId="0" applyNumberFormat="0" applyBorder="0" applyAlignment="0" applyProtection="0">
      <alignment vertical="center"/>
    </xf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97" fillId="72" borderId="0" applyNumberFormat="0" applyBorder="0" applyAlignment="0" applyProtection="0">
      <alignment vertical="center"/>
    </xf>
    <xf numFmtId="0" fontId="97" fillId="72" borderId="0" applyNumberFormat="0" applyBorder="0" applyAlignment="0" applyProtection="0">
      <alignment vertical="center"/>
    </xf>
    <xf numFmtId="0" fontId="98" fillId="72" borderId="0" applyNumberFormat="0" applyBorder="0" applyAlignment="0" applyProtection="0">
      <alignment vertical="center"/>
    </xf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95" fillId="85" borderId="0" applyNumberFormat="0" applyBorder="0" applyAlignment="0" applyProtection="0">
      <alignment vertical="center"/>
    </xf>
    <xf numFmtId="0" fontId="98" fillId="76" borderId="0" applyNumberFormat="0" applyBorder="0" applyAlignment="0" applyProtection="0">
      <alignment vertical="center"/>
    </xf>
    <xf numFmtId="0" fontId="1" fillId="76" borderId="0" applyNumberFormat="0" applyBorder="0" applyAlignment="0" applyProtection="0"/>
    <xf numFmtId="0" fontId="98" fillId="76" borderId="0" applyNumberFormat="0" applyBorder="0" applyAlignment="0" applyProtection="0">
      <alignment vertical="center"/>
    </xf>
    <xf numFmtId="0" fontId="1" fillId="76" borderId="0" applyNumberFormat="0" applyBorder="0" applyAlignment="0" applyProtection="0"/>
    <xf numFmtId="0" fontId="1" fillId="76" borderId="0" applyNumberFormat="0" applyBorder="0" applyAlignment="0" applyProtection="0"/>
    <xf numFmtId="0" fontId="1" fillId="76" borderId="0" applyNumberFormat="0" applyBorder="0" applyAlignment="0" applyProtection="0"/>
    <xf numFmtId="0" fontId="1" fillId="76" borderId="0" applyNumberFormat="0" applyBorder="0" applyAlignment="0" applyProtection="0"/>
    <xf numFmtId="0" fontId="97" fillId="76" borderId="0" applyNumberFormat="0" applyBorder="0" applyAlignment="0" applyProtection="0">
      <alignment vertical="center"/>
    </xf>
    <xf numFmtId="0" fontId="97" fillId="76" borderId="0" applyNumberFormat="0" applyBorder="0" applyAlignment="0" applyProtection="0">
      <alignment vertical="center"/>
    </xf>
    <xf numFmtId="0" fontId="98" fillId="76" borderId="0" applyNumberFormat="0" applyBorder="0" applyAlignment="0" applyProtection="0">
      <alignment vertical="center"/>
    </xf>
    <xf numFmtId="0" fontId="1" fillId="76" borderId="0" applyNumberFormat="0" applyBorder="0" applyAlignment="0" applyProtection="0"/>
    <xf numFmtId="0" fontId="1" fillId="76" borderId="0" applyNumberFormat="0" applyBorder="0" applyAlignment="0" applyProtection="0"/>
    <xf numFmtId="0" fontId="1" fillId="76" borderId="0" applyNumberFormat="0" applyBorder="0" applyAlignment="0" applyProtection="0"/>
    <xf numFmtId="0" fontId="1" fillId="76" borderId="0" applyNumberFormat="0" applyBorder="0" applyAlignment="0" applyProtection="0"/>
    <xf numFmtId="0" fontId="1" fillId="76" borderId="0" applyNumberFormat="0" applyBorder="0" applyAlignment="0" applyProtection="0"/>
    <xf numFmtId="0" fontId="1" fillId="76" borderId="0" applyNumberFormat="0" applyBorder="0" applyAlignment="0" applyProtection="0"/>
    <xf numFmtId="0" fontId="1" fillId="76" borderId="0" applyNumberFormat="0" applyBorder="0" applyAlignment="0" applyProtection="0"/>
    <xf numFmtId="0" fontId="1" fillId="76" borderId="0" applyNumberFormat="0" applyBorder="0" applyAlignment="0" applyProtection="0"/>
    <xf numFmtId="0" fontId="1" fillId="76" borderId="0" applyNumberFormat="0" applyBorder="0" applyAlignment="0" applyProtection="0"/>
    <xf numFmtId="0" fontId="1" fillId="76" borderId="0" applyNumberFormat="0" applyBorder="0" applyAlignment="0" applyProtection="0"/>
    <xf numFmtId="0" fontId="95" fillId="86" borderId="0" applyNumberFormat="0" applyBorder="0" applyAlignment="0" applyProtection="0">
      <alignment vertical="center"/>
    </xf>
    <xf numFmtId="0" fontId="96" fillId="86" borderId="0" applyNumberFormat="0" applyBorder="0" applyAlignment="0" applyProtection="0"/>
    <xf numFmtId="0" fontId="97" fillId="57" borderId="0" applyNumberFormat="0" applyBorder="0" applyAlignment="0" applyProtection="0">
      <alignment vertical="center"/>
    </xf>
    <xf numFmtId="0" fontId="95" fillId="86" borderId="0" applyNumberFormat="0" applyBorder="0" applyAlignment="0" applyProtection="0">
      <alignment vertical="center"/>
    </xf>
    <xf numFmtId="0" fontId="97" fillId="57" borderId="0" applyNumberFormat="0" applyBorder="0" applyAlignment="0" applyProtection="0">
      <alignment vertical="center"/>
    </xf>
    <xf numFmtId="0" fontId="97" fillId="57" borderId="0" applyNumberFormat="0" applyBorder="0" applyAlignment="0" applyProtection="0">
      <alignment vertical="center"/>
    </xf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95" fillId="87" borderId="0" applyNumberFormat="0" applyBorder="0" applyAlignment="0" applyProtection="0">
      <alignment vertical="center"/>
    </xf>
    <xf numFmtId="0" fontId="96" fillId="87" borderId="0" applyNumberFormat="0" applyBorder="0" applyAlignment="0" applyProtection="0"/>
    <xf numFmtId="0" fontId="97" fillId="61" borderId="0" applyNumberFormat="0" applyBorder="0" applyAlignment="0" applyProtection="0">
      <alignment vertical="center"/>
    </xf>
    <xf numFmtId="0" fontId="95" fillId="87" borderId="0" applyNumberFormat="0" applyBorder="0" applyAlignment="0" applyProtection="0">
      <alignment vertical="center"/>
    </xf>
    <xf numFmtId="0" fontId="97" fillId="61" borderId="0" applyNumberFormat="0" applyBorder="0" applyAlignment="0" applyProtection="0">
      <alignment vertical="center"/>
    </xf>
    <xf numFmtId="0" fontId="97" fillId="61" borderId="0" applyNumberFormat="0" applyBorder="0" applyAlignment="0" applyProtection="0">
      <alignment vertical="center"/>
    </xf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95" fillId="88" borderId="0" applyNumberFormat="0" applyBorder="0" applyAlignment="0" applyProtection="0">
      <alignment vertical="center"/>
    </xf>
    <xf numFmtId="0" fontId="96" fillId="88" borderId="0" applyNumberFormat="0" applyBorder="0" applyAlignment="0" applyProtection="0"/>
    <xf numFmtId="0" fontId="97" fillId="65" borderId="0" applyNumberFormat="0" applyBorder="0" applyAlignment="0" applyProtection="0">
      <alignment vertical="center"/>
    </xf>
    <xf numFmtId="0" fontId="95" fillId="88" borderId="0" applyNumberFormat="0" applyBorder="0" applyAlignment="0" applyProtection="0">
      <alignment vertical="center"/>
    </xf>
    <xf numFmtId="0" fontId="97" fillId="65" borderId="0" applyNumberFormat="0" applyBorder="0" applyAlignment="0" applyProtection="0">
      <alignment vertical="center"/>
    </xf>
    <xf numFmtId="0" fontId="97" fillId="65" borderId="0" applyNumberFormat="0" applyBorder="0" applyAlignment="0" applyProtection="0">
      <alignment vertical="center"/>
    </xf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95" fillId="83" borderId="0" applyNumberFormat="0" applyBorder="0" applyAlignment="0" applyProtection="0">
      <alignment vertical="center"/>
    </xf>
    <xf numFmtId="0" fontId="96" fillId="83" borderId="0" applyNumberFormat="0" applyBorder="0" applyAlignment="0" applyProtection="0"/>
    <xf numFmtId="0" fontId="97" fillId="69" borderId="0" applyNumberFormat="0" applyBorder="0" applyAlignment="0" applyProtection="0">
      <alignment vertical="center"/>
    </xf>
    <xf numFmtId="0" fontId="95" fillId="83" borderId="0" applyNumberFormat="0" applyBorder="0" applyAlignment="0" applyProtection="0">
      <alignment vertical="center"/>
    </xf>
    <xf numFmtId="0" fontId="97" fillId="69" borderId="0" applyNumberFormat="0" applyBorder="0" applyAlignment="0" applyProtection="0">
      <alignment vertical="center"/>
    </xf>
    <xf numFmtId="0" fontId="97" fillId="69" borderId="0" applyNumberFormat="0" applyBorder="0" applyAlignment="0" applyProtection="0">
      <alignment vertical="center"/>
    </xf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95" fillId="86" borderId="0" applyNumberFormat="0" applyBorder="0" applyAlignment="0" applyProtection="0">
      <alignment vertical="center"/>
    </xf>
    <xf numFmtId="0" fontId="96" fillId="86" borderId="0" applyNumberFormat="0" applyBorder="0" applyAlignment="0" applyProtection="0"/>
    <xf numFmtId="0" fontId="97" fillId="73" borderId="0" applyNumberFormat="0" applyBorder="0" applyAlignment="0" applyProtection="0">
      <alignment vertical="center"/>
    </xf>
    <xf numFmtId="0" fontId="95" fillId="86" borderId="0" applyNumberFormat="0" applyBorder="0" applyAlignment="0" applyProtection="0">
      <alignment vertical="center"/>
    </xf>
    <xf numFmtId="0" fontId="97" fillId="73" borderId="0" applyNumberFormat="0" applyBorder="0" applyAlignment="0" applyProtection="0">
      <alignment vertical="center"/>
    </xf>
    <xf numFmtId="0" fontId="97" fillId="73" borderId="0" applyNumberFormat="0" applyBorder="0" applyAlignment="0" applyProtection="0">
      <alignment vertical="center"/>
    </xf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95" fillId="89" borderId="0" applyNumberFormat="0" applyBorder="0" applyAlignment="0" applyProtection="0">
      <alignment vertical="center"/>
    </xf>
    <xf numFmtId="0" fontId="96" fillId="89" borderId="0" applyNumberFormat="0" applyBorder="0" applyAlignment="0" applyProtection="0"/>
    <xf numFmtId="0" fontId="97" fillId="77" borderId="0" applyNumberFormat="0" applyBorder="0" applyAlignment="0" applyProtection="0">
      <alignment vertical="center"/>
    </xf>
    <xf numFmtId="0" fontId="95" fillId="89" borderId="0" applyNumberFormat="0" applyBorder="0" applyAlignment="0" applyProtection="0">
      <alignment vertical="center"/>
    </xf>
    <xf numFmtId="0" fontId="97" fillId="77" borderId="0" applyNumberFormat="0" applyBorder="0" applyAlignment="0" applyProtection="0">
      <alignment vertical="center"/>
    </xf>
    <xf numFmtId="0" fontId="97" fillId="77" borderId="0" applyNumberFormat="0" applyBorder="0" applyAlignment="0" applyProtection="0">
      <alignment vertical="center"/>
    </xf>
    <xf numFmtId="0" fontId="1" fillId="77" borderId="0" applyNumberFormat="0" applyBorder="0" applyAlignment="0" applyProtection="0"/>
    <xf numFmtId="0" fontId="1" fillId="77" borderId="0" applyNumberFormat="0" applyBorder="0" applyAlignment="0" applyProtection="0"/>
    <xf numFmtId="0" fontId="1" fillId="77" borderId="0" applyNumberFormat="0" applyBorder="0" applyAlignment="0" applyProtection="0"/>
    <xf numFmtId="0" fontId="1" fillId="77" borderId="0" applyNumberFormat="0" applyBorder="0" applyAlignment="0" applyProtection="0"/>
    <xf numFmtId="0" fontId="1" fillId="77" borderId="0" applyNumberFormat="0" applyBorder="0" applyAlignment="0" applyProtection="0"/>
    <xf numFmtId="0" fontId="95" fillId="86" borderId="0" applyNumberFormat="0" applyBorder="0" applyAlignment="0" applyProtection="0">
      <alignment vertical="center"/>
    </xf>
    <xf numFmtId="0" fontId="98" fillId="57" borderId="0" applyNumberFormat="0" applyBorder="0" applyAlignment="0" applyProtection="0">
      <alignment vertical="center"/>
    </xf>
    <xf numFmtId="0" fontId="1" fillId="57" borderId="0" applyNumberFormat="0" applyBorder="0" applyAlignment="0" applyProtection="0"/>
    <xf numFmtId="0" fontId="98" fillId="57" borderId="0" applyNumberFormat="0" applyBorder="0" applyAlignment="0" applyProtection="0">
      <alignment vertical="center"/>
    </xf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97" fillId="57" borderId="0" applyNumberFormat="0" applyBorder="0" applyAlignment="0" applyProtection="0">
      <alignment vertical="center"/>
    </xf>
    <xf numFmtId="0" fontId="97" fillId="57" borderId="0" applyNumberFormat="0" applyBorder="0" applyAlignment="0" applyProtection="0">
      <alignment vertical="center"/>
    </xf>
    <xf numFmtId="0" fontId="98" fillId="57" borderId="0" applyNumberFormat="0" applyBorder="0" applyAlignment="0" applyProtection="0">
      <alignment vertical="center"/>
    </xf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95" fillId="87" borderId="0" applyNumberFormat="0" applyBorder="0" applyAlignment="0" applyProtection="0">
      <alignment vertical="center"/>
    </xf>
    <xf numFmtId="0" fontId="98" fillId="61" borderId="0" applyNumberFormat="0" applyBorder="0" applyAlignment="0" applyProtection="0">
      <alignment vertical="center"/>
    </xf>
    <xf numFmtId="0" fontId="1" fillId="61" borderId="0" applyNumberFormat="0" applyBorder="0" applyAlignment="0" applyProtection="0"/>
    <xf numFmtId="0" fontId="98" fillId="61" borderId="0" applyNumberFormat="0" applyBorder="0" applyAlignment="0" applyProtection="0">
      <alignment vertical="center"/>
    </xf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97" fillId="61" borderId="0" applyNumberFormat="0" applyBorder="0" applyAlignment="0" applyProtection="0">
      <alignment vertical="center"/>
    </xf>
    <xf numFmtId="0" fontId="97" fillId="61" borderId="0" applyNumberFormat="0" applyBorder="0" applyAlignment="0" applyProtection="0">
      <alignment vertical="center"/>
    </xf>
    <xf numFmtId="0" fontId="98" fillId="61" borderId="0" applyNumberFormat="0" applyBorder="0" applyAlignment="0" applyProtection="0">
      <alignment vertical="center"/>
    </xf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95" fillId="88" borderId="0" applyNumberFormat="0" applyBorder="0" applyAlignment="0" applyProtection="0">
      <alignment vertical="center"/>
    </xf>
    <xf numFmtId="0" fontId="98" fillId="65" borderId="0" applyNumberFormat="0" applyBorder="0" applyAlignment="0" applyProtection="0">
      <alignment vertical="center"/>
    </xf>
    <xf numFmtId="0" fontId="1" fillId="65" borderId="0" applyNumberFormat="0" applyBorder="0" applyAlignment="0" applyProtection="0"/>
    <xf numFmtId="0" fontId="98" fillId="65" borderId="0" applyNumberFormat="0" applyBorder="0" applyAlignment="0" applyProtection="0">
      <alignment vertical="center"/>
    </xf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97" fillId="65" borderId="0" applyNumberFormat="0" applyBorder="0" applyAlignment="0" applyProtection="0">
      <alignment vertical="center"/>
    </xf>
    <xf numFmtId="0" fontId="97" fillId="65" borderId="0" applyNumberFormat="0" applyBorder="0" applyAlignment="0" applyProtection="0">
      <alignment vertical="center"/>
    </xf>
    <xf numFmtId="0" fontId="98" fillId="65" borderId="0" applyNumberFormat="0" applyBorder="0" applyAlignment="0" applyProtection="0">
      <alignment vertical="center"/>
    </xf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95" fillId="83" borderId="0" applyNumberFormat="0" applyBorder="0" applyAlignment="0" applyProtection="0">
      <alignment vertical="center"/>
    </xf>
    <xf numFmtId="0" fontId="98" fillId="69" borderId="0" applyNumberFormat="0" applyBorder="0" applyAlignment="0" applyProtection="0">
      <alignment vertical="center"/>
    </xf>
    <xf numFmtId="0" fontId="1" fillId="69" borderId="0" applyNumberFormat="0" applyBorder="0" applyAlignment="0" applyProtection="0"/>
    <xf numFmtId="0" fontId="98" fillId="69" borderId="0" applyNumberFormat="0" applyBorder="0" applyAlignment="0" applyProtection="0">
      <alignment vertical="center"/>
    </xf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97" fillId="69" borderId="0" applyNumberFormat="0" applyBorder="0" applyAlignment="0" applyProtection="0">
      <alignment vertical="center"/>
    </xf>
    <xf numFmtId="0" fontId="97" fillId="69" borderId="0" applyNumberFormat="0" applyBorder="0" applyAlignment="0" applyProtection="0">
      <alignment vertical="center"/>
    </xf>
    <xf numFmtId="0" fontId="98" fillId="69" borderId="0" applyNumberFormat="0" applyBorder="0" applyAlignment="0" applyProtection="0">
      <alignment vertical="center"/>
    </xf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95" fillId="86" borderId="0" applyNumberFormat="0" applyBorder="0" applyAlignment="0" applyProtection="0">
      <alignment vertical="center"/>
    </xf>
    <xf numFmtId="0" fontId="98" fillId="73" borderId="0" applyNumberFormat="0" applyBorder="0" applyAlignment="0" applyProtection="0">
      <alignment vertical="center"/>
    </xf>
    <xf numFmtId="0" fontId="1" fillId="73" borderId="0" applyNumberFormat="0" applyBorder="0" applyAlignment="0" applyProtection="0"/>
    <xf numFmtId="0" fontId="98" fillId="73" borderId="0" applyNumberFormat="0" applyBorder="0" applyAlignment="0" applyProtection="0">
      <alignment vertical="center"/>
    </xf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97" fillId="73" borderId="0" applyNumberFormat="0" applyBorder="0" applyAlignment="0" applyProtection="0">
      <alignment vertical="center"/>
    </xf>
    <xf numFmtId="0" fontId="97" fillId="73" borderId="0" applyNumberFormat="0" applyBorder="0" applyAlignment="0" applyProtection="0">
      <alignment vertical="center"/>
    </xf>
    <xf numFmtId="0" fontId="98" fillId="73" borderId="0" applyNumberFormat="0" applyBorder="0" applyAlignment="0" applyProtection="0">
      <alignment vertical="center"/>
    </xf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95" fillId="89" borderId="0" applyNumberFormat="0" applyBorder="0" applyAlignment="0" applyProtection="0">
      <alignment vertical="center"/>
    </xf>
    <xf numFmtId="0" fontId="98" fillId="77" borderId="0" applyNumberFormat="0" applyBorder="0" applyAlignment="0" applyProtection="0">
      <alignment vertical="center"/>
    </xf>
    <xf numFmtId="0" fontId="1" fillId="77" borderId="0" applyNumberFormat="0" applyBorder="0" applyAlignment="0" applyProtection="0"/>
    <xf numFmtId="0" fontId="98" fillId="77" borderId="0" applyNumberFormat="0" applyBorder="0" applyAlignment="0" applyProtection="0">
      <alignment vertical="center"/>
    </xf>
    <xf numFmtId="0" fontId="1" fillId="77" borderId="0" applyNumberFormat="0" applyBorder="0" applyAlignment="0" applyProtection="0"/>
    <xf numFmtId="0" fontId="1" fillId="77" borderId="0" applyNumberFormat="0" applyBorder="0" applyAlignment="0" applyProtection="0"/>
    <xf numFmtId="0" fontId="1" fillId="77" borderId="0" applyNumberFormat="0" applyBorder="0" applyAlignment="0" applyProtection="0"/>
    <xf numFmtId="0" fontId="1" fillId="77" borderId="0" applyNumberFormat="0" applyBorder="0" applyAlignment="0" applyProtection="0"/>
    <xf numFmtId="0" fontId="97" fillId="77" borderId="0" applyNumberFormat="0" applyBorder="0" applyAlignment="0" applyProtection="0">
      <alignment vertical="center"/>
    </xf>
    <xf numFmtId="0" fontId="97" fillId="77" borderId="0" applyNumberFormat="0" applyBorder="0" applyAlignment="0" applyProtection="0">
      <alignment vertical="center"/>
    </xf>
    <xf numFmtId="0" fontId="98" fillId="77" borderId="0" applyNumberFormat="0" applyBorder="0" applyAlignment="0" applyProtection="0">
      <alignment vertical="center"/>
    </xf>
    <xf numFmtId="0" fontId="1" fillId="77" borderId="0" applyNumberFormat="0" applyBorder="0" applyAlignment="0" applyProtection="0"/>
    <xf numFmtId="0" fontId="1" fillId="77" borderId="0" applyNumberFormat="0" applyBorder="0" applyAlignment="0" applyProtection="0"/>
    <xf numFmtId="0" fontId="1" fillId="77" borderId="0" applyNumberFormat="0" applyBorder="0" applyAlignment="0" applyProtection="0"/>
    <xf numFmtId="0" fontId="1" fillId="77" borderId="0" applyNumberFormat="0" applyBorder="0" applyAlignment="0" applyProtection="0"/>
    <xf numFmtId="0" fontId="1" fillId="77" borderId="0" applyNumberFormat="0" applyBorder="0" applyAlignment="0" applyProtection="0"/>
    <xf numFmtId="0" fontId="1" fillId="77" borderId="0" applyNumberFormat="0" applyBorder="0" applyAlignment="0" applyProtection="0"/>
    <xf numFmtId="0" fontId="1" fillId="77" borderId="0" applyNumberFormat="0" applyBorder="0" applyAlignment="0" applyProtection="0"/>
    <xf numFmtId="0" fontId="1" fillId="77" borderId="0" applyNumberFormat="0" applyBorder="0" applyAlignment="0" applyProtection="0"/>
    <xf numFmtId="0" fontId="1" fillId="77" borderId="0" applyNumberFormat="0" applyBorder="0" applyAlignment="0" applyProtection="0"/>
    <xf numFmtId="0" fontId="1" fillId="77" borderId="0" applyNumberFormat="0" applyBorder="0" applyAlignment="0" applyProtection="0"/>
    <xf numFmtId="0" fontId="99" fillId="90" borderId="0" applyNumberFormat="0" applyBorder="0" applyAlignment="0" applyProtection="0">
      <alignment vertical="center"/>
    </xf>
    <xf numFmtId="0" fontId="100" fillId="90" borderId="0" applyNumberFormat="0" applyBorder="0" applyAlignment="0" applyProtection="0"/>
    <xf numFmtId="0" fontId="101" fillId="58" borderId="0" applyNumberFormat="0" applyBorder="0" applyAlignment="0" applyProtection="0">
      <alignment vertical="center"/>
    </xf>
    <xf numFmtId="0" fontId="101" fillId="58" borderId="0" applyNumberFormat="0" applyBorder="0" applyAlignment="0" applyProtection="0">
      <alignment vertical="center"/>
    </xf>
    <xf numFmtId="0" fontId="101" fillId="58" borderId="0" applyNumberFormat="0" applyBorder="0" applyAlignment="0" applyProtection="0">
      <alignment vertical="center"/>
    </xf>
    <xf numFmtId="0" fontId="83" fillId="58" borderId="0" applyNumberFormat="0" applyBorder="0" applyAlignment="0" applyProtection="0"/>
    <xf numFmtId="0" fontId="99" fillId="87" borderId="0" applyNumberFormat="0" applyBorder="0" applyAlignment="0" applyProtection="0">
      <alignment vertical="center"/>
    </xf>
    <xf numFmtId="0" fontId="100" fillId="87" borderId="0" applyNumberFormat="0" applyBorder="0" applyAlignment="0" applyProtection="0"/>
    <xf numFmtId="0" fontId="101" fillId="62" borderId="0" applyNumberFormat="0" applyBorder="0" applyAlignment="0" applyProtection="0">
      <alignment vertical="center"/>
    </xf>
    <xf numFmtId="0" fontId="101" fillId="62" borderId="0" applyNumberFormat="0" applyBorder="0" applyAlignment="0" applyProtection="0">
      <alignment vertical="center"/>
    </xf>
    <xf numFmtId="0" fontId="101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/>
    <xf numFmtId="0" fontId="99" fillId="88" borderId="0" applyNumberFormat="0" applyBorder="0" applyAlignment="0" applyProtection="0">
      <alignment vertical="center"/>
    </xf>
    <xf numFmtId="0" fontId="100" fillId="88" borderId="0" applyNumberFormat="0" applyBorder="0" applyAlignment="0" applyProtection="0"/>
    <xf numFmtId="0" fontId="101" fillId="66" borderId="0" applyNumberFormat="0" applyBorder="0" applyAlignment="0" applyProtection="0">
      <alignment vertical="center"/>
    </xf>
    <xf numFmtId="0" fontId="101" fillId="66" borderId="0" applyNumberFormat="0" applyBorder="0" applyAlignment="0" applyProtection="0">
      <alignment vertical="center"/>
    </xf>
    <xf numFmtId="0" fontId="101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/>
    <xf numFmtId="0" fontId="99" fillId="91" borderId="0" applyNumberFormat="0" applyBorder="0" applyAlignment="0" applyProtection="0">
      <alignment vertical="center"/>
    </xf>
    <xf numFmtId="0" fontId="100" fillId="91" borderId="0" applyNumberFormat="0" applyBorder="0" applyAlignment="0" applyProtection="0"/>
    <xf numFmtId="0" fontId="101" fillId="70" borderId="0" applyNumberFormat="0" applyBorder="0" applyAlignment="0" applyProtection="0">
      <alignment vertical="center"/>
    </xf>
    <xf numFmtId="0" fontId="101" fillId="70" borderId="0" applyNumberFormat="0" applyBorder="0" applyAlignment="0" applyProtection="0">
      <alignment vertical="center"/>
    </xf>
    <xf numFmtId="0" fontId="101" fillId="70" borderId="0" applyNumberFormat="0" applyBorder="0" applyAlignment="0" applyProtection="0">
      <alignment vertical="center"/>
    </xf>
    <xf numFmtId="0" fontId="83" fillId="70" borderId="0" applyNumberFormat="0" applyBorder="0" applyAlignment="0" applyProtection="0"/>
    <xf numFmtId="0" fontId="99" fillId="92" borderId="0" applyNumberFormat="0" applyBorder="0" applyAlignment="0" applyProtection="0">
      <alignment vertical="center"/>
    </xf>
    <xf numFmtId="0" fontId="100" fillId="92" borderId="0" applyNumberFormat="0" applyBorder="0" applyAlignment="0" applyProtection="0"/>
    <xf numFmtId="0" fontId="101" fillId="74" borderId="0" applyNumberFormat="0" applyBorder="0" applyAlignment="0" applyProtection="0">
      <alignment vertical="center"/>
    </xf>
    <xf numFmtId="0" fontId="101" fillId="74" borderId="0" applyNumberFormat="0" applyBorder="0" applyAlignment="0" applyProtection="0">
      <alignment vertical="center"/>
    </xf>
    <xf numFmtId="0" fontId="101" fillId="74" borderId="0" applyNumberFormat="0" applyBorder="0" applyAlignment="0" applyProtection="0">
      <alignment vertical="center"/>
    </xf>
    <xf numFmtId="0" fontId="83" fillId="74" borderId="0" applyNumberFormat="0" applyBorder="0" applyAlignment="0" applyProtection="0"/>
    <xf numFmtId="0" fontId="99" fillId="93" borderId="0" applyNumberFormat="0" applyBorder="0" applyAlignment="0" applyProtection="0">
      <alignment vertical="center"/>
    </xf>
    <xf numFmtId="0" fontId="100" fillId="93" borderId="0" applyNumberFormat="0" applyBorder="0" applyAlignment="0" applyProtection="0"/>
    <xf numFmtId="0" fontId="101" fillId="78" borderId="0" applyNumberFormat="0" applyBorder="0" applyAlignment="0" applyProtection="0">
      <alignment vertical="center"/>
    </xf>
    <xf numFmtId="0" fontId="101" fillId="78" borderId="0" applyNumberFormat="0" applyBorder="0" applyAlignment="0" applyProtection="0">
      <alignment vertical="center"/>
    </xf>
    <xf numFmtId="0" fontId="101" fillId="78" borderId="0" applyNumberFormat="0" applyBorder="0" applyAlignment="0" applyProtection="0">
      <alignment vertical="center"/>
    </xf>
    <xf numFmtId="0" fontId="83" fillId="78" borderId="0" applyNumberFormat="0" applyBorder="0" applyAlignment="0" applyProtection="0"/>
    <xf numFmtId="0" fontId="99" fillId="90" borderId="0" applyNumberFormat="0" applyBorder="0" applyAlignment="0" applyProtection="0">
      <alignment vertical="center"/>
    </xf>
    <xf numFmtId="0" fontId="102" fillId="58" borderId="0" applyNumberFormat="0" applyBorder="0" applyAlignment="0" applyProtection="0">
      <alignment vertical="center"/>
    </xf>
    <xf numFmtId="0" fontId="83" fillId="58" borderId="0" applyNumberFormat="0" applyBorder="0" applyAlignment="0" applyProtection="0"/>
    <xf numFmtId="0" fontId="102" fillId="58" borderId="0" applyNumberFormat="0" applyBorder="0" applyAlignment="0" applyProtection="0">
      <alignment vertical="center"/>
    </xf>
    <xf numFmtId="0" fontId="83" fillId="58" borderId="0" applyNumberFormat="0" applyBorder="0" applyAlignment="0" applyProtection="0"/>
    <xf numFmtId="0" fontId="99" fillId="87" borderId="0" applyNumberFormat="0" applyBorder="0" applyAlignment="0" applyProtection="0">
      <alignment vertical="center"/>
    </xf>
    <xf numFmtId="0" fontId="102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/>
    <xf numFmtId="0" fontId="102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/>
    <xf numFmtId="0" fontId="99" fillId="88" borderId="0" applyNumberFormat="0" applyBorder="0" applyAlignment="0" applyProtection="0">
      <alignment vertical="center"/>
    </xf>
    <xf numFmtId="0" fontId="102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/>
    <xf numFmtId="0" fontId="102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/>
    <xf numFmtId="0" fontId="99" fillId="91" borderId="0" applyNumberFormat="0" applyBorder="0" applyAlignment="0" applyProtection="0">
      <alignment vertical="center"/>
    </xf>
    <xf numFmtId="0" fontId="102" fillId="70" borderId="0" applyNumberFormat="0" applyBorder="0" applyAlignment="0" applyProtection="0">
      <alignment vertical="center"/>
    </xf>
    <xf numFmtId="0" fontId="83" fillId="70" borderId="0" applyNumberFormat="0" applyBorder="0" applyAlignment="0" applyProtection="0"/>
    <xf numFmtId="0" fontId="102" fillId="70" borderId="0" applyNumberFormat="0" applyBorder="0" applyAlignment="0" applyProtection="0">
      <alignment vertical="center"/>
    </xf>
    <xf numFmtId="0" fontId="83" fillId="70" borderId="0" applyNumberFormat="0" applyBorder="0" applyAlignment="0" applyProtection="0"/>
    <xf numFmtId="0" fontId="99" fillId="92" borderId="0" applyNumberFormat="0" applyBorder="0" applyAlignment="0" applyProtection="0">
      <alignment vertical="center"/>
    </xf>
    <xf numFmtId="0" fontId="102" fillId="74" borderId="0" applyNumberFormat="0" applyBorder="0" applyAlignment="0" applyProtection="0">
      <alignment vertical="center"/>
    </xf>
    <xf numFmtId="0" fontId="83" fillId="74" borderId="0" applyNumberFormat="0" applyBorder="0" applyAlignment="0" applyProtection="0"/>
    <xf numFmtId="0" fontId="102" fillId="74" borderId="0" applyNumberFormat="0" applyBorder="0" applyAlignment="0" applyProtection="0">
      <alignment vertical="center"/>
    </xf>
    <xf numFmtId="0" fontId="83" fillId="74" borderId="0" applyNumberFormat="0" applyBorder="0" applyAlignment="0" applyProtection="0"/>
    <xf numFmtId="0" fontId="99" fillId="93" borderId="0" applyNumberFormat="0" applyBorder="0" applyAlignment="0" applyProtection="0">
      <alignment vertical="center"/>
    </xf>
    <xf numFmtId="0" fontId="102" fillId="78" borderId="0" applyNumberFormat="0" applyBorder="0" applyAlignment="0" applyProtection="0">
      <alignment vertical="center"/>
    </xf>
    <xf numFmtId="0" fontId="83" fillId="78" borderId="0" applyNumberFormat="0" applyBorder="0" applyAlignment="0" applyProtection="0"/>
    <xf numFmtId="0" fontId="102" fillId="78" borderId="0" applyNumberFormat="0" applyBorder="0" applyAlignment="0" applyProtection="0">
      <alignment vertical="center"/>
    </xf>
    <xf numFmtId="0" fontId="83" fillId="78" borderId="0" applyNumberFormat="0" applyBorder="0" applyAlignment="0" applyProtection="0"/>
    <xf numFmtId="0" fontId="103" fillId="0" borderId="0">
      <alignment horizontal="center" wrapText="1"/>
      <protection locked="0"/>
    </xf>
    <xf numFmtId="0" fontId="104" fillId="82" borderId="0" applyNumberFormat="0" applyBorder="0" applyAlignment="0" applyProtection="0">
      <alignment vertical="center"/>
    </xf>
    <xf numFmtId="0" fontId="105" fillId="82" borderId="0" applyNumberFormat="0" applyBorder="0" applyAlignment="0" applyProtection="0"/>
    <xf numFmtId="0" fontId="106" fillId="48" borderId="0" applyNumberFormat="0" applyBorder="0" applyAlignment="0" applyProtection="0">
      <alignment vertical="center"/>
    </xf>
    <xf numFmtId="0" fontId="106" fillId="48" borderId="0" applyNumberFormat="0" applyBorder="0" applyAlignment="0" applyProtection="0">
      <alignment vertical="center"/>
    </xf>
    <xf numFmtId="0" fontId="106" fillId="48" borderId="0" applyNumberFormat="0" applyBorder="0" applyAlignment="0" applyProtection="0">
      <alignment vertical="center"/>
    </xf>
    <xf numFmtId="0" fontId="76" fillId="48" borderId="0" applyNumberFormat="0" applyBorder="0" applyAlignment="0" applyProtection="0"/>
    <xf numFmtId="174" fontId="107" fillId="0" borderId="0" applyFill="0" applyBorder="0" applyAlignment="0"/>
    <xf numFmtId="175" fontId="88" fillId="0" borderId="0" applyFill="0" applyBorder="0" applyAlignment="0"/>
    <xf numFmtId="175" fontId="88" fillId="0" borderId="0" applyFill="0" applyBorder="0" applyAlignment="0"/>
    <xf numFmtId="175" fontId="88" fillId="0" borderId="0" applyFill="0" applyBorder="0" applyAlignment="0"/>
    <xf numFmtId="175" fontId="88" fillId="0" borderId="0" applyFill="0" applyBorder="0" applyAlignment="0"/>
    <xf numFmtId="175" fontId="88" fillId="0" borderId="0" applyFill="0" applyBorder="0" applyAlignment="0"/>
    <xf numFmtId="175" fontId="88" fillId="0" borderId="0" applyFill="0" applyBorder="0" applyAlignment="0"/>
    <xf numFmtId="175" fontId="88" fillId="0" borderId="0" applyFill="0" applyBorder="0" applyAlignment="0"/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9" fillId="94" borderId="36" applyNumberFormat="0" applyAlignment="0" applyProtection="0"/>
    <xf numFmtId="0" fontId="109" fillId="94" borderId="36" applyNumberFormat="0" applyAlignment="0" applyProtection="0"/>
    <xf numFmtId="0" fontId="109" fillId="94" borderId="36" applyNumberFormat="0" applyAlignment="0" applyProtection="0"/>
    <xf numFmtId="0" fontId="109" fillId="94" borderId="36" applyNumberFormat="0" applyAlignment="0" applyProtection="0"/>
    <xf numFmtId="0" fontId="109" fillId="94" borderId="36" applyNumberFormat="0" applyAlignment="0" applyProtection="0"/>
    <xf numFmtId="0" fontId="109" fillId="94" borderId="36" applyNumberFormat="0" applyAlignment="0" applyProtection="0"/>
    <xf numFmtId="0" fontId="109" fillId="94" borderId="36" applyNumberFormat="0" applyAlignment="0" applyProtection="0"/>
    <xf numFmtId="0" fontId="109" fillId="94" borderId="36" applyNumberFormat="0" applyAlignment="0" applyProtection="0"/>
    <xf numFmtId="0" fontId="109" fillId="94" borderId="36" applyNumberFormat="0" applyAlignment="0" applyProtection="0"/>
    <xf numFmtId="0" fontId="109" fillId="94" borderId="36" applyNumberFormat="0" applyAlignment="0" applyProtection="0"/>
    <xf numFmtId="0" fontId="109" fillId="94" borderId="36" applyNumberFormat="0" applyAlignment="0" applyProtection="0"/>
    <xf numFmtId="0" fontId="109" fillId="94" borderId="36" applyNumberFormat="0" applyAlignment="0" applyProtection="0"/>
    <xf numFmtId="0" fontId="109" fillId="94" borderId="36" applyNumberFormat="0" applyAlignment="0" applyProtection="0"/>
    <xf numFmtId="0" fontId="109" fillId="94" borderId="36" applyNumberFormat="0" applyAlignment="0" applyProtection="0"/>
    <xf numFmtId="0" fontId="109" fillId="94" borderId="36" applyNumberFormat="0" applyAlignment="0" applyProtection="0"/>
    <xf numFmtId="0" fontId="109" fillId="94" borderId="36" applyNumberFormat="0" applyAlignment="0" applyProtection="0"/>
    <xf numFmtId="0" fontId="109" fillId="94" borderId="36" applyNumberFormat="0" applyAlignment="0" applyProtection="0"/>
    <xf numFmtId="0" fontId="109" fillId="94" borderId="36" applyNumberFormat="0" applyAlignment="0" applyProtection="0"/>
    <xf numFmtId="0" fontId="109" fillId="94" borderId="36" applyNumberFormat="0" applyAlignment="0" applyProtection="0"/>
    <xf numFmtId="0" fontId="109" fillId="94" borderId="36" applyNumberFormat="0" applyAlignment="0" applyProtection="0"/>
    <xf numFmtId="0" fontId="109" fillId="94" borderId="36" applyNumberFormat="0" applyAlignment="0" applyProtection="0"/>
    <xf numFmtId="0" fontId="109" fillId="94" borderId="36" applyNumberFormat="0" applyAlignment="0" applyProtection="0"/>
    <xf numFmtId="0" fontId="108" fillId="94" borderId="36" applyNumberFormat="0" applyAlignment="0" applyProtection="0">
      <alignment vertical="center"/>
    </xf>
    <xf numFmtId="0" fontId="109" fillId="94" borderId="36" applyNumberFormat="0" applyAlignment="0" applyProtection="0"/>
    <xf numFmtId="0" fontId="109" fillId="94" borderId="36" applyNumberFormat="0" applyAlignment="0" applyProtection="0"/>
    <xf numFmtId="0" fontId="108" fillId="94" borderId="36" applyNumberFormat="0" applyAlignment="0" applyProtection="0">
      <alignment vertical="center"/>
    </xf>
    <xf numFmtId="0" fontId="109" fillId="94" borderId="36" applyNumberFormat="0" applyAlignment="0" applyProtection="0"/>
    <xf numFmtId="0" fontId="109" fillId="94" borderId="36" applyNumberFormat="0" applyAlignment="0" applyProtection="0"/>
    <xf numFmtId="0" fontId="109" fillId="94" borderId="36" applyNumberFormat="0" applyAlignment="0" applyProtection="0"/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10" fillId="52" borderId="28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10" fillId="52" borderId="28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10" fillId="52" borderId="28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80" fillId="52" borderId="28" applyNumberFormat="0" applyAlignment="0" applyProtection="0"/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92" fillId="79" borderId="35" applyNumberFormat="0" applyAlignment="0" applyProtection="0"/>
    <xf numFmtId="0" fontId="111" fillId="53" borderId="31" applyNumberFormat="0" applyAlignment="0" applyProtection="0">
      <alignment vertical="center"/>
    </xf>
    <xf numFmtId="0" fontId="111" fillId="53" borderId="31" applyNumberFormat="0" applyAlignment="0" applyProtection="0">
      <alignment vertical="center"/>
    </xf>
    <xf numFmtId="0" fontId="111" fillId="53" borderId="31" applyNumberFormat="0" applyAlignment="0" applyProtection="0">
      <alignment vertical="center"/>
    </xf>
    <xf numFmtId="0" fontId="66" fillId="53" borderId="31" applyNumberFormat="0" applyAlignment="0" applyProtection="0"/>
    <xf numFmtId="0" fontId="112" fillId="0" borderId="37" applyNumberFormat="0" applyFill="0" applyAlignment="0" applyProtection="0">
      <alignment vertical="center"/>
    </xf>
    <xf numFmtId="0" fontId="113" fillId="0" borderId="37" applyNumberFormat="0" applyFill="0" applyAlignment="0" applyProtection="0"/>
    <xf numFmtId="0" fontId="114" fillId="0" borderId="30" applyNumberFormat="0" applyFill="0" applyAlignment="0" applyProtection="0">
      <alignment vertical="center"/>
    </xf>
    <xf numFmtId="0" fontId="114" fillId="0" borderId="30" applyNumberFormat="0" applyFill="0" applyAlignment="0" applyProtection="0">
      <alignment vertical="center"/>
    </xf>
    <xf numFmtId="0" fontId="114" fillId="0" borderId="30" applyNumberFormat="0" applyFill="0" applyAlignment="0" applyProtection="0">
      <alignment vertical="center"/>
    </xf>
    <xf numFmtId="0" fontId="81" fillId="0" borderId="30" applyNumberFormat="0" applyFill="0" applyAlignment="0" applyProtection="0"/>
    <xf numFmtId="176" fontId="115" fillId="0" borderId="0">
      <protection locked="0"/>
    </xf>
    <xf numFmtId="0" fontId="88" fillId="0" borderId="0" applyFont="0" applyFill="0" applyBorder="0" applyAlignment="0" applyProtection="0"/>
    <xf numFmtId="0" fontId="88" fillId="0" borderId="0" applyFont="0" applyFill="0" applyBorder="0" applyAlignment="0" applyProtection="0"/>
    <xf numFmtId="3" fontId="116" fillId="0" borderId="0" applyFont="0" applyFill="0" applyBorder="0" applyAlignment="0" applyProtection="0"/>
    <xf numFmtId="0" fontId="117" fillId="0" borderId="0" applyNumberFormat="0" applyAlignment="0">
      <alignment horizontal="left"/>
    </xf>
    <xf numFmtId="0" fontId="118" fillId="0" borderId="0" applyNumberFormat="0" applyAlignment="0"/>
    <xf numFmtId="176" fontId="115" fillId="0" borderId="0">
      <protection locked="0"/>
    </xf>
    <xf numFmtId="0" fontId="88" fillId="0" borderId="0" applyFont="0" applyFill="0" applyBorder="0" applyAlignment="0" applyProtection="0"/>
    <xf numFmtId="0" fontId="88" fillId="0" borderId="0" applyFont="0" applyFill="0" applyBorder="0" applyAlignment="0" applyProtection="0"/>
    <xf numFmtId="177" fontId="119" fillId="0" borderId="0" applyFont="0" applyFill="0" applyBorder="0" applyAlignment="0" applyProtection="0"/>
    <xf numFmtId="176" fontId="115" fillId="0" borderId="0">
      <protection locked="0"/>
    </xf>
    <xf numFmtId="14" fontId="119" fillId="0" borderId="0" applyFont="0" applyFill="0" applyBorder="0" applyAlignment="0" applyProtection="0"/>
    <xf numFmtId="0" fontId="120" fillId="0" borderId="0" applyNumberFormat="0" applyFill="0" applyBorder="0" applyAlignment="0" applyProtection="0">
      <alignment vertical="center"/>
    </xf>
    <xf numFmtId="0" fontId="121" fillId="0" borderId="0" applyNumberFormat="0" applyFill="0" applyBorder="0" applyAlignment="0" applyProtection="0"/>
    <xf numFmtId="0" fontId="122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/>
    <xf numFmtId="0" fontId="99" fillId="95" borderId="0" applyNumberFormat="0" applyBorder="0" applyAlignment="0" applyProtection="0">
      <alignment vertical="center"/>
    </xf>
    <xf numFmtId="0" fontId="100" fillId="95" borderId="0" applyNumberFormat="0" applyBorder="0" applyAlignment="0" applyProtection="0"/>
    <xf numFmtId="0" fontId="101" fillId="55" borderId="0" applyNumberFormat="0" applyBorder="0" applyAlignment="0" applyProtection="0">
      <alignment vertical="center"/>
    </xf>
    <xf numFmtId="0" fontId="101" fillId="55" borderId="0" applyNumberFormat="0" applyBorder="0" applyAlignment="0" applyProtection="0">
      <alignment vertical="center"/>
    </xf>
    <xf numFmtId="0" fontId="101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/>
    <xf numFmtId="0" fontId="99" fillId="96" borderId="0" applyNumberFormat="0" applyBorder="0" applyAlignment="0" applyProtection="0">
      <alignment vertical="center"/>
    </xf>
    <xf numFmtId="0" fontId="100" fillId="96" borderId="0" applyNumberFormat="0" applyBorder="0" applyAlignment="0" applyProtection="0"/>
    <xf numFmtId="0" fontId="101" fillId="59" borderId="0" applyNumberFormat="0" applyBorder="0" applyAlignment="0" applyProtection="0">
      <alignment vertical="center"/>
    </xf>
    <xf numFmtId="0" fontId="101" fillId="59" borderId="0" applyNumberFormat="0" applyBorder="0" applyAlignment="0" applyProtection="0">
      <alignment vertical="center"/>
    </xf>
    <xf numFmtId="0" fontId="101" fillId="59" borderId="0" applyNumberFormat="0" applyBorder="0" applyAlignment="0" applyProtection="0">
      <alignment vertical="center"/>
    </xf>
    <xf numFmtId="0" fontId="83" fillId="59" borderId="0" applyNumberFormat="0" applyBorder="0" applyAlignment="0" applyProtection="0"/>
    <xf numFmtId="0" fontId="99" fillId="97" borderId="0" applyNumberFormat="0" applyBorder="0" applyAlignment="0" applyProtection="0">
      <alignment vertical="center"/>
    </xf>
    <xf numFmtId="0" fontId="100" fillId="97" borderId="0" applyNumberFormat="0" applyBorder="0" applyAlignment="0" applyProtection="0"/>
    <xf numFmtId="0" fontId="101" fillId="63" borderId="0" applyNumberFormat="0" applyBorder="0" applyAlignment="0" applyProtection="0">
      <alignment vertical="center"/>
    </xf>
    <xf numFmtId="0" fontId="101" fillId="63" borderId="0" applyNumberFormat="0" applyBorder="0" applyAlignment="0" applyProtection="0">
      <alignment vertical="center"/>
    </xf>
    <xf numFmtId="0" fontId="101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/>
    <xf numFmtId="0" fontId="99" fillId="91" borderId="0" applyNumberFormat="0" applyBorder="0" applyAlignment="0" applyProtection="0">
      <alignment vertical="center"/>
    </xf>
    <xf numFmtId="0" fontId="100" fillId="91" borderId="0" applyNumberFormat="0" applyBorder="0" applyAlignment="0" applyProtection="0"/>
    <xf numFmtId="0" fontId="101" fillId="67" borderId="0" applyNumberFormat="0" applyBorder="0" applyAlignment="0" applyProtection="0">
      <alignment vertical="center"/>
    </xf>
    <xf numFmtId="0" fontId="101" fillId="67" borderId="0" applyNumberFormat="0" applyBorder="0" applyAlignment="0" applyProtection="0">
      <alignment vertical="center"/>
    </xf>
    <xf numFmtId="0" fontId="101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/>
    <xf numFmtId="0" fontId="99" fillId="92" borderId="0" applyNumberFormat="0" applyBorder="0" applyAlignment="0" applyProtection="0">
      <alignment vertical="center"/>
    </xf>
    <xf numFmtId="0" fontId="100" fillId="92" borderId="0" applyNumberFormat="0" applyBorder="0" applyAlignment="0" applyProtection="0"/>
    <xf numFmtId="0" fontId="101" fillId="71" borderId="0" applyNumberFormat="0" applyBorder="0" applyAlignment="0" applyProtection="0">
      <alignment vertical="center"/>
    </xf>
    <xf numFmtId="0" fontId="101" fillId="71" borderId="0" applyNumberFormat="0" applyBorder="0" applyAlignment="0" applyProtection="0">
      <alignment vertical="center"/>
    </xf>
    <xf numFmtId="0" fontId="101" fillId="71" borderId="0" applyNumberFormat="0" applyBorder="0" applyAlignment="0" applyProtection="0">
      <alignment vertical="center"/>
    </xf>
    <xf numFmtId="0" fontId="83" fillId="71" borderId="0" applyNumberFormat="0" applyBorder="0" applyAlignment="0" applyProtection="0"/>
    <xf numFmtId="0" fontId="99" fillId="98" borderId="0" applyNumberFormat="0" applyBorder="0" applyAlignment="0" applyProtection="0">
      <alignment vertical="center"/>
    </xf>
    <xf numFmtId="0" fontId="100" fillId="98" borderId="0" applyNumberFormat="0" applyBorder="0" applyAlignment="0" applyProtection="0"/>
    <xf numFmtId="0" fontId="101" fillId="75" borderId="0" applyNumberFormat="0" applyBorder="0" applyAlignment="0" applyProtection="0">
      <alignment vertical="center"/>
    </xf>
    <xf numFmtId="0" fontId="101" fillId="75" borderId="0" applyNumberFormat="0" applyBorder="0" applyAlignment="0" applyProtection="0">
      <alignment vertical="center"/>
    </xf>
    <xf numFmtId="0" fontId="101" fillId="75" borderId="0" applyNumberFormat="0" applyBorder="0" applyAlignment="0" applyProtection="0">
      <alignment vertical="center"/>
    </xf>
    <xf numFmtId="0" fontId="83" fillId="75" borderId="0" applyNumberFormat="0" applyBorder="0" applyAlignment="0" applyProtection="0"/>
    <xf numFmtId="0" fontId="123" fillId="0" borderId="0" applyNumberFormat="0" applyAlignment="0">
      <alignment horizontal="left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5" fillId="85" borderId="36" applyNumberFormat="0" applyAlignment="0" applyProtection="0"/>
    <xf numFmtId="0" fontId="125" fillId="85" borderId="36" applyNumberFormat="0" applyAlignment="0" applyProtection="0"/>
    <xf numFmtId="0" fontId="125" fillId="85" borderId="36" applyNumberFormat="0" applyAlignment="0" applyProtection="0"/>
    <xf numFmtId="0" fontId="125" fillId="85" borderId="36" applyNumberFormat="0" applyAlignment="0" applyProtection="0"/>
    <xf numFmtId="0" fontId="125" fillId="85" borderId="36" applyNumberFormat="0" applyAlignment="0" applyProtection="0"/>
    <xf numFmtId="0" fontId="125" fillId="85" borderId="36" applyNumberFormat="0" applyAlignment="0" applyProtection="0"/>
    <xf numFmtId="0" fontId="125" fillId="85" borderId="36" applyNumberFormat="0" applyAlignment="0" applyProtection="0"/>
    <xf numFmtId="0" fontId="125" fillId="85" borderId="36" applyNumberFormat="0" applyAlignment="0" applyProtection="0"/>
    <xf numFmtId="0" fontId="125" fillId="85" borderId="36" applyNumberFormat="0" applyAlignment="0" applyProtection="0"/>
    <xf numFmtId="0" fontId="125" fillId="85" borderId="36" applyNumberFormat="0" applyAlignment="0" applyProtection="0"/>
    <xf numFmtId="0" fontId="125" fillId="85" borderId="36" applyNumberFormat="0" applyAlignment="0" applyProtection="0"/>
    <xf numFmtId="0" fontId="125" fillId="85" borderId="36" applyNumberFormat="0" applyAlignment="0" applyProtection="0"/>
    <xf numFmtId="0" fontId="125" fillId="85" borderId="36" applyNumberFormat="0" applyAlignment="0" applyProtection="0"/>
    <xf numFmtId="0" fontId="125" fillId="85" borderId="36" applyNumberFormat="0" applyAlignment="0" applyProtection="0"/>
    <xf numFmtId="0" fontId="125" fillId="85" borderId="36" applyNumberFormat="0" applyAlignment="0" applyProtection="0"/>
    <xf numFmtId="0" fontId="125" fillId="85" borderId="36" applyNumberFormat="0" applyAlignment="0" applyProtection="0"/>
    <xf numFmtId="0" fontId="125" fillId="85" borderId="36" applyNumberFormat="0" applyAlignment="0" applyProtection="0"/>
    <xf numFmtId="0" fontId="125" fillId="85" borderId="36" applyNumberFormat="0" applyAlignment="0" applyProtection="0"/>
    <xf numFmtId="0" fontId="125" fillId="85" borderId="36" applyNumberFormat="0" applyAlignment="0" applyProtection="0"/>
    <xf numFmtId="0" fontId="125" fillId="85" borderId="36" applyNumberFormat="0" applyAlignment="0" applyProtection="0"/>
    <xf numFmtId="0" fontId="125" fillId="85" borderId="36" applyNumberFormat="0" applyAlignment="0" applyProtection="0"/>
    <xf numFmtId="0" fontId="125" fillId="85" borderId="36" applyNumberFormat="0" applyAlignment="0" applyProtection="0"/>
    <xf numFmtId="0" fontId="124" fillId="85" borderId="36" applyNumberFormat="0" applyAlignment="0" applyProtection="0">
      <alignment vertical="center"/>
    </xf>
    <xf numFmtId="0" fontId="125" fillId="85" borderId="36" applyNumberFormat="0" applyAlignment="0" applyProtection="0"/>
    <xf numFmtId="0" fontId="125" fillId="85" borderId="36" applyNumberFormat="0" applyAlignment="0" applyProtection="0"/>
    <xf numFmtId="0" fontId="124" fillId="85" borderId="36" applyNumberFormat="0" applyAlignment="0" applyProtection="0">
      <alignment vertical="center"/>
    </xf>
    <xf numFmtId="0" fontId="125" fillId="85" borderId="36" applyNumberFormat="0" applyAlignment="0" applyProtection="0"/>
    <xf numFmtId="0" fontId="125" fillId="85" borderId="36" applyNumberFormat="0" applyAlignment="0" applyProtection="0"/>
    <xf numFmtId="0" fontId="125" fillId="85" borderId="36" applyNumberFormat="0" applyAlignment="0" applyProtection="0"/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6" fillId="51" borderId="28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6" fillId="51" borderId="28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6" fillId="51" borderId="28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78" fillId="51" borderId="28" applyNumberFormat="0" applyAlignment="0" applyProtection="0"/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7" fillId="0" borderId="0">
      <alignment horizontal="left"/>
    </xf>
    <xf numFmtId="173" fontId="88" fillId="0" borderId="0" applyFont="0" applyFill="0" applyBorder="0" applyAlignment="0" applyProtection="0"/>
    <xf numFmtId="178" fontId="88" fillId="0" borderId="0" applyFont="0" applyFill="0" applyBorder="0" applyAlignment="0" applyProtection="0"/>
    <xf numFmtId="171" fontId="88" fillId="0" borderId="0" applyFont="0" applyFill="0" applyBorder="0" applyAlignment="0" applyProtection="0"/>
    <xf numFmtId="171" fontId="88" fillId="0" borderId="0" applyFont="0" applyFill="0" applyBorder="0" applyAlignment="0" applyProtection="0"/>
    <xf numFmtId="171" fontId="88" fillId="0" borderId="0" applyFont="0" applyFill="0" applyBorder="0" applyAlignment="0" applyProtection="0"/>
    <xf numFmtId="171" fontId="88" fillId="0" borderId="0" applyFont="0" applyFill="0" applyBorder="0" applyAlignment="0" applyProtection="0"/>
    <xf numFmtId="178" fontId="88" fillId="0" borderId="0" applyFont="0" applyFill="0" applyBorder="0" applyAlignment="0" applyProtection="0"/>
    <xf numFmtId="171" fontId="88" fillId="0" borderId="0" applyFont="0" applyFill="0" applyBorder="0" applyAlignment="0" applyProtection="0"/>
    <xf numFmtId="178" fontId="88" fillId="0" borderId="0" applyFont="0" applyFill="0" applyBorder="0" applyAlignment="0" applyProtection="0"/>
    <xf numFmtId="173" fontId="128" fillId="0" borderId="0" applyFont="0" applyFill="0" applyBorder="0" applyAlignment="0" applyProtection="0"/>
    <xf numFmtId="173" fontId="88" fillId="0" borderId="0" applyFont="0" applyFill="0" applyBorder="0" applyAlignment="0" applyProtection="0"/>
    <xf numFmtId="173" fontId="128" fillId="0" borderId="0" applyFont="0" applyFill="0" applyBorder="0" applyAlignment="0" applyProtection="0"/>
    <xf numFmtId="173" fontId="128" fillId="0" borderId="0" applyFont="0" applyFill="0" applyBorder="0" applyAlignment="0" applyProtection="0"/>
    <xf numFmtId="173" fontId="128" fillId="0" borderId="0" applyFont="0" applyFill="0" applyBorder="0" applyAlignment="0" applyProtection="0"/>
    <xf numFmtId="173" fontId="88" fillId="0" borderId="0" applyFont="0" applyFill="0" applyBorder="0" applyAlignment="0" applyProtection="0"/>
    <xf numFmtId="173" fontId="128" fillId="0" borderId="0" applyFont="0" applyFill="0" applyBorder="0" applyAlignment="0" applyProtection="0"/>
    <xf numFmtId="178" fontId="128" fillId="0" borderId="0" applyFont="0" applyFill="0" applyBorder="0" applyAlignment="0" applyProtection="0"/>
    <xf numFmtId="173" fontId="88" fillId="0" borderId="0" applyFont="0" applyFill="0" applyBorder="0" applyAlignment="0" applyProtection="0"/>
    <xf numFmtId="178" fontId="88" fillId="0" borderId="0" applyFont="0" applyFill="0" applyBorder="0" applyAlignment="0" applyProtection="0"/>
    <xf numFmtId="178" fontId="128" fillId="0" borderId="0" applyFont="0" applyFill="0" applyBorder="0" applyAlignment="0" applyProtection="0"/>
    <xf numFmtId="171" fontId="88" fillId="0" borderId="0" applyFont="0" applyFill="0" applyBorder="0" applyAlignment="0" applyProtection="0"/>
    <xf numFmtId="171" fontId="88" fillId="0" borderId="0" applyFont="0" applyFill="0" applyBorder="0" applyAlignment="0" applyProtection="0"/>
    <xf numFmtId="171" fontId="88" fillId="0" borderId="0" applyFont="0" applyFill="0" applyBorder="0" applyAlignment="0" applyProtection="0"/>
    <xf numFmtId="171" fontId="88" fillId="0" borderId="0" applyFont="0" applyFill="0" applyBorder="0" applyAlignment="0" applyProtection="0"/>
    <xf numFmtId="171" fontId="88" fillId="0" borderId="0" applyFont="0" applyFill="0" applyBorder="0" applyAlignment="0" applyProtection="0"/>
    <xf numFmtId="178" fontId="88" fillId="0" borderId="0" applyFont="0" applyFill="0" applyBorder="0" applyAlignment="0" applyProtection="0"/>
    <xf numFmtId="178" fontId="88" fillId="0" borderId="0" applyFont="0" applyFill="0" applyBorder="0" applyAlignment="0" applyProtection="0"/>
    <xf numFmtId="173" fontId="88" fillId="0" borderId="0" applyFont="0" applyFill="0" applyBorder="0" applyAlignment="0" applyProtection="0"/>
    <xf numFmtId="178" fontId="88" fillId="0" borderId="0" applyFont="0" applyFill="0" applyBorder="0" applyAlignment="0" applyProtection="0"/>
    <xf numFmtId="178" fontId="88" fillId="0" borderId="0" applyFont="0" applyFill="0" applyBorder="0" applyAlignment="0" applyProtection="0"/>
    <xf numFmtId="173" fontId="88" fillId="0" borderId="0" applyFont="0" applyFill="0" applyBorder="0" applyAlignment="0" applyProtection="0"/>
    <xf numFmtId="0" fontId="129" fillId="0" borderId="0">
      <protection locked="0"/>
    </xf>
    <xf numFmtId="173" fontId="129" fillId="0" borderId="0">
      <protection locked="0"/>
    </xf>
    <xf numFmtId="176" fontId="115" fillId="0" borderId="0">
      <protection locked="0"/>
    </xf>
    <xf numFmtId="0" fontId="129" fillId="0" borderId="0">
      <protection locked="0"/>
    </xf>
    <xf numFmtId="173" fontId="129" fillId="0" borderId="0">
      <protection locked="0"/>
    </xf>
    <xf numFmtId="176" fontId="115" fillId="0" borderId="0">
      <protection locked="0"/>
    </xf>
    <xf numFmtId="0" fontId="130" fillId="0" borderId="0">
      <protection locked="0"/>
    </xf>
    <xf numFmtId="173" fontId="130" fillId="0" borderId="0">
      <protection locked="0"/>
    </xf>
    <xf numFmtId="176" fontId="131" fillId="0" borderId="0">
      <protection locked="0"/>
    </xf>
    <xf numFmtId="0" fontId="129" fillId="0" borderId="0">
      <protection locked="0"/>
    </xf>
    <xf numFmtId="173" fontId="129" fillId="0" borderId="0">
      <protection locked="0"/>
    </xf>
    <xf numFmtId="176" fontId="115" fillId="0" borderId="0">
      <protection locked="0"/>
    </xf>
    <xf numFmtId="0" fontId="129" fillId="0" borderId="0">
      <protection locked="0"/>
    </xf>
    <xf numFmtId="173" fontId="129" fillId="0" borderId="0">
      <protection locked="0"/>
    </xf>
    <xf numFmtId="176" fontId="115" fillId="0" borderId="0">
      <protection locked="0"/>
    </xf>
    <xf numFmtId="0" fontId="129" fillId="0" borderId="0">
      <protection locked="0"/>
    </xf>
    <xf numFmtId="173" fontId="129" fillId="0" borderId="0">
      <protection locked="0"/>
    </xf>
    <xf numFmtId="176" fontId="115" fillId="0" borderId="0">
      <protection locked="0"/>
    </xf>
    <xf numFmtId="0" fontId="130" fillId="0" borderId="0">
      <protection locked="0"/>
    </xf>
    <xf numFmtId="173" fontId="130" fillId="0" borderId="0">
      <protection locked="0"/>
    </xf>
    <xf numFmtId="176" fontId="131" fillId="0" borderId="0">
      <protection locked="0"/>
    </xf>
    <xf numFmtId="176" fontId="115" fillId="0" borderId="0">
      <protection locked="0"/>
    </xf>
    <xf numFmtId="2" fontId="119" fillId="0" borderId="0" applyFont="0" applyFill="0" applyBorder="0" applyAlignment="0" applyProtection="0"/>
    <xf numFmtId="38" fontId="91" fillId="99" borderId="0" applyNumberFormat="0" applyBorder="0" applyAlignment="0" applyProtection="0"/>
    <xf numFmtId="0" fontId="36" fillId="0" borderId="34" applyNumberFormat="0" applyAlignment="0" applyProtection="0">
      <alignment horizontal="left" vertical="center"/>
    </xf>
    <xf numFmtId="0" fontId="36" fillId="0" borderId="34" applyNumberFormat="0" applyAlignment="0" applyProtection="0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36" fillId="0" borderId="15">
      <alignment horizontal="left" vertical="center"/>
    </xf>
    <xf numFmtId="0" fontId="132" fillId="0" borderId="0" applyNumberFormat="0" applyFont="0" applyFill="0" applyAlignment="0" applyProtection="0"/>
    <xf numFmtId="0" fontId="36" fillId="0" borderId="0" applyNumberFormat="0" applyFont="0" applyFill="0" applyAlignment="0" applyProtection="0"/>
    <xf numFmtId="176" fontId="133" fillId="0" borderId="0">
      <protection locked="0"/>
    </xf>
    <xf numFmtId="176" fontId="133" fillId="0" borderId="0">
      <protection locked="0"/>
    </xf>
    <xf numFmtId="0" fontId="134" fillId="81" borderId="0" applyNumberFormat="0" applyBorder="0" applyAlignment="0" applyProtection="0">
      <alignment vertical="center"/>
    </xf>
    <xf numFmtId="0" fontId="135" fillId="81" borderId="0" applyNumberFormat="0" applyBorder="0" applyAlignment="0" applyProtection="0"/>
    <xf numFmtId="0" fontId="136" fillId="49" borderId="0" applyNumberFormat="0" applyBorder="0" applyAlignment="0" applyProtection="0">
      <alignment vertical="center"/>
    </xf>
    <xf numFmtId="0" fontId="136" fillId="49" borderId="0" applyNumberFormat="0" applyBorder="0" applyAlignment="0" applyProtection="0">
      <alignment vertical="center"/>
    </xf>
    <xf numFmtId="0" fontId="136" fillId="49" borderId="0" applyNumberFormat="0" applyBorder="0" applyAlignment="0" applyProtection="0">
      <alignment vertical="center"/>
    </xf>
    <xf numFmtId="0" fontId="77" fillId="49" borderId="0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0" fontId="91" fillId="100" borderId="1" applyNumberFormat="0" applyBorder="0" applyAlignment="0" applyProtection="0"/>
    <xf numFmtId="179" fontId="137" fillId="101" borderId="0"/>
    <xf numFmtId="179" fontId="138" fillId="101" borderId="0"/>
    <xf numFmtId="179" fontId="139" fillId="102" borderId="0"/>
    <xf numFmtId="179" fontId="140" fillId="102" borderId="0"/>
    <xf numFmtId="180" fontId="88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6" fontId="141" fillId="0" borderId="0" applyFill="0" applyAlignment="0" applyProtection="0"/>
    <xf numFmtId="181" fontId="88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81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81" fontId="88" fillId="0" borderId="0" applyFont="0" applyFill="0" applyBorder="0" applyAlignment="0" applyProtection="0"/>
    <xf numFmtId="38" fontId="94" fillId="0" borderId="0" applyFont="0" applyFill="0" applyBorder="0" applyAlignment="0" applyProtection="0"/>
    <xf numFmtId="181" fontId="88" fillId="0" borderId="0" applyFont="0" applyFill="0" applyBorder="0" applyAlignment="0" applyProtection="0"/>
    <xf numFmtId="41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38" fontId="94" fillId="0" borderId="0" applyFont="0" applyFill="0" applyBorder="0" applyAlignment="0" applyProtection="0"/>
    <xf numFmtId="41" fontId="88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73" fontId="141" fillId="0" borderId="0" applyFill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41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81" fontId="88" fillId="0" borderId="0" applyFont="0" applyFill="0" applyBorder="0" applyAlignment="0" applyProtection="0"/>
    <xf numFmtId="181" fontId="88" fillId="0" borderId="0" applyFont="0" applyFill="0" applyBorder="0" applyAlignment="0" applyProtection="0"/>
    <xf numFmtId="181" fontId="88" fillId="0" borderId="0" applyFont="0" applyFill="0" applyBorder="0" applyAlignment="0" applyProtection="0"/>
    <xf numFmtId="181" fontId="88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38" fontId="94" fillId="0" borderId="0" applyFont="0" applyFill="0" applyBorder="0" applyAlignment="0" applyProtection="0">
      <alignment vertical="center"/>
    </xf>
    <xf numFmtId="182" fontId="88" fillId="0" borderId="0" applyFont="0" applyFill="0" applyBorder="0" applyAlignment="0" applyProtection="0"/>
    <xf numFmtId="38" fontId="142" fillId="0" borderId="0" applyFont="0" applyFill="0" applyBorder="0" applyAlignment="0" applyProtection="0">
      <alignment vertical="center"/>
    </xf>
    <xf numFmtId="182" fontId="88" fillId="0" borderId="0" applyFont="0" applyFill="0" applyBorder="0" applyAlignment="0" applyProtection="0"/>
    <xf numFmtId="41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38" fontId="97" fillId="0" borderId="0" applyFont="0" applyFill="0" applyBorder="0" applyAlignment="0" applyProtection="0">
      <alignment vertical="center"/>
    </xf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69" fontId="96" fillId="0" borderId="0" applyFont="0" applyFill="0" applyBorder="0" applyAlignment="0" applyProtection="0"/>
    <xf numFmtId="182" fontId="88" fillId="0" borderId="0" applyFont="0" applyFill="0" applyBorder="0" applyAlignment="0" applyProtection="0"/>
    <xf numFmtId="179" fontId="88" fillId="0" borderId="0" applyFont="0" applyFill="0" applyBorder="0" applyAlignment="0" applyProtection="0"/>
    <xf numFmtId="38" fontId="94" fillId="0" borderId="0" applyFont="0" applyFill="0" applyBorder="0" applyAlignment="0" applyProtection="0">
      <alignment vertical="center"/>
    </xf>
    <xf numFmtId="164" fontId="96" fillId="0" borderId="0" applyFont="0" applyFill="0" applyBorder="0" applyAlignment="0" applyProtection="0"/>
    <xf numFmtId="164" fontId="96" fillId="0" borderId="0" applyFont="0" applyFill="0" applyBorder="0" applyAlignment="0" applyProtection="0"/>
    <xf numFmtId="170" fontId="96" fillId="0" borderId="0" applyFont="0" applyFill="0" applyBorder="0" applyAlignment="0" applyProtection="0"/>
    <xf numFmtId="170" fontId="96" fillId="0" borderId="0" applyFont="0" applyFill="0" applyBorder="0" applyAlignment="0" applyProtection="0"/>
    <xf numFmtId="170" fontId="96" fillId="0" borderId="0" applyFont="0" applyFill="0" applyBorder="0" applyAlignment="0" applyProtection="0"/>
    <xf numFmtId="170" fontId="96" fillId="0" borderId="0" applyFont="0" applyFill="0" applyBorder="0" applyAlignment="0" applyProtection="0"/>
    <xf numFmtId="170" fontId="96" fillId="0" borderId="0" applyFont="0" applyFill="0" applyBorder="0" applyAlignment="0" applyProtection="0"/>
    <xf numFmtId="43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43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83" fontId="88" fillId="0" borderId="0" applyFont="0" applyFill="0" applyBorder="0" applyAlignment="0" applyProtection="0"/>
    <xf numFmtId="43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84" fontId="88" fillId="0" borderId="0" applyFont="0" applyFill="0" applyBorder="0" applyAlignment="0" applyProtection="0"/>
    <xf numFmtId="43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85" fontId="88" fillId="0" borderId="0" applyFont="0" applyFill="0" applyBorder="0" applyAlignment="0" applyProtection="0"/>
    <xf numFmtId="43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86" fontId="8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43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41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43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96" fillId="0" borderId="0" applyFont="0" applyFill="0" applyBorder="0" applyAlignment="0" applyProtection="0"/>
    <xf numFmtId="170" fontId="96" fillId="0" borderId="0" applyFont="0" applyFill="0" applyBorder="0" applyAlignment="0" applyProtection="0"/>
    <xf numFmtId="170" fontId="96" fillId="0" borderId="0" applyFont="0" applyFill="0" applyBorder="0" applyAlignment="0" applyProtection="0"/>
    <xf numFmtId="170" fontId="96" fillId="0" borderId="0" applyFont="0" applyFill="0" applyBorder="0" applyAlignment="0" applyProtection="0"/>
    <xf numFmtId="170" fontId="96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142" fillId="0" borderId="0" applyFont="0" applyFill="0" applyBorder="0" applyAlignment="0" applyProtection="0"/>
    <xf numFmtId="170" fontId="88" fillId="0" borderId="0" applyFont="0" applyFill="0" applyBorder="0" applyAlignment="0" applyProtection="0"/>
    <xf numFmtId="164" fontId="96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64" fontId="96" fillId="0" borderId="0" applyFont="0" applyFill="0" applyBorder="0" applyAlignment="0" applyProtection="0"/>
    <xf numFmtId="170" fontId="142" fillId="0" borderId="0" applyFont="0" applyFill="0" applyBorder="0" applyAlignment="0" applyProtection="0"/>
    <xf numFmtId="164" fontId="96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64" fontId="96" fillId="0" borderId="0" applyFont="0" applyFill="0" applyBorder="0" applyAlignment="0" applyProtection="0"/>
    <xf numFmtId="170" fontId="142" fillId="0" borderId="0" applyFont="0" applyFill="0" applyBorder="0" applyAlignment="0" applyProtection="0"/>
    <xf numFmtId="164" fontId="96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64" fontId="96" fillId="0" borderId="0" applyFont="0" applyFill="0" applyBorder="0" applyAlignment="0" applyProtection="0"/>
    <xf numFmtId="170" fontId="142" fillId="0" borderId="0" applyFont="0" applyFill="0" applyBorder="0" applyAlignment="0" applyProtection="0"/>
    <xf numFmtId="164" fontId="96" fillId="0" borderId="0" applyFont="0" applyFill="0" applyBorder="0" applyAlignment="0" applyProtection="0"/>
    <xf numFmtId="164" fontId="96" fillId="0" borderId="0" applyFont="0" applyFill="0" applyBorder="0" applyAlignment="0" applyProtection="0"/>
    <xf numFmtId="170" fontId="142" fillId="0" borderId="0" applyFont="0" applyFill="0" applyBorder="0" applyAlignment="0" applyProtection="0"/>
    <xf numFmtId="164" fontId="96" fillId="0" borderId="0" applyFont="0" applyFill="0" applyBorder="0" applyAlignment="0" applyProtection="0"/>
    <xf numFmtId="187" fontId="88" fillId="0" borderId="0" applyFont="0" applyFill="0" applyBorder="0" applyAlignment="0" applyProtection="0"/>
    <xf numFmtId="188" fontId="88" fillId="0" borderId="0" applyFont="0" applyFill="0" applyBorder="0" applyAlignment="0" applyProtection="0"/>
    <xf numFmtId="189" fontId="88" fillId="0" borderId="0" applyFont="0" applyFill="0" applyBorder="0" applyAlignment="0" applyProtection="0"/>
    <xf numFmtId="190" fontId="88" fillId="0" borderId="0" applyFont="0" applyFill="0" applyBorder="0" applyAlignment="0" applyProtection="0"/>
    <xf numFmtId="191" fontId="93" fillId="0" borderId="0" applyFont="0" applyFill="0" applyBorder="0" applyAlignment="0" applyProtection="0"/>
    <xf numFmtId="192" fontId="93" fillId="0" borderId="0" applyFont="0" applyFill="0" applyBorder="0" applyAlignment="0" applyProtection="0"/>
    <xf numFmtId="0" fontId="143" fillId="103" borderId="0" applyNumberFormat="0" applyBorder="0" applyAlignment="0" applyProtection="0">
      <alignment vertical="center"/>
    </xf>
    <xf numFmtId="0" fontId="144" fillId="103" borderId="0" applyNumberFormat="0" applyBorder="0" applyAlignment="0" applyProtection="0"/>
    <xf numFmtId="0" fontId="145" fillId="50" borderId="0" applyNumberFormat="0" applyBorder="0" applyAlignment="0" applyProtection="0">
      <alignment vertical="center"/>
    </xf>
    <xf numFmtId="0" fontId="145" fillId="50" borderId="0" applyNumberFormat="0" applyBorder="0" applyAlignment="0" applyProtection="0">
      <alignment vertical="center"/>
    </xf>
    <xf numFmtId="0" fontId="145" fillId="50" borderId="0" applyNumberFormat="0" applyBorder="0" applyAlignment="0" applyProtection="0">
      <alignment vertical="center"/>
    </xf>
    <xf numFmtId="0" fontId="85" fillId="50" borderId="0" applyNumberFormat="0" applyBorder="0" applyAlignment="0" applyProtection="0"/>
    <xf numFmtId="193" fontId="146" fillId="0" borderId="0"/>
    <xf numFmtId="194" fontId="88" fillId="0" borderId="0"/>
    <xf numFmtId="194" fontId="88" fillId="0" borderId="0"/>
    <xf numFmtId="194" fontId="88" fillId="0" borderId="0"/>
    <xf numFmtId="194" fontId="88" fillId="0" borderId="0"/>
    <xf numFmtId="194" fontId="88" fillId="0" borderId="0"/>
    <xf numFmtId="194" fontId="88" fillId="0" borderId="0"/>
    <xf numFmtId="194" fontId="88" fillId="0" borderId="0"/>
    <xf numFmtId="0" fontId="8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2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2" fillId="0" borderId="0">
      <alignment vertical="center"/>
    </xf>
    <xf numFmtId="0" fontId="1" fillId="0" borderId="0"/>
    <xf numFmtId="0" fontId="1" fillId="0" borderId="0"/>
    <xf numFmtId="0" fontId="142" fillId="0" borderId="0">
      <alignment vertical="center"/>
    </xf>
    <xf numFmtId="0" fontId="1" fillId="0" borderId="0"/>
    <xf numFmtId="0" fontId="9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2" fillId="0" borderId="0">
      <alignment vertical="center"/>
    </xf>
    <xf numFmtId="0" fontId="88" fillId="0" borderId="0"/>
    <xf numFmtId="0" fontId="142" fillId="0" borderId="0">
      <alignment vertical="center"/>
    </xf>
    <xf numFmtId="0" fontId="88" fillId="0" borderId="0"/>
    <xf numFmtId="0" fontId="88" fillId="0" borderId="0"/>
    <xf numFmtId="0" fontId="8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8" fillId="0" borderId="0"/>
    <xf numFmtId="0" fontId="88" fillId="0" borderId="0"/>
    <xf numFmtId="0" fontId="88" fillId="0" borderId="0"/>
    <xf numFmtId="0" fontId="142" fillId="0" borderId="0">
      <alignment vertical="center"/>
    </xf>
    <xf numFmtId="0" fontId="142" fillId="0" borderId="0">
      <alignment vertical="center"/>
    </xf>
    <xf numFmtId="0" fontId="88" fillId="0" borderId="0"/>
    <xf numFmtId="0" fontId="88" fillId="0" borderId="0"/>
    <xf numFmtId="0" fontId="88" fillId="0" borderId="0"/>
    <xf numFmtId="0" fontId="88" fillId="0" borderId="0"/>
    <xf numFmtId="0" fontId="142" fillId="0" borderId="0">
      <alignment vertical="center"/>
    </xf>
    <xf numFmtId="0" fontId="142" fillId="0" borderId="0">
      <alignment vertical="center"/>
    </xf>
    <xf numFmtId="0" fontId="88" fillId="0" borderId="0"/>
    <xf numFmtId="0" fontId="88" fillId="0" borderId="0"/>
    <xf numFmtId="0" fontId="8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1" fillId="0" borderId="0"/>
    <xf numFmtId="0" fontId="88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88" fillId="0" borderId="0"/>
    <xf numFmtId="173" fontId="1" fillId="0" borderId="0"/>
    <xf numFmtId="0" fontId="91" fillId="0" borderId="0"/>
    <xf numFmtId="0" fontId="88" fillId="0" borderId="0"/>
    <xf numFmtId="173" fontId="94" fillId="0" borderId="0"/>
    <xf numFmtId="0" fontId="91" fillId="0" borderId="0"/>
    <xf numFmtId="0" fontId="88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88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88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88" fillId="0" borderId="0"/>
    <xf numFmtId="0" fontId="128" fillId="0" borderId="0"/>
    <xf numFmtId="173" fontId="9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4" fillId="0" borderId="0">
      <alignment vertical="center"/>
    </xf>
    <xf numFmtId="0" fontId="88" fillId="0" borderId="0"/>
    <xf numFmtId="173" fontId="9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7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147" fillId="0" borderId="0"/>
    <xf numFmtId="173" fontId="1" fillId="0" borderId="0"/>
    <xf numFmtId="0" fontId="88" fillId="0" borderId="0"/>
    <xf numFmtId="0" fontId="94" fillId="0" borderId="0"/>
    <xf numFmtId="0" fontId="118" fillId="0" borderId="0"/>
    <xf numFmtId="0" fontId="118" fillId="0" borderId="0"/>
    <xf numFmtId="0" fontId="1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94" fillId="104" borderId="38" applyNumberFormat="0" applyFont="0" applyAlignment="0" applyProtection="0">
      <alignment vertical="center"/>
    </xf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94" fillId="104" borderId="38" applyNumberFormat="0" applyFont="0" applyAlignment="0" applyProtection="0">
      <alignment vertical="center"/>
    </xf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88" fillId="104" borderId="38" applyNumberFormat="0" applyFont="0" applyAlignment="0" applyProtection="0"/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1" fillId="54" borderId="32" applyNumberFormat="0" applyFont="0" applyAlignment="0" applyProtection="0"/>
    <xf numFmtId="0" fontId="1" fillId="54" borderId="32" applyNumberFormat="0" applyFont="0" applyAlignment="0" applyProtection="0"/>
    <xf numFmtId="0" fontId="1" fillId="54" borderId="32" applyNumberFormat="0" applyFont="0" applyAlignment="0" applyProtection="0"/>
    <xf numFmtId="0" fontId="94" fillId="104" borderId="38" applyNumberFormat="0" applyFont="0" applyAlignment="0" applyProtection="0">
      <alignment vertical="center"/>
    </xf>
    <xf numFmtId="0" fontId="1" fillId="54" borderId="32" applyNumberFormat="0" applyFont="0" applyAlignment="0" applyProtection="0"/>
    <xf numFmtId="0" fontId="1" fillId="54" borderId="32" applyNumberFormat="0" applyFont="0" applyAlignment="0" applyProtection="0"/>
    <xf numFmtId="0" fontId="94" fillId="104" borderId="38" applyNumberFormat="0" applyFont="0" applyAlignment="0" applyProtection="0">
      <alignment vertical="center"/>
    </xf>
    <xf numFmtId="0" fontId="1" fillId="54" borderId="32" applyNumberFormat="0" applyFont="0" applyAlignment="0" applyProtection="0"/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40" fontId="148" fillId="0" borderId="0" applyFont="0" applyFill="0" applyBorder="0" applyAlignment="0" applyProtection="0"/>
    <xf numFmtId="38" fontId="148" fillId="0" borderId="0" applyFont="0" applyFill="0" applyBorder="0" applyAlignment="0" applyProtection="0"/>
    <xf numFmtId="0" fontId="149" fillId="0" borderId="0"/>
    <xf numFmtId="14" fontId="103" fillId="0" borderId="0">
      <alignment horizontal="center" wrapText="1"/>
      <protection locked="0"/>
    </xf>
    <xf numFmtId="176" fontId="115" fillId="0" borderId="0">
      <protection locked="0"/>
    </xf>
    <xf numFmtId="10" fontId="88" fillId="0" borderId="0" applyFont="0" applyFill="0" applyBorder="0" applyAlignment="0" applyProtection="0"/>
    <xf numFmtId="10" fontId="88" fillId="0" borderId="0" applyFont="0" applyFill="0" applyBorder="0" applyAlignment="0" applyProtection="0"/>
    <xf numFmtId="10" fontId="88" fillId="0" borderId="0" applyFont="0" applyFill="0" applyBorder="0" applyAlignment="0" applyProtection="0"/>
    <xf numFmtId="10" fontId="88" fillId="0" borderId="0" applyFont="0" applyFill="0" applyBorder="0" applyAlignment="0" applyProtection="0"/>
    <xf numFmtId="10" fontId="88" fillId="0" borderId="0" applyFont="0" applyFill="0" applyBorder="0" applyAlignment="0" applyProtection="0"/>
    <xf numFmtId="10" fontId="88" fillId="0" borderId="0" applyFont="0" applyFill="0" applyBorder="0" applyAlignment="0" applyProtection="0"/>
    <xf numFmtId="10" fontId="88" fillId="0" borderId="0" applyFont="0" applyFill="0" applyBorder="0" applyAlignment="0" applyProtection="0"/>
    <xf numFmtId="9" fontId="88" fillId="0" borderId="0" applyFont="0" applyFill="0" applyBorder="0" applyAlignment="0" applyProtection="0"/>
    <xf numFmtId="9" fontId="88" fillId="0" borderId="0" applyFont="0" applyFill="0" applyBorder="0" applyAlignment="0" applyProtection="0"/>
    <xf numFmtId="9" fontId="88" fillId="0" borderId="0" applyFont="0" applyFill="0" applyBorder="0" applyAlignment="0" applyProtection="0"/>
    <xf numFmtId="9" fontId="88" fillId="0" borderId="0" applyFont="0" applyFill="0" applyBorder="0" applyAlignment="0" applyProtection="0"/>
    <xf numFmtId="9" fontId="88" fillId="0" borderId="0" applyFont="0" applyFill="0" applyBorder="0" applyAlignment="0" applyProtection="0"/>
    <xf numFmtId="9" fontId="96" fillId="0" borderId="0" applyFont="0" applyFill="0" applyBorder="0" applyAlignment="0" applyProtection="0"/>
    <xf numFmtId="9" fontId="88" fillId="0" borderId="0" applyFont="0" applyFill="0" applyBorder="0" applyAlignment="0" applyProtection="0"/>
    <xf numFmtId="9" fontId="96" fillId="0" borderId="0" applyFont="0" applyFill="0" applyBorder="0" applyAlignment="0" applyProtection="0"/>
    <xf numFmtId="9" fontId="147" fillId="0" borderId="0" applyFont="0" applyFill="0" applyBorder="0" applyAlignment="0" applyProtection="0"/>
    <xf numFmtId="9" fontId="150" fillId="0" borderId="0" applyFont="0" applyFill="0" applyBorder="0" applyAlignment="0" applyProtection="0"/>
    <xf numFmtId="4" fontId="127" fillId="0" borderId="0">
      <alignment horizontal="right"/>
    </xf>
    <xf numFmtId="177" fontId="151" fillId="0" borderId="0"/>
    <xf numFmtId="177" fontId="152" fillId="0" borderId="0"/>
    <xf numFmtId="0" fontId="93" fillId="0" borderId="0" applyNumberFormat="0" applyFont="0" applyFill="0" applyBorder="0" applyAlignment="0" applyProtection="0">
      <alignment horizontal="left"/>
    </xf>
    <xf numFmtId="4" fontId="153" fillId="0" borderId="0">
      <alignment horizontal="right"/>
    </xf>
    <xf numFmtId="195" fontId="154" fillId="0" borderId="0" applyNumberFormat="0" applyFill="0" applyBorder="0" applyAlignment="0" applyProtection="0">
      <alignment horizontal="left"/>
    </xf>
    <xf numFmtId="195" fontId="155" fillId="0" borderId="0" applyNumberFormat="0" applyFill="0" applyBorder="0" applyAlignment="0" applyProtection="0">
      <alignment horizontal="left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7" fillId="94" borderId="39" applyNumberFormat="0" applyAlignment="0" applyProtection="0"/>
    <xf numFmtId="0" fontId="157" fillId="94" borderId="39" applyNumberFormat="0" applyAlignment="0" applyProtection="0"/>
    <xf numFmtId="0" fontId="157" fillId="94" borderId="39" applyNumberFormat="0" applyAlignment="0" applyProtection="0"/>
    <xf numFmtId="0" fontId="157" fillId="94" borderId="39" applyNumberFormat="0" applyAlignment="0" applyProtection="0"/>
    <xf numFmtId="0" fontId="157" fillId="94" borderId="39" applyNumberFormat="0" applyAlignment="0" applyProtection="0"/>
    <xf numFmtId="0" fontId="157" fillId="94" borderId="39" applyNumberFormat="0" applyAlignment="0" applyProtection="0"/>
    <xf numFmtId="0" fontId="157" fillId="94" borderId="39" applyNumberFormat="0" applyAlignment="0" applyProtection="0"/>
    <xf numFmtId="0" fontId="157" fillId="94" borderId="39" applyNumberFormat="0" applyAlignment="0" applyProtection="0"/>
    <xf numFmtId="0" fontId="157" fillId="94" borderId="39" applyNumberFormat="0" applyAlignment="0" applyProtection="0"/>
    <xf numFmtId="0" fontId="157" fillId="94" borderId="39" applyNumberFormat="0" applyAlignment="0" applyProtection="0"/>
    <xf numFmtId="0" fontId="157" fillId="94" borderId="39" applyNumberFormat="0" applyAlignment="0" applyProtection="0"/>
    <xf numFmtId="0" fontId="157" fillId="94" borderId="39" applyNumberFormat="0" applyAlignment="0" applyProtection="0"/>
    <xf numFmtId="0" fontId="157" fillId="94" borderId="39" applyNumberFormat="0" applyAlignment="0" applyProtection="0"/>
    <xf numFmtId="0" fontId="157" fillId="94" borderId="39" applyNumberFormat="0" applyAlignment="0" applyProtection="0"/>
    <xf numFmtId="0" fontId="157" fillId="94" borderId="39" applyNumberFormat="0" applyAlignment="0" applyProtection="0"/>
    <xf numFmtId="0" fontId="157" fillId="94" borderId="39" applyNumberFormat="0" applyAlignment="0" applyProtection="0"/>
    <xf numFmtId="0" fontId="157" fillId="94" borderId="39" applyNumberFormat="0" applyAlignment="0" applyProtection="0"/>
    <xf numFmtId="0" fontId="157" fillId="94" borderId="39" applyNumberFormat="0" applyAlignment="0" applyProtection="0"/>
    <xf numFmtId="0" fontId="157" fillId="94" borderId="39" applyNumberFormat="0" applyAlignment="0" applyProtection="0"/>
    <xf numFmtId="0" fontId="157" fillId="94" borderId="39" applyNumberFormat="0" applyAlignment="0" applyProtection="0"/>
    <xf numFmtId="0" fontId="157" fillId="94" borderId="39" applyNumberFormat="0" applyAlignment="0" applyProtection="0"/>
    <xf numFmtId="0" fontId="157" fillId="94" borderId="39" applyNumberFormat="0" applyAlignment="0" applyProtection="0"/>
    <xf numFmtId="0" fontId="157" fillId="94" borderId="39" applyNumberFormat="0" applyAlignment="0" applyProtection="0"/>
    <xf numFmtId="0" fontId="156" fillId="94" borderId="39" applyNumberFormat="0" applyAlignment="0" applyProtection="0">
      <alignment vertical="center"/>
    </xf>
    <xf numFmtId="0" fontId="157" fillId="94" borderId="39" applyNumberFormat="0" applyAlignment="0" applyProtection="0"/>
    <xf numFmtId="0" fontId="157" fillId="94" borderId="39" applyNumberFormat="0" applyAlignment="0" applyProtection="0"/>
    <xf numFmtId="0" fontId="156" fillId="94" borderId="39" applyNumberFormat="0" applyAlignment="0" applyProtection="0">
      <alignment vertical="center"/>
    </xf>
    <xf numFmtId="0" fontId="157" fillId="94" borderId="39" applyNumberFormat="0" applyAlignment="0" applyProtection="0"/>
    <xf numFmtId="0" fontId="157" fillId="94" borderId="39" applyNumberFormat="0" applyAlignment="0" applyProtection="0"/>
    <xf numFmtId="0" fontId="157" fillId="94" borderId="39" applyNumberFormat="0" applyAlignment="0" applyProtection="0"/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8" fillId="52" borderId="2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8" fillId="52" borderId="2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8" fillId="52" borderId="2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79" fillId="52" borderId="29" applyNumberFormat="0" applyAlignment="0" applyProtection="0"/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88" fillId="104" borderId="0" applyNumberFormat="0" applyFont="0" applyBorder="0" applyAlignment="0" applyProtection="0"/>
    <xf numFmtId="0" fontId="88" fillId="105" borderId="0" applyNumberFormat="0" applyFont="0" applyBorder="0" applyAlignment="0" applyProtection="0"/>
    <xf numFmtId="0" fontId="88" fillId="94" borderId="0" applyNumberFormat="0" applyFont="0" applyBorder="0" applyAlignment="0" applyProtection="0"/>
    <xf numFmtId="0" fontId="88" fillId="0" borderId="0" applyNumberFormat="0" applyFont="0" applyFill="0" applyBorder="0" applyAlignment="0" applyProtection="0"/>
    <xf numFmtId="0" fontId="88" fillId="94" borderId="0" applyNumberFormat="0" applyFont="0" applyBorder="0" applyAlignment="0" applyProtection="0"/>
    <xf numFmtId="0" fontId="88" fillId="0" borderId="0" applyNumberFormat="0" applyFont="0" applyFill="0" applyBorder="0" applyAlignment="0" applyProtection="0"/>
    <xf numFmtId="0" fontId="88" fillId="0" borderId="0" applyNumberFormat="0" applyFont="0" applyBorder="0" applyAlignment="0" applyProtection="0"/>
    <xf numFmtId="0" fontId="159" fillId="0" borderId="0">
      <alignment horizontal="left"/>
    </xf>
    <xf numFmtId="40" fontId="160" fillId="0" borderId="0" applyBorder="0">
      <alignment horizontal="right"/>
    </xf>
    <xf numFmtId="40" fontId="161" fillId="0" borderId="0" applyBorder="0">
      <alignment horizontal="right"/>
    </xf>
    <xf numFmtId="0" fontId="162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/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/>
    <xf numFmtId="0" fontId="165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/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/>
    <xf numFmtId="0" fontId="168" fillId="0" borderId="0">
      <alignment horizontal="center"/>
    </xf>
    <xf numFmtId="0" fontId="169" fillId="0" borderId="40" applyNumberFormat="0" applyFill="0" applyAlignment="0" applyProtection="0">
      <alignment vertical="center"/>
    </xf>
    <xf numFmtId="0" fontId="170" fillId="0" borderId="40" applyNumberFormat="0" applyFill="0" applyAlignment="0" applyProtection="0"/>
    <xf numFmtId="0" fontId="169" fillId="0" borderId="40" applyNumberFormat="0" applyFill="0" applyAlignment="0" applyProtection="0">
      <alignment vertical="center"/>
    </xf>
    <xf numFmtId="0" fontId="171" fillId="0" borderId="25" applyNumberFormat="0" applyFill="0" applyAlignment="0" applyProtection="0">
      <alignment vertical="center"/>
    </xf>
    <xf numFmtId="0" fontId="171" fillId="0" borderId="25" applyNumberFormat="0" applyFill="0" applyAlignment="0" applyProtection="0">
      <alignment vertical="center"/>
    </xf>
    <xf numFmtId="0" fontId="169" fillId="0" borderId="40" applyNumberFormat="0" applyFill="0" applyAlignment="0" applyProtection="0">
      <alignment vertical="center"/>
    </xf>
    <xf numFmtId="0" fontId="171" fillId="0" borderId="25" applyNumberFormat="0" applyFill="0" applyAlignment="0" applyProtection="0">
      <alignment vertical="center"/>
    </xf>
    <xf numFmtId="0" fontId="73" fillId="0" borderId="25" applyNumberFormat="0" applyFill="0" applyAlignment="0" applyProtection="0"/>
    <xf numFmtId="0" fontId="172" fillId="0" borderId="41" applyNumberFormat="0" applyFill="0" applyAlignment="0" applyProtection="0">
      <alignment vertical="center"/>
    </xf>
    <xf numFmtId="0" fontId="173" fillId="0" borderId="41" applyNumberFormat="0" applyFill="0" applyAlignment="0" applyProtection="0"/>
    <xf numFmtId="0" fontId="174" fillId="0" borderId="26" applyNumberFormat="0" applyFill="0" applyAlignment="0" applyProtection="0">
      <alignment vertical="center"/>
    </xf>
    <xf numFmtId="0" fontId="174" fillId="0" borderId="26" applyNumberFormat="0" applyFill="0" applyAlignment="0" applyProtection="0">
      <alignment vertical="center"/>
    </xf>
    <xf numFmtId="0" fontId="174" fillId="0" borderId="26" applyNumberFormat="0" applyFill="0" applyAlignment="0" applyProtection="0">
      <alignment vertical="center"/>
    </xf>
    <xf numFmtId="0" fontId="74" fillId="0" borderId="26" applyNumberFormat="0" applyFill="0" applyAlignment="0" applyProtection="0"/>
    <xf numFmtId="0" fontId="120" fillId="0" borderId="42" applyNumberFormat="0" applyFill="0" applyAlignment="0" applyProtection="0">
      <alignment vertical="center"/>
    </xf>
    <xf numFmtId="0" fontId="121" fillId="0" borderId="42" applyNumberFormat="0" applyFill="0" applyAlignment="0" applyProtection="0"/>
    <xf numFmtId="0" fontId="122" fillId="0" borderId="27" applyNumberFormat="0" applyFill="0" applyAlignment="0" applyProtection="0">
      <alignment vertical="center"/>
    </xf>
    <xf numFmtId="0" fontId="120" fillId="0" borderId="42" applyNumberFormat="0" applyFill="0" applyAlignment="0" applyProtection="0">
      <alignment vertical="center"/>
    </xf>
    <xf numFmtId="0" fontId="122" fillId="0" borderId="27" applyNumberFormat="0" applyFill="0" applyAlignment="0" applyProtection="0">
      <alignment vertical="center"/>
    </xf>
    <xf numFmtId="0" fontId="122" fillId="0" borderId="27" applyNumberFormat="0" applyFill="0" applyAlignment="0" applyProtection="0">
      <alignment vertical="center"/>
    </xf>
    <xf numFmtId="0" fontId="75" fillId="0" borderId="27" applyNumberFormat="0" applyFill="0" applyAlignment="0" applyProtection="0"/>
    <xf numFmtId="0" fontId="175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/>
    <xf numFmtId="0" fontId="177" fillId="0" borderId="0" applyNumberFormat="0" applyFill="0" applyBorder="0" applyAlignment="0" applyProtection="0">
      <alignment vertical="center"/>
    </xf>
    <xf numFmtId="0" fontId="177" fillId="0" borderId="0" applyNumberFormat="0" applyFill="0" applyBorder="0" applyAlignment="0" applyProtection="0">
      <alignment vertical="center"/>
    </xf>
    <xf numFmtId="0" fontId="178" fillId="0" borderId="0" applyNumberFormat="0" applyFill="0" applyBorder="0" applyAlignment="0" applyProtection="0"/>
    <xf numFmtId="0" fontId="177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/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19" fillId="0" borderId="44" applyNumberFormat="0" applyFont="0" applyBorder="0" applyAlignment="0" applyProtection="0"/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19" fillId="0" borderId="44" applyNumberFormat="0" applyFont="0" applyBorder="0" applyAlignment="0" applyProtection="0"/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80" fillId="0" borderId="43" applyNumberFormat="0" applyFill="0" applyAlignment="0" applyProtection="0"/>
    <xf numFmtId="0" fontId="180" fillId="0" borderId="43" applyNumberFormat="0" applyFill="0" applyAlignment="0" applyProtection="0"/>
    <xf numFmtId="0" fontId="180" fillId="0" borderId="43" applyNumberFormat="0" applyFill="0" applyAlignment="0" applyProtection="0"/>
    <xf numFmtId="0" fontId="180" fillId="0" borderId="43" applyNumberFormat="0" applyFill="0" applyAlignment="0" applyProtection="0"/>
    <xf numFmtId="0" fontId="180" fillId="0" borderId="43" applyNumberFormat="0" applyFill="0" applyAlignment="0" applyProtection="0"/>
    <xf numFmtId="0" fontId="180" fillId="0" borderId="43" applyNumberFormat="0" applyFill="0" applyAlignment="0" applyProtection="0"/>
    <xf numFmtId="0" fontId="180" fillId="0" borderId="43" applyNumberFormat="0" applyFill="0" applyAlignment="0" applyProtection="0"/>
    <xf numFmtId="0" fontId="180" fillId="0" borderId="43" applyNumberFormat="0" applyFill="0" applyAlignment="0" applyProtection="0"/>
    <xf numFmtId="0" fontId="180" fillId="0" borderId="43" applyNumberFormat="0" applyFill="0" applyAlignment="0" applyProtection="0"/>
    <xf numFmtId="0" fontId="180" fillId="0" borderId="43" applyNumberFormat="0" applyFill="0" applyAlignment="0" applyProtection="0"/>
    <xf numFmtId="0" fontId="180" fillId="0" borderId="43" applyNumberFormat="0" applyFill="0" applyAlignment="0" applyProtection="0"/>
    <xf numFmtId="0" fontId="180" fillId="0" borderId="43" applyNumberFormat="0" applyFill="0" applyAlignment="0" applyProtection="0"/>
    <xf numFmtId="0" fontId="180" fillId="0" borderId="43" applyNumberFormat="0" applyFill="0" applyAlignment="0" applyProtection="0"/>
    <xf numFmtId="0" fontId="180" fillId="0" borderId="43" applyNumberFormat="0" applyFill="0" applyAlignment="0" applyProtection="0"/>
    <xf numFmtId="0" fontId="180" fillId="0" borderId="43" applyNumberFormat="0" applyFill="0" applyAlignment="0" applyProtection="0"/>
    <xf numFmtId="0" fontId="180" fillId="0" borderId="43" applyNumberFormat="0" applyFill="0" applyAlignment="0" applyProtection="0"/>
    <xf numFmtId="0" fontId="180" fillId="0" borderId="43" applyNumberFormat="0" applyFill="0" applyAlignment="0" applyProtection="0"/>
    <xf numFmtId="0" fontId="180" fillId="0" borderId="43" applyNumberFormat="0" applyFill="0" applyAlignment="0" applyProtection="0"/>
    <xf numFmtId="0" fontId="180" fillId="0" borderId="43" applyNumberFormat="0" applyFill="0" applyAlignment="0" applyProtection="0"/>
    <xf numFmtId="0" fontId="180" fillId="0" borderId="43" applyNumberFormat="0" applyFill="0" applyAlignment="0" applyProtection="0"/>
    <xf numFmtId="0" fontId="180" fillId="0" borderId="43" applyNumberFormat="0" applyFill="0" applyAlignment="0" applyProtection="0"/>
    <xf numFmtId="0" fontId="180" fillId="0" borderId="43" applyNumberFormat="0" applyFill="0" applyAlignment="0" applyProtection="0"/>
    <xf numFmtId="0" fontId="180" fillId="0" borderId="43" applyNumberFormat="0" applyFill="0" applyAlignment="0" applyProtection="0"/>
    <xf numFmtId="0" fontId="179" fillId="0" borderId="43" applyNumberFormat="0" applyFill="0" applyAlignment="0" applyProtection="0">
      <alignment vertical="center"/>
    </xf>
    <xf numFmtId="0" fontId="180" fillId="0" borderId="43" applyNumberFormat="0" applyFill="0" applyAlignment="0" applyProtection="0"/>
    <xf numFmtId="0" fontId="180" fillId="0" borderId="43" applyNumberFormat="0" applyFill="0" applyAlignment="0" applyProtection="0"/>
    <xf numFmtId="0" fontId="179" fillId="0" borderId="43" applyNumberFormat="0" applyFill="0" applyAlignment="0" applyProtection="0">
      <alignment vertical="center"/>
    </xf>
    <xf numFmtId="0" fontId="180" fillId="0" borderId="43" applyNumberFormat="0" applyFill="0" applyAlignment="0" applyProtection="0"/>
    <xf numFmtId="0" fontId="180" fillId="0" borderId="43" applyNumberFormat="0" applyFill="0" applyAlignment="0" applyProtection="0"/>
    <xf numFmtId="0" fontId="180" fillId="0" borderId="43" applyNumberFormat="0" applyFill="0" applyAlignment="0" applyProtection="0"/>
    <xf numFmtId="0" fontId="181" fillId="0" borderId="3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81" fillId="0" borderId="3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81" fillId="0" borderId="3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44" fillId="0" borderId="33" applyNumberFormat="0" applyFill="0" applyAlignment="0" applyProtection="0"/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99" fillId="95" borderId="0" applyNumberFormat="0" applyBorder="0" applyAlignment="0" applyProtection="0">
      <alignment vertical="center"/>
    </xf>
    <xf numFmtId="0" fontId="102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/>
    <xf numFmtId="0" fontId="102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/>
    <xf numFmtId="0" fontId="99" fillId="96" borderId="0" applyNumberFormat="0" applyBorder="0" applyAlignment="0" applyProtection="0">
      <alignment vertical="center"/>
    </xf>
    <xf numFmtId="0" fontId="102" fillId="59" borderId="0" applyNumberFormat="0" applyBorder="0" applyAlignment="0" applyProtection="0">
      <alignment vertical="center"/>
    </xf>
    <xf numFmtId="0" fontId="83" fillId="59" borderId="0" applyNumberFormat="0" applyBorder="0" applyAlignment="0" applyProtection="0"/>
    <xf numFmtId="0" fontId="102" fillId="59" borderId="0" applyNumberFormat="0" applyBorder="0" applyAlignment="0" applyProtection="0">
      <alignment vertical="center"/>
    </xf>
    <xf numFmtId="0" fontId="83" fillId="59" borderId="0" applyNumberFormat="0" applyBorder="0" applyAlignment="0" applyProtection="0"/>
    <xf numFmtId="0" fontId="99" fillId="97" borderId="0" applyNumberFormat="0" applyBorder="0" applyAlignment="0" applyProtection="0">
      <alignment vertical="center"/>
    </xf>
    <xf numFmtId="0" fontId="102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/>
    <xf numFmtId="0" fontId="102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/>
    <xf numFmtId="0" fontId="99" fillId="91" borderId="0" applyNumberFormat="0" applyBorder="0" applyAlignment="0" applyProtection="0">
      <alignment vertical="center"/>
    </xf>
    <xf numFmtId="0" fontId="102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/>
    <xf numFmtId="0" fontId="102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/>
    <xf numFmtId="0" fontId="99" fillId="92" borderId="0" applyNumberFormat="0" applyBorder="0" applyAlignment="0" applyProtection="0">
      <alignment vertical="center"/>
    </xf>
    <xf numFmtId="0" fontId="102" fillId="71" borderId="0" applyNumberFormat="0" applyBorder="0" applyAlignment="0" applyProtection="0">
      <alignment vertical="center"/>
    </xf>
    <xf numFmtId="0" fontId="83" fillId="71" borderId="0" applyNumberFormat="0" applyBorder="0" applyAlignment="0" applyProtection="0"/>
    <xf numFmtId="0" fontId="102" fillId="71" borderId="0" applyNumberFormat="0" applyBorder="0" applyAlignment="0" applyProtection="0">
      <alignment vertical="center"/>
    </xf>
    <xf numFmtId="0" fontId="83" fillId="71" borderId="0" applyNumberFormat="0" applyBorder="0" applyAlignment="0" applyProtection="0"/>
    <xf numFmtId="0" fontId="99" fillId="98" borderId="0" applyNumberFormat="0" applyBorder="0" applyAlignment="0" applyProtection="0">
      <alignment vertical="center"/>
    </xf>
    <xf numFmtId="0" fontId="102" fillId="75" borderId="0" applyNumberFormat="0" applyBorder="0" applyAlignment="0" applyProtection="0">
      <alignment vertical="center"/>
    </xf>
    <xf numFmtId="0" fontId="83" fillId="75" borderId="0" applyNumberFormat="0" applyBorder="0" applyAlignment="0" applyProtection="0"/>
    <xf numFmtId="0" fontId="102" fillId="75" borderId="0" applyNumberFormat="0" applyBorder="0" applyAlignment="0" applyProtection="0">
      <alignment vertical="center"/>
    </xf>
    <xf numFmtId="0" fontId="83" fillId="75" borderId="0" applyNumberFormat="0" applyBorder="0" applyAlignment="0" applyProtection="0"/>
    <xf numFmtId="0" fontId="175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/>
    <xf numFmtId="0" fontId="182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/>
    <xf numFmtId="0" fontId="183" fillId="79" borderId="35" applyNumberFormat="0" applyAlignment="0" applyProtection="0">
      <alignment vertical="center"/>
    </xf>
    <xf numFmtId="0" fontId="184" fillId="53" borderId="31" applyNumberFormat="0" applyAlignment="0" applyProtection="0">
      <alignment vertical="center"/>
    </xf>
    <xf numFmtId="0" fontId="66" fillId="53" borderId="31" applyNumberFormat="0" applyAlignment="0" applyProtection="0"/>
    <xf numFmtId="0" fontId="184" fillId="53" borderId="31" applyNumberFormat="0" applyAlignment="0" applyProtection="0">
      <alignment vertical="center"/>
    </xf>
    <xf numFmtId="0" fontId="66" fillId="53" borderId="31" applyNumberFormat="0" applyAlignment="0" applyProtection="0"/>
    <xf numFmtId="0" fontId="143" fillId="103" borderId="0" applyNumberFormat="0" applyBorder="0" applyAlignment="0" applyProtection="0">
      <alignment vertical="center"/>
    </xf>
    <xf numFmtId="0" fontId="185" fillId="50" borderId="0" applyNumberFormat="0" applyBorder="0" applyAlignment="0" applyProtection="0">
      <alignment vertical="center"/>
    </xf>
    <xf numFmtId="0" fontId="85" fillId="50" borderId="0" applyNumberFormat="0" applyBorder="0" applyAlignment="0" applyProtection="0"/>
    <xf numFmtId="0" fontId="185" fillId="50" borderId="0" applyNumberFormat="0" applyBorder="0" applyAlignment="0" applyProtection="0">
      <alignment vertical="center"/>
    </xf>
    <xf numFmtId="0" fontId="85" fillId="50" borderId="0" applyNumberFormat="0" applyBorder="0" applyAlignment="0" applyProtection="0"/>
    <xf numFmtId="9" fontId="94" fillId="0" borderId="0" applyFont="0" applyFill="0" applyBorder="0" applyAlignment="0" applyProtection="0"/>
    <xf numFmtId="9" fontId="94" fillId="0" borderId="0" applyFont="0" applyFill="0" applyBorder="0" applyAlignment="0" applyProtection="0"/>
    <xf numFmtId="9" fontId="128" fillId="0" borderId="0" applyFill="0" applyAlignment="0" applyProtection="0"/>
    <xf numFmtId="9" fontId="128" fillId="0" borderId="0" applyFill="0" applyAlignment="0" applyProtection="0"/>
    <xf numFmtId="9" fontId="128" fillId="0" borderId="0" applyFill="0" applyAlignment="0" applyProtection="0"/>
    <xf numFmtId="9" fontId="94" fillId="0" borderId="0" applyFont="0" applyFill="0" applyBorder="0" applyAlignment="0" applyProtection="0">
      <alignment vertical="center"/>
    </xf>
    <xf numFmtId="9" fontId="94" fillId="0" borderId="0" applyFont="0" applyFill="0" applyBorder="0" applyAlignment="0" applyProtection="0">
      <alignment vertical="center"/>
    </xf>
    <xf numFmtId="9" fontId="94" fillId="0" borderId="0" applyFont="0" applyFill="0" applyBorder="0" applyAlignment="0" applyProtection="0">
      <alignment vertical="center"/>
    </xf>
    <xf numFmtId="9" fontId="94" fillId="0" borderId="0" applyFont="0" applyFill="0" applyBorder="0" applyAlignment="0" applyProtection="0">
      <alignment vertical="center"/>
    </xf>
    <xf numFmtId="9" fontId="94" fillId="0" borderId="0" applyFont="0" applyFill="0" applyBorder="0" applyAlignment="0" applyProtection="0">
      <alignment vertical="center"/>
    </xf>
    <xf numFmtId="9" fontId="94" fillId="0" borderId="0" applyFont="0" applyFill="0" applyBorder="0" applyAlignment="0" applyProtection="0">
      <alignment vertical="center"/>
    </xf>
    <xf numFmtId="0" fontId="186" fillId="0" borderId="0" applyNumberFormat="0" applyFill="0" applyBorder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8" fillId="54" borderId="32" applyNumberFormat="0" applyFont="0" applyAlignment="0" applyProtection="0">
      <alignment vertical="center"/>
    </xf>
    <xf numFmtId="0" fontId="1" fillId="54" borderId="32" applyNumberFormat="0" applyFont="0" applyAlignment="0" applyProtection="0"/>
    <xf numFmtId="0" fontId="97" fillId="54" borderId="32" applyNumberFormat="0" applyFont="0" applyAlignment="0" applyProtection="0">
      <alignment vertical="center"/>
    </xf>
    <xf numFmtId="0" fontId="97" fillId="54" borderId="32" applyNumberFormat="0" applyFont="0" applyAlignment="0" applyProtection="0">
      <alignment vertical="center"/>
    </xf>
    <xf numFmtId="0" fontId="1" fillId="54" borderId="32" applyNumberFormat="0" applyFont="0" applyAlignment="0" applyProtection="0"/>
    <xf numFmtId="0" fontId="1" fillId="54" borderId="32" applyNumberFormat="0" applyFont="0" applyAlignment="0" applyProtection="0"/>
    <xf numFmtId="0" fontId="1" fillId="54" borderId="32" applyNumberFormat="0" applyFont="0" applyAlignment="0" applyProtection="0"/>
    <xf numFmtId="0" fontId="1" fillId="54" borderId="32" applyNumberFormat="0" applyFont="0" applyAlignment="0" applyProtection="0"/>
    <xf numFmtId="0" fontId="98" fillId="54" borderId="32" applyNumberFormat="0" applyFont="0" applyAlignment="0" applyProtection="0">
      <alignment vertical="center"/>
    </xf>
    <xf numFmtId="0" fontId="97" fillId="54" borderId="32" applyNumberFormat="0" applyFont="0" applyAlignment="0" applyProtection="0">
      <alignment vertical="center"/>
    </xf>
    <xf numFmtId="0" fontId="97" fillId="54" borderId="32" applyNumberFormat="0" applyFont="0" applyAlignment="0" applyProtection="0">
      <alignment vertical="center"/>
    </xf>
    <xf numFmtId="0" fontId="98" fillId="54" borderId="32" applyNumberFormat="0" applyFont="0" applyAlignment="0" applyProtection="0">
      <alignment vertical="center"/>
    </xf>
    <xf numFmtId="0" fontId="1" fillId="54" borderId="32" applyNumberFormat="0" applyFont="0" applyAlignment="0" applyProtection="0"/>
    <xf numFmtId="0" fontId="1" fillId="54" borderId="32" applyNumberFormat="0" applyFont="0" applyAlignment="0" applyProtection="0"/>
    <xf numFmtId="0" fontId="1" fillId="54" borderId="32" applyNumberFormat="0" applyFont="0" applyAlignment="0" applyProtection="0"/>
    <xf numFmtId="0" fontId="1" fillId="54" borderId="32" applyNumberFormat="0" applyFont="0" applyAlignment="0" applyProtection="0"/>
    <xf numFmtId="0" fontId="1" fillId="54" borderId="32" applyNumberFormat="0" applyFont="0" applyAlignment="0" applyProtection="0"/>
    <xf numFmtId="0" fontId="1" fillId="54" borderId="32" applyNumberFormat="0" applyFont="0" applyAlignment="0" applyProtection="0"/>
    <xf numFmtId="0" fontId="1" fillId="54" borderId="32" applyNumberFormat="0" applyFont="0" applyAlignment="0" applyProtection="0"/>
    <xf numFmtId="0" fontId="1" fillId="54" borderId="32" applyNumberFormat="0" applyFont="0" applyAlignment="0" applyProtection="0"/>
    <xf numFmtId="0" fontId="1" fillId="54" borderId="32" applyNumberFormat="0" applyFont="0" applyAlignment="0" applyProtection="0"/>
    <xf numFmtId="0" fontId="1" fillId="54" borderId="32" applyNumberFormat="0" applyFont="0" applyAlignment="0" applyProtection="0"/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94" fillId="104" borderId="38" applyNumberFormat="0" applyFont="0" applyAlignment="0" applyProtection="0">
      <alignment vertical="center"/>
    </xf>
    <xf numFmtId="0" fontId="112" fillId="0" borderId="37" applyNumberFormat="0" applyFill="0" applyAlignment="0" applyProtection="0">
      <alignment vertical="center"/>
    </xf>
    <xf numFmtId="0" fontId="187" fillId="0" borderId="30" applyNumberFormat="0" applyFill="0" applyAlignment="0" applyProtection="0">
      <alignment vertical="center"/>
    </xf>
    <xf numFmtId="0" fontId="81" fillId="0" borderId="30" applyNumberFormat="0" applyFill="0" applyAlignment="0" applyProtection="0"/>
    <xf numFmtId="0" fontId="187" fillId="0" borderId="30" applyNumberFormat="0" applyFill="0" applyAlignment="0" applyProtection="0">
      <alignment vertical="center"/>
    </xf>
    <xf numFmtId="0" fontId="81" fillId="0" borderId="30" applyNumberFormat="0" applyFill="0" applyAlignment="0" applyProtection="0"/>
    <xf numFmtId="40" fontId="188" fillId="0" borderId="0" applyFont="0" applyFill="0" applyBorder="0" applyAlignment="0" applyProtection="0"/>
    <xf numFmtId="38" fontId="188" fillId="0" borderId="0" applyFont="0" applyFill="0" applyBorder="0" applyAlignment="0" applyProtection="0"/>
    <xf numFmtId="0" fontId="188" fillId="0" borderId="0" applyFont="0" applyFill="0" applyBorder="0" applyAlignment="0" applyProtection="0"/>
    <xf numFmtId="0" fontId="188" fillId="0" borderId="0" applyFont="0" applyFill="0" applyBorder="0" applyAlignment="0" applyProtection="0"/>
    <xf numFmtId="0" fontId="189" fillId="0" borderId="0"/>
    <xf numFmtId="196" fontId="88" fillId="0" borderId="0" applyFont="0" applyFill="0" applyBorder="0" applyAlignment="0" applyProtection="0"/>
    <xf numFmtId="197" fontId="88" fillId="0" borderId="0" applyFont="0" applyFill="0" applyBorder="0" applyAlignment="0" applyProtection="0"/>
    <xf numFmtId="198" fontId="190" fillId="0" borderId="0" applyFont="0" applyFill="0" applyBorder="0" applyAlignment="0" applyProtection="0"/>
    <xf numFmtId="199" fontId="190" fillId="0" borderId="0" applyFont="0" applyFill="0" applyBorder="0" applyAlignment="0" applyProtection="0"/>
    <xf numFmtId="0" fontId="191" fillId="0" borderId="0"/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92" fillId="51" borderId="28" applyNumberFormat="0" applyAlignment="0" applyProtection="0">
      <alignment vertical="center"/>
    </xf>
    <xf numFmtId="0" fontId="78" fillId="51" borderId="28" applyNumberFormat="0" applyAlignment="0" applyProtection="0"/>
    <xf numFmtId="0" fontId="192" fillId="51" borderId="28" applyNumberFormat="0" applyAlignment="0" applyProtection="0">
      <alignment vertical="center"/>
    </xf>
    <xf numFmtId="0" fontId="78" fillId="51" borderId="28" applyNumberFormat="0" applyAlignment="0" applyProtection="0"/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24" fillId="85" borderId="36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93" fillId="52" borderId="29" applyNumberFormat="0" applyAlignment="0" applyProtection="0">
      <alignment vertical="center"/>
    </xf>
    <xf numFmtId="0" fontId="79" fillId="52" borderId="29" applyNumberFormat="0" applyAlignment="0" applyProtection="0"/>
    <xf numFmtId="0" fontId="193" fillId="52" borderId="29" applyNumberFormat="0" applyAlignment="0" applyProtection="0">
      <alignment vertical="center"/>
    </xf>
    <xf numFmtId="0" fontId="79" fillId="52" borderId="29" applyNumberFormat="0" applyAlignment="0" applyProtection="0"/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56" fillId="94" borderId="39" applyNumberFormat="0" applyAlignment="0" applyProtection="0">
      <alignment vertical="center"/>
    </xf>
    <xf numFmtId="0" fontId="134" fillId="81" borderId="0" applyNumberFormat="0" applyBorder="0" applyAlignment="0" applyProtection="0">
      <alignment vertical="center"/>
    </xf>
    <xf numFmtId="0" fontId="194" fillId="49" borderId="0" applyNumberFormat="0" applyBorder="0" applyAlignment="0" applyProtection="0">
      <alignment vertical="center"/>
    </xf>
    <xf numFmtId="0" fontId="77" fillId="49" borderId="0" applyNumberFormat="0" applyBorder="0" applyAlignment="0" applyProtection="0"/>
    <xf numFmtId="0" fontId="194" fillId="49" borderId="0" applyNumberFormat="0" applyBorder="0" applyAlignment="0" applyProtection="0">
      <alignment vertical="center"/>
    </xf>
    <xf numFmtId="0" fontId="77" fillId="49" borderId="0" applyNumberFormat="0" applyBorder="0" applyAlignment="0" applyProtection="0"/>
    <xf numFmtId="0" fontId="195" fillId="0" borderId="0"/>
    <xf numFmtId="40" fontId="94" fillId="0" borderId="0" applyFont="0" applyFill="0" applyBorder="0" applyAlignment="0" applyProtection="0"/>
    <xf numFmtId="40" fontId="94" fillId="0" borderId="0" applyFont="0" applyFill="0" applyBorder="0" applyAlignment="0" applyProtection="0"/>
    <xf numFmtId="200" fontId="128" fillId="0" borderId="0" applyFill="0" applyAlignment="0" applyProtection="0"/>
    <xf numFmtId="200" fontId="128" fillId="0" borderId="0" applyFill="0" applyAlignment="0" applyProtection="0"/>
    <xf numFmtId="200" fontId="128" fillId="0" borderId="0" applyFill="0" applyAlignment="0" applyProtection="0"/>
    <xf numFmtId="40" fontId="98" fillId="0" borderId="0" applyFont="0" applyFill="0" applyBorder="0" applyAlignment="0" applyProtection="0">
      <alignment vertical="center"/>
    </xf>
    <xf numFmtId="40" fontId="96" fillId="0" borderId="0" applyFont="0" applyFill="0" applyBorder="0" applyAlignment="0" applyProtection="0">
      <alignment vertical="center"/>
    </xf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170" fontId="88" fillId="0" borderId="0" applyFont="0" applyFill="0" applyBorder="0" applyAlignment="0" applyProtection="0"/>
    <xf numFmtId="43" fontId="88" fillId="0" borderId="0" applyFont="0" applyFill="0" applyBorder="0" applyAlignment="0" applyProtection="0"/>
    <xf numFmtId="40" fontId="98" fillId="0" borderId="0" applyFont="0" applyFill="0" applyBorder="0" applyAlignment="0" applyProtection="0">
      <alignment vertical="center"/>
    </xf>
    <xf numFmtId="43" fontId="88" fillId="0" borderId="0" applyFont="0" applyFill="0" applyBorder="0" applyAlignment="0" applyProtection="0"/>
    <xf numFmtId="41" fontId="88" fillId="0" borderId="0" applyFont="0" applyFill="0" applyBorder="0" applyAlignment="0" applyProtection="0"/>
    <xf numFmtId="180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4" fillId="0" borderId="0" applyFont="0" applyFill="0" applyBorder="0" applyAlignment="0" applyProtection="0">
      <alignment vertical="center"/>
    </xf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4" fillId="0" borderId="0" applyFont="0" applyFill="0" applyBorder="0" applyAlignment="0" applyProtection="0">
      <alignment vertical="center"/>
    </xf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4" fillId="0" borderId="0" applyFont="0" applyFill="0" applyBorder="0" applyAlignment="0" applyProtection="0">
      <alignment vertical="center"/>
    </xf>
    <xf numFmtId="38" fontId="97" fillId="0" borderId="0" applyFont="0" applyFill="0" applyBorder="0" applyAlignment="0" applyProtection="0">
      <alignment vertical="center"/>
    </xf>
    <xf numFmtId="38" fontId="94" fillId="0" borderId="0" applyFont="0" applyFill="0" applyBorder="0" applyAlignment="0" applyProtection="0">
      <alignment vertical="center"/>
    </xf>
    <xf numFmtId="38" fontId="97" fillId="0" borderId="0" applyFont="0" applyFill="0" applyBorder="0" applyAlignment="0" applyProtection="0">
      <alignment vertical="center"/>
    </xf>
    <xf numFmtId="38" fontId="94" fillId="0" borderId="0" applyFont="0" applyFill="0" applyBorder="0" applyAlignment="0" applyProtection="0">
      <alignment vertical="center"/>
    </xf>
    <xf numFmtId="38" fontId="94" fillId="0" borderId="0" applyFont="0" applyFill="0" applyBorder="0" applyAlignment="0" applyProtection="0">
      <alignment vertical="center"/>
    </xf>
    <xf numFmtId="38" fontId="94" fillId="0" borderId="0" applyFont="0" applyFill="0" applyBorder="0" applyAlignment="0" applyProtection="0">
      <alignment vertical="center"/>
    </xf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38" fontId="88" fillId="0" borderId="0" applyFont="0" applyFill="0" applyBorder="0" applyAlignment="0" applyProtection="0">
      <alignment vertical="center"/>
    </xf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38" fontId="97" fillId="0" borderId="0" applyFont="0" applyFill="0" applyBorder="0" applyAlignment="0" applyProtection="0">
      <alignment vertical="center"/>
    </xf>
    <xf numFmtId="38" fontId="97" fillId="0" borderId="0" applyFont="0" applyFill="0" applyBorder="0" applyAlignment="0" applyProtection="0">
      <alignment vertical="center"/>
    </xf>
    <xf numFmtId="38" fontId="142" fillId="0" borderId="0" applyFont="0" applyFill="0" applyBorder="0" applyAlignment="0" applyProtection="0">
      <alignment vertical="center"/>
    </xf>
    <xf numFmtId="38" fontId="142" fillId="0" borderId="0" applyFont="0" applyFill="0" applyBorder="0" applyAlignment="0" applyProtection="0">
      <alignment vertical="center"/>
    </xf>
    <xf numFmtId="38" fontId="98" fillId="0" borderId="0" applyFont="0" applyFill="0" applyBorder="0" applyAlignment="0" applyProtection="0">
      <alignment vertical="center"/>
    </xf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41" fontId="88" fillId="0" borderId="0" applyFont="0" applyFill="0" applyBorder="0" applyAlignment="0" applyProtection="0"/>
    <xf numFmtId="41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38" fontId="94" fillId="0" borderId="0" applyFont="0" applyFill="0" applyBorder="0" applyAlignment="0" applyProtection="0"/>
    <xf numFmtId="180" fontId="88" fillId="0" borderId="0" applyFont="0" applyFill="0" applyBorder="0" applyAlignment="0" applyProtection="0"/>
    <xf numFmtId="38" fontId="96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98" fillId="0" borderId="0" applyFont="0" applyFill="0" applyBorder="0" applyAlignment="0" applyProtection="0">
      <alignment vertical="center"/>
    </xf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41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180" fontId="88" fillId="0" borderId="0" applyFont="0" applyFill="0" applyBorder="0" applyAlignment="0" applyProtection="0"/>
    <xf numFmtId="41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41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38" fontId="94" fillId="0" borderId="0" applyFont="0" applyFill="0" applyBorder="0" applyAlignment="0" applyProtection="0"/>
    <xf numFmtId="38" fontId="94" fillId="0" borderId="0" applyFont="0" applyFill="0" applyBorder="0" applyAlignment="0" applyProtection="0"/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180" fontId="88" fillId="0" borderId="0" applyFont="0" applyFill="0" applyBorder="0" applyAlignment="0" applyProtection="0"/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41" fontId="88" fillId="0" borderId="0" applyFont="0" applyFill="0" applyBorder="0" applyAlignment="0" applyProtection="0"/>
    <xf numFmtId="180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4" fillId="0" borderId="0" applyFont="0" applyFill="0" applyBorder="0" applyAlignment="0" applyProtection="0">
      <alignment vertical="center"/>
    </xf>
    <xf numFmtId="38" fontId="94" fillId="0" borderId="0" applyFont="0" applyFill="0" applyBorder="0" applyAlignment="0" applyProtection="0">
      <alignment vertical="center"/>
    </xf>
    <xf numFmtId="180" fontId="88" fillId="0" borderId="0" applyFont="0" applyFill="0" applyBorder="0" applyAlignment="0" applyProtection="0"/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180" fontId="88" fillId="0" borderId="0" applyFont="0" applyFill="0" applyBorder="0" applyAlignment="0" applyProtection="0"/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80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169" fontId="88" fillId="0" borderId="0" applyFont="0" applyFill="0" applyBorder="0" applyAlignment="0" applyProtection="0"/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8" fillId="0" borderId="0" applyFont="0" applyFill="0" applyBorder="0" applyAlignment="0" applyProtection="0">
      <alignment vertical="center"/>
    </xf>
    <xf numFmtId="180" fontId="88" fillId="0" borderId="0" applyFont="0" applyFill="0" applyBorder="0" applyAlignment="0" applyProtection="0"/>
    <xf numFmtId="38" fontId="96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38" fontId="95" fillId="0" borderId="0" applyFont="0" applyFill="0" applyBorder="0" applyAlignment="0" applyProtection="0">
      <alignment vertical="center"/>
    </xf>
    <xf numFmtId="0" fontId="98" fillId="0" borderId="0">
      <alignment vertical="center"/>
    </xf>
    <xf numFmtId="0" fontId="97" fillId="0" borderId="0">
      <alignment vertical="center"/>
    </xf>
    <xf numFmtId="0" fontId="97" fillId="0" borderId="0">
      <alignment vertical="center"/>
    </xf>
    <xf numFmtId="0" fontId="97" fillId="0" borderId="0">
      <alignment vertical="center"/>
    </xf>
    <xf numFmtId="0" fontId="97" fillId="0" borderId="0">
      <alignment vertical="center"/>
    </xf>
    <xf numFmtId="0" fontId="97" fillId="0" borderId="0">
      <alignment vertical="center"/>
    </xf>
    <xf numFmtId="0" fontId="97" fillId="0" borderId="0">
      <alignment vertical="center"/>
    </xf>
    <xf numFmtId="0" fontId="142" fillId="0" borderId="0">
      <alignment vertical="center"/>
    </xf>
    <xf numFmtId="0" fontId="142" fillId="0" borderId="0">
      <alignment vertical="center"/>
    </xf>
    <xf numFmtId="0" fontId="142" fillId="0" borderId="0">
      <alignment vertical="center"/>
    </xf>
    <xf numFmtId="0" fontId="142" fillId="0" borderId="0">
      <alignment vertical="center"/>
    </xf>
    <xf numFmtId="0" fontId="142" fillId="0" borderId="0">
      <alignment vertical="center"/>
    </xf>
    <xf numFmtId="0" fontId="142" fillId="0" borderId="0">
      <alignment vertical="center"/>
    </xf>
    <xf numFmtId="0" fontId="142" fillId="0" borderId="0">
      <alignment vertical="center"/>
    </xf>
    <xf numFmtId="0" fontId="142" fillId="0" borderId="0">
      <alignment vertical="center"/>
    </xf>
    <xf numFmtId="0" fontId="142" fillId="0" borderId="0">
      <alignment vertical="center"/>
    </xf>
    <xf numFmtId="0" fontId="142" fillId="0" borderId="0">
      <alignment vertical="center"/>
    </xf>
    <xf numFmtId="0" fontId="142" fillId="0" borderId="0">
      <alignment vertical="center"/>
    </xf>
    <xf numFmtId="0" fontId="142" fillId="0" borderId="0">
      <alignment vertical="center"/>
    </xf>
    <xf numFmtId="0" fontId="142" fillId="0" borderId="0">
      <alignment vertical="center"/>
    </xf>
    <xf numFmtId="0" fontId="142" fillId="0" borderId="0">
      <alignment vertical="center"/>
    </xf>
    <xf numFmtId="0" fontId="142" fillId="0" borderId="0">
      <alignment vertical="center"/>
    </xf>
    <xf numFmtId="0" fontId="142" fillId="0" borderId="0">
      <alignment vertical="center"/>
    </xf>
    <xf numFmtId="0" fontId="142" fillId="0" borderId="0">
      <alignment vertical="center"/>
    </xf>
    <xf numFmtId="0" fontId="142" fillId="0" borderId="0">
      <alignment vertical="center"/>
    </xf>
    <xf numFmtId="0" fontId="9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8" fillId="0" borderId="0"/>
    <xf numFmtId="0" fontId="94" fillId="0" borderId="0"/>
    <xf numFmtId="0" fontId="9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7" fillId="0" borderId="0">
      <alignment vertical="center"/>
    </xf>
    <xf numFmtId="0" fontId="94" fillId="0" borderId="0"/>
    <xf numFmtId="0" fontId="94" fillId="0" borderId="0"/>
    <xf numFmtId="0" fontId="94" fillId="0" borderId="0"/>
    <xf numFmtId="0" fontId="9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7" fillId="0" borderId="0">
      <alignment vertical="center"/>
    </xf>
    <xf numFmtId="0" fontId="94" fillId="0" borderId="0">
      <alignment vertical="center"/>
    </xf>
    <xf numFmtId="0" fontId="9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8" fillId="0" borderId="0">
      <alignment vertical="center"/>
    </xf>
    <xf numFmtId="173" fontId="88" fillId="0" borderId="0"/>
    <xf numFmtId="0" fontId="1" fillId="0" borderId="0"/>
    <xf numFmtId="0" fontId="9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98" fillId="0" borderId="0">
      <alignment vertical="center"/>
    </xf>
    <xf numFmtId="173" fontId="94" fillId="0" borderId="0"/>
    <xf numFmtId="173" fontId="94" fillId="0" borderId="0"/>
    <xf numFmtId="0" fontId="97" fillId="0" borderId="0">
      <alignment vertical="center"/>
    </xf>
    <xf numFmtId="173" fontId="94" fillId="0" borderId="0"/>
    <xf numFmtId="0" fontId="88" fillId="0" borderId="0"/>
    <xf numFmtId="173" fontId="128" fillId="0" borderId="0"/>
    <xf numFmtId="173" fontId="128" fillId="0" borderId="0"/>
    <xf numFmtId="0" fontId="142" fillId="0" borderId="0">
      <alignment vertical="center"/>
    </xf>
    <xf numFmtId="173" fontId="128" fillId="0" borderId="0"/>
    <xf numFmtId="3" fontId="196" fillId="0" borderId="0"/>
    <xf numFmtId="0" fontId="142" fillId="0" borderId="0">
      <alignment vertical="center"/>
    </xf>
    <xf numFmtId="0" fontId="94" fillId="0" borderId="0">
      <alignment vertical="center"/>
    </xf>
    <xf numFmtId="0" fontId="197" fillId="0" borderId="0"/>
    <xf numFmtId="0" fontId="97" fillId="0" borderId="0"/>
    <xf numFmtId="0" fontId="97" fillId="0" borderId="0"/>
    <xf numFmtId="0" fontId="97" fillId="0" borderId="0">
      <alignment vertical="center"/>
    </xf>
    <xf numFmtId="0" fontId="97" fillId="0" borderId="0">
      <alignment vertical="center"/>
    </xf>
    <xf numFmtId="0" fontId="97" fillId="0" borderId="0">
      <alignment vertical="center"/>
    </xf>
    <xf numFmtId="173" fontId="94" fillId="0" borderId="0"/>
    <xf numFmtId="0" fontId="97" fillId="0" borderId="0">
      <alignment vertical="center"/>
    </xf>
    <xf numFmtId="173" fontId="94" fillId="0" borderId="0"/>
    <xf numFmtId="0" fontId="104" fillId="82" borderId="0" applyNumberFormat="0" applyBorder="0" applyAlignment="0" applyProtection="0">
      <alignment vertical="center"/>
    </xf>
    <xf numFmtId="0" fontId="198" fillId="48" borderId="0" applyNumberFormat="0" applyBorder="0" applyAlignment="0" applyProtection="0">
      <alignment vertical="center"/>
    </xf>
    <xf numFmtId="0" fontId="76" fillId="48" borderId="0" applyNumberFormat="0" applyBorder="0" applyAlignment="0" applyProtection="0"/>
    <xf numFmtId="0" fontId="198" fillId="48" borderId="0" applyNumberFormat="0" applyBorder="0" applyAlignment="0" applyProtection="0">
      <alignment vertical="center"/>
    </xf>
    <xf numFmtId="0" fontId="76" fillId="48" borderId="0" applyNumberFormat="0" applyBorder="0" applyAlignment="0" applyProtection="0"/>
    <xf numFmtId="0" fontId="169" fillId="0" borderId="40" applyNumberFormat="0" applyFill="0" applyAlignment="0" applyProtection="0">
      <alignment vertical="center"/>
    </xf>
    <xf numFmtId="0" fontId="199" fillId="0" borderId="25" applyNumberFormat="0" applyFill="0" applyAlignment="0" applyProtection="0">
      <alignment vertical="center"/>
    </xf>
    <xf numFmtId="0" fontId="73" fillId="0" borderId="25" applyNumberFormat="0" applyFill="0" applyAlignment="0" applyProtection="0"/>
    <xf numFmtId="0" fontId="199" fillId="0" borderId="25" applyNumberFormat="0" applyFill="0" applyAlignment="0" applyProtection="0">
      <alignment vertical="center"/>
    </xf>
    <xf numFmtId="0" fontId="169" fillId="0" borderId="40" applyNumberFormat="0" applyFill="0" applyAlignment="0" applyProtection="0">
      <alignment vertical="center"/>
    </xf>
    <xf numFmtId="0" fontId="172" fillId="0" borderId="41" applyNumberFormat="0" applyFill="0" applyAlignment="0" applyProtection="0">
      <alignment vertical="center"/>
    </xf>
    <xf numFmtId="0" fontId="200" fillId="0" borderId="26" applyNumberFormat="0" applyFill="0" applyAlignment="0" applyProtection="0">
      <alignment vertical="center"/>
    </xf>
    <xf numFmtId="0" fontId="74" fillId="0" borderId="26" applyNumberFormat="0" applyFill="0" applyAlignment="0" applyProtection="0"/>
    <xf numFmtId="0" fontId="200" fillId="0" borderId="26" applyNumberFormat="0" applyFill="0" applyAlignment="0" applyProtection="0">
      <alignment vertical="center"/>
    </xf>
    <xf numFmtId="0" fontId="74" fillId="0" borderId="26" applyNumberFormat="0" applyFill="0" applyAlignment="0" applyProtection="0"/>
    <xf numFmtId="0" fontId="120" fillId="0" borderId="42" applyNumberFormat="0" applyFill="0" applyAlignment="0" applyProtection="0">
      <alignment vertical="center"/>
    </xf>
    <xf numFmtId="0" fontId="201" fillId="0" borderId="27" applyNumberFormat="0" applyFill="0" applyAlignment="0" applyProtection="0">
      <alignment vertical="center"/>
    </xf>
    <xf numFmtId="0" fontId="75" fillId="0" borderId="27" applyNumberFormat="0" applyFill="0" applyAlignment="0" applyProtection="0"/>
    <xf numFmtId="0" fontId="201" fillId="0" borderId="27" applyNumberFormat="0" applyFill="0" applyAlignment="0" applyProtection="0">
      <alignment vertical="center"/>
    </xf>
    <xf numFmtId="0" fontId="75" fillId="0" borderId="27" applyNumberFormat="0" applyFill="0" applyAlignment="0" applyProtection="0"/>
    <xf numFmtId="0" fontId="120" fillId="0" borderId="0" applyNumberFormat="0" applyFill="0" applyBorder="0" applyAlignment="0" applyProtection="0">
      <alignment vertical="center"/>
    </xf>
    <xf numFmtId="0" fontId="201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/>
    <xf numFmtId="0" fontId="201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/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202" fillId="52" borderId="28" applyNumberFormat="0" applyAlignment="0" applyProtection="0">
      <alignment vertical="center"/>
    </xf>
    <xf numFmtId="0" fontId="80" fillId="52" borderId="28" applyNumberFormat="0" applyAlignment="0" applyProtection="0"/>
    <xf numFmtId="0" fontId="202" fillId="52" borderId="28" applyNumberFormat="0" applyAlignment="0" applyProtection="0">
      <alignment vertical="center"/>
    </xf>
    <xf numFmtId="0" fontId="80" fillId="52" borderId="28" applyNumberFormat="0" applyAlignment="0" applyProtection="0"/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08" fillId="94" borderId="36" applyNumberFormat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/>
    <xf numFmtId="0" fontId="203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/>
    <xf numFmtId="0" fontId="162" fillId="0" borderId="0" applyNumberFormat="0" applyFill="0" applyBorder="0" applyAlignment="0" applyProtection="0">
      <alignment vertical="center"/>
    </xf>
    <xf numFmtId="0" fontId="204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/>
    <xf numFmtId="0" fontId="204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/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205" fillId="0" borderId="33" applyNumberFormat="0" applyFill="0" applyAlignment="0" applyProtection="0">
      <alignment vertical="center"/>
    </xf>
    <xf numFmtId="0" fontId="44" fillId="0" borderId="33" applyNumberFormat="0" applyFill="0" applyAlignment="0" applyProtection="0"/>
    <xf numFmtId="0" fontId="205" fillId="0" borderId="33" applyNumberFormat="0" applyFill="0" applyAlignment="0" applyProtection="0">
      <alignment vertical="center"/>
    </xf>
    <xf numFmtId="0" fontId="44" fillId="0" borderId="33" applyNumberFormat="0" applyFill="0" applyAlignment="0" applyProtection="0"/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79" fillId="0" borderId="43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6" fillId="0" borderId="0"/>
    <xf numFmtId="43" fontId="86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14">
    <xf numFmtId="0" fontId="0" fillId="0" borderId="0" xfId="0"/>
    <xf numFmtId="2" fontId="5" fillId="5" borderId="1" xfId="1" applyNumberFormat="1" applyFont="1" applyFill="1" applyBorder="1" applyAlignment="1">
      <alignment horizontal="center"/>
    </xf>
    <xf numFmtId="0" fontId="4" fillId="0" borderId="0" xfId="0" applyFont="1"/>
    <xf numFmtId="10" fontId="2" fillId="0" borderId="1" xfId="1" applyNumberFormat="1" applyFont="1" applyBorder="1"/>
    <xf numFmtId="165" fontId="2" fillId="0" borderId="1" xfId="1" applyNumberFormat="1" applyFont="1" applyBorder="1"/>
    <xf numFmtId="2" fontId="2" fillId="0" borderId="1" xfId="1" applyNumberFormat="1" applyFont="1" applyBorder="1"/>
    <xf numFmtId="2" fontId="2" fillId="4" borderId="1" xfId="1" applyNumberFormat="1" applyFont="1" applyFill="1" applyBorder="1"/>
    <xf numFmtId="164" fontId="2" fillId="4" borderId="1" xfId="2" applyFont="1" applyFill="1" applyBorder="1"/>
    <xf numFmtId="165" fontId="2" fillId="6" borderId="1" xfId="1" applyNumberFormat="1" applyFont="1" applyFill="1" applyBorder="1"/>
    <xf numFmtId="165" fontId="2" fillId="6" borderId="1" xfId="2" applyNumberFormat="1" applyFont="1" applyFill="1" applyBorder="1"/>
    <xf numFmtId="0" fontId="5" fillId="5" borderId="2" xfId="0" applyFont="1" applyFill="1" applyBorder="1"/>
    <xf numFmtId="0" fontId="4" fillId="0" borderId="0" xfId="0" applyFont="1" applyAlignment="1">
      <alignment horizontal="center"/>
    </xf>
    <xf numFmtId="2" fontId="2" fillId="4" borderId="1" xfId="2" applyNumberFormat="1" applyFont="1" applyFill="1" applyBorder="1"/>
    <xf numFmtId="0" fontId="8" fillId="0" borderId="0" xfId="0" applyFont="1"/>
    <xf numFmtId="0" fontId="9" fillId="0" borderId="0" xfId="0" applyFont="1" applyAlignment="1">
      <alignment horizontal="center" textRotation="90" wrapText="1"/>
    </xf>
    <xf numFmtId="10" fontId="2" fillId="0" borderId="1" xfId="1" applyNumberFormat="1" applyFont="1" applyBorder="1" applyAlignment="1">
      <alignment horizontal="center"/>
    </xf>
    <xf numFmtId="165" fontId="2" fillId="0" borderId="1" xfId="1" applyNumberFormat="1" applyFont="1" applyBorder="1" applyAlignment="1">
      <alignment horizontal="center"/>
    </xf>
    <xf numFmtId="2" fontId="2" fillId="0" borderId="1" xfId="1" applyNumberFormat="1" applyFont="1" applyBorder="1" applyAlignment="1">
      <alignment horizontal="center"/>
    </xf>
    <xf numFmtId="0" fontId="11" fillId="3" borderId="2" xfId="0" applyFont="1" applyFill="1" applyBorder="1"/>
    <xf numFmtId="2" fontId="12" fillId="3" borderId="1" xfId="1" applyNumberFormat="1" applyFont="1" applyFill="1" applyBorder="1" applyAlignment="1">
      <alignment horizontal="center"/>
    </xf>
    <xf numFmtId="0" fontId="13" fillId="5" borderId="3" xfId="0" applyFont="1" applyFill="1" applyBorder="1"/>
    <xf numFmtId="0" fontId="15" fillId="3" borderId="3" xfId="0" applyFont="1" applyFill="1" applyBorder="1"/>
    <xf numFmtId="0" fontId="14" fillId="0" borderId="0" xfId="0" applyFont="1"/>
    <xf numFmtId="9" fontId="2" fillId="0" borderId="1" xfId="1" applyFont="1" applyBorder="1"/>
    <xf numFmtId="10" fontId="3" fillId="0" borderId="1" xfId="1" applyNumberFormat="1" applyFont="1" applyBorder="1"/>
    <xf numFmtId="2" fontId="3" fillId="0" borderId="1" xfId="1" applyNumberFormat="1" applyFont="1" applyBorder="1"/>
    <xf numFmtId="2" fontId="7" fillId="3" borderId="1" xfId="1" applyNumberFormat="1" applyFont="1" applyFill="1" applyBorder="1" applyAlignment="1">
      <alignment horizontal="center"/>
    </xf>
    <xf numFmtId="0" fontId="16" fillId="3" borderId="2" xfId="0" applyFont="1" applyFill="1" applyBorder="1"/>
    <xf numFmtId="0" fontId="17" fillId="0" borderId="2" xfId="0" applyFont="1" applyBorder="1"/>
    <xf numFmtId="0" fontId="18" fillId="5" borderId="3" xfId="0" applyFont="1" applyFill="1" applyBorder="1"/>
    <xf numFmtId="0" fontId="17" fillId="3" borderId="3" xfId="0" applyFont="1" applyFill="1" applyBorder="1"/>
    <xf numFmtId="0" fontId="19" fillId="5" borderId="2" xfId="0" applyFont="1" applyFill="1" applyBorder="1"/>
    <xf numFmtId="2" fontId="19" fillId="5" borderId="1" xfId="1" applyNumberFormat="1" applyFont="1" applyFill="1" applyBorder="1" applyAlignment="1">
      <alignment horizontal="center"/>
    </xf>
    <xf numFmtId="0" fontId="20" fillId="3" borderId="2" xfId="0" applyFont="1" applyFill="1" applyBorder="1"/>
    <xf numFmtId="2" fontId="2" fillId="3" borderId="1" xfId="1" applyNumberFormat="1" applyFont="1" applyFill="1" applyBorder="1" applyAlignment="1">
      <alignment horizontal="center"/>
    </xf>
    <xf numFmtId="0" fontId="21" fillId="3" borderId="3" xfId="0" applyFont="1" applyFill="1" applyBorder="1"/>
    <xf numFmtId="0" fontId="19" fillId="5" borderId="3" xfId="0" applyFont="1" applyFill="1" applyBorder="1"/>
    <xf numFmtId="0" fontId="20" fillId="3" borderId="3" xfId="0" applyFont="1" applyFill="1" applyBorder="1"/>
    <xf numFmtId="0" fontId="3" fillId="0" borderId="0" xfId="0" applyFont="1"/>
    <xf numFmtId="0" fontId="22" fillId="3" borderId="2" xfId="0" applyFont="1" applyFill="1" applyBorder="1"/>
    <xf numFmtId="0" fontId="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23" fillId="3" borderId="2" xfId="0" applyFont="1" applyFill="1" applyBorder="1"/>
    <xf numFmtId="10" fontId="2" fillId="2" borderId="1" xfId="1" applyNumberFormat="1" applyFont="1" applyFill="1" applyBorder="1"/>
    <xf numFmtId="165" fontId="2" fillId="2" borderId="1" xfId="1" applyNumberFormat="1" applyFont="1" applyFill="1" applyBorder="1"/>
    <xf numFmtId="2" fontId="2" fillId="2" borderId="1" xfId="1" applyNumberFormat="1" applyFont="1" applyFill="1" applyBorder="1"/>
    <xf numFmtId="0" fontId="6" fillId="0" borderId="2" xfId="0" applyFont="1" applyBorder="1"/>
    <xf numFmtId="164" fontId="2" fillId="0" borderId="1" xfId="2" applyFont="1" applyBorder="1"/>
    <xf numFmtId="0" fontId="2" fillId="6" borderId="1" xfId="1" applyNumberFormat="1" applyFont="1" applyFill="1" applyBorder="1"/>
    <xf numFmtId="164" fontId="4" fillId="0" borderId="0" xfId="0" applyNumberFormat="1" applyFont="1"/>
    <xf numFmtId="2" fontId="2" fillId="0" borderId="1" xfId="2" applyNumberFormat="1" applyFont="1" applyBorder="1"/>
    <xf numFmtId="0" fontId="6" fillId="0" borderId="1" xfId="0" applyFont="1" applyBorder="1"/>
    <xf numFmtId="0" fontId="4" fillId="0" borderId="0" xfId="0" applyFont="1" applyAlignment="1">
      <alignment textRotation="90" wrapText="1"/>
    </xf>
    <xf numFmtId="2" fontId="14" fillId="4" borderId="1" xfId="1" applyNumberFormat="1" applyFont="1" applyFill="1" applyBorder="1"/>
    <xf numFmtId="2" fontId="14" fillId="6" borderId="1" xfId="1" applyNumberFormat="1" applyFont="1" applyFill="1" applyBorder="1"/>
    <xf numFmtId="0" fontId="19" fillId="5" borderId="2" xfId="0" applyFont="1" applyFill="1" applyBorder="1" applyAlignment="1">
      <alignment wrapText="1"/>
    </xf>
    <xf numFmtId="2" fontId="19" fillId="5" borderId="1" xfId="1" applyNumberFormat="1" applyFont="1" applyFill="1" applyBorder="1"/>
    <xf numFmtId="2" fontId="2" fillId="3" borderId="1" xfId="1" applyNumberFormat="1" applyFont="1" applyFill="1" applyBorder="1"/>
    <xf numFmtId="0" fontId="0" fillId="0" borderId="0" xfId="0" applyAlignment="1">
      <alignment textRotation="90" wrapText="1"/>
    </xf>
    <xf numFmtId="0" fontId="24" fillId="0" borderId="0" xfId="4">
      <alignment vertical="top"/>
    </xf>
    <xf numFmtId="0" fontId="26" fillId="0" borderId="1" xfId="4" applyFont="1" applyBorder="1" applyAlignment="1">
      <alignment horizontal="center" wrapText="1" readingOrder="1"/>
    </xf>
    <xf numFmtId="0" fontId="0" fillId="0" borderId="0" xfId="0" applyAlignment="1">
      <alignment horizontal="center" vertical="center"/>
    </xf>
    <xf numFmtId="2" fontId="0" fillId="0" borderId="0" xfId="0" applyNumberFormat="1"/>
    <xf numFmtId="10" fontId="30" fillId="0" borderId="1" xfId="1" applyNumberFormat="1" applyFont="1" applyBorder="1" applyAlignment="1">
      <alignment horizontal="center" vertical="center"/>
    </xf>
    <xf numFmtId="10" fontId="30" fillId="7" borderId="1" xfId="1" applyNumberFormat="1" applyFont="1" applyFill="1" applyBorder="1" applyAlignment="1">
      <alignment horizontal="center" vertical="center"/>
    </xf>
    <xf numFmtId="10" fontId="30" fillId="13" borderId="1" xfId="1" applyNumberFormat="1" applyFont="1" applyFill="1" applyBorder="1" applyAlignment="1">
      <alignment horizontal="center" vertical="center"/>
    </xf>
    <xf numFmtId="0" fontId="29" fillId="0" borderId="1" xfId="1" applyNumberFormat="1" applyFont="1" applyBorder="1" applyAlignment="1">
      <alignment horizontal="center"/>
    </xf>
    <xf numFmtId="0" fontId="29" fillId="7" borderId="1" xfId="1" applyNumberFormat="1" applyFont="1" applyFill="1" applyBorder="1" applyAlignment="1">
      <alignment horizontal="center"/>
    </xf>
    <xf numFmtId="0" fontId="29" fillId="13" borderId="1" xfId="1" applyNumberFormat="1" applyFont="1" applyFill="1" applyBorder="1" applyAlignment="1">
      <alignment horizontal="center"/>
    </xf>
    <xf numFmtId="166" fontId="29" fillId="13" borderId="1" xfId="3" applyNumberFormat="1" applyFont="1" applyFill="1" applyBorder="1" applyAlignment="1">
      <alignment horizontal="right" vertical="center"/>
    </xf>
    <xf numFmtId="10" fontId="30" fillId="2" borderId="1" xfId="1" applyNumberFormat="1" applyFont="1" applyFill="1" applyBorder="1" applyAlignment="1">
      <alignment horizontal="center" vertical="center"/>
    </xf>
    <xf numFmtId="0" fontId="29" fillId="2" borderId="1" xfId="1" applyNumberFormat="1" applyFont="1" applyFill="1" applyBorder="1" applyAlignment="1">
      <alignment horizontal="center"/>
    </xf>
    <xf numFmtId="49" fontId="28" fillId="3" borderId="1" xfId="1" applyNumberFormat="1" applyFont="1" applyFill="1" applyBorder="1" applyAlignment="1">
      <alignment horizontal="center"/>
    </xf>
    <xf numFmtId="49" fontId="28" fillId="3" borderId="1" xfId="1" applyNumberFormat="1" applyFont="1" applyFill="1" applyBorder="1" applyAlignment="1">
      <alignment horizontal="center" vertical="center"/>
    </xf>
    <xf numFmtId="49" fontId="29" fillId="7" borderId="1" xfId="1" applyNumberFormat="1" applyFont="1" applyFill="1" applyBorder="1" applyAlignment="1">
      <alignment horizontal="center" vertical="center"/>
    </xf>
    <xf numFmtId="2" fontId="27" fillId="0" borderId="12" xfId="4" applyNumberFormat="1" applyFont="1" applyBorder="1" applyAlignment="1">
      <alignment horizontal="center" wrapText="1" readingOrder="1"/>
    </xf>
    <xf numFmtId="165" fontId="26" fillId="0" borderId="1" xfId="4" applyNumberFormat="1" applyFont="1" applyBorder="1" applyAlignment="1">
      <alignment horizontal="center" wrapText="1" readingOrder="1"/>
    </xf>
    <xf numFmtId="0" fontId="26" fillId="7" borderId="7" xfId="4" applyFont="1" applyFill="1" applyBorder="1" applyAlignment="1">
      <alignment horizontal="center" vertical="center" wrapText="1" readingOrder="1"/>
    </xf>
    <xf numFmtId="165" fontId="24" fillId="0" borderId="0" xfId="1" applyNumberFormat="1" applyFont="1" applyAlignment="1">
      <alignment vertical="top"/>
    </xf>
    <xf numFmtId="165" fontId="29" fillId="8" borderId="1" xfId="1" applyNumberFormat="1" applyFont="1" applyFill="1" applyBorder="1" applyAlignment="1">
      <alignment horizontal="right" vertical="center" wrapText="1"/>
    </xf>
    <xf numFmtId="0" fontId="26" fillId="7" borderId="17" xfId="4" applyFont="1" applyFill="1" applyBorder="1" applyAlignment="1">
      <alignment vertical="center" wrapText="1" readingOrder="1"/>
    </xf>
    <xf numFmtId="0" fontId="26" fillId="7" borderId="17" xfId="4" applyFont="1" applyFill="1" applyBorder="1" applyAlignment="1">
      <alignment horizontal="center" vertical="center" wrapText="1" readingOrder="1"/>
    </xf>
    <xf numFmtId="10" fontId="24" fillId="0" borderId="0" xfId="4" applyNumberFormat="1">
      <alignment vertical="top"/>
    </xf>
    <xf numFmtId="10" fontId="7" fillId="0" borderId="1" xfId="1" applyNumberFormat="1" applyFont="1" applyBorder="1"/>
    <xf numFmtId="2" fontId="7" fillId="0" borderId="1" xfId="1" applyNumberFormat="1" applyFont="1" applyBorder="1"/>
    <xf numFmtId="165" fontId="24" fillId="0" borderId="0" xfId="4" applyNumberFormat="1">
      <alignment vertical="top"/>
    </xf>
    <xf numFmtId="0" fontId="25" fillId="7" borderId="10" xfId="4" applyFont="1" applyFill="1" applyBorder="1" applyAlignment="1">
      <alignment horizontal="center" wrapText="1" readingOrder="1"/>
    </xf>
    <xf numFmtId="0" fontId="25" fillId="15" borderId="10" xfId="4" applyFont="1" applyFill="1" applyBorder="1" applyAlignment="1">
      <alignment horizontal="center" wrapText="1" readingOrder="1"/>
    </xf>
    <xf numFmtId="0" fontId="25" fillId="14" borderId="10" xfId="4" applyFont="1" applyFill="1" applyBorder="1" applyAlignment="1">
      <alignment horizontal="center" wrapText="1" readingOrder="1"/>
    </xf>
    <xf numFmtId="0" fontId="25" fillId="7" borderId="11" xfId="4" applyFont="1" applyFill="1" applyBorder="1" applyAlignment="1">
      <alignment horizontal="center" wrapText="1" readingOrder="1"/>
    </xf>
    <xf numFmtId="0" fontId="26" fillId="0" borderId="13" xfId="4" applyFont="1" applyBorder="1" applyAlignment="1">
      <alignment horizontal="center" wrapText="1" readingOrder="1"/>
    </xf>
    <xf numFmtId="167" fontId="29" fillId="8" borderId="1" xfId="1" applyNumberFormat="1" applyFont="1" applyFill="1" applyBorder="1" applyAlignment="1">
      <alignment horizontal="right" vertical="center" wrapText="1"/>
    </xf>
    <xf numFmtId="165" fontId="29" fillId="8" borderId="3" xfId="1" applyNumberFormat="1" applyFont="1" applyFill="1" applyBorder="1" applyAlignment="1">
      <alignment horizontal="right" vertical="center" wrapText="1"/>
    </xf>
    <xf numFmtId="167" fontId="29" fillId="8" borderId="3" xfId="1" applyNumberFormat="1" applyFont="1" applyFill="1" applyBorder="1" applyAlignment="1">
      <alignment horizontal="right" vertical="center" wrapText="1"/>
    </xf>
    <xf numFmtId="0" fontId="0" fillId="0" borderId="1" xfId="0" applyBorder="1"/>
    <xf numFmtId="1" fontId="0" fillId="0" borderId="1" xfId="0" applyNumberFormat="1" applyBorder="1"/>
    <xf numFmtId="0" fontId="33" fillId="0" borderId="0" xfId="0" applyFont="1"/>
    <xf numFmtId="166" fontId="2" fillId="0" borderId="1" xfId="1" applyNumberFormat="1" applyFont="1" applyBorder="1"/>
    <xf numFmtId="0" fontId="24" fillId="0" borderId="1" xfId="4" applyBorder="1">
      <alignment vertical="top"/>
    </xf>
    <xf numFmtId="165" fontId="32" fillId="0" borderId="1" xfId="4" applyNumberFormat="1" applyFont="1" applyBorder="1" applyAlignment="1">
      <alignment horizontal="center" wrapText="1" readingOrder="1"/>
    </xf>
    <xf numFmtId="165" fontId="32" fillId="0" borderId="13" xfId="4" applyNumberFormat="1" applyFont="1" applyBorder="1" applyAlignment="1">
      <alignment horizontal="center" wrapText="1" readingOrder="1"/>
    </xf>
    <xf numFmtId="0" fontId="32" fillId="7" borderId="10" xfId="4" applyFont="1" applyFill="1" applyBorder="1" applyAlignment="1">
      <alignment horizontal="center" wrapText="1" readingOrder="1"/>
    </xf>
    <xf numFmtId="0" fontId="34" fillId="7" borderId="18" xfId="4" applyFont="1" applyFill="1" applyBorder="1" applyAlignment="1">
      <alignment horizontal="center" wrapText="1" readingOrder="1"/>
    </xf>
    <xf numFmtId="0" fontId="35" fillId="0" borderId="1" xfId="4" applyFont="1" applyBorder="1" applyAlignment="1">
      <alignment horizontal="left" wrapText="1" readingOrder="1"/>
    </xf>
    <xf numFmtId="0" fontId="35" fillId="0" borderId="13" xfId="4" applyFont="1" applyBorder="1" applyAlignment="1">
      <alignment horizontal="left" wrapText="1" readingOrder="1"/>
    </xf>
    <xf numFmtId="166" fontId="0" fillId="0" borderId="0" xfId="0" applyNumberFormat="1"/>
    <xf numFmtId="166" fontId="2" fillId="4" borderId="1" xfId="2" applyNumberFormat="1" applyFont="1" applyFill="1" applyBorder="1"/>
    <xf numFmtId="165" fontId="36" fillId="0" borderId="1" xfId="4" applyNumberFormat="1" applyFont="1" applyBorder="1" applyAlignment="1">
      <alignment horizontal="center" wrapText="1" readingOrder="1"/>
    </xf>
    <xf numFmtId="165" fontId="36" fillId="0" borderId="13" xfId="4" applyNumberFormat="1" applyFont="1" applyBorder="1" applyAlignment="1">
      <alignment horizontal="center" wrapText="1" readingOrder="1"/>
    </xf>
    <xf numFmtId="165" fontId="28" fillId="0" borderId="1" xfId="4" applyNumberFormat="1" applyFont="1" applyBorder="1" applyAlignment="1">
      <alignment horizontal="center" wrapText="1" readingOrder="1"/>
    </xf>
    <xf numFmtId="165" fontId="28" fillId="0" borderId="13" xfId="4" applyNumberFormat="1" applyFont="1" applyBorder="1" applyAlignment="1">
      <alignment horizontal="center" wrapText="1" readingOrder="1"/>
    </xf>
    <xf numFmtId="165" fontId="32" fillId="0" borderId="2" xfId="4" applyNumberFormat="1" applyFont="1" applyBorder="1" applyAlignment="1">
      <alignment horizontal="center" wrapText="1" readingOrder="1"/>
    </xf>
    <xf numFmtId="165" fontId="32" fillId="0" borderId="14" xfId="4" applyNumberFormat="1" applyFont="1" applyBorder="1" applyAlignment="1">
      <alignment horizontal="center" wrapText="1" readingOrder="1"/>
    </xf>
    <xf numFmtId="10" fontId="30" fillId="10" borderId="1" xfId="1" applyNumberFormat="1" applyFont="1" applyFill="1" applyBorder="1" applyAlignment="1">
      <alignment horizontal="center" vertical="center"/>
    </xf>
    <xf numFmtId="0" fontId="29" fillId="10" borderId="1" xfId="1" applyNumberFormat="1" applyFont="1" applyFill="1" applyBorder="1" applyAlignment="1">
      <alignment horizontal="center"/>
    </xf>
    <xf numFmtId="10" fontId="30" fillId="4" borderId="1" xfId="1" applyNumberFormat="1" applyFont="1" applyFill="1" applyBorder="1" applyAlignment="1">
      <alignment horizontal="center" vertical="center"/>
    </xf>
    <xf numFmtId="0" fontId="29" fillId="4" borderId="1" xfId="1" applyNumberFormat="1" applyFont="1" applyFill="1" applyBorder="1" applyAlignment="1">
      <alignment horizontal="center"/>
    </xf>
    <xf numFmtId="0" fontId="0" fillId="10" borderId="1" xfId="0" applyFill="1" applyBorder="1"/>
    <xf numFmtId="0" fontId="0" fillId="2" borderId="1" xfId="0" applyFill="1" applyBorder="1"/>
    <xf numFmtId="2" fontId="37" fillId="14" borderId="3" xfId="1" applyNumberFormat="1" applyFont="1" applyFill="1" applyBorder="1" applyAlignment="1">
      <alignment horizontal="center"/>
    </xf>
    <xf numFmtId="2" fontId="2" fillId="14" borderId="3" xfId="5" applyNumberFormat="1" applyFont="1" applyFill="1" applyBorder="1" applyAlignment="1">
      <alignment horizontal="center"/>
    </xf>
    <xf numFmtId="1" fontId="30" fillId="14" borderId="3" xfId="1" applyNumberFormat="1" applyFont="1" applyFill="1" applyBorder="1" applyAlignment="1">
      <alignment horizontal="center" vertical="center" wrapText="1"/>
    </xf>
    <xf numFmtId="2" fontId="30" fillId="14" borderId="3" xfId="1" applyNumberFormat="1" applyFont="1" applyFill="1" applyBorder="1" applyAlignment="1">
      <alignment horizontal="center" vertical="center" wrapText="1"/>
    </xf>
    <xf numFmtId="10" fontId="37" fillId="14" borderId="3" xfId="1" applyNumberFormat="1" applyFont="1" applyFill="1" applyBorder="1" applyAlignment="1">
      <alignment horizontal="center"/>
    </xf>
    <xf numFmtId="1" fontId="37" fillId="14" borderId="3" xfId="1" applyNumberFormat="1" applyFont="1" applyFill="1" applyBorder="1" applyAlignment="1">
      <alignment horizontal="center"/>
    </xf>
    <xf numFmtId="2" fontId="0" fillId="0" borderId="1" xfId="0" applyNumberFormat="1" applyBorder="1"/>
    <xf numFmtId="2" fontId="0" fillId="10" borderId="1" xfId="0" applyNumberFormat="1" applyFill="1" applyBorder="1"/>
    <xf numFmtId="2" fontId="0" fillId="2" borderId="1" xfId="0" applyNumberFormat="1" applyFill="1" applyBorder="1"/>
    <xf numFmtId="165" fontId="38" fillId="0" borderId="1" xfId="4" applyNumberFormat="1" applyFont="1" applyBorder="1" applyAlignment="1">
      <alignment horizontal="center" wrapText="1" readingOrder="1"/>
    </xf>
    <xf numFmtId="10" fontId="41" fillId="2" borderId="1" xfId="1" applyNumberFormat="1" applyFont="1" applyFill="1" applyBorder="1" applyAlignment="1">
      <alignment horizontal="center" vertical="center"/>
    </xf>
    <xf numFmtId="0" fontId="40" fillId="2" borderId="1" xfId="1" applyNumberFormat="1" applyFont="1" applyFill="1" applyBorder="1" applyAlignment="1">
      <alignment horizontal="center"/>
    </xf>
    <xf numFmtId="0" fontId="39" fillId="0" borderId="1" xfId="0" applyFont="1" applyBorder="1"/>
    <xf numFmtId="1" fontId="41" fillId="14" borderId="3" xfId="1" applyNumberFormat="1" applyFont="1" applyFill="1" applyBorder="1" applyAlignment="1">
      <alignment horizontal="center" vertical="center" wrapText="1"/>
    </xf>
    <xf numFmtId="9" fontId="42" fillId="14" borderId="3" xfId="1" applyFont="1" applyFill="1" applyBorder="1" applyAlignment="1">
      <alignment horizontal="center"/>
    </xf>
    <xf numFmtId="2" fontId="41" fillId="14" borderId="3" xfId="1" applyNumberFormat="1" applyFont="1" applyFill="1" applyBorder="1" applyAlignment="1">
      <alignment horizontal="center" vertical="center" wrapText="1"/>
    </xf>
    <xf numFmtId="165" fontId="38" fillId="0" borderId="2" xfId="4" applyNumberFormat="1" applyFont="1" applyBorder="1" applyAlignment="1">
      <alignment horizontal="center" wrapText="1" readingOrder="1"/>
    </xf>
    <xf numFmtId="165" fontId="32" fillId="0" borderId="9" xfId="4" applyNumberFormat="1" applyFont="1" applyBorder="1" applyAlignment="1">
      <alignment horizontal="center" wrapText="1" readingOrder="1"/>
    </xf>
    <xf numFmtId="165" fontId="28" fillId="0" borderId="2" xfId="4" applyNumberFormat="1" applyFont="1" applyBorder="1" applyAlignment="1">
      <alignment horizontal="center" wrapText="1" readingOrder="1"/>
    </xf>
    <xf numFmtId="0" fontId="24" fillId="12" borderId="0" xfId="4" applyFill="1">
      <alignment vertical="top"/>
    </xf>
    <xf numFmtId="2" fontId="2" fillId="6" borderId="1" xfId="2" applyNumberFormat="1" applyFont="1" applyFill="1" applyBorder="1"/>
    <xf numFmtId="10" fontId="2" fillId="6" borderId="1" xfId="2" applyNumberFormat="1" applyFont="1" applyFill="1" applyBorder="1"/>
    <xf numFmtId="2" fontId="43" fillId="3" borderId="1" xfId="1" applyNumberFormat="1" applyFont="1" applyFill="1" applyBorder="1"/>
    <xf numFmtId="2" fontId="44" fillId="0" borderId="1" xfId="0" applyNumberFormat="1" applyFont="1" applyBorder="1"/>
    <xf numFmtId="49" fontId="28" fillId="3" borderId="2" xfId="1" applyNumberFormat="1" applyFont="1" applyFill="1" applyBorder="1" applyAlignment="1">
      <alignment vertical="center"/>
    </xf>
    <xf numFmtId="49" fontId="28" fillId="3" borderId="15" xfId="1" applyNumberFormat="1" applyFont="1" applyFill="1" applyBorder="1" applyAlignment="1">
      <alignment vertical="center"/>
    </xf>
    <xf numFmtId="49" fontId="28" fillId="3" borderId="3" xfId="1" applyNumberFormat="1" applyFont="1" applyFill="1" applyBorder="1" applyAlignment="1">
      <alignment vertical="center"/>
    </xf>
    <xf numFmtId="0" fontId="44" fillId="0" borderId="1" xfId="0" applyFont="1" applyBorder="1"/>
    <xf numFmtId="0" fontId="44" fillId="0" borderId="0" xfId="0" applyFont="1"/>
    <xf numFmtId="0" fontId="45" fillId="2" borderId="0" xfId="0" applyFont="1" applyFill="1"/>
    <xf numFmtId="0" fontId="46" fillId="2" borderId="0" xfId="0" applyFont="1" applyFill="1"/>
    <xf numFmtId="2" fontId="29" fillId="14" borderId="3" xfId="1" applyNumberFormat="1" applyFont="1" applyFill="1" applyBorder="1" applyAlignment="1">
      <alignment horizontal="center" vertical="center" wrapText="1"/>
    </xf>
    <xf numFmtId="10" fontId="47" fillId="14" borderId="3" xfId="1" applyNumberFormat="1" applyFont="1" applyFill="1" applyBorder="1" applyAlignment="1">
      <alignment horizontal="center"/>
    </xf>
    <xf numFmtId="2" fontId="47" fillId="14" borderId="3" xfId="1" applyNumberFormat="1" applyFont="1" applyFill="1" applyBorder="1" applyAlignment="1">
      <alignment horizontal="center"/>
    </xf>
    <xf numFmtId="9" fontId="47" fillId="14" borderId="3" xfId="1" applyFont="1" applyFill="1" applyBorder="1" applyAlignment="1">
      <alignment horizontal="center"/>
    </xf>
    <xf numFmtId="1" fontId="47" fillId="14" borderId="3" xfId="1" applyNumberFormat="1" applyFont="1" applyFill="1" applyBorder="1" applyAlignment="1">
      <alignment horizontal="center"/>
    </xf>
    <xf numFmtId="1" fontId="29" fillId="14" borderId="3" xfId="1" applyNumberFormat="1" applyFont="1" applyFill="1" applyBorder="1" applyAlignment="1">
      <alignment horizontal="center" vertical="center" wrapText="1"/>
    </xf>
    <xf numFmtId="14" fontId="0" fillId="0" borderId="0" xfId="0" applyNumberFormat="1"/>
    <xf numFmtId="2" fontId="48" fillId="0" borderId="1" xfId="0" applyNumberFormat="1" applyFont="1" applyBorder="1"/>
    <xf numFmtId="0" fontId="0" fillId="12" borderId="0" xfId="0" applyFill="1"/>
    <xf numFmtId="9" fontId="0" fillId="0" borderId="1" xfId="1" applyFont="1" applyBorder="1"/>
    <xf numFmtId="9" fontId="49" fillId="14" borderId="3" xfId="1" applyFont="1" applyFill="1" applyBorder="1" applyAlignment="1">
      <alignment horizontal="center"/>
    </xf>
    <xf numFmtId="10" fontId="49" fillId="14" borderId="3" xfId="1" applyNumberFormat="1" applyFont="1" applyFill="1" applyBorder="1" applyAlignment="1">
      <alignment horizontal="center"/>
    </xf>
    <xf numFmtId="2" fontId="50" fillId="14" borderId="3" xfId="1" applyNumberFormat="1" applyFont="1" applyFill="1" applyBorder="1" applyAlignment="1">
      <alignment horizontal="center" vertical="center" wrapText="1"/>
    </xf>
    <xf numFmtId="0" fontId="51" fillId="0" borderId="1" xfId="0" applyFont="1" applyBorder="1"/>
    <xf numFmtId="2" fontId="52" fillId="14" borderId="3" xfId="5" applyNumberFormat="1" applyFont="1" applyFill="1" applyBorder="1" applyAlignment="1">
      <alignment horizontal="center"/>
    </xf>
    <xf numFmtId="2" fontId="49" fillId="14" borderId="3" xfId="1" applyNumberFormat="1" applyFont="1" applyFill="1" applyBorder="1" applyAlignment="1">
      <alignment horizontal="center"/>
    </xf>
    <xf numFmtId="10" fontId="53" fillId="14" borderId="3" xfId="1" applyNumberFormat="1" applyFont="1" applyFill="1" applyBorder="1" applyAlignment="1">
      <alignment horizontal="center"/>
    </xf>
    <xf numFmtId="2" fontId="54" fillId="14" borderId="3" xfId="1" applyNumberFormat="1" applyFont="1" applyFill="1" applyBorder="1" applyAlignment="1">
      <alignment horizontal="center" vertical="center" wrapText="1"/>
    </xf>
    <xf numFmtId="2" fontId="51" fillId="0" borderId="1" xfId="0" applyNumberFormat="1" applyFont="1" applyBorder="1"/>
    <xf numFmtId="10" fontId="55" fillId="14" borderId="3" xfId="1" applyNumberFormat="1" applyFont="1" applyFill="1" applyBorder="1" applyAlignment="1">
      <alignment horizontal="center"/>
    </xf>
    <xf numFmtId="1" fontId="55" fillId="14" borderId="3" xfId="1" applyNumberFormat="1" applyFont="1" applyFill="1" applyBorder="1" applyAlignment="1">
      <alignment horizontal="center"/>
    </xf>
    <xf numFmtId="2" fontId="40" fillId="14" borderId="3" xfId="1" applyNumberFormat="1" applyFont="1" applyFill="1" applyBorder="1" applyAlignment="1">
      <alignment horizontal="center" vertical="center" wrapText="1"/>
    </xf>
    <xf numFmtId="2" fontId="55" fillId="14" borderId="3" xfId="1" applyNumberFormat="1" applyFont="1" applyFill="1" applyBorder="1" applyAlignment="1">
      <alignment horizontal="center"/>
    </xf>
    <xf numFmtId="2" fontId="42" fillId="14" borderId="3" xfId="1" applyNumberFormat="1" applyFont="1" applyFill="1" applyBorder="1" applyAlignment="1">
      <alignment horizontal="center"/>
    </xf>
    <xf numFmtId="10" fontId="42" fillId="14" borderId="3" xfId="1" applyNumberFormat="1" applyFont="1" applyFill="1" applyBorder="1" applyAlignment="1">
      <alignment horizontal="center"/>
    </xf>
    <xf numFmtId="165" fontId="36" fillId="0" borderId="2" xfId="4" applyNumberFormat="1" applyFont="1" applyBorder="1" applyAlignment="1">
      <alignment horizontal="center" wrapText="1" readingOrder="1"/>
    </xf>
    <xf numFmtId="49" fontId="38" fillId="3" borderId="1" xfId="1" applyNumberFormat="1" applyFont="1" applyFill="1" applyBorder="1" applyAlignment="1">
      <alignment horizontal="center"/>
    </xf>
    <xf numFmtId="2" fontId="56" fillId="14" borderId="3" xfId="5" applyNumberFormat="1" applyFont="1" applyFill="1" applyBorder="1" applyAlignment="1">
      <alignment horizontal="center"/>
    </xf>
    <xf numFmtId="9" fontId="55" fillId="14" borderId="3" xfId="1" applyFont="1" applyFill="1" applyBorder="1" applyAlignment="1">
      <alignment horizontal="center"/>
    </xf>
    <xf numFmtId="1" fontId="42" fillId="14" borderId="3" xfId="1" applyNumberFormat="1" applyFont="1" applyFill="1" applyBorder="1" applyAlignment="1">
      <alignment horizontal="center"/>
    </xf>
    <xf numFmtId="0" fontId="39" fillId="0" borderId="0" xfId="0" applyFont="1"/>
    <xf numFmtId="9" fontId="40" fillId="13" borderId="1" xfId="1" applyFont="1" applyFill="1" applyBorder="1" applyAlignment="1">
      <alignment horizontal="right" vertical="center"/>
    </xf>
    <xf numFmtId="166" fontId="40" fillId="13" borderId="1" xfId="3" applyNumberFormat="1" applyFont="1" applyFill="1" applyBorder="1" applyAlignment="1">
      <alignment horizontal="right" vertical="center"/>
    </xf>
    <xf numFmtId="9" fontId="48" fillId="0" borderId="1" xfId="1" applyFont="1" applyBorder="1"/>
    <xf numFmtId="2" fontId="55" fillId="14" borderId="0" xfId="1" applyNumberFormat="1" applyFont="1" applyFill="1" applyBorder="1" applyAlignment="1">
      <alignment horizontal="center"/>
    </xf>
    <xf numFmtId="2" fontId="38" fillId="0" borderId="2" xfId="1" applyNumberFormat="1" applyFont="1" applyBorder="1" applyAlignment="1">
      <alignment horizontal="center" wrapText="1" readingOrder="1"/>
    </xf>
    <xf numFmtId="2" fontId="28" fillId="0" borderId="2" xfId="1" applyNumberFormat="1" applyFont="1" applyBorder="1" applyAlignment="1">
      <alignment horizontal="center" wrapText="1" readingOrder="1"/>
    </xf>
    <xf numFmtId="2" fontId="32" fillId="0" borderId="2" xfId="4" applyNumberFormat="1" applyFont="1" applyBorder="1" applyAlignment="1">
      <alignment horizontal="center" wrapText="1" readingOrder="1"/>
    </xf>
    <xf numFmtId="2" fontId="36" fillId="0" borderId="2" xfId="1" applyNumberFormat="1" applyFont="1" applyBorder="1" applyAlignment="1">
      <alignment horizontal="center" wrapText="1" readingOrder="1"/>
    </xf>
    <xf numFmtId="1" fontId="35" fillId="0" borderId="1" xfId="4" applyNumberFormat="1" applyFont="1" applyBorder="1" applyAlignment="1">
      <alignment horizontal="center" wrapText="1" readingOrder="1"/>
    </xf>
    <xf numFmtId="2" fontId="57" fillId="0" borderId="2" xfId="1" applyNumberFormat="1" applyFont="1" applyBorder="1" applyAlignment="1">
      <alignment horizontal="center" wrapText="1" readingOrder="1"/>
    </xf>
    <xf numFmtId="2" fontId="2" fillId="4" borderId="0" xfId="2" applyNumberFormat="1" applyFont="1" applyFill="1" applyBorder="1"/>
    <xf numFmtId="2" fontId="2" fillId="4" borderId="5" xfId="2" applyNumberFormat="1" applyFont="1" applyFill="1" applyBorder="1"/>
    <xf numFmtId="0" fontId="58" fillId="0" borderId="0" xfId="0" applyFont="1"/>
    <xf numFmtId="9" fontId="55" fillId="16" borderId="3" xfId="1" applyFont="1" applyFill="1" applyBorder="1" applyAlignment="1">
      <alignment horizontal="center"/>
    </xf>
    <xf numFmtId="10" fontId="55" fillId="16" borderId="3" xfId="1" applyNumberFormat="1" applyFont="1" applyFill="1" applyBorder="1" applyAlignment="1">
      <alignment horizontal="center"/>
    </xf>
    <xf numFmtId="2" fontId="40" fillId="17" borderId="3" xfId="1" applyNumberFormat="1" applyFont="1" applyFill="1" applyBorder="1" applyAlignment="1">
      <alignment horizontal="center" vertical="center" wrapText="1"/>
    </xf>
    <xf numFmtId="9" fontId="48" fillId="16" borderId="1" xfId="1" applyFont="1" applyFill="1" applyBorder="1"/>
    <xf numFmtId="2" fontId="48" fillId="17" borderId="1" xfId="0" applyNumberFormat="1" applyFont="1" applyFill="1" applyBorder="1"/>
    <xf numFmtId="0" fontId="39" fillId="17" borderId="1" xfId="0" applyFont="1" applyFill="1" applyBorder="1"/>
    <xf numFmtId="10" fontId="42" fillId="17" borderId="3" xfId="1" applyNumberFormat="1" applyFont="1" applyFill="1" applyBorder="1" applyAlignment="1">
      <alignment horizontal="center"/>
    </xf>
    <xf numFmtId="2" fontId="41" fillId="17" borderId="3" xfId="1" applyNumberFormat="1" applyFont="1" applyFill="1" applyBorder="1" applyAlignment="1">
      <alignment horizontal="center" vertical="center" wrapText="1"/>
    </xf>
    <xf numFmtId="10" fontId="55" fillId="17" borderId="3" xfId="1" applyNumberFormat="1" applyFont="1" applyFill="1" applyBorder="1" applyAlignment="1">
      <alignment horizontal="center"/>
    </xf>
    <xf numFmtId="2" fontId="55" fillId="17" borderId="3" xfId="1" applyNumberFormat="1" applyFont="1" applyFill="1" applyBorder="1" applyAlignment="1">
      <alignment horizontal="center"/>
    </xf>
    <xf numFmtId="9" fontId="55" fillId="17" borderId="3" xfId="1" applyFont="1" applyFill="1" applyBorder="1" applyAlignment="1">
      <alignment horizontal="center"/>
    </xf>
    <xf numFmtId="166" fontId="46" fillId="18" borderId="1" xfId="0" applyNumberFormat="1" applyFont="1" applyFill="1" applyBorder="1"/>
    <xf numFmtId="2" fontId="42" fillId="17" borderId="3" xfId="1" applyNumberFormat="1" applyFont="1" applyFill="1" applyBorder="1" applyAlignment="1">
      <alignment horizontal="center"/>
    </xf>
    <xf numFmtId="0" fontId="0" fillId="0" borderId="3" xfId="0" applyBorder="1"/>
    <xf numFmtId="2" fontId="2" fillId="4" borderId="2" xfId="2" applyNumberFormat="1" applyFont="1" applyFill="1" applyBorder="1"/>
    <xf numFmtId="0" fontId="0" fillId="10" borderId="3" xfId="0" applyFill="1" applyBorder="1"/>
    <xf numFmtId="2" fontId="0" fillId="10" borderId="3" xfId="0" applyNumberFormat="1" applyFill="1" applyBorder="1"/>
    <xf numFmtId="2" fontId="0" fillId="0" borderId="3" xfId="0" applyNumberFormat="1" applyBorder="1"/>
    <xf numFmtId="166" fontId="29" fillId="13" borderId="3" xfId="3" applyNumberFormat="1" applyFont="1" applyFill="1" applyBorder="1" applyAlignment="1">
      <alignment horizontal="right" vertical="center"/>
    </xf>
    <xf numFmtId="2" fontId="48" fillId="0" borderId="3" xfId="0" applyNumberFormat="1" applyFont="1" applyBorder="1"/>
    <xf numFmtId="2" fontId="44" fillId="0" borderId="3" xfId="0" applyNumberFormat="1" applyFont="1" applyBorder="1"/>
    <xf numFmtId="0" fontId="39" fillId="0" borderId="3" xfId="0" applyFont="1" applyBorder="1"/>
    <xf numFmtId="0" fontId="2" fillId="4" borderId="1" xfId="2" applyNumberFormat="1" applyFont="1" applyFill="1" applyBorder="1"/>
    <xf numFmtId="165" fontId="2" fillId="6" borderId="2" xfId="1" applyNumberFormat="1" applyFont="1" applyFill="1" applyBorder="1"/>
    <xf numFmtId="2" fontId="59" fillId="0" borderId="12" xfId="4" applyNumberFormat="1" applyFont="1" applyBorder="1" applyAlignment="1">
      <alignment horizontal="center" wrapText="1" readingOrder="1"/>
    </xf>
    <xf numFmtId="0" fontId="6" fillId="6" borderId="8" xfId="0" applyFont="1" applyFill="1" applyBorder="1" applyAlignment="1">
      <alignment horizontal="center" vertical="center" textRotation="90" wrapText="1"/>
    </xf>
    <xf numFmtId="2" fontId="14" fillId="6" borderId="3" xfId="1" applyNumberFormat="1" applyFont="1" applyFill="1" applyBorder="1"/>
    <xf numFmtId="0" fontId="42" fillId="0" borderId="0" xfId="4" applyFont="1">
      <alignment vertical="top"/>
    </xf>
    <xf numFmtId="0" fontId="6" fillId="2" borderId="2" xfId="0" applyFont="1" applyFill="1" applyBorder="1" applyAlignment="1">
      <alignment vertical="center" textRotation="90" wrapText="1"/>
    </xf>
    <xf numFmtId="0" fontId="6" fillId="2" borderId="15" xfId="0" applyFont="1" applyFill="1" applyBorder="1" applyAlignment="1">
      <alignment vertical="center" textRotation="90" wrapText="1"/>
    </xf>
    <xf numFmtId="0" fontId="6" fillId="2" borderId="3" xfId="0" applyFont="1" applyFill="1" applyBorder="1" applyAlignment="1">
      <alignment vertical="center" textRotation="90" wrapText="1"/>
    </xf>
    <xf numFmtId="2" fontId="61" fillId="0" borderId="2" xfId="1" applyNumberFormat="1" applyFont="1" applyBorder="1" applyAlignment="1">
      <alignment horizontal="center" wrapText="1" readingOrder="1"/>
    </xf>
    <xf numFmtId="2" fontId="62" fillId="0" borderId="2" xfId="1" applyNumberFormat="1" applyFont="1" applyBorder="1" applyAlignment="1">
      <alignment horizontal="center" wrapText="1" readingOrder="1"/>
    </xf>
    <xf numFmtId="2" fontId="63" fillId="0" borderId="2" xfId="1" applyNumberFormat="1" applyFont="1" applyBorder="1" applyAlignment="1">
      <alignment horizontal="center" wrapText="1" readingOrder="1"/>
    </xf>
    <xf numFmtId="10" fontId="24" fillId="0" borderId="0" xfId="1" applyNumberFormat="1" applyFont="1" applyAlignment="1">
      <alignment vertical="top"/>
    </xf>
    <xf numFmtId="10" fontId="38" fillId="0" borderId="2" xfId="4" applyNumberFormat="1" applyFont="1" applyBorder="1" applyAlignment="1">
      <alignment horizontal="center" wrapText="1" readingOrder="1"/>
    </xf>
    <xf numFmtId="10" fontId="0" fillId="0" borderId="1" xfId="1" applyNumberFormat="1" applyFont="1" applyBorder="1"/>
    <xf numFmtId="10" fontId="36" fillId="0" borderId="2" xfId="4" applyNumberFormat="1" applyFont="1" applyBorder="1" applyAlignment="1">
      <alignment horizontal="center" wrapText="1" readingOrder="1"/>
    </xf>
    <xf numFmtId="0" fontId="55" fillId="14" borderId="3" xfId="1" applyNumberFormat="1" applyFont="1" applyFill="1" applyBorder="1" applyAlignment="1">
      <alignment horizontal="center"/>
    </xf>
    <xf numFmtId="0" fontId="41" fillId="14" borderId="3" xfId="1" applyNumberFormat="1" applyFont="1" applyFill="1" applyBorder="1" applyAlignment="1">
      <alignment horizontal="center" vertical="center" wrapText="1"/>
    </xf>
    <xf numFmtId="0" fontId="55" fillId="14" borderId="0" xfId="1" applyNumberFormat="1" applyFont="1" applyFill="1" applyBorder="1" applyAlignment="1">
      <alignment horizontal="center"/>
    </xf>
    <xf numFmtId="17" fontId="32" fillId="7" borderId="10" xfId="4" applyNumberFormat="1" applyFont="1" applyFill="1" applyBorder="1" applyAlignment="1">
      <alignment horizontal="center" wrapText="1" readingOrder="1"/>
    </xf>
    <xf numFmtId="0" fontId="25" fillId="3" borderId="4" xfId="4" applyFont="1" applyFill="1" applyBorder="1" applyAlignment="1">
      <alignment wrapText="1" readingOrder="1"/>
    </xf>
    <xf numFmtId="17" fontId="19" fillId="5" borderId="1" xfId="1" applyNumberFormat="1" applyFont="1" applyFill="1" applyBorder="1" applyAlignment="1">
      <alignment horizontal="center"/>
    </xf>
    <xf numFmtId="17" fontId="32" fillId="10" borderId="10" xfId="4" applyNumberFormat="1" applyFont="1" applyFill="1" applyBorder="1" applyAlignment="1">
      <alignment horizontal="center" wrapText="1" readingOrder="1"/>
    </xf>
    <xf numFmtId="165" fontId="64" fillId="0" borderId="1" xfId="4" applyNumberFormat="1" applyFont="1" applyBorder="1" applyAlignment="1">
      <alignment horizontal="center" vertical="center"/>
    </xf>
    <xf numFmtId="167" fontId="0" fillId="9" borderId="1" xfId="0" applyNumberFormat="1" applyFill="1" applyBorder="1"/>
    <xf numFmtId="2" fontId="35" fillId="0" borderId="1" xfId="4" applyNumberFormat="1" applyFont="1" applyBorder="1" applyAlignment="1">
      <alignment horizontal="center" wrapText="1" readingOrder="1"/>
    </xf>
    <xf numFmtId="2" fontId="19" fillId="19" borderId="1" xfId="1" applyNumberFormat="1" applyFont="1" applyFill="1" applyBorder="1" applyAlignment="1">
      <alignment horizontal="center"/>
    </xf>
    <xf numFmtId="9" fontId="49" fillId="20" borderId="3" xfId="1" applyFont="1" applyFill="1" applyBorder="1" applyAlignment="1">
      <alignment horizontal="center"/>
    </xf>
    <xf numFmtId="10" fontId="49" fillId="20" borderId="3" xfId="1" applyNumberFormat="1" applyFont="1" applyFill="1" applyBorder="1" applyAlignment="1">
      <alignment horizontal="center"/>
    </xf>
    <xf numFmtId="2" fontId="50" fillId="20" borderId="3" xfId="1" applyNumberFormat="1" applyFont="1" applyFill="1" applyBorder="1" applyAlignment="1">
      <alignment horizontal="center" vertical="center" wrapText="1"/>
    </xf>
    <xf numFmtId="2" fontId="30" fillId="20" borderId="3" xfId="1" applyNumberFormat="1" applyFont="1" applyFill="1" applyBorder="1" applyAlignment="1">
      <alignment horizontal="center" vertical="center" wrapText="1"/>
    </xf>
    <xf numFmtId="2" fontId="29" fillId="20" borderId="3" xfId="1" applyNumberFormat="1" applyFont="1" applyFill="1" applyBorder="1" applyAlignment="1">
      <alignment horizontal="center" vertical="center" wrapText="1"/>
    </xf>
    <xf numFmtId="0" fontId="6" fillId="22" borderId="15" xfId="0" applyFont="1" applyFill="1" applyBorder="1" applyAlignment="1">
      <alignment vertical="center" textRotation="90" wrapText="1"/>
    </xf>
    <xf numFmtId="0" fontId="0" fillId="21" borderId="0" xfId="0" applyFill="1"/>
    <xf numFmtId="2" fontId="2" fillId="23" borderId="1" xfId="2" applyNumberFormat="1" applyFont="1" applyFill="1" applyBorder="1"/>
    <xf numFmtId="2" fontId="52" fillId="20" borderId="3" xfId="5" applyNumberFormat="1" applyFont="1" applyFill="1" applyBorder="1" applyAlignment="1">
      <alignment horizontal="center"/>
    </xf>
    <xf numFmtId="165" fontId="2" fillId="24" borderId="1" xfId="2" applyNumberFormat="1" applyFont="1" applyFill="1" applyBorder="1"/>
    <xf numFmtId="165" fontId="2" fillId="24" borderId="1" xfId="1" applyNumberFormat="1" applyFont="1" applyFill="1" applyBorder="1"/>
    <xf numFmtId="168" fontId="2" fillId="0" borderId="1" xfId="2" applyNumberFormat="1" applyFont="1" applyBorder="1"/>
    <xf numFmtId="168" fontId="2" fillId="0" borderId="1" xfId="1" applyNumberFormat="1" applyFont="1" applyBorder="1"/>
    <xf numFmtId="9" fontId="3" fillId="0" borderId="1" xfId="1" applyFont="1" applyBorder="1"/>
    <xf numFmtId="166" fontId="3" fillId="0" borderId="1" xfId="1" applyNumberFormat="1" applyFont="1" applyBorder="1"/>
    <xf numFmtId="9" fontId="2" fillId="0" borderId="1" xfId="1" applyFont="1" applyBorder="1" applyAlignment="1">
      <alignment horizontal="center"/>
    </xf>
    <xf numFmtId="166" fontId="2" fillId="0" borderId="1" xfId="1" applyNumberFormat="1" applyFont="1" applyBorder="1" applyAlignment="1">
      <alignment horizontal="center"/>
    </xf>
    <xf numFmtId="2" fontId="4" fillId="0" borderId="0" xfId="0" applyNumberFormat="1" applyFont="1"/>
    <xf numFmtId="165" fontId="4" fillId="0" borderId="0" xfId="0" applyNumberFormat="1" applyFont="1"/>
    <xf numFmtId="9" fontId="4" fillId="0" borderId="0" xfId="1" applyFont="1"/>
    <xf numFmtId="0" fontId="6" fillId="6" borderId="6" xfId="0" applyFont="1" applyFill="1" applyBorder="1" applyAlignment="1">
      <alignment horizontal="center" vertical="center" textRotation="90" wrapText="1"/>
    </xf>
    <xf numFmtId="9" fontId="49" fillId="25" borderId="3" xfId="1" applyFont="1" applyFill="1" applyBorder="1" applyAlignment="1">
      <alignment horizontal="center"/>
    </xf>
    <xf numFmtId="10" fontId="49" fillId="25" borderId="3" xfId="1" applyNumberFormat="1" applyFont="1" applyFill="1" applyBorder="1" applyAlignment="1">
      <alignment horizontal="center"/>
    </xf>
    <xf numFmtId="2" fontId="50" fillId="25" borderId="3" xfId="1" applyNumberFormat="1" applyFont="1" applyFill="1" applyBorder="1" applyAlignment="1">
      <alignment horizontal="center" vertical="center" wrapText="1"/>
    </xf>
    <xf numFmtId="0" fontId="6" fillId="25" borderId="15" xfId="0" applyFont="1" applyFill="1" applyBorder="1" applyAlignment="1">
      <alignment vertical="center" textRotation="90" wrapText="1"/>
    </xf>
    <xf numFmtId="2" fontId="2" fillId="25" borderId="1" xfId="2" applyNumberFormat="1" applyFont="1" applyFill="1" applyBorder="1"/>
    <xf numFmtId="2" fontId="30" fillId="25" borderId="3" xfId="1" applyNumberFormat="1" applyFont="1" applyFill="1" applyBorder="1" applyAlignment="1">
      <alignment horizontal="center" vertical="center" wrapText="1"/>
    </xf>
    <xf numFmtId="165" fontId="2" fillId="25" borderId="1" xfId="1" applyNumberFormat="1" applyFont="1" applyFill="1" applyBorder="1"/>
    <xf numFmtId="165" fontId="2" fillId="25" borderId="1" xfId="2" applyNumberFormat="1" applyFont="1" applyFill="1" applyBorder="1"/>
    <xf numFmtId="165" fontId="2" fillId="26" borderId="1" xfId="1" applyNumberFormat="1" applyFont="1" applyFill="1" applyBorder="1"/>
    <xf numFmtId="9" fontId="49" fillId="26" borderId="3" xfId="1" applyFont="1" applyFill="1" applyBorder="1" applyAlignment="1">
      <alignment horizontal="center"/>
    </xf>
    <xf numFmtId="9" fontId="55" fillId="26" borderId="3" xfId="1" applyFont="1" applyFill="1" applyBorder="1" applyAlignment="1">
      <alignment horizontal="center"/>
    </xf>
    <xf numFmtId="10" fontId="2" fillId="26" borderId="1" xfId="1" applyNumberFormat="1" applyFont="1" applyFill="1" applyBorder="1"/>
    <xf numFmtId="9" fontId="47" fillId="26" borderId="3" xfId="1" applyFont="1" applyFill="1" applyBorder="1" applyAlignment="1">
      <alignment horizontal="center"/>
    </xf>
    <xf numFmtId="9" fontId="49" fillId="27" borderId="3" xfId="1" applyFont="1" applyFill="1" applyBorder="1" applyAlignment="1">
      <alignment horizontal="center"/>
    </xf>
    <xf numFmtId="10" fontId="49" fillId="26" borderId="3" xfId="1" applyNumberFormat="1" applyFont="1" applyFill="1" applyBorder="1" applyAlignment="1">
      <alignment horizontal="center"/>
    </xf>
    <xf numFmtId="10" fontId="55" fillId="26" borderId="3" xfId="1" applyNumberFormat="1" applyFont="1" applyFill="1" applyBorder="1" applyAlignment="1">
      <alignment horizontal="center"/>
    </xf>
    <xf numFmtId="10" fontId="47" fillId="26" borderId="3" xfId="1" applyNumberFormat="1" applyFont="1" applyFill="1" applyBorder="1" applyAlignment="1">
      <alignment horizontal="center"/>
    </xf>
    <xf numFmtId="10" fontId="49" fillId="27" borderId="3" xfId="1" applyNumberFormat="1" applyFont="1" applyFill="1" applyBorder="1" applyAlignment="1">
      <alignment horizontal="center"/>
    </xf>
    <xf numFmtId="164" fontId="2" fillId="26" borderId="1" xfId="2" applyFont="1" applyFill="1" applyBorder="1"/>
    <xf numFmtId="2" fontId="50" fillId="26" borderId="3" xfId="1" applyNumberFormat="1" applyFont="1" applyFill="1" applyBorder="1" applyAlignment="1">
      <alignment horizontal="center" vertical="center" wrapText="1"/>
    </xf>
    <xf numFmtId="2" fontId="40" fillId="26" borderId="3" xfId="1" applyNumberFormat="1" applyFont="1" applyFill="1" applyBorder="1" applyAlignment="1">
      <alignment horizontal="center" vertical="center" wrapText="1"/>
    </xf>
    <xf numFmtId="2" fontId="2" fillId="26" borderId="1" xfId="1" applyNumberFormat="1" applyFont="1" applyFill="1" applyBorder="1"/>
    <xf numFmtId="2" fontId="29" fillId="26" borderId="3" xfId="1" applyNumberFormat="1" applyFont="1" applyFill="1" applyBorder="1" applyAlignment="1">
      <alignment horizontal="center" vertical="center" wrapText="1"/>
    </xf>
    <xf numFmtId="2" fontId="50" fillId="27" borderId="3" xfId="1" applyNumberFormat="1" applyFont="1" applyFill="1" applyBorder="1" applyAlignment="1">
      <alignment horizontal="center" vertical="center" wrapText="1"/>
    </xf>
    <xf numFmtId="0" fontId="6" fillId="26" borderId="15" xfId="0" applyFont="1" applyFill="1" applyBorder="1" applyAlignment="1">
      <alignment vertical="center" textRotation="90" wrapText="1"/>
    </xf>
    <xf numFmtId="0" fontId="6" fillId="27" borderId="15" xfId="0" applyFont="1" applyFill="1" applyBorder="1" applyAlignment="1">
      <alignment vertical="center" textRotation="90" wrapText="1"/>
    </xf>
    <xf numFmtId="2" fontId="2" fillId="26" borderId="1" xfId="2" applyNumberFormat="1" applyFont="1" applyFill="1" applyBorder="1"/>
    <xf numFmtId="2" fontId="2" fillId="27" borderId="1" xfId="2" applyNumberFormat="1" applyFont="1" applyFill="1" applyBorder="1"/>
    <xf numFmtId="2" fontId="30" fillId="26" borderId="3" xfId="1" applyNumberFormat="1" applyFont="1" applyFill="1" applyBorder="1" applyAlignment="1">
      <alignment horizontal="center" vertical="center" wrapText="1"/>
    </xf>
    <xf numFmtId="2" fontId="41" fillId="26" borderId="3" xfId="1" applyNumberFormat="1" applyFont="1" applyFill="1" applyBorder="1" applyAlignment="1">
      <alignment horizontal="center" vertical="center" wrapText="1"/>
    </xf>
    <xf numFmtId="2" fontId="30" fillId="27" borderId="3" xfId="1" applyNumberFormat="1" applyFont="1" applyFill="1" applyBorder="1" applyAlignment="1">
      <alignment horizontal="center" vertical="center" wrapText="1"/>
    </xf>
    <xf numFmtId="165" fontId="2" fillId="26" borderId="1" xfId="2" applyNumberFormat="1" applyFont="1" applyFill="1" applyBorder="1"/>
    <xf numFmtId="165" fontId="2" fillId="27" borderId="1" xfId="2" applyNumberFormat="1" applyFont="1" applyFill="1" applyBorder="1"/>
    <xf numFmtId="165" fontId="2" fillId="27" borderId="1" xfId="1" applyNumberFormat="1" applyFont="1" applyFill="1" applyBorder="1"/>
    <xf numFmtId="166" fontId="2" fillId="0" borderId="1" xfId="2" applyNumberFormat="1" applyFont="1" applyBorder="1"/>
    <xf numFmtId="0" fontId="52" fillId="14" borderId="3" xfId="5" applyNumberFormat="1" applyFont="1" applyFill="1" applyBorder="1" applyAlignment="1">
      <alignment horizontal="center"/>
    </xf>
    <xf numFmtId="166" fontId="29" fillId="0" borderId="1" xfId="4" applyNumberFormat="1" applyFont="1" applyBorder="1" applyAlignment="1">
      <alignment horizontal="center" wrapText="1" readingOrder="1"/>
    </xf>
    <xf numFmtId="166" fontId="35" fillId="0" borderId="1" xfId="4" applyNumberFormat="1" applyFont="1" applyBorder="1" applyAlignment="1">
      <alignment horizontal="center" wrapText="1" readingOrder="1"/>
    </xf>
    <xf numFmtId="0" fontId="32" fillId="7" borderId="10" xfId="4" applyFont="1" applyFill="1" applyBorder="1" applyAlignment="1">
      <alignment horizontal="center" vertical="center" wrapText="1" readingOrder="1"/>
    </xf>
    <xf numFmtId="0" fontId="34" fillId="7" borderId="18" xfId="4" applyFont="1" applyFill="1" applyBorder="1" applyAlignment="1">
      <alignment horizontal="center" vertical="center" wrapText="1" readingOrder="1"/>
    </xf>
    <xf numFmtId="0" fontId="32" fillId="15" borderId="10" xfId="4" applyFont="1" applyFill="1" applyBorder="1" applyAlignment="1">
      <alignment horizontal="center" vertical="center" wrapText="1" readingOrder="1"/>
    </xf>
    <xf numFmtId="0" fontId="32" fillId="7" borderId="11" xfId="4" applyFont="1" applyFill="1" applyBorder="1" applyAlignment="1">
      <alignment horizontal="center" vertical="center" wrapText="1" readingOrder="1"/>
    </xf>
    <xf numFmtId="0" fontId="24" fillId="0" borderId="0" xfId="4" applyAlignment="1">
      <alignment vertical="center"/>
    </xf>
    <xf numFmtId="0" fontId="29" fillId="14" borderId="3" xfId="1" applyNumberFormat="1" applyFont="1" applyFill="1" applyBorder="1" applyAlignment="1">
      <alignment horizontal="center" vertical="center" wrapText="1"/>
    </xf>
    <xf numFmtId="2" fontId="52" fillId="14" borderId="0" xfId="5" applyNumberFormat="1" applyFont="1" applyFill="1" applyBorder="1" applyAlignment="1">
      <alignment horizontal="center"/>
    </xf>
    <xf numFmtId="2" fontId="2" fillId="4" borderId="4" xfId="2" applyNumberFormat="1" applyFont="1" applyFill="1" applyBorder="1"/>
    <xf numFmtId="2" fontId="19" fillId="28" borderId="1" xfId="1" applyNumberFormat="1" applyFont="1" applyFill="1" applyBorder="1" applyAlignment="1">
      <alignment horizontal="center"/>
    </xf>
    <xf numFmtId="9" fontId="49" fillId="29" borderId="3" xfId="1" applyFont="1" applyFill="1" applyBorder="1" applyAlignment="1">
      <alignment horizontal="center"/>
    </xf>
    <xf numFmtId="10" fontId="49" fillId="29" borderId="3" xfId="1" applyNumberFormat="1" applyFont="1" applyFill="1" applyBorder="1" applyAlignment="1">
      <alignment horizontal="center"/>
    </xf>
    <xf numFmtId="2" fontId="29" fillId="29" borderId="3" xfId="1" applyNumberFormat="1" applyFont="1" applyFill="1" applyBorder="1" applyAlignment="1">
      <alignment horizontal="center" vertical="center" wrapText="1"/>
    </xf>
    <xf numFmtId="0" fontId="0" fillId="29" borderId="0" xfId="0" applyFill="1"/>
    <xf numFmtId="2" fontId="2" fillId="29" borderId="1" xfId="2" applyNumberFormat="1" applyFont="1" applyFill="1" applyBorder="1"/>
    <xf numFmtId="2" fontId="52" fillId="29" borderId="3" xfId="5" applyNumberFormat="1" applyFont="1" applyFill="1" applyBorder="1" applyAlignment="1">
      <alignment horizontal="center"/>
    </xf>
    <xf numFmtId="165" fontId="2" fillId="29" borderId="1" xfId="1" applyNumberFormat="1" applyFont="1" applyFill="1" applyBorder="1"/>
    <xf numFmtId="165" fontId="2" fillId="29" borderId="1" xfId="2" applyNumberFormat="1" applyFont="1" applyFill="1" applyBorder="1"/>
    <xf numFmtId="0" fontId="0" fillId="0" borderId="16" xfId="0" applyBorder="1"/>
    <xf numFmtId="2" fontId="65" fillId="0" borderId="2" xfId="1" applyNumberFormat="1" applyFont="1" applyBorder="1" applyAlignment="1">
      <alignment horizontal="center" wrapText="1" readingOrder="1"/>
    </xf>
    <xf numFmtId="165" fontId="49" fillId="14" borderId="3" xfId="1" applyNumberFormat="1" applyFont="1" applyFill="1" applyBorder="1" applyAlignment="1">
      <alignment horizontal="center"/>
    </xf>
    <xf numFmtId="165" fontId="29" fillId="14" borderId="3" xfId="1" applyNumberFormat="1" applyFont="1" applyFill="1" applyBorder="1" applyAlignment="1">
      <alignment horizontal="center" vertical="center" wrapText="1"/>
    </xf>
    <xf numFmtId="165" fontId="0" fillId="0" borderId="0" xfId="0" applyNumberFormat="1"/>
    <xf numFmtId="165" fontId="2" fillId="4" borderId="1" xfId="2" applyNumberFormat="1" applyFont="1" applyFill="1" applyBorder="1"/>
    <xf numFmtId="165" fontId="52" fillId="14" borderId="3" xfId="5" applyNumberFormat="1" applyFont="1" applyFill="1" applyBorder="1" applyAlignment="1">
      <alignment horizontal="center"/>
    </xf>
    <xf numFmtId="10" fontId="0" fillId="0" borderId="2" xfId="1" applyNumberFormat="1" applyFont="1" applyBorder="1"/>
    <xf numFmtId="9" fontId="0" fillId="0" borderId="2" xfId="1" applyFont="1" applyBorder="1"/>
    <xf numFmtId="0" fontId="0" fillId="0" borderId="2" xfId="0" applyBorder="1"/>
    <xf numFmtId="0" fontId="32" fillId="7" borderId="21" xfId="4" applyFont="1" applyFill="1" applyBorder="1" applyAlignment="1">
      <alignment vertical="center" wrapText="1" readingOrder="1"/>
    </xf>
    <xf numFmtId="0" fontId="32" fillId="7" borderId="19" xfId="4" applyFont="1" applyFill="1" applyBorder="1" applyAlignment="1">
      <alignment vertical="center" wrapText="1" readingOrder="1"/>
    </xf>
    <xf numFmtId="0" fontId="32" fillId="3" borderId="19" xfId="4" applyFont="1" applyFill="1" applyBorder="1" applyAlignment="1">
      <alignment vertical="center" wrapText="1" readingOrder="1"/>
    </xf>
    <xf numFmtId="0" fontId="32" fillId="3" borderId="21" xfId="4" applyFont="1" applyFill="1" applyBorder="1" applyAlignment="1">
      <alignment vertical="center" wrapText="1" readingOrder="1"/>
    </xf>
    <xf numFmtId="10" fontId="32" fillId="0" borderId="1" xfId="4" applyNumberFormat="1" applyFont="1" applyBorder="1" applyAlignment="1">
      <alignment horizontal="center" wrapText="1" readingOrder="1"/>
    </xf>
    <xf numFmtId="10" fontId="25" fillId="3" borderId="4" xfId="4" applyNumberFormat="1" applyFont="1" applyFill="1" applyBorder="1" applyAlignment="1">
      <alignment wrapText="1" readingOrder="1"/>
    </xf>
    <xf numFmtId="10" fontId="0" fillId="0" borderId="0" xfId="1" applyNumberFormat="1" applyFont="1"/>
    <xf numFmtId="9" fontId="0" fillId="0" borderId="0" xfId="0" applyNumberFormat="1"/>
    <xf numFmtId="10" fontId="0" fillId="0" borderId="0" xfId="0" applyNumberFormat="1"/>
    <xf numFmtId="0" fontId="44" fillId="34" borderId="1" xfId="0" applyFont="1" applyFill="1" applyBorder="1" applyAlignment="1">
      <alignment horizontal="center"/>
    </xf>
    <xf numFmtId="0" fontId="44" fillId="34" borderId="2" xfId="0" applyFont="1" applyFill="1" applyBorder="1" applyAlignment="1">
      <alignment horizontal="center"/>
    </xf>
    <xf numFmtId="10" fontId="24" fillId="0" borderId="1" xfId="4" applyNumberFormat="1" applyBorder="1">
      <alignment vertical="top"/>
    </xf>
    <xf numFmtId="10" fontId="68" fillId="35" borderId="0" xfId="0" applyNumberFormat="1" applyFont="1" applyFill="1" applyAlignment="1">
      <alignment horizontal="center"/>
    </xf>
    <xf numFmtId="0" fontId="32" fillId="7" borderId="24" xfId="4" applyFont="1" applyFill="1" applyBorder="1" applyAlignment="1">
      <alignment vertical="center" wrapText="1" readingOrder="1"/>
    </xf>
    <xf numFmtId="0" fontId="32" fillId="33" borderId="24" xfId="4" applyFont="1" applyFill="1" applyBorder="1" applyAlignment="1">
      <alignment vertical="center" wrapText="1" readingOrder="1"/>
    </xf>
    <xf numFmtId="0" fontId="69" fillId="33" borderId="1" xfId="0" applyFont="1" applyFill="1" applyBorder="1" applyAlignment="1">
      <alignment horizontal="center"/>
    </xf>
    <xf numFmtId="0" fontId="44" fillId="7" borderId="1" xfId="0" applyFont="1" applyFill="1" applyBorder="1"/>
    <xf numFmtId="0" fontId="67" fillId="31" borderId="1" xfId="0" applyFont="1" applyFill="1" applyBorder="1"/>
    <xf numFmtId="0" fontId="67" fillId="32" borderId="1" xfId="0" applyFont="1" applyFill="1" applyBorder="1"/>
    <xf numFmtId="0" fontId="66" fillId="32" borderId="1" xfId="0" applyFont="1" applyFill="1" applyBorder="1"/>
    <xf numFmtId="9" fontId="49" fillId="36" borderId="3" xfId="1" applyFont="1" applyFill="1" applyBorder="1" applyAlignment="1">
      <alignment horizontal="center"/>
    </xf>
    <xf numFmtId="2" fontId="29" fillId="36" borderId="3" xfId="1" applyNumberFormat="1" applyFont="1" applyFill="1" applyBorder="1" applyAlignment="1">
      <alignment horizontal="center" vertical="center" wrapText="1"/>
    </xf>
    <xf numFmtId="0" fontId="0" fillId="37" borderId="0" xfId="0" applyFill="1"/>
    <xf numFmtId="0" fontId="0" fillId="37" borderId="1" xfId="0" applyFill="1" applyBorder="1"/>
    <xf numFmtId="2" fontId="2" fillId="38" borderId="1" xfId="2" applyNumberFormat="1" applyFont="1" applyFill="1" applyBorder="1"/>
    <xf numFmtId="165" fontId="2" fillId="39" borderId="1" xfId="1" applyNumberFormat="1" applyFont="1" applyFill="1" applyBorder="1"/>
    <xf numFmtId="165" fontId="2" fillId="39" borderId="1" xfId="2" applyNumberFormat="1" applyFont="1" applyFill="1" applyBorder="1"/>
    <xf numFmtId="9" fontId="2" fillId="6" borderId="1" xfId="2" applyNumberFormat="1" applyFont="1" applyFill="1" applyBorder="1"/>
    <xf numFmtId="9" fontId="49" fillId="40" borderId="3" xfId="1" applyFont="1" applyFill="1" applyBorder="1" applyAlignment="1">
      <alignment horizontal="center"/>
    </xf>
    <xf numFmtId="10" fontId="49" fillId="40" borderId="3" xfId="1" applyNumberFormat="1" applyFont="1" applyFill="1" applyBorder="1" applyAlignment="1">
      <alignment horizontal="center"/>
    </xf>
    <xf numFmtId="2" fontId="29" fillId="40" borderId="3" xfId="1" applyNumberFormat="1" applyFont="1" applyFill="1" applyBorder="1" applyAlignment="1">
      <alignment horizontal="center" vertical="center" wrapText="1"/>
    </xf>
    <xf numFmtId="0" fontId="0" fillId="41" borderId="0" xfId="0" applyFill="1"/>
    <xf numFmtId="2" fontId="2" fillId="42" borderId="1" xfId="2" applyNumberFormat="1" applyFont="1" applyFill="1" applyBorder="1"/>
    <xf numFmtId="2" fontId="52" fillId="40" borderId="3" xfId="5" applyNumberFormat="1" applyFont="1" applyFill="1" applyBorder="1" applyAlignment="1">
      <alignment horizontal="center"/>
    </xf>
    <xf numFmtId="165" fontId="2" fillId="43" borderId="1" xfId="1" applyNumberFormat="1" applyFont="1" applyFill="1" applyBorder="1"/>
    <xf numFmtId="165" fontId="2" fillId="43" borderId="1" xfId="2" applyNumberFormat="1" applyFont="1" applyFill="1" applyBorder="1"/>
    <xf numFmtId="10" fontId="28" fillId="0" borderId="2" xfId="4" applyNumberFormat="1" applyFont="1" applyBorder="1" applyAlignment="1">
      <alignment horizontal="center" wrapText="1" readingOrder="1"/>
    </xf>
    <xf numFmtId="2" fontId="70" fillId="0" borderId="12" xfId="4" applyNumberFormat="1" applyFont="1" applyBorder="1" applyAlignment="1">
      <alignment horizontal="center" wrapText="1" readingOrder="1"/>
    </xf>
    <xf numFmtId="17" fontId="28" fillId="7" borderId="10" xfId="4" applyNumberFormat="1" applyFont="1" applyFill="1" applyBorder="1" applyAlignment="1">
      <alignment horizontal="center" wrapText="1" readingOrder="1"/>
    </xf>
    <xf numFmtId="165" fontId="2" fillId="6" borderId="1" xfId="2" applyNumberFormat="1" applyFont="1" applyFill="1" applyBorder="1" applyAlignment="1">
      <alignment horizontal="left"/>
    </xf>
    <xf numFmtId="9" fontId="0" fillId="0" borderId="0" xfId="1" applyFont="1"/>
    <xf numFmtId="166" fontId="0" fillId="0" borderId="0" xfId="1" applyNumberFormat="1" applyFont="1"/>
    <xf numFmtId="165" fontId="2" fillId="6" borderId="1" xfId="1" applyNumberFormat="1" applyFont="1" applyFill="1" applyBorder="1" applyAlignment="1">
      <alignment horizontal="center"/>
    </xf>
    <xf numFmtId="165" fontId="2" fillId="6" borderId="1" xfId="2" applyNumberFormat="1" applyFont="1" applyFill="1" applyBorder="1" applyAlignment="1">
      <alignment horizontal="center"/>
    </xf>
    <xf numFmtId="10" fontId="24" fillId="0" borderId="1" xfId="4" applyNumberFormat="1" applyBorder="1" applyAlignment="1">
      <alignment horizontal="center" vertical="top"/>
    </xf>
    <xf numFmtId="0" fontId="0" fillId="7" borderId="1" xfId="0" applyFill="1" applyBorder="1"/>
    <xf numFmtId="0" fontId="0" fillId="15" borderId="0" xfId="0" applyFill="1"/>
    <xf numFmtId="0" fontId="0" fillId="33" borderId="0" xfId="0" applyFill="1"/>
    <xf numFmtId="0" fontId="44" fillId="34" borderId="1" xfId="0" applyFont="1" applyFill="1" applyBorder="1" applyAlignment="1">
      <alignment horizontal="center" vertical="center"/>
    </xf>
    <xf numFmtId="2" fontId="72" fillId="0" borderId="2" xfId="1" applyNumberFormat="1" applyFont="1" applyBorder="1" applyAlignment="1">
      <alignment horizontal="center" wrapText="1" readingOrder="1"/>
    </xf>
    <xf numFmtId="0" fontId="26" fillId="7" borderId="0" xfId="4" applyFont="1" applyFill="1" applyAlignment="1">
      <alignment horizontal="center" vertical="center" wrapText="1" readingOrder="1"/>
    </xf>
    <xf numFmtId="165" fontId="26" fillId="0" borderId="0" xfId="4" applyNumberFormat="1" applyFont="1" applyAlignment="1">
      <alignment horizontal="center" wrapText="1" readingOrder="1"/>
    </xf>
    <xf numFmtId="0" fontId="26" fillId="7" borderId="1" xfId="4" applyFont="1" applyFill="1" applyBorder="1" applyAlignment="1">
      <alignment vertical="center" wrapText="1" readingOrder="1"/>
    </xf>
    <xf numFmtId="0" fontId="26" fillId="7" borderId="1" xfId="4" applyFont="1" applyFill="1" applyBorder="1" applyAlignment="1">
      <alignment horizontal="center" vertical="center" wrapText="1" readingOrder="1"/>
    </xf>
    <xf numFmtId="2" fontId="23" fillId="3" borderId="1" xfId="1" applyNumberFormat="1" applyFont="1" applyFill="1" applyBorder="1"/>
    <xf numFmtId="2" fontId="206" fillId="0" borderId="2" xfId="1" applyNumberFormat="1" applyFont="1" applyBorder="1" applyAlignment="1">
      <alignment horizontal="center" wrapText="1" readingOrder="1"/>
    </xf>
    <xf numFmtId="0" fontId="48" fillId="31" borderId="1" xfId="0" applyFont="1" applyFill="1" applyBorder="1"/>
    <xf numFmtId="0" fontId="66" fillId="31" borderId="1" xfId="0" applyFont="1" applyFill="1" applyBorder="1"/>
    <xf numFmtId="167" fontId="56" fillId="14" borderId="3" xfId="5" applyNumberFormat="1" applyFont="1" applyFill="1" applyBorder="1" applyAlignment="1">
      <alignment horizontal="center"/>
    </xf>
    <xf numFmtId="0" fontId="56" fillId="14" borderId="3" xfId="5" applyNumberFormat="1" applyFont="1" applyFill="1" applyBorder="1" applyAlignment="1">
      <alignment horizontal="center"/>
    </xf>
    <xf numFmtId="2" fontId="37" fillId="14" borderId="3" xfId="1" applyNumberFormat="1" applyFont="1" applyFill="1" applyBorder="1" applyAlignment="1">
      <alignment horizontal="center" vertical="center" wrapText="1"/>
    </xf>
    <xf numFmtId="2" fontId="47" fillId="14" borderId="3" xfId="1" applyNumberFormat="1" applyFont="1" applyFill="1" applyBorder="1" applyAlignment="1">
      <alignment horizontal="center" vertical="center" wrapText="1"/>
    </xf>
    <xf numFmtId="165" fontId="63" fillId="0" borderId="2" xfId="4" applyNumberFormat="1" applyFont="1" applyBorder="1" applyAlignment="1">
      <alignment horizontal="center" wrapText="1" readingOrder="1"/>
    </xf>
    <xf numFmtId="0" fontId="207" fillId="30" borderId="1" xfId="0" applyFont="1" applyFill="1" applyBorder="1"/>
    <xf numFmtId="0" fontId="0" fillId="10" borderId="1" xfId="0" quotePrefix="1" applyFill="1" applyBorder="1"/>
    <xf numFmtId="0" fontId="44" fillId="4" borderId="1" xfId="0" applyFont="1" applyFill="1" applyBorder="1"/>
    <xf numFmtId="0" fontId="48" fillId="4" borderId="1" xfId="0" applyFont="1" applyFill="1" applyBorder="1"/>
    <xf numFmtId="0" fontId="0" fillId="8" borderId="6" xfId="0" applyFill="1" applyBorder="1"/>
    <xf numFmtId="0" fontId="0" fillId="8" borderId="1" xfId="0" applyFill="1" applyBorder="1"/>
    <xf numFmtId="0" fontId="49" fillId="14" borderId="3" xfId="1" applyNumberFormat="1" applyFont="1" applyFill="1" applyBorder="1" applyAlignment="1">
      <alignment horizontal="center"/>
    </xf>
    <xf numFmtId="0" fontId="0" fillId="12" borderId="1" xfId="0" applyFill="1" applyBorder="1"/>
    <xf numFmtId="1" fontId="0" fillId="0" borderId="0" xfId="0" applyNumberFormat="1" applyAlignment="1">
      <alignment horizontal="center"/>
    </xf>
    <xf numFmtId="1" fontId="0" fillId="10" borderId="1" xfId="0" applyNumberFormat="1" applyFill="1" applyBorder="1" applyAlignment="1">
      <alignment horizontal="center"/>
    </xf>
    <xf numFmtId="1" fontId="0" fillId="7" borderId="1" xfId="0" applyNumberFormat="1" applyFill="1" applyBorder="1" applyAlignment="1">
      <alignment horizontal="center"/>
    </xf>
    <xf numFmtId="2" fontId="66" fillId="31" borderId="1" xfId="0" applyNumberFormat="1" applyFont="1" applyFill="1" applyBorder="1" applyAlignment="1">
      <alignment horizontal="center"/>
    </xf>
    <xf numFmtId="2" fontId="66" fillId="32" borderId="1" xfId="0" applyNumberFormat="1" applyFont="1" applyFill="1" applyBorder="1" applyAlignment="1">
      <alignment horizontal="center"/>
    </xf>
    <xf numFmtId="1" fontId="44" fillId="0" borderId="0" xfId="0" applyNumberFormat="1" applyFont="1" applyAlignment="1">
      <alignment horizontal="center"/>
    </xf>
    <xf numFmtId="2" fontId="67" fillId="31" borderId="1" xfId="0" applyNumberFormat="1" applyFont="1" applyFill="1" applyBorder="1" applyAlignment="1">
      <alignment horizontal="center"/>
    </xf>
    <xf numFmtId="1" fontId="67" fillId="31" borderId="1" xfId="0" applyNumberFormat="1" applyFont="1" applyFill="1" applyBorder="1" applyAlignment="1">
      <alignment horizontal="center"/>
    </xf>
    <xf numFmtId="2" fontId="67" fillId="32" borderId="1" xfId="0" applyNumberFormat="1" applyFont="1" applyFill="1" applyBorder="1" applyAlignment="1">
      <alignment horizontal="center"/>
    </xf>
    <xf numFmtId="1" fontId="67" fillId="32" borderId="1" xfId="0" applyNumberFormat="1" applyFont="1" applyFill="1" applyBorder="1" applyAlignment="1">
      <alignment horizontal="center"/>
    </xf>
    <xf numFmtId="1" fontId="0" fillId="12" borderId="0" xfId="0" applyNumberFormat="1" applyFill="1" applyAlignment="1">
      <alignment horizontal="center"/>
    </xf>
    <xf numFmtId="1" fontId="0" fillId="33" borderId="0" xfId="0" applyNumberFormat="1" applyFill="1" applyAlignment="1">
      <alignment horizontal="center"/>
    </xf>
    <xf numFmtId="0" fontId="48" fillId="0" borderId="1" xfId="0" applyFont="1" applyBorder="1"/>
    <xf numFmtId="0" fontId="0" fillId="4" borderId="1" xfId="0" applyFill="1" applyBorder="1"/>
    <xf numFmtId="14" fontId="207" fillId="30" borderId="0" xfId="0" applyNumberFormat="1" applyFont="1" applyFill="1"/>
    <xf numFmtId="0" fontId="39" fillId="30" borderId="0" xfId="0" applyFont="1" applyFill="1" applyAlignment="1">
      <alignment horizontal="center" vertical="center"/>
    </xf>
    <xf numFmtId="1" fontId="39" fillId="0" borderId="0" xfId="0" applyNumberFormat="1" applyFont="1" applyAlignment="1">
      <alignment horizontal="center"/>
    </xf>
    <xf numFmtId="2" fontId="39" fillId="0" borderId="0" xfId="0" applyNumberFormat="1" applyFont="1" applyAlignment="1">
      <alignment horizontal="center" vertical="center"/>
    </xf>
    <xf numFmtId="1" fontId="39" fillId="10" borderId="1" xfId="0" applyNumberFormat="1" applyFont="1" applyFill="1" applyBorder="1" applyAlignment="1">
      <alignment horizontal="center"/>
    </xf>
    <xf numFmtId="2" fontId="39" fillId="10" borderId="1" xfId="0" applyNumberFormat="1" applyFont="1" applyFill="1" applyBorder="1" applyAlignment="1">
      <alignment horizontal="center" vertical="center"/>
    </xf>
    <xf numFmtId="2" fontId="39" fillId="8" borderId="6" xfId="0" applyNumberFormat="1" applyFont="1" applyFill="1" applyBorder="1" applyAlignment="1">
      <alignment horizontal="center" vertical="center"/>
    </xf>
    <xf numFmtId="2" fontId="39" fillId="8" borderId="1" xfId="0" applyNumberFormat="1" applyFont="1" applyFill="1" applyBorder="1" applyAlignment="1">
      <alignment horizontal="center" vertical="center"/>
    </xf>
    <xf numFmtId="1" fontId="39" fillId="7" borderId="1" xfId="0" applyNumberFormat="1" applyFont="1" applyFill="1" applyBorder="1" applyAlignment="1">
      <alignment horizontal="center"/>
    </xf>
    <xf numFmtId="2" fontId="48" fillId="31" borderId="1" xfId="0" applyNumberFormat="1" applyFont="1" applyFill="1" applyBorder="1" applyAlignment="1">
      <alignment horizontal="center"/>
    </xf>
    <xf numFmtId="2" fontId="48" fillId="31" borderId="1" xfId="0" applyNumberFormat="1" applyFont="1" applyFill="1" applyBorder="1" applyAlignment="1">
      <alignment horizontal="center" vertical="center"/>
    </xf>
    <xf numFmtId="2" fontId="48" fillId="32" borderId="1" xfId="0" applyNumberFormat="1" applyFont="1" applyFill="1" applyBorder="1" applyAlignment="1">
      <alignment horizontal="center"/>
    </xf>
    <xf numFmtId="2" fontId="48" fillId="32" borderId="1" xfId="0" applyNumberFormat="1" applyFont="1" applyFill="1" applyBorder="1" applyAlignment="1">
      <alignment horizontal="center" vertical="center"/>
    </xf>
    <xf numFmtId="1" fontId="48" fillId="0" borderId="0" xfId="0" applyNumberFormat="1" applyFont="1" applyAlignment="1">
      <alignment horizontal="center"/>
    </xf>
    <xf numFmtId="2" fontId="39" fillId="37" borderId="0" xfId="0" applyNumberFormat="1" applyFont="1" applyFill="1" applyAlignment="1">
      <alignment horizontal="center" vertical="center"/>
    </xf>
    <xf numFmtId="2" fontId="39" fillId="44" borderId="1" xfId="0" applyNumberFormat="1" applyFont="1" applyFill="1" applyBorder="1" applyAlignment="1">
      <alignment horizontal="center" vertical="center"/>
    </xf>
    <xf numFmtId="2" fontId="39" fillId="45" borderId="1" xfId="0" applyNumberFormat="1" applyFont="1" applyFill="1" applyBorder="1" applyAlignment="1">
      <alignment horizontal="center" vertical="center"/>
    </xf>
    <xf numFmtId="2" fontId="48" fillId="46" borderId="1" xfId="0" applyNumberFormat="1" applyFont="1" applyFill="1" applyBorder="1" applyAlignment="1">
      <alignment horizontal="center" vertical="center"/>
    </xf>
    <xf numFmtId="2" fontId="48" fillId="47" borderId="1" xfId="0" applyNumberFormat="1" applyFont="1" applyFill="1" applyBorder="1" applyAlignment="1">
      <alignment horizontal="center" vertical="center"/>
    </xf>
    <xf numFmtId="1" fontId="48" fillId="31" borderId="1" xfId="0" applyNumberFormat="1" applyFont="1" applyFill="1" applyBorder="1" applyAlignment="1">
      <alignment horizontal="center"/>
    </xf>
    <xf numFmtId="2" fontId="39" fillId="15" borderId="0" xfId="0" applyNumberFormat="1" applyFont="1" applyFill="1" applyAlignment="1">
      <alignment horizontal="center" vertical="center"/>
    </xf>
    <xf numFmtId="1" fontId="48" fillId="32" borderId="1" xfId="0" applyNumberFormat="1" applyFont="1" applyFill="1" applyBorder="1" applyAlignment="1">
      <alignment horizontal="center"/>
    </xf>
    <xf numFmtId="1" fontId="39" fillId="12" borderId="0" xfId="0" applyNumberFormat="1" applyFont="1" applyFill="1" applyAlignment="1">
      <alignment horizontal="center"/>
    </xf>
    <xf numFmtId="1" fontId="39" fillId="33" borderId="0" xfId="0" applyNumberFormat="1" applyFont="1" applyFill="1" applyAlignment="1">
      <alignment horizontal="center"/>
    </xf>
    <xf numFmtId="2" fontId="48" fillId="32" borderId="4" xfId="0" applyNumberFormat="1" applyFont="1" applyFill="1" applyBorder="1" applyAlignment="1">
      <alignment horizontal="center" vertical="center"/>
    </xf>
    <xf numFmtId="1" fontId="0" fillId="10" borderId="1" xfId="0" applyNumberFormat="1" applyFill="1" applyBorder="1"/>
    <xf numFmtId="1" fontId="0" fillId="0" borderId="0" xfId="0" applyNumberFormat="1"/>
    <xf numFmtId="1" fontId="0" fillId="7" borderId="1" xfId="0" applyNumberFormat="1" applyFill="1" applyBorder="1"/>
    <xf numFmtId="1" fontId="0" fillId="0" borderId="45" xfId="0" applyNumberFormat="1" applyBorder="1"/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1" fontId="0" fillId="7" borderId="1" xfId="0" applyNumberFormat="1" applyFill="1" applyBorder="1" applyAlignment="1">
      <alignment horizontal="left"/>
    </xf>
    <xf numFmtId="0" fontId="0" fillId="4" borderId="0" xfId="0" applyFill="1"/>
    <xf numFmtId="2" fontId="208" fillId="31" borderId="1" xfId="0" applyNumberFormat="1" applyFont="1" applyFill="1" applyBorder="1" applyAlignment="1">
      <alignment horizontal="center"/>
    </xf>
    <xf numFmtId="14" fontId="83" fillId="30" borderId="0" xfId="0" applyNumberFormat="1" applyFont="1" applyFill="1"/>
    <xf numFmtId="2" fontId="0" fillId="0" borderId="1" xfId="0" applyNumberFormat="1" applyBorder="1" applyAlignment="1">
      <alignment horizontal="left" indent="1"/>
    </xf>
    <xf numFmtId="1" fontId="35" fillId="0" borderId="0" xfId="4" applyNumberFormat="1" applyFont="1" applyAlignment="1">
      <alignment horizontal="center" wrapText="1" readingOrder="1"/>
    </xf>
    <xf numFmtId="166" fontId="35" fillId="0" borderId="0" xfId="4" applyNumberFormat="1" applyFont="1" applyAlignment="1">
      <alignment horizontal="center" wrapText="1" readingOrder="1"/>
    </xf>
    <xf numFmtId="166" fontId="29" fillId="0" borderId="0" xfId="4" applyNumberFormat="1" applyFont="1" applyAlignment="1">
      <alignment horizontal="center" wrapText="1" readingOrder="1"/>
    </xf>
    <xf numFmtId="165" fontId="0" fillId="0" borderId="0" xfId="1" applyNumberFormat="1" applyFont="1"/>
    <xf numFmtId="166" fontId="29" fillId="14" borderId="3" xfId="1" applyNumberFormat="1" applyFont="1" applyFill="1" applyBorder="1" applyAlignment="1">
      <alignment horizontal="center" vertical="center" wrapText="1"/>
    </xf>
    <xf numFmtId="165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center" vertical="center"/>
    </xf>
    <xf numFmtId="2" fontId="2" fillId="4" borderId="0" xfId="1" applyNumberFormat="1" applyFont="1" applyFill="1" applyBorder="1"/>
    <xf numFmtId="0" fontId="32" fillId="7" borderId="21" xfId="4" applyFont="1" applyFill="1" applyBorder="1" applyAlignment="1">
      <alignment horizontal="center" vertical="center" wrapText="1" readingOrder="1"/>
    </xf>
    <xf numFmtId="0" fontId="32" fillId="7" borderId="23" xfId="4" applyFont="1" applyFill="1" applyBorder="1" applyAlignment="1">
      <alignment horizontal="center" vertical="center" wrapText="1" readingOrder="1"/>
    </xf>
    <xf numFmtId="0" fontId="24" fillId="11" borderId="1" xfId="4" applyFill="1" applyBorder="1" applyAlignment="1">
      <alignment horizontal="center" vertical="top"/>
    </xf>
    <xf numFmtId="0" fontId="32" fillId="7" borderId="22" xfId="4" applyFont="1" applyFill="1" applyBorder="1" applyAlignment="1">
      <alignment horizontal="center" vertical="center" wrapText="1" readingOrder="1"/>
    </xf>
    <xf numFmtId="17" fontId="24" fillId="11" borderId="1" xfId="4" applyNumberFormat="1" applyFill="1" applyBorder="1" applyAlignment="1">
      <alignment horizontal="center" vertical="top"/>
    </xf>
    <xf numFmtId="0" fontId="32" fillId="7" borderId="19" xfId="4" applyFont="1" applyFill="1" applyBorder="1" applyAlignment="1">
      <alignment horizontal="center" vertical="center" wrapText="1" readingOrder="1"/>
    </xf>
    <xf numFmtId="0" fontId="32" fillId="7" borderId="20" xfId="4" applyFont="1" applyFill="1" applyBorder="1" applyAlignment="1">
      <alignment horizontal="center" vertical="center" wrapText="1" readingOrder="1"/>
    </xf>
    <xf numFmtId="49" fontId="29" fillId="10" borderId="1" xfId="1" applyNumberFormat="1" applyFont="1" applyFill="1" applyBorder="1" applyAlignment="1">
      <alignment horizontal="center" vertical="center"/>
    </xf>
    <xf numFmtId="49" fontId="29" fillId="13" borderId="4" xfId="1" applyNumberFormat="1" applyFont="1" applyFill="1" applyBorder="1" applyAlignment="1">
      <alignment horizontal="center" vertical="center" wrapText="1"/>
    </xf>
    <xf numFmtId="49" fontId="29" fillId="13" borderId="5" xfId="1" applyNumberFormat="1" applyFont="1" applyFill="1" applyBorder="1" applyAlignment="1">
      <alignment horizontal="center" vertical="center" wrapText="1"/>
    </xf>
    <xf numFmtId="49" fontId="29" fillId="13" borderId="6" xfId="1" applyNumberFormat="1" applyFont="1" applyFill="1" applyBorder="1" applyAlignment="1">
      <alignment horizontal="center" vertical="center" wrapText="1"/>
    </xf>
    <xf numFmtId="49" fontId="29" fillId="10" borderId="4" xfId="1" applyNumberFormat="1" applyFont="1" applyFill="1" applyBorder="1" applyAlignment="1">
      <alignment horizontal="center" vertical="center"/>
    </xf>
    <xf numFmtId="49" fontId="29" fillId="10" borderId="5" xfId="1" applyNumberFormat="1" applyFont="1" applyFill="1" applyBorder="1" applyAlignment="1">
      <alignment horizontal="center" vertical="center"/>
    </xf>
    <xf numFmtId="49" fontId="29" fillId="10" borderId="6" xfId="1" applyNumberFormat="1" applyFont="1" applyFill="1" applyBorder="1" applyAlignment="1">
      <alignment horizontal="center" vertical="center"/>
    </xf>
    <xf numFmtId="49" fontId="29" fillId="2" borderId="4" xfId="1" applyNumberFormat="1" applyFont="1" applyFill="1" applyBorder="1" applyAlignment="1">
      <alignment horizontal="center" vertical="center"/>
    </xf>
    <xf numFmtId="49" fontId="29" fillId="2" borderId="5" xfId="1" applyNumberFormat="1" applyFont="1" applyFill="1" applyBorder="1" applyAlignment="1">
      <alignment horizontal="center" vertical="center"/>
    </xf>
    <xf numFmtId="49" fontId="29" fillId="2" borderId="6" xfId="1" applyNumberFormat="1" applyFont="1" applyFill="1" applyBorder="1" applyAlignment="1">
      <alignment horizontal="center" vertical="center"/>
    </xf>
    <xf numFmtId="49" fontId="28" fillId="3" borderId="1" xfId="1" applyNumberFormat="1" applyFont="1" applyFill="1" applyBorder="1" applyAlignment="1">
      <alignment horizontal="center"/>
    </xf>
    <xf numFmtId="49" fontId="28" fillId="3" borderId="1" xfId="1" applyNumberFormat="1" applyFont="1" applyFill="1" applyBorder="1" applyAlignment="1">
      <alignment horizontal="center" vertical="center"/>
    </xf>
    <xf numFmtId="49" fontId="28" fillId="3" borderId="2" xfId="1" applyNumberFormat="1" applyFont="1" applyFill="1" applyBorder="1" applyAlignment="1">
      <alignment horizontal="center" vertical="center"/>
    </xf>
    <xf numFmtId="49" fontId="28" fillId="3" borderId="15" xfId="1" applyNumberFormat="1" applyFont="1" applyFill="1" applyBorder="1" applyAlignment="1">
      <alignment horizontal="center" vertical="center"/>
    </xf>
    <xf numFmtId="49" fontId="28" fillId="3" borderId="3" xfId="1" applyNumberFormat="1" applyFont="1" applyFill="1" applyBorder="1" applyAlignment="1">
      <alignment horizontal="center" vertical="center"/>
    </xf>
    <xf numFmtId="49" fontId="31" fillId="13" borderId="1" xfId="1" applyNumberFormat="1" applyFont="1" applyFill="1" applyBorder="1" applyAlignment="1">
      <alignment horizontal="center" vertical="center" wrapText="1"/>
    </xf>
    <xf numFmtId="49" fontId="29" fillId="13" borderId="1" xfId="1" applyNumberFormat="1" applyFont="1" applyFill="1" applyBorder="1" applyAlignment="1">
      <alignment horizontal="center" vertical="center" wrapText="1"/>
    </xf>
    <xf numFmtId="49" fontId="29" fillId="0" borderId="4" xfId="1" applyNumberFormat="1" applyFont="1" applyBorder="1" applyAlignment="1">
      <alignment horizontal="center" vertical="center"/>
    </xf>
    <xf numFmtId="49" fontId="29" fillId="0" borderId="5" xfId="1" applyNumberFormat="1" applyFont="1" applyBorder="1" applyAlignment="1">
      <alignment horizontal="center" vertical="center"/>
    </xf>
    <xf numFmtId="49" fontId="29" fillId="0" borderId="6" xfId="1" applyNumberFormat="1" applyFont="1" applyBorder="1" applyAlignment="1">
      <alignment horizontal="center" vertical="center"/>
    </xf>
    <xf numFmtId="49" fontId="29" fillId="7" borderId="4" xfId="1" applyNumberFormat="1" applyFont="1" applyFill="1" applyBorder="1" applyAlignment="1">
      <alignment horizontal="center" vertical="center"/>
    </xf>
    <xf numFmtId="49" fontId="29" fillId="7" borderId="5" xfId="1" applyNumberFormat="1" applyFont="1" applyFill="1" applyBorder="1" applyAlignment="1">
      <alignment horizontal="center" vertical="center"/>
    </xf>
    <xf numFmtId="49" fontId="29" fillId="7" borderId="6" xfId="1" applyNumberFormat="1" applyFont="1" applyFill="1" applyBorder="1" applyAlignment="1">
      <alignment horizontal="center" vertical="center"/>
    </xf>
    <xf numFmtId="49" fontId="29" fillId="2" borderId="1" xfId="1" applyNumberFormat="1" applyFont="1" applyFill="1" applyBorder="1" applyAlignment="1">
      <alignment horizontal="center" vertical="center"/>
    </xf>
    <xf numFmtId="49" fontId="40" fillId="0" borderId="4" xfId="1" applyNumberFormat="1" applyFont="1" applyBorder="1" applyAlignment="1">
      <alignment horizontal="center" vertical="center"/>
    </xf>
    <xf numFmtId="49" fontId="40" fillId="0" borderId="5" xfId="1" applyNumberFormat="1" applyFont="1" applyBorder="1" applyAlignment="1">
      <alignment horizontal="center" vertical="center"/>
    </xf>
    <xf numFmtId="49" fontId="40" fillId="0" borderId="6" xfId="1" applyNumberFormat="1" applyFont="1" applyBorder="1" applyAlignment="1">
      <alignment horizontal="center" vertical="center"/>
    </xf>
    <xf numFmtId="0" fontId="24" fillId="11" borderId="2" xfId="4" applyFill="1" applyBorder="1" applyAlignment="1">
      <alignment horizontal="center" vertical="top"/>
    </xf>
    <xf numFmtId="0" fontId="24" fillId="11" borderId="15" xfId="4" applyFill="1" applyBorder="1" applyAlignment="1">
      <alignment horizontal="center" vertical="top"/>
    </xf>
    <xf numFmtId="0" fontId="24" fillId="11" borderId="3" xfId="4" applyFill="1" applyBorder="1" applyAlignment="1">
      <alignment horizontal="center" vertical="top"/>
    </xf>
    <xf numFmtId="0" fontId="34" fillId="3" borderId="4" xfId="4" applyFont="1" applyFill="1" applyBorder="1" applyAlignment="1">
      <alignment horizontal="center" vertical="center" wrapText="1" readingOrder="1"/>
    </xf>
    <xf numFmtId="0" fontId="6" fillId="6" borderId="4" xfId="0" applyFont="1" applyFill="1" applyBorder="1" applyAlignment="1">
      <alignment horizontal="center" vertical="center" textRotation="90" wrapText="1"/>
    </xf>
    <xf numFmtId="0" fontId="6" fillId="6" borderId="5" xfId="0" applyFont="1" applyFill="1" applyBorder="1" applyAlignment="1">
      <alignment horizontal="center" vertical="center" textRotation="90" wrapText="1"/>
    </xf>
    <xf numFmtId="0" fontId="6" fillId="6" borderId="6" xfId="0" applyFont="1" applyFill="1" applyBorder="1" applyAlignment="1">
      <alignment horizontal="center" vertical="center" textRotation="90" wrapText="1"/>
    </xf>
    <xf numFmtId="0" fontId="6" fillId="4" borderId="4" xfId="0" applyFont="1" applyFill="1" applyBorder="1" applyAlignment="1">
      <alignment horizontal="center" vertical="center" textRotation="90" wrapText="1"/>
    </xf>
    <xf numFmtId="0" fontId="6" fillId="4" borderId="5" xfId="0" applyFont="1" applyFill="1" applyBorder="1" applyAlignment="1">
      <alignment horizontal="center" vertical="center" textRotation="90" wrapText="1"/>
    </xf>
    <xf numFmtId="0" fontId="6" fillId="4" borderId="6" xfId="0" applyFont="1" applyFill="1" applyBorder="1" applyAlignment="1">
      <alignment horizontal="center" vertical="center" textRotation="90" wrapText="1"/>
    </xf>
    <xf numFmtId="0" fontId="6" fillId="0" borderId="4" xfId="0" applyFont="1" applyBorder="1" applyAlignment="1">
      <alignment horizontal="center" vertical="center" textRotation="90" wrapText="1"/>
    </xf>
    <xf numFmtId="0" fontId="6" fillId="0" borderId="5" xfId="0" applyFont="1" applyBorder="1" applyAlignment="1">
      <alignment horizontal="center" vertical="center" textRotation="90" wrapText="1"/>
    </xf>
    <xf numFmtId="0" fontId="6" fillId="0" borderId="6" xfId="0" applyFont="1" applyBorder="1" applyAlignment="1">
      <alignment horizontal="center" vertical="center" textRotation="90" wrapText="1"/>
    </xf>
    <xf numFmtId="0" fontId="10" fillId="4" borderId="4" xfId="0" applyFont="1" applyFill="1" applyBorder="1" applyAlignment="1">
      <alignment horizontal="center" vertical="center" textRotation="90" wrapText="1"/>
    </xf>
    <xf numFmtId="0" fontId="10" fillId="4" borderId="5" xfId="0" applyFont="1" applyFill="1" applyBorder="1" applyAlignment="1">
      <alignment horizontal="center" vertical="center" textRotation="90" wrapText="1"/>
    </xf>
    <xf numFmtId="0" fontId="10" fillId="4" borderId="6" xfId="0" applyFont="1" applyFill="1" applyBorder="1" applyAlignment="1">
      <alignment horizontal="center" vertical="center" textRotation="90" wrapText="1"/>
    </xf>
    <xf numFmtId="0" fontId="10" fillId="6" borderId="4" xfId="0" applyFont="1" applyFill="1" applyBorder="1" applyAlignment="1">
      <alignment horizontal="center" vertical="center" textRotation="90" wrapText="1"/>
    </xf>
    <xf numFmtId="0" fontId="10" fillId="6" borderId="5" xfId="0" applyFont="1" applyFill="1" applyBorder="1" applyAlignment="1">
      <alignment horizontal="center" vertical="center" textRotation="90" wrapText="1"/>
    </xf>
    <xf numFmtId="0" fontId="10" fillId="6" borderId="6" xfId="0" applyFont="1" applyFill="1" applyBorder="1" applyAlignment="1">
      <alignment horizontal="center" vertical="center" textRotation="90" wrapText="1"/>
    </xf>
    <xf numFmtId="0" fontId="10" fillId="0" borderId="4" xfId="0" applyFont="1" applyBorder="1" applyAlignment="1">
      <alignment horizontal="center" vertical="center" textRotation="90" wrapText="1"/>
    </xf>
    <xf numFmtId="0" fontId="10" fillId="0" borderId="5" xfId="0" applyFont="1" applyBorder="1" applyAlignment="1">
      <alignment horizontal="center" vertical="center" textRotation="90" wrapText="1"/>
    </xf>
    <xf numFmtId="0" fontId="10" fillId="0" borderId="6" xfId="0" applyFont="1" applyBorder="1" applyAlignment="1">
      <alignment horizontal="center" vertical="center" textRotation="90" wrapText="1"/>
    </xf>
  </cellXfs>
  <cellStyles count="8775">
    <cellStyle name="_x0004_?" xfId="62" xr:uid="{8FA5B1F6-B9B9-44A3-9FD8-B8AD50BDCC2C}"/>
    <cellStyle name="_x0004_¥" xfId="63" xr:uid="{123476D4-52DC-42E1-ACF6-E19C94273B07}"/>
    <cellStyle name="_x0004_¥ 10" xfId="64" xr:uid="{5C21A36F-7964-4D0E-A90D-18CD558B20B2}"/>
    <cellStyle name="_x0004_¥ 11" xfId="65" xr:uid="{229BD6A7-FEDB-4700-8AD8-DEBBA4AE6052}"/>
    <cellStyle name="_x0004_¥ 12" xfId="66" xr:uid="{9BC01D26-2A2C-44D0-99AE-F819D90A087D}"/>
    <cellStyle name="_x0004_¥ 13" xfId="67" xr:uid="{38E04BDF-AF54-4CF7-9C6D-063B0E2F0100}"/>
    <cellStyle name="_x0004_¥ 14" xfId="68" xr:uid="{A6E3C26E-8319-4156-B91B-53930B54E47B}"/>
    <cellStyle name="_x0004_¥ 15" xfId="69" xr:uid="{2F015672-CC71-4680-9C97-6C7619BD618C}"/>
    <cellStyle name="_x0004_¥ 16" xfId="70" xr:uid="{92594102-926C-40A4-9839-3576FFFD9ADE}"/>
    <cellStyle name="_x0004_¥ 17" xfId="71" xr:uid="{7F1E2204-2041-4BD0-90D9-968599451EF8}"/>
    <cellStyle name="_x0004_¥ 18" xfId="72" xr:uid="{31A2C899-4D14-4C39-9808-84A2BFE3E481}"/>
    <cellStyle name="_x0004_¥ 19" xfId="73" xr:uid="{8D46A2E5-004B-4A09-83CA-1126618D8873}"/>
    <cellStyle name="_x0004_¥ 2" xfId="74" xr:uid="{EA2E68A5-1D55-45D1-9E12-925F27814C64}"/>
    <cellStyle name="_x0004_¥ 20" xfId="75" xr:uid="{3E4B96EF-CDDA-45E5-887E-D94A7DCBFE09}"/>
    <cellStyle name="_x0004_¥ 21" xfId="76" xr:uid="{06C06930-AEBD-445E-BD1A-0520C1224AD7}"/>
    <cellStyle name="_x0004_¥ 22" xfId="77" xr:uid="{DD4B3659-05D3-4343-9526-83C5D105B941}"/>
    <cellStyle name="_x0004_¥ 23" xfId="78" xr:uid="{E8707D12-448D-4934-9B72-20F0946D853E}"/>
    <cellStyle name="_x0004_¥ 24" xfId="79" xr:uid="{FC65ADEA-107A-4422-8632-558651DCC792}"/>
    <cellStyle name="_x0004_¥ 25" xfId="80" xr:uid="{522782DB-80AD-438B-928D-D02A21C5117E}"/>
    <cellStyle name="_x0004_¥ 26" xfId="81" xr:uid="{9F822263-AB9B-457D-8494-F097FE7E5FC4}"/>
    <cellStyle name="_x0004_¥ 27" xfId="82" xr:uid="{80958CF1-8479-4A25-94D4-73B27614716A}"/>
    <cellStyle name="_x0004_¥ 28" xfId="83" xr:uid="{DE311210-281A-443D-BCDC-6F31390EB8D7}"/>
    <cellStyle name="_x0004_¥ 29" xfId="84" xr:uid="{58C986BC-1A8D-498C-83B1-D36BA9485175}"/>
    <cellStyle name="_x0004_¥ 3" xfId="85" xr:uid="{725F1053-999C-4BC6-828B-8FA4333FD6A9}"/>
    <cellStyle name="_x0004_¥ 30" xfId="86" xr:uid="{5CA7F222-759A-4C8B-9229-631F7E66C0A9}"/>
    <cellStyle name="_x0004_¥ 31" xfId="87" xr:uid="{EAF228EF-2B01-49E9-BDA2-CAE69FA449F0}"/>
    <cellStyle name="_x0004_¥ 32" xfId="88" xr:uid="{54ACBEFC-7002-4D13-9E05-0F13D352B52E}"/>
    <cellStyle name="_x0004_¥ 33" xfId="89" xr:uid="{2BE8D7EF-CA03-4105-B6D6-A99813CF9B3A}"/>
    <cellStyle name="_x0004_¥ 34" xfId="90" xr:uid="{E9CFB92C-D697-464C-9052-32EC86A1D1A1}"/>
    <cellStyle name="_x0004_¥ 35" xfId="91" xr:uid="{2F8B3447-6672-483D-BC56-58B147BFC742}"/>
    <cellStyle name="_x0004_¥ 36" xfId="92" xr:uid="{B82A6A71-0CA9-4149-8A26-1686604F9F16}"/>
    <cellStyle name="_x0004_¥ 37" xfId="93" xr:uid="{BA5A6FB0-6C77-460A-AEB7-4D2B58AC0BCC}"/>
    <cellStyle name="_x0004_¥ 38" xfId="94" xr:uid="{AD5E50BF-FEB8-4707-A3B6-3C7F51994518}"/>
    <cellStyle name="_x0004_¥ 39" xfId="95" xr:uid="{4064C374-CF2B-47EB-BDD8-06F253966DE6}"/>
    <cellStyle name="_x0004_¥ 4" xfId="96" xr:uid="{270850D0-36E4-46D8-8862-6622E6F88F60}"/>
    <cellStyle name="_x0004_¥ 40" xfId="97" xr:uid="{758FD0C5-6595-4F7E-8FD3-E6820567C42A}"/>
    <cellStyle name="_x0004_¥ 41" xfId="98" xr:uid="{CC19F0FB-FB36-498E-83C4-D58ABEECE5E8}"/>
    <cellStyle name="_x0004_¥ 42" xfId="99" xr:uid="{19864348-3D62-4737-98CA-ACD02C09DF90}"/>
    <cellStyle name="_x0004_¥ 43" xfId="100" xr:uid="{83817754-D4D3-4AA0-A878-A85DA534B6AD}"/>
    <cellStyle name="_x0004_¥ 44" xfId="101" xr:uid="{311E17B1-E969-4857-88F6-83B4C4ACB7EB}"/>
    <cellStyle name="_x0004_¥ 45" xfId="102" xr:uid="{3D07885B-7F19-4A01-9AC4-BA6A6A88C898}"/>
    <cellStyle name="_x0004_¥ 46" xfId="103" xr:uid="{2FFD44F2-7730-4F07-91FB-19A068EF3033}"/>
    <cellStyle name="_x0004_¥ 47" xfId="104" xr:uid="{50130E0B-6411-4D23-85B6-273ED4036638}"/>
    <cellStyle name="_x0004_¥ 48" xfId="105" xr:uid="{C03F61A1-5BBB-4AD8-B8BA-4E0CC6C9A862}"/>
    <cellStyle name="_x0004_¥ 49" xfId="106" xr:uid="{5A9D7C22-EA09-4CE4-9969-3BBE1CE7321C}"/>
    <cellStyle name="_x0004_¥ 5" xfId="107" xr:uid="{2135DDF9-B796-48A9-9A0C-37BB9B3A886E}"/>
    <cellStyle name="_x0004_¥ 50" xfId="108" xr:uid="{34672855-FC4D-48C0-928B-940F63A1EA93}"/>
    <cellStyle name="_x0004_¥ 51" xfId="109" xr:uid="{095DC801-9126-4D18-A972-B632D97E7FAA}"/>
    <cellStyle name="_x0004_¥ 52" xfId="110" xr:uid="{6C0DE41A-9D9F-4587-80D9-5B5B07B2CC5E}"/>
    <cellStyle name="_x0004_¥ 53" xfId="111" xr:uid="{5B9ED75B-D6E5-4309-81D0-63CE219BE837}"/>
    <cellStyle name="_x0004_¥ 54" xfId="112" xr:uid="{C327D3B9-CED4-4375-9832-28F3DB94E743}"/>
    <cellStyle name="_x0004_¥ 6" xfId="113" xr:uid="{3511FBFB-FBF1-4055-A941-8AD70CB5F39F}"/>
    <cellStyle name="_x0004_¥ 7" xfId="114" xr:uid="{0ED3CE38-BF30-45C1-949F-44B0B401AF50}"/>
    <cellStyle name="_x0004_¥ 8" xfId="115" xr:uid="{3BCB95A9-DAC4-4FB4-BABD-73A78BE4E664}"/>
    <cellStyle name="_x0004_¥ 9" xfId="116" xr:uid="{4A39FA3D-FA1B-4A24-A8CF-E7040A49EB70}"/>
    <cellStyle name="_x0004_¥_BD-ST" xfId="117" xr:uid="{E236286B-4886-455F-B4CB-C5D8D0AF0052}"/>
    <cellStyle name="20% - Énfasis1 2" xfId="118" xr:uid="{09A6427E-FC0B-420D-B717-D9B2B6C1687D}"/>
    <cellStyle name="20% - Énfasis1 2 2" xfId="119" xr:uid="{684C8FFC-F6B3-4E9E-A30B-8577FB356261}"/>
    <cellStyle name="20% - Énfasis1 3" xfId="120" xr:uid="{BF4FE451-CA17-4A56-8AC5-04603CF1AF22}"/>
    <cellStyle name="20% - Énfasis1 3 2" xfId="121" xr:uid="{09D5FBB2-1266-4A81-A932-317E556287D9}"/>
    <cellStyle name="20% - Énfasis1 4" xfId="122" xr:uid="{20E33A33-1E62-4D6B-82E1-EC7715D95EE8}"/>
    <cellStyle name="20% - Énfasis1 5" xfId="123" xr:uid="{4AE3E64A-42C9-4BCE-9EA9-1EA877BCB473}"/>
    <cellStyle name="20% - Énfasis1 6" xfId="124" xr:uid="{30BB72D5-C7F8-4BC1-B581-9004B3F1BA36}"/>
    <cellStyle name="20% - Énfasis1 6 2" xfId="125" xr:uid="{A7ADC2C2-1398-46F1-B335-E4EDB83A145C}"/>
    <cellStyle name="20% - Énfasis1 6 2 2" xfId="126" xr:uid="{AD0FDC1D-BB71-493F-8644-7EEA5AEA5BB9}"/>
    <cellStyle name="20% - Énfasis1 6 3" xfId="127" xr:uid="{D2443BF2-7AE2-4680-A920-8977D6A57F97}"/>
    <cellStyle name="20% - Énfasis1 6 4" xfId="128" xr:uid="{2A3D4BB0-76F0-47B9-8938-EB4922FF3853}"/>
    <cellStyle name="20% - Énfasis2 2" xfId="129" xr:uid="{F95CF5A0-B193-46A3-9AFC-8A6B7BBBEA88}"/>
    <cellStyle name="20% - Énfasis2 2 2" xfId="130" xr:uid="{FF763234-D303-4A52-A95A-8165C2DF08CD}"/>
    <cellStyle name="20% - Énfasis2 3" xfId="131" xr:uid="{BFAAAB3F-322A-47E8-A418-6F7534F77B5F}"/>
    <cellStyle name="20% - Énfasis2 3 2" xfId="132" xr:uid="{05788089-A1DB-4B57-82DE-10BB10CB6F60}"/>
    <cellStyle name="20% - Énfasis2 4" xfId="133" xr:uid="{C2D2F1DC-88A5-4BB2-84B6-0FF557BF133D}"/>
    <cellStyle name="20% - Énfasis2 5" xfId="134" xr:uid="{F0BCA0A1-26C0-418D-8718-236198BCDD00}"/>
    <cellStyle name="20% - Énfasis2 6" xfId="135" xr:uid="{E72AE5D1-0DCB-4FAE-A169-AD18C48C42FC}"/>
    <cellStyle name="20% - Énfasis2 6 2" xfId="136" xr:uid="{EC836261-3A6A-4939-975E-E5E16C623C9F}"/>
    <cellStyle name="20% - Énfasis2 6 2 2" xfId="137" xr:uid="{22869128-FA90-450C-B11F-008838AB597F}"/>
    <cellStyle name="20% - Énfasis2 6 3" xfId="138" xr:uid="{D407DB08-9829-459C-8831-6A3A66BEAB61}"/>
    <cellStyle name="20% - Énfasis2 6 4" xfId="139" xr:uid="{58F3461D-D317-4BFA-8C40-226E7CDE29DE}"/>
    <cellStyle name="20% - Énfasis3 2" xfId="140" xr:uid="{46A1C406-64FC-43FE-A340-BF1045A86CB2}"/>
    <cellStyle name="20% - Énfasis3 2 2" xfId="141" xr:uid="{A26FEBBF-B7FD-45D4-80B0-23C6EA59F9A3}"/>
    <cellStyle name="20% - Énfasis3 3" xfId="142" xr:uid="{AD741BCB-EE21-4EC5-B6C1-D65B041014C8}"/>
    <cellStyle name="20% - Énfasis3 3 2" xfId="143" xr:uid="{88139E4A-2B17-4BD6-A00F-19FFD5482368}"/>
    <cellStyle name="20% - Énfasis3 4" xfId="144" xr:uid="{F2AAEEBF-585E-4A01-8DC5-352BB5ABFF2B}"/>
    <cellStyle name="20% - Énfasis3 5" xfId="145" xr:uid="{2691BC55-94B2-4704-A3DE-708C66C6FA34}"/>
    <cellStyle name="20% - Énfasis3 6" xfId="146" xr:uid="{D27B75DD-5306-4754-AF6C-C8DC998E10F0}"/>
    <cellStyle name="20% - Énfasis3 6 2" xfId="147" xr:uid="{D76F6D2B-EFC0-41A1-BD27-2B52C10CC5D8}"/>
    <cellStyle name="20% - Énfasis3 6 2 2" xfId="148" xr:uid="{F59A338A-1FDF-427B-8FE4-76EA8C34CDB0}"/>
    <cellStyle name="20% - Énfasis3 6 3" xfId="149" xr:uid="{8F1640B0-23F0-471F-8F6D-60E676468AD3}"/>
    <cellStyle name="20% - Énfasis3 6 4" xfId="150" xr:uid="{8E4BF532-E0D8-4911-9ACF-F51E91188CE9}"/>
    <cellStyle name="20% - Énfasis4 2" xfId="151" xr:uid="{419A8FF9-4BCE-4C4E-9864-F68C9A48C3DC}"/>
    <cellStyle name="20% - Énfasis4 2 2" xfId="152" xr:uid="{84FF2C9C-93EF-4E8C-B74A-2AFEC34752DE}"/>
    <cellStyle name="20% - Énfasis4 3" xfId="153" xr:uid="{77C32897-A36B-4740-BB19-0A4FE2521F21}"/>
    <cellStyle name="20% - Énfasis4 3 2" xfId="154" xr:uid="{E131E2B1-E94A-4863-B093-399CA40B4D0A}"/>
    <cellStyle name="20% - Énfasis4 4" xfId="155" xr:uid="{5678D540-1829-401B-9452-1474EBEE2557}"/>
    <cellStyle name="20% - Énfasis4 5" xfId="156" xr:uid="{A4E3B381-EF6A-413A-B6F5-96D116176ECF}"/>
    <cellStyle name="20% - Énfasis4 6" xfId="157" xr:uid="{915E3C74-A2B9-44A1-813D-496A52FB0000}"/>
    <cellStyle name="20% - Énfasis4 6 2" xfId="158" xr:uid="{47CB9A0B-A132-4E37-874B-44CD8FF98B23}"/>
    <cellStyle name="20% - Énfasis4 6 2 2" xfId="159" xr:uid="{F611F702-C922-4441-938F-5FAB4F1043D7}"/>
    <cellStyle name="20% - Énfasis4 6 3" xfId="160" xr:uid="{500453D3-39EE-4CBF-A3F7-210D64B8B700}"/>
    <cellStyle name="20% - Énfasis4 6 4" xfId="161" xr:uid="{07136FDE-BB13-4B35-9AF4-8E058235F330}"/>
    <cellStyle name="20% - Énfasis5 2" xfId="162" xr:uid="{AEDF2B18-F3F8-443F-A917-A3764C625F83}"/>
    <cellStyle name="20% - Énfasis5 2 2" xfId="163" xr:uid="{62299818-16A9-4C4F-B88A-BCC49EC3B707}"/>
    <cellStyle name="20% - Énfasis5 3" xfId="164" xr:uid="{A94A0A19-9475-4279-A38B-D4C6B4E10842}"/>
    <cellStyle name="20% - Énfasis5 3 2" xfId="165" xr:uid="{9341EC91-649B-437B-89BA-143D1A19E7C6}"/>
    <cellStyle name="20% - Énfasis5 4" xfId="166" xr:uid="{28CCE3FD-B9D7-482C-A5C0-2120B82F9D89}"/>
    <cellStyle name="20% - Énfasis5 5" xfId="167" xr:uid="{30F8FBCF-2B03-4968-9A48-9873C68FB7BA}"/>
    <cellStyle name="20% - Énfasis5 6" xfId="168" xr:uid="{8BCB8A1D-ECD1-4710-A310-DE81EDD16433}"/>
    <cellStyle name="20% - Énfasis5 6 2" xfId="169" xr:uid="{5B4A3A5D-96A6-42DE-A5F5-8599222D7E0A}"/>
    <cellStyle name="20% - Énfasis5 6 2 2" xfId="170" xr:uid="{B79BD2C5-6C70-49A4-9B86-7C340D17CA8D}"/>
    <cellStyle name="20% - Énfasis5 6 3" xfId="171" xr:uid="{C503C17F-ABA9-4A05-91BD-0AE5E093602B}"/>
    <cellStyle name="20% - Énfasis5 6 4" xfId="172" xr:uid="{1AC15802-2DD5-40A8-976B-67679CF426BC}"/>
    <cellStyle name="20% - Énfasis6 2" xfId="173" xr:uid="{B8B94A76-4351-48C4-86E8-611E06EA75C3}"/>
    <cellStyle name="20% - Énfasis6 2 2" xfId="174" xr:uid="{B6CD1ED4-04C9-459D-9E8E-A97E394D0F79}"/>
    <cellStyle name="20% - Énfasis6 3" xfId="175" xr:uid="{74F2EF65-7CD0-4CB1-9B26-422D2F6C7005}"/>
    <cellStyle name="20% - Énfasis6 3 2" xfId="176" xr:uid="{042EBA94-7736-45EE-8068-479E172F6176}"/>
    <cellStyle name="20% - Énfasis6 4" xfId="177" xr:uid="{1BCF8B83-2A56-4636-9875-A0EC7A12BB2D}"/>
    <cellStyle name="20% - Énfasis6 5" xfId="178" xr:uid="{54E26A1A-ECD5-48D1-8023-C70D7EE2F4E9}"/>
    <cellStyle name="20% - Énfasis6 6" xfId="179" xr:uid="{D35297D4-0257-43BD-9978-FB5409614635}"/>
    <cellStyle name="20% - Énfasis6 6 2" xfId="180" xr:uid="{856AC1F0-7543-4AAA-BF5D-029AEF7DB503}"/>
    <cellStyle name="20% - Énfasis6 6 2 2" xfId="181" xr:uid="{2D6D91C1-CBEE-4D1C-9771-D56DDBC554F4}"/>
    <cellStyle name="20% - Énfasis6 6 3" xfId="182" xr:uid="{2DB36437-D204-4086-A2D6-D821D25D2F94}"/>
    <cellStyle name="20% - Énfasis6 6 4" xfId="183" xr:uid="{238E5CBB-5EBA-487A-8892-C92938C68A62}"/>
    <cellStyle name="20% - アクセント 1" xfId="184" xr:uid="{9CE7E6FB-DF59-4374-B27C-9C6B3C68A748}"/>
    <cellStyle name="20% - アクセント 1 2" xfId="185" xr:uid="{32A9C6B0-3743-4A0B-BE37-6FC5EBD38C61}"/>
    <cellStyle name="20% - アクセント 1 2 2" xfId="186" xr:uid="{35A7E0E0-6BDD-4F97-B1C2-20131B1A52EF}"/>
    <cellStyle name="20% - アクセント 1 2 2 2" xfId="187" xr:uid="{2A83080A-857D-4F76-B51C-5577BA9E4CB5}"/>
    <cellStyle name="20% - アクセント 1 2 2 3" xfId="188" xr:uid="{A171DDCF-DEDF-4B95-AF60-5F8DF2109467}"/>
    <cellStyle name="20% - アクセント 1 2 2 3 2" xfId="189" xr:uid="{CB1F05F8-3C8F-4DBC-8998-D6D6EE3F0C48}"/>
    <cellStyle name="20% - アクセント 1 2 2 4" xfId="190" xr:uid="{E5A58BA9-DC88-4BFF-BB98-9F021328D46D}"/>
    <cellStyle name="20% - アクセント 1 2 2 5" xfId="191" xr:uid="{A82558D6-FDC3-4B9F-A797-248D5C5317BB}"/>
    <cellStyle name="20% - アクセント 1 2 3" xfId="192" xr:uid="{1E35CE47-97C1-4439-8708-C411473992DE}"/>
    <cellStyle name="20% - アクセント 1 2 4" xfId="193" xr:uid="{AE2E57B8-FE89-4826-934C-281ACF49B947}"/>
    <cellStyle name="20% - アクセント 1 3" xfId="194" xr:uid="{E025F4E9-81A6-4840-ADB2-AD0FE71E3D28}"/>
    <cellStyle name="20% - アクセント 1 4" xfId="195" xr:uid="{FE57EE99-C67D-4056-A0F3-E4A90CE2EFDB}"/>
    <cellStyle name="20% - アクセント 1 4 2" xfId="196" xr:uid="{209D2BDC-00D6-4E74-904D-906817E47314}"/>
    <cellStyle name="20% - アクセント 1 4 2 2" xfId="197" xr:uid="{EE41F755-BF11-4FB4-BC7E-1336C78E2466}"/>
    <cellStyle name="20% - アクセント 1 4 2 2 2" xfId="198" xr:uid="{7B602CA1-1FB6-4042-A2D8-65E75DC8E8D1}"/>
    <cellStyle name="20% - アクセント 1 4 2 3" xfId="199" xr:uid="{C44C1B4A-2F54-4F15-86BE-18E605E511F0}"/>
    <cellStyle name="20% - アクセント 1 4 2 4" xfId="200" xr:uid="{A86D1FBE-BA8B-439F-98AD-8CFA844823DA}"/>
    <cellStyle name="20% - アクセント 1 4 3" xfId="201" xr:uid="{149B5D35-0CEB-437B-9158-916552B8C4ED}"/>
    <cellStyle name="20% - アクセント 1 4 3 2" xfId="202" xr:uid="{ECF194DB-F48E-4850-B6D8-15E1B3D1D1F4}"/>
    <cellStyle name="20% - アクセント 1 4 4" xfId="203" xr:uid="{2228AC9A-7992-4806-A9EB-785C2CF95ABF}"/>
    <cellStyle name="20% - アクセント 1 4 5" xfId="204" xr:uid="{5B25DF21-4CA0-443E-8577-9E63C37A775D}"/>
    <cellStyle name="20% - アクセント 2" xfId="205" xr:uid="{22116A88-5CC5-411E-BB91-19701E4117D6}"/>
    <cellStyle name="20% - アクセント 2 2" xfId="206" xr:uid="{FDDE38D4-6573-4941-8FA1-AD8144D0B668}"/>
    <cellStyle name="20% - アクセント 2 2 2" xfId="207" xr:uid="{E051B0C9-3502-4A69-9785-0BD3CA8592AB}"/>
    <cellStyle name="20% - アクセント 2 2 2 2" xfId="208" xr:uid="{7B4DE746-8D4B-4248-AFA1-695647729E16}"/>
    <cellStyle name="20% - アクセント 2 2 2 3" xfId="209" xr:uid="{CBC8D8E4-607B-433C-83B2-E0A77FD16A2D}"/>
    <cellStyle name="20% - アクセント 2 2 2 3 2" xfId="210" xr:uid="{0743FC1D-FA24-4DE6-9444-07E91F87F484}"/>
    <cellStyle name="20% - アクセント 2 2 2 4" xfId="211" xr:uid="{699BE03F-BC1F-42AD-B85C-E5CF1B87DF31}"/>
    <cellStyle name="20% - アクセント 2 2 2 5" xfId="212" xr:uid="{9600ADCF-2E32-431E-B5F0-C2B3B8E277C0}"/>
    <cellStyle name="20% - アクセント 2 2 3" xfId="213" xr:uid="{CA1B695C-17A3-40CF-88D4-F85E66CB9E71}"/>
    <cellStyle name="20% - アクセント 2 2 4" xfId="214" xr:uid="{9DD6F9CE-12F2-47AD-9B01-7B8B765098A3}"/>
    <cellStyle name="20% - アクセント 2 3" xfId="215" xr:uid="{759FE17F-A8AD-4494-8F7B-085A8D29FE8E}"/>
    <cellStyle name="20% - アクセント 2 4" xfId="216" xr:uid="{BC29B2AB-60B4-408C-8B1C-FFF7B3D6CBA7}"/>
    <cellStyle name="20% - アクセント 2 4 2" xfId="217" xr:uid="{560CB13E-4BC5-4E4F-8B2B-0E67E71BCA20}"/>
    <cellStyle name="20% - アクセント 2 4 2 2" xfId="218" xr:uid="{21DB4D83-66BF-4984-B5FF-FD9FBDDA4034}"/>
    <cellStyle name="20% - アクセント 2 4 2 2 2" xfId="219" xr:uid="{A0C52313-00C9-4C16-97F5-52F4A5A27D07}"/>
    <cellStyle name="20% - アクセント 2 4 2 3" xfId="220" xr:uid="{8BA1F6E3-8735-4501-81EB-384D641673E9}"/>
    <cellStyle name="20% - アクセント 2 4 2 4" xfId="221" xr:uid="{44C47366-DD4D-44F3-AD2D-BC45C4D7659F}"/>
    <cellStyle name="20% - アクセント 2 4 3" xfId="222" xr:uid="{A1738329-BB97-4A7F-818D-23EFB70079AB}"/>
    <cellStyle name="20% - アクセント 2 4 3 2" xfId="223" xr:uid="{EBCB1AE2-0BC2-434F-8359-1ED5FE1E1389}"/>
    <cellStyle name="20% - アクセント 2 4 4" xfId="224" xr:uid="{ECCF2CAF-5DA0-4385-946A-6CF180DFFDEF}"/>
    <cellStyle name="20% - アクセント 2 4 5" xfId="225" xr:uid="{B45F1A1E-8843-475D-BF87-B684FE7E6F86}"/>
    <cellStyle name="20% - アクセント 3" xfId="226" xr:uid="{825357F1-6E7F-41EF-849E-EB4996452F4E}"/>
    <cellStyle name="20% - アクセント 3 2" xfId="227" xr:uid="{37201DF2-840B-4E06-B267-E031101B89BE}"/>
    <cellStyle name="20% - アクセント 3 2 2" xfId="228" xr:uid="{F9FEC2A5-EF69-47CF-9722-EAD53705E997}"/>
    <cellStyle name="20% - アクセント 3 2 2 2" xfId="229" xr:uid="{DAD53E4E-D4F5-4861-91A6-195D5A616665}"/>
    <cellStyle name="20% - アクセント 3 2 2 3" xfId="230" xr:uid="{CE7411C2-68F2-4485-8DB6-57C891250573}"/>
    <cellStyle name="20% - アクセント 3 2 2 3 2" xfId="231" xr:uid="{8AD0173B-0FF2-4104-ADC7-EC7B39EEE974}"/>
    <cellStyle name="20% - アクセント 3 2 2 4" xfId="232" xr:uid="{CE99AD70-1F42-485C-A89F-6C9408992D34}"/>
    <cellStyle name="20% - アクセント 3 2 2 5" xfId="233" xr:uid="{04B7B83F-7F8D-4217-AF30-6C20C4A258A5}"/>
    <cellStyle name="20% - アクセント 3 2 3" xfId="234" xr:uid="{4AC1D803-B695-40B3-B982-79B71E7A5720}"/>
    <cellStyle name="20% - アクセント 3 2 4" xfId="235" xr:uid="{952702B9-C37C-4461-849B-4DBF50900B3C}"/>
    <cellStyle name="20% - アクセント 3 3" xfId="236" xr:uid="{DA9A56CF-6C48-44CD-B36D-5B9C0C5A6CD5}"/>
    <cellStyle name="20% - アクセント 3 4" xfId="237" xr:uid="{B84EC29E-3DB6-4354-9B6B-FA5EE1E1D425}"/>
    <cellStyle name="20% - アクセント 3 4 2" xfId="238" xr:uid="{0369D2A8-0A7C-4AEF-B518-D1CA731A17ED}"/>
    <cellStyle name="20% - アクセント 3 4 2 2" xfId="239" xr:uid="{0E5A228A-573A-48B1-B4C4-79212F63A3AA}"/>
    <cellStyle name="20% - アクセント 3 4 2 2 2" xfId="240" xr:uid="{4F7B4DC8-60DD-4CCA-BBA3-46FBB5EBDFE5}"/>
    <cellStyle name="20% - アクセント 3 4 2 3" xfId="241" xr:uid="{00257C30-AB74-4ABC-A730-BC189644E2EF}"/>
    <cellStyle name="20% - アクセント 3 4 2 4" xfId="242" xr:uid="{D7E4A943-186B-4D08-83CD-A3977696DB54}"/>
    <cellStyle name="20% - アクセント 3 4 3" xfId="243" xr:uid="{C15CFC37-EF9A-4DF0-BC39-D25A07E33348}"/>
    <cellStyle name="20% - アクセント 3 4 3 2" xfId="244" xr:uid="{CF2BCE45-CE76-42D7-A356-63D23408CB27}"/>
    <cellStyle name="20% - アクセント 3 4 4" xfId="245" xr:uid="{F6B6B35E-DF14-40ED-8CED-A9887FF11C94}"/>
    <cellStyle name="20% - アクセント 3 4 5" xfId="246" xr:uid="{D1DD1584-F976-47ED-A8AD-A7E15BCB3866}"/>
    <cellStyle name="20% - アクセント 4" xfId="247" xr:uid="{4BF6885A-1FB4-407C-ADB6-FF7A23E6609A}"/>
    <cellStyle name="20% - アクセント 4 2" xfId="248" xr:uid="{4ED7B1D0-4B1C-4B73-90A0-E88A61D78019}"/>
    <cellStyle name="20% - アクセント 4 2 2" xfId="249" xr:uid="{90D1C079-CCBB-4DA1-8C92-F3842AD263D0}"/>
    <cellStyle name="20% - アクセント 4 2 2 2" xfId="250" xr:uid="{0093D2F4-B7F3-4821-B054-EFFD72D79AA1}"/>
    <cellStyle name="20% - アクセント 4 2 2 3" xfId="251" xr:uid="{85925F24-8839-4BF7-957C-F724A4E63918}"/>
    <cellStyle name="20% - アクセント 4 2 2 3 2" xfId="252" xr:uid="{C5E32616-4757-470C-9DFB-D79E1CF6C093}"/>
    <cellStyle name="20% - アクセント 4 2 2 4" xfId="253" xr:uid="{2F915F3A-9149-437A-8C84-80E8261C3DD5}"/>
    <cellStyle name="20% - アクセント 4 2 2 5" xfId="254" xr:uid="{CC855CCB-861C-46EE-BF61-4E5F6CA86383}"/>
    <cellStyle name="20% - アクセント 4 2 3" xfId="255" xr:uid="{C40F9F1F-6EBF-4856-84B5-A74FB8E66F55}"/>
    <cellStyle name="20% - アクセント 4 2 4" xfId="256" xr:uid="{DB050F43-5CB6-4686-B376-76CC529A94FF}"/>
    <cellStyle name="20% - アクセント 4 3" xfId="257" xr:uid="{08F28DA1-E7CA-42BE-80CB-24D2B3AF15E3}"/>
    <cellStyle name="20% - アクセント 4 4" xfId="258" xr:uid="{85A15CBC-CB97-4438-B8E9-D1A068FF4140}"/>
    <cellStyle name="20% - アクセント 4 4 2" xfId="259" xr:uid="{F49F5E1E-BCBB-4485-8955-6A7CC1D6EACA}"/>
    <cellStyle name="20% - アクセント 4 4 2 2" xfId="260" xr:uid="{EDDF627B-1528-4563-B546-AB8D7C0F13F7}"/>
    <cellStyle name="20% - アクセント 4 4 2 2 2" xfId="261" xr:uid="{A4538DD2-7777-42D1-B318-626725CF25A7}"/>
    <cellStyle name="20% - アクセント 4 4 2 3" xfId="262" xr:uid="{78979B4F-0ECB-436D-96E2-643A67C29089}"/>
    <cellStyle name="20% - アクセント 4 4 2 4" xfId="263" xr:uid="{6FE36142-B1E1-4492-B59D-A34CE6F9256C}"/>
    <cellStyle name="20% - アクセント 4 4 3" xfId="264" xr:uid="{266C3B96-DFDC-4B56-AA6C-BEB5721D5F65}"/>
    <cellStyle name="20% - アクセント 4 4 3 2" xfId="265" xr:uid="{822040E7-B20C-4B49-909D-C99B6000D630}"/>
    <cellStyle name="20% - アクセント 4 4 4" xfId="266" xr:uid="{DEFEED0E-F91F-4FB5-8420-BFA51540C8F3}"/>
    <cellStyle name="20% - アクセント 4 4 5" xfId="267" xr:uid="{83DE236D-8F30-4E33-A73D-4D5FD6FC0523}"/>
    <cellStyle name="20% - アクセント 5" xfId="268" xr:uid="{066E1675-EDC8-410D-822D-D9218B86FF12}"/>
    <cellStyle name="20% - アクセント 5 2" xfId="269" xr:uid="{3E4278C8-148A-4DF8-9CB6-8E5B91CBE37A}"/>
    <cellStyle name="20% - アクセント 5 2 2" xfId="270" xr:uid="{3512D39E-AC14-485D-AF64-E40B98048E0C}"/>
    <cellStyle name="20% - アクセント 5 2 2 2" xfId="271" xr:uid="{3D161081-2E1A-4978-B9F4-0742A240E0AA}"/>
    <cellStyle name="20% - アクセント 5 2 2 3" xfId="272" xr:uid="{B44BDE54-C2B6-45D8-A593-FFB18498AD69}"/>
    <cellStyle name="20% - アクセント 5 2 2 3 2" xfId="273" xr:uid="{8AD91F82-3E1B-4863-B78C-D9AAD9078E06}"/>
    <cellStyle name="20% - アクセント 5 2 2 4" xfId="274" xr:uid="{C53BAA45-F115-4EAA-B5A1-863A83D32FCE}"/>
    <cellStyle name="20% - アクセント 5 2 2 5" xfId="275" xr:uid="{825AB9D0-232F-4C10-9E57-3BF633342C1B}"/>
    <cellStyle name="20% - アクセント 5 2 3" xfId="276" xr:uid="{D8DB9D3A-7B64-4267-BE93-085EB6007EF3}"/>
    <cellStyle name="20% - アクセント 5 2 4" xfId="277" xr:uid="{FDFE10E6-840C-4238-999E-629091F8A491}"/>
    <cellStyle name="20% - アクセント 5 3" xfId="278" xr:uid="{D7B7D079-BCAB-4260-86BC-2ACC213C632F}"/>
    <cellStyle name="20% - アクセント 5 4" xfId="279" xr:uid="{A74278A2-4782-430B-ACE6-EF089F304A8F}"/>
    <cellStyle name="20% - アクセント 5 4 2" xfId="280" xr:uid="{5DA40592-99AB-4474-B66E-A813F18A0306}"/>
    <cellStyle name="20% - アクセント 5 4 2 2" xfId="281" xr:uid="{81C5CC60-FFC4-4929-8638-55601BD34377}"/>
    <cellStyle name="20% - アクセント 5 4 2 2 2" xfId="282" xr:uid="{88462F07-D2B6-4D2B-86E1-68E21FA0CE73}"/>
    <cellStyle name="20% - アクセント 5 4 2 3" xfId="283" xr:uid="{244CE031-90F4-4113-B677-D03B048B8D3F}"/>
    <cellStyle name="20% - アクセント 5 4 2 4" xfId="284" xr:uid="{F47EF2B1-75D6-4A6A-860B-689A1FA1268C}"/>
    <cellStyle name="20% - アクセント 5 4 3" xfId="285" xr:uid="{CEE094B9-5485-4FC8-9780-AF75949DBF4C}"/>
    <cellStyle name="20% - アクセント 5 4 3 2" xfId="286" xr:uid="{21C22966-C4A1-4DE5-ABEA-826C3691163A}"/>
    <cellStyle name="20% - アクセント 5 4 4" xfId="287" xr:uid="{2AE6C196-5106-4987-9C5F-A63FA1804A04}"/>
    <cellStyle name="20% - アクセント 5 4 5" xfId="288" xr:uid="{B2BB05C9-DBBB-48A8-AAE5-5635B83B7962}"/>
    <cellStyle name="20% - アクセント 6" xfId="289" xr:uid="{3818DF17-C216-4787-923B-D7BFDF22C1A5}"/>
    <cellStyle name="20% - アクセント 6 2" xfId="290" xr:uid="{B87A6945-4C8A-41CC-BA05-44D57816EAF0}"/>
    <cellStyle name="20% - アクセント 6 2 2" xfId="291" xr:uid="{F59B71E4-1EF5-4ACF-9695-DF5273115E60}"/>
    <cellStyle name="20% - アクセント 6 2 2 2" xfId="292" xr:uid="{AC0C8808-4A52-4111-B584-A7CD9D27C033}"/>
    <cellStyle name="20% - アクセント 6 2 2 3" xfId="293" xr:uid="{500DD175-8DBD-4ADB-A41B-3C55FEE73FA2}"/>
    <cellStyle name="20% - アクセント 6 2 2 3 2" xfId="294" xr:uid="{E9C99236-E21A-49D3-8EEB-230F961701FD}"/>
    <cellStyle name="20% - アクセント 6 2 2 4" xfId="295" xr:uid="{E96E0163-0753-44B5-89C7-4A68D88018D7}"/>
    <cellStyle name="20% - アクセント 6 2 2 5" xfId="296" xr:uid="{728FE39E-C63C-4704-87F2-EEF4DEB6F1B9}"/>
    <cellStyle name="20% - アクセント 6 2 3" xfId="297" xr:uid="{7FA5FF3A-5052-472C-957C-CBB762A2B9D8}"/>
    <cellStyle name="20% - アクセント 6 2 4" xfId="298" xr:uid="{7A670A45-8C54-4F2A-9DFB-68BA6AAB5F09}"/>
    <cellStyle name="20% - アクセント 6 3" xfId="299" xr:uid="{28DEFDC1-9821-46D0-A803-6133931A2C97}"/>
    <cellStyle name="20% - アクセント 6 4" xfId="300" xr:uid="{044C6E00-05A4-4A1C-B30E-9472B0E97DBC}"/>
    <cellStyle name="20% - アクセント 6 4 2" xfId="301" xr:uid="{70627F0E-10A1-452F-84D1-9AE7EEB06901}"/>
    <cellStyle name="20% - アクセント 6 4 2 2" xfId="302" xr:uid="{19AED6C3-0B9A-4FC9-8FB6-574CD3EBE139}"/>
    <cellStyle name="20% - アクセント 6 4 2 2 2" xfId="303" xr:uid="{60F8BCAF-1B4F-4F2F-998D-C7AE7682A77E}"/>
    <cellStyle name="20% - アクセント 6 4 2 3" xfId="304" xr:uid="{8D0E3FF9-405F-44EB-A5F1-781BA16A7921}"/>
    <cellStyle name="20% - アクセント 6 4 2 4" xfId="305" xr:uid="{A28262B8-3D6E-436F-8848-AFCD5266C1A2}"/>
    <cellStyle name="20% - アクセント 6 4 3" xfId="306" xr:uid="{FD7CCA8F-9786-4462-AC60-052E1E818590}"/>
    <cellStyle name="20% - アクセント 6 4 3 2" xfId="307" xr:uid="{BD5ABFAD-8409-44C4-B3AA-7BD7D181AC78}"/>
    <cellStyle name="20% - アクセント 6 4 4" xfId="308" xr:uid="{48E5570A-24AB-41F0-B43F-FC0A07AAFB78}"/>
    <cellStyle name="20% - アクセント 6 4 5" xfId="309" xr:uid="{62AC1475-15CF-4CF2-A97C-CE2F7F4EAE8A}"/>
    <cellStyle name="40% - Énfasis1 2" xfId="310" xr:uid="{DC76CF7F-42D1-4449-BFC4-8400A67D90CC}"/>
    <cellStyle name="40% - Énfasis1 2 2" xfId="311" xr:uid="{AD86557E-5839-4BCC-B5F6-6344FF319C1A}"/>
    <cellStyle name="40% - Énfasis1 3" xfId="312" xr:uid="{436002EB-AC18-48EE-A49C-4F519C02FF13}"/>
    <cellStyle name="40% - Énfasis1 3 2" xfId="313" xr:uid="{BD3A5312-9C67-417B-B13B-E44466ED92B7}"/>
    <cellStyle name="40% - Énfasis1 4" xfId="314" xr:uid="{4F56E894-51E1-4128-9A1F-861B91BF38B5}"/>
    <cellStyle name="40% - Énfasis1 5" xfId="315" xr:uid="{C40316EA-9C8F-4C46-8FA0-760D9085D5B3}"/>
    <cellStyle name="40% - Énfasis1 6" xfId="316" xr:uid="{7ADC4543-5842-454A-AF93-51A411CF2303}"/>
    <cellStyle name="40% - Énfasis1 6 2" xfId="317" xr:uid="{81B7C55B-3D93-45E8-9062-A52B15BD0D19}"/>
    <cellStyle name="40% - Énfasis1 6 2 2" xfId="318" xr:uid="{705894A4-E361-48AD-A6CB-92D6DA13039E}"/>
    <cellStyle name="40% - Énfasis1 6 3" xfId="319" xr:uid="{6BB4C6DB-6346-4F20-A11F-ACA36F1B25A9}"/>
    <cellStyle name="40% - Énfasis1 6 4" xfId="320" xr:uid="{B49F5F7A-62B5-4A5E-88B7-D095339F4C96}"/>
    <cellStyle name="40% - Énfasis2 2" xfId="321" xr:uid="{5C7E86C3-3514-46DA-8EAC-B8A81B648898}"/>
    <cellStyle name="40% - Énfasis2 2 2" xfId="322" xr:uid="{1F66BC4B-9A95-4409-9588-62B063762212}"/>
    <cellStyle name="40% - Énfasis2 3" xfId="323" xr:uid="{81336F6D-6E50-4CE3-9205-B4F82F2E99AA}"/>
    <cellStyle name="40% - Énfasis2 3 2" xfId="324" xr:uid="{69BD8B1C-826F-40E8-B670-8428C025CAF2}"/>
    <cellStyle name="40% - Énfasis2 4" xfId="325" xr:uid="{86319F0B-495D-46BC-B235-A9864DF0FA10}"/>
    <cellStyle name="40% - Énfasis2 5" xfId="326" xr:uid="{B8BC73B7-6B70-42BD-A58D-89E19BD2200C}"/>
    <cellStyle name="40% - Énfasis2 6" xfId="327" xr:uid="{776F133B-614E-4FDD-BAFC-4CBB84901279}"/>
    <cellStyle name="40% - Énfasis2 6 2" xfId="328" xr:uid="{9454D3E1-C266-4363-B2B8-E754E1BDFA48}"/>
    <cellStyle name="40% - Énfasis2 6 2 2" xfId="329" xr:uid="{86C0D933-16C4-4757-B8E6-AC20A9FFBC79}"/>
    <cellStyle name="40% - Énfasis2 6 3" xfId="330" xr:uid="{562E80E2-01C1-46FC-A0E3-DA09BCF52AEA}"/>
    <cellStyle name="40% - Énfasis2 6 4" xfId="331" xr:uid="{239DF972-5490-429D-8E2C-01AB192011D2}"/>
    <cellStyle name="40% - Énfasis3 2" xfId="332" xr:uid="{BC97DE95-8A0F-4C5D-8EC6-0EFF629DA042}"/>
    <cellStyle name="40% - Énfasis3 2 2" xfId="333" xr:uid="{75B38CEB-CBE5-457E-A0B7-235CF0B59B6A}"/>
    <cellStyle name="40% - Énfasis3 3" xfId="334" xr:uid="{82D420AA-D9F9-4662-8A2F-8D5E432805A7}"/>
    <cellStyle name="40% - Énfasis3 3 2" xfId="335" xr:uid="{954A36B7-F2C1-41BF-B00D-7E51FD7D2D99}"/>
    <cellStyle name="40% - Énfasis3 4" xfId="336" xr:uid="{DC7EE92B-DFE9-4D36-8149-BE28A984BADE}"/>
    <cellStyle name="40% - Énfasis3 5" xfId="337" xr:uid="{43E140D4-EE36-4F82-BA8D-57F090784E39}"/>
    <cellStyle name="40% - Énfasis3 6" xfId="338" xr:uid="{C56B3E8E-1361-4B9C-98E8-DAAACAFBE7A9}"/>
    <cellStyle name="40% - Énfasis3 6 2" xfId="339" xr:uid="{DCEDD6F5-D614-4740-B519-CB7CDFBB4A70}"/>
    <cellStyle name="40% - Énfasis3 6 2 2" xfId="340" xr:uid="{A55E9A8E-8B1F-41B7-820C-49749CABCAEF}"/>
    <cellStyle name="40% - Énfasis3 6 3" xfId="341" xr:uid="{F87CAE1D-CBAE-4D92-8A3A-44CE7C6C8B41}"/>
    <cellStyle name="40% - Énfasis3 6 4" xfId="342" xr:uid="{51DBC525-A009-40CB-BB37-A51BC30C0664}"/>
    <cellStyle name="40% - Énfasis4 2" xfId="343" xr:uid="{2623E6FF-7C0C-4EB0-B652-1C2780060F64}"/>
    <cellStyle name="40% - Énfasis4 2 2" xfId="344" xr:uid="{F6A675B1-E51E-4C24-ACC3-352655A315D3}"/>
    <cellStyle name="40% - Énfasis4 3" xfId="345" xr:uid="{37B8E33E-8A44-40A7-A400-348F6ED6DF9F}"/>
    <cellStyle name="40% - Énfasis4 3 2" xfId="346" xr:uid="{1F75CB91-5BE3-497A-9B64-98480C058A5F}"/>
    <cellStyle name="40% - Énfasis4 4" xfId="347" xr:uid="{E4350933-9091-4233-8E6D-80B7957D5F33}"/>
    <cellStyle name="40% - Énfasis4 5" xfId="348" xr:uid="{61309AFE-3056-48A3-B975-4C59218474CB}"/>
    <cellStyle name="40% - Énfasis4 6" xfId="349" xr:uid="{001B9D8A-1B17-4788-B74C-88C08EA63A61}"/>
    <cellStyle name="40% - Énfasis4 6 2" xfId="350" xr:uid="{BF55D987-2EE4-4A2B-9F74-3CC2BDD324D5}"/>
    <cellStyle name="40% - Énfasis4 6 2 2" xfId="351" xr:uid="{0BE8F3BE-5F61-4838-9620-71C68D54D869}"/>
    <cellStyle name="40% - Énfasis4 6 3" xfId="352" xr:uid="{C949A31E-F5F8-4668-93DD-CD3D12F74600}"/>
    <cellStyle name="40% - Énfasis4 6 4" xfId="353" xr:uid="{719E60CA-8BD7-4867-8DAA-2C0B8226A012}"/>
    <cellStyle name="40% - Énfasis5 2" xfId="354" xr:uid="{782F88F9-DF2E-4715-8D09-CEE204ADB7A5}"/>
    <cellStyle name="40% - Énfasis5 2 2" xfId="355" xr:uid="{90C698EB-59BF-4D5E-9687-C48D82ECAF61}"/>
    <cellStyle name="40% - Énfasis5 3" xfId="356" xr:uid="{5DB715B9-DEC1-4B5E-95FB-253EEF3E7BB2}"/>
    <cellStyle name="40% - Énfasis5 3 2" xfId="357" xr:uid="{2103A53E-44CF-4AB2-952F-CDD85C58533F}"/>
    <cellStyle name="40% - Énfasis5 4" xfId="358" xr:uid="{E45524B3-9616-430D-8EB2-AFEC244D708F}"/>
    <cellStyle name="40% - Énfasis5 5" xfId="359" xr:uid="{F32A4B5D-4806-40DF-9D24-5E718B357F4B}"/>
    <cellStyle name="40% - Énfasis5 6" xfId="360" xr:uid="{27046841-D62C-410E-B74D-6EC62161C8EA}"/>
    <cellStyle name="40% - Énfasis5 6 2" xfId="361" xr:uid="{4C2E4FEA-E24C-49FA-9EAA-524D032D23F7}"/>
    <cellStyle name="40% - Énfasis5 6 2 2" xfId="362" xr:uid="{E2F22E6F-C886-4F92-BE22-24BBAF9C8623}"/>
    <cellStyle name="40% - Énfasis5 6 3" xfId="363" xr:uid="{A25519D1-BECB-4FDF-89A9-5F4F6AE7DE38}"/>
    <cellStyle name="40% - Énfasis5 6 4" xfId="364" xr:uid="{270FC007-C7E1-4182-90A2-561EF8C8B931}"/>
    <cellStyle name="40% - Énfasis6 2" xfId="365" xr:uid="{045D0AB9-106F-4050-B77C-D15AE5CA5A4F}"/>
    <cellStyle name="40% - Énfasis6 2 2" xfId="366" xr:uid="{1E5774E0-3A64-4A4D-9D40-2A866334BF12}"/>
    <cellStyle name="40% - Énfasis6 3" xfId="367" xr:uid="{BFADB4CB-EFE2-404A-81C1-1BAC42805F78}"/>
    <cellStyle name="40% - Énfasis6 3 2" xfId="368" xr:uid="{B67C5ECE-E6A8-4E50-A40D-DA0021BB4365}"/>
    <cellStyle name="40% - Énfasis6 4" xfId="369" xr:uid="{A131CF2F-4B4A-437B-A8F1-C35D689B4503}"/>
    <cellStyle name="40% - Énfasis6 5" xfId="370" xr:uid="{3272C5A3-5428-4C7B-92A3-8156D88002D2}"/>
    <cellStyle name="40% - Énfasis6 6" xfId="371" xr:uid="{0D442AC6-2343-441E-9A6F-E619F6B96229}"/>
    <cellStyle name="40% - Énfasis6 6 2" xfId="372" xr:uid="{9C507A35-3596-4DAE-BDCB-941551229A81}"/>
    <cellStyle name="40% - Énfasis6 6 2 2" xfId="373" xr:uid="{21AB902E-D625-4B40-AC27-B747B04C6965}"/>
    <cellStyle name="40% - Énfasis6 6 3" xfId="374" xr:uid="{9055832E-701B-459B-AE29-EAB522E61BFE}"/>
    <cellStyle name="40% - Énfasis6 6 4" xfId="375" xr:uid="{187A528D-0460-475C-93CC-A453DEE3BAFC}"/>
    <cellStyle name="40% - アクセント 1" xfId="376" xr:uid="{3BA9AFDA-C8DE-410A-AFC8-2A3D851F4A7C}"/>
    <cellStyle name="40% - アクセント 1 2" xfId="377" xr:uid="{9D8B934F-5045-4241-AF03-AF6AC6920A5E}"/>
    <cellStyle name="40% - アクセント 1 2 2" xfId="378" xr:uid="{A8B178CD-7468-4FCB-B0C5-74978C99B748}"/>
    <cellStyle name="40% - アクセント 1 2 2 2" xfId="379" xr:uid="{4625F829-36DE-44D2-AE4B-B97617C80B8F}"/>
    <cellStyle name="40% - アクセント 1 2 2 3" xfId="380" xr:uid="{60C83813-5B69-4E5C-8A11-6DEC12288931}"/>
    <cellStyle name="40% - アクセント 1 2 2 3 2" xfId="381" xr:uid="{7CDF7FD1-34D6-407F-BB53-85B845CC784C}"/>
    <cellStyle name="40% - アクセント 1 2 2 4" xfId="382" xr:uid="{51348F70-280E-4D5D-B4C1-D0DE94A74F29}"/>
    <cellStyle name="40% - アクセント 1 2 2 5" xfId="383" xr:uid="{9EE0F76E-F0B6-48C9-A58C-9248D0DEE93E}"/>
    <cellStyle name="40% - アクセント 1 2 3" xfId="384" xr:uid="{3A7D7ECF-7488-46E5-A73C-C49C3D57DD60}"/>
    <cellStyle name="40% - アクセント 1 2 4" xfId="385" xr:uid="{A7E7A3F7-D4C7-4A4C-B3C7-D39119980AF7}"/>
    <cellStyle name="40% - アクセント 1 3" xfId="386" xr:uid="{A1B9F081-5437-4800-B229-7D5897F1D180}"/>
    <cellStyle name="40% - アクセント 1 4" xfId="387" xr:uid="{82EEF16A-5F29-4BEF-8924-900CE97B0B12}"/>
    <cellStyle name="40% - アクセント 1 4 2" xfId="388" xr:uid="{C9C17083-EEFD-47B1-A682-3580BE5B180A}"/>
    <cellStyle name="40% - アクセント 1 4 2 2" xfId="389" xr:uid="{558AA5AD-581D-40AE-8DF1-DDA3CB369018}"/>
    <cellStyle name="40% - アクセント 1 4 2 2 2" xfId="390" xr:uid="{838C4335-B313-408B-AFE5-0F7E132862BD}"/>
    <cellStyle name="40% - アクセント 1 4 2 3" xfId="391" xr:uid="{CF79C159-7547-4485-9DCA-B4D2D2E23E45}"/>
    <cellStyle name="40% - アクセント 1 4 2 4" xfId="392" xr:uid="{F5BB6090-6FCD-4133-BA07-B7F66C70DF77}"/>
    <cellStyle name="40% - アクセント 1 4 3" xfId="393" xr:uid="{D80ACDA8-E114-48AD-A1D7-151432E55B40}"/>
    <cellStyle name="40% - アクセント 1 4 3 2" xfId="394" xr:uid="{EE9EBC53-18B2-4138-AA72-3C36D66272E7}"/>
    <cellStyle name="40% - アクセント 1 4 4" xfId="395" xr:uid="{136FCB2F-AD1F-4D26-8528-66611257D1E3}"/>
    <cellStyle name="40% - アクセント 1 4 5" xfId="396" xr:uid="{F26B6680-7AB5-422F-A700-D56CDD16C286}"/>
    <cellStyle name="40% - アクセント 2" xfId="397" xr:uid="{32360454-9E92-4BFD-958C-334171BF259A}"/>
    <cellStyle name="40% - アクセント 2 2" xfId="398" xr:uid="{0DEE56A5-351F-4E5A-A7D3-3F63DC849BE5}"/>
    <cellStyle name="40% - アクセント 2 2 2" xfId="399" xr:uid="{43AD577A-ADFF-4CB7-9F1F-30A93DD67130}"/>
    <cellStyle name="40% - アクセント 2 2 2 2" xfId="400" xr:uid="{4A742CD3-8B0B-445D-A388-351155B4A274}"/>
    <cellStyle name="40% - アクセント 2 2 2 3" xfId="401" xr:uid="{275D5DA9-4B08-4710-8E2F-3FDB9A851C25}"/>
    <cellStyle name="40% - アクセント 2 2 2 3 2" xfId="402" xr:uid="{6CAABA74-3B38-4980-B7D7-C128F6BCB154}"/>
    <cellStyle name="40% - アクセント 2 2 2 4" xfId="403" xr:uid="{F647D266-C19F-4614-A8F6-31ED187A3E82}"/>
    <cellStyle name="40% - アクセント 2 2 2 5" xfId="404" xr:uid="{597A3FE2-1844-424D-9BD2-696C67254331}"/>
    <cellStyle name="40% - アクセント 2 2 3" xfId="405" xr:uid="{5349597B-2CA8-4FAE-9B0C-D80976B6A657}"/>
    <cellStyle name="40% - アクセント 2 2 4" xfId="406" xr:uid="{48FBC3F5-7B0A-42CE-A8C6-521F25F7CF96}"/>
    <cellStyle name="40% - アクセント 2 3" xfId="407" xr:uid="{3876419A-0CC2-4281-B201-C7E7F8FE6EF9}"/>
    <cellStyle name="40% - アクセント 2 4" xfId="408" xr:uid="{D9784933-65C8-4827-8169-9C82E7E50F45}"/>
    <cellStyle name="40% - アクセント 2 4 2" xfId="409" xr:uid="{779DE8FC-7628-4CC1-ACF6-30E2F2309EA1}"/>
    <cellStyle name="40% - アクセント 2 4 2 2" xfId="410" xr:uid="{CE2C858A-1D79-4954-B66C-26531D961FFA}"/>
    <cellStyle name="40% - アクセント 2 4 2 2 2" xfId="411" xr:uid="{78723671-A9A9-4C5C-B392-08E3E158A9DA}"/>
    <cellStyle name="40% - アクセント 2 4 2 3" xfId="412" xr:uid="{A318C38D-4081-4C16-A812-EF6160C5EED5}"/>
    <cellStyle name="40% - アクセント 2 4 2 4" xfId="413" xr:uid="{026A53FF-C73C-481B-B65F-63E35C70C169}"/>
    <cellStyle name="40% - アクセント 2 4 3" xfId="414" xr:uid="{3C5ED062-8CC2-4355-B8BA-ECA2012527D5}"/>
    <cellStyle name="40% - アクセント 2 4 3 2" xfId="415" xr:uid="{F59CC539-EDA7-4FFA-A6B5-D2B59ECEC4F6}"/>
    <cellStyle name="40% - アクセント 2 4 4" xfId="416" xr:uid="{F34F6500-4C40-4E58-9521-5A06F0097BDA}"/>
    <cellStyle name="40% - アクセント 2 4 5" xfId="417" xr:uid="{979A4F6E-6254-4229-A18A-4AC9CB7A11C9}"/>
    <cellStyle name="40% - アクセント 3" xfId="418" xr:uid="{A0778C7D-0ED4-4428-8075-09A1D55AA939}"/>
    <cellStyle name="40% - アクセント 3 2" xfId="419" xr:uid="{2E63A7D9-C8A0-4C38-B9DA-26A3B0B9FFD7}"/>
    <cellStyle name="40% - アクセント 3 2 2" xfId="420" xr:uid="{0E1849F3-6A88-4F74-8F19-B8441DF2195E}"/>
    <cellStyle name="40% - アクセント 3 2 2 2" xfId="421" xr:uid="{F594CAEE-6463-4349-B2AF-8E9D02662E12}"/>
    <cellStyle name="40% - アクセント 3 2 2 3" xfId="422" xr:uid="{AD66B185-3870-4540-BF7F-E663BC17BACF}"/>
    <cellStyle name="40% - アクセント 3 2 2 3 2" xfId="423" xr:uid="{B06887F2-7D0E-4F24-9399-AB66005C7594}"/>
    <cellStyle name="40% - アクセント 3 2 2 4" xfId="424" xr:uid="{5F698C80-2BA7-4355-9938-333AD037E273}"/>
    <cellStyle name="40% - アクセント 3 2 2 5" xfId="425" xr:uid="{03EFAC25-00AE-471B-A51F-8C774D463507}"/>
    <cellStyle name="40% - アクセント 3 2 3" xfId="426" xr:uid="{30BCB059-19E5-45EA-A070-04FA3A031F01}"/>
    <cellStyle name="40% - アクセント 3 2 4" xfId="427" xr:uid="{C26F55F9-7519-4952-B16A-3808E561C38E}"/>
    <cellStyle name="40% - アクセント 3 3" xfId="428" xr:uid="{8D6FB039-E3FD-4CFF-8F0C-663976F65179}"/>
    <cellStyle name="40% - アクセント 3 4" xfId="429" xr:uid="{BA01FCFC-6CA5-45FD-B32E-EA5075BE3601}"/>
    <cellStyle name="40% - アクセント 3 4 2" xfId="430" xr:uid="{940F11AF-77BD-4C36-B773-C9C9A7816C2B}"/>
    <cellStyle name="40% - アクセント 3 4 2 2" xfId="431" xr:uid="{9494186E-2624-4512-ADC8-2ED3CEDD19F8}"/>
    <cellStyle name="40% - アクセント 3 4 2 2 2" xfId="432" xr:uid="{CF5D60A3-EE4D-48AB-9680-25C71DC15D07}"/>
    <cellStyle name="40% - アクセント 3 4 2 3" xfId="433" xr:uid="{1502EF83-081F-4792-9915-681A21499FEE}"/>
    <cellStyle name="40% - アクセント 3 4 2 4" xfId="434" xr:uid="{BDB78EE2-294D-4B2B-8857-E92D06681BCC}"/>
    <cellStyle name="40% - アクセント 3 4 3" xfId="435" xr:uid="{85319D51-4B30-47A8-986D-8A8213B30FAE}"/>
    <cellStyle name="40% - アクセント 3 4 3 2" xfId="436" xr:uid="{F1AE69C5-5C8E-422D-8A95-A057F3DBBB9D}"/>
    <cellStyle name="40% - アクセント 3 4 4" xfId="437" xr:uid="{5E2D283D-8023-4EE1-9057-5A3357DF8C8D}"/>
    <cellStyle name="40% - アクセント 3 4 5" xfId="438" xr:uid="{5EF7EBF5-70B3-45F7-A51D-DF76594492DC}"/>
    <cellStyle name="40% - アクセント 4" xfId="439" xr:uid="{D9285FF4-60B9-4ED7-BE0B-2D11B72D44B3}"/>
    <cellStyle name="40% - アクセント 4 2" xfId="440" xr:uid="{FC518016-3CDF-4C92-A9E1-72DA5E296E4B}"/>
    <cellStyle name="40% - アクセント 4 2 2" xfId="441" xr:uid="{EE4BF075-D269-4067-850A-6A7A0EE19825}"/>
    <cellStyle name="40% - アクセント 4 2 2 2" xfId="442" xr:uid="{A3F2DCFC-5D0F-46AF-8B3B-2E392403F9C2}"/>
    <cellStyle name="40% - アクセント 4 2 2 3" xfId="443" xr:uid="{E49CB6B7-0382-4612-A5BF-56D24D57DAF3}"/>
    <cellStyle name="40% - アクセント 4 2 2 3 2" xfId="444" xr:uid="{8C6EEF5F-D7A8-41A2-8C32-DE91E6A4CC49}"/>
    <cellStyle name="40% - アクセント 4 2 2 4" xfId="445" xr:uid="{49088077-42D4-4342-9BA9-94D4C28D8851}"/>
    <cellStyle name="40% - アクセント 4 2 2 5" xfId="446" xr:uid="{47E1070F-13E4-44A3-9B78-839996F1AD91}"/>
    <cellStyle name="40% - アクセント 4 2 3" xfId="447" xr:uid="{7063B4FF-E03B-4218-AE83-CC97D6D518BB}"/>
    <cellStyle name="40% - アクセント 4 2 4" xfId="448" xr:uid="{794B63F4-DBAC-4FAD-889F-1F995D6BF135}"/>
    <cellStyle name="40% - アクセント 4 3" xfId="449" xr:uid="{89D6C169-D083-485E-9DF7-869E5A98CA64}"/>
    <cellStyle name="40% - アクセント 4 4" xfId="450" xr:uid="{B9CDA7E5-7028-411F-9814-20EC33199124}"/>
    <cellStyle name="40% - アクセント 4 4 2" xfId="451" xr:uid="{787A4C52-E109-4983-8337-4A647ADD8035}"/>
    <cellStyle name="40% - アクセント 4 4 2 2" xfId="452" xr:uid="{8690DBD5-D133-453D-A37A-EB07A874D3EA}"/>
    <cellStyle name="40% - アクセント 4 4 2 2 2" xfId="453" xr:uid="{D081919F-8B2C-45FB-844F-64EA8D2C912A}"/>
    <cellStyle name="40% - アクセント 4 4 2 3" xfId="454" xr:uid="{D4767AA5-E0C0-4DDA-9A42-175F9C030894}"/>
    <cellStyle name="40% - アクセント 4 4 2 4" xfId="455" xr:uid="{B245B104-583B-48FA-937F-9C104D6A42ED}"/>
    <cellStyle name="40% - アクセント 4 4 3" xfId="456" xr:uid="{504DF396-7AF1-409A-B4AE-88A40428D851}"/>
    <cellStyle name="40% - アクセント 4 4 3 2" xfId="457" xr:uid="{2BCD7253-C850-42B3-B4F6-B1B33A2E3678}"/>
    <cellStyle name="40% - アクセント 4 4 4" xfId="458" xr:uid="{11EC0596-E0A5-41DA-AB81-AD35AEA7C768}"/>
    <cellStyle name="40% - アクセント 4 4 5" xfId="459" xr:uid="{78797525-AD45-4DFB-B922-DD6660EA8673}"/>
    <cellStyle name="40% - アクセント 5" xfId="460" xr:uid="{C447D243-96E1-4AA6-96AB-4DF112CEF6E2}"/>
    <cellStyle name="40% - アクセント 5 2" xfId="461" xr:uid="{D292B49E-0657-4B6E-B49F-2B6A777766A7}"/>
    <cellStyle name="40% - アクセント 5 2 2" xfId="462" xr:uid="{C019AB35-AC8F-4E21-905B-0F6F3599F1B6}"/>
    <cellStyle name="40% - アクセント 5 2 2 2" xfId="463" xr:uid="{AC551AF8-7D51-4873-8B2E-84F8FD75D1F3}"/>
    <cellStyle name="40% - アクセント 5 2 2 3" xfId="464" xr:uid="{B369C06C-6B6D-429A-8560-CCC6B9B902A0}"/>
    <cellStyle name="40% - アクセント 5 2 2 3 2" xfId="465" xr:uid="{A6A8DAAD-329B-4E6C-B108-5216C77389E2}"/>
    <cellStyle name="40% - アクセント 5 2 2 4" xfId="466" xr:uid="{86D7C3BE-9F1E-4C2A-A4C3-9FFCEA40EC4C}"/>
    <cellStyle name="40% - アクセント 5 2 2 5" xfId="467" xr:uid="{4600D90C-FD00-4F93-9011-CC1AE620615E}"/>
    <cellStyle name="40% - アクセント 5 2 3" xfId="468" xr:uid="{08D252FA-67A4-4203-9DD4-7E7B6CA8E99D}"/>
    <cellStyle name="40% - アクセント 5 2 4" xfId="469" xr:uid="{A4C9F43D-31CE-4A1E-B276-4C00C7B133EC}"/>
    <cellStyle name="40% - アクセント 5 3" xfId="470" xr:uid="{E5530EB9-1C38-4061-B451-8347BC06792B}"/>
    <cellStyle name="40% - アクセント 5 4" xfId="471" xr:uid="{9CCA7E81-5D36-4A67-BE4B-03CB7E4CAEB3}"/>
    <cellStyle name="40% - アクセント 5 4 2" xfId="472" xr:uid="{62EF5D88-5875-4391-82A0-D96CC1CF5328}"/>
    <cellStyle name="40% - アクセント 5 4 2 2" xfId="473" xr:uid="{9098D3A9-1024-41BE-9105-2B450A62D4BB}"/>
    <cellStyle name="40% - アクセント 5 4 2 2 2" xfId="474" xr:uid="{EE869BCF-2530-4C41-B4A7-A348C6CFF201}"/>
    <cellStyle name="40% - アクセント 5 4 2 3" xfId="475" xr:uid="{ABCA2939-9546-46B3-A2FF-3407C483F4DC}"/>
    <cellStyle name="40% - アクセント 5 4 2 4" xfId="476" xr:uid="{18C3C32E-DC65-494E-87D4-F52851559AB9}"/>
    <cellStyle name="40% - アクセント 5 4 3" xfId="477" xr:uid="{9842EE30-F9E2-44D4-80E6-2CCCE736A789}"/>
    <cellStyle name="40% - アクセント 5 4 3 2" xfId="478" xr:uid="{016970B5-6431-44CE-9A7F-CAFB12072DEC}"/>
    <cellStyle name="40% - アクセント 5 4 4" xfId="479" xr:uid="{EA128032-9DE3-4878-9DDB-4F7DB2237473}"/>
    <cellStyle name="40% - アクセント 5 4 5" xfId="480" xr:uid="{BF2666EF-A4FE-47A3-B806-72F8DF2D1479}"/>
    <cellStyle name="40% - アクセント 6" xfId="481" xr:uid="{993CD5FE-C15E-4609-8998-94BD2084B373}"/>
    <cellStyle name="40% - アクセント 6 2" xfId="482" xr:uid="{8FCC6629-D213-4DA6-8BE4-580472E49201}"/>
    <cellStyle name="40% - アクセント 6 2 2" xfId="483" xr:uid="{962E2A1B-A526-40B9-9031-5B5C254ED3C2}"/>
    <cellStyle name="40% - アクセント 6 2 2 2" xfId="484" xr:uid="{F84B5A0E-6FF2-4F1F-98F9-9289BBE54E9B}"/>
    <cellStyle name="40% - アクセント 6 2 2 3" xfId="485" xr:uid="{1696F1FB-49EF-498B-BF8E-1196990B335E}"/>
    <cellStyle name="40% - アクセント 6 2 2 3 2" xfId="486" xr:uid="{2999F820-27DE-4A9E-97C1-C4B84D707C80}"/>
    <cellStyle name="40% - アクセント 6 2 2 4" xfId="487" xr:uid="{F8440D73-FE89-429D-BDE4-49E41A0A838E}"/>
    <cellStyle name="40% - アクセント 6 2 2 5" xfId="488" xr:uid="{85F42D79-1581-49C8-BB74-3CBEF0F6D91D}"/>
    <cellStyle name="40% - アクセント 6 2 3" xfId="489" xr:uid="{052B8E3F-6AC2-4B71-9CDB-2A51DB547A29}"/>
    <cellStyle name="40% - アクセント 6 2 4" xfId="490" xr:uid="{26783932-F6BD-43EB-9EDC-3E2545B899FE}"/>
    <cellStyle name="40% - アクセント 6 3" xfId="491" xr:uid="{1E8FF6A7-0AD9-4209-A084-3FA0509DBB8C}"/>
    <cellStyle name="40% - アクセント 6 4" xfId="492" xr:uid="{C4923B6E-7C7D-4F27-9856-9175E69FBAB2}"/>
    <cellStyle name="40% - アクセント 6 4 2" xfId="493" xr:uid="{B36DE46F-DCFC-48B6-A7F9-83BD946011C0}"/>
    <cellStyle name="40% - アクセント 6 4 2 2" xfId="494" xr:uid="{4D716200-9936-443C-BAF7-9E9C2516EA5F}"/>
    <cellStyle name="40% - アクセント 6 4 2 2 2" xfId="495" xr:uid="{C608324D-ADD7-4F2F-92C0-36668FF527D5}"/>
    <cellStyle name="40% - アクセント 6 4 2 3" xfId="496" xr:uid="{1AC9FB19-1368-4C09-A09D-9A737ED8B50E}"/>
    <cellStyle name="40% - アクセント 6 4 2 4" xfId="497" xr:uid="{94C1DFB9-2B69-4A1E-BAE1-DA560EFC7A46}"/>
    <cellStyle name="40% - アクセント 6 4 3" xfId="498" xr:uid="{7F8534A4-2232-4813-A9C9-3415C5D44D67}"/>
    <cellStyle name="40% - アクセント 6 4 3 2" xfId="499" xr:uid="{6B1CA70A-2E3C-4BE0-B336-45EAA8A85152}"/>
    <cellStyle name="40% - アクセント 6 4 4" xfId="500" xr:uid="{C0B42177-04E8-442F-8DC2-E9D71DBDC048}"/>
    <cellStyle name="40% - アクセント 6 4 5" xfId="501" xr:uid="{D7659B0B-79C2-459F-A434-7D298C37ED29}"/>
    <cellStyle name="60% - Énfasis1 2" xfId="502" xr:uid="{33F132A9-8B46-4F06-A32C-A2A330458D9B}"/>
    <cellStyle name="60% - Énfasis1 2 2" xfId="503" xr:uid="{4F7C2143-8FC7-44BC-9831-EDF88EFF868E}"/>
    <cellStyle name="60% - Énfasis1 2 3" xfId="504" xr:uid="{BA166E99-E54A-490B-85A6-115E714183F4}"/>
    <cellStyle name="60% - Énfasis1 3" xfId="505" xr:uid="{53BBDACA-8009-4F04-A023-6BF85CD1B99E}"/>
    <cellStyle name="60% - Énfasis1 4" xfId="506" xr:uid="{4C2B3722-B3F0-4043-B2C1-DA4A95DB001A}"/>
    <cellStyle name="60% - Énfasis1 5" xfId="507" xr:uid="{102F6C32-FA51-40CD-AF91-0984DEA3D993}"/>
    <cellStyle name="60% - Énfasis2 2" xfId="508" xr:uid="{B03FCDF1-F427-4551-B3FC-5DA35CB7F57B}"/>
    <cellStyle name="60% - Énfasis2 2 2" xfId="509" xr:uid="{9439AEDF-DCDB-4DD1-AD40-FD165A33936E}"/>
    <cellStyle name="60% - Énfasis2 2 3" xfId="510" xr:uid="{1AAF0FB0-4753-41A2-9090-40D802E43FB4}"/>
    <cellStyle name="60% - Énfasis2 3" xfId="511" xr:uid="{9BDA7A7B-29E3-4898-8E92-2B97380215B3}"/>
    <cellStyle name="60% - Énfasis2 4" xfId="512" xr:uid="{8697F6A0-A80E-4B75-975F-C6FDEF808D89}"/>
    <cellStyle name="60% - Énfasis2 5" xfId="513" xr:uid="{0711F8D9-7D77-492C-B3D8-9114465F3446}"/>
    <cellStyle name="60% - Énfasis3 2" xfId="514" xr:uid="{A64C0542-7E78-46A4-8ED0-8144A2F6B2EC}"/>
    <cellStyle name="60% - Énfasis3 2 2" xfId="515" xr:uid="{10F9CCA2-A768-41E7-BE56-8FBC2724A2E6}"/>
    <cellStyle name="60% - Énfasis3 2 3" xfId="516" xr:uid="{AF5DC636-8688-4196-B444-0E2E907E5B1D}"/>
    <cellStyle name="60% - Énfasis3 3" xfId="517" xr:uid="{7C3FCA79-D64B-486B-AF8B-61F247F5A07F}"/>
    <cellStyle name="60% - Énfasis3 4" xfId="518" xr:uid="{D2C90F06-45A7-4460-906B-DF33BB93AF22}"/>
    <cellStyle name="60% - Énfasis3 5" xfId="519" xr:uid="{435E9BCF-ED9C-4FDD-88ED-C91CFAD6FB07}"/>
    <cellStyle name="60% - Énfasis4 2" xfId="520" xr:uid="{B76B34E4-2763-40F0-B9C5-4EA5EB951B5A}"/>
    <cellStyle name="60% - Énfasis4 2 2" xfId="521" xr:uid="{03B5319C-DD5A-45D6-932E-1A06A90C8B1D}"/>
    <cellStyle name="60% - Énfasis4 2 3" xfId="522" xr:uid="{3BF42AFD-1232-4FE3-9413-185CA0CC1A0F}"/>
    <cellStyle name="60% - Énfasis4 3" xfId="523" xr:uid="{C0AA0188-08F0-4137-8698-B3C454908EA2}"/>
    <cellStyle name="60% - Énfasis4 4" xfId="524" xr:uid="{155F480A-AB48-4E2B-8034-45A922D039CA}"/>
    <cellStyle name="60% - Énfasis4 5" xfId="525" xr:uid="{99B2B9E5-53C7-4313-BA5B-190DCA37D2B1}"/>
    <cellStyle name="60% - Énfasis5 2" xfId="526" xr:uid="{1460023B-7C70-433A-B39A-00DFA68A92BD}"/>
    <cellStyle name="60% - Énfasis5 2 2" xfId="527" xr:uid="{021C89E2-A0EF-47F2-8E33-62295724C5CA}"/>
    <cellStyle name="60% - Énfasis5 2 3" xfId="528" xr:uid="{8EBEA894-5762-4342-89D2-2B2C94FF32AF}"/>
    <cellStyle name="60% - Énfasis5 3" xfId="529" xr:uid="{11A92C7A-2124-4231-885E-717EE5E21B66}"/>
    <cellStyle name="60% - Énfasis5 4" xfId="530" xr:uid="{359C9D33-9BCB-4A37-B3A4-0A45D598710F}"/>
    <cellStyle name="60% - Énfasis5 5" xfId="531" xr:uid="{E50D3811-983C-42CE-B75A-974AA97385B5}"/>
    <cellStyle name="60% - Énfasis6 2" xfId="532" xr:uid="{0A5096DF-E49B-4154-BCD7-A50E5AB13F27}"/>
    <cellStyle name="60% - Énfasis6 2 2" xfId="533" xr:uid="{BCE8B77B-6292-42E7-B61F-6E7DFA30854A}"/>
    <cellStyle name="60% - Énfasis6 2 3" xfId="534" xr:uid="{FF25C035-CF3C-47C7-806E-29D90F44D075}"/>
    <cellStyle name="60% - Énfasis6 3" xfId="535" xr:uid="{386A8B1B-0670-46E8-B0BE-45EC3DFC3B23}"/>
    <cellStyle name="60% - Énfasis6 4" xfId="536" xr:uid="{CE339998-733A-4FF3-94A6-6CC5CA33E2D9}"/>
    <cellStyle name="60% - Énfasis6 5" xfId="537" xr:uid="{19F58B74-15ED-4A12-ABDF-60110AC66C95}"/>
    <cellStyle name="60% - アクセント 1" xfId="538" xr:uid="{992D35F8-893E-4F47-810F-C76058399C98}"/>
    <cellStyle name="60% - アクセント 1 2" xfId="539" xr:uid="{0EA65FA4-C892-44A0-BC97-B2C8BB9E778A}"/>
    <cellStyle name="60% - アクセント 1 2 2" xfId="540" xr:uid="{6F691988-B29A-49AB-A5F4-1523E3D75F54}"/>
    <cellStyle name="60% - アクセント 1 3" xfId="541" xr:uid="{12C6D637-88DD-4637-9E07-9790D0230543}"/>
    <cellStyle name="60% - アクセント 1 4" xfId="542" xr:uid="{FA6382EA-DB1A-47E1-8D92-FC12EB95B70D}"/>
    <cellStyle name="60% - アクセント 2" xfId="543" xr:uid="{00B6D75C-F05F-4029-A4E2-808C2E3C29B9}"/>
    <cellStyle name="60% - アクセント 2 2" xfId="544" xr:uid="{B513A343-91FE-46B3-A2EC-BE1A7578E8B3}"/>
    <cellStyle name="60% - アクセント 2 2 2" xfId="545" xr:uid="{F715F1F4-1DC5-4BC1-8436-D0481BA76208}"/>
    <cellStyle name="60% - アクセント 2 3" xfId="546" xr:uid="{47AE1D9F-FDC3-4809-AB0B-A53B32957886}"/>
    <cellStyle name="60% - アクセント 2 4" xfId="547" xr:uid="{B4C74C96-F3BA-4540-BEC3-5C83E0CC99FC}"/>
    <cellStyle name="60% - アクセント 3" xfId="548" xr:uid="{B312FAD9-86FE-4B2C-B22F-014320AE3754}"/>
    <cellStyle name="60% - アクセント 3 2" xfId="549" xr:uid="{8305DD91-EA30-4222-ACEB-DB6E26F5E308}"/>
    <cellStyle name="60% - アクセント 3 2 2" xfId="550" xr:uid="{359CFAFC-8070-4860-9FB1-36F4C5519E4B}"/>
    <cellStyle name="60% - アクセント 3 3" xfId="551" xr:uid="{07A7532C-F120-4878-981E-F421BC831A4A}"/>
    <cellStyle name="60% - アクセント 3 4" xfId="552" xr:uid="{74214DA8-0B00-4260-B569-9511BF475AF8}"/>
    <cellStyle name="60% - アクセント 4" xfId="553" xr:uid="{B69DF956-C2FD-4A7B-B92C-647336CD6BC6}"/>
    <cellStyle name="60% - アクセント 4 2" xfId="554" xr:uid="{C8D66EB1-8CDC-4F1B-9BD9-B80FA4BA902F}"/>
    <cellStyle name="60% - アクセント 4 2 2" xfId="555" xr:uid="{8EED8D7F-1F4C-4B71-8885-3E3880F58FD3}"/>
    <cellStyle name="60% - アクセント 4 3" xfId="556" xr:uid="{6F74E801-822D-460B-85BF-34DF19A4016E}"/>
    <cellStyle name="60% - アクセント 4 4" xfId="557" xr:uid="{8CAB9FEF-1970-43BC-8C6F-BEAAE1BBCF79}"/>
    <cellStyle name="60% - アクセント 5" xfId="558" xr:uid="{CCC6B4A1-6E29-4EFB-9B7C-95E4ED129582}"/>
    <cellStyle name="60% - アクセント 5 2" xfId="559" xr:uid="{B2C98C05-F921-4A08-8F1A-5D94E0B15A22}"/>
    <cellStyle name="60% - アクセント 5 2 2" xfId="560" xr:uid="{88C54945-37F8-4636-994A-181E5A32807F}"/>
    <cellStyle name="60% - アクセント 5 3" xfId="561" xr:uid="{EA954592-27D3-4C71-9708-1174C130AD93}"/>
    <cellStyle name="60% - アクセント 5 4" xfId="562" xr:uid="{42BA6043-D6E4-4064-B628-E1B1FE558EE5}"/>
    <cellStyle name="60% - アクセント 6" xfId="563" xr:uid="{7748A787-E02F-444B-978E-5D03BC7894ED}"/>
    <cellStyle name="60% - アクセント 6 2" xfId="564" xr:uid="{21FFF8AC-9148-4421-A1E9-0CE9C10338E4}"/>
    <cellStyle name="60% - アクセント 6 2 2" xfId="565" xr:uid="{EC41024E-22AA-455C-B245-F3285D4DD7C8}"/>
    <cellStyle name="60% - アクセント 6 3" xfId="566" xr:uid="{C7FF9020-B04C-41E2-8B48-243641AFFB32}"/>
    <cellStyle name="60% - アクセント 6 4" xfId="567" xr:uid="{263B38EC-5CBA-4C88-BE84-92D02A7F2749}"/>
    <cellStyle name="args.style" xfId="568" xr:uid="{20BE2826-8C42-43D8-A8A2-6E073202C9AD}"/>
    <cellStyle name="Buena 2" xfId="569" xr:uid="{9CEB1345-61ED-49D1-A8DD-581D30F7EE94}"/>
    <cellStyle name="Buena 2 2" xfId="570" xr:uid="{68821D1F-CC3C-4985-B239-86E0F24E3140}"/>
    <cellStyle name="Buena 2 3" xfId="571" xr:uid="{8E069EA0-B3BE-43AD-9598-304A7384E366}"/>
    <cellStyle name="Buena 3" xfId="572" xr:uid="{F44611C8-ECB5-462D-A4BC-E482E44F3ED3}"/>
    <cellStyle name="Buena 4" xfId="573" xr:uid="{FA23F66D-AE17-4F30-91EC-75CD55D4EE9A}"/>
    <cellStyle name="Buena 5" xfId="574" xr:uid="{E6333E40-2C16-46F6-B9BF-023BE05DE652}"/>
    <cellStyle name="Calc Currency (0)" xfId="575" xr:uid="{C174E29D-E68D-4257-A6F0-86EB628B6C46}"/>
    <cellStyle name="Calc Currency (0) 2" xfId="576" xr:uid="{7C6803EF-E5F0-4B03-9DAE-727590CC724B}"/>
    <cellStyle name="Calc Currency (0) 3" xfId="577" xr:uid="{A10D50C5-A3FC-4C34-8D19-F661D0F28D09}"/>
    <cellStyle name="Calc Currency (0) 4" xfId="578" xr:uid="{999DC18E-0E0B-43FA-97C1-33400A216012}"/>
    <cellStyle name="Calc Currency (0) 5" xfId="579" xr:uid="{E73B4424-70C8-41ED-A241-20E8678F4351}"/>
    <cellStyle name="Calc Currency (0) 6" xfId="580" xr:uid="{7037E62C-BEB5-4E32-8B1A-47855C7BE972}"/>
    <cellStyle name="Calc Currency (0) 7" xfId="581" xr:uid="{14CC0746-B463-4B64-8160-7FE14C3FD8D6}"/>
    <cellStyle name="Calc Currency (0) 8" xfId="582" xr:uid="{CCB9AEC4-335B-4106-A801-EA6A0E76F748}"/>
    <cellStyle name="Cálculo 10" xfId="583" xr:uid="{69B1CF55-C289-4C69-9468-FFD829B212D9}"/>
    <cellStyle name="Cálculo 10 2" xfId="584" xr:uid="{8F797F1E-C6CB-4160-A170-28E0A30A500B}"/>
    <cellStyle name="Cálculo 11" xfId="585" xr:uid="{BACFD562-BC6D-4B35-B9E9-B3C5796F1F99}"/>
    <cellStyle name="Cálculo 11 2" xfId="586" xr:uid="{98112632-B720-44D0-B60C-C305ABBE6F62}"/>
    <cellStyle name="Cálculo 12" xfId="587" xr:uid="{7AB57541-4803-40BB-867D-7F01F05D7731}"/>
    <cellStyle name="Cálculo 12 2" xfId="588" xr:uid="{1A98FD11-4055-4DB4-9BB8-F554164AED06}"/>
    <cellStyle name="Cálculo 13" xfId="589" xr:uid="{757C0BEB-4C8A-40F6-BB91-FC4E6ABDB5DE}"/>
    <cellStyle name="Cálculo 13 2" xfId="590" xr:uid="{F8EEDD02-21F5-4D66-B7D7-EE7DC4566697}"/>
    <cellStyle name="Cálculo 14" xfId="591" xr:uid="{A3164023-95D6-4AEA-AF10-291756E35667}"/>
    <cellStyle name="Cálculo 14 2" xfId="592" xr:uid="{C8EEFBDF-C13F-469F-8E88-C071FCD4BC05}"/>
    <cellStyle name="Cálculo 15" xfId="593" xr:uid="{EFDA6BE8-E513-4A2C-A60B-E0B199526A61}"/>
    <cellStyle name="Cálculo 15 2" xfId="594" xr:uid="{718D34C9-648C-4C0C-8830-D59B94E63F6C}"/>
    <cellStyle name="Cálculo 16" xfId="595" xr:uid="{8E211DD2-8AEE-47EA-9DCA-53AF21F7483A}"/>
    <cellStyle name="Cálculo 16 2" xfId="596" xr:uid="{CFA14522-5747-4965-A88C-038B624CFE3C}"/>
    <cellStyle name="Cálculo 17" xfId="597" xr:uid="{88E2E24F-4AC8-4C79-86A2-D2D3AAB78374}"/>
    <cellStyle name="Cálculo 17 2" xfId="598" xr:uid="{434E57E5-15B7-46D1-8C3A-11F63B0A7D5B}"/>
    <cellStyle name="Cálculo 18" xfId="599" xr:uid="{5B741599-C38F-4F60-BCD4-AFF250E98E03}"/>
    <cellStyle name="Cálculo 18 2" xfId="600" xr:uid="{6F44ABFD-2D23-4D45-B2D1-468A14E92CEC}"/>
    <cellStyle name="Cálculo 19" xfId="601" xr:uid="{13550C58-67F2-4472-9189-E43842CF356C}"/>
    <cellStyle name="Cálculo 19 2" xfId="602" xr:uid="{A44B4B5C-97DD-47AC-9A37-9C2AFA4A7146}"/>
    <cellStyle name="Cálculo 2" xfId="603" xr:uid="{95B969D3-938C-43EA-8056-789F9953A6BD}"/>
    <cellStyle name="Cálculo 2 10" xfId="604" xr:uid="{076EEDC0-7191-4CCE-ADA1-7EA52F0B79B7}"/>
    <cellStyle name="Cálculo 2 11" xfId="605" xr:uid="{67F8A89E-B6FF-4FF1-B2E0-0D9D7216B360}"/>
    <cellStyle name="Cálculo 2 12" xfId="606" xr:uid="{56B904BA-0DF9-42F1-BCAE-91B9583382B4}"/>
    <cellStyle name="Cálculo 2 13" xfId="607" xr:uid="{A385253A-4626-4469-AFE5-472ABD78C789}"/>
    <cellStyle name="Cálculo 2 14" xfId="608" xr:uid="{EACDD23F-CE4B-4B38-B5BB-027BBBF70144}"/>
    <cellStyle name="Cálculo 2 2" xfId="609" xr:uid="{5C19EFD2-93ED-4C01-A116-F9F7BC739345}"/>
    <cellStyle name="Cálculo 2 2 10" xfId="610" xr:uid="{E2BF3240-51DC-4B48-9975-FB464D399342}"/>
    <cellStyle name="Cálculo 2 2 11" xfId="611" xr:uid="{B3BF12D9-E3CF-4FB5-8E96-6C5C0DC08CE2}"/>
    <cellStyle name="Cálculo 2 2 12" xfId="612" xr:uid="{1C4F48B1-7955-4A94-803D-224010CC61D1}"/>
    <cellStyle name="Cálculo 2 2 13" xfId="613" xr:uid="{69F659DB-95C8-4DBC-8D89-4332A6FAAD92}"/>
    <cellStyle name="Cálculo 2 2 14" xfId="614" xr:uid="{EF940EB7-0B50-464B-9650-2075599515CE}"/>
    <cellStyle name="Cálculo 2 2 2" xfId="615" xr:uid="{399FE7D9-83CB-4BA5-8D29-23F11B55675C}"/>
    <cellStyle name="Cálculo 2 2 2 2" xfId="616" xr:uid="{7DD2DC60-AC81-4F7B-B202-0FA463563B51}"/>
    <cellStyle name="Cálculo 2 2 2 3" xfId="617" xr:uid="{B0B65C08-66A5-4BE6-BBB6-E2FED48BCA44}"/>
    <cellStyle name="Cálculo 2 2 2 4" xfId="618" xr:uid="{1E106D5F-D042-4EC2-BC5A-2D6FCC479D03}"/>
    <cellStyle name="Cálculo 2 2 2 5" xfId="619" xr:uid="{52187179-AC4B-4BD6-A52D-CF94663F7A4F}"/>
    <cellStyle name="Cálculo 2 2 2 6" xfId="620" xr:uid="{77CD4C32-4F47-49A7-BBF3-6145D8EF16B3}"/>
    <cellStyle name="Cálculo 2 2 3" xfId="621" xr:uid="{B3AF6148-60A4-4FB2-8616-1B36C0385F9C}"/>
    <cellStyle name="Cálculo 2 2 3 2" xfId="622" xr:uid="{A2690A48-3881-4C41-AC90-1D56830929E5}"/>
    <cellStyle name="Cálculo 2 2 3 3" xfId="623" xr:uid="{00F4AC53-3EBE-407E-A769-FA85005830C8}"/>
    <cellStyle name="Cálculo 2 2 3 4" xfId="624" xr:uid="{201CA421-8137-4E13-8377-371A53C365FD}"/>
    <cellStyle name="Cálculo 2 2 3 5" xfId="625" xr:uid="{4FE07F21-213F-4EA8-B06A-844AC87AB1B3}"/>
    <cellStyle name="Cálculo 2 2 4" xfId="626" xr:uid="{69E142FD-B77E-4A69-8553-4CF8079291F1}"/>
    <cellStyle name="Cálculo 2 2 4 2" xfId="627" xr:uid="{1A22918A-F2DF-43F8-9271-ECF69EB6A8CE}"/>
    <cellStyle name="Cálculo 2 2 4 3" xfId="628" xr:uid="{F95346A2-14DE-47DA-9A07-802A81FAFC48}"/>
    <cellStyle name="Cálculo 2 2 4 4" xfId="629" xr:uid="{8A291066-4E02-4461-B22B-667B00AE011D}"/>
    <cellStyle name="Cálculo 2 2 4 5" xfId="630" xr:uid="{740F05F7-D116-4021-9AAE-8A1C6B8BA07D}"/>
    <cellStyle name="Cálculo 2 2 5" xfId="631" xr:uid="{DC251CEC-9065-4FA5-BB92-5B41AE463F35}"/>
    <cellStyle name="Cálculo 2 2 5 2" xfId="632" xr:uid="{A1CC4EFB-5154-492D-8F75-7345F5BE232F}"/>
    <cellStyle name="Cálculo 2 2 6" xfId="633" xr:uid="{AF4BAE3E-171D-4AAE-AF55-CC42DA1D4060}"/>
    <cellStyle name="Cálculo 2 2 6 2" xfId="634" xr:uid="{B0B8AD42-7197-4CD6-BF6B-4D47518B36DD}"/>
    <cellStyle name="Cálculo 2 2 7" xfId="635" xr:uid="{9AE88946-CD6D-49EA-BB5D-A12C553502EA}"/>
    <cellStyle name="Cálculo 2 2 8" xfId="636" xr:uid="{6AD69F64-F2A9-45C2-B6E9-96174C073057}"/>
    <cellStyle name="Cálculo 2 2 9" xfId="637" xr:uid="{B6C77E29-8ADA-4172-A758-28783A81B02E}"/>
    <cellStyle name="Cálculo 2 3" xfId="638" xr:uid="{65B1AF51-1624-4A2F-8765-FAE3C4675C15}"/>
    <cellStyle name="Cálculo 2 3 2" xfId="639" xr:uid="{F5255153-1179-4251-AF63-4E095A4381F1}"/>
    <cellStyle name="Cálculo 2 3 3" xfId="640" xr:uid="{F2BAF7F7-F56E-44D0-8850-E5619549E729}"/>
    <cellStyle name="Cálculo 2 3 4" xfId="641" xr:uid="{E688FD70-4CCA-4ED3-A498-E0A9E8AFCD5A}"/>
    <cellStyle name="Cálculo 2 3 5" xfId="642" xr:uid="{15E2F695-6FB6-47AB-9F6F-250EBD88386A}"/>
    <cellStyle name="Cálculo 2 3 6" xfId="643" xr:uid="{4A475B34-967A-479A-993D-521981BF7C68}"/>
    <cellStyle name="Cálculo 2 4" xfId="644" xr:uid="{BE25C496-82CA-4855-9240-AAC533B92811}"/>
    <cellStyle name="Cálculo 2 4 2" xfId="645" xr:uid="{86332E78-0E65-45A3-B705-F305D32744D9}"/>
    <cellStyle name="Cálculo 2 4 3" xfId="646" xr:uid="{32E4DCB3-7378-4BA8-9F40-ACCA929579B0}"/>
    <cellStyle name="Cálculo 2 4 4" xfId="647" xr:uid="{098D0D5E-01EF-4B71-9DA3-EB7FFDCE4F9E}"/>
    <cellStyle name="Cálculo 2 4 5" xfId="648" xr:uid="{C007C1FF-71C1-42A2-8B90-4EE9B0FD167B}"/>
    <cellStyle name="Cálculo 2 5" xfId="649" xr:uid="{DC609A00-105A-41C2-9B63-D289EA0C8E9F}"/>
    <cellStyle name="Cálculo 2 5 2" xfId="650" xr:uid="{1757E3A9-DF40-4234-84EC-A107F58B5590}"/>
    <cellStyle name="Cálculo 2 5 3" xfId="651" xr:uid="{96CD0B89-72FA-4C62-8458-2816C28B981C}"/>
    <cellStyle name="Cálculo 2 5 4" xfId="652" xr:uid="{D6E5DCAF-4F72-475F-8BD2-557FED869DE8}"/>
    <cellStyle name="Cálculo 2 5 5" xfId="653" xr:uid="{87682DFA-357C-4220-946B-945F59383DE3}"/>
    <cellStyle name="Cálculo 2 6" xfId="654" xr:uid="{47F68C51-87B9-4E39-B4BF-5811E0267C91}"/>
    <cellStyle name="Cálculo 2 6 2" xfId="655" xr:uid="{157D4BF6-7BA8-41B3-B86D-465FCC55F1B1}"/>
    <cellStyle name="Cálculo 2 7" xfId="656" xr:uid="{7DC3F1F6-D10A-41DC-A1AB-C161FD6A1977}"/>
    <cellStyle name="Cálculo 2 8" xfId="657" xr:uid="{B4A9A413-715F-4E1C-A681-8A774706EF99}"/>
    <cellStyle name="Cálculo 2 9" xfId="658" xr:uid="{88EA19D0-6BEF-49C8-922F-7B88606D1796}"/>
    <cellStyle name="Cálculo 20" xfId="659" xr:uid="{17CF2F04-C55C-49A9-A15E-0622D5858A1E}"/>
    <cellStyle name="Cálculo 20 2" xfId="660" xr:uid="{C975535B-7368-43B6-8D91-683A58B9612A}"/>
    <cellStyle name="Cálculo 21" xfId="661" xr:uid="{3E292C88-2F5C-45EC-A8F1-A19F87BB3F58}"/>
    <cellStyle name="Cálculo 21 2" xfId="662" xr:uid="{AEE4EA43-4D1C-4CD6-BAF0-14259AFBA027}"/>
    <cellStyle name="Cálculo 22" xfId="663" xr:uid="{CD432BF2-7C3D-4F1F-9717-5454FC9C7E40}"/>
    <cellStyle name="Cálculo 22 2" xfId="664" xr:uid="{48A2F481-CF0B-40DC-86A8-25ECC1DF4D6F}"/>
    <cellStyle name="Cálculo 23" xfId="665" xr:uid="{3962B913-3267-4432-9B15-BACB83C69B5D}"/>
    <cellStyle name="Cálculo 23 2" xfId="666" xr:uid="{A83AF6A3-5B2A-4929-82B3-197804CF684F}"/>
    <cellStyle name="Cálculo 24" xfId="667" xr:uid="{2DB8B4B1-EE70-4814-B155-979205ED6AE5}"/>
    <cellStyle name="Cálculo 24 2" xfId="668" xr:uid="{F4DFF7C8-1C45-4765-AE01-EF00D757BB30}"/>
    <cellStyle name="Cálculo 25" xfId="669" xr:uid="{1FAC7ABC-6FA5-470D-9EF6-3D9AA8439ECE}"/>
    <cellStyle name="Cálculo 25 2" xfId="670" xr:uid="{97E98099-C4B0-4D11-9D49-F5E4C49ECDCD}"/>
    <cellStyle name="Cálculo 26" xfId="671" xr:uid="{3A04433E-FAB5-4C9F-93B0-2494CD263B13}"/>
    <cellStyle name="Cálculo 26 2" xfId="672" xr:uid="{384339C2-6600-4F8B-A416-1E9B776B5E71}"/>
    <cellStyle name="Cálculo 27" xfId="673" xr:uid="{CE4C7A5C-94F0-4895-91EB-2A6116F637A7}"/>
    <cellStyle name="Cálculo 27 2" xfId="674" xr:uid="{5CCB1187-F73F-4EAB-AD11-19E9B0D6E2C9}"/>
    <cellStyle name="Cálculo 28" xfId="675" xr:uid="{C762A69E-C307-40AB-92ED-AA1DCC42F245}"/>
    <cellStyle name="Cálculo 28 2" xfId="676" xr:uid="{295B5754-786F-4E74-AD39-A8605021F79B}"/>
    <cellStyle name="Cálculo 29" xfId="677" xr:uid="{5418168F-4823-40BF-A989-46867595257B}"/>
    <cellStyle name="Cálculo 3" xfId="678" xr:uid="{B58BCEB8-2E32-4B16-97BE-F6FF96AEE9FE}"/>
    <cellStyle name="Cálculo 3 10" xfId="679" xr:uid="{99A333C2-82BD-4E9B-B9DE-68AEC8E02871}"/>
    <cellStyle name="Cálculo 3 11" xfId="680" xr:uid="{02668D43-8081-4770-8CC4-A22481A98D8D}"/>
    <cellStyle name="Cálculo 3 12" xfId="681" xr:uid="{EB77958C-C710-4F44-BAC0-D5AB8FB4823D}"/>
    <cellStyle name="Cálculo 3 13" xfId="682" xr:uid="{7A9D6347-6B41-48EF-9415-1552989C2CC6}"/>
    <cellStyle name="Cálculo 3 14" xfId="683" xr:uid="{124EF368-FDC1-475A-B291-5C931E14ECBA}"/>
    <cellStyle name="Cálculo 3 2" xfId="684" xr:uid="{FBF56A45-CD7C-4F2B-B514-62807612A19B}"/>
    <cellStyle name="Cálculo 3 2 2" xfId="685" xr:uid="{8F8DB693-3BA9-4BD5-AD1E-4C4FB4095034}"/>
    <cellStyle name="Cálculo 3 2 2 2" xfId="686" xr:uid="{AB33B632-2B98-42AD-9934-5B247DE48107}"/>
    <cellStyle name="Cálculo 3 3" xfId="687" xr:uid="{03EB75E5-339F-47CE-A6AC-A2A55C5EF192}"/>
    <cellStyle name="Cálculo 3 3 2" xfId="688" xr:uid="{38F9B1ED-00ED-45F4-BC1B-933278630E65}"/>
    <cellStyle name="Cálculo 3 3 3" xfId="689" xr:uid="{F59960E0-12A5-4B65-B31A-4985CFF4548E}"/>
    <cellStyle name="Cálculo 3 3 4" xfId="690" xr:uid="{72EE5FB3-AFE3-4834-9ED9-D087E93D60AC}"/>
    <cellStyle name="Cálculo 3 3 5" xfId="691" xr:uid="{E959CE05-10C9-426F-873E-F78834E76970}"/>
    <cellStyle name="Cálculo 3 3 6" xfId="692" xr:uid="{72428131-1D22-4881-9842-1EA6B4C556B8}"/>
    <cellStyle name="Cálculo 3 4" xfId="693" xr:uid="{E2A42336-1529-4CAC-AC09-DFA958C71789}"/>
    <cellStyle name="Cálculo 3 4 2" xfId="694" xr:uid="{A75A0052-8D25-4256-A32F-1D00E6A6984B}"/>
    <cellStyle name="Cálculo 3 4 3" xfId="695" xr:uid="{391ECD1A-63D6-473A-BE88-A7D602192198}"/>
    <cellStyle name="Cálculo 3 4 4" xfId="696" xr:uid="{D3CFBAC1-B723-4CB2-B15D-09EBAA15201B}"/>
    <cellStyle name="Cálculo 3 4 5" xfId="697" xr:uid="{785A4836-4C5A-48C4-9E7C-6FBF2B9239BE}"/>
    <cellStyle name="Cálculo 3 5" xfId="698" xr:uid="{F8A75019-87E0-4E47-A659-92471C862779}"/>
    <cellStyle name="Cálculo 3 5 2" xfId="699" xr:uid="{006BBFF4-F1B1-4750-8FB4-D4B0BBD9BAB6}"/>
    <cellStyle name="Cálculo 3 5 3" xfId="700" xr:uid="{657A5B86-9714-4E10-A65B-13C40018FD46}"/>
    <cellStyle name="Cálculo 3 5 4" xfId="701" xr:uid="{2D00CD8F-6532-45B4-9580-3EE13DFF7E0D}"/>
    <cellStyle name="Cálculo 3 5 5" xfId="702" xr:uid="{955CDE8B-0A1C-4BA6-8C5F-705BA3AFAAB7}"/>
    <cellStyle name="Cálculo 3 6" xfId="703" xr:uid="{C024960B-7BC3-4232-8887-63CB5B8A8BB8}"/>
    <cellStyle name="Cálculo 3 6 2" xfId="704" xr:uid="{758D67B8-3A65-46A3-9C00-A8695E46D7FE}"/>
    <cellStyle name="Cálculo 3 7" xfId="705" xr:uid="{F8D5C1E9-3F24-4E5F-82DF-D4238818D85F}"/>
    <cellStyle name="Cálculo 3 8" xfId="706" xr:uid="{80207985-72FA-4371-9AD4-6C1446C326C8}"/>
    <cellStyle name="Cálculo 3 9" xfId="707" xr:uid="{462CBCA5-C6CF-458A-90B6-754576E2CBDC}"/>
    <cellStyle name="Cálculo 30" xfId="708" xr:uid="{1C8E0138-4DEE-45E5-B93B-A0113D5179D4}"/>
    <cellStyle name="Cálculo 31" xfId="709" xr:uid="{6BAE3BFA-D4AF-4B43-8CFC-74237F0D1351}"/>
    <cellStyle name="Cálculo 32" xfId="710" xr:uid="{4C9FAF21-98E8-4C0C-A7FC-8D3D8399DBFE}"/>
    <cellStyle name="Cálculo 33" xfId="711" xr:uid="{9E11DFC0-F559-4CF1-8866-48E0A3C55044}"/>
    <cellStyle name="Cálculo 34" xfId="712" xr:uid="{B4A36690-2D68-4D3D-9E81-468C89EEB4D5}"/>
    <cellStyle name="Cálculo 35" xfId="713" xr:uid="{1DEDE458-0397-463E-8174-63336BC530CF}"/>
    <cellStyle name="Cálculo 36" xfId="714" xr:uid="{4A77A0E7-5316-4AB4-A5C2-8E7406E80C12}"/>
    <cellStyle name="Cálculo 37" xfId="715" xr:uid="{0D1DCEC2-1832-40CF-831B-99228CFC7BAE}"/>
    <cellStyle name="Cálculo 4" xfId="716" xr:uid="{CD5B47C1-C165-41C3-9A98-C976FE619FB1}"/>
    <cellStyle name="Cálculo 4 10" xfId="717" xr:uid="{B6912D7C-2659-4919-885A-97125DABC528}"/>
    <cellStyle name="Cálculo 4 11" xfId="718" xr:uid="{CB0FD231-34C2-4679-B09A-68E7C2273497}"/>
    <cellStyle name="Cálculo 4 12" xfId="719" xr:uid="{44BDBC4B-BEE9-4B24-BA88-74E8A5180B17}"/>
    <cellStyle name="Cálculo 4 13" xfId="720" xr:uid="{447428DE-8CB9-4762-B3CD-8768E24E96C0}"/>
    <cellStyle name="Cálculo 4 14" xfId="721" xr:uid="{33E8C609-E007-46FF-8674-4C0E4C421B65}"/>
    <cellStyle name="Cálculo 4 2" xfId="722" xr:uid="{107EE63C-49AB-4BEE-8D6C-8F8981EF1741}"/>
    <cellStyle name="Cálculo 4 3" xfId="723" xr:uid="{8FB197E1-9D85-4413-AAF0-A0FAF895D23F}"/>
    <cellStyle name="Cálculo 4 3 2" xfId="724" xr:uid="{DE8F948A-01CB-43A2-88B1-7D65773A8A76}"/>
    <cellStyle name="Cálculo 4 3 3" xfId="725" xr:uid="{8A1B8F8E-29AA-4C59-958C-4EC3A5B28A42}"/>
    <cellStyle name="Cálculo 4 3 4" xfId="726" xr:uid="{3E66458A-9D44-43A0-ACF5-E37A80A582C7}"/>
    <cellStyle name="Cálculo 4 3 5" xfId="727" xr:uid="{2390DC72-D70E-4E79-BB9D-99AB470F6CF8}"/>
    <cellStyle name="Cálculo 4 3 6" xfId="728" xr:uid="{2A3961E2-A155-4829-9F77-32B3BD8F011D}"/>
    <cellStyle name="Cálculo 4 4" xfId="729" xr:uid="{FF3AC566-51C0-4ECC-8E57-0905FBBC892A}"/>
    <cellStyle name="Cálculo 4 4 2" xfId="730" xr:uid="{217043F6-45FE-4843-BBEF-AC8F39372327}"/>
    <cellStyle name="Cálculo 4 4 3" xfId="731" xr:uid="{25C9DA10-651F-4EC4-82AE-840D5612923E}"/>
    <cellStyle name="Cálculo 4 4 4" xfId="732" xr:uid="{8121F175-D8EB-41CA-948E-110E0AAF5AB9}"/>
    <cellStyle name="Cálculo 4 4 5" xfId="733" xr:uid="{7F9DCBFD-1738-4F1C-A208-A50AABF19287}"/>
    <cellStyle name="Cálculo 4 5" xfId="734" xr:uid="{9D22DD91-404B-4F45-8C36-72B03BDEE26F}"/>
    <cellStyle name="Cálculo 4 5 2" xfId="735" xr:uid="{5746C49D-D380-4D52-8CE3-91133E341D44}"/>
    <cellStyle name="Cálculo 4 5 3" xfId="736" xr:uid="{4D55171F-53A8-4319-9362-62164DE0E2C5}"/>
    <cellStyle name="Cálculo 4 5 4" xfId="737" xr:uid="{ABD7C5C8-C81E-4B80-95B1-F33E85B86715}"/>
    <cellStyle name="Cálculo 4 5 5" xfId="738" xr:uid="{63929D98-15EE-4626-8440-63DD98694AC3}"/>
    <cellStyle name="Cálculo 4 6" xfId="739" xr:uid="{0CDCD8E0-E94D-4135-95A8-BDE6037A1BB3}"/>
    <cellStyle name="Cálculo 4 6 2" xfId="740" xr:uid="{6B1F93A7-144C-4229-A1F0-7830A4AB696A}"/>
    <cellStyle name="Cálculo 4 7" xfId="741" xr:uid="{686B04A2-2839-4F97-8047-32C90E5DB352}"/>
    <cellStyle name="Cálculo 4 8" xfId="742" xr:uid="{9D8917FA-6617-41BB-99F4-AE9C1FB287A0}"/>
    <cellStyle name="Cálculo 4 9" xfId="743" xr:uid="{476B8F86-65D0-4571-80FA-1E53763F73A7}"/>
    <cellStyle name="Cálculo 5" xfId="744" xr:uid="{8E718906-EAC9-4324-ACF7-71EBFD8BA7F4}"/>
    <cellStyle name="Cálculo 5 10" xfId="745" xr:uid="{8456D8F6-9EC8-43DD-9F75-C56C260D7210}"/>
    <cellStyle name="Cálculo 5 11" xfId="746" xr:uid="{EB69B4C6-A4C1-4504-AC9A-275B2ED6A6E5}"/>
    <cellStyle name="Cálculo 5 12" xfId="747" xr:uid="{04D19C97-A086-4C15-B8CC-06C85E0410F3}"/>
    <cellStyle name="Cálculo 5 13" xfId="748" xr:uid="{591E67D4-F324-4401-B96B-3C1233C3299F}"/>
    <cellStyle name="Cálculo 5 2" xfId="749" xr:uid="{25710FF0-ECAC-4E15-A977-E682A9866E91}"/>
    <cellStyle name="Cálculo 5 2 2" xfId="750" xr:uid="{D5FDB1F7-D16D-407C-98B4-E15C317B17B2}"/>
    <cellStyle name="Cálculo 5 2 3" xfId="751" xr:uid="{FA84C936-00E0-4737-ABF7-AF06EDFD6BD8}"/>
    <cellStyle name="Cálculo 5 2 4" xfId="752" xr:uid="{62D202C8-6F76-48CA-8112-C161FA3F9FBE}"/>
    <cellStyle name="Cálculo 5 2 5" xfId="753" xr:uid="{A0338F17-CC02-41C4-A873-BB59C1D27906}"/>
    <cellStyle name="Cálculo 5 2 6" xfId="754" xr:uid="{34B4693C-486D-4376-A542-E3BCFC061F1B}"/>
    <cellStyle name="Cálculo 5 3" xfId="755" xr:uid="{5F7FD3D9-FEFD-4EAB-B10B-A4E8051AAC8A}"/>
    <cellStyle name="Cálculo 5 3 2" xfId="756" xr:uid="{62F12125-CD00-48DF-88DB-D8F797051872}"/>
    <cellStyle name="Cálculo 5 3 3" xfId="757" xr:uid="{BDD5637F-90A5-4345-9EBF-323C3B8073B7}"/>
    <cellStyle name="Cálculo 5 3 4" xfId="758" xr:uid="{18EB0844-0CB4-4D2B-8EEF-0BFA515FC7FF}"/>
    <cellStyle name="Cálculo 5 3 5" xfId="759" xr:uid="{A3548BDB-E6F1-4E4D-9EC3-275DE80C1DE4}"/>
    <cellStyle name="Cálculo 5 4" xfId="760" xr:uid="{8EE6E6C9-B021-47D8-AA73-1B4F788D3900}"/>
    <cellStyle name="Cálculo 5 4 2" xfId="761" xr:uid="{061958BC-3577-4111-9522-50D0FDD0C732}"/>
    <cellStyle name="Cálculo 5 4 3" xfId="762" xr:uid="{565DFB14-93CD-4EFF-851A-510773B9643D}"/>
    <cellStyle name="Cálculo 5 4 4" xfId="763" xr:uid="{471775E7-5619-4DC5-A648-855B504277A2}"/>
    <cellStyle name="Cálculo 5 4 5" xfId="764" xr:uid="{14619724-EC96-4388-8FE0-6B1AA8B45725}"/>
    <cellStyle name="Cálculo 5 5" xfId="765" xr:uid="{82206FE2-E9C5-4268-ACF8-AA1B6D79EC1B}"/>
    <cellStyle name="Cálculo 5 5 2" xfId="766" xr:uid="{C455EB93-22BE-4556-84FE-A9C620149536}"/>
    <cellStyle name="Cálculo 5 6" xfId="767" xr:uid="{1BC39D67-0ED5-4F46-B000-5889BEB52194}"/>
    <cellStyle name="Cálculo 5 7" xfId="768" xr:uid="{D74ED808-E56E-4976-8425-388D86304E6E}"/>
    <cellStyle name="Cálculo 5 8" xfId="769" xr:uid="{10E4BF00-DBA1-44C3-9913-07360CA60952}"/>
    <cellStyle name="Cálculo 5 9" xfId="770" xr:uid="{6C3EA6FD-F6C4-4F3A-B8C6-2ACB0337F542}"/>
    <cellStyle name="Cálculo 6" xfId="771" xr:uid="{00416B85-2FD5-477C-9B51-DB614A91E23C}"/>
    <cellStyle name="Cálculo 6 10" xfId="772" xr:uid="{8131323D-5FC0-40B4-8104-6654DEDB6431}"/>
    <cellStyle name="Cálculo 6 11" xfId="773" xr:uid="{916EC0ED-F789-4C27-9BBF-53D3E0327869}"/>
    <cellStyle name="Cálculo 6 12" xfId="774" xr:uid="{B58B021D-8FB3-4522-AB34-4F72C04A5DB1}"/>
    <cellStyle name="Cálculo 6 13" xfId="775" xr:uid="{52A41E05-8B14-4151-82AE-8F5B37E4C0C1}"/>
    <cellStyle name="Cálculo 6 2" xfId="776" xr:uid="{B7F5FD32-89F5-417C-8625-361382CB54C4}"/>
    <cellStyle name="Cálculo 6 2 2" xfId="777" xr:uid="{87D97D9F-142D-4578-94E0-45CFE9699975}"/>
    <cellStyle name="Cálculo 6 2 3" xfId="778" xr:uid="{9078258B-C970-4030-B22D-E288C886B624}"/>
    <cellStyle name="Cálculo 6 2 4" xfId="779" xr:uid="{E781502D-F731-453A-A1E0-D5278B8128EE}"/>
    <cellStyle name="Cálculo 6 2 5" xfId="780" xr:uid="{22C2BA94-5DD8-4EBF-B80B-615CB91B2E51}"/>
    <cellStyle name="Cálculo 6 2 6" xfId="781" xr:uid="{8B6B5068-9AE6-462E-A90D-8563B5BFE6C1}"/>
    <cellStyle name="Cálculo 6 3" xfId="782" xr:uid="{642B7104-E722-4843-A246-1534F0DFBB81}"/>
    <cellStyle name="Cálculo 6 3 2" xfId="783" xr:uid="{0D5898BE-0EBA-4FAD-8367-314640947906}"/>
    <cellStyle name="Cálculo 6 3 3" xfId="784" xr:uid="{9B19B8C1-05E4-41AA-87C9-CBEFC91C6381}"/>
    <cellStyle name="Cálculo 6 3 4" xfId="785" xr:uid="{BF884446-9607-4794-9F86-2469338B1ABA}"/>
    <cellStyle name="Cálculo 6 3 5" xfId="786" xr:uid="{1D178AB3-A88C-4F88-815A-E2B365E5B196}"/>
    <cellStyle name="Cálculo 6 4" xfId="787" xr:uid="{154558A1-915F-4148-AA1C-A45588CB4868}"/>
    <cellStyle name="Cálculo 6 4 2" xfId="788" xr:uid="{2BBD162E-2AC2-491A-B624-387674195F4C}"/>
    <cellStyle name="Cálculo 6 4 3" xfId="789" xr:uid="{554B2F44-46A7-47A8-BAD1-56489207EEEF}"/>
    <cellStyle name="Cálculo 6 4 4" xfId="790" xr:uid="{B6955864-4B9E-4A3A-BD1A-B7343E82CDFE}"/>
    <cellStyle name="Cálculo 6 4 5" xfId="791" xr:uid="{A0DC279A-D0D8-4A81-8149-C81B432F5FAF}"/>
    <cellStyle name="Cálculo 6 5" xfId="792" xr:uid="{08D7652D-C13F-4031-8A52-0619C481E6C9}"/>
    <cellStyle name="Cálculo 6 5 2" xfId="793" xr:uid="{69D02034-32D7-4411-90A1-BC00C21657F0}"/>
    <cellStyle name="Cálculo 6 6" xfId="794" xr:uid="{95C0A5F9-BDF7-4698-907C-43168F50E530}"/>
    <cellStyle name="Cálculo 6 7" xfId="795" xr:uid="{36C1AE35-DE5E-45C9-9D8A-2DD616AA6A01}"/>
    <cellStyle name="Cálculo 6 8" xfId="796" xr:uid="{FEBEB480-92DA-4CD9-96FF-D637F250704E}"/>
    <cellStyle name="Cálculo 6 9" xfId="797" xr:uid="{173B8A1E-1119-457A-84B3-35D856BF21AB}"/>
    <cellStyle name="Cálculo 7" xfId="798" xr:uid="{F9D871DB-7F53-4DBE-9CD6-35679DD6615B}"/>
    <cellStyle name="Cálculo 7 2" xfId="799" xr:uid="{5FD0D3F2-9D61-4628-B970-847633F19B2A}"/>
    <cellStyle name="Cálculo 7 2 2" xfId="800" xr:uid="{A4F8C72B-B59F-4037-A2AF-423064BD7E24}"/>
    <cellStyle name="Cálculo 8" xfId="801" xr:uid="{8387E465-8B43-4C37-A829-19130F8CB32B}"/>
    <cellStyle name="Cálculo 8 2" xfId="802" xr:uid="{AA15A190-25CF-4AC8-9310-BB05D3C68445}"/>
    <cellStyle name="Cálculo 8 2 2" xfId="803" xr:uid="{5BBA2196-978B-47C5-A9CD-4B744E830CD0}"/>
    <cellStyle name="Cálculo 9" xfId="804" xr:uid="{82A7DBD9-7FF9-41D2-9D38-566961D4EF46}"/>
    <cellStyle name="Cálculo 9 2" xfId="805" xr:uid="{65B0F4C9-9E59-4F66-B0B2-980A994949A2}"/>
    <cellStyle name="Cálculo 9 2 2" xfId="806" xr:uid="{04BBD281-BD74-4C65-B0D6-E05E04E0068B}"/>
    <cellStyle name="Cálculo 9 3" xfId="807" xr:uid="{7453849C-ACF4-4625-ACE2-404658DE1040}"/>
    <cellStyle name="Cálculo 9 4" xfId="808" xr:uid="{E4E4AA52-4D50-40E2-B521-4875D02CDE4F}"/>
    <cellStyle name="Cálculo 9 5" xfId="809" xr:uid="{3FA7B138-20B2-40FE-8458-A26DF3F968A9}"/>
    <cellStyle name="Cálculo 9 6" xfId="810" xr:uid="{BEA47262-2D32-4ECF-BBF7-7839A0EF5117}"/>
    <cellStyle name="Cálculo 9 7" xfId="811" xr:uid="{841E6B3A-A9D2-49E9-9256-A39C52D17F53}"/>
    <cellStyle name="Celda de comprobación 2" xfId="20" xr:uid="{5A418BA4-8375-4DFE-AFC0-5A06071CD120}"/>
    <cellStyle name="Celda de comprobación 2 2" xfId="812" xr:uid="{89D3CCEF-5AE3-454A-9AC6-15B3ACA17EF6}"/>
    <cellStyle name="Celda de comprobación 2 3" xfId="813" xr:uid="{F2DE8E86-E1D0-4630-AB33-C24D2ACD533E}"/>
    <cellStyle name="Celda de comprobación 3" xfId="814" xr:uid="{98F907E3-07B4-4A8D-8186-2404531C3947}"/>
    <cellStyle name="Celda de comprobación 4" xfId="815" xr:uid="{A60A49FC-863F-4E5C-873B-397A5BDFBE25}"/>
    <cellStyle name="Celda de comprobación 5" xfId="816" xr:uid="{33DA760E-277F-4016-B22D-15A50856797F}"/>
    <cellStyle name="Celda vinculada 2" xfId="817" xr:uid="{D8F1AAB3-1A7B-429D-AF63-F24FBBD72C18}"/>
    <cellStyle name="Celda vinculada 2 2" xfId="818" xr:uid="{FBD15E36-631F-4C25-B203-160DF63EA046}"/>
    <cellStyle name="Celda vinculada 2 3" xfId="819" xr:uid="{6F2DE707-3E2D-40E1-86B1-970409685B45}"/>
    <cellStyle name="Celda vinculada 3" xfId="820" xr:uid="{81769DF1-F6C5-4B2D-9599-EAD6CE47128C}"/>
    <cellStyle name="Celda vinculada 4" xfId="821" xr:uid="{2A115AA8-D757-4316-9603-1BE1D2A8593B}"/>
    <cellStyle name="Celda vinculada 5" xfId="822" xr:uid="{EBFEF793-70D4-4B2A-8E8F-1F2A0A562FF7}"/>
    <cellStyle name="Comma" xfId="823" xr:uid="{C865375F-793D-44F6-94D4-B30043F23B3B}"/>
    <cellStyle name="Comma [0]_!!!GO" xfId="824" xr:uid="{F95BB2CD-95BB-4F7F-B8E2-84442FED7840}"/>
    <cellStyle name="Comma_!!!GO" xfId="825" xr:uid="{A20301BD-5F0B-4B9F-A703-3D78DAFA74E4}"/>
    <cellStyle name="Comma0" xfId="826" xr:uid="{149E0B4F-10D9-4ABE-A6C4-042CE5B5A932}"/>
    <cellStyle name="Copied" xfId="827" xr:uid="{73981816-59CA-4CD7-AE0C-6C69FC4ADCC9}"/>
    <cellStyle name="COST1" xfId="828" xr:uid="{152196B3-45D2-4653-B920-43A827AB4A69}"/>
    <cellStyle name="Currency" xfId="829" xr:uid="{680D1C69-22B6-45BC-B809-3CFA3A07406D}"/>
    <cellStyle name="Currency [0]_!!!GO" xfId="830" xr:uid="{1D6AF00B-D829-45AD-B5BA-4806027060C8}"/>
    <cellStyle name="Currency_!!!GO" xfId="831" xr:uid="{0904D965-F38F-4674-A31F-BE5D0B195C20}"/>
    <cellStyle name="Currency0" xfId="832" xr:uid="{6E23E22B-14A1-4F59-9602-C6182BB5FC6C}"/>
    <cellStyle name="Date" xfId="833" xr:uid="{A206829B-438D-4600-A511-89C2A337486E}"/>
    <cellStyle name="Date 2" xfId="834" xr:uid="{9AE367E1-916B-49CA-AAC4-6F93FFD48BE7}"/>
    <cellStyle name="Encabezado 4 2" xfId="835" xr:uid="{EBF9A056-7355-4CC9-B4F6-21ED220DDA2E}"/>
    <cellStyle name="Encabezado 4 2 2" xfId="836" xr:uid="{29A8AAC5-D9F6-4A87-BBED-7B1C78FF4F25}"/>
    <cellStyle name="Encabezado 4 2 3" xfId="837" xr:uid="{BC1091C5-3292-44F4-B500-EC89B4C8956B}"/>
    <cellStyle name="Encabezado 4 3" xfId="838" xr:uid="{D7FA8102-3355-46A3-96BF-03B451957202}"/>
    <cellStyle name="Encabezado 4 4" xfId="839" xr:uid="{05C49C3D-0CD8-40F0-9CA6-5061480C5BB6}"/>
    <cellStyle name="Encabezado 4 5" xfId="840" xr:uid="{F5AA959E-8F2F-4CBF-AC3D-D8A34A93037B}"/>
    <cellStyle name="Énfasis1 2" xfId="841" xr:uid="{AE1A88D2-6C44-4265-B7FB-9E263CD1AD8C}"/>
    <cellStyle name="Énfasis1 2 2" xfId="842" xr:uid="{1E3FD6D6-4328-4D93-8ADD-CE90859BCD00}"/>
    <cellStyle name="Énfasis1 2 3" xfId="843" xr:uid="{F8F970EB-6E25-4F82-AA64-815DB5FB2E05}"/>
    <cellStyle name="Énfasis1 3" xfId="844" xr:uid="{A4A01C78-6E3C-43DB-B735-9688D0EAC6A8}"/>
    <cellStyle name="Énfasis1 4" xfId="845" xr:uid="{7F252B68-C9E5-4D16-80BB-9649A9F0A739}"/>
    <cellStyle name="Énfasis1 5" xfId="846" xr:uid="{4EAEF0FF-608F-42F7-8900-FD6C8CC8741D}"/>
    <cellStyle name="Énfasis2 2" xfId="847" xr:uid="{8110F32B-AB1C-4607-A96A-3E9950301654}"/>
    <cellStyle name="Énfasis2 2 2" xfId="848" xr:uid="{97B4580B-680A-412E-8FB0-7E1EB74E88A9}"/>
    <cellStyle name="Énfasis2 2 3" xfId="849" xr:uid="{33D29476-AC01-4BA6-8F30-253F3F99DDC6}"/>
    <cellStyle name="Énfasis2 3" xfId="850" xr:uid="{2B9E25F5-A4F9-497E-AEF4-A7E0B528A010}"/>
    <cellStyle name="Énfasis2 4" xfId="851" xr:uid="{FB9FC5AE-4BC6-41E9-AA5E-2A0DEDFC21CC}"/>
    <cellStyle name="Énfasis2 5" xfId="852" xr:uid="{6D924254-DDD5-4579-B3D5-C752DD8CDC2A}"/>
    <cellStyle name="Énfasis3 2" xfId="853" xr:uid="{4853EEE3-0FA6-4BAC-B725-72A289B4AA16}"/>
    <cellStyle name="Énfasis3 2 2" xfId="854" xr:uid="{38EB1C6F-7A9A-4F46-983E-DD64CFB0D09D}"/>
    <cellStyle name="Énfasis3 2 3" xfId="855" xr:uid="{60399790-D0DC-475B-BE7C-BC7E1063EDFA}"/>
    <cellStyle name="Énfasis3 3" xfId="856" xr:uid="{F3083C6D-E339-4C9D-B118-E7FA0A11F9B4}"/>
    <cellStyle name="Énfasis3 4" xfId="857" xr:uid="{586A668B-219E-42EC-B76C-E3BEE33D98DA}"/>
    <cellStyle name="Énfasis3 5" xfId="858" xr:uid="{9606D143-66FB-45DA-8B13-6DFD18DA3CBC}"/>
    <cellStyle name="Énfasis4 2" xfId="859" xr:uid="{4378FECD-F00F-4467-BFC6-CD15053C69A2}"/>
    <cellStyle name="Énfasis4 2 2" xfId="860" xr:uid="{0136EA9B-4E88-40E5-88FA-450A545BFC23}"/>
    <cellStyle name="Énfasis4 2 3" xfId="861" xr:uid="{BCD3930C-91B4-4C67-9C00-39CD4E943698}"/>
    <cellStyle name="Énfasis4 3" xfId="862" xr:uid="{65CD5CAD-D9C9-4DA1-9348-18D7B821239A}"/>
    <cellStyle name="Énfasis4 4" xfId="863" xr:uid="{23A89B67-428C-43FA-9EE5-8DC27170D3BD}"/>
    <cellStyle name="Énfasis4 5" xfId="864" xr:uid="{1573FEC5-7A3D-4F89-92B3-FA3895E584B0}"/>
    <cellStyle name="Énfasis5 2" xfId="865" xr:uid="{23E8FDDA-3B45-41F8-A06F-E8BABE7B476A}"/>
    <cellStyle name="Énfasis5 2 2" xfId="866" xr:uid="{CB172B2E-D876-4AEA-9780-8415F1FCB187}"/>
    <cellStyle name="Énfasis5 2 3" xfId="867" xr:uid="{43364853-9809-41CC-BBBE-BFBAED15D8DE}"/>
    <cellStyle name="Énfasis5 3" xfId="868" xr:uid="{9DCF2BEE-8359-4100-A04E-0861D4283B84}"/>
    <cellStyle name="Énfasis5 4" xfId="869" xr:uid="{193419C2-AC7A-4F5B-A72D-191F77AD61D8}"/>
    <cellStyle name="Énfasis5 5" xfId="870" xr:uid="{9627D5AF-0F0F-4814-91DE-E5A2C29A3AE2}"/>
    <cellStyle name="Énfasis6 2" xfId="871" xr:uid="{24C99F61-1C76-4EDF-B2D4-6919ED9120A5}"/>
    <cellStyle name="Énfasis6 2 2" xfId="872" xr:uid="{CCD36FE6-3C19-40F1-9666-79DD0CB80643}"/>
    <cellStyle name="Énfasis6 2 3" xfId="873" xr:uid="{8E18AB78-142A-4DFD-9E4D-58F9C154F2B4}"/>
    <cellStyle name="Énfasis6 3" xfId="874" xr:uid="{B084066F-6F15-408A-8E60-7DF34AFA5141}"/>
    <cellStyle name="Énfasis6 4" xfId="875" xr:uid="{64134625-36AF-462C-8078-847F0804DE60}"/>
    <cellStyle name="Énfasis6 5" xfId="876" xr:uid="{68E754D5-3EE9-42F2-8B0D-A4DE63C208B3}"/>
    <cellStyle name="Entered" xfId="877" xr:uid="{7C7322E6-32D0-49FF-8D71-B4AEA6346808}"/>
    <cellStyle name="Entrada 10" xfId="878" xr:uid="{199FD30F-38D0-4275-9BB0-2DD506F43081}"/>
    <cellStyle name="Entrada 10 2" xfId="879" xr:uid="{3B3724B0-69F7-4086-8D89-ADAA20CAA30E}"/>
    <cellStyle name="Entrada 11" xfId="880" xr:uid="{FB8B0401-3116-4C78-A924-27AC2E08996D}"/>
    <cellStyle name="Entrada 11 2" xfId="881" xr:uid="{DAEC0BBC-FF2D-4CCE-A74E-9AEE8536D261}"/>
    <cellStyle name="Entrada 12" xfId="882" xr:uid="{F255BA31-7368-43E1-893E-9DEEB9D9D5EC}"/>
    <cellStyle name="Entrada 12 2" xfId="883" xr:uid="{0B6965CF-51A1-4DBB-9869-E030C49C15EF}"/>
    <cellStyle name="Entrada 13" xfId="884" xr:uid="{55DF0B3D-E935-404E-B94C-1776AEBD32C7}"/>
    <cellStyle name="Entrada 13 2" xfId="885" xr:uid="{E2AAA80E-0703-4D2F-AA64-A0B5A05C6ACD}"/>
    <cellStyle name="Entrada 14" xfId="886" xr:uid="{303DF016-9232-46EB-8403-67F1B04FD9A0}"/>
    <cellStyle name="Entrada 14 2" xfId="887" xr:uid="{FBA76B0F-929A-4F6C-A921-6BB3B4317F90}"/>
    <cellStyle name="Entrada 15" xfId="888" xr:uid="{BB9CC46A-F013-4F67-BEEE-C780CC6453C1}"/>
    <cellStyle name="Entrada 15 2" xfId="889" xr:uid="{39FAFEF4-0A07-4302-9F93-A2E0A5A71C7B}"/>
    <cellStyle name="Entrada 16" xfId="890" xr:uid="{8B8DFB53-CA13-45E7-8C08-1229A7E10317}"/>
    <cellStyle name="Entrada 16 2" xfId="891" xr:uid="{39CB6E36-4D0F-4E59-AD60-550E1F897786}"/>
    <cellStyle name="Entrada 17" xfId="892" xr:uid="{B8C84A9F-F548-4574-9493-8D5C128FFD4C}"/>
    <cellStyle name="Entrada 17 2" xfId="893" xr:uid="{2DD3090C-51E0-46B1-A28E-F654D28C868A}"/>
    <cellStyle name="Entrada 18" xfId="894" xr:uid="{E23D91EC-E627-4DEC-B9E3-62D5201AE7A3}"/>
    <cellStyle name="Entrada 18 2" xfId="895" xr:uid="{34599642-44CC-40C9-82FC-6A5DD046AB23}"/>
    <cellStyle name="Entrada 19" xfId="896" xr:uid="{EBF1582D-FCDC-4B30-BCED-01050549B18B}"/>
    <cellStyle name="Entrada 19 2" xfId="897" xr:uid="{F4602363-3AEC-4F84-A435-E5FB6013B661}"/>
    <cellStyle name="Entrada 2" xfId="898" xr:uid="{C25B1522-AD89-40C2-9D81-0DDDE8453ADE}"/>
    <cellStyle name="Entrada 2 10" xfId="899" xr:uid="{A2B9027A-124D-44F8-A899-54FB23DE605F}"/>
    <cellStyle name="Entrada 2 11" xfId="900" xr:uid="{020B95FC-9640-45D3-AA2F-55161ECBF285}"/>
    <cellStyle name="Entrada 2 12" xfId="901" xr:uid="{B5062174-E541-41FF-8273-A7CD2E717506}"/>
    <cellStyle name="Entrada 2 13" xfId="902" xr:uid="{14FEF4E0-294C-494D-A193-B8A9B2D4E440}"/>
    <cellStyle name="Entrada 2 14" xfId="903" xr:uid="{9D1510E4-10BE-4281-B89F-C9AE34B29640}"/>
    <cellStyle name="Entrada 2 2" xfId="904" xr:uid="{B0C37E25-2E89-4F3D-919F-C2BE89769146}"/>
    <cellStyle name="Entrada 2 2 10" xfId="905" xr:uid="{335478A9-BA3A-4096-806C-B503083109E9}"/>
    <cellStyle name="Entrada 2 2 11" xfId="906" xr:uid="{106A6218-7562-4805-8601-C57637444096}"/>
    <cellStyle name="Entrada 2 2 12" xfId="907" xr:uid="{8C18CCE9-6779-4FF0-9A15-48F4AB19021D}"/>
    <cellStyle name="Entrada 2 2 13" xfId="908" xr:uid="{E4D16254-E256-46C2-98E2-4CE3CCEEA558}"/>
    <cellStyle name="Entrada 2 2 14" xfId="909" xr:uid="{D24F2929-0C23-4E90-8B06-549BD42A977A}"/>
    <cellStyle name="Entrada 2 2 2" xfId="910" xr:uid="{69F2703F-9B0A-4057-AE30-378E1496A598}"/>
    <cellStyle name="Entrada 2 2 2 2" xfId="911" xr:uid="{59A11472-2B7C-4DB8-A4F9-D752543DC809}"/>
    <cellStyle name="Entrada 2 2 2 3" xfId="912" xr:uid="{56C546FF-B52E-4D94-BDEB-9A33E583A470}"/>
    <cellStyle name="Entrada 2 2 2 4" xfId="913" xr:uid="{947B521F-2CD3-453E-9805-C4681F8F9ECA}"/>
    <cellStyle name="Entrada 2 2 2 5" xfId="914" xr:uid="{0878E6D7-65CF-41C7-91BA-31FA02B647D6}"/>
    <cellStyle name="Entrada 2 2 2 6" xfId="915" xr:uid="{CFE3C985-9CA5-4B54-AF5A-A8F16C40A3DC}"/>
    <cellStyle name="Entrada 2 2 3" xfId="916" xr:uid="{3076F569-969A-4731-9AF3-80888BC889AC}"/>
    <cellStyle name="Entrada 2 2 3 2" xfId="917" xr:uid="{82D37FE7-4898-490E-AAF6-F92838CEBAAD}"/>
    <cellStyle name="Entrada 2 2 3 3" xfId="918" xr:uid="{2CE29AA9-A6CF-4C3E-9098-36BE429C3ABA}"/>
    <cellStyle name="Entrada 2 2 3 4" xfId="919" xr:uid="{4D4ADC2A-85DB-4367-9134-BF12A8F1A65A}"/>
    <cellStyle name="Entrada 2 2 3 5" xfId="920" xr:uid="{1C99477C-4E53-4381-B1A4-15A64BA396EC}"/>
    <cellStyle name="Entrada 2 2 4" xfId="921" xr:uid="{B13CA13F-2F05-4D62-AECC-0CD5E2A22ED3}"/>
    <cellStyle name="Entrada 2 2 4 2" xfId="922" xr:uid="{8592583D-92B3-404F-BEA9-1D3990CF752A}"/>
    <cellStyle name="Entrada 2 2 4 3" xfId="923" xr:uid="{EC3651BA-7BC6-4451-A7BC-53A35B60BD1E}"/>
    <cellStyle name="Entrada 2 2 4 4" xfId="924" xr:uid="{4C9559EA-5A21-4EC5-97EA-E8324EAA8C79}"/>
    <cellStyle name="Entrada 2 2 4 5" xfId="925" xr:uid="{346513B9-1025-4767-B8C7-0384D6BB6F90}"/>
    <cellStyle name="Entrada 2 2 5" xfId="926" xr:uid="{1A154991-4390-49D4-B066-F0ADBC69E4CE}"/>
    <cellStyle name="Entrada 2 2 5 2" xfId="927" xr:uid="{54C89F5E-93BD-4B0D-92F4-8A4C9400CC32}"/>
    <cellStyle name="Entrada 2 2 6" xfId="928" xr:uid="{F03A928D-6373-4966-AD41-8E20D9E43225}"/>
    <cellStyle name="Entrada 2 2 6 2" xfId="929" xr:uid="{17BA0489-F0C3-474C-9611-5B028F92EACB}"/>
    <cellStyle name="Entrada 2 2 7" xfId="930" xr:uid="{2787470D-C5A1-41F5-B473-560CE5F6E8C7}"/>
    <cellStyle name="Entrada 2 2 8" xfId="931" xr:uid="{2CB40DDB-1341-4907-82A4-DA5ACB895ED8}"/>
    <cellStyle name="Entrada 2 2 9" xfId="932" xr:uid="{48F744FC-A7D8-49F4-A469-0E44111AFD95}"/>
    <cellStyle name="Entrada 2 3" xfId="933" xr:uid="{9CB8931C-66F4-4577-9D26-EE896FC45E26}"/>
    <cellStyle name="Entrada 2 3 2" xfId="934" xr:uid="{201DFE7D-0EDF-4087-BCB4-AE81381D56DD}"/>
    <cellStyle name="Entrada 2 3 3" xfId="935" xr:uid="{4D03DAE5-DCAA-4EB4-A4F3-51519FC86894}"/>
    <cellStyle name="Entrada 2 3 4" xfId="936" xr:uid="{0138EC15-CA5C-406D-AE2C-DA38DD2A4147}"/>
    <cellStyle name="Entrada 2 3 5" xfId="937" xr:uid="{E3D1293C-C494-47CD-9A6B-86D6D2CBC96F}"/>
    <cellStyle name="Entrada 2 3 6" xfId="938" xr:uid="{DEEB0C51-6FD4-4115-BDF2-CF0B3A283251}"/>
    <cellStyle name="Entrada 2 4" xfId="939" xr:uid="{38D377DD-B6D5-446A-AF82-482747599F90}"/>
    <cellStyle name="Entrada 2 4 2" xfId="940" xr:uid="{D6AB0D3C-2C4C-4EB7-83CA-9434404A95AB}"/>
    <cellStyle name="Entrada 2 4 3" xfId="941" xr:uid="{39431B39-25BF-4E19-B02D-B5E67D23A005}"/>
    <cellStyle name="Entrada 2 4 4" xfId="942" xr:uid="{2D2E0DEC-9DB9-4865-BC04-3CB27CD6CB03}"/>
    <cellStyle name="Entrada 2 4 5" xfId="943" xr:uid="{80BDBDCD-EBD3-4F18-8249-0DEC97A67CB4}"/>
    <cellStyle name="Entrada 2 5" xfId="944" xr:uid="{38E9773E-29DA-47F8-BD40-CBCCAC05E650}"/>
    <cellStyle name="Entrada 2 5 2" xfId="945" xr:uid="{5ED77AC0-0055-41B6-BE8A-7297034D5777}"/>
    <cellStyle name="Entrada 2 5 3" xfId="946" xr:uid="{11AC869F-092D-4E57-BAAC-63982438C519}"/>
    <cellStyle name="Entrada 2 5 4" xfId="947" xr:uid="{CA0A9F54-E83B-4864-99AB-BD58E3D3DF89}"/>
    <cellStyle name="Entrada 2 5 5" xfId="948" xr:uid="{162FBDED-E870-440C-9CB5-B14BD89CD318}"/>
    <cellStyle name="Entrada 2 6" xfId="949" xr:uid="{C395A490-6BFA-45A4-825F-1C3A35A52017}"/>
    <cellStyle name="Entrada 2 6 2" xfId="950" xr:uid="{6AF24268-7A19-47E9-A599-FE8800BF6B2C}"/>
    <cellStyle name="Entrada 2 7" xfId="951" xr:uid="{F6B537AB-88A2-4568-BEDA-F426A6E95EEA}"/>
    <cellStyle name="Entrada 2 8" xfId="952" xr:uid="{12662B89-AC3A-4BEB-B640-C49B6C9E4659}"/>
    <cellStyle name="Entrada 2 9" xfId="953" xr:uid="{EC4BF97A-3CF1-418C-B623-B56DC5742720}"/>
    <cellStyle name="Entrada 20" xfId="954" xr:uid="{B147198D-F41E-48D3-8772-403FBF8165CF}"/>
    <cellStyle name="Entrada 20 2" xfId="955" xr:uid="{6EC7D76C-E453-4BAA-BBA9-229D5F17D254}"/>
    <cellStyle name="Entrada 21" xfId="956" xr:uid="{41648756-73DE-43F1-BD69-40BD08DE4356}"/>
    <cellStyle name="Entrada 21 2" xfId="957" xr:uid="{F6A693D7-F9D1-4974-A2E0-EE789BFE3450}"/>
    <cellStyle name="Entrada 22" xfId="958" xr:uid="{B2BB554F-032B-4FE6-80FA-75A18A4124DC}"/>
    <cellStyle name="Entrada 22 2" xfId="959" xr:uid="{518357E8-1743-4557-984F-ADA85827F771}"/>
    <cellStyle name="Entrada 23" xfId="960" xr:uid="{6ABDD20A-E84F-4874-B017-A848C1859405}"/>
    <cellStyle name="Entrada 23 2" xfId="961" xr:uid="{085FD37C-5840-4A65-B8BA-C9CA62E5065D}"/>
    <cellStyle name="Entrada 24" xfId="962" xr:uid="{5971EF13-DC70-46A3-9C87-E2E5AAEBD3E5}"/>
    <cellStyle name="Entrada 24 2" xfId="963" xr:uid="{7831F8FC-56E7-435A-A3F9-8F9E3E4478BF}"/>
    <cellStyle name="Entrada 25" xfId="964" xr:uid="{BE7816B2-F610-4775-B4A3-7FD31A607348}"/>
    <cellStyle name="Entrada 25 2" xfId="965" xr:uid="{2CE7DDDA-F491-4346-94CA-C7E8BDA27D66}"/>
    <cellStyle name="Entrada 26" xfId="966" xr:uid="{6CEBB2BA-4331-424A-BE92-504DB045C679}"/>
    <cellStyle name="Entrada 26 2" xfId="967" xr:uid="{67C42442-664C-4E9A-94BD-17CE0932824B}"/>
    <cellStyle name="Entrada 27" xfId="968" xr:uid="{A60A0BAA-D2AE-4CD6-AA8B-21949E9F8803}"/>
    <cellStyle name="Entrada 27 2" xfId="969" xr:uid="{96CC8BF1-4CBB-4CD5-9C0C-48A769ABF08B}"/>
    <cellStyle name="Entrada 28" xfId="970" xr:uid="{8E0491E0-E15B-4E93-9314-4F1F8C593103}"/>
    <cellStyle name="Entrada 28 2" xfId="971" xr:uid="{28A8BD4C-1A22-4F51-9823-22FCAB407E3F}"/>
    <cellStyle name="Entrada 29" xfId="972" xr:uid="{5B747402-DB94-4487-8EE6-940B535357D8}"/>
    <cellStyle name="Entrada 3" xfId="973" xr:uid="{03E27CD7-1B3D-4824-9894-E7E8FD7D6D9E}"/>
    <cellStyle name="Entrada 3 10" xfId="974" xr:uid="{3B77C40B-A5F0-4D7A-A757-7DCD4F12E749}"/>
    <cellStyle name="Entrada 3 11" xfId="975" xr:uid="{BC736896-4B67-4FBD-9458-DF7310955E8C}"/>
    <cellStyle name="Entrada 3 12" xfId="976" xr:uid="{FA943767-4E94-4D53-99DE-5ED0467FB2EC}"/>
    <cellStyle name="Entrada 3 13" xfId="977" xr:uid="{DBC8D9DD-F3B7-4A5F-A29A-49D5B5F9C9AA}"/>
    <cellStyle name="Entrada 3 14" xfId="978" xr:uid="{E9633BDA-8C68-4549-BD61-469D20CC2640}"/>
    <cellStyle name="Entrada 3 2" xfId="979" xr:uid="{12AD1DE3-DA9B-4C09-BDD7-BC615057D65F}"/>
    <cellStyle name="Entrada 3 2 2" xfId="980" xr:uid="{B70F5535-EA68-4217-AC0F-E19912EC987A}"/>
    <cellStyle name="Entrada 3 2 2 2" xfId="981" xr:uid="{AB31F0A9-4D16-4002-B330-EA2C6CF745AA}"/>
    <cellStyle name="Entrada 3 3" xfId="982" xr:uid="{C480C7D9-19B9-4CB3-BB20-4E4E160F9EA3}"/>
    <cellStyle name="Entrada 3 3 2" xfId="983" xr:uid="{BDA8E5ED-7B7B-45F1-8397-01F5C4F1CA28}"/>
    <cellStyle name="Entrada 3 3 3" xfId="984" xr:uid="{0A444F8D-5AF0-4A46-A335-B56F54633C43}"/>
    <cellStyle name="Entrada 3 3 4" xfId="985" xr:uid="{DFF3D055-B21F-47FA-AF6A-870602CD0D1E}"/>
    <cellStyle name="Entrada 3 3 5" xfId="986" xr:uid="{31A10F77-D9C9-4B9D-ABE4-CA2F5558D7FD}"/>
    <cellStyle name="Entrada 3 3 6" xfId="987" xr:uid="{17D00CE8-878A-422B-9EA2-BC6BD8F6CC3C}"/>
    <cellStyle name="Entrada 3 4" xfId="988" xr:uid="{7C6F51A5-072F-47D5-BEF2-CA16EB37A66A}"/>
    <cellStyle name="Entrada 3 4 2" xfId="989" xr:uid="{11A1E35F-626D-4FFD-92E6-B7DF6F4713F8}"/>
    <cellStyle name="Entrada 3 4 3" xfId="990" xr:uid="{659A9E02-8C2C-4EA9-AAFD-5D49E4D0418A}"/>
    <cellStyle name="Entrada 3 4 4" xfId="991" xr:uid="{691A9CA8-17AB-4A3A-AF81-D6398578D5BE}"/>
    <cellStyle name="Entrada 3 4 5" xfId="992" xr:uid="{E917145D-7584-4A43-B374-36C05641A653}"/>
    <cellStyle name="Entrada 3 5" xfId="993" xr:uid="{1B62BEC2-15DA-44A1-952C-CEAF52E201F3}"/>
    <cellStyle name="Entrada 3 5 2" xfId="994" xr:uid="{3BAF2FF1-9DEC-4892-9A77-6FB112134CFC}"/>
    <cellStyle name="Entrada 3 5 3" xfId="995" xr:uid="{DDD67C33-6872-437F-95B0-4B99B2384B7C}"/>
    <cellStyle name="Entrada 3 5 4" xfId="996" xr:uid="{1A4AB1A5-42D4-434E-976F-3711BCCBD278}"/>
    <cellStyle name="Entrada 3 5 5" xfId="997" xr:uid="{D7E6A3A1-117F-4D3A-A782-7934CA78A177}"/>
    <cellStyle name="Entrada 3 6" xfId="998" xr:uid="{0C2A3617-9277-4720-81DA-2336BFAC3AA7}"/>
    <cellStyle name="Entrada 3 6 2" xfId="999" xr:uid="{10B5B183-1BAA-4488-83DB-2AF3DE622DC5}"/>
    <cellStyle name="Entrada 3 7" xfId="1000" xr:uid="{CFBE4990-E202-4EAC-AA46-F5256C33AB31}"/>
    <cellStyle name="Entrada 3 8" xfId="1001" xr:uid="{F3E568E4-7FC8-479F-B4EC-C81344E61FC7}"/>
    <cellStyle name="Entrada 3 9" xfId="1002" xr:uid="{7EDF236F-5563-4DDD-8F99-C62573276E60}"/>
    <cellStyle name="Entrada 30" xfId="1003" xr:uid="{861D7818-A747-4798-B8AE-BFB54C5D7B93}"/>
    <cellStyle name="Entrada 31" xfId="1004" xr:uid="{CA476746-968B-4FC7-8977-CF029BA36F3A}"/>
    <cellStyle name="Entrada 32" xfId="1005" xr:uid="{3EF09AAD-D378-41DF-A0EF-6A6346330AF3}"/>
    <cellStyle name="Entrada 33" xfId="1006" xr:uid="{E52A81C6-F51A-4A0E-84F2-F85C10612F93}"/>
    <cellStyle name="Entrada 34" xfId="1007" xr:uid="{DFD27657-CCD2-4A1C-8E85-030AB0F4DC1E}"/>
    <cellStyle name="Entrada 35" xfId="1008" xr:uid="{32C70814-32F5-41A2-8F92-53BF9909105A}"/>
    <cellStyle name="Entrada 36" xfId="1009" xr:uid="{A9915341-4B5F-4F24-8762-7ED040603C5B}"/>
    <cellStyle name="Entrada 37" xfId="1010" xr:uid="{69A75B13-4208-4A14-B98A-F86305F0040F}"/>
    <cellStyle name="Entrada 4" xfId="1011" xr:uid="{8E2F7022-4A63-41DE-8797-ED202E429383}"/>
    <cellStyle name="Entrada 4 10" xfId="1012" xr:uid="{C188981D-09BB-4F2D-A001-3860E864FF5D}"/>
    <cellStyle name="Entrada 4 11" xfId="1013" xr:uid="{900AC343-4AB8-4216-AC29-4AFF720A9398}"/>
    <cellStyle name="Entrada 4 12" xfId="1014" xr:uid="{B240437F-3ECB-43CA-849A-AEB6FCE0B9AE}"/>
    <cellStyle name="Entrada 4 13" xfId="1015" xr:uid="{9DE63204-FAAD-4E22-99AE-A667459B02CC}"/>
    <cellStyle name="Entrada 4 14" xfId="1016" xr:uid="{DF37F470-BDD7-48BD-979B-0CAE7C537E22}"/>
    <cellStyle name="Entrada 4 2" xfId="1017" xr:uid="{59C54223-968C-4791-BDF2-903CD1026EAA}"/>
    <cellStyle name="Entrada 4 3" xfId="1018" xr:uid="{DB14BC45-8217-462B-AA73-5E3631DE747B}"/>
    <cellStyle name="Entrada 4 3 2" xfId="1019" xr:uid="{BE6048FB-3B38-4A12-BF59-B1F94A6AEF91}"/>
    <cellStyle name="Entrada 4 3 3" xfId="1020" xr:uid="{4F324276-959C-40AC-B389-14AD03EF70AE}"/>
    <cellStyle name="Entrada 4 3 4" xfId="1021" xr:uid="{FAB32B9B-702C-431B-8793-9818B3884DDC}"/>
    <cellStyle name="Entrada 4 3 5" xfId="1022" xr:uid="{8455FB9A-CE80-4B3A-8F8F-2CF2AA7F335C}"/>
    <cellStyle name="Entrada 4 3 6" xfId="1023" xr:uid="{77BBCBC6-8525-4724-B9B1-FA9D3C05CEC4}"/>
    <cellStyle name="Entrada 4 4" xfId="1024" xr:uid="{21B22FDE-6CA0-4D20-A315-7AE0FAEB6D6A}"/>
    <cellStyle name="Entrada 4 4 2" xfId="1025" xr:uid="{43DE4A57-314D-4D50-AE0A-EA27CCD22CE0}"/>
    <cellStyle name="Entrada 4 4 3" xfId="1026" xr:uid="{08982B55-3630-43D3-BE4E-02DA5FC90431}"/>
    <cellStyle name="Entrada 4 4 4" xfId="1027" xr:uid="{36508DD8-7032-45A0-9F19-ADDC31E66DCC}"/>
    <cellStyle name="Entrada 4 4 5" xfId="1028" xr:uid="{7A36175E-9AFC-4576-9893-88FE9B79EB7A}"/>
    <cellStyle name="Entrada 4 5" xfId="1029" xr:uid="{B20B3687-5C0C-435F-B8C9-D60690868FB9}"/>
    <cellStyle name="Entrada 4 5 2" xfId="1030" xr:uid="{E9EFD7CE-0B73-4BD5-A04D-77FBAD44DCAF}"/>
    <cellStyle name="Entrada 4 5 3" xfId="1031" xr:uid="{B3A0912E-FA37-42CA-8BD5-7D86191735BB}"/>
    <cellStyle name="Entrada 4 5 4" xfId="1032" xr:uid="{60CB85EC-6D43-4076-9BEE-872A19F5F45E}"/>
    <cellStyle name="Entrada 4 5 5" xfId="1033" xr:uid="{E3CAF536-E2EF-4DB7-8329-458CFF00AD4F}"/>
    <cellStyle name="Entrada 4 6" xfId="1034" xr:uid="{2137C071-0BAC-46D1-AC46-2CCDE14BE606}"/>
    <cellStyle name="Entrada 4 6 2" xfId="1035" xr:uid="{D6D26C8F-975F-40AB-9151-ADEE88A96E96}"/>
    <cellStyle name="Entrada 4 7" xfId="1036" xr:uid="{377A90B2-0431-4C4F-80C1-55F01B928C0E}"/>
    <cellStyle name="Entrada 4 8" xfId="1037" xr:uid="{3735C29D-7A9D-4C71-B698-DF4560DB9BA7}"/>
    <cellStyle name="Entrada 4 9" xfId="1038" xr:uid="{1B0CA2A0-2E87-4208-BDFB-C9C0E4B022F9}"/>
    <cellStyle name="Entrada 5" xfId="1039" xr:uid="{151C8A21-5C77-4D1B-9D81-B2A17A1CACC9}"/>
    <cellStyle name="Entrada 5 10" xfId="1040" xr:uid="{38FEB8B9-DA97-44A8-BB17-27C9C37732D0}"/>
    <cellStyle name="Entrada 5 11" xfId="1041" xr:uid="{CD41053B-BB9E-446A-BC7A-25BF39C4D55D}"/>
    <cellStyle name="Entrada 5 12" xfId="1042" xr:uid="{A6067A90-8EFD-4F42-A04D-4385ABC9490D}"/>
    <cellStyle name="Entrada 5 13" xfId="1043" xr:uid="{B404E5E2-3A38-4081-A1AF-C382A6F973E8}"/>
    <cellStyle name="Entrada 5 2" xfId="1044" xr:uid="{349E50C2-6433-4825-B2AA-42C489A60954}"/>
    <cellStyle name="Entrada 5 2 2" xfId="1045" xr:uid="{008730D0-AE08-4B8E-87C0-24619D881D3F}"/>
    <cellStyle name="Entrada 5 2 3" xfId="1046" xr:uid="{545528B8-4CEE-4D83-8D36-2D030C587697}"/>
    <cellStyle name="Entrada 5 2 4" xfId="1047" xr:uid="{D47F38C9-9518-47EA-8670-83946E85C722}"/>
    <cellStyle name="Entrada 5 2 5" xfId="1048" xr:uid="{7E778F28-1CB0-4AA2-AA75-DA160DDF2D75}"/>
    <cellStyle name="Entrada 5 2 6" xfId="1049" xr:uid="{8F5FE107-4C4C-4F8E-8CB7-B0B0767CE39C}"/>
    <cellStyle name="Entrada 5 3" xfId="1050" xr:uid="{AAC00F0D-F3ED-41C1-B9A7-A1FD54EDEC2E}"/>
    <cellStyle name="Entrada 5 3 2" xfId="1051" xr:uid="{E8D9AB4A-0A39-4456-AD21-35DA68D71A9F}"/>
    <cellStyle name="Entrada 5 3 3" xfId="1052" xr:uid="{E389DF73-4C3D-478E-850A-FEEF70C62441}"/>
    <cellStyle name="Entrada 5 3 4" xfId="1053" xr:uid="{CFA26298-E24E-40A1-9BA8-0D6DB2B74680}"/>
    <cellStyle name="Entrada 5 3 5" xfId="1054" xr:uid="{D3B87764-66BE-4414-B41B-584A399EDBF3}"/>
    <cellStyle name="Entrada 5 4" xfId="1055" xr:uid="{BD511181-6F37-49AC-8E7B-CB455BAD849B}"/>
    <cellStyle name="Entrada 5 4 2" xfId="1056" xr:uid="{BB83669D-3DF7-4509-9F46-9CFAC9D432A9}"/>
    <cellStyle name="Entrada 5 4 3" xfId="1057" xr:uid="{D81F70B8-9A77-4D97-9CF8-D1451B954CA3}"/>
    <cellStyle name="Entrada 5 4 4" xfId="1058" xr:uid="{82C3856C-A3F6-4258-BEF6-766C19051E9B}"/>
    <cellStyle name="Entrada 5 4 5" xfId="1059" xr:uid="{5908C235-4486-4E2D-A6DA-B44BD309CC2C}"/>
    <cellStyle name="Entrada 5 5" xfId="1060" xr:uid="{713657B1-34BE-45EC-A23B-8F9E7884A315}"/>
    <cellStyle name="Entrada 5 5 2" xfId="1061" xr:uid="{5C6183C3-68F3-4378-A1D7-6A63481FD2E6}"/>
    <cellStyle name="Entrada 5 6" xfId="1062" xr:uid="{64955FFE-95C1-40C7-936D-3A73CEE6C22D}"/>
    <cellStyle name="Entrada 5 7" xfId="1063" xr:uid="{83972380-4DE2-48D5-AB80-10F111B8D102}"/>
    <cellStyle name="Entrada 5 8" xfId="1064" xr:uid="{0ADA9D84-FF6D-449B-867D-96F2EB21AC9B}"/>
    <cellStyle name="Entrada 5 9" xfId="1065" xr:uid="{6EDCAC90-7F9D-49B1-84CF-60C2FBEDE64D}"/>
    <cellStyle name="Entrada 6" xfId="1066" xr:uid="{B762FCD9-A600-4091-91E2-C5C279FF6D7A}"/>
    <cellStyle name="Entrada 6 10" xfId="1067" xr:uid="{D45799D7-B76F-4C0A-8C73-C36E50226B3C}"/>
    <cellStyle name="Entrada 6 11" xfId="1068" xr:uid="{F3C52D9B-0A67-43E6-9C12-9EC786A949F6}"/>
    <cellStyle name="Entrada 6 12" xfId="1069" xr:uid="{A28BF1A5-D238-4300-912C-63CD450BD6DD}"/>
    <cellStyle name="Entrada 6 13" xfId="1070" xr:uid="{8CD34307-BE79-42BE-9744-218A4602AD65}"/>
    <cellStyle name="Entrada 6 2" xfId="1071" xr:uid="{522AB1A2-8F81-4C00-ADCD-8E1C7DDA0693}"/>
    <cellStyle name="Entrada 6 2 2" xfId="1072" xr:uid="{51418ADB-64F5-4C1D-99DA-FEA900B4D8B9}"/>
    <cellStyle name="Entrada 6 2 3" xfId="1073" xr:uid="{CDF4B093-198B-4813-A7C2-9A5AC829107C}"/>
    <cellStyle name="Entrada 6 2 4" xfId="1074" xr:uid="{D88355FB-14C6-4176-B8E8-8973833B06E6}"/>
    <cellStyle name="Entrada 6 2 5" xfId="1075" xr:uid="{8E8C3E18-1876-4AE3-B755-72054B289DAD}"/>
    <cellStyle name="Entrada 6 2 6" xfId="1076" xr:uid="{6DF42BC5-8151-4DBF-991E-2C1B53F4325D}"/>
    <cellStyle name="Entrada 6 3" xfId="1077" xr:uid="{FA536506-B7F1-4AA1-A886-8820BB3EBEA0}"/>
    <cellStyle name="Entrada 6 3 2" xfId="1078" xr:uid="{CE6FBA89-9ACD-47C2-96D1-132FC48A01CC}"/>
    <cellStyle name="Entrada 6 3 3" xfId="1079" xr:uid="{5239D327-5C2C-4C46-AC3F-A6D0CB2DEB25}"/>
    <cellStyle name="Entrada 6 3 4" xfId="1080" xr:uid="{C328FCA9-AC07-42AB-9631-FFE74E6777B6}"/>
    <cellStyle name="Entrada 6 3 5" xfId="1081" xr:uid="{C3996D00-641B-4DD7-AE5E-B6498EB19FA3}"/>
    <cellStyle name="Entrada 6 4" xfId="1082" xr:uid="{DEC8FD3C-8C97-4329-9F09-58749335D263}"/>
    <cellStyle name="Entrada 6 4 2" xfId="1083" xr:uid="{611F18DA-5C1D-460D-A013-7C61C60F12A8}"/>
    <cellStyle name="Entrada 6 4 3" xfId="1084" xr:uid="{17A65EAB-8687-466E-98DE-4B6AB8E038EE}"/>
    <cellStyle name="Entrada 6 4 4" xfId="1085" xr:uid="{8DA6E47B-607E-461A-9EC9-2AC71BBA6BEE}"/>
    <cellStyle name="Entrada 6 4 5" xfId="1086" xr:uid="{77EE292D-7F8A-4156-AE1B-4B018CE6A9EB}"/>
    <cellStyle name="Entrada 6 5" xfId="1087" xr:uid="{C9829DAA-C2D4-41C1-A997-90A65F10CF5E}"/>
    <cellStyle name="Entrada 6 5 2" xfId="1088" xr:uid="{EA3D3F6D-AAE5-49E3-A707-9C6DD610D016}"/>
    <cellStyle name="Entrada 6 6" xfId="1089" xr:uid="{B3CAD6F7-D1D8-4EC3-9709-3BF18A831546}"/>
    <cellStyle name="Entrada 6 7" xfId="1090" xr:uid="{03895380-F9A3-4B55-BFA4-12990397FA4F}"/>
    <cellStyle name="Entrada 6 8" xfId="1091" xr:uid="{743E8A91-D504-4F51-9DD1-81C7063413EF}"/>
    <cellStyle name="Entrada 6 9" xfId="1092" xr:uid="{6468D109-A170-4578-882B-0A89B7968348}"/>
    <cellStyle name="Entrada 7" xfId="1093" xr:uid="{A0AD550A-06CE-4199-86F2-6DC6F1720AB4}"/>
    <cellStyle name="Entrada 7 2" xfId="1094" xr:uid="{9209C852-837C-4973-82ED-E9D91B4AD5AD}"/>
    <cellStyle name="Entrada 7 2 2" xfId="1095" xr:uid="{85D84B4A-51DD-458D-A46F-4861B539A371}"/>
    <cellStyle name="Entrada 8" xfId="1096" xr:uid="{39A9CC80-365D-40CC-8168-1016AF1290AC}"/>
    <cellStyle name="Entrada 8 2" xfId="1097" xr:uid="{965EBDA3-2E4B-43AA-B65A-E90155693F4B}"/>
    <cellStyle name="Entrada 8 2 2" xfId="1098" xr:uid="{53E6B61C-000F-4996-8C02-5EE92E9FECEA}"/>
    <cellStyle name="Entrada 9" xfId="1099" xr:uid="{1BC47BA4-4519-4A2A-BB20-48C7275FEC50}"/>
    <cellStyle name="Entrada 9 2" xfId="1100" xr:uid="{D2B1AF35-7A25-4D5D-A15E-CCFA709F9DBE}"/>
    <cellStyle name="Entrada 9 2 2" xfId="1101" xr:uid="{4EF82BFE-1D5D-4433-BEE0-94A2ADB82342}"/>
    <cellStyle name="Entrada 9 3" xfId="1102" xr:uid="{E6AF3213-0D07-47D6-8ABB-2BE17333D00A}"/>
    <cellStyle name="Entrada 9 4" xfId="1103" xr:uid="{1EC98FE2-9206-4922-8174-36695EF20B6B}"/>
    <cellStyle name="Entrada 9 5" xfId="1104" xr:uid="{AA5A0976-9CC7-4333-9095-2DF19008E245}"/>
    <cellStyle name="Entrada 9 6" xfId="1105" xr:uid="{7470EB83-580D-43D8-A266-08865B54E081}"/>
    <cellStyle name="Entrada 9 7" xfId="1106" xr:uid="{DF78E049-4DBF-4149-BECD-FF7A162C9343}"/>
    <cellStyle name="entry" xfId="1107" xr:uid="{E8921E95-8035-4E6F-A6D6-9D418E5B049B}"/>
    <cellStyle name="Euro" xfId="1108" xr:uid="{5E49DCB8-CE2B-401B-B62E-3693C9D530A8}"/>
    <cellStyle name="Euro 10" xfId="1109" xr:uid="{DE71B892-4A2F-4DB1-A264-E3341A6B7113}"/>
    <cellStyle name="Euro 11" xfId="1110" xr:uid="{4CF115C9-D64A-4282-B847-DC215E5FB375}"/>
    <cellStyle name="Euro 11 2" xfId="1111" xr:uid="{AE33679B-8BF5-47FE-AC0E-2F5A8F3A6006}"/>
    <cellStyle name="Euro 11 2 2" xfId="1112" xr:uid="{F41AD48B-0BA1-41F1-BE3F-0774C82B716A}"/>
    <cellStyle name="Euro 11 3" xfId="1113" xr:uid="{CCEAD75C-D314-4506-9016-17EF34AF913C}"/>
    <cellStyle name="Euro 11 4" xfId="1114" xr:uid="{157B966A-24CF-4614-9B51-FD2BF20714A2}"/>
    <cellStyle name="Euro 11 5" xfId="1115" xr:uid="{4DEA9D22-220F-4136-96C3-53567D799368}"/>
    <cellStyle name="Euro 12" xfId="1116" xr:uid="{515FCFEC-3153-4464-A7AD-0136F3EDD42A}"/>
    <cellStyle name="Euro 2" xfId="1117" xr:uid="{312E5AAA-9F66-4195-8B01-4F9E03D0A55B}"/>
    <cellStyle name="Euro 2 2" xfId="1118" xr:uid="{B2F9AE42-4EF3-4563-9BC7-7D828FC5D57E}"/>
    <cellStyle name="Euro 2 3" xfId="1119" xr:uid="{96BC3005-181A-414A-9AA4-1B866377CBD9}"/>
    <cellStyle name="Euro 3" xfId="1120" xr:uid="{896F6446-CD60-4D8E-9EEF-F703EAE0B909}"/>
    <cellStyle name="Euro 3 2" xfId="1121" xr:uid="{8C04BCCE-B677-470B-A61F-E26D495FA2A2}"/>
    <cellStyle name="Euro 3 3" xfId="1122" xr:uid="{60A7B791-E415-40D8-8C76-267F502489CA}"/>
    <cellStyle name="Euro 3_Resumen de Operacion 13" xfId="1123" xr:uid="{F7057A0A-5A92-4ABC-A3CF-8A75013D1AB6}"/>
    <cellStyle name="Euro 4" xfId="1124" xr:uid="{1B021665-5C89-4D67-863B-CDB3BA2C2A3F}"/>
    <cellStyle name="Euro 4 2" xfId="1125" xr:uid="{EE0CFABD-F464-4ABE-B99F-3A8D59EA6636}"/>
    <cellStyle name="Euro 4 3" xfId="1126" xr:uid="{1785063C-DEAD-4DAE-8A7F-96BADBDF8E94}"/>
    <cellStyle name="Euro 5" xfId="1127" xr:uid="{474E5F15-458E-453B-9A2D-EFD37BA45342}"/>
    <cellStyle name="Euro 5 2" xfId="1128" xr:uid="{01EB6C97-9C09-4698-A802-23C82C2A1016}"/>
    <cellStyle name="Euro 5 2 2" xfId="1129" xr:uid="{A0DBF040-FDC0-4E77-8B9E-AD0C2F39939B}"/>
    <cellStyle name="Euro 5 2 2 2" xfId="1130" xr:uid="{62E69416-FE09-4192-BC5E-9F2D7B244735}"/>
    <cellStyle name="Euro 5 2 3" xfId="1131" xr:uid="{1D37B022-2C4C-4659-A6B3-6B8DB8CEE61A}"/>
    <cellStyle name="Euro 5 2 4" xfId="1132" xr:uid="{0BCBD619-090C-48D4-80CE-A4AAFBBF5E91}"/>
    <cellStyle name="Euro 5 3" xfId="1133" xr:uid="{00E8EC8D-8FBD-4472-9BC5-53D11C4E6A64}"/>
    <cellStyle name="Euro 6" xfId="1134" xr:uid="{00B22DB9-67F7-4C39-AC73-74EE226CA148}"/>
    <cellStyle name="Euro 7" xfId="1135" xr:uid="{1D0BAF16-3781-4DB0-A22B-BD26EF732FA7}"/>
    <cellStyle name="Euro 8" xfId="1136" xr:uid="{1B4F7403-CCCC-4245-838C-0CFE80C3BB57}"/>
    <cellStyle name="Euro 9" xfId="1137" xr:uid="{C8AAF7C0-9736-4A46-A050-ABB6A20DEFF5}"/>
    <cellStyle name="Euro_Resumen de Operacion 13" xfId="1138" xr:uid="{CC8B10E4-D9AC-42CA-9E73-4408FD9C7AA8}"/>
    <cellStyle name="F2" xfId="1139" xr:uid="{700D3893-6B6A-4DE7-AD06-C2D723C7ABF3}"/>
    <cellStyle name="F2 2" xfId="1140" xr:uid="{B463C8B8-C5F5-4260-B81E-0678A978873A}"/>
    <cellStyle name="F2 3" xfId="1141" xr:uid="{E63A0252-75C4-48FB-9A94-205AE1F96357}"/>
    <cellStyle name="F3" xfId="1142" xr:uid="{BA3F8644-1BB6-4B43-A973-268E2C246705}"/>
    <cellStyle name="F3 2" xfId="1143" xr:uid="{835445FD-DD7C-44C4-922A-F0183A2B3B87}"/>
    <cellStyle name="F3 3" xfId="1144" xr:uid="{5D9AB5CE-3335-402F-BDCF-10428D1E4B11}"/>
    <cellStyle name="F4" xfId="1145" xr:uid="{F3A8A0EA-2423-440A-9522-263612D6DA80}"/>
    <cellStyle name="F4 2" xfId="1146" xr:uid="{0ED0FF56-F5FA-4589-ABB0-1B74A50A8512}"/>
    <cellStyle name="F4 3" xfId="1147" xr:uid="{B9BA9241-163D-44D6-919D-6C802492C4EF}"/>
    <cellStyle name="F5" xfId="1148" xr:uid="{0E9AE594-37E7-4AD2-BCE1-0E1819BE18D0}"/>
    <cellStyle name="F5 2" xfId="1149" xr:uid="{D80D40AB-8009-45B4-9D90-1A5B1205D6E6}"/>
    <cellStyle name="F5 3" xfId="1150" xr:uid="{847AC58B-015D-4830-BBD0-6CA4FA1591BD}"/>
    <cellStyle name="F6" xfId="1151" xr:uid="{9D592C37-6407-44CE-A196-F1A9C59600DE}"/>
    <cellStyle name="F6 2" xfId="1152" xr:uid="{653FAF51-A80B-46A6-B4A5-76D5BAFFFC97}"/>
    <cellStyle name="F6 3" xfId="1153" xr:uid="{0AC919A5-6C17-4A69-B675-2C57E966892D}"/>
    <cellStyle name="F7" xfId="1154" xr:uid="{A3B4A3A3-0663-40AC-A99C-D60C6D7D81F4}"/>
    <cellStyle name="F7 2" xfId="1155" xr:uid="{6CB180F3-D923-4AE5-AEB0-9CC347090E42}"/>
    <cellStyle name="F7 3" xfId="1156" xr:uid="{F4C66C1E-E2EF-4CD6-99F0-353EC3DC6F59}"/>
    <cellStyle name="F8" xfId="1157" xr:uid="{B68A9ED1-0218-4A27-A132-72F5AA8B4EF8}"/>
    <cellStyle name="F8 2" xfId="1158" xr:uid="{DB34064F-7044-4BD7-9D9A-CD6C93A56182}"/>
    <cellStyle name="F8 3" xfId="1159" xr:uid="{07140CDA-8CCD-4F94-A529-809329DEFF08}"/>
    <cellStyle name="Fixed" xfId="1160" xr:uid="{2F8AC64D-2D21-4758-830D-859CB9E532C8}"/>
    <cellStyle name="Fixed 2" xfId="1161" xr:uid="{89A370D7-B333-494F-935C-FE4EE6C0B369}"/>
    <cellStyle name="Grey" xfId="1162" xr:uid="{3CEE330F-9ED8-4E95-8D6E-DC2A45251195}"/>
    <cellStyle name="Header1" xfId="1163" xr:uid="{A8405603-76A6-487D-955E-F453C03A2C05}"/>
    <cellStyle name="Header1 2" xfId="1164" xr:uid="{CD5EEA64-F7F6-4885-861E-1379E548A924}"/>
    <cellStyle name="Header2" xfId="1165" xr:uid="{1657A4FC-AAE9-4D5B-A70A-30FAB3CC8CB5}"/>
    <cellStyle name="Header2 10" xfId="1166" xr:uid="{FB8B9821-07A2-4E2B-BC73-510EBA201EF0}"/>
    <cellStyle name="Header2 10 2" xfId="1167" xr:uid="{EFDBFB14-3AF3-4B97-B6B9-B9F3D8B4FE34}"/>
    <cellStyle name="Header2 11" xfId="1168" xr:uid="{C4B04030-33E5-4792-AAAC-ECF32B05B0A2}"/>
    <cellStyle name="Header2 11 2" xfId="1169" xr:uid="{866437FD-B759-4A03-B5E4-26358493EA9D}"/>
    <cellStyle name="Header2 12" xfId="1170" xr:uid="{23713A34-4E69-467B-9EE6-31BB6BCAAC91}"/>
    <cellStyle name="Header2 12 2" xfId="1171" xr:uid="{EA82DB71-EFE7-4E68-A800-EC8D25C6EB41}"/>
    <cellStyle name="Header2 13" xfId="1172" xr:uid="{EC2855CD-FD24-40A5-9B28-F20E2A793D44}"/>
    <cellStyle name="Header2 13 2" xfId="1173" xr:uid="{2FC78E14-13D5-4750-87A3-C0DD14A9006A}"/>
    <cellStyle name="Header2 14" xfId="1174" xr:uid="{99381FC0-C400-4242-A020-E4DDFC559B3B}"/>
    <cellStyle name="Header2 14 2" xfId="1175" xr:uid="{8A0298C9-BB98-4E7B-B3BD-B18188E59AEE}"/>
    <cellStyle name="Header2 15" xfId="1176" xr:uid="{C5019A50-D04D-4C6B-B3AE-F1E622B0B7A2}"/>
    <cellStyle name="Header2 15 2" xfId="1177" xr:uid="{0342B6B9-A628-423F-901C-C16257520203}"/>
    <cellStyle name="Header2 16" xfId="1178" xr:uid="{301ABA40-12A2-478B-A671-818AE5630602}"/>
    <cellStyle name="Header2 16 2" xfId="1179" xr:uid="{EDD5E77B-EBB1-4614-BC74-9DCC92CA28B4}"/>
    <cellStyle name="Header2 17" xfId="1180" xr:uid="{D8EC91AD-626B-4376-99E3-FBC6FE190614}"/>
    <cellStyle name="Header2 17 2" xfId="1181" xr:uid="{6428CE76-5801-4E32-A583-9752C967BF85}"/>
    <cellStyle name="Header2 18" xfId="1182" xr:uid="{A410610D-04CC-4CBC-9D07-25DD377BA1EB}"/>
    <cellStyle name="Header2 18 2" xfId="1183" xr:uid="{897DEC51-A2D9-4D72-AEA6-8ACB45DBE087}"/>
    <cellStyle name="Header2 19" xfId="1184" xr:uid="{31514284-3051-4064-8396-07478E5BC26A}"/>
    <cellStyle name="Header2 19 2" xfId="1185" xr:uid="{A5BA631A-470C-4761-856C-62BA414E3E54}"/>
    <cellStyle name="Header2 2" xfId="1186" xr:uid="{B59874FC-11A8-4FF9-987E-0A542278EFC6}"/>
    <cellStyle name="Header2 2 10" xfId="1187" xr:uid="{2B3B049E-8D7F-4809-BF43-F3603D1D3920}"/>
    <cellStyle name="Header2 2 11" xfId="1188" xr:uid="{8BDDB679-7C02-47DD-83A9-46EBAD3089B5}"/>
    <cellStyle name="Header2 2 12" xfId="1189" xr:uid="{AC53E289-B5F8-4ECC-8F18-4B1F0DB24714}"/>
    <cellStyle name="Header2 2 13" xfId="1190" xr:uid="{3A5FECCC-9CD9-4F8A-80A4-92043D23A861}"/>
    <cellStyle name="Header2 2 14" xfId="1191" xr:uid="{94894557-1DC0-4D95-9697-5CBE7788CFE8}"/>
    <cellStyle name="Header2 2 2" xfId="1192" xr:uid="{9857BA6B-160E-4D34-B97B-D5B42D5BD792}"/>
    <cellStyle name="Header2 2 2 10" xfId="1193" xr:uid="{4F649740-B024-49C1-9C4C-3D1A76B50441}"/>
    <cellStyle name="Header2 2 2 11" xfId="1194" xr:uid="{BF133BD9-55F5-445C-A4A9-41760ABB59D4}"/>
    <cellStyle name="Header2 2 2 12" xfId="1195" xr:uid="{53BDCA5D-A7FE-4EE7-8955-8D713B311792}"/>
    <cellStyle name="Header2 2 2 13" xfId="1196" xr:uid="{D58EA9D5-4D12-489A-AB6F-C3FC03B1BA30}"/>
    <cellStyle name="Header2 2 2 2" xfId="1197" xr:uid="{97F44C37-B139-494D-8A91-BFF0B9681B23}"/>
    <cellStyle name="Header2 2 2 2 2" xfId="1198" xr:uid="{F6953E23-1A99-44CC-869A-BC0B02E58891}"/>
    <cellStyle name="Header2 2 2 2 3" xfId="1199" xr:uid="{043C290A-6F61-453D-BA32-D38E1BE803DB}"/>
    <cellStyle name="Header2 2 2 2 4" xfId="1200" xr:uid="{EF381D46-0869-4D66-B1EE-B22A6FED78DA}"/>
    <cellStyle name="Header2 2 2 2 5" xfId="1201" xr:uid="{48228481-B5BC-425F-B0CA-76FD0B1F00CA}"/>
    <cellStyle name="Header2 2 2 2 6" xfId="1202" xr:uid="{82CA2330-D4B5-4219-89D4-32736824F3D8}"/>
    <cellStyle name="Header2 2 2 3" xfId="1203" xr:uid="{188DFDD9-E76D-45A3-A4F7-E80719779507}"/>
    <cellStyle name="Header2 2 2 3 2" xfId="1204" xr:uid="{C110290E-C66E-490A-9D58-AE0CE0F60F59}"/>
    <cellStyle name="Header2 2 2 3 3" xfId="1205" xr:uid="{E84EAED5-3EF8-41E2-9CA3-65C69A4EA9E0}"/>
    <cellStyle name="Header2 2 2 3 4" xfId="1206" xr:uid="{8C3E2F20-96F0-4273-8014-EC52C506A4A9}"/>
    <cellStyle name="Header2 2 2 3 5" xfId="1207" xr:uid="{74555D67-693A-476F-A982-0744E4EC833B}"/>
    <cellStyle name="Header2 2 2 4" xfId="1208" xr:uid="{B517F6C6-5492-4161-89E8-D5B92CBC86C0}"/>
    <cellStyle name="Header2 2 2 4 2" xfId="1209" xr:uid="{71D257DD-E2D8-4692-B3B7-F7F9BBEE34BA}"/>
    <cellStyle name="Header2 2 2 4 3" xfId="1210" xr:uid="{1DB9078D-C475-432C-8352-E3C68BAD4B7C}"/>
    <cellStyle name="Header2 2 2 4 4" xfId="1211" xr:uid="{B7C5735C-7280-4AC9-AA03-47A4244652C9}"/>
    <cellStyle name="Header2 2 2 4 5" xfId="1212" xr:uid="{4325F2D8-21B0-41F4-8CDF-E33FFDA995B2}"/>
    <cellStyle name="Header2 2 2 5" xfId="1213" xr:uid="{266C670E-8B48-48B8-B320-390E84E64595}"/>
    <cellStyle name="Header2 2 2 5 2" xfId="1214" xr:uid="{E5DF0219-A5D8-4229-AA1B-7D556009F427}"/>
    <cellStyle name="Header2 2 2 6" xfId="1215" xr:uid="{02B73E14-9CD8-4F85-B9AF-AFFC972245BC}"/>
    <cellStyle name="Header2 2 2 7" xfId="1216" xr:uid="{B697FC1B-8F40-4733-A75F-C2C068A60D0F}"/>
    <cellStyle name="Header2 2 2 8" xfId="1217" xr:uid="{1E2880E8-8DE8-484C-BCB6-E3975A24EDD5}"/>
    <cellStyle name="Header2 2 2 9" xfId="1218" xr:uid="{843F28FC-1BB2-45EB-9FA4-C21C0381CDE1}"/>
    <cellStyle name="Header2 2 3" xfId="1219" xr:uid="{098FECE4-7B6B-4267-BE3D-1F5F54CF5DCC}"/>
    <cellStyle name="Header2 2 3 2" xfId="1220" xr:uid="{BDE8931C-6176-44F3-9AB9-4F5C32529220}"/>
    <cellStyle name="Header2 2 3 3" xfId="1221" xr:uid="{728050BC-B033-4170-A312-DE9D507CF296}"/>
    <cellStyle name="Header2 2 3 4" xfId="1222" xr:uid="{AC43B6F7-DDA1-4DA7-A035-8A24D821233E}"/>
    <cellStyle name="Header2 2 3 5" xfId="1223" xr:uid="{B09C487E-3AAD-4190-99AF-234FF0ABA98E}"/>
    <cellStyle name="Header2 2 3 6" xfId="1224" xr:uid="{AA9DABC3-944D-4593-8EA6-35A6EADFB997}"/>
    <cellStyle name="Header2 2 4" xfId="1225" xr:uid="{F28F8085-4FAB-4E07-81D3-45D47B476B29}"/>
    <cellStyle name="Header2 2 4 2" xfId="1226" xr:uid="{2F335217-319E-4A3E-AB5D-42C185944761}"/>
    <cellStyle name="Header2 2 4 3" xfId="1227" xr:uid="{FAC94F64-A665-4539-9B09-F9162BD2A961}"/>
    <cellStyle name="Header2 2 4 4" xfId="1228" xr:uid="{57A69AEC-B915-46A3-92FE-811E28AA2164}"/>
    <cellStyle name="Header2 2 4 5" xfId="1229" xr:uid="{473FCEDC-A6D0-4886-8578-BFDADFA37F48}"/>
    <cellStyle name="Header2 2 5" xfId="1230" xr:uid="{A9B02DFC-6E62-42DC-A2C8-3E6DB7AFC456}"/>
    <cellStyle name="Header2 2 5 2" xfId="1231" xr:uid="{61AC0B54-A35C-49B6-97A5-FAF1164D5B10}"/>
    <cellStyle name="Header2 2 5 3" xfId="1232" xr:uid="{1815005B-8A3C-4FF2-94F4-B318E5B45FF6}"/>
    <cellStyle name="Header2 2 5 4" xfId="1233" xr:uid="{5511FCCF-290A-467F-82BA-57F92CD29D03}"/>
    <cellStyle name="Header2 2 5 5" xfId="1234" xr:uid="{6756D7CD-324D-4122-8EA0-D1879A91F74B}"/>
    <cellStyle name="Header2 2 6" xfId="1235" xr:uid="{37009F6B-DDFC-4DDE-B88B-2EDA2ADE9E3C}"/>
    <cellStyle name="Header2 2 6 2" xfId="1236" xr:uid="{98F6B540-D27A-4BE6-A1C0-2D9750414CDE}"/>
    <cellStyle name="Header2 2 7" xfId="1237" xr:uid="{253D3237-D084-4DBE-9828-59BF02C1038C}"/>
    <cellStyle name="Header2 2 8" xfId="1238" xr:uid="{0E6DED8D-4CE1-4189-A9AC-53AE04FE8BBF}"/>
    <cellStyle name="Header2 2 9" xfId="1239" xr:uid="{58C744F3-4818-4DBF-9074-35DF2ED19558}"/>
    <cellStyle name="Header2 20" xfId="1240" xr:uid="{230AAF87-B8DD-4162-85D0-6A2AFDF7AADC}"/>
    <cellStyle name="Header2 20 2" xfId="1241" xr:uid="{8FF2C93D-FC72-4638-B9A7-69F2C5BD52A0}"/>
    <cellStyle name="Header2 21" xfId="1242" xr:uid="{4AAF5CA3-12A6-4A00-A09E-71084581C7A6}"/>
    <cellStyle name="Header2 21 2" xfId="1243" xr:uid="{3882DACB-8D84-4F1C-A738-D1353352A479}"/>
    <cellStyle name="Header2 22" xfId="1244" xr:uid="{BE98C81D-292E-4B09-A55F-5E350C861DD4}"/>
    <cellStyle name="Header2 22 2" xfId="1245" xr:uid="{BDDF51E0-2297-44D7-9C0F-DFC8F76ADBF0}"/>
    <cellStyle name="Header2 23" xfId="1246" xr:uid="{B3B1E8E1-7CD2-4047-A3C7-F64AB2260D8F}"/>
    <cellStyle name="Header2 23 2" xfId="1247" xr:uid="{5EAF70D3-6ADC-43C5-B455-6DD30B7B5F79}"/>
    <cellStyle name="Header2 24" xfId="1248" xr:uid="{E69F8F61-6EF9-4849-BEC3-6060A5847798}"/>
    <cellStyle name="Header2 24 2" xfId="1249" xr:uid="{3E0DE8B3-68A4-4D30-BD2B-96DF1A8ED066}"/>
    <cellStyle name="Header2 25" xfId="1250" xr:uid="{A2641327-E609-43D8-92FA-2600DB29E4F0}"/>
    <cellStyle name="Header2 25 2" xfId="1251" xr:uid="{DDB9FA36-9711-4076-A63C-0B864EFE1710}"/>
    <cellStyle name="Header2 26" xfId="1252" xr:uid="{CB4F9A32-90E9-455F-9CBF-30C55F7943FC}"/>
    <cellStyle name="Header2 26 2" xfId="1253" xr:uid="{EE267F80-B488-4837-BE52-A587DD6825FE}"/>
    <cellStyle name="Header2 27" xfId="1254" xr:uid="{24D6FA00-A010-4201-BD0D-E3A020F382FD}"/>
    <cellStyle name="Header2 28" xfId="1255" xr:uid="{1DE52041-F25C-4DCD-8F87-0CD97EB8BDCA}"/>
    <cellStyle name="Header2 29" xfId="1256" xr:uid="{2CC62680-9273-4909-8D08-6A4E98FAA493}"/>
    <cellStyle name="Header2 3" xfId="1257" xr:uid="{DB52315C-82DD-49E7-938F-E206F718CAB5}"/>
    <cellStyle name="Header2 3 10" xfId="1258" xr:uid="{9A33C404-5CC1-481E-8AC1-77634F14BBB7}"/>
    <cellStyle name="Header2 3 11" xfId="1259" xr:uid="{B3A418FB-0F09-4FCA-8945-83DADF1BD8CA}"/>
    <cellStyle name="Header2 3 12" xfId="1260" xr:uid="{9B4EF212-2F48-494B-99F5-D0A4BF557081}"/>
    <cellStyle name="Header2 3 13" xfId="1261" xr:uid="{D28589F8-6BD4-42EE-8395-E0A78C8BDA81}"/>
    <cellStyle name="Header2 3 2" xfId="1262" xr:uid="{4B436214-ADEF-44E6-BD6E-EFD03B383443}"/>
    <cellStyle name="Header2 3 2 2" xfId="1263" xr:uid="{343801ED-E7D7-4D19-A8F8-7A89ED7B4F6E}"/>
    <cellStyle name="Header2 3 2 3" xfId="1264" xr:uid="{CB9FB38B-42D1-44C9-83A9-12F14CF78EBB}"/>
    <cellStyle name="Header2 3 2 4" xfId="1265" xr:uid="{1E43CD38-F5ED-425D-B4BF-6D0622EEF222}"/>
    <cellStyle name="Header2 3 2 5" xfId="1266" xr:uid="{31111301-53B4-46CB-ACB1-08C4BC90E91F}"/>
    <cellStyle name="Header2 3 2 6" xfId="1267" xr:uid="{618ECC83-C83C-4E73-BFBC-123E72A38E42}"/>
    <cellStyle name="Header2 3 3" xfId="1268" xr:uid="{14EE68ED-8F09-4711-B3C7-C55A21FEB18C}"/>
    <cellStyle name="Header2 3 3 2" xfId="1269" xr:uid="{277D42D1-F72D-4C7A-A9A4-72C108D8C007}"/>
    <cellStyle name="Header2 3 3 3" xfId="1270" xr:uid="{C63F0F6B-5FDF-44F7-8973-7BACE06EA67C}"/>
    <cellStyle name="Header2 3 3 4" xfId="1271" xr:uid="{52855272-3622-4156-81D4-5E64E7C8AEC8}"/>
    <cellStyle name="Header2 3 3 5" xfId="1272" xr:uid="{5011444E-E5EC-4A13-8D67-B5F9A7AB2E0B}"/>
    <cellStyle name="Header2 3 4" xfId="1273" xr:uid="{154833C7-1E1C-4AF0-BE73-0130212E2E92}"/>
    <cellStyle name="Header2 3 4 2" xfId="1274" xr:uid="{8EBF541B-1DFF-4AD7-92B0-F9A4953AAF01}"/>
    <cellStyle name="Header2 3 4 3" xfId="1275" xr:uid="{F78988A1-535C-4FC3-9B82-3CB0A1CBCA06}"/>
    <cellStyle name="Header2 3 4 4" xfId="1276" xr:uid="{32FD9B5A-21DE-4619-A5B0-B29C9C4DB422}"/>
    <cellStyle name="Header2 3 4 5" xfId="1277" xr:uid="{685B4BA4-F6D4-4E87-A4F0-4A525A3D9959}"/>
    <cellStyle name="Header2 3 5" xfId="1278" xr:uid="{810E083A-267B-454F-937A-9F7ABD2AE44A}"/>
    <cellStyle name="Header2 3 5 2" xfId="1279" xr:uid="{BCE49231-F388-407A-A123-1444464D38E5}"/>
    <cellStyle name="Header2 3 6" xfId="1280" xr:uid="{AA738297-ACB8-4C65-9907-E08E63023340}"/>
    <cellStyle name="Header2 3 7" xfId="1281" xr:uid="{3ECA9F0C-943A-42D1-9680-A45C7A080406}"/>
    <cellStyle name="Header2 3 8" xfId="1282" xr:uid="{790E1EA1-9602-4396-9ED5-0A28F8C61921}"/>
    <cellStyle name="Header2 3 9" xfId="1283" xr:uid="{75604D97-DBB4-416E-A3BF-D86B62264B87}"/>
    <cellStyle name="Header2 30" xfId="1284" xr:uid="{886C8F23-ADBC-46E3-BB71-577F1A7169A7}"/>
    <cellStyle name="Header2 31" xfId="1285" xr:uid="{2386B5CF-F3DD-4A21-93A9-C3CCFBFE9227}"/>
    <cellStyle name="Header2 4" xfId="1286" xr:uid="{A3559490-2503-4F7C-8AEC-84B22FC1CDB4}"/>
    <cellStyle name="Header2 4 10" xfId="1287" xr:uid="{81FBE359-1DB6-497B-AD4B-A9151F8718D3}"/>
    <cellStyle name="Header2 4 11" xfId="1288" xr:uid="{2F883BC6-8FD1-4565-904A-D07C81DD145A}"/>
    <cellStyle name="Header2 4 12" xfId="1289" xr:uid="{77141499-4B2B-4BB3-A826-B01D25C6F294}"/>
    <cellStyle name="Header2 4 13" xfId="1290" xr:uid="{CA21590A-1C6D-4B68-9F61-9ED9C14D835A}"/>
    <cellStyle name="Header2 4 2" xfId="1291" xr:uid="{2FE6C71A-F6D7-4E13-B1DD-989E53B48500}"/>
    <cellStyle name="Header2 4 2 2" xfId="1292" xr:uid="{5245C473-A59E-4D6B-983A-515F303E1F7E}"/>
    <cellStyle name="Header2 4 2 3" xfId="1293" xr:uid="{1B2E7BB7-1C0B-4C1B-9708-AB57003070B6}"/>
    <cellStyle name="Header2 4 2 4" xfId="1294" xr:uid="{A9B18445-5F11-404C-8E85-E6C567D57D4B}"/>
    <cellStyle name="Header2 4 2 5" xfId="1295" xr:uid="{40A2E575-E6AC-4508-B88A-F1288104D77B}"/>
    <cellStyle name="Header2 4 2 6" xfId="1296" xr:uid="{27864016-E293-4504-AF83-3833C0A2525E}"/>
    <cellStyle name="Header2 4 3" xfId="1297" xr:uid="{C7196F92-E960-4E69-A794-CC7933D02AE8}"/>
    <cellStyle name="Header2 4 3 2" xfId="1298" xr:uid="{9E7B791C-4358-49F7-BE9A-423CF0EBFBAF}"/>
    <cellStyle name="Header2 4 3 3" xfId="1299" xr:uid="{E1CDC59B-4419-4FF5-B61E-D6CA7B312222}"/>
    <cellStyle name="Header2 4 3 4" xfId="1300" xr:uid="{3E5F72C2-5D05-47D3-A5A1-9836C2A6952C}"/>
    <cellStyle name="Header2 4 3 5" xfId="1301" xr:uid="{4BD7766D-C9CC-4E00-BC8C-37A97BA296DA}"/>
    <cellStyle name="Header2 4 4" xfId="1302" xr:uid="{8ED22444-222C-4855-8A3E-34263163B1BE}"/>
    <cellStyle name="Header2 4 4 2" xfId="1303" xr:uid="{2EEBBF93-9BA2-4D3A-9B41-D4685848A1A0}"/>
    <cellStyle name="Header2 4 4 3" xfId="1304" xr:uid="{C36F6F9A-E60E-40F9-B008-AC2EA42B1165}"/>
    <cellStyle name="Header2 4 4 4" xfId="1305" xr:uid="{6FFF720C-ADDB-47DD-8648-BFDDD94B008E}"/>
    <cellStyle name="Header2 4 4 5" xfId="1306" xr:uid="{F905FEE2-D00C-4CA1-AF42-4F034B4C7CBA}"/>
    <cellStyle name="Header2 4 5" xfId="1307" xr:uid="{302EBECB-E320-4D4B-94C3-58BEAAE2A488}"/>
    <cellStyle name="Header2 4 5 2" xfId="1308" xr:uid="{8F6D6026-F64F-4741-9738-3E6F904F8B70}"/>
    <cellStyle name="Header2 4 6" xfId="1309" xr:uid="{7495FB8C-D959-4C54-8F26-DE95F5DDFE43}"/>
    <cellStyle name="Header2 4 7" xfId="1310" xr:uid="{4E80EE0E-3D99-4FE4-93B0-AE65F5EB0D92}"/>
    <cellStyle name="Header2 4 8" xfId="1311" xr:uid="{FFCDE832-3082-472F-BC31-B35343133772}"/>
    <cellStyle name="Header2 4 9" xfId="1312" xr:uid="{61020C64-8FEF-4CAC-AB9F-0FA77D73E7C6}"/>
    <cellStyle name="Header2 5" xfId="1313" xr:uid="{25950998-883E-471D-AF63-7B8BBDE03F70}"/>
    <cellStyle name="Header2 5 10" xfId="1314" xr:uid="{F3DF1323-AA2D-479E-A0EB-AC38FBBB1C89}"/>
    <cellStyle name="Header2 5 11" xfId="1315" xr:uid="{CCBC20AC-F3E0-4DC0-861A-0FE874DA45C8}"/>
    <cellStyle name="Header2 5 12" xfId="1316" xr:uid="{139FD556-B105-4E38-8FD9-416F209951E3}"/>
    <cellStyle name="Header2 5 13" xfId="1317" xr:uid="{26A88B35-F20F-4465-AF45-B0340BA117EC}"/>
    <cellStyle name="Header2 5 2" xfId="1318" xr:uid="{30893F32-8CAC-4E1F-AFFD-CCB991FE7862}"/>
    <cellStyle name="Header2 5 2 2" xfId="1319" xr:uid="{647A4607-A4B9-4F97-90AE-9F535BF23112}"/>
    <cellStyle name="Header2 5 2 3" xfId="1320" xr:uid="{29A40AD6-3CB8-46D2-994D-1EDDF04EBC01}"/>
    <cellStyle name="Header2 5 2 4" xfId="1321" xr:uid="{F20E4A7B-9EEF-4206-A12D-D3A3CCA30806}"/>
    <cellStyle name="Header2 5 2 5" xfId="1322" xr:uid="{B94FFEB4-89F5-4603-96D5-AE51018D101D}"/>
    <cellStyle name="Header2 5 2 6" xfId="1323" xr:uid="{2D845298-B102-462F-A74C-7DF7DAB0E527}"/>
    <cellStyle name="Header2 5 3" xfId="1324" xr:uid="{8ED406F6-67DA-4C1B-B9AB-50C1CC202F8F}"/>
    <cellStyle name="Header2 5 3 2" xfId="1325" xr:uid="{5EF93F96-4888-46BF-A336-B2EAF9B9D127}"/>
    <cellStyle name="Header2 5 3 3" xfId="1326" xr:uid="{1B251E42-F670-450B-8390-3375FA914E88}"/>
    <cellStyle name="Header2 5 3 4" xfId="1327" xr:uid="{6F4EF3EA-E0E6-4694-A4B9-49645A731D50}"/>
    <cellStyle name="Header2 5 3 5" xfId="1328" xr:uid="{2C70F3FB-96BC-49D7-8E60-2CF43615A6BA}"/>
    <cellStyle name="Header2 5 4" xfId="1329" xr:uid="{27531A34-4050-4790-A290-05E7D8F99AEB}"/>
    <cellStyle name="Header2 5 4 2" xfId="1330" xr:uid="{342C3E67-F5EC-4CD7-9F43-44EF51F74DFE}"/>
    <cellStyle name="Header2 5 4 3" xfId="1331" xr:uid="{2705602E-49EA-47DE-AD4E-62667808A4DA}"/>
    <cellStyle name="Header2 5 4 4" xfId="1332" xr:uid="{F3CFEBC2-7817-4876-BF87-81B8BBD8E961}"/>
    <cellStyle name="Header2 5 4 5" xfId="1333" xr:uid="{4DAC81B3-274C-43EE-92E8-536D8CFE2218}"/>
    <cellStyle name="Header2 5 5" xfId="1334" xr:uid="{37287720-E036-4141-9BB7-43612A31FFC3}"/>
    <cellStyle name="Header2 5 5 2" xfId="1335" xr:uid="{40DEDDD0-7E8E-4409-8C06-D5D8805DBA6F}"/>
    <cellStyle name="Header2 5 6" xfId="1336" xr:uid="{1CF464F4-D271-4163-AF4E-8C6571B2BD68}"/>
    <cellStyle name="Header2 5 7" xfId="1337" xr:uid="{3E350911-3FB3-4C35-A53A-9ABECBF60312}"/>
    <cellStyle name="Header2 5 8" xfId="1338" xr:uid="{0296F9BE-03DE-4558-8AB0-B503DCA7784E}"/>
    <cellStyle name="Header2 5 9" xfId="1339" xr:uid="{7515DDC9-9B56-40B1-86E0-5CCADA4D6E76}"/>
    <cellStyle name="Header2 6" xfId="1340" xr:uid="{55702853-A166-4B47-ADB7-540835DA4A14}"/>
    <cellStyle name="Header2 6 10" xfId="1341" xr:uid="{228193CE-314C-4A15-9220-E282C043A5B7}"/>
    <cellStyle name="Header2 6 11" xfId="1342" xr:uid="{8FE281A6-34E5-4970-B25F-FB168C33DD38}"/>
    <cellStyle name="Header2 6 12" xfId="1343" xr:uid="{3171BD8D-733F-4AB2-A010-8350E4CF71DD}"/>
    <cellStyle name="Header2 6 13" xfId="1344" xr:uid="{2E1E3B58-0C9F-4A18-9DB1-A6674BBE06E1}"/>
    <cellStyle name="Header2 6 2" xfId="1345" xr:uid="{7E1B68DA-9A23-4B83-8392-CDE48CB8E674}"/>
    <cellStyle name="Header2 6 2 2" xfId="1346" xr:uid="{1825BA6B-3455-4B94-BD9A-64302A2B4166}"/>
    <cellStyle name="Header2 6 2 3" xfId="1347" xr:uid="{B9A0AAAB-FEB3-4E86-AE16-45FA69C7A32C}"/>
    <cellStyle name="Header2 6 2 4" xfId="1348" xr:uid="{02B69B9F-12C0-4244-B489-F635BF1AEC82}"/>
    <cellStyle name="Header2 6 2 5" xfId="1349" xr:uid="{9808B554-C05A-40D6-8C6E-8C5DC2536415}"/>
    <cellStyle name="Header2 6 2 6" xfId="1350" xr:uid="{5F3FF9BA-38E8-4F8F-9D09-12ABA6376351}"/>
    <cellStyle name="Header2 6 3" xfId="1351" xr:uid="{AEC01288-0C93-4E56-A74C-9BF4D04A2A41}"/>
    <cellStyle name="Header2 6 3 2" xfId="1352" xr:uid="{04AC5654-5AFE-4B06-9329-ED2F693F2700}"/>
    <cellStyle name="Header2 6 3 3" xfId="1353" xr:uid="{0A593E6D-6FB0-4D6C-9524-FA0A70712586}"/>
    <cellStyle name="Header2 6 3 4" xfId="1354" xr:uid="{B3CE4537-22B7-47B0-A7CD-CE7F25DFCA1C}"/>
    <cellStyle name="Header2 6 3 5" xfId="1355" xr:uid="{0704868D-3677-4CB6-B8C8-A470FD81FB23}"/>
    <cellStyle name="Header2 6 4" xfId="1356" xr:uid="{EC9390DA-39A9-4DEF-9B03-A73939AB68F0}"/>
    <cellStyle name="Header2 6 4 2" xfId="1357" xr:uid="{A475DF73-B895-485B-B910-736BCAC9C5C6}"/>
    <cellStyle name="Header2 6 4 3" xfId="1358" xr:uid="{856F9A1E-1DD1-4C28-BC52-5AE7DBBC128F}"/>
    <cellStyle name="Header2 6 4 4" xfId="1359" xr:uid="{00E927A3-9DCE-43E5-A461-F4C600234FD9}"/>
    <cellStyle name="Header2 6 4 5" xfId="1360" xr:uid="{106BDC34-D42C-4D75-83E9-422B3F036919}"/>
    <cellStyle name="Header2 6 5" xfId="1361" xr:uid="{058DB1FE-A044-44FF-8B68-C6ECBB901E2D}"/>
    <cellStyle name="Header2 6 6" xfId="1362" xr:uid="{EE4074E6-8C3B-43A0-9262-92BE12E3781C}"/>
    <cellStyle name="Header2 6 7" xfId="1363" xr:uid="{CDE13A94-94DE-4F82-BB50-D5061EC36836}"/>
    <cellStyle name="Header2 6 8" xfId="1364" xr:uid="{442F867A-F9F7-4CDF-A6AA-FEAB4667C261}"/>
    <cellStyle name="Header2 6 9" xfId="1365" xr:uid="{D37E94B9-A5C0-451F-80E8-4EF35099320D}"/>
    <cellStyle name="Header2 7" xfId="1366" xr:uid="{0612B415-BF1D-49B4-98AF-9CDBB45D53EF}"/>
    <cellStyle name="Header2 7 2" xfId="1367" xr:uid="{7FB96EA0-8703-4767-8BBD-AF228F8540C4}"/>
    <cellStyle name="Header2 8" xfId="1368" xr:uid="{6396FD43-66F7-4C5F-8E54-070BC8318AD0}"/>
    <cellStyle name="Header2 8 2" xfId="1369" xr:uid="{F68758C1-8A77-4B16-8A06-29A0101C954D}"/>
    <cellStyle name="Header2 9" xfId="1370" xr:uid="{50E4C52C-A0BB-485E-B55E-0E3148C8C1C7}"/>
    <cellStyle name="Header2 9 2" xfId="1371" xr:uid="{0F7B3FAB-2188-4885-AC8B-EBA8906BE83C}"/>
    <cellStyle name="Heading 1" xfId="1372" xr:uid="{F5D6DE88-9139-4AD6-8E8D-3791A1D89873}"/>
    <cellStyle name="Heading 2" xfId="1373" xr:uid="{CCD5C7FE-AFEF-4CB7-AF26-5F8F2800CAAE}"/>
    <cellStyle name="Heading1" xfId="1374" xr:uid="{DBB8F71E-B287-4B1F-A864-DCC8F7B169FC}"/>
    <cellStyle name="Heading2" xfId="1375" xr:uid="{A83845A7-355E-4F9D-849F-44C75EC1B44D}"/>
    <cellStyle name="Incorrecto 2" xfId="1376" xr:uid="{E9D15A06-15AF-4897-B54C-BC2C6C95003C}"/>
    <cellStyle name="Incorrecto 2 2" xfId="1377" xr:uid="{F4A00930-8B77-49C2-A9F3-087E053273D5}"/>
    <cellStyle name="Incorrecto 2 3" xfId="1378" xr:uid="{36E0C6D5-73D4-4A67-81F7-54A25561D052}"/>
    <cellStyle name="Incorrecto 3" xfId="1379" xr:uid="{4AFFE80F-F971-45FF-A104-DC871B87FF0A}"/>
    <cellStyle name="Incorrecto 4" xfId="1380" xr:uid="{A0E08E33-1965-40DA-8C09-0464A10CC588}"/>
    <cellStyle name="Incorrecto 5" xfId="1381" xr:uid="{BE96ACAE-8AA2-4369-A06A-4C3C238DE64B}"/>
    <cellStyle name="Input [yellow]" xfId="1382" xr:uid="{D6B9CB7B-CDC0-4620-A085-B13C3B61E593}"/>
    <cellStyle name="Input [yellow] 10" xfId="1383" xr:uid="{5F026A65-98D1-496F-9B2F-23A53F2D3B80}"/>
    <cellStyle name="Input [yellow] 10 2" xfId="1384" xr:uid="{69B7E92E-8E16-48A0-A47E-45D78B564055}"/>
    <cellStyle name="Input [yellow] 11" xfId="1385" xr:uid="{7BD93750-5AE2-4B4C-8F06-974DAE29D1EF}"/>
    <cellStyle name="Input [yellow] 11 2" xfId="1386" xr:uid="{30FCE9C5-E43F-4A83-AA76-C1A068DBEF40}"/>
    <cellStyle name="Input [yellow] 12" xfId="1387" xr:uid="{CC12AAC5-2DC4-42CC-AB20-B150F57EF98F}"/>
    <cellStyle name="Input [yellow] 12 2" xfId="1388" xr:uid="{ADBDB0BA-AB2A-4FB9-B141-FD54BC09E1FC}"/>
    <cellStyle name="Input [yellow] 13" xfId="1389" xr:uid="{02CA7C9B-E1AB-44B8-8619-1499AD630CC6}"/>
    <cellStyle name="Input [yellow] 13 2" xfId="1390" xr:uid="{253E4891-D025-40F3-A749-D4400C2251D1}"/>
    <cellStyle name="Input [yellow] 14" xfId="1391" xr:uid="{1D9DC0E9-5975-4C97-9547-0FFB032A2BE5}"/>
    <cellStyle name="Input [yellow] 14 2" xfId="1392" xr:uid="{F26033C8-3203-4FB3-A3A6-2AC8B7A39E92}"/>
    <cellStyle name="Input [yellow] 15" xfId="1393" xr:uid="{97ACEE75-2148-4854-A3D6-E2703497B62F}"/>
    <cellStyle name="Input [yellow] 15 2" xfId="1394" xr:uid="{174D957D-E2FF-4633-B0FD-F9DB932E64F5}"/>
    <cellStyle name="Input [yellow] 16" xfId="1395" xr:uid="{66C64348-E22C-46D0-9836-3C54D567AAF3}"/>
    <cellStyle name="Input [yellow] 16 2" xfId="1396" xr:uid="{4149E499-71EB-4737-BB22-2A3A45C5396B}"/>
    <cellStyle name="Input [yellow] 17" xfId="1397" xr:uid="{CDC601BD-D9CB-41CF-A80A-DAB11AC86E00}"/>
    <cellStyle name="Input [yellow] 17 2" xfId="1398" xr:uid="{47C46C9B-65B5-4856-9C58-753270DE7D28}"/>
    <cellStyle name="Input [yellow] 18" xfId="1399" xr:uid="{68C44C49-592D-4C20-A8BA-6D96D1F89EDB}"/>
    <cellStyle name="Input [yellow] 18 2" xfId="1400" xr:uid="{AC7BEA9C-7694-4BEF-96E8-526692C388CB}"/>
    <cellStyle name="Input [yellow] 19" xfId="1401" xr:uid="{5ECE50C5-8083-4FB4-B571-B9384580FBF9}"/>
    <cellStyle name="Input [yellow] 19 2" xfId="1402" xr:uid="{422C6044-ED56-4E07-86A3-051773A4B63D}"/>
    <cellStyle name="Input [yellow] 2" xfId="1403" xr:uid="{FF6BD285-D610-4919-8849-98F15AC34B71}"/>
    <cellStyle name="Input [yellow] 2 10" xfId="1404" xr:uid="{C06F3FFA-6157-4107-BFA5-C84FECAB5FFB}"/>
    <cellStyle name="Input [yellow] 2 11" xfId="1405" xr:uid="{4753B927-DC88-4C8D-B320-796B7451B7B4}"/>
    <cellStyle name="Input [yellow] 2 12" xfId="1406" xr:uid="{9679A5B5-63F7-485A-920C-38CE194FBF07}"/>
    <cellStyle name="Input [yellow] 2 13" xfId="1407" xr:uid="{35051C78-B412-4B93-B5BC-86790C8C6383}"/>
    <cellStyle name="Input [yellow] 2 14" xfId="1408" xr:uid="{95D4BB5A-5CFA-4CA1-9F8E-8B7DA12C713B}"/>
    <cellStyle name="Input [yellow] 2 2" xfId="1409" xr:uid="{E2B61F5E-E8BD-45E8-8C89-76402F0CFEB3}"/>
    <cellStyle name="Input [yellow] 2 2 10" xfId="1410" xr:uid="{83398BFB-AFC5-4B0D-80EE-3F1F35B8DE9F}"/>
    <cellStyle name="Input [yellow] 2 2 11" xfId="1411" xr:uid="{15A875EC-7B67-4E0D-938F-6132B87075A1}"/>
    <cellStyle name="Input [yellow] 2 2 12" xfId="1412" xr:uid="{0DFF7FAF-E75E-41AE-A913-559EA3759BCF}"/>
    <cellStyle name="Input [yellow] 2 2 13" xfId="1413" xr:uid="{0285BC7E-CC3B-4F5D-A1EA-C01513DEDF30}"/>
    <cellStyle name="Input [yellow] 2 2 2" xfId="1414" xr:uid="{E7C5A917-F71C-45AD-926E-AA16CE8D7644}"/>
    <cellStyle name="Input [yellow] 2 2 2 2" xfId="1415" xr:uid="{B7D5313D-3E9D-44FE-BC6D-FE24F743D48B}"/>
    <cellStyle name="Input [yellow] 2 2 2 3" xfId="1416" xr:uid="{757946C1-9C72-4060-8711-EDF23AEDE050}"/>
    <cellStyle name="Input [yellow] 2 2 2 4" xfId="1417" xr:uid="{F1E58DCB-BB3F-44AD-8EE4-71B1011CE3E2}"/>
    <cellStyle name="Input [yellow] 2 2 2 5" xfId="1418" xr:uid="{6A3A9CE9-32DE-49EB-89D0-8267830019C3}"/>
    <cellStyle name="Input [yellow] 2 2 3" xfId="1419" xr:uid="{90863B14-997F-46DA-97B6-C43EA910EBBC}"/>
    <cellStyle name="Input [yellow] 2 2 3 2" xfId="1420" xr:uid="{8409ACC6-99A1-48B6-BDD9-5022D7639A9D}"/>
    <cellStyle name="Input [yellow] 2 2 3 3" xfId="1421" xr:uid="{BC1C8CCA-32B5-4A2A-A891-B3246716A1C8}"/>
    <cellStyle name="Input [yellow] 2 2 3 4" xfId="1422" xr:uid="{0AB143E3-F51D-4C02-BA5B-BC9205D06AF9}"/>
    <cellStyle name="Input [yellow] 2 2 3 5" xfId="1423" xr:uid="{1D40D368-147F-4C37-AF4E-4585BEEF5D67}"/>
    <cellStyle name="Input [yellow] 2 2 3 6" xfId="1424" xr:uid="{056B3712-28B5-4348-B53F-37CC494CE154}"/>
    <cellStyle name="Input [yellow] 2 2 4" xfId="1425" xr:uid="{1B1D88AB-44A9-4237-A7DA-5395C3B254CC}"/>
    <cellStyle name="Input [yellow] 2 2 4 2" xfId="1426" xr:uid="{DAF9E5D5-8FD7-45E5-B60D-CC61186EBC0A}"/>
    <cellStyle name="Input [yellow] 2 2 4 3" xfId="1427" xr:uid="{9C83A8F9-F34A-4D7C-A73E-1087A35F5449}"/>
    <cellStyle name="Input [yellow] 2 2 4 4" xfId="1428" xr:uid="{9FAF9CFE-EB79-47F1-A23E-59E43B650B7F}"/>
    <cellStyle name="Input [yellow] 2 2 4 5" xfId="1429" xr:uid="{CA35373B-87BA-43C2-949A-884B1B838060}"/>
    <cellStyle name="Input [yellow] 2 2 4 6" xfId="1430" xr:uid="{9B5A98DA-4C4E-462C-8377-1C851A63001A}"/>
    <cellStyle name="Input [yellow] 2 2 5" xfId="1431" xr:uid="{B2A09917-F5ED-4CA1-8748-BF5AB77EFE4A}"/>
    <cellStyle name="Input [yellow] 2 2 5 2" xfId="1432" xr:uid="{2078ECF7-34ED-46A7-AB64-2E13587E324F}"/>
    <cellStyle name="Input [yellow] 2 2 6" xfId="1433" xr:uid="{ADC40DBA-0088-4095-AFFC-C43375F9E222}"/>
    <cellStyle name="Input [yellow] 2 2 7" xfId="1434" xr:uid="{350FBD19-A641-4B24-8545-A590D7E0D6F6}"/>
    <cellStyle name="Input [yellow] 2 2 8" xfId="1435" xr:uid="{55099B39-E692-4025-8BA9-C925F6D9400C}"/>
    <cellStyle name="Input [yellow] 2 2 9" xfId="1436" xr:uid="{C8510926-54C9-4DC1-84B9-4E1E494D95C1}"/>
    <cellStyle name="Input [yellow] 2 3" xfId="1437" xr:uid="{57737A8B-46CB-4398-82A5-B4DA41DE8E82}"/>
    <cellStyle name="Input [yellow] 2 3 2" xfId="1438" xr:uid="{5EE8CFD4-392A-48BB-BF80-6139EA67515F}"/>
    <cellStyle name="Input [yellow] 2 3 3" xfId="1439" xr:uid="{3AC29BB1-36F7-430E-8F1A-89A4E0FAF1EB}"/>
    <cellStyle name="Input [yellow] 2 3 4" xfId="1440" xr:uid="{9FD04B56-DD2A-4C31-8D23-00055D923E34}"/>
    <cellStyle name="Input [yellow] 2 3 5" xfId="1441" xr:uid="{52C44D9A-4F3D-4936-AD12-E2D30CD24AC2}"/>
    <cellStyle name="Input [yellow] 2 4" xfId="1442" xr:uid="{E93B7764-74A8-4C2D-A0A8-925CBEBF4CF2}"/>
    <cellStyle name="Input [yellow] 2 4 2" xfId="1443" xr:uid="{BF88303D-0705-417F-94BD-D39B3DC8E9E3}"/>
    <cellStyle name="Input [yellow] 2 4 3" xfId="1444" xr:uid="{63AEF668-FB63-4EF3-A230-5EC7CCE0B718}"/>
    <cellStyle name="Input [yellow] 2 4 4" xfId="1445" xr:uid="{539B5E86-C57E-49D2-9A4D-95F9FDF3D4DE}"/>
    <cellStyle name="Input [yellow] 2 4 5" xfId="1446" xr:uid="{6A505727-7C2E-4A7D-9030-B0CE9359F214}"/>
    <cellStyle name="Input [yellow] 2 4 6" xfId="1447" xr:uid="{AF029127-5C6C-4AE3-8AD7-68549E80B941}"/>
    <cellStyle name="Input [yellow] 2 5" xfId="1448" xr:uid="{D8657819-0B51-41B1-B4A2-8387499AD9A8}"/>
    <cellStyle name="Input [yellow] 2 5 2" xfId="1449" xr:uid="{244B34EA-8388-4AB3-B4DC-B55CB67B6454}"/>
    <cellStyle name="Input [yellow] 2 5 3" xfId="1450" xr:uid="{7A3A4CE2-D59C-4897-851C-E15CE37A1406}"/>
    <cellStyle name="Input [yellow] 2 5 4" xfId="1451" xr:uid="{ABAD3D9A-2E14-4BAE-967F-7455FDCAA2E5}"/>
    <cellStyle name="Input [yellow] 2 5 5" xfId="1452" xr:uid="{DDD77192-5C47-4B51-AB1E-3529A5D859D3}"/>
    <cellStyle name="Input [yellow] 2 5 6" xfId="1453" xr:uid="{B249D87A-2806-413B-8E39-7EC691004E44}"/>
    <cellStyle name="Input [yellow] 2 6" xfId="1454" xr:uid="{04453C3E-458F-4FD7-8255-312ED60BB1F5}"/>
    <cellStyle name="Input [yellow] 2 6 2" xfId="1455" xr:uid="{0191A63A-7AAA-44D2-A7F3-40261AAA53C4}"/>
    <cellStyle name="Input [yellow] 2 7" xfId="1456" xr:uid="{DA3A9FA0-99E5-4E27-AC52-D535BC9EB0CC}"/>
    <cellStyle name="Input [yellow] 2 8" xfId="1457" xr:uid="{3FBB7962-14FD-48A3-A8E1-DDA31655A82F}"/>
    <cellStyle name="Input [yellow] 2 9" xfId="1458" xr:uid="{FA8239F5-468E-42DE-BA45-E2CF769E3D77}"/>
    <cellStyle name="Input [yellow] 20" xfId="1459" xr:uid="{16585BF4-9452-4E26-B088-4CF07132ED28}"/>
    <cellStyle name="Input [yellow] 20 2" xfId="1460" xr:uid="{298C75A5-FA98-454B-B776-E61BE0573265}"/>
    <cellStyle name="Input [yellow] 21" xfId="1461" xr:uid="{5FDBD769-3456-4FFD-B7A1-02D132356114}"/>
    <cellStyle name="Input [yellow] 21 2" xfId="1462" xr:uid="{54FD670F-ECAE-4D44-9E24-1C253B403518}"/>
    <cellStyle name="Input [yellow] 22" xfId="1463" xr:uid="{FE90A25A-32F5-455D-B135-9ECE4706AB39}"/>
    <cellStyle name="Input [yellow] 22 2" xfId="1464" xr:uid="{94C24ABB-E1F7-4862-91C8-84567F22599B}"/>
    <cellStyle name="Input [yellow] 23" xfId="1465" xr:uid="{DA7F06A0-57A8-4491-AC94-4B30F1B84933}"/>
    <cellStyle name="Input [yellow] 24" xfId="1466" xr:uid="{C121A71F-0667-49D3-B83C-9AC358FA1AD2}"/>
    <cellStyle name="Input [yellow] 25" xfId="1467" xr:uid="{77C7E8C5-C577-4FC4-A5F8-ECB9D34AFF2D}"/>
    <cellStyle name="Input [yellow] 26" xfId="1468" xr:uid="{164CBE5B-C581-40B1-BF6C-77A4EE920EE9}"/>
    <cellStyle name="Input [yellow] 27" xfId="1469" xr:uid="{EACEC35C-731E-4604-839A-D0249B50B50F}"/>
    <cellStyle name="Input [yellow] 3" xfId="1470" xr:uid="{20762183-5E7E-443A-8C7C-AF2C98E5D7EA}"/>
    <cellStyle name="Input [yellow] 3 10" xfId="1471" xr:uid="{18357BB5-E3CE-4EF2-8A8C-709723576BE7}"/>
    <cellStyle name="Input [yellow] 3 11" xfId="1472" xr:uid="{D936A38B-569C-4433-AFEA-E921B474CA47}"/>
    <cellStyle name="Input [yellow] 3 12" xfId="1473" xr:uid="{A9992B8A-816B-40A6-AC16-F444DD582AC4}"/>
    <cellStyle name="Input [yellow] 3 13" xfId="1474" xr:uid="{FB2512B1-DC93-4014-9B36-B17CD8468CF1}"/>
    <cellStyle name="Input [yellow] 3 14" xfId="1475" xr:uid="{958D915E-2509-4EB7-8F50-EF73F5D1492D}"/>
    <cellStyle name="Input [yellow] 3 2" xfId="1476" xr:uid="{6652FFBB-E662-4ABF-9C47-1047DF10497A}"/>
    <cellStyle name="Input [yellow] 3 2 10" xfId="1477" xr:uid="{9033CA5D-E76F-4560-BF2B-606F9CAFC1DE}"/>
    <cellStyle name="Input [yellow] 3 2 11" xfId="1478" xr:uid="{54D3E41C-3CC5-4C24-B1E8-F3AA618CE0D3}"/>
    <cellStyle name="Input [yellow] 3 2 12" xfId="1479" xr:uid="{182CAFCA-5987-4863-B31B-15537EABC686}"/>
    <cellStyle name="Input [yellow] 3 2 13" xfId="1480" xr:uid="{C1D9E968-755C-4FC6-B8F2-392AD59D8C33}"/>
    <cellStyle name="Input [yellow] 3 2 2" xfId="1481" xr:uid="{92F0550B-D804-4A26-AD80-BCC4FD1D4C23}"/>
    <cellStyle name="Input [yellow] 3 2 2 2" xfId="1482" xr:uid="{B608A0D0-722C-4092-BAAD-85F0F6864856}"/>
    <cellStyle name="Input [yellow] 3 2 2 3" xfId="1483" xr:uid="{379DF015-4D8B-4CEE-AB77-F44E19BFBF86}"/>
    <cellStyle name="Input [yellow] 3 2 2 4" xfId="1484" xr:uid="{B553CEB1-6865-4B22-9978-65ABFBC97B97}"/>
    <cellStyle name="Input [yellow] 3 2 2 5" xfId="1485" xr:uid="{3054CAFA-F15A-4152-A651-E10B68F21A6B}"/>
    <cellStyle name="Input [yellow] 3 2 3" xfId="1486" xr:uid="{B16C22DB-CB44-4995-8805-A894954C3BAF}"/>
    <cellStyle name="Input [yellow] 3 2 3 2" xfId="1487" xr:uid="{53440B2A-B1A4-408E-B35B-886676910C9D}"/>
    <cellStyle name="Input [yellow] 3 2 3 3" xfId="1488" xr:uid="{18EFF834-4D58-4D31-AA46-58CA8021F242}"/>
    <cellStyle name="Input [yellow] 3 2 3 4" xfId="1489" xr:uid="{6BF97A13-6B0F-4E32-977F-EED8ECE521D3}"/>
    <cellStyle name="Input [yellow] 3 2 3 5" xfId="1490" xr:uid="{3B215CEE-9E61-4D3B-AD8D-D365A00A4225}"/>
    <cellStyle name="Input [yellow] 3 2 3 6" xfId="1491" xr:uid="{D7FDAFB0-D2D0-4ED7-BBFD-4699D3F1006B}"/>
    <cellStyle name="Input [yellow] 3 2 4" xfId="1492" xr:uid="{5A4D45E3-6F13-4E42-904C-68E8B97CAB40}"/>
    <cellStyle name="Input [yellow] 3 2 4 2" xfId="1493" xr:uid="{D7F39597-1AE3-454D-A666-28E16909D66A}"/>
    <cellStyle name="Input [yellow] 3 2 4 3" xfId="1494" xr:uid="{74DC7F92-9BA5-4C99-BD4A-3DFD665F228F}"/>
    <cellStyle name="Input [yellow] 3 2 4 4" xfId="1495" xr:uid="{42B3089C-60A7-4365-9674-9968947C9E48}"/>
    <cellStyle name="Input [yellow] 3 2 4 5" xfId="1496" xr:uid="{3E770633-F07C-4157-9F49-B89427A086BC}"/>
    <cellStyle name="Input [yellow] 3 2 4 6" xfId="1497" xr:uid="{605DC61D-7CF8-4300-B066-6D580905BC43}"/>
    <cellStyle name="Input [yellow] 3 2 5" xfId="1498" xr:uid="{8F2C36A4-E140-4BAF-ACB4-DD44553330B4}"/>
    <cellStyle name="Input [yellow] 3 2 5 2" xfId="1499" xr:uid="{A3F49C87-89D3-4A2D-A160-C546A0827326}"/>
    <cellStyle name="Input [yellow] 3 2 6" xfId="1500" xr:uid="{E872AD4B-6A20-4D75-9208-CFDCCF353EA8}"/>
    <cellStyle name="Input [yellow] 3 2 7" xfId="1501" xr:uid="{2FBD6A1C-E986-4871-AE91-0FDA4895A768}"/>
    <cellStyle name="Input [yellow] 3 2 8" xfId="1502" xr:uid="{1459350B-C751-420F-B36B-88785AB28BAF}"/>
    <cellStyle name="Input [yellow] 3 2 9" xfId="1503" xr:uid="{0099E4A8-0BB6-4DCD-A5D1-FA85E2FEE719}"/>
    <cellStyle name="Input [yellow] 3 3" xfId="1504" xr:uid="{637A579D-0B45-40C8-9862-31B8A5710974}"/>
    <cellStyle name="Input [yellow] 3 3 2" xfId="1505" xr:uid="{2F6D893F-9E53-4DE7-951D-FC29D4A88415}"/>
    <cellStyle name="Input [yellow] 3 3 3" xfId="1506" xr:uid="{92EEC1CF-E134-490E-A085-29608727FFA7}"/>
    <cellStyle name="Input [yellow] 3 3 4" xfId="1507" xr:uid="{70BC5022-3FD0-4C2F-8A58-D4C1DE9D4BD7}"/>
    <cellStyle name="Input [yellow] 3 3 5" xfId="1508" xr:uid="{E07A4419-633E-4140-8687-0FBE32D83E72}"/>
    <cellStyle name="Input [yellow] 3 4" xfId="1509" xr:uid="{EA73D21E-9F5A-440C-9425-521938CC380C}"/>
    <cellStyle name="Input [yellow] 3 4 2" xfId="1510" xr:uid="{3D90D2F9-3021-4DD9-AA8E-45693D860ACB}"/>
    <cellStyle name="Input [yellow] 3 4 3" xfId="1511" xr:uid="{FEEA63F7-F8F7-4F2D-AC77-CC394814E1B9}"/>
    <cellStyle name="Input [yellow] 3 4 4" xfId="1512" xr:uid="{4D0E3A40-D7D0-4EAA-B163-C43B50722DB8}"/>
    <cellStyle name="Input [yellow] 3 4 5" xfId="1513" xr:uid="{50591344-C48E-41C7-B85A-1561A46426A1}"/>
    <cellStyle name="Input [yellow] 3 4 6" xfId="1514" xr:uid="{47651FB8-B56A-4A40-8812-B5452092D2B9}"/>
    <cellStyle name="Input [yellow] 3 5" xfId="1515" xr:uid="{4D4416F0-B719-44C5-805C-EAF279BFA119}"/>
    <cellStyle name="Input [yellow] 3 5 2" xfId="1516" xr:uid="{F54B4B60-A37E-4902-871C-54F75C6C0254}"/>
    <cellStyle name="Input [yellow] 3 5 3" xfId="1517" xr:uid="{05E0D84B-BC76-4E04-922B-C9CE0BAAA7C4}"/>
    <cellStyle name="Input [yellow] 3 5 4" xfId="1518" xr:uid="{6303BD6D-DCE6-4A15-8F88-8BC6196073FA}"/>
    <cellStyle name="Input [yellow] 3 5 5" xfId="1519" xr:uid="{A738C07E-65AE-4DA0-8B7B-8D1C8F3A65DC}"/>
    <cellStyle name="Input [yellow] 3 5 6" xfId="1520" xr:uid="{CD55FD02-EB96-4A6C-B0CA-BB725771F13C}"/>
    <cellStyle name="Input [yellow] 3 6" xfId="1521" xr:uid="{484BEA63-0B36-4C04-92A4-9D7812E6F92C}"/>
    <cellStyle name="Input [yellow] 3 6 2" xfId="1522" xr:uid="{3F76CD63-0AC4-4083-BB12-88C54932E3CA}"/>
    <cellStyle name="Input [yellow] 3 7" xfId="1523" xr:uid="{F12D168C-CC8A-4556-BBE1-4A70529E3766}"/>
    <cellStyle name="Input [yellow] 3 8" xfId="1524" xr:uid="{B724AE53-7EDE-4D19-87EB-610EE580EDAD}"/>
    <cellStyle name="Input [yellow] 3 9" xfId="1525" xr:uid="{3C326226-2721-4CAA-882C-DA805D81454D}"/>
    <cellStyle name="Input [yellow] 4" xfId="1526" xr:uid="{3BC9A8B1-A83B-4C72-A409-D8C61225A729}"/>
    <cellStyle name="Input [yellow] 4 10" xfId="1527" xr:uid="{AAD51218-9EEA-4F36-A4B2-23DEB9785DCE}"/>
    <cellStyle name="Input [yellow] 4 11" xfId="1528" xr:uid="{EE3DA1D5-5252-4880-8FAC-F2B02E3BD656}"/>
    <cellStyle name="Input [yellow] 4 12" xfId="1529" xr:uid="{DE7017D3-2BF1-4398-B3B5-5BF5100CC759}"/>
    <cellStyle name="Input [yellow] 4 13" xfId="1530" xr:uid="{8597C1A1-CC27-41FC-A394-AFE71A5F9765}"/>
    <cellStyle name="Input [yellow] 4 2" xfId="1531" xr:uid="{1B589CFF-5BA1-4704-8A19-4A9DB9A4913B}"/>
    <cellStyle name="Input [yellow] 4 2 2" xfId="1532" xr:uid="{62E3EEEA-CD60-400E-8ED1-20D8DFF16B1F}"/>
    <cellStyle name="Input [yellow] 4 2 3" xfId="1533" xr:uid="{BEE5672E-C3F7-43B5-B04D-B5A1CA289FA1}"/>
    <cellStyle name="Input [yellow] 4 2 4" xfId="1534" xr:uid="{37F97DFC-B6A7-4A4C-8D2B-3A9F4FF10FF4}"/>
    <cellStyle name="Input [yellow] 4 2 5" xfId="1535" xr:uid="{FFE26719-6D75-4AD1-8BE4-0994B0F665CF}"/>
    <cellStyle name="Input [yellow] 4 3" xfId="1536" xr:uid="{4B7D8FB6-98E7-448E-8D1C-5255347E1BEC}"/>
    <cellStyle name="Input [yellow] 4 3 2" xfId="1537" xr:uid="{0FA55128-4120-4143-B708-D22306FD1C11}"/>
    <cellStyle name="Input [yellow] 4 3 3" xfId="1538" xr:uid="{A853B9F4-894B-4870-AB47-2E48F9BACE76}"/>
    <cellStyle name="Input [yellow] 4 3 4" xfId="1539" xr:uid="{9F6FC9A6-B488-4DA2-8E18-D017CE7D2ED4}"/>
    <cellStyle name="Input [yellow] 4 3 5" xfId="1540" xr:uid="{B46E07E5-1135-4436-8BB3-507AE224142F}"/>
    <cellStyle name="Input [yellow] 4 3 6" xfId="1541" xr:uid="{53E4906A-9234-4046-A684-634CD4AF5DB8}"/>
    <cellStyle name="Input [yellow] 4 4" xfId="1542" xr:uid="{5BA47B57-59BB-4C2D-9C8C-B88868CE4EA9}"/>
    <cellStyle name="Input [yellow] 4 4 2" xfId="1543" xr:uid="{B88EC7DF-13E0-4D4E-B18B-843755234626}"/>
    <cellStyle name="Input [yellow] 4 4 3" xfId="1544" xr:uid="{3F80E357-F621-4DEC-827E-67B6D9C81DD9}"/>
    <cellStyle name="Input [yellow] 4 4 4" xfId="1545" xr:uid="{9B0F91AE-3D07-42AF-BC1E-CE32E0155E1A}"/>
    <cellStyle name="Input [yellow] 4 4 5" xfId="1546" xr:uid="{DDE7DA8F-5814-4C6B-A47C-AA39F66ECC2A}"/>
    <cellStyle name="Input [yellow] 4 4 6" xfId="1547" xr:uid="{2BF192B7-E3C9-477B-9990-283C59BCD75F}"/>
    <cellStyle name="Input [yellow] 4 5" xfId="1548" xr:uid="{385C6A9F-A2EF-4DDF-9CFB-45981BEA5ED4}"/>
    <cellStyle name="Input [yellow] 4 5 2" xfId="1549" xr:uid="{F75200EF-025B-4CA9-B56D-CC152E45F595}"/>
    <cellStyle name="Input [yellow] 4 6" xfId="1550" xr:uid="{4E803951-984D-45C3-82F0-8B331792C2C5}"/>
    <cellStyle name="Input [yellow] 4 7" xfId="1551" xr:uid="{0C2CA5B6-6673-4B3A-9122-0BCBAC23DA1A}"/>
    <cellStyle name="Input [yellow] 4 8" xfId="1552" xr:uid="{F25B2015-A5B7-4A75-B965-F8F7244E41EF}"/>
    <cellStyle name="Input [yellow] 4 9" xfId="1553" xr:uid="{89C45435-D781-4D29-9B62-CFF8A57FEF69}"/>
    <cellStyle name="Input [yellow] 5" xfId="1554" xr:uid="{791CD509-D6AD-4619-8E86-655B96C7EA70}"/>
    <cellStyle name="Input [yellow] 5 10" xfId="1555" xr:uid="{419FC023-1D2D-4FE5-9527-C997641FED08}"/>
    <cellStyle name="Input [yellow] 5 11" xfId="1556" xr:uid="{AA94F550-49D4-4AE7-81ED-E132AF3E1701}"/>
    <cellStyle name="Input [yellow] 5 12" xfId="1557" xr:uid="{8C78325C-0AFC-4655-ABD6-A67742B2B4B9}"/>
    <cellStyle name="Input [yellow] 5 13" xfId="1558" xr:uid="{497F121B-F6B7-4403-B944-77916FFC8034}"/>
    <cellStyle name="Input [yellow] 5 2" xfId="1559" xr:uid="{F60DDE44-2633-4772-84B7-98494F5D9897}"/>
    <cellStyle name="Input [yellow] 5 2 2" xfId="1560" xr:uid="{BC77E490-449C-4667-96F6-CDAF2DEEA3F8}"/>
    <cellStyle name="Input [yellow] 5 2 3" xfId="1561" xr:uid="{BB078030-9904-4459-9687-74C73F0E1038}"/>
    <cellStyle name="Input [yellow] 5 2 4" xfId="1562" xr:uid="{8B5ECAF8-1660-4746-B598-8D84A2A307C6}"/>
    <cellStyle name="Input [yellow] 5 2 5" xfId="1563" xr:uid="{5F6669F2-C790-49D0-8D74-904214D0C990}"/>
    <cellStyle name="Input [yellow] 5 3" xfId="1564" xr:uid="{C58D628A-9539-4CC0-8B5E-83D5E942AABF}"/>
    <cellStyle name="Input [yellow] 5 3 2" xfId="1565" xr:uid="{5AE1F6B9-2DAD-47C3-985E-BE24040D6834}"/>
    <cellStyle name="Input [yellow] 5 3 3" xfId="1566" xr:uid="{3D263260-749F-4A1A-9B47-A54429F2596C}"/>
    <cellStyle name="Input [yellow] 5 3 4" xfId="1567" xr:uid="{3E2DC6B9-2BD2-4818-9809-C69B076D495F}"/>
    <cellStyle name="Input [yellow] 5 3 5" xfId="1568" xr:uid="{2880926E-AD50-421E-8E22-A8D7E2A5336D}"/>
    <cellStyle name="Input [yellow] 5 3 6" xfId="1569" xr:uid="{748A42BE-4481-49C8-A518-84E57AEA2E34}"/>
    <cellStyle name="Input [yellow] 5 4" xfId="1570" xr:uid="{B8694857-2A91-4037-8905-280899CD8E4F}"/>
    <cellStyle name="Input [yellow] 5 4 2" xfId="1571" xr:uid="{E5104315-0FC0-4345-8360-ECAEBED82018}"/>
    <cellStyle name="Input [yellow] 5 4 3" xfId="1572" xr:uid="{02EA3C57-7C43-4874-8C84-29C5696CFA7E}"/>
    <cellStyle name="Input [yellow] 5 4 4" xfId="1573" xr:uid="{C9CF4828-C2A5-4447-973B-69D5E618D29F}"/>
    <cellStyle name="Input [yellow] 5 4 5" xfId="1574" xr:uid="{1CB29E42-5B20-4AB9-82C5-07E480E953E7}"/>
    <cellStyle name="Input [yellow] 5 4 6" xfId="1575" xr:uid="{F4954574-8473-4E6D-A898-BDA4DB235A7A}"/>
    <cellStyle name="Input [yellow] 5 5" xfId="1576" xr:uid="{D37ED3B8-D23F-4F32-945E-6102B56A5959}"/>
    <cellStyle name="Input [yellow] 5 6" xfId="1577" xr:uid="{F18B6E8F-491C-4ABF-A8CE-EC9439696B20}"/>
    <cellStyle name="Input [yellow] 5 7" xfId="1578" xr:uid="{04FD4C7E-BEEE-42ED-AABB-779E91099CD1}"/>
    <cellStyle name="Input [yellow] 5 8" xfId="1579" xr:uid="{99771435-8565-42E0-B5DF-07EC97548F75}"/>
    <cellStyle name="Input [yellow] 5 9" xfId="1580" xr:uid="{DD94920A-F1EE-46A6-A51F-6078F8EC21EE}"/>
    <cellStyle name="Input [yellow] 6" xfId="1581" xr:uid="{EF10022F-A7C4-4C09-9787-0E4A9A921A83}"/>
    <cellStyle name="Input [yellow] 6 2" xfId="1582" xr:uid="{EFBDFB0F-1A6E-4554-B850-B6CDC36DDCE3}"/>
    <cellStyle name="Input [yellow] 7" xfId="1583" xr:uid="{717258BB-925D-4EF6-AB93-CD160893428F}"/>
    <cellStyle name="Input [yellow] 7 2" xfId="1584" xr:uid="{F8EA81E5-750B-463C-A5DE-C84E92CFA78B}"/>
    <cellStyle name="Input [yellow] 8" xfId="1585" xr:uid="{443C2540-51A6-444E-8E85-3AF394D0A239}"/>
    <cellStyle name="Input [yellow] 8 2" xfId="1586" xr:uid="{79A28407-42E1-4F65-90D3-47BC6DF10EA1}"/>
    <cellStyle name="Input [yellow] 9" xfId="1587" xr:uid="{8F601623-3EC8-4ADB-811A-CE7CACEFA811}"/>
    <cellStyle name="Input [yellow] 9 2" xfId="1588" xr:uid="{4B3BC9E2-B5DB-47A0-94B1-9764D127042F}"/>
    <cellStyle name="Input Cells" xfId="1589" xr:uid="{7A8DC00A-65AC-4D02-AE32-920E10DDBB5B}"/>
    <cellStyle name="Input Cells 2" xfId="1590" xr:uid="{5A6FCDA9-B7F7-4A9D-854C-69006CEDAB93}"/>
    <cellStyle name="Linked Cells" xfId="1591" xr:uid="{0E1B9D68-F835-4227-894E-465075B358CF}"/>
    <cellStyle name="Linked Cells 2" xfId="1592" xr:uid="{BFC13B52-06E6-4B06-A16F-B501EB03CEA4}"/>
    <cellStyle name="Millares" xfId="2" builtinId="3"/>
    <cellStyle name="Millares [0] 16" xfId="1593" xr:uid="{B9A9AEC4-7026-444D-AAE8-895987737B99}"/>
    <cellStyle name="Millares [0] 2" xfId="61" xr:uid="{931D1D76-840A-447F-AE5A-2BE0C283EC9C}"/>
    <cellStyle name="Millares [0] 2 10" xfId="1594" xr:uid="{E33FC9B9-1C29-49C0-B7BC-99B51166F02B}"/>
    <cellStyle name="Millares [0] 2 10 2" xfId="1595" xr:uid="{7AEA1BAB-8933-4001-B9C8-A6C80BB18003}"/>
    <cellStyle name="Millares [0] 2 10 2 2" xfId="1596" xr:uid="{B2A53B29-A495-4DE8-A192-A9B8AED3A78B}"/>
    <cellStyle name="Millares [0] 2 10 3" xfId="1597" xr:uid="{6E2806C9-E01D-4611-BE3F-73FB7A943C39}"/>
    <cellStyle name="Millares [0] 2 10 4" xfId="1598" xr:uid="{D7B29F67-DAE4-411B-BBED-D99CBE3974E3}"/>
    <cellStyle name="Millares [0] 2 11" xfId="1599" xr:uid="{A5C4D40B-A5C5-4181-BE4E-9B3ADE96552D}"/>
    <cellStyle name="Millares [0] 2 11 2" xfId="1600" xr:uid="{8FFD9298-E7D1-455C-A810-0FCF56E71A69}"/>
    <cellStyle name="Millares [0] 2 11 2 2" xfId="1601" xr:uid="{D31C2D12-5F0D-45C1-A881-028798593274}"/>
    <cellStyle name="Millares [0] 2 11 3" xfId="1602" xr:uid="{E90D0577-B803-4882-892C-B2504F05D3A2}"/>
    <cellStyle name="Millares [0] 2 11 4" xfId="1603" xr:uid="{372371F8-7A94-43BF-8605-2176E0CF88EF}"/>
    <cellStyle name="Millares [0] 2 12" xfId="1604" xr:uid="{14E58678-72A5-45AA-9E35-5634185433D2}"/>
    <cellStyle name="Millares [0] 2 12 2" xfId="1605" xr:uid="{37D50F17-1798-4E2A-8405-6692844B527B}"/>
    <cellStyle name="Millares [0] 2 12 2 2" xfId="1606" xr:uid="{F68246D3-F83D-4418-8F65-E4D4DB90134D}"/>
    <cellStyle name="Millares [0] 2 12 3" xfId="1607" xr:uid="{955FDD01-4268-435B-B028-C6805D35956C}"/>
    <cellStyle name="Millares [0] 2 12 4" xfId="1608" xr:uid="{15F78E64-F832-41BE-AA92-58189D85D3B1}"/>
    <cellStyle name="Millares [0] 2 13" xfId="1609" xr:uid="{F7B22594-E6BA-4279-B425-8768F5F236B4}"/>
    <cellStyle name="Millares [0] 2 13 2" xfId="1610" xr:uid="{D64CBA2F-CFF1-4E77-8A92-F7E5E0C2569B}"/>
    <cellStyle name="Millares [0] 2 13 2 2" xfId="1611" xr:uid="{A5C6CBC6-31E4-4174-A09C-429A39237AE9}"/>
    <cellStyle name="Millares [0] 2 13 3" xfId="1612" xr:uid="{756A3785-9500-4A86-81CC-37D7C14DFC80}"/>
    <cellStyle name="Millares [0] 2 13 4" xfId="1613" xr:uid="{B2A15359-5AF6-4554-A37A-0B26AD56F9EA}"/>
    <cellStyle name="Millares [0] 2 14" xfId="1614" xr:uid="{EDA9A6BE-79F1-41C4-9573-A5B741EB0789}"/>
    <cellStyle name="Millares [0] 2 14 2" xfId="1615" xr:uid="{E170E231-06B5-491F-BC5A-8C2BE4150C41}"/>
    <cellStyle name="Millares [0] 2 14 2 2" xfId="1616" xr:uid="{928F907A-B148-4294-BD6A-78FF230216DA}"/>
    <cellStyle name="Millares [0] 2 14 3" xfId="1617" xr:uid="{3ECED1E2-1B13-40E6-8CC1-8FC912FA9CE7}"/>
    <cellStyle name="Millares [0] 2 14 4" xfId="1618" xr:uid="{6986BF6B-31B4-4C1C-95A2-504A90A93333}"/>
    <cellStyle name="Millares [0] 2 15" xfId="1619" xr:uid="{CF67FD21-EDCE-480B-B801-8DAB67923BB5}"/>
    <cellStyle name="Millares [0] 2 15 2" xfId="1620" xr:uid="{9E7E2CC7-9950-420E-A0B5-65FB3F7AB166}"/>
    <cellStyle name="Millares [0] 2 15 2 2" xfId="1621" xr:uid="{52C34FEE-A837-4B9B-9C28-8CCEB378C01D}"/>
    <cellStyle name="Millares [0] 2 15 3" xfId="1622" xr:uid="{FCBBAC7F-D2F4-4C89-8138-B5D1DEEB78B2}"/>
    <cellStyle name="Millares [0] 2 15 4" xfId="1623" xr:uid="{4A41707E-3BA0-4586-90BC-3EDC284B61D0}"/>
    <cellStyle name="Millares [0] 2 16" xfId="1624" xr:uid="{2B6C4DAD-BCBD-47E6-A0CE-0008AA112ACA}"/>
    <cellStyle name="Millares [0] 2 16 2" xfId="1625" xr:uid="{39E73307-DDB2-4227-861C-BD4BE35ABCE5}"/>
    <cellStyle name="Millares [0] 2 16 2 2" xfId="1626" xr:uid="{7C16F65A-7751-4A42-8187-038DB119C976}"/>
    <cellStyle name="Millares [0] 2 16 3" xfId="1627" xr:uid="{8B7A01DA-5A06-4B60-B07E-823DE8ACCF46}"/>
    <cellStyle name="Millares [0] 2 16 4" xfId="1628" xr:uid="{26F12C39-AAF3-40BE-BFE0-5CE0D6F7CACB}"/>
    <cellStyle name="Millares [0] 2 17" xfId="1629" xr:uid="{35E59282-529E-4768-9397-032CC9B361A1}"/>
    <cellStyle name="Millares [0] 2 17 2" xfId="1630" xr:uid="{EB8133CE-FC29-4357-BF47-A60C8654F96C}"/>
    <cellStyle name="Millares [0] 2 17 2 2" xfId="1631" xr:uid="{4D7A554E-DA17-4CC6-9F1B-B33E4DECCC97}"/>
    <cellStyle name="Millares [0] 2 17 3" xfId="1632" xr:uid="{D7931CEE-55D1-4860-BFEE-8325CF96F851}"/>
    <cellStyle name="Millares [0] 2 17 4" xfId="1633" xr:uid="{2E5BAAAB-2EEA-417F-AD40-6FD68F5DD2F0}"/>
    <cellStyle name="Millares [0] 2 18" xfId="1634" xr:uid="{567D7E5B-6B7E-484D-BEC5-BFBF718781EA}"/>
    <cellStyle name="Millares [0] 2 18 2" xfId="1635" xr:uid="{5B307B67-3FBF-4391-9080-A134CCEA7909}"/>
    <cellStyle name="Millares [0] 2 18 2 2" xfId="1636" xr:uid="{3346B428-3A49-4224-9B6E-25F341A771E5}"/>
    <cellStyle name="Millares [0] 2 18 3" xfId="1637" xr:uid="{19F923E9-319F-47B3-879D-90A38C3FD236}"/>
    <cellStyle name="Millares [0] 2 18 4" xfId="1638" xr:uid="{53DF98F0-0667-45DF-BCF8-2BA76AD3840C}"/>
    <cellStyle name="Millares [0] 2 19" xfId="1639" xr:uid="{707A284C-C1BB-4A84-BA39-FD805C9D8164}"/>
    <cellStyle name="Millares [0] 2 19 2" xfId="1640" xr:uid="{D161EBD3-6AAC-41F1-BCD7-FB693112CCBF}"/>
    <cellStyle name="Millares [0] 2 19 2 2" xfId="1641" xr:uid="{B5F353CD-F785-45A0-AD57-AC3BFE94D681}"/>
    <cellStyle name="Millares [0] 2 19 3" xfId="1642" xr:uid="{650672EF-E6B0-4104-9BF5-AFF65131995A}"/>
    <cellStyle name="Millares [0] 2 19 4" xfId="1643" xr:uid="{0730C09D-B438-4C30-9EAF-D8AB4317327A}"/>
    <cellStyle name="Millares [0] 2 2" xfId="1644" xr:uid="{0BCD0BCA-923D-4D24-B26C-48B1F238491D}"/>
    <cellStyle name="Millares [0] 2 2 2" xfId="1645" xr:uid="{8227B579-9B77-46E2-9EC0-1BE7245E967E}"/>
    <cellStyle name="Millares [0] 2 20" xfId="1646" xr:uid="{A24841D3-0818-46E8-8368-DF79A172183D}"/>
    <cellStyle name="Millares [0] 2 20 2" xfId="1647" xr:uid="{E8BEB0B9-6B75-4902-9C10-F7AC93747CE7}"/>
    <cellStyle name="Millares [0] 2 20 2 2" xfId="1648" xr:uid="{FD46BE0A-A9CE-4603-B2A1-0A71EBBBA1B0}"/>
    <cellStyle name="Millares [0] 2 20 3" xfId="1649" xr:uid="{5E6B42A2-BB3B-48D5-935F-41F4A63BC737}"/>
    <cellStyle name="Millares [0] 2 20 4" xfId="1650" xr:uid="{E7896D3A-EBC8-4B0F-91F5-5C39F42982DA}"/>
    <cellStyle name="Millares [0] 2 21" xfId="1651" xr:uid="{C1D8C0F0-8B1F-4CA6-A147-895E63E8B8AA}"/>
    <cellStyle name="Millares [0] 2 21 2" xfId="1652" xr:uid="{1A9CDE81-05CA-4A7F-BEDF-0BF16D41BCB8}"/>
    <cellStyle name="Millares [0] 2 21 2 2" xfId="1653" xr:uid="{EF68D086-C211-49E5-AEC8-5063289E0631}"/>
    <cellStyle name="Millares [0] 2 21 3" xfId="1654" xr:uid="{32661A73-003E-4374-BBD0-120FFDEC2D70}"/>
    <cellStyle name="Millares [0] 2 21 4" xfId="1655" xr:uid="{A9C844FC-CD9A-483D-95E1-628ED9238B87}"/>
    <cellStyle name="Millares [0] 2 22" xfId="1656" xr:uid="{F4579B81-F825-4D40-AA13-9A4CC3507215}"/>
    <cellStyle name="Millares [0] 2 22 2" xfId="1657" xr:uid="{85F12B93-2892-4CBD-8A76-1F04163A106E}"/>
    <cellStyle name="Millares [0] 2 22 2 2" xfId="1658" xr:uid="{E351C174-5077-45AB-BCC4-C4E6E331C748}"/>
    <cellStyle name="Millares [0] 2 22 3" xfId="1659" xr:uid="{A5458925-F33A-42B1-BCE5-EBA689F62FA1}"/>
    <cellStyle name="Millares [0] 2 22 4" xfId="1660" xr:uid="{57CE8CC7-2138-4FB6-A749-BFD04D6489F5}"/>
    <cellStyle name="Millares [0] 2 23" xfId="1661" xr:uid="{233473DC-386D-4C8B-9D31-9A9E213EB01B}"/>
    <cellStyle name="Millares [0] 2 23 2" xfId="1662" xr:uid="{1CB89B5B-E518-4903-A3FA-13652579E2DB}"/>
    <cellStyle name="Millares [0] 2 23 2 2" xfId="1663" xr:uid="{388C6A24-D326-42E6-BC5F-48501CD39A3B}"/>
    <cellStyle name="Millares [0] 2 23 3" xfId="1664" xr:uid="{84A09304-2FD1-4DAE-A593-92CDFC1E11CB}"/>
    <cellStyle name="Millares [0] 2 23 4" xfId="1665" xr:uid="{11424304-EE5A-4A1A-9EDA-7E293B42E9E4}"/>
    <cellStyle name="Millares [0] 2 24" xfId="1666" xr:uid="{07735954-011C-4902-936F-D7A6D8CF858D}"/>
    <cellStyle name="Millares [0] 2 24 2" xfId="1667" xr:uid="{74A65463-3DD6-45DE-854D-E9B5CC831A5F}"/>
    <cellStyle name="Millares [0] 2 24 2 2" xfId="1668" xr:uid="{4EC95EF0-DAD3-46B5-BD53-5075CD27CA2F}"/>
    <cellStyle name="Millares [0] 2 24 3" xfId="1669" xr:uid="{043C0C86-AE07-4BA1-B4D4-2DB19AC5AC8A}"/>
    <cellStyle name="Millares [0] 2 24 4" xfId="1670" xr:uid="{C5617CB1-AD03-4183-8088-706B69079E55}"/>
    <cellStyle name="Millares [0] 2 25" xfId="1671" xr:uid="{B3F5D3C2-ED2A-4418-AF1E-4C602C226665}"/>
    <cellStyle name="Millares [0] 2 25 2" xfId="1672" xr:uid="{407D8ACF-2601-4752-B608-AA42F7D7B8F8}"/>
    <cellStyle name="Millares [0] 2 25 2 2" xfId="1673" xr:uid="{9BB55470-0ADD-4ECB-8811-94ED8CE19A6C}"/>
    <cellStyle name="Millares [0] 2 25 3" xfId="1674" xr:uid="{A517A016-0FE7-4B9F-8BEE-D177538B5A64}"/>
    <cellStyle name="Millares [0] 2 25 4" xfId="1675" xr:uid="{B0409534-8180-43FA-BA3A-F8BEFCF354D6}"/>
    <cellStyle name="Millares [0] 2 26" xfId="1676" xr:uid="{F0ABD406-0D2A-415B-A3B9-B6862522C6A8}"/>
    <cellStyle name="Millares [0] 2 26 2" xfId="1677" xr:uid="{EF645A1D-C738-4281-8B86-F445FC16264F}"/>
    <cellStyle name="Millares [0] 2 26 2 2" xfId="1678" xr:uid="{C44B2261-A00E-47F5-A4D3-541F252848F8}"/>
    <cellStyle name="Millares [0] 2 26 3" xfId="1679" xr:uid="{E838AF9F-5C18-473C-8108-2EC5A59C09D6}"/>
    <cellStyle name="Millares [0] 2 26 4" xfId="1680" xr:uid="{51F484CC-4CAE-4CA5-8490-22207D4549BD}"/>
    <cellStyle name="Millares [0] 2 27" xfId="1681" xr:uid="{494BFEC3-E70D-4F7A-81E4-C8C6DAD34391}"/>
    <cellStyle name="Millares [0] 2 27 2" xfId="1682" xr:uid="{F5DAD1F4-E4C4-47F9-AD6F-BAC95A014493}"/>
    <cellStyle name="Millares [0] 2 27 2 2" xfId="1683" xr:uid="{51570B96-B9CF-4F9A-9C7F-A29E10D26ED0}"/>
    <cellStyle name="Millares [0] 2 27 3" xfId="1684" xr:uid="{70A26B46-B24D-44EE-A2B7-FA5E35E8E705}"/>
    <cellStyle name="Millares [0] 2 27 4" xfId="1685" xr:uid="{09CB2B2B-1B0A-4705-B8A7-2C856DDBC2FB}"/>
    <cellStyle name="Millares [0] 2 28" xfId="1686" xr:uid="{16321081-38A0-4EDB-91F8-F5B93B67B4D5}"/>
    <cellStyle name="Millares [0] 2 28 2" xfId="1687" xr:uid="{C84B73DA-830D-4C04-AB41-AC7D212B30F0}"/>
    <cellStyle name="Millares [0] 2 28 2 2" xfId="1688" xr:uid="{9EC2755A-C909-4ACE-A10A-C75FC0029EF1}"/>
    <cellStyle name="Millares [0] 2 28 3" xfId="1689" xr:uid="{65FB9F06-F370-45EA-9FCD-22E2E5DC5162}"/>
    <cellStyle name="Millares [0] 2 28 4" xfId="1690" xr:uid="{80EA3925-1AF2-41F3-A8B3-B0DA8CAC76A2}"/>
    <cellStyle name="Millares [0] 2 29" xfId="1691" xr:uid="{95DD3348-B85E-4ED5-9B85-8387E9B424DD}"/>
    <cellStyle name="Millares [0] 2 29 2" xfId="1692" xr:uid="{ED788868-18B3-4DC1-A480-18A9B083BE43}"/>
    <cellStyle name="Millares [0] 2 29 2 2" xfId="1693" xr:uid="{7EF67E68-C377-4C02-A47F-40D3286DC3A3}"/>
    <cellStyle name="Millares [0] 2 29 3" xfId="1694" xr:uid="{60E4CE19-A056-49CF-9756-833B9AF2EEC0}"/>
    <cellStyle name="Millares [0] 2 29 4" xfId="1695" xr:uid="{63E77C66-281C-429B-B152-79B09A7620B1}"/>
    <cellStyle name="Millares [0] 2 3" xfId="1696" xr:uid="{B1BF0E31-8D56-4817-844B-FBA65E175D0B}"/>
    <cellStyle name="Millares [0] 2 3 2" xfId="1697" xr:uid="{1DD688AA-7643-4C37-AA05-6097C05AF737}"/>
    <cellStyle name="Millares [0] 2 3 2 2" xfId="1698" xr:uid="{CCDF3ED7-18C9-4057-A54C-3181D5554F31}"/>
    <cellStyle name="Millares [0] 2 3 2 2 2" xfId="1699" xr:uid="{0E45C57C-1E37-485D-9BA3-7AD08EDD6039}"/>
    <cellStyle name="Millares [0] 2 3 2 2 2 2" xfId="1700" xr:uid="{F835FF0E-E20F-42D7-BEF3-4F0EA1EB61B3}"/>
    <cellStyle name="Millares [0] 2 3 2 2 3" xfId="1701" xr:uid="{09415632-FDE4-496C-BFC4-D8AF8C360A2C}"/>
    <cellStyle name="Millares [0] 2 3 2 2 4" xfId="1702" xr:uid="{B6C6F037-D778-45C2-A519-D41942D7B463}"/>
    <cellStyle name="Millares [0] 2 3 2 3" xfId="1703" xr:uid="{DE1FD63C-D5B4-48E3-9406-928A3867BDA0}"/>
    <cellStyle name="Millares [0] 2 3 2 4" xfId="1704" xr:uid="{16CCC7E1-2A8C-4CA3-8F79-0A6450885D48}"/>
    <cellStyle name="Millares [0] 2 3 2 4 2" xfId="1705" xr:uid="{72C46E61-AC1B-4163-B923-DFB8E4AA99E8}"/>
    <cellStyle name="Millares [0] 2 3 2 5" xfId="1706" xr:uid="{E4EEB1F0-377A-4B0D-84D0-82B4FB436E9B}"/>
    <cellStyle name="Millares [0] 2 3 2 6" xfId="1707" xr:uid="{3F6CBCEA-D22C-41DA-AE44-7B34E7F5C516}"/>
    <cellStyle name="Millares [0] 2 3 3" xfId="1708" xr:uid="{0284FD75-7F69-4B74-88F0-87129AD1F2F1}"/>
    <cellStyle name="Millares [0] 2 3 3 2" xfId="1709" xr:uid="{88C428A3-136C-4266-A110-53DDFE60F3F3}"/>
    <cellStyle name="Millares [0] 2 3 3 2 2" xfId="1710" xr:uid="{D9A83C54-2AE2-4079-8265-2158A466D3A5}"/>
    <cellStyle name="Millares [0] 2 3 3 3" xfId="1711" xr:uid="{6C104A30-9D44-486A-906B-8F461EC57501}"/>
    <cellStyle name="Millares [0] 2 3 3 4" xfId="1712" xr:uid="{9A5D73AE-6385-4E12-A7C5-0324A0F9EB31}"/>
    <cellStyle name="Millares [0] 2 3 4" xfId="1713" xr:uid="{0EABD49F-2F49-4A71-B0A0-1C9B5AB67FED}"/>
    <cellStyle name="Millares [0] 2 3 4 2" xfId="1714" xr:uid="{5BB74365-DEBC-448E-BA7F-1211C26EB40D}"/>
    <cellStyle name="Millares [0] 2 3 5" xfId="1715" xr:uid="{8A35B5FA-B67C-406D-B6E0-6CE5747CFCE9}"/>
    <cellStyle name="Millares [0] 2 3 6" xfId="1716" xr:uid="{973E047B-C73A-424C-A0F9-FFF137B3C397}"/>
    <cellStyle name="Millares [0] 2 3 7" xfId="1717" xr:uid="{6BFD0D59-022D-407B-A0AB-327F7C725F8C}"/>
    <cellStyle name="Millares [0] 2 30" xfId="1718" xr:uid="{FE512F3B-8A4C-44D3-868D-11F668AEE6CA}"/>
    <cellStyle name="Millares [0] 2 30 2" xfId="1719" xr:uid="{CDB94FE5-CF1F-468E-8DD6-257A22071A68}"/>
    <cellStyle name="Millares [0] 2 30 2 2" xfId="1720" xr:uid="{F5191062-1CFF-452F-8581-C816FE4E4B05}"/>
    <cellStyle name="Millares [0] 2 30 3" xfId="1721" xr:uid="{DAD9E308-3B3C-49D1-A98C-F645F39ECDB5}"/>
    <cellStyle name="Millares [0] 2 30 4" xfId="1722" xr:uid="{BFDB59BC-ADCC-4B11-ABCF-C9E08BDFDDA3}"/>
    <cellStyle name="Millares [0] 2 31" xfId="1723" xr:uid="{D2E3AA87-C8C2-4085-8C05-BB91DF573738}"/>
    <cellStyle name="Millares [0] 2 31 2" xfId="1724" xr:uid="{A75EFEC0-66D7-4EE3-81D6-6570FE7F6DD2}"/>
    <cellStyle name="Millares [0] 2 31 2 2" xfId="1725" xr:uid="{0DECA80B-B0E1-4B92-9582-AC99D5730F97}"/>
    <cellStyle name="Millares [0] 2 31 3" xfId="1726" xr:uid="{74E4A299-3BC1-4DFA-9D96-7D42BA5B9395}"/>
    <cellStyle name="Millares [0] 2 31 4" xfId="1727" xr:uid="{2BEFAF78-E6D4-468A-9685-8CECFA3E1C71}"/>
    <cellStyle name="Millares [0] 2 32" xfId="1728" xr:uid="{0C999AD2-2A46-43F4-8183-EB99377ACA23}"/>
    <cellStyle name="Millares [0] 2 32 2" xfId="1729" xr:uid="{F98C758B-DC7C-4510-B983-66FD0C037D3B}"/>
    <cellStyle name="Millares [0] 2 32 2 2" xfId="1730" xr:uid="{C5236212-C63A-4BF0-9938-BFFFD3150DB7}"/>
    <cellStyle name="Millares [0] 2 32 3" xfId="1731" xr:uid="{962DBFC1-8BBF-4B0B-9620-D7DCECFE9FAA}"/>
    <cellStyle name="Millares [0] 2 32 4" xfId="1732" xr:uid="{280C7D46-159B-4F4E-A519-A4F33E1ED2F3}"/>
    <cellStyle name="Millares [0] 2 33" xfId="1733" xr:uid="{4F9A0727-7BB7-4FD5-AC4C-F03B2CD10E94}"/>
    <cellStyle name="Millares [0] 2 33 2" xfId="1734" xr:uid="{586B230E-6CEB-48BA-93A9-E493F74DDE87}"/>
    <cellStyle name="Millares [0] 2 33 2 2" xfId="1735" xr:uid="{B817F064-E5C8-4394-A7AD-8435496B5243}"/>
    <cellStyle name="Millares [0] 2 33 3" xfId="1736" xr:uid="{7D941C15-2E4D-40F7-9C6E-EBD3875B7477}"/>
    <cellStyle name="Millares [0] 2 33 4" xfId="1737" xr:uid="{00C85180-FB6D-47E7-BBF5-FB3BA0A5A49A}"/>
    <cellStyle name="Millares [0] 2 34" xfId="1738" xr:uid="{938EB5CE-2DB4-421F-B86E-C005A8EF53DB}"/>
    <cellStyle name="Millares [0] 2 34 2" xfId="1739" xr:uid="{3AFEAD53-0DA4-415B-A8DE-57872E97DD5A}"/>
    <cellStyle name="Millares [0] 2 34 2 2" xfId="1740" xr:uid="{33833045-1585-4792-A4B0-CE14C30AF16B}"/>
    <cellStyle name="Millares [0] 2 34 3" xfId="1741" xr:uid="{10D32694-F204-431B-88F1-F30E40FC5651}"/>
    <cellStyle name="Millares [0] 2 34 4" xfId="1742" xr:uid="{80EC1385-AE81-4374-829B-A6B4FA1AB377}"/>
    <cellStyle name="Millares [0] 2 35" xfId="1743" xr:uid="{5C651986-ED0C-4B0E-B36A-F1C0CA4F7568}"/>
    <cellStyle name="Millares [0] 2 35 2" xfId="1744" xr:uid="{4B631788-230F-4F71-A446-6C5508CC2E8C}"/>
    <cellStyle name="Millares [0] 2 35 2 2" xfId="1745" xr:uid="{7665949D-A4E0-4D90-8C39-6DBFD28EF3CB}"/>
    <cellStyle name="Millares [0] 2 35 3" xfId="1746" xr:uid="{F849FB20-74D6-44BF-8A6C-1D35B88E4BBA}"/>
    <cellStyle name="Millares [0] 2 35 4" xfId="1747" xr:uid="{7A112045-AB86-4500-816C-C5382DF875DA}"/>
    <cellStyle name="Millares [0] 2 36" xfId="1748" xr:uid="{115CDF43-F693-4DF5-A39E-2D7584FCB40A}"/>
    <cellStyle name="Millares [0] 2 36 2" xfId="1749" xr:uid="{583125FD-5989-44F0-9454-1BF6A5C4D009}"/>
    <cellStyle name="Millares [0] 2 36 2 2" xfId="1750" xr:uid="{81DB62AA-DFAA-471F-A19F-0708582A4C10}"/>
    <cellStyle name="Millares [0] 2 36 3" xfId="1751" xr:uid="{9ADA558C-DC74-47BF-8F5F-9D8E56244384}"/>
    <cellStyle name="Millares [0] 2 36 4" xfId="1752" xr:uid="{ADE2178F-F1E9-4F65-A3DB-2331E0706A5A}"/>
    <cellStyle name="Millares [0] 2 37" xfId="1753" xr:uid="{51062F95-3BBB-406B-B698-825548B02136}"/>
    <cellStyle name="Millares [0] 2 37 2" xfId="1754" xr:uid="{0F8D477D-2E21-4F8C-884C-3990906C22B7}"/>
    <cellStyle name="Millares [0] 2 37 2 2" xfId="1755" xr:uid="{0DA76C84-B932-4932-BA29-317C3532B3D0}"/>
    <cellStyle name="Millares [0] 2 37 3" xfId="1756" xr:uid="{85A2243A-84B9-43FA-8232-6552AA2C1C43}"/>
    <cellStyle name="Millares [0] 2 37 4" xfId="1757" xr:uid="{7B028112-5ECA-4129-B99D-09716E20EF6A}"/>
    <cellStyle name="Millares [0] 2 38" xfId="1758" xr:uid="{94305E3A-AEA3-4E0E-B18B-0010B3E65BBF}"/>
    <cellStyle name="Millares [0] 2 38 2" xfId="1759" xr:uid="{C91EF859-C065-4786-B0D3-58472B27CE47}"/>
    <cellStyle name="Millares [0] 2 38 2 2" xfId="1760" xr:uid="{AE27C1AA-AC0F-47CB-B522-156D17747C35}"/>
    <cellStyle name="Millares [0] 2 38 3" xfId="1761" xr:uid="{83C252F5-0267-4D2C-8991-13BEA5630383}"/>
    <cellStyle name="Millares [0] 2 38 4" xfId="1762" xr:uid="{AA19C8E5-17BF-47A1-85D6-376A73DC3C6E}"/>
    <cellStyle name="Millares [0] 2 39" xfId="1763" xr:uid="{37ADC2BF-1893-44D5-9815-48CD1E755048}"/>
    <cellStyle name="Millares [0] 2 4" xfId="1764" xr:uid="{6F0B9734-602F-4F68-BF45-F87D9610DB1F}"/>
    <cellStyle name="Millares [0] 2 4 2" xfId="1765" xr:uid="{33D60D5D-2126-4221-B030-70E878608C25}"/>
    <cellStyle name="Millares [0] 2 4 3" xfId="1766" xr:uid="{7988861B-0A19-4F0F-B050-3E3B5E0461FA}"/>
    <cellStyle name="Millares [0] 2 4 3 2" xfId="1767" xr:uid="{8F1FA431-0264-4B5A-9A2D-AA2A89B5F60C}"/>
    <cellStyle name="Millares [0] 2 4 3 2 2" xfId="1768" xr:uid="{9F5BA2DB-C83C-4635-A326-B2F89DB0B02A}"/>
    <cellStyle name="Millares [0] 2 4 3 3" xfId="1769" xr:uid="{D3DEA4A6-C947-4024-99FF-B24480348E21}"/>
    <cellStyle name="Millares [0] 2 40" xfId="1770" xr:uid="{49040985-4026-4434-BD59-727AE62CBE25}"/>
    <cellStyle name="Millares [0] 2 5" xfId="1771" xr:uid="{245DBA5E-46A4-4EFE-93C0-F34359624EFA}"/>
    <cellStyle name="Millares [0] 2 5 2" xfId="1772" xr:uid="{CB848348-BE72-41C4-BFD8-C17E3A19AE58}"/>
    <cellStyle name="Millares [0] 2 5 2 2" xfId="1773" xr:uid="{F7A62BD7-5722-487E-B147-730069406D79}"/>
    <cellStyle name="Millares [0] 2 5 2 2 2" xfId="1774" xr:uid="{60C62008-9FF6-4703-9ABB-F5801D1EFE7E}"/>
    <cellStyle name="Millares [0] 2 5 2 3" xfId="1775" xr:uid="{C9C0A04E-3127-4846-8C18-E12467111335}"/>
    <cellStyle name="Millares [0] 2 5 2 4" xfId="1776" xr:uid="{C33501FC-12D1-40D0-ACA4-3C617FD8834A}"/>
    <cellStyle name="Millares [0] 2 5 3" xfId="1777" xr:uid="{5EFA64B0-05A5-4D6F-84D8-8762FEA8217B}"/>
    <cellStyle name="Millares [0] 2 5 3 2" xfId="1778" xr:uid="{EC7F9555-A719-4CF8-A507-E62A8E82FD26}"/>
    <cellStyle name="Millares [0] 2 5 4" xfId="1779" xr:uid="{1539D4A0-481C-4D3C-930A-D4F8FF070446}"/>
    <cellStyle name="Millares [0] 2 6" xfId="1780" xr:uid="{8E02B44E-E94D-47E2-A1AE-90966B7D632C}"/>
    <cellStyle name="Millares [0] 2 6 2" xfId="1781" xr:uid="{13C73682-A677-450F-A462-C4D6B407419E}"/>
    <cellStyle name="Millares [0] 2 6 2 2" xfId="1782" xr:uid="{0B7C086F-2721-4FE9-AAB9-6ECFE7886FED}"/>
    <cellStyle name="Millares [0] 2 6 3" xfId="1783" xr:uid="{416299EF-1118-400F-A8C8-ECDDE6FE964F}"/>
    <cellStyle name="Millares [0] 2 6 4" xfId="1784" xr:uid="{CBA41C9E-FBDA-47E8-B15A-7AC8C433147F}"/>
    <cellStyle name="Millares [0] 2 7" xfId="1785" xr:uid="{16731272-1C88-4A92-8165-F536A5B97AB2}"/>
    <cellStyle name="Millares [0] 2 7 2" xfId="1786" xr:uid="{92538242-A12E-4284-BFA6-43C8F8504F96}"/>
    <cellStyle name="Millares [0] 2 7 2 2" xfId="1787" xr:uid="{FB47E1A0-7179-4108-9E53-AD60DC795027}"/>
    <cellStyle name="Millares [0] 2 7 3" xfId="1788" xr:uid="{DB8B352B-0B9C-4263-84C3-26FCA292E26B}"/>
    <cellStyle name="Millares [0] 2 7 4" xfId="1789" xr:uid="{4D656F68-2F0F-4696-B04D-957985D16DCB}"/>
    <cellStyle name="Millares [0] 2 8" xfId="1790" xr:uid="{AC71BD9F-13EF-45FE-89A3-ED4C1E3F6850}"/>
    <cellStyle name="Millares [0] 2 8 2" xfId="1791" xr:uid="{17BF3A5D-3433-4574-95EB-84AB989132AA}"/>
    <cellStyle name="Millares [0] 2 8 2 2" xfId="1792" xr:uid="{7688229F-F7EE-43E6-8A39-6A1EEF3E77B7}"/>
    <cellStyle name="Millares [0] 2 8 3" xfId="1793" xr:uid="{FDDDBD1D-329D-45FB-9D38-EEFBD727B267}"/>
    <cellStyle name="Millares [0] 2 8 4" xfId="1794" xr:uid="{6C52A123-F7F0-4F8A-BF1E-48C83A51F842}"/>
    <cellStyle name="Millares [0] 2 9" xfId="1795" xr:uid="{57635B0E-5F35-4AA4-8CF6-71C7CB5A7F12}"/>
    <cellStyle name="Millares [0] 2 9 2" xfId="1796" xr:uid="{C467DB22-8906-4B23-952D-E92FC7A0AFF7}"/>
    <cellStyle name="Millares [0] 2 9 2 2" xfId="1797" xr:uid="{9C7B2801-0D14-47A6-B93C-3267C93B5777}"/>
    <cellStyle name="Millares [0] 2 9 3" xfId="1798" xr:uid="{D53610AB-5B09-4A9E-AD21-9C99FD0810AE}"/>
    <cellStyle name="Millares [0] 2 9 4" xfId="1799" xr:uid="{6841669C-AAFC-434E-82F4-762EDCC36502}"/>
    <cellStyle name="Millares [0] 3" xfId="1800" xr:uid="{08359E34-6438-4AF7-A68A-C9601734D1FF}"/>
    <cellStyle name="Millares [0] 3 10" xfId="1801" xr:uid="{C203F019-F890-4A9E-A528-4AD5BC121BC1}"/>
    <cellStyle name="Millares [0] 3 10 2" xfId="1802" xr:uid="{F1572033-E913-498F-B3F5-C92C09848A17}"/>
    <cellStyle name="Millares [0] 3 10 2 2" xfId="1803" xr:uid="{89107345-A85C-4DEB-8A44-44A3076DE343}"/>
    <cellStyle name="Millares [0] 3 10 3" xfId="1804" xr:uid="{E40CB900-EBFD-4D42-8F80-5E2498A28D85}"/>
    <cellStyle name="Millares [0] 3 10 4" xfId="1805" xr:uid="{EA486E2E-B55F-44DE-B2FE-0093F698AF5A}"/>
    <cellStyle name="Millares [0] 3 11" xfId="1806" xr:uid="{A5E33545-BF8F-4B25-9B61-5FB547541849}"/>
    <cellStyle name="Millares [0] 3 11 2" xfId="1807" xr:uid="{A4A956F0-775D-4D15-A59E-BB33A34E872C}"/>
    <cellStyle name="Millares [0] 3 11 2 2" xfId="1808" xr:uid="{922CE0B0-6D7C-43B7-9DF6-77A6CB672216}"/>
    <cellStyle name="Millares [0] 3 11 3" xfId="1809" xr:uid="{A3041483-1BBC-4474-B050-98BE9FA79029}"/>
    <cellStyle name="Millares [0] 3 11 4" xfId="1810" xr:uid="{D8351C86-0289-4754-BEEA-988B71E47A57}"/>
    <cellStyle name="Millares [0] 3 12" xfId="1811" xr:uid="{55F226BC-749E-48A1-8E1A-AC9CCF5364DA}"/>
    <cellStyle name="Millares [0] 3 12 2" xfId="1812" xr:uid="{01111B48-75E3-477A-B36C-9376687DC38F}"/>
    <cellStyle name="Millares [0] 3 12 2 2" xfId="1813" xr:uid="{CD42C7A6-B034-4DB7-9FD4-258E2FA8D88A}"/>
    <cellStyle name="Millares [0] 3 12 3" xfId="1814" xr:uid="{2A25577D-2B07-48A7-9C60-51745890611F}"/>
    <cellStyle name="Millares [0] 3 12 4" xfId="1815" xr:uid="{45A74B84-572C-4E5A-94FA-54E0EF1B2E29}"/>
    <cellStyle name="Millares [0] 3 13" xfId="1816" xr:uid="{BA93D3B3-BB0E-4B73-98A3-9B58DFA8DF64}"/>
    <cellStyle name="Millares [0] 3 13 2" xfId="1817" xr:uid="{9BCB88B9-E227-460B-A7FE-157B7CEF5E25}"/>
    <cellStyle name="Millares [0] 3 13 2 2" xfId="1818" xr:uid="{E913C842-1D8D-4610-82D8-3A900987E29E}"/>
    <cellStyle name="Millares [0] 3 13 3" xfId="1819" xr:uid="{F28F322F-1A92-49A3-8843-E53BFBCA2509}"/>
    <cellStyle name="Millares [0] 3 13 4" xfId="1820" xr:uid="{DDD89E2B-7875-4752-8447-3FF42E4F1EEA}"/>
    <cellStyle name="Millares [0] 3 14" xfId="1821" xr:uid="{2C92862C-06B8-4523-AE0F-588DF670C3A8}"/>
    <cellStyle name="Millares [0] 3 14 2" xfId="1822" xr:uid="{7DB74842-B48E-4543-9927-0A105C108C95}"/>
    <cellStyle name="Millares [0] 3 14 2 2" xfId="1823" xr:uid="{E55850AE-38BB-43C4-897B-6384E8459FC5}"/>
    <cellStyle name="Millares [0] 3 14 3" xfId="1824" xr:uid="{32FA5111-C244-46CA-881E-AF8D4BD30DAB}"/>
    <cellStyle name="Millares [0] 3 14 4" xfId="1825" xr:uid="{F6264E99-9CF2-47A1-A059-73D0BED7A6EB}"/>
    <cellStyle name="Millares [0] 3 15" xfId="1826" xr:uid="{9C58752C-726F-41F5-9B0D-5B2023788469}"/>
    <cellStyle name="Millares [0] 3 15 2" xfId="1827" xr:uid="{E0C9DE35-F33A-4E74-AB2D-51F24ABD1299}"/>
    <cellStyle name="Millares [0] 3 15 2 2" xfId="1828" xr:uid="{75D1534B-0AB7-437B-848D-E8A6E4802835}"/>
    <cellStyle name="Millares [0] 3 15 3" xfId="1829" xr:uid="{3BB87AB6-88FA-48BD-A53D-D9EC046DB8FD}"/>
    <cellStyle name="Millares [0] 3 16" xfId="1830" xr:uid="{9307C242-A61F-4CA1-A5AD-1A5052DE0BEC}"/>
    <cellStyle name="Millares [0] 3 2" xfId="1831" xr:uid="{AE0B88B2-94E6-41AB-A6AD-C0F9D291B920}"/>
    <cellStyle name="Millares [0] 3 3" xfId="1832" xr:uid="{E3137D4E-C98C-4563-BE44-1845712B17FD}"/>
    <cellStyle name="Millares [0] 3 4" xfId="1833" xr:uid="{4AC55AC6-9FBC-42EC-B8E9-688A04B26284}"/>
    <cellStyle name="Millares [0] 3 5" xfId="1834" xr:uid="{B4EC342C-C513-42BD-95DC-6452ADCE12C6}"/>
    <cellStyle name="Millares [0] 3 5 2" xfId="1835" xr:uid="{BC4740DC-6462-4D11-AE7C-137F7AC86196}"/>
    <cellStyle name="Millares [0] 3 5 2 2" xfId="1836" xr:uid="{5C422254-420E-46A7-8489-9A5514ECB882}"/>
    <cellStyle name="Millares [0] 3 5 3" xfId="1837" xr:uid="{E9F68F64-DB7B-4B6F-A0D2-AD833505FBFA}"/>
    <cellStyle name="Millares [0] 3 5 4" xfId="1838" xr:uid="{49185086-546B-45CB-8534-83D6B9B0F56E}"/>
    <cellStyle name="Millares [0] 3 6" xfId="1839" xr:uid="{87576118-9D5D-4339-8FF9-91BF968C4EC7}"/>
    <cellStyle name="Millares [0] 3 6 2" xfId="1840" xr:uid="{0C53C432-DA82-49F0-ADB7-17A1E4A7B412}"/>
    <cellStyle name="Millares [0] 3 6 2 2" xfId="1841" xr:uid="{736A1F85-EF4B-48F8-9BB0-F4784E69B609}"/>
    <cellStyle name="Millares [0] 3 6 3" xfId="1842" xr:uid="{46B8351B-8319-461D-BBE1-4076483E0073}"/>
    <cellStyle name="Millares [0] 3 6 4" xfId="1843" xr:uid="{0902D099-6341-45A6-9965-6F7D6EC0AAFA}"/>
    <cellStyle name="Millares [0] 3 7" xfId="1844" xr:uid="{D28598EC-64F0-433E-9CC3-E6661CE3BDBD}"/>
    <cellStyle name="Millares [0] 3 7 2" xfId="1845" xr:uid="{E9ADD428-3B1A-4BE8-A8CB-F925A34DA261}"/>
    <cellStyle name="Millares [0] 3 7 2 2" xfId="1846" xr:uid="{9ED1BA26-E7D5-4AEE-B471-03D99E1C041F}"/>
    <cellStyle name="Millares [0] 3 7 3" xfId="1847" xr:uid="{4140EDE4-CBBF-4689-BBF3-AB291FABC2FE}"/>
    <cellStyle name="Millares [0] 3 7 4" xfId="1848" xr:uid="{003C3B9F-72EE-4884-8EA7-84645203118B}"/>
    <cellStyle name="Millares [0] 3 8" xfId="1849" xr:uid="{AEC9E9DD-A236-4228-930B-4F860E86C9DD}"/>
    <cellStyle name="Millares [0] 3 8 2" xfId="1850" xr:uid="{E2001CB7-3147-4108-805A-4E123EDD8482}"/>
    <cellStyle name="Millares [0] 3 8 2 2" xfId="1851" xr:uid="{C78B2B1B-A6C9-485E-ACAF-55DFB3E448D1}"/>
    <cellStyle name="Millares [0] 3 8 3" xfId="1852" xr:uid="{F49D8780-1202-4FD6-BE27-CAD93B032D90}"/>
    <cellStyle name="Millares [0] 3 8 4" xfId="1853" xr:uid="{3769A446-A096-488A-A6D2-58D67B0B7669}"/>
    <cellStyle name="Millares [0] 3 9" xfId="1854" xr:uid="{6E02ABBD-5C2D-43B5-9F72-B86A1EC57EC7}"/>
    <cellStyle name="Millares [0] 3 9 2" xfId="1855" xr:uid="{C667A208-0614-4885-A061-18FFD0C93A61}"/>
    <cellStyle name="Millares [0] 3 9 2 2" xfId="1856" xr:uid="{F000922C-E671-4D89-A9F4-DA78B17CBF40}"/>
    <cellStyle name="Millares [0] 3 9 3" xfId="1857" xr:uid="{D19D5BC8-0992-483F-9E0A-9B517A96440E}"/>
    <cellStyle name="Millares [0] 3 9 4" xfId="1858" xr:uid="{435B6537-E849-469F-B9C9-F16645AD5E8B}"/>
    <cellStyle name="Millares [0] 4" xfId="1859" xr:uid="{129D45CB-4AA6-440F-8AEB-6199AB5B679A}"/>
    <cellStyle name="Millares [0] 4 2" xfId="1860" xr:uid="{25CE967B-532A-4280-84F6-AE1469A07AF3}"/>
    <cellStyle name="Millares [0] 5" xfId="1861" xr:uid="{E0B3CDD3-C23C-4B19-95E9-546B095FB0F9}"/>
    <cellStyle name="Millares [0] 5 2" xfId="1862" xr:uid="{827EB1F3-D679-44FE-96D5-0A04DB314AEB}"/>
    <cellStyle name="Millares [0] 5 3" xfId="1863" xr:uid="{FD9C3AC4-CA9E-4B40-9F12-F242737EDD2A}"/>
    <cellStyle name="Millares [0] 5 3 2" xfId="1864" xr:uid="{2D3A4E79-DB2F-48CB-8481-6347D497829D}"/>
    <cellStyle name="Millares [0] 5 3 2 2" xfId="1865" xr:uid="{E4012959-B74C-4575-8CAB-DBDCDC05F576}"/>
    <cellStyle name="Millares [0] 5 3 3" xfId="1866" xr:uid="{EE1CFABC-94D0-434D-911D-DBD71F3F6298}"/>
    <cellStyle name="Millares [0] 6" xfId="1867" xr:uid="{4BF0DB75-FFD8-40E3-A249-11431BD75BB2}"/>
    <cellStyle name="Millares [0] 6 2" xfId="1868" xr:uid="{CFA47730-D624-496E-88EF-48012C671F2C}"/>
    <cellStyle name="Millares [0] 6 2 2" xfId="1869" xr:uid="{B712F617-D689-4E11-B4E6-DC348770B425}"/>
    <cellStyle name="Millares [0] 6 2 2 2" xfId="1870" xr:uid="{6B9B31D2-B147-4B16-B205-B5624CA6B26E}"/>
    <cellStyle name="Millares [0] 6 2 3" xfId="1871" xr:uid="{9620A6C5-ACB6-470F-A6C5-699A2BA756A7}"/>
    <cellStyle name="Millares [0] 6 2 4" xfId="1872" xr:uid="{D1FAD4A8-758F-4146-B29B-B7916305CCFE}"/>
    <cellStyle name="Millares [0] 7" xfId="1873" xr:uid="{5B097D84-12BD-44DD-8FE1-D4FCC4357A88}"/>
    <cellStyle name="Millares [0] 7 2" xfId="1874" xr:uid="{2D4D30DC-A50C-4681-90D9-D4FABFB7B4D1}"/>
    <cellStyle name="Millares [0] 8" xfId="1875" xr:uid="{DE71C78B-51BC-4553-A85B-FE86DAA05204}"/>
    <cellStyle name="Millares 10" xfId="1876" xr:uid="{3845F6CA-1A48-4F6E-BAA3-883BC8AD3148}"/>
    <cellStyle name="Millares 11" xfId="1877" xr:uid="{ECA145F5-A125-425F-900D-31C31AA826FB}"/>
    <cellStyle name="Millares 12" xfId="1878" xr:uid="{6EB29A10-D641-4C8E-8E49-15CF237361C7}"/>
    <cellStyle name="Millares 12 2" xfId="1879" xr:uid="{719905C5-605B-467A-932F-5F47FEF0C1E1}"/>
    <cellStyle name="Millares 12 2 2" xfId="1880" xr:uid="{36B673A6-ED1B-466F-AED1-D6B1BDE3E3DD}"/>
    <cellStyle name="Millares 12 3" xfId="1881" xr:uid="{2F491C1C-225C-4145-B2CF-74F4E13CA0B3}"/>
    <cellStyle name="Millares 12 4" xfId="1882" xr:uid="{857D8896-67E7-4756-A958-925A6D981D80}"/>
    <cellStyle name="Millares 13" xfId="1883" xr:uid="{8E65F714-76E9-4EE7-86B1-EAD880A8958D}"/>
    <cellStyle name="Millares 13 2" xfId="1884" xr:uid="{67195652-B1E6-46FF-80FC-94575D064E7C}"/>
    <cellStyle name="Millares 13 2 2" xfId="1885" xr:uid="{55278E0A-DE97-44B0-A49A-BC3D3A331C1E}"/>
    <cellStyle name="Millares 13 3" xfId="1886" xr:uid="{644E8909-E93D-4129-9D19-A400DA7EA95E}"/>
    <cellStyle name="Millares 14" xfId="1887" xr:uid="{5C57D0C0-CFD1-49BD-A5C0-2FF0773282CA}"/>
    <cellStyle name="Millares 14 2" xfId="1888" xr:uid="{5651614B-5ED6-43CA-8D82-009FA5DF62E2}"/>
    <cellStyle name="Millares 14 2 2" xfId="1889" xr:uid="{1B8A85C8-DB11-491F-8E63-A73EA5D2DCF6}"/>
    <cellStyle name="Millares 14 3" xfId="1890" xr:uid="{ED63B036-595C-4534-9BEC-7C42C0D7A1E2}"/>
    <cellStyle name="Millares 15" xfId="14" xr:uid="{AFF4EA66-4A64-4F00-AB03-7BD2FA1B90E6}"/>
    <cellStyle name="Millares 16" xfId="8773" xr:uid="{E3927399-5D37-4DDE-95ED-CCE312AE4D49}"/>
    <cellStyle name="Millares 17" xfId="7" xr:uid="{3A1F29E4-CE9A-418C-B4E6-FC37A451A7FD}"/>
    <cellStyle name="Millares 18" xfId="6" xr:uid="{4EB4E9F2-1EA6-48FE-B115-76E07A196F0C}"/>
    <cellStyle name="Millares 19" xfId="8774" xr:uid="{0C45A12D-C7EE-4EB8-BBA4-617BB7692378}"/>
    <cellStyle name="Millares 2" xfId="3" xr:uid="{00000000-0005-0000-0000-000001000000}"/>
    <cellStyle name="Millares 2 2" xfId="35" xr:uid="{390CB0C7-C332-4D9E-8E43-9DEB41720F85}"/>
    <cellStyle name="Millares 2 2 2" xfId="1891" xr:uid="{2EE44ADB-F1C9-4527-BBD3-8E98406E786F}"/>
    <cellStyle name="Millares 2 2 3" xfId="1892" xr:uid="{94AEBBB9-004A-4BB1-AEB4-004ED8554E29}"/>
    <cellStyle name="Millares 2 2 3 2" xfId="1893" xr:uid="{B6B8FA35-59DD-4425-B93B-DC6D2DA34035}"/>
    <cellStyle name="Millares 2 2 3 2 2" xfId="1894" xr:uid="{DAAF1E8A-DBC0-4560-B439-A0CEED2501BB}"/>
    <cellStyle name="Millares 2 2 3 3" xfId="1895" xr:uid="{9335D699-2A6C-4F46-8A12-7EAEBF527E0D}"/>
    <cellStyle name="Millares 2 3" xfId="1896" xr:uid="{5AAE1F14-21D9-441F-A495-6DE894DAEA2A}"/>
    <cellStyle name="Millares 2 3 2" xfId="1897" xr:uid="{C0AE4667-E3BA-4779-A515-DBD8F23D3E65}"/>
    <cellStyle name="Millares 2 3 2 2" xfId="1898" xr:uid="{8725F7BF-62F3-47B9-8086-3A8FA19D776F}"/>
    <cellStyle name="Millares 2 3 2 2 2" xfId="1899" xr:uid="{C03B9204-AB3C-4291-907B-2AF69B54AFE1}"/>
    <cellStyle name="Millares 2 3 2 3" xfId="1900" xr:uid="{AADCBC8F-2C18-4314-B6FE-5DC41F713629}"/>
    <cellStyle name="Millares 2 3 3" xfId="1901" xr:uid="{DBD104F7-7138-4204-83DD-1B136734C3AE}"/>
    <cellStyle name="Millares 2 3 3 2" xfId="1902" xr:uid="{1F19B7D1-7EE8-47D4-A7F0-0A28FFCBECC0}"/>
    <cellStyle name="Millares 2 3 3 2 2" xfId="1903" xr:uid="{8A3964EC-58E6-435F-B546-C157A7305B04}"/>
    <cellStyle name="Millares 2 3 3 3" xfId="1904" xr:uid="{8C1706F9-C00B-409C-BA14-4DA7AFB8425D}"/>
    <cellStyle name="Millares 2 3 3 4" xfId="1905" xr:uid="{CF7DD683-9890-4CE9-A27A-D619B677A407}"/>
    <cellStyle name="Millares 2 3 4" xfId="1906" xr:uid="{8E800654-C4D0-44AE-B4F3-12DC4F20C95A}"/>
    <cellStyle name="Millares 2 4" xfId="1907" xr:uid="{E281F6FF-5572-4B7F-A7B5-4BDDAD3EE9EA}"/>
    <cellStyle name="Millares 2 4 2" xfId="1908" xr:uid="{CFD3A998-BDA2-40A8-A7A9-77200DEAE65D}"/>
    <cellStyle name="Millares 2 4 2 2" xfId="1909" xr:uid="{E56BE478-0B4A-400A-B927-3BFF7AE19235}"/>
    <cellStyle name="Millares 2 4 2 2 2" xfId="1910" xr:uid="{BA2FE465-69CA-4C52-9DBB-FB37B4A2DA87}"/>
    <cellStyle name="Millares 2 4 2 3" xfId="1911" xr:uid="{7F645416-F487-43CB-802A-9D8137ACD174}"/>
    <cellStyle name="Millares 2 5" xfId="1912" xr:uid="{EC8DE0C6-9867-4E43-93B0-5BF445F57465}"/>
    <cellStyle name="Millares 2 6" xfId="5" xr:uid="{00000000-0005-0000-0000-000002000000}"/>
    <cellStyle name="Millares 2 6 2" xfId="1913" xr:uid="{BCC02008-CAE8-4B61-8149-E3287208BEF5}"/>
    <cellStyle name="Millares 2 6 2 2" xfId="1914" xr:uid="{93EDF41D-871F-4256-8904-66B25AE51C82}"/>
    <cellStyle name="Millares 2 6 3" xfId="1915" xr:uid="{B97595B9-77C2-4137-90AD-FB18E3BF5879}"/>
    <cellStyle name="Millares 2 6 4" xfId="1916" xr:uid="{AB7A5268-73EA-4E86-9FED-010463183043}"/>
    <cellStyle name="Millares 2 7" xfId="1917" xr:uid="{A9A6E2D1-EC2B-499D-A509-01477E177469}"/>
    <cellStyle name="Millares 2 7 2" xfId="1918" xr:uid="{4F4A9175-EFE8-49BE-822F-163AC0FE6DC2}"/>
    <cellStyle name="Millares 2 7 2 2" xfId="1919" xr:uid="{665DD80D-031B-4169-A900-FE773CBC70A2}"/>
    <cellStyle name="Millares 2 7 3" xfId="1920" xr:uid="{59B01F3C-EA72-4510-B0B6-41E3DABDB398}"/>
    <cellStyle name="Millares 2 7 4" xfId="1921" xr:uid="{79DB3D23-BA94-4BDE-8A89-1E7C62178C86}"/>
    <cellStyle name="Millares 2 8" xfId="17" xr:uid="{77AE058B-A530-427D-BD80-4E443D743EF4}"/>
    <cellStyle name="Millares 3" xfId="25" xr:uid="{FAAA947D-8684-4558-BDE2-732599042CCA}"/>
    <cellStyle name="Millares 3 2" xfId="38" xr:uid="{DC98E106-A6D9-4879-A5EC-903DDD62A7E4}"/>
    <cellStyle name="Millares 3 2 2" xfId="1922" xr:uid="{7B1E45D9-2E78-442A-816A-745498D95888}"/>
    <cellStyle name="Millares 3 2 2 2" xfId="1923" xr:uid="{460A81C0-7D58-4777-A92D-C513103F1ED8}"/>
    <cellStyle name="Millares 3 2 2 2 2" xfId="1924" xr:uid="{CA5DED35-9190-4D0A-8521-01709007A511}"/>
    <cellStyle name="Millares 3 2 2 2 2 2" xfId="1925" xr:uid="{F4CA3340-5147-4756-8182-3DBC5DC41765}"/>
    <cellStyle name="Millares 3 2 2 2 3" xfId="1926" xr:uid="{E0BD0043-E4B3-4CF3-9671-D5C0B1DCFD57}"/>
    <cellStyle name="Millares 3 2 2 3" xfId="1927" xr:uid="{F0A4081E-6743-4D03-BE04-7FD4BA5D4F4E}"/>
    <cellStyle name="Millares 3 2 2 3 2" xfId="1928" xr:uid="{1766CD48-2FE5-40AF-A867-E077F8574377}"/>
    <cellStyle name="Millares 3 2 2 4" xfId="1929" xr:uid="{2249D4BD-A592-4DCA-90ED-45BD255981FF}"/>
    <cellStyle name="Millares 3 2 2 5" xfId="1930" xr:uid="{AB5BDD6C-7084-4E85-845A-0A962F999F0B}"/>
    <cellStyle name="Millares 3 2 3" xfId="1931" xr:uid="{449D439D-03E5-4344-A2C6-B265C20A0E1F}"/>
    <cellStyle name="Millares 3 2 4" xfId="1932" xr:uid="{EB3A26E4-1345-4107-BFC4-6371BB9AF33B}"/>
    <cellStyle name="Millares 3 3" xfId="1933" xr:uid="{09F1BCFD-A278-451B-9BB3-0277849C633C}"/>
    <cellStyle name="Millares 3 3 2" xfId="1934" xr:uid="{7A4D3084-2815-4AF7-834D-A09A2349F5A8}"/>
    <cellStyle name="Millares 3 3 2 2" xfId="1935" xr:uid="{51195FAC-7F0D-47EC-B2B9-A0D4E471A876}"/>
    <cellStyle name="Millares 3 3 2 2 2" xfId="1936" xr:uid="{CAD40D01-6146-4C03-B34E-270E4E5E75B4}"/>
    <cellStyle name="Millares 3 3 2 3" xfId="1937" xr:uid="{1938FBEF-2419-4025-BD84-A2425CA21D32}"/>
    <cellStyle name="Millares 3 3 3" xfId="1938" xr:uid="{46D91E06-17B0-46A2-BC09-3E0532F19F95}"/>
    <cellStyle name="Millares 3 3 3 2" xfId="1939" xr:uid="{373C703F-EB1A-456C-850A-BA0CF56E3F93}"/>
    <cellStyle name="Millares 3 3 4" xfId="1940" xr:uid="{6EFAC879-4DB2-43DC-A709-A179FD92026F}"/>
    <cellStyle name="Millares 3 3 5" xfId="1941" xr:uid="{15E70DF8-7E67-4A68-897B-99329B3F885E}"/>
    <cellStyle name="Millares 3 4" xfId="1942" xr:uid="{C343D021-6123-426A-B142-747CAB0E5C0E}"/>
    <cellStyle name="Millares 3 4 2" xfId="1943" xr:uid="{4ACA20FF-3C01-4AB9-B9EB-8015CCE34A69}"/>
    <cellStyle name="Millares 3 4 2 2" xfId="1944" xr:uid="{39998FB7-C8A2-4131-9546-5872A272470F}"/>
    <cellStyle name="Millares 3 4 3" xfId="1945" xr:uid="{4CCA059A-98F5-494D-84AA-8DB63DC3508E}"/>
    <cellStyle name="Millares 3 5" xfId="1946" xr:uid="{621BCFD9-CB53-4B70-8F61-4E20C4270442}"/>
    <cellStyle name="Millares 3 5 2" xfId="1947" xr:uid="{92A3E2BF-AA6A-4659-AB8B-35F3905703E9}"/>
    <cellStyle name="Millares 3 6" xfId="1948" xr:uid="{54EA74DF-0FD3-4E6E-8C65-022D0C0022F3}"/>
    <cellStyle name="Millares 3 7" xfId="1949" xr:uid="{3914CE4E-C97C-485C-BCFF-2E3BAFDF98A2}"/>
    <cellStyle name="Millares 3 8" xfId="1950" xr:uid="{9BACABF0-5ADD-4787-8A76-80FE869E2E9E}"/>
    <cellStyle name="Millares 4" xfId="32" xr:uid="{303EB17C-0219-48B4-A2D2-7F6DF07B09D0}"/>
    <cellStyle name="Millares 4 2" xfId="1951" xr:uid="{84878638-8F9A-46C9-94F6-587E6E8BECBD}"/>
    <cellStyle name="Millares 4 2 2" xfId="1952" xr:uid="{E2FD1C9C-FDCF-4768-872D-DFA868ECB856}"/>
    <cellStyle name="Millares 4 2 2 2" xfId="1953" xr:uid="{136A63BF-1C56-4E20-AA9D-DC21A181EDA8}"/>
    <cellStyle name="Millares 4 2 3" xfId="1954" xr:uid="{D2944A4A-C4E3-41B9-A758-370FA80EA0BE}"/>
    <cellStyle name="Millares 4 2 4" xfId="1955" xr:uid="{5237C37C-AE49-42E8-952B-E910EF9C0D44}"/>
    <cellStyle name="Millares 4 2 5" xfId="1956" xr:uid="{0A2FD438-6E10-4EA1-93C8-9969F86E3D60}"/>
    <cellStyle name="Millares 4 3" xfId="1957" xr:uid="{06430A54-DB04-42BC-86BD-7C95CE9D480C}"/>
    <cellStyle name="Millares 4 3 2" xfId="1958" xr:uid="{57A3437F-6466-4784-B7CA-B8DA3C70C770}"/>
    <cellStyle name="Millares 4 3 2 2" xfId="1959" xr:uid="{01631F76-131E-42F0-B314-7789C7947B9B}"/>
    <cellStyle name="Millares 4 3 3" xfId="1960" xr:uid="{2F8CAE57-4D6F-4D05-84F4-4FED805E5257}"/>
    <cellStyle name="Millares 4 3 4" xfId="1961" xr:uid="{2E756184-BD7F-45F5-BC9D-EF7D23E71AC0}"/>
    <cellStyle name="Millares 4 4" xfId="1962" xr:uid="{8AC9566C-3686-4AD5-85E5-5404C185BB75}"/>
    <cellStyle name="Millares 4 4 2" xfId="1963" xr:uid="{EF4B0A28-1619-45A8-B2B3-762E0FE5EF71}"/>
    <cellStyle name="Millares 4 5" xfId="1964" xr:uid="{72D0EE58-E40F-42DF-9374-3C4DF9F2B16E}"/>
    <cellStyle name="Millares 4 6" xfId="1965" xr:uid="{C25A20D8-AECE-4172-92A0-FDA6CA45F485}"/>
    <cellStyle name="Millares 4 7" xfId="1966" xr:uid="{3BF9E809-0A9F-4B59-8893-6161FFE2E5C7}"/>
    <cellStyle name="Millares 4 8" xfId="1967" xr:uid="{229077E1-3E49-470C-A7EE-97E182E5928B}"/>
    <cellStyle name="Millares 5" xfId="1968" xr:uid="{5523E6D1-3294-487E-95AF-38CFC798F17F}"/>
    <cellStyle name="Millares 5 2" xfId="1969" xr:uid="{27A81171-2B72-45F4-94BF-8A8DF290D180}"/>
    <cellStyle name="Millares 5 2 2" xfId="1970" xr:uid="{216B4266-18A6-42BF-8229-5559A99FFF09}"/>
    <cellStyle name="Millares 5 2 2 2" xfId="1971" xr:uid="{2030A100-ED33-4CDA-B865-92F3E4006E2D}"/>
    <cellStyle name="Millares 5 2 3" xfId="1972" xr:uid="{075A8BCB-44CA-4C5B-85B1-11709EE51728}"/>
    <cellStyle name="Millares 5 2 4" xfId="1973" xr:uid="{6023B0E8-AF30-40C5-91C3-5442A08C759A}"/>
    <cellStyle name="Millares 5 3" xfId="1974" xr:uid="{44CFE1DA-6883-4FE4-8751-D0CB58F9E731}"/>
    <cellStyle name="Millares 5 4" xfId="1975" xr:uid="{66BFC2C1-5541-4673-A3DD-49D1900B8F29}"/>
    <cellStyle name="Millares 6" xfId="1976" xr:uid="{D9244996-0320-46B0-BEF2-C0655F04FD94}"/>
    <cellStyle name="Millares 6 2" xfId="1977" xr:uid="{B0529125-C80F-48A5-9AF5-3B77DA4F057A}"/>
    <cellStyle name="Millares 6 2 2" xfId="1978" xr:uid="{6B15EB86-4802-4D7A-8EF4-F644172B8415}"/>
    <cellStyle name="Millares 6 2 2 2" xfId="1979" xr:uid="{5F111AEB-4E41-4B92-B0C4-88905CB35DFC}"/>
    <cellStyle name="Millares 6 2 3" xfId="1980" xr:uid="{998ECCBF-D5B5-4623-A10E-4578102CBF16}"/>
    <cellStyle name="Millares 6 2 4" xfId="1981" xr:uid="{2B222D83-1F56-4F47-B917-8CC8561B1218}"/>
    <cellStyle name="Millares 6 3" xfId="1982" xr:uid="{395B742A-DDCF-4CCA-833E-517BA02B5024}"/>
    <cellStyle name="Millares 6 4" xfId="1983" xr:uid="{04F6E790-2DC7-4475-B6CA-FD49A3269023}"/>
    <cellStyle name="Millares 7" xfId="1984" xr:uid="{BD38C030-6DCF-4880-8ACC-5D36E8DF2BC1}"/>
    <cellStyle name="Millares 7 2" xfId="1985" xr:uid="{230025CD-03B3-4E39-9229-9376C52392EC}"/>
    <cellStyle name="Millares 7 2 2" xfId="1986" xr:uid="{F4857ABF-8E12-43B5-B9B6-4906224D77B8}"/>
    <cellStyle name="Millares 7 2 2 2" xfId="1987" xr:uid="{7674BB40-E8EA-4D07-9502-59E77CDA97CE}"/>
    <cellStyle name="Millares 7 2 3" xfId="1988" xr:uid="{E350038C-953C-4306-A057-E7FE62C640B0}"/>
    <cellStyle name="Millares 7 2 4" xfId="1989" xr:uid="{DD9542ED-E750-48C9-8EAF-5969C8E61198}"/>
    <cellStyle name="Millares 7 3" xfId="1990" xr:uid="{8D12A07B-54DE-45E4-A10F-4494D931FD6C}"/>
    <cellStyle name="Millares 7 4" xfId="1991" xr:uid="{8F72F395-E1C9-4FEA-A243-EA3DABD9620F}"/>
    <cellStyle name="Millares 8" xfId="1992" xr:uid="{A314EDB2-6D97-4E48-A0DE-DF67CD5E99D8}"/>
    <cellStyle name="Millares 8 2" xfId="1993" xr:uid="{8DDCEF83-3A62-44EE-9119-74675FAF4C61}"/>
    <cellStyle name="Millares 8 3" xfId="1994" xr:uid="{E79E894F-441B-4E63-AAC6-EA055CBF4627}"/>
    <cellStyle name="Millares 9" xfId="1995" xr:uid="{E847CFB4-1A6E-46D7-B27D-D64FD1B6F2D3}"/>
    <cellStyle name="Milliers [0]_!!!GO" xfId="1996" xr:uid="{29BE2FB7-FF5C-4728-8483-C9E4EEA52D04}"/>
    <cellStyle name="Milliers_!!!GO" xfId="1997" xr:uid="{AE158A5F-ED9B-44D7-A197-0E98505B0F97}"/>
    <cellStyle name="Moneda 2" xfId="19" xr:uid="{5CA12B4F-0488-42AA-B654-B6C4D4577B08}"/>
    <cellStyle name="Monétaire [0]_!!!GO" xfId="1998" xr:uid="{B7513710-B7BB-48AF-B467-819B7FC3B378}"/>
    <cellStyle name="Monétaire_!!!GO" xfId="1999" xr:uid="{1EDF9DBE-4A67-44D6-8603-85AA676BB17F}"/>
    <cellStyle name="Mon騁aire [0]_AR1194" xfId="2000" xr:uid="{5B6BDB1D-0079-4F80-83BA-6F4B863B8AF8}"/>
    <cellStyle name="Mon騁aire_AR1194" xfId="2001" xr:uid="{66EA9AFE-73B1-432C-ADFF-BD8BC2148AD8}"/>
    <cellStyle name="Neutral 2" xfId="2002" xr:uid="{D2D59F69-6FEB-4126-AEA3-9B182F59E551}"/>
    <cellStyle name="Neutral 2 2" xfId="2003" xr:uid="{3A918B05-771D-4AB1-A8E9-7DA7656854A9}"/>
    <cellStyle name="Neutral 2 3" xfId="2004" xr:uid="{D2CF2EFC-1D6A-46A9-924C-7098FA85D7B2}"/>
    <cellStyle name="Neutral 3" xfId="2005" xr:uid="{59A6E697-22F8-4B84-A1A1-FF8742BBE108}"/>
    <cellStyle name="Neutral 4" xfId="2006" xr:uid="{480B6778-7AE3-4172-97DE-A0B438ADB716}"/>
    <cellStyle name="Neutral 5" xfId="2007" xr:uid="{71FCF57D-C31A-40F5-9C36-202AA4735118}"/>
    <cellStyle name="Normal" xfId="0" builtinId="0"/>
    <cellStyle name="Normal - Style1" xfId="2008" xr:uid="{86713B9F-D590-4A28-8EEF-8957634D3749}"/>
    <cellStyle name="Normal - Style1 2" xfId="2009" xr:uid="{D94A0344-17A7-49F6-80AC-1AF41B310334}"/>
    <cellStyle name="Normal - Style1 3" xfId="2010" xr:uid="{B0DF4A33-547C-4BB7-AAD5-74CD610EAF2C}"/>
    <cellStyle name="Normal - Style1 4" xfId="2011" xr:uid="{C11E1847-4774-48AD-9372-06C860461413}"/>
    <cellStyle name="Normal - Style1 5" xfId="2012" xr:uid="{3BFB1874-3B01-41C2-B013-709652003A39}"/>
    <cellStyle name="Normal - Style1 6" xfId="2013" xr:uid="{64573C7F-14A9-464D-A139-EDF930A87BE6}"/>
    <cellStyle name="Normal - Style1 7" xfId="2014" xr:uid="{5D52737E-FB57-4CB6-ADA0-E08B4847C62E}"/>
    <cellStyle name="Normal - Style1 8" xfId="2015" xr:uid="{1E9E1E46-90CA-4AFB-AA14-A9FC442B5F31}"/>
    <cellStyle name="Normal 10" xfId="2016" xr:uid="{6F013A6A-5900-4B00-93D8-85CE87C10D93}"/>
    <cellStyle name="Normal 10 2" xfId="2017" xr:uid="{50C1CDB6-00B5-4752-A3E8-73C81A4867BB}"/>
    <cellStyle name="Normal 10 2 2" xfId="2018" xr:uid="{43DCD18C-40F3-4785-8923-D10F9BD9940D}"/>
    <cellStyle name="Normal 10 2 2 2" xfId="2019" xr:uid="{258B9E1D-5981-4142-90C1-6DF1F0F20257}"/>
    <cellStyle name="Normal 10 2 2 2 2" xfId="2020" xr:uid="{4AD77FA3-CEB8-4728-BDC2-4A8EBCDA0628}"/>
    <cellStyle name="Normal 10 2 2 3" xfId="2021" xr:uid="{5E3956A2-F22A-40B4-AD48-D19BB54F940B}"/>
    <cellStyle name="Normal 10 2 2 4" xfId="2022" xr:uid="{37CA92CB-DBDF-4F0E-A295-F482F51B4591}"/>
    <cellStyle name="Normal 10 2 3" xfId="2023" xr:uid="{C2550667-1B0B-4F7A-83C7-52719A7CE37C}"/>
    <cellStyle name="Normal 10 2 3 2" xfId="2024" xr:uid="{5E63083C-1F0B-4A1A-993F-E32124352C70}"/>
    <cellStyle name="Normal 10 2 4" xfId="2025" xr:uid="{3C4A55F7-269D-4481-A057-44E2350D9048}"/>
    <cellStyle name="Normal 10 2 5" xfId="2026" xr:uid="{8AFA85D6-EBD7-4345-8CF2-E7020826F11C}"/>
    <cellStyle name="Normal 10 3" xfId="2027" xr:uid="{B1803A15-4C02-4879-8393-9471E21A31A1}"/>
    <cellStyle name="Normal 10 4" xfId="2028" xr:uid="{62DCA49E-6F70-465D-8294-54AD9CA0EC36}"/>
    <cellStyle name="Normal 10 4 2" xfId="2029" xr:uid="{38285D59-37C6-4FB2-A2B8-1BD485ED5BAF}"/>
    <cellStyle name="Normal 10 4 2 2" xfId="2030" xr:uid="{AE957E18-089F-40C2-A6F2-695139B7E307}"/>
    <cellStyle name="Normal 10 4 3" xfId="2031" xr:uid="{4DA33BC8-0096-4FB6-AFAC-AF793F90D874}"/>
    <cellStyle name="Normal 10 4 4" xfId="2032" xr:uid="{D41DEAB1-8FFE-4BEF-AA4F-11B4EC45BD33}"/>
    <cellStyle name="Normal 11" xfId="2033" xr:uid="{B1BA22D1-9559-44D0-8FE9-AE9ED48FFA97}"/>
    <cellStyle name="Normal 11 2" xfId="2034" xr:uid="{8C9E1241-D227-4278-B6E3-F16F0AB61C0E}"/>
    <cellStyle name="Normal 11 2 2" xfId="2035" xr:uid="{EB93FEE7-9C7C-4132-964A-495B7556CF41}"/>
    <cellStyle name="Normal 11 2 2 2" xfId="2036" xr:uid="{23ACDCC7-0786-4746-9120-A6B3B8F3D781}"/>
    <cellStyle name="Normal 11 2 3" xfId="2037" xr:uid="{EDC99F5D-3F13-4290-9EA8-C79E6BF33155}"/>
    <cellStyle name="Normal 11 2 4" xfId="2038" xr:uid="{4B1EE736-2AF8-4CBE-B2FE-689F053091C7}"/>
    <cellStyle name="Normal 11 3" xfId="2039" xr:uid="{021CC1B7-B4FA-45F5-AED9-118DA0A6E72C}"/>
    <cellStyle name="Normal 12" xfId="26" xr:uid="{5C184386-C407-42D8-9EC7-7725C110BB4C}"/>
    <cellStyle name="Normal 12 2" xfId="2040" xr:uid="{1CAD43B1-5DF0-4FDD-9125-AA5AE3560485}"/>
    <cellStyle name="Normal 12 2 2" xfId="2041" xr:uid="{4B48A5A9-A823-4282-96B0-0A675D1CCD1E}"/>
    <cellStyle name="Normal 12 2 2 2" xfId="2042" xr:uid="{C3BD4DE3-202B-49A8-A3B6-761561457084}"/>
    <cellStyle name="Normal 12 2 3" xfId="2043" xr:uid="{04D6245B-7651-4A49-AC0E-AABD10853663}"/>
    <cellStyle name="Normal 12 2 4" xfId="2044" xr:uid="{11053704-9CB7-4E67-A5D2-CE6BB3EDAA2A}"/>
    <cellStyle name="Normal 12 3" xfId="2045" xr:uid="{988BE1F6-B5D5-46E4-B48E-23451D7C2BB0}"/>
    <cellStyle name="Normal 12 3 2" xfId="2046" xr:uid="{8B837104-98CB-47F1-98C8-5915144EFEE3}"/>
    <cellStyle name="Normal 12 4" xfId="2047" xr:uid="{CDDD5435-AF7D-4587-AAC1-E8EF41175448}"/>
    <cellStyle name="Normal 12 4 2" xfId="2048" xr:uid="{3D677AB8-7FCB-44F5-85DB-89740D8BA026}"/>
    <cellStyle name="Normal 12 5" xfId="2049" xr:uid="{A20C8569-239F-4432-A762-3DE773FFBD18}"/>
    <cellStyle name="Normal 12 6" xfId="2050" xr:uid="{28E717FE-273E-41CF-88CD-FF96D577DD03}"/>
    <cellStyle name="Normal 12 7" xfId="2051" xr:uid="{A3A78452-77B8-408F-BE22-C670AD4DADDC}"/>
    <cellStyle name="Normal 13" xfId="2052" xr:uid="{DAE7BE67-EAB3-469C-9C26-14C9E3E7424F}"/>
    <cellStyle name="Normal 13 2" xfId="2053" xr:uid="{87A2E188-4B69-4FDA-94D2-7E2AA3031C48}"/>
    <cellStyle name="Normal 13 2 2" xfId="2054" xr:uid="{0A7E8DDD-8100-4B4E-B463-5EFAB9EEDC57}"/>
    <cellStyle name="Normal 13 2 2 2" xfId="2055" xr:uid="{660D2AE0-C2BE-483D-BF22-555C3EF609EE}"/>
    <cellStyle name="Normal 13 2 3" xfId="2056" xr:uid="{76C2649F-C6E8-4B6B-A6B8-A806D95509D2}"/>
    <cellStyle name="Normal 13 2 4" xfId="2057" xr:uid="{A8ED65CD-76FD-4C10-B9D3-4CBBB8FF623D}"/>
    <cellStyle name="Normal 13 3" xfId="2058" xr:uid="{095DE203-4A15-4E28-97B6-55471ED59C5A}"/>
    <cellStyle name="Normal 13 3 2" xfId="2059" xr:uid="{6691F925-F77B-4988-9A7F-F4B6FD3BF735}"/>
    <cellStyle name="Normal 13 4" xfId="2060" xr:uid="{4876D3E2-8DCA-40FB-BB52-4FE8C0ED48D8}"/>
    <cellStyle name="Normal 14" xfId="9" xr:uid="{57FF3658-9280-4932-A12B-82089E65FEA5}"/>
    <cellStyle name="Normal 14 2" xfId="2061" xr:uid="{545BFE3C-679D-465A-B5E6-D27571669354}"/>
    <cellStyle name="Normal 15" xfId="2062" xr:uid="{EA27C441-E8DF-46A1-A2C0-A81E57157FEA}"/>
    <cellStyle name="Normal 15 2" xfId="2063" xr:uid="{DDD92434-3898-4503-99F2-B566CF580550}"/>
    <cellStyle name="Normal 15 3" xfId="2064" xr:uid="{9C7F60FD-B5A8-40FD-A4A2-B26767BBA429}"/>
    <cellStyle name="Normal 15 3 2" xfId="2065" xr:uid="{0F2C3098-D09E-4A37-AA4E-4438847EEFF8}"/>
    <cellStyle name="Normal 15 3 2 2" xfId="2066" xr:uid="{84EAFD92-F8A5-4F38-AFD3-77AB2E2E2678}"/>
    <cellStyle name="Normal 15 3 3" xfId="2067" xr:uid="{9D269283-64EE-477B-846A-DE3306C92540}"/>
    <cellStyle name="Normal 15 3 4" xfId="2068" xr:uid="{8F414E2A-1448-474E-BF6C-F367946499D9}"/>
    <cellStyle name="Normal 16" xfId="2069" xr:uid="{28021749-89E7-478D-B52F-D75ACC14BEF2}"/>
    <cellStyle name="Normal 16 2" xfId="2070" xr:uid="{EAEE1B4C-98B5-498D-B421-1EBB7705E5E6}"/>
    <cellStyle name="Normal 17" xfId="2071" xr:uid="{760FE75B-8964-42AC-9C05-8B354630D4EF}"/>
    <cellStyle name="Normal 18" xfId="2072" xr:uid="{F6647364-74A3-408D-9306-CD21E974AEE9}"/>
    <cellStyle name="Normal 19" xfId="2073" xr:uid="{C9AC8278-6172-4FE1-8101-4B9F872C0F09}"/>
    <cellStyle name="Normal 2" xfId="4" xr:uid="{00000000-0005-0000-0000-000004000000}"/>
    <cellStyle name="Normal 2 10" xfId="11" xr:uid="{D2390567-EB42-4B02-8BC8-8C057669BE23}"/>
    <cellStyle name="Normal 2 2" xfId="12" xr:uid="{A1AD994B-0DD8-4E43-B256-282AA68EE9F0}"/>
    <cellStyle name="Normal 2 2 2" xfId="27" xr:uid="{7444DEC2-4E5C-4C24-9801-CD7970074A25}"/>
    <cellStyle name="Normal 2 2 3" xfId="41" xr:uid="{38B0635F-47B8-4A50-856D-D35603D282F2}"/>
    <cellStyle name="Normal 2 2 4" xfId="48" xr:uid="{0F6D5A5E-FECF-46A5-ACCA-85C33EA1D7E3}"/>
    <cellStyle name="Normal 2 2 5" xfId="8764" xr:uid="{407A9106-E53F-4C3C-8FE8-67A2C27E7F38}"/>
    <cellStyle name="Normal 2 2 6" xfId="8769" xr:uid="{24E5ED9B-8BD9-4314-BC3F-61D404845074}"/>
    <cellStyle name="Normal 2 3" xfId="18" xr:uid="{020B5B44-AE8F-4B67-8B5C-3487C4048CB8}"/>
    <cellStyle name="Normal 2 3 2" xfId="2074" xr:uid="{DB2DB4E6-EFA8-40A7-962B-A533B486A331}"/>
    <cellStyle name="Normal 2 4" xfId="30" xr:uid="{DAB6A1FC-C3B0-46E5-9169-CBF9F4835148}"/>
    <cellStyle name="Normal 2 4 2" xfId="2075" xr:uid="{2525F34E-E659-4D0C-A06E-6A220A88D57A}"/>
    <cellStyle name="Normal 2 5" xfId="40" xr:uid="{5EE0AC72-7A71-44A8-B45C-7969106862CA}"/>
    <cellStyle name="Normal 2 5 2" xfId="2076" xr:uid="{2F463219-67C0-49CB-9797-A8D3B3961225}"/>
    <cellStyle name="Normal 2 6" xfId="28" xr:uid="{AE0FEAC1-FD7F-45B1-94CC-65A6D42CA206}"/>
    <cellStyle name="Normal 2 7" xfId="47" xr:uid="{CC1A2DF9-6447-487A-898A-EAAA71985DB9}"/>
    <cellStyle name="Normal 2 8" xfId="8763" xr:uid="{CEAC4E02-09FA-42B1-8FE5-573A0B5CBFE7}"/>
    <cellStyle name="Normal 2 9" xfId="8768" xr:uid="{905305E3-B536-472C-BD88-66B50007485F}"/>
    <cellStyle name="Normal 2_PU`s COMINCO SRL - Santa Luisa 2009" xfId="2077" xr:uid="{1AFA5529-43E3-42C0-83C0-AAF386A323F0}"/>
    <cellStyle name="Normal 20" xfId="2078" xr:uid="{49F73AF9-9B04-44B6-944A-33366DC37DA8}"/>
    <cellStyle name="Normal 21" xfId="2079" xr:uid="{4926B535-A224-471B-894F-905E14BF468F}"/>
    <cellStyle name="Normal 22" xfId="2080" xr:uid="{E366D617-F440-4424-AEC9-6A758565D077}"/>
    <cellStyle name="Normal 23" xfId="2081" xr:uid="{48BFB514-BEB8-4B6C-923C-512414BFE989}"/>
    <cellStyle name="Normal 24" xfId="2082" xr:uid="{0B3780FB-0C7E-4CBD-A490-8D5AEFA8A0AE}"/>
    <cellStyle name="Normal 25" xfId="2083" xr:uid="{D6CEA81D-2D4D-460E-B4F0-42D34CEEB210}"/>
    <cellStyle name="Normal 25 2" xfId="2084" xr:uid="{8714BD0E-D1A1-4644-9C8F-59B5659D0708}"/>
    <cellStyle name="Normal 25 2 2" xfId="2085" xr:uid="{E860A859-B1BA-4888-B103-054F20BE46EF}"/>
    <cellStyle name="Normal 25 3" xfId="2086" xr:uid="{24E73852-765A-4469-98C8-144DAAB45BB7}"/>
    <cellStyle name="Normal 25 4" xfId="2087" xr:uid="{D3783437-9CA9-4733-997A-2689373FCAD0}"/>
    <cellStyle name="Normal 26" xfId="2088" xr:uid="{2E66C12E-28CF-4C03-B0A6-B0C800418C88}"/>
    <cellStyle name="Normal 27" xfId="2089" xr:uid="{F0A6C5E1-4E13-4198-92E1-48C036858B48}"/>
    <cellStyle name="Normal 28" xfId="2090" xr:uid="{84D7E1F4-0258-4544-A163-C4B32152F79E}"/>
    <cellStyle name="Normal 29" xfId="2091" xr:uid="{0BC4FB88-32CC-4B04-94F2-1476FE26C4CC}"/>
    <cellStyle name="Normal 3" xfId="13" xr:uid="{87DFD95D-2F55-4DE9-998F-4A558424AED0}"/>
    <cellStyle name="Normal 3 10" xfId="2092" xr:uid="{40F3E9BA-8651-41C6-B8D1-44C6505FCDF3}"/>
    <cellStyle name="Normal 3 11" xfId="2093" xr:uid="{8CAA0DA4-8B7F-4690-8505-A8406F174AF4}"/>
    <cellStyle name="Normal 3 2" xfId="23" xr:uid="{5FA12216-2ECA-44BA-A6DB-6337C9948CC7}"/>
    <cellStyle name="Normal 3 2 2" xfId="2094" xr:uid="{87468765-31FF-4B7F-9A28-C3DF5921D9B0}"/>
    <cellStyle name="Normal 3 2 2 10" xfId="2095" xr:uid="{D0753284-11C5-4F34-9736-1AC6D0BBB94E}"/>
    <cellStyle name="Normal 3 2 2 10 2" xfId="2096" xr:uid="{C5863649-9327-4DD1-8309-27554E38FCB8}"/>
    <cellStyle name="Normal 3 2 2 10 2 2" xfId="2097" xr:uid="{B613E4B9-A9F1-4E65-A84D-D8771B96FAB0}"/>
    <cellStyle name="Normal 3 2 2 10 3" xfId="2098" xr:uid="{0BD163D7-7B87-4931-A5F5-D77F81792448}"/>
    <cellStyle name="Normal 3 2 2 10 4" xfId="2099" xr:uid="{E707EE5F-F056-4303-A29E-9FB4F3505AFB}"/>
    <cellStyle name="Normal 3 2 2 10 5" xfId="2100" xr:uid="{9CC7FBBA-A343-467B-8CAF-1ECB13567CCC}"/>
    <cellStyle name="Normal 3 2 2 11" xfId="2101" xr:uid="{AA543C98-9ED0-47F6-A440-893BC842C7C9}"/>
    <cellStyle name="Normal 3 2 2 11 2" xfId="2102" xr:uid="{3A4E7C01-582B-40EE-9CFE-027D6A3C1041}"/>
    <cellStyle name="Normal 3 2 2 12" xfId="2103" xr:uid="{D3F873FE-D625-479E-B02F-FA42CC874383}"/>
    <cellStyle name="Normal 3 2 2 13" xfId="2104" xr:uid="{FD29E6D3-0EC4-45C4-AAC0-C3D59A4BE3AA}"/>
    <cellStyle name="Normal 3 2 2 14" xfId="2105" xr:uid="{3AFE71DA-5B54-449F-BD5C-17778AEA066D}"/>
    <cellStyle name="Normal 3 2 2 2" xfId="2106" xr:uid="{478D2173-E849-44E2-A217-DC38F2E34490}"/>
    <cellStyle name="Normal 3 2 2 2 10" xfId="2107" xr:uid="{4B04B60C-16C8-4AD2-9536-514D93A71C0E}"/>
    <cellStyle name="Normal 3 2 2 2 2" xfId="2108" xr:uid="{D2A747D2-6BE2-40CE-A166-C7AFCF92B0AF}"/>
    <cellStyle name="Normal 3 2 2 2 2 2" xfId="2109" xr:uid="{A3F02D6F-8525-4FB8-85C1-ADEA09212A43}"/>
    <cellStyle name="Normal 3 2 2 2 2 2 2" xfId="2110" xr:uid="{6AE1DFB0-631A-4154-B055-28AE9C8A5AD6}"/>
    <cellStyle name="Normal 3 2 2 2 2 2 2 2" xfId="2111" xr:uid="{CCFA0435-A426-49DB-BB5A-5EC592820D46}"/>
    <cellStyle name="Normal 3 2 2 2 2 2 2 2 2" xfId="2112" xr:uid="{41859425-C621-4D1F-82E2-1E169A1D22DE}"/>
    <cellStyle name="Normal 3 2 2 2 2 2 2 3" xfId="2113" xr:uid="{CC868B0D-70DD-4588-B4DE-4B115E9FBC55}"/>
    <cellStyle name="Normal 3 2 2 2 2 2 2 4" xfId="2114" xr:uid="{A6C93B6E-E8B7-4EF4-8C3E-E32462A47D14}"/>
    <cellStyle name="Normal 3 2 2 2 2 2 2 5" xfId="2115" xr:uid="{BB4A01EC-134E-4B91-AC94-E3AA09FFC3C4}"/>
    <cellStyle name="Normal 3 2 2 2 2 2 3" xfId="2116" xr:uid="{B220ACA5-C701-4B43-AE51-0FF673AB9A4E}"/>
    <cellStyle name="Normal 3 2 2 2 2 2 3 2" xfId="2117" xr:uid="{C199D1CD-7521-4B5A-8DF7-35EA0D1162CF}"/>
    <cellStyle name="Normal 3 2 2 2 2 2 4" xfId="2118" xr:uid="{AEC9F8A1-E6E4-45E9-9B05-E977E2E9782C}"/>
    <cellStyle name="Normal 3 2 2 2 2 2 5" xfId="2119" xr:uid="{EE250D69-3481-4DB1-82D5-A461ABB461C6}"/>
    <cellStyle name="Normal 3 2 2 2 2 2 6" xfId="2120" xr:uid="{BC709448-E9CB-43F7-8D8A-5DC6390E356E}"/>
    <cellStyle name="Normal 3 2 2 2 2 3" xfId="2121" xr:uid="{C58FD6F2-E875-45B8-B91E-D1DAB6A4164A}"/>
    <cellStyle name="Normal 3 2 2 2 2 3 2" xfId="2122" xr:uid="{E2067014-B2F7-47BF-B69B-D23B83ADED20}"/>
    <cellStyle name="Normal 3 2 2 2 2 3 2 2" xfId="2123" xr:uid="{1A5BA51C-D24D-4DE1-B9D6-4F2B238BF96F}"/>
    <cellStyle name="Normal 3 2 2 2 2 3 3" xfId="2124" xr:uid="{7C6474E3-1324-40C6-B166-0E0F6A3C8018}"/>
    <cellStyle name="Normal 3 2 2 2 2 3 4" xfId="2125" xr:uid="{E2F3542D-979B-4333-902F-71ABA547894D}"/>
    <cellStyle name="Normal 3 2 2 2 2 3 5" xfId="2126" xr:uid="{6F111258-F2C6-46E2-8FE2-421B097A5435}"/>
    <cellStyle name="Normal 3 2 2 2 2 4" xfId="2127" xr:uid="{60D8FC66-459E-4C85-A296-E33A7EA20118}"/>
    <cellStyle name="Normal 3 2 2 2 2 4 2" xfId="2128" xr:uid="{91591EC7-902E-44EF-AED1-7334CE252C60}"/>
    <cellStyle name="Normal 3 2 2 2 2 4 2 2" xfId="2129" xr:uid="{F3B77D8F-AAB2-443E-9F0F-B71245006DBC}"/>
    <cellStyle name="Normal 3 2 2 2 2 4 3" xfId="2130" xr:uid="{73108F21-5D51-4E82-BAE0-E257E64DB01D}"/>
    <cellStyle name="Normal 3 2 2 2 2 4 4" xfId="2131" xr:uid="{B617B13D-2BDB-40C7-B9DB-36F54210AEAB}"/>
    <cellStyle name="Normal 3 2 2 2 2 4 5" xfId="2132" xr:uid="{EBE3385F-2DDF-4BCA-BAB9-1AC5ABA40C02}"/>
    <cellStyle name="Normal 3 2 2 2 2 5" xfId="2133" xr:uid="{B15722F5-AE85-41A5-A091-100CA348C717}"/>
    <cellStyle name="Normal 3 2 2 2 2 5 2" xfId="2134" xr:uid="{FF3E1301-5851-4C3F-A541-36758B51DED0}"/>
    <cellStyle name="Normal 3 2 2 2 2 6" xfId="2135" xr:uid="{0929FC03-67A6-498B-A197-AD39B81FA11D}"/>
    <cellStyle name="Normal 3 2 2 2 2 7" xfId="2136" xr:uid="{17745AFC-E61E-40CF-B596-8A63A71A35F1}"/>
    <cellStyle name="Normal 3 2 2 2 2 8" xfId="2137" xr:uid="{A33F15CB-A259-4416-86B6-CFB826FFA2A9}"/>
    <cellStyle name="Normal 3 2 2 2 3" xfId="2138" xr:uid="{FE3CED96-945F-4265-9E99-1AA51838852E}"/>
    <cellStyle name="Normal 3 2 2 2 3 2" xfId="2139" xr:uid="{9B482197-80AF-4D3F-A312-15C441DDCC52}"/>
    <cellStyle name="Normal 3 2 2 2 3 2 2" xfId="2140" xr:uid="{742DFFA5-B82F-486C-A249-8854CD95851D}"/>
    <cellStyle name="Normal 3 2 2 2 3 2 2 2" xfId="2141" xr:uid="{2985F236-0CB8-4041-A196-7B4CCD97F684}"/>
    <cellStyle name="Normal 3 2 2 2 3 2 2 2 2" xfId="2142" xr:uid="{861E23F4-29DB-4192-A054-603BCF6B39EA}"/>
    <cellStyle name="Normal 3 2 2 2 3 2 2 3" xfId="2143" xr:uid="{29763C44-C08A-4C28-8C0B-6098702A1F58}"/>
    <cellStyle name="Normal 3 2 2 2 3 2 2 4" xfId="2144" xr:uid="{381126A2-4708-4A11-A9C9-A9F54D9CDA01}"/>
    <cellStyle name="Normal 3 2 2 2 3 2 2 5" xfId="2145" xr:uid="{B5268C6F-A12B-4C3B-9CDC-2267B7D10B37}"/>
    <cellStyle name="Normal 3 2 2 2 3 2 3" xfId="2146" xr:uid="{E3C5161C-1808-40C7-951E-0E5AB5EBB86C}"/>
    <cellStyle name="Normal 3 2 2 2 3 2 3 2" xfId="2147" xr:uid="{D148B7D2-7931-4462-B504-587D8F7B42DC}"/>
    <cellStyle name="Normal 3 2 2 2 3 2 4" xfId="2148" xr:uid="{2E913863-6B92-4DC2-A003-113E05E23740}"/>
    <cellStyle name="Normal 3 2 2 2 3 2 5" xfId="2149" xr:uid="{68904AAE-017E-4787-8473-77EF85D9156F}"/>
    <cellStyle name="Normal 3 2 2 2 3 2 6" xfId="2150" xr:uid="{D737BD67-BC86-4D4A-ACC3-BFD8E878DC29}"/>
    <cellStyle name="Normal 3 2 2 2 3 3" xfId="2151" xr:uid="{A70686BD-DF33-4BBA-9492-1F50EB55053A}"/>
    <cellStyle name="Normal 3 2 2 2 3 3 2" xfId="2152" xr:uid="{70C20C79-FE39-4B1C-8431-423DDB2450C6}"/>
    <cellStyle name="Normal 3 2 2 2 3 3 2 2" xfId="2153" xr:uid="{73400571-5B79-4949-B63C-5B844AB7B4D0}"/>
    <cellStyle name="Normal 3 2 2 2 3 3 3" xfId="2154" xr:uid="{1AB01486-D71D-43CA-9488-0798CE18BE29}"/>
    <cellStyle name="Normal 3 2 2 2 3 3 4" xfId="2155" xr:uid="{5D3F25F5-FB94-4CD2-80A5-9D80CC46571C}"/>
    <cellStyle name="Normal 3 2 2 2 3 3 5" xfId="2156" xr:uid="{5D20329D-FAD2-49A4-B6F4-B7D8F348D4BF}"/>
    <cellStyle name="Normal 3 2 2 2 3 4" xfId="2157" xr:uid="{79ADC624-4514-42AC-BAF6-9F72AEBB795A}"/>
    <cellStyle name="Normal 3 2 2 2 3 4 2" xfId="2158" xr:uid="{46511B62-9599-466D-A9D9-6C17C49DF352}"/>
    <cellStyle name="Normal 3 2 2 2 3 4 2 2" xfId="2159" xr:uid="{0F147AFF-0C81-4819-AC95-6E7966D8722C}"/>
    <cellStyle name="Normal 3 2 2 2 3 4 3" xfId="2160" xr:uid="{FDB5BF1F-F8E6-41F1-B0A5-3988DFE663BC}"/>
    <cellStyle name="Normal 3 2 2 2 3 4 4" xfId="2161" xr:uid="{3720098E-F58D-4046-8F89-EA5F8BCC4F1B}"/>
    <cellStyle name="Normal 3 2 2 2 3 4 5" xfId="2162" xr:uid="{46BE4C95-3FD4-41E5-848F-DE828AB4E80D}"/>
    <cellStyle name="Normal 3 2 2 2 3 5" xfId="2163" xr:uid="{5CD79D72-B818-41E1-9B62-7A55E1CA72B3}"/>
    <cellStyle name="Normal 3 2 2 2 3 5 2" xfId="2164" xr:uid="{A7111A1F-FC63-4A10-8807-D272C54208AA}"/>
    <cellStyle name="Normal 3 2 2 2 3 6" xfId="2165" xr:uid="{B93B0E28-6038-4384-9547-A27AFBD3862E}"/>
    <cellStyle name="Normal 3 2 2 2 3 7" xfId="2166" xr:uid="{C7EEF38B-0AC3-436A-899F-178C58FD51C1}"/>
    <cellStyle name="Normal 3 2 2 2 3 8" xfId="2167" xr:uid="{29932C6D-5F48-4E48-BF08-E0F25AC66A9D}"/>
    <cellStyle name="Normal 3 2 2 2 4" xfId="2168" xr:uid="{8441910A-1E57-4806-A819-10641B2A96FB}"/>
    <cellStyle name="Normal 3 2 2 2 4 2" xfId="2169" xr:uid="{A946CC95-A128-4819-B6F6-AA783FE8CD72}"/>
    <cellStyle name="Normal 3 2 2 2 4 2 2" xfId="2170" xr:uid="{5976FF95-EF4F-4AF8-BB31-063283648E9F}"/>
    <cellStyle name="Normal 3 2 2 2 4 2 2 2" xfId="2171" xr:uid="{4A29698F-3C5D-4A6A-8F27-408827FF7DB4}"/>
    <cellStyle name="Normal 3 2 2 2 4 2 3" xfId="2172" xr:uid="{DBB64CF6-72FF-4F30-A507-7A9AFE283405}"/>
    <cellStyle name="Normal 3 2 2 2 4 2 4" xfId="2173" xr:uid="{46824FD0-D630-4E7A-90A5-CBEBBAD8742A}"/>
    <cellStyle name="Normal 3 2 2 2 4 2 5" xfId="2174" xr:uid="{DC879DDE-FB46-486F-A4D6-B082805C973F}"/>
    <cellStyle name="Normal 3 2 2 2 4 3" xfId="2175" xr:uid="{97667761-E9AE-421B-A760-D70342B78C68}"/>
    <cellStyle name="Normal 3 2 2 2 4 3 2" xfId="2176" xr:uid="{4FF7AFC5-B5EE-4854-B5CF-FDA2C3707378}"/>
    <cellStyle name="Normal 3 2 2 2 4 4" xfId="2177" xr:uid="{AF6FF10B-1CF1-44FC-B44E-AE0E54CF015E}"/>
    <cellStyle name="Normal 3 2 2 2 4 5" xfId="2178" xr:uid="{3EA8FD4C-6CEB-4BEF-AFAF-9421503BFE16}"/>
    <cellStyle name="Normal 3 2 2 2 4 6" xfId="2179" xr:uid="{B70083DF-A381-4D37-9B51-D7B6E46278BE}"/>
    <cellStyle name="Normal 3 2 2 2 5" xfId="2180" xr:uid="{F868037E-2BFC-470F-BEE5-FD15DC9CEAC7}"/>
    <cellStyle name="Normal 3 2 2 2 5 2" xfId="2181" xr:uid="{6DD4CEC4-FFD0-4315-9D31-F2B7F9D9DE47}"/>
    <cellStyle name="Normal 3 2 2 2 5 2 2" xfId="2182" xr:uid="{35C1658C-6D78-4CB9-B57D-0D08D1395CF7}"/>
    <cellStyle name="Normal 3 2 2 2 5 3" xfId="2183" xr:uid="{7DCB501A-8C53-48C7-B4D4-30B982F57FBF}"/>
    <cellStyle name="Normal 3 2 2 2 5 4" xfId="2184" xr:uid="{B838CECA-B126-4F64-827E-471A5787C7BA}"/>
    <cellStyle name="Normal 3 2 2 2 5 5" xfId="2185" xr:uid="{70AC8125-BA51-454A-9D61-E303F8ECA842}"/>
    <cellStyle name="Normal 3 2 2 2 6" xfId="2186" xr:uid="{AEC383F5-05AF-4BCC-9F70-B6177667573C}"/>
    <cellStyle name="Normal 3 2 2 2 6 2" xfId="2187" xr:uid="{F0C6FB81-6BB6-49A0-822B-9775F6D89795}"/>
    <cellStyle name="Normal 3 2 2 2 6 2 2" xfId="2188" xr:uid="{858F69AE-6AA2-437D-99FA-D09D00EB488B}"/>
    <cellStyle name="Normal 3 2 2 2 6 3" xfId="2189" xr:uid="{ADEDEECE-2DD9-41D0-BC08-F32129FC9F62}"/>
    <cellStyle name="Normal 3 2 2 2 6 4" xfId="2190" xr:uid="{382BEF01-4342-430A-9ACA-3D331B10A7DB}"/>
    <cellStyle name="Normal 3 2 2 2 6 5" xfId="2191" xr:uid="{18F0E1CE-81D6-4FAF-A67C-AFF4E938B0B9}"/>
    <cellStyle name="Normal 3 2 2 2 7" xfId="2192" xr:uid="{F45BC758-78C4-4C61-8ACB-31828C62DA94}"/>
    <cellStyle name="Normal 3 2 2 2 7 2" xfId="2193" xr:uid="{63A9F028-3872-4D94-B4E7-3F98B9359CFA}"/>
    <cellStyle name="Normal 3 2 2 2 8" xfId="2194" xr:uid="{5CA027C3-8E02-4AF5-BC19-C312394AC19F}"/>
    <cellStyle name="Normal 3 2 2 2 9" xfId="2195" xr:uid="{8D3FEF98-CF1A-476D-9B09-199F94ABE9C6}"/>
    <cellStyle name="Normal 3 2 2 3" xfId="2196" xr:uid="{3E607A1D-2E6F-4C0A-9965-75392DA33185}"/>
    <cellStyle name="Normal 3 2 2 3 10" xfId="2197" xr:uid="{024BAE8A-E334-4408-8C2C-256BAB8572A2}"/>
    <cellStyle name="Normal 3 2 2 3 2" xfId="2198" xr:uid="{A7C451E6-66B2-4BE9-94C1-18D3A7DCF317}"/>
    <cellStyle name="Normal 3 2 2 3 2 2" xfId="2199" xr:uid="{DF396EE8-637F-4385-AAFB-F9A362A7F580}"/>
    <cellStyle name="Normal 3 2 2 3 2 2 2" xfId="2200" xr:uid="{3A8B1D67-2937-40B7-92F5-EDDC118FEB2E}"/>
    <cellStyle name="Normal 3 2 2 3 2 2 2 2" xfId="2201" xr:uid="{40B70219-A9DA-461D-8939-C39D3D503918}"/>
    <cellStyle name="Normal 3 2 2 3 2 2 2 2 2" xfId="2202" xr:uid="{9E17751F-0389-4858-AEBA-99774B85D8FE}"/>
    <cellStyle name="Normal 3 2 2 3 2 2 2 3" xfId="2203" xr:uid="{06D264D1-040F-4BAA-BEB7-03BACFEFA52D}"/>
    <cellStyle name="Normal 3 2 2 3 2 2 2 4" xfId="2204" xr:uid="{F7A2589F-6915-41AC-BB0D-07867D69C419}"/>
    <cellStyle name="Normal 3 2 2 3 2 2 2 5" xfId="2205" xr:uid="{2F46D8BF-99EE-47DD-9823-EADA644C030B}"/>
    <cellStyle name="Normal 3 2 2 3 2 2 3" xfId="2206" xr:uid="{16E6A713-850D-42B8-923E-1D67CB593CF4}"/>
    <cellStyle name="Normal 3 2 2 3 2 2 3 2" xfId="2207" xr:uid="{5B6C67E6-3874-472D-9B13-5E9391011B5D}"/>
    <cellStyle name="Normal 3 2 2 3 2 2 4" xfId="2208" xr:uid="{CD04F872-33BE-4E42-8444-0DDA860DE8A2}"/>
    <cellStyle name="Normal 3 2 2 3 2 2 5" xfId="2209" xr:uid="{8033B0A2-9009-4E01-832F-9A0D631A1106}"/>
    <cellStyle name="Normal 3 2 2 3 2 2 6" xfId="2210" xr:uid="{229AD7D5-5763-4EDC-90C3-39633156A3C1}"/>
    <cellStyle name="Normal 3 2 2 3 2 3" xfId="2211" xr:uid="{FF015E74-6B25-4F51-8137-C0E263C16E07}"/>
    <cellStyle name="Normal 3 2 2 3 2 3 2" xfId="2212" xr:uid="{878EDEAA-E358-41D5-9181-A85E53C59590}"/>
    <cellStyle name="Normal 3 2 2 3 2 3 2 2" xfId="2213" xr:uid="{59C5820C-4FC2-4E29-8B71-53DDB8CBCDB1}"/>
    <cellStyle name="Normal 3 2 2 3 2 3 3" xfId="2214" xr:uid="{B6E3F8C2-716E-4F44-880E-CE8A55FD4A41}"/>
    <cellStyle name="Normal 3 2 2 3 2 3 4" xfId="2215" xr:uid="{0F82CE81-47B3-4DDB-933D-9C5878178B40}"/>
    <cellStyle name="Normal 3 2 2 3 2 3 5" xfId="2216" xr:uid="{1250AD23-E836-4890-9DD1-6B386FA6F0A6}"/>
    <cellStyle name="Normal 3 2 2 3 2 4" xfId="2217" xr:uid="{A4005CA2-48E1-46BF-A6B3-99180E51EFA2}"/>
    <cellStyle name="Normal 3 2 2 3 2 4 2" xfId="2218" xr:uid="{BEBD4B32-57B7-40CF-80EE-794F0F8FAF5D}"/>
    <cellStyle name="Normal 3 2 2 3 2 4 2 2" xfId="2219" xr:uid="{13AFEA19-8CC7-407E-8B41-55EF70C78329}"/>
    <cellStyle name="Normal 3 2 2 3 2 4 3" xfId="2220" xr:uid="{B9579C95-D9D7-4E50-BA2D-51711CFD7FE3}"/>
    <cellStyle name="Normal 3 2 2 3 2 4 4" xfId="2221" xr:uid="{E506C9FE-A9E0-40C3-993E-22F36FD85B85}"/>
    <cellStyle name="Normal 3 2 2 3 2 4 5" xfId="2222" xr:uid="{561BF3C9-B035-4166-8326-966278373223}"/>
    <cellStyle name="Normal 3 2 2 3 2 5" xfId="2223" xr:uid="{8ED5501F-8E2C-4DC0-A329-0A7055648CDA}"/>
    <cellStyle name="Normal 3 2 2 3 2 5 2" xfId="2224" xr:uid="{C8606BED-F88A-414F-9319-7680DEDAD36F}"/>
    <cellStyle name="Normal 3 2 2 3 2 6" xfId="2225" xr:uid="{349A576B-6D0B-4671-AF7C-00CE9E31D9BC}"/>
    <cellStyle name="Normal 3 2 2 3 2 7" xfId="2226" xr:uid="{4107F1B5-AF8D-4BBF-830C-C489B6C78600}"/>
    <cellStyle name="Normal 3 2 2 3 2 8" xfId="2227" xr:uid="{A37A56B3-93F0-4532-8BAC-C348799CEFE4}"/>
    <cellStyle name="Normal 3 2 2 3 3" xfId="2228" xr:uid="{16692FDF-2AE0-4DC0-BB26-96586893E40F}"/>
    <cellStyle name="Normal 3 2 2 3 3 2" xfId="2229" xr:uid="{E6887FE4-05B1-49B6-9EB9-3BCCB8DEF3D8}"/>
    <cellStyle name="Normal 3 2 2 3 3 2 2" xfId="2230" xr:uid="{791AC87A-E101-4DF8-AE63-F1C18FAA0816}"/>
    <cellStyle name="Normal 3 2 2 3 3 2 2 2" xfId="2231" xr:uid="{52FDCCF8-B605-4146-931E-218AC98EDDFA}"/>
    <cellStyle name="Normal 3 2 2 3 3 2 2 2 2" xfId="2232" xr:uid="{85BFF358-DC7C-48F0-9311-99D55DD4466C}"/>
    <cellStyle name="Normal 3 2 2 3 3 2 2 3" xfId="2233" xr:uid="{80055732-D2FD-46EF-A662-3E3EE52D7481}"/>
    <cellStyle name="Normal 3 2 2 3 3 2 2 4" xfId="2234" xr:uid="{26D24EEA-27C1-4939-B41E-3B807B461F72}"/>
    <cellStyle name="Normal 3 2 2 3 3 2 2 5" xfId="2235" xr:uid="{2C8C10F6-19EF-4BB0-AF95-24398F17A9F6}"/>
    <cellStyle name="Normal 3 2 2 3 3 2 3" xfId="2236" xr:uid="{F5878AE7-D286-415B-A46C-5AE425E8213B}"/>
    <cellStyle name="Normal 3 2 2 3 3 2 3 2" xfId="2237" xr:uid="{30CAAE14-41D3-4B3B-A7E4-EB65C32616A5}"/>
    <cellStyle name="Normal 3 2 2 3 3 2 4" xfId="2238" xr:uid="{0F2A7E92-B991-49E2-B168-F32830DF887C}"/>
    <cellStyle name="Normal 3 2 2 3 3 2 5" xfId="2239" xr:uid="{4736F1A4-EB2E-4446-8119-833B4BA34647}"/>
    <cellStyle name="Normal 3 2 2 3 3 2 6" xfId="2240" xr:uid="{F04DEEC4-021D-4861-99E3-AF7F3B743182}"/>
    <cellStyle name="Normal 3 2 2 3 3 3" xfId="2241" xr:uid="{1FF80FDF-D6BE-4F0B-A836-E8928F26EE83}"/>
    <cellStyle name="Normal 3 2 2 3 3 3 2" xfId="2242" xr:uid="{4746408D-0583-4566-928F-FE0F8A9C1E3C}"/>
    <cellStyle name="Normal 3 2 2 3 3 3 2 2" xfId="2243" xr:uid="{B2F4D77A-ACE2-4CD5-BF1A-B8CE13299CBD}"/>
    <cellStyle name="Normal 3 2 2 3 3 3 3" xfId="2244" xr:uid="{B26EBF82-CE5A-41EC-A34D-0C94B94F5332}"/>
    <cellStyle name="Normal 3 2 2 3 3 3 4" xfId="2245" xr:uid="{4EF1E0BA-A1BD-4AD7-956F-BDBD06E6F1FC}"/>
    <cellStyle name="Normal 3 2 2 3 3 3 5" xfId="2246" xr:uid="{2C6A30F7-2A53-4E3F-917C-3887FD0682C5}"/>
    <cellStyle name="Normal 3 2 2 3 3 4" xfId="2247" xr:uid="{6F9AE910-AB6F-45BB-BD81-CFBA6B42E31B}"/>
    <cellStyle name="Normal 3 2 2 3 3 4 2" xfId="2248" xr:uid="{B8CB95E1-18B9-4A97-AA38-1EE61B3B0519}"/>
    <cellStyle name="Normal 3 2 2 3 3 4 2 2" xfId="2249" xr:uid="{31413903-73A1-4853-BCE1-B59076354D97}"/>
    <cellStyle name="Normal 3 2 2 3 3 4 3" xfId="2250" xr:uid="{8D886BA3-2DBE-4B35-8BEB-AEA8CD1F8F55}"/>
    <cellStyle name="Normal 3 2 2 3 3 4 4" xfId="2251" xr:uid="{9C827C63-2465-42B8-B5E9-EFB9E39E5432}"/>
    <cellStyle name="Normal 3 2 2 3 3 4 5" xfId="2252" xr:uid="{BB2B89D8-69D2-4B98-9B19-5F1D1FAE41DC}"/>
    <cellStyle name="Normal 3 2 2 3 3 5" xfId="2253" xr:uid="{AADC37CD-F89F-41F3-9E58-ED8FB43743E6}"/>
    <cellStyle name="Normal 3 2 2 3 3 5 2" xfId="2254" xr:uid="{D8BAEFE2-264F-497F-B0AB-0FB69D77159C}"/>
    <cellStyle name="Normal 3 2 2 3 3 6" xfId="2255" xr:uid="{9EAAA651-6B13-4BA5-B733-1BA33C814A22}"/>
    <cellStyle name="Normal 3 2 2 3 3 7" xfId="2256" xr:uid="{B72719A1-C40F-4006-BC6A-72DD76554E87}"/>
    <cellStyle name="Normal 3 2 2 3 3 8" xfId="2257" xr:uid="{6249E3AE-2D97-4483-9459-55EF68873559}"/>
    <cellStyle name="Normal 3 2 2 3 4" xfId="2258" xr:uid="{9AEA8686-4BD4-4C6A-9050-E3203E996116}"/>
    <cellStyle name="Normal 3 2 2 3 4 2" xfId="2259" xr:uid="{AA2B5326-827B-4ADA-B5FF-BB23FCEBD7D9}"/>
    <cellStyle name="Normal 3 2 2 3 4 2 2" xfId="2260" xr:uid="{F01200AA-B8CE-46E5-A6B0-55EEE19F3B62}"/>
    <cellStyle name="Normal 3 2 2 3 4 2 2 2" xfId="2261" xr:uid="{46C75C22-2699-4A93-89AB-8DEE538C24EC}"/>
    <cellStyle name="Normal 3 2 2 3 4 2 3" xfId="2262" xr:uid="{905C0736-CC91-472D-9399-3C2AA1DE4872}"/>
    <cellStyle name="Normal 3 2 2 3 4 2 4" xfId="2263" xr:uid="{B3176661-1EFC-4299-B70F-BA26A08095F7}"/>
    <cellStyle name="Normal 3 2 2 3 4 2 5" xfId="2264" xr:uid="{1FBE895D-C5A0-455B-BB17-BDF87949E6F6}"/>
    <cellStyle name="Normal 3 2 2 3 4 3" xfId="2265" xr:uid="{1D6983BF-0BD7-44CF-B608-AF3B75683535}"/>
    <cellStyle name="Normal 3 2 2 3 4 3 2" xfId="2266" xr:uid="{7F34FCB6-EE90-4F0D-B130-450752B2EDB2}"/>
    <cellStyle name="Normal 3 2 2 3 4 4" xfId="2267" xr:uid="{E3C6A1CF-9529-4A81-B4BA-F62A50804227}"/>
    <cellStyle name="Normal 3 2 2 3 4 5" xfId="2268" xr:uid="{60B1B4DF-EC41-4C49-B781-7B697D4BD741}"/>
    <cellStyle name="Normal 3 2 2 3 4 6" xfId="2269" xr:uid="{9BB59A29-311D-4A6E-B174-7DEBA0DE4E8B}"/>
    <cellStyle name="Normal 3 2 2 3 5" xfId="2270" xr:uid="{20A5CB3F-4AC9-40A1-AED7-082D15D90FFF}"/>
    <cellStyle name="Normal 3 2 2 3 5 2" xfId="2271" xr:uid="{2FBEE73E-FBC1-466A-A0FF-3ABA94B5D083}"/>
    <cellStyle name="Normal 3 2 2 3 5 2 2" xfId="2272" xr:uid="{D71FBECE-A6DB-4364-B271-62C833264606}"/>
    <cellStyle name="Normal 3 2 2 3 5 3" xfId="2273" xr:uid="{C502E376-DE4A-479B-A240-95B7CBB56EA3}"/>
    <cellStyle name="Normal 3 2 2 3 5 4" xfId="2274" xr:uid="{DAA56138-960F-403F-94A4-87045A722D44}"/>
    <cellStyle name="Normal 3 2 2 3 5 5" xfId="2275" xr:uid="{67872ECD-37F9-4500-BDB6-B58644D7F0CB}"/>
    <cellStyle name="Normal 3 2 2 3 6" xfId="2276" xr:uid="{F2F821C2-D9C2-499E-9D7E-1F53327311CF}"/>
    <cellStyle name="Normal 3 2 2 3 6 2" xfId="2277" xr:uid="{8D0F609D-180D-4E85-85A6-154893C2AE38}"/>
    <cellStyle name="Normal 3 2 2 3 6 2 2" xfId="2278" xr:uid="{624F267C-48BC-42AA-A0B7-D7118D949FAF}"/>
    <cellStyle name="Normal 3 2 2 3 6 3" xfId="2279" xr:uid="{3BB12043-CB52-46F6-BE24-712CCFDD7C33}"/>
    <cellStyle name="Normal 3 2 2 3 6 4" xfId="2280" xr:uid="{CD77506A-EAD8-4301-85C6-3B121AB2747B}"/>
    <cellStyle name="Normal 3 2 2 3 6 5" xfId="2281" xr:uid="{D5F4072A-6ACD-437E-BD65-E15FCB410AD1}"/>
    <cellStyle name="Normal 3 2 2 3 7" xfId="2282" xr:uid="{A5596519-FB86-4C00-87AD-9D82F2DD3520}"/>
    <cellStyle name="Normal 3 2 2 3 7 2" xfId="2283" xr:uid="{F137A0FB-8D2E-46EF-8726-473F7758318F}"/>
    <cellStyle name="Normal 3 2 2 3 8" xfId="2284" xr:uid="{5EAD9C7B-3414-45FE-AE50-E6399B5BA151}"/>
    <cellStyle name="Normal 3 2 2 3 9" xfId="2285" xr:uid="{BE35F95F-F3B3-40DD-92FC-14F9C8D3422C}"/>
    <cellStyle name="Normal 3 2 2 4" xfId="2286" xr:uid="{2715DE5C-BD69-4627-AE18-0BDB8AC6A7A3}"/>
    <cellStyle name="Normal 3 2 2 4 10" xfId="2287" xr:uid="{D6FB1A44-430C-4002-868E-C1838F8A1ED9}"/>
    <cellStyle name="Normal 3 2 2 4 2" xfId="2288" xr:uid="{EB0869B5-E439-4582-9368-CE3170F62A11}"/>
    <cellStyle name="Normal 3 2 2 4 2 2" xfId="2289" xr:uid="{88FAF1D6-679C-4682-94BD-6806E5BECF17}"/>
    <cellStyle name="Normal 3 2 2 4 2 2 2" xfId="2290" xr:uid="{3C5A5547-3BB3-4975-9474-270900F03C26}"/>
    <cellStyle name="Normal 3 2 2 4 2 2 2 2" xfId="2291" xr:uid="{A8B4C9A3-ACC2-433C-8C30-847F05F69DE9}"/>
    <cellStyle name="Normal 3 2 2 4 2 2 2 2 2" xfId="2292" xr:uid="{5CFBE6F5-B5D1-48EE-A982-856F5DDB9CC7}"/>
    <cellStyle name="Normal 3 2 2 4 2 2 2 3" xfId="2293" xr:uid="{15937777-60D2-445C-A39A-9B2114BB9F92}"/>
    <cellStyle name="Normal 3 2 2 4 2 2 2 4" xfId="2294" xr:uid="{5CB08FC5-60E2-4961-AC54-D143F642C47C}"/>
    <cellStyle name="Normal 3 2 2 4 2 2 2 5" xfId="2295" xr:uid="{8D7537F5-776B-4721-AC2D-35468FF3798A}"/>
    <cellStyle name="Normal 3 2 2 4 2 2 3" xfId="2296" xr:uid="{F3BF9C82-D710-456A-A8AE-71EB29648A70}"/>
    <cellStyle name="Normal 3 2 2 4 2 2 3 2" xfId="2297" xr:uid="{A0659E1B-92EA-4D31-BF76-595AA3A4B950}"/>
    <cellStyle name="Normal 3 2 2 4 2 2 4" xfId="2298" xr:uid="{110D9F90-F750-4627-B4E6-E783ECFDE6D8}"/>
    <cellStyle name="Normal 3 2 2 4 2 2 5" xfId="2299" xr:uid="{5EEE3FDE-9AFB-4079-8A1C-E3634776BDAD}"/>
    <cellStyle name="Normal 3 2 2 4 2 2 6" xfId="2300" xr:uid="{89A016AB-8000-4BD0-A1A6-07F4F9A2024A}"/>
    <cellStyle name="Normal 3 2 2 4 2 3" xfId="2301" xr:uid="{6E15E607-8F86-4EBF-A9CD-2CE213958F31}"/>
    <cellStyle name="Normal 3 2 2 4 2 3 2" xfId="2302" xr:uid="{2D0075F2-BD91-45A3-A77E-277EFB4FAC37}"/>
    <cellStyle name="Normal 3 2 2 4 2 3 2 2" xfId="2303" xr:uid="{ABB10E52-68B0-4AB2-A91D-886389DADAD8}"/>
    <cellStyle name="Normal 3 2 2 4 2 3 3" xfId="2304" xr:uid="{2230DB91-F3AA-4D98-BBAB-14AFF68373F5}"/>
    <cellStyle name="Normal 3 2 2 4 2 3 4" xfId="2305" xr:uid="{56B18012-CBF2-428B-A1A5-2A3F129E5264}"/>
    <cellStyle name="Normal 3 2 2 4 2 3 5" xfId="2306" xr:uid="{3B57CBF3-A1A6-40C8-BBB5-1D5BBC348EBE}"/>
    <cellStyle name="Normal 3 2 2 4 2 4" xfId="2307" xr:uid="{4FC9F26D-69B0-4E19-A8A6-E9200EDFAB5F}"/>
    <cellStyle name="Normal 3 2 2 4 2 4 2" xfId="2308" xr:uid="{1AAB7E16-FE06-4405-BF20-7981D136E62F}"/>
    <cellStyle name="Normal 3 2 2 4 2 4 2 2" xfId="2309" xr:uid="{A88E9154-5238-4963-989A-22FDED556736}"/>
    <cellStyle name="Normal 3 2 2 4 2 4 3" xfId="2310" xr:uid="{99F541B9-1D4A-406C-B333-4AAAB45566B3}"/>
    <cellStyle name="Normal 3 2 2 4 2 4 4" xfId="2311" xr:uid="{762787F6-80D9-43F4-AD35-BD0EF3E9FA29}"/>
    <cellStyle name="Normal 3 2 2 4 2 4 5" xfId="2312" xr:uid="{D7FF5272-50E8-48AE-ADF5-439262183D75}"/>
    <cellStyle name="Normal 3 2 2 4 2 5" xfId="2313" xr:uid="{7C7EC8D9-9797-48CF-9253-8E529C0C35C9}"/>
    <cellStyle name="Normal 3 2 2 4 2 5 2" xfId="2314" xr:uid="{786DE1E8-1758-4090-9DDB-9DE1A24912F4}"/>
    <cellStyle name="Normal 3 2 2 4 2 6" xfId="2315" xr:uid="{1A6A5FB3-7272-4DA2-9E3D-A8F76B3871A0}"/>
    <cellStyle name="Normal 3 2 2 4 2 7" xfId="2316" xr:uid="{97108734-7615-4567-BD31-18B27B96CDF6}"/>
    <cellStyle name="Normal 3 2 2 4 2 8" xfId="2317" xr:uid="{680EA51B-FA65-4BFD-992C-BABDBFAB013F}"/>
    <cellStyle name="Normal 3 2 2 4 3" xfId="2318" xr:uid="{CDFACBC8-2988-405F-B3ED-DE6D6AE7CEB2}"/>
    <cellStyle name="Normal 3 2 2 4 3 2" xfId="2319" xr:uid="{30D7FB5D-DA98-4CF8-A1B9-F9628D4146FA}"/>
    <cellStyle name="Normal 3 2 2 4 3 2 2" xfId="2320" xr:uid="{12E50A33-FA37-43E4-8C62-20C2EB1DEA84}"/>
    <cellStyle name="Normal 3 2 2 4 3 2 2 2" xfId="2321" xr:uid="{4E410229-3A71-4CF3-9476-B80A9692F978}"/>
    <cellStyle name="Normal 3 2 2 4 3 2 2 2 2" xfId="2322" xr:uid="{05AB0EAF-5FD1-44CA-B1A9-67136B639CF6}"/>
    <cellStyle name="Normal 3 2 2 4 3 2 2 3" xfId="2323" xr:uid="{7CA73FB4-0948-41AF-A454-77250358F82B}"/>
    <cellStyle name="Normal 3 2 2 4 3 2 2 4" xfId="2324" xr:uid="{F445074E-EEAB-4169-8A7C-7E63C2680159}"/>
    <cellStyle name="Normal 3 2 2 4 3 2 2 5" xfId="2325" xr:uid="{AE909836-1060-4273-B24A-7E254E658D57}"/>
    <cellStyle name="Normal 3 2 2 4 3 2 3" xfId="2326" xr:uid="{F44703AC-EE5C-41A7-A700-33AE7FCB582A}"/>
    <cellStyle name="Normal 3 2 2 4 3 2 3 2" xfId="2327" xr:uid="{D5944083-FEFC-4786-8888-EFA8C2CEF975}"/>
    <cellStyle name="Normal 3 2 2 4 3 2 4" xfId="2328" xr:uid="{C7F821F7-C28F-4385-A3DE-6AE1B6A8CBDD}"/>
    <cellStyle name="Normal 3 2 2 4 3 2 5" xfId="2329" xr:uid="{AD0F7051-EDF7-4D0F-8336-0A8B1630A7DF}"/>
    <cellStyle name="Normal 3 2 2 4 3 2 6" xfId="2330" xr:uid="{CE899ED9-686C-4B2C-8483-BC241B7A4F2A}"/>
    <cellStyle name="Normal 3 2 2 4 3 3" xfId="2331" xr:uid="{3BFFB907-11FA-43AB-B7A8-C5466A163B1B}"/>
    <cellStyle name="Normal 3 2 2 4 3 3 2" xfId="2332" xr:uid="{D72E96DE-7487-4A66-83F0-1986D6B8E99E}"/>
    <cellStyle name="Normal 3 2 2 4 3 3 2 2" xfId="2333" xr:uid="{4C21BADC-3820-491E-845B-2F37C1C7D369}"/>
    <cellStyle name="Normal 3 2 2 4 3 3 3" xfId="2334" xr:uid="{489C47EC-D008-4847-951C-55F66E410A7A}"/>
    <cellStyle name="Normal 3 2 2 4 3 3 4" xfId="2335" xr:uid="{BD79F16F-26F5-466E-BC43-4B67B438DF56}"/>
    <cellStyle name="Normal 3 2 2 4 3 3 5" xfId="2336" xr:uid="{04E402BD-FE1C-40B2-80E6-FF0134CA1B10}"/>
    <cellStyle name="Normal 3 2 2 4 3 4" xfId="2337" xr:uid="{8B858A2C-1F63-486C-8B2A-0C7D4C76BFCC}"/>
    <cellStyle name="Normal 3 2 2 4 3 4 2" xfId="2338" xr:uid="{95EB84EE-5473-427C-A56D-E78F6D7B5B4D}"/>
    <cellStyle name="Normal 3 2 2 4 3 4 2 2" xfId="2339" xr:uid="{2F99A725-F526-48EA-8DDA-20EF53EACA93}"/>
    <cellStyle name="Normal 3 2 2 4 3 4 3" xfId="2340" xr:uid="{BEC5A513-72E3-4E1C-8D91-268E6C8B2A9C}"/>
    <cellStyle name="Normal 3 2 2 4 3 4 4" xfId="2341" xr:uid="{C4CCB99A-9ACB-46EF-AD20-1BAB33A00D6E}"/>
    <cellStyle name="Normal 3 2 2 4 3 4 5" xfId="2342" xr:uid="{88E6D6FB-6C07-42B5-A52F-1570F7B1203F}"/>
    <cellStyle name="Normal 3 2 2 4 3 5" xfId="2343" xr:uid="{AD7EFF80-F56E-4E46-99BE-39A9F14367B0}"/>
    <cellStyle name="Normal 3 2 2 4 3 5 2" xfId="2344" xr:uid="{010CAE45-AFDC-4251-8993-F427C9E0E386}"/>
    <cellStyle name="Normal 3 2 2 4 3 6" xfId="2345" xr:uid="{57008981-A726-49CC-AB7C-5B9956FB6026}"/>
    <cellStyle name="Normal 3 2 2 4 3 7" xfId="2346" xr:uid="{27DA65F1-351D-41C9-BE13-76F69395C5B3}"/>
    <cellStyle name="Normal 3 2 2 4 3 8" xfId="2347" xr:uid="{0B786866-08C2-4D6C-899D-0425DA63602A}"/>
    <cellStyle name="Normal 3 2 2 4 4" xfId="2348" xr:uid="{33100121-94AD-459B-AA8F-062B651AA361}"/>
    <cellStyle name="Normal 3 2 2 4 4 2" xfId="2349" xr:uid="{2544CEF3-5559-44E4-8809-F641E092A56F}"/>
    <cellStyle name="Normal 3 2 2 4 4 2 2" xfId="2350" xr:uid="{E407F0D3-7DB0-4EB2-A290-9761677936EE}"/>
    <cellStyle name="Normal 3 2 2 4 4 2 2 2" xfId="2351" xr:uid="{C9BAC5C2-A3F8-43E5-8984-0D107C3D1B21}"/>
    <cellStyle name="Normal 3 2 2 4 4 2 3" xfId="2352" xr:uid="{97261C6A-07B3-4C75-84D7-FFEFFBA3D32C}"/>
    <cellStyle name="Normal 3 2 2 4 4 2 4" xfId="2353" xr:uid="{F22CFB70-9006-4388-A639-7D8270821137}"/>
    <cellStyle name="Normal 3 2 2 4 4 2 5" xfId="2354" xr:uid="{88341FE1-925B-4319-BBE9-419A2057E777}"/>
    <cellStyle name="Normal 3 2 2 4 4 3" xfId="2355" xr:uid="{387F4157-3233-4A54-AF1D-8E1D7602B930}"/>
    <cellStyle name="Normal 3 2 2 4 4 3 2" xfId="2356" xr:uid="{FA385C7C-FE51-4E26-8E7E-9F8F00857658}"/>
    <cellStyle name="Normal 3 2 2 4 4 4" xfId="2357" xr:uid="{221CBBF1-5667-4621-8B2A-94D01A018E24}"/>
    <cellStyle name="Normal 3 2 2 4 4 5" xfId="2358" xr:uid="{D519DA84-8632-4011-9FD6-19FD7C99A479}"/>
    <cellStyle name="Normal 3 2 2 4 4 6" xfId="2359" xr:uid="{33450A03-602C-4DBF-97A6-9F1074638BF7}"/>
    <cellStyle name="Normal 3 2 2 4 5" xfId="2360" xr:uid="{96FC610E-189B-4A51-91FA-881C9153C1E0}"/>
    <cellStyle name="Normal 3 2 2 4 5 2" xfId="2361" xr:uid="{2082516C-24C1-465F-BB6D-74AD7182EFEC}"/>
    <cellStyle name="Normal 3 2 2 4 5 2 2" xfId="2362" xr:uid="{1F85EE5E-CD24-462F-8796-7C05BCF8703F}"/>
    <cellStyle name="Normal 3 2 2 4 5 3" xfId="2363" xr:uid="{34D369B2-433A-440A-8877-9D7C005053FC}"/>
    <cellStyle name="Normal 3 2 2 4 5 4" xfId="2364" xr:uid="{EB6F1F5E-C132-489C-A51A-B0DDC19AFB29}"/>
    <cellStyle name="Normal 3 2 2 4 5 5" xfId="2365" xr:uid="{799122FE-2F81-4707-9269-0910D3EF14F9}"/>
    <cellStyle name="Normal 3 2 2 4 6" xfId="2366" xr:uid="{7B4E704A-B4C4-46D9-A903-CD02E8DE4DE9}"/>
    <cellStyle name="Normal 3 2 2 4 6 2" xfId="2367" xr:uid="{6B1AF7F9-5A31-4E2B-9236-279B3B7260DA}"/>
    <cellStyle name="Normal 3 2 2 4 6 2 2" xfId="2368" xr:uid="{10993130-9275-4FDC-89E9-1F081CE2DBA3}"/>
    <cellStyle name="Normal 3 2 2 4 6 3" xfId="2369" xr:uid="{FD899838-22D6-4158-84B6-40A2F847A090}"/>
    <cellStyle name="Normal 3 2 2 4 6 4" xfId="2370" xr:uid="{9346DFF8-23FB-4E60-A081-54678ABBFBEA}"/>
    <cellStyle name="Normal 3 2 2 4 6 5" xfId="2371" xr:uid="{F9D68515-99D9-430B-BD8C-03EF153CDC2F}"/>
    <cellStyle name="Normal 3 2 2 4 7" xfId="2372" xr:uid="{0FB8D736-A2C2-4E96-895B-5789505320F9}"/>
    <cellStyle name="Normal 3 2 2 4 7 2" xfId="2373" xr:uid="{902F3078-2A74-4406-BED9-AB2B43ED7FCA}"/>
    <cellStyle name="Normal 3 2 2 4 8" xfId="2374" xr:uid="{11590BC3-3B11-4BB7-8EDB-389BC1824EA1}"/>
    <cellStyle name="Normal 3 2 2 4 9" xfId="2375" xr:uid="{87179FFA-53C4-45E2-B8E4-12C1381BABB4}"/>
    <cellStyle name="Normal 3 2 2 5" xfId="2376" xr:uid="{B7850CB5-48C1-4FCF-9034-FD71773BB76F}"/>
    <cellStyle name="Normal 3 2 2 5 2" xfId="2377" xr:uid="{547509CD-4F68-4CCC-A5DC-88D094741EBB}"/>
    <cellStyle name="Normal 3 2 2 5 2 2" xfId="2378" xr:uid="{0674512B-CA48-44C9-B5E2-060E7F514300}"/>
    <cellStyle name="Normal 3 2 2 5 2 2 2" xfId="2379" xr:uid="{44A40134-1EED-47F7-829B-31C4AAF4EFAF}"/>
    <cellStyle name="Normal 3 2 2 5 2 2 2 2" xfId="2380" xr:uid="{22787CAD-CAE5-4899-B841-6C0FCB592E5B}"/>
    <cellStyle name="Normal 3 2 2 5 2 2 3" xfId="2381" xr:uid="{B16A3D81-5B4C-4BF6-92FA-ACC3DA02376E}"/>
    <cellStyle name="Normal 3 2 2 5 2 2 4" xfId="2382" xr:uid="{3AA4D65B-B27E-4363-8A68-A8BDD69D1BEF}"/>
    <cellStyle name="Normal 3 2 2 5 2 2 5" xfId="2383" xr:uid="{4EEABE2B-152C-43E3-AA05-63C6CB2B6DD7}"/>
    <cellStyle name="Normal 3 2 2 5 2 3" xfId="2384" xr:uid="{CC1F5AE8-FA78-4B3E-AA20-CF199FC3B9F2}"/>
    <cellStyle name="Normal 3 2 2 5 2 3 2" xfId="2385" xr:uid="{8DD60CE2-9333-4BCE-94ED-20D858B46AF2}"/>
    <cellStyle name="Normal 3 2 2 5 2 4" xfId="2386" xr:uid="{F39B33B2-55D0-46CD-BD96-9E0D36B7D22A}"/>
    <cellStyle name="Normal 3 2 2 5 2 5" xfId="2387" xr:uid="{35DEB1FE-0BA7-41AC-A4C2-7D1EEAAF6BE8}"/>
    <cellStyle name="Normal 3 2 2 5 2 6" xfId="2388" xr:uid="{E8591613-054D-4D74-B852-753E77BFE6DE}"/>
    <cellStyle name="Normal 3 2 2 5 3" xfId="2389" xr:uid="{C3A33113-9DE7-4CAA-991E-DB082BD7C9C8}"/>
    <cellStyle name="Normal 3 2 2 5 3 2" xfId="2390" xr:uid="{6258D8BF-BB41-420C-B48F-DDEDCF21D2EA}"/>
    <cellStyle name="Normal 3 2 2 5 3 2 2" xfId="2391" xr:uid="{608B7E5C-34AF-4370-BC6D-D60FB1FFF8C6}"/>
    <cellStyle name="Normal 3 2 2 5 3 3" xfId="2392" xr:uid="{0D8C6B7D-01DD-4EC6-BC7F-1B68D35F1124}"/>
    <cellStyle name="Normal 3 2 2 5 3 4" xfId="2393" xr:uid="{CCC6EDB4-5610-473F-93E4-619E83E62022}"/>
    <cellStyle name="Normal 3 2 2 5 3 5" xfId="2394" xr:uid="{B06C6E28-055D-4326-ADC3-3E3C7C54B619}"/>
    <cellStyle name="Normal 3 2 2 5 4" xfId="2395" xr:uid="{753311FD-A887-4158-A54C-EEB5AC9E43BD}"/>
    <cellStyle name="Normal 3 2 2 5 4 2" xfId="2396" xr:uid="{670857C0-8CB4-4A23-8490-D62BCF2A1D15}"/>
    <cellStyle name="Normal 3 2 2 5 4 2 2" xfId="2397" xr:uid="{73FB28A1-64D9-4EC1-AE3F-1525F99D543E}"/>
    <cellStyle name="Normal 3 2 2 5 4 3" xfId="2398" xr:uid="{6B6C372D-9398-48EC-A716-E2F15B85096D}"/>
    <cellStyle name="Normal 3 2 2 5 4 4" xfId="2399" xr:uid="{C287BC1C-449B-451E-AEFA-2E539D895E93}"/>
    <cellStyle name="Normal 3 2 2 5 4 5" xfId="2400" xr:uid="{2E1E1E8E-642B-4B04-9626-897E304BC88A}"/>
    <cellStyle name="Normal 3 2 2 5 5" xfId="2401" xr:uid="{C3DE52C2-CE73-4D02-B69F-B0ECBD6C09DC}"/>
    <cellStyle name="Normal 3 2 2 5 5 2" xfId="2402" xr:uid="{594C5F65-CF99-40B1-8A14-BC41731FFC1B}"/>
    <cellStyle name="Normal 3 2 2 5 6" xfId="2403" xr:uid="{1E12D400-0B78-4D8B-9AF2-8E37A41439F5}"/>
    <cellStyle name="Normal 3 2 2 5 7" xfId="2404" xr:uid="{34273CD2-AAEA-4197-ABFF-70D5494A9D44}"/>
    <cellStyle name="Normal 3 2 2 5 8" xfId="2405" xr:uid="{4EF592EF-2D4B-497C-87A9-BD38E0C11ACC}"/>
    <cellStyle name="Normal 3 2 2 6" xfId="2406" xr:uid="{ED84B4B0-4488-4B9A-B4BA-165A6F409F8F}"/>
    <cellStyle name="Normal 3 2 2 6 2" xfId="2407" xr:uid="{A1E128AE-C486-4DF9-940D-53B949F477EE}"/>
    <cellStyle name="Normal 3 2 2 6 2 2" xfId="2408" xr:uid="{AB4A8290-2BAA-43A8-9D03-F8FF7D161D25}"/>
    <cellStyle name="Normal 3 2 2 6 2 2 2" xfId="2409" xr:uid="{CA509606-AB15-4701-AD54-F4FFDD3CC105}"/>
    <cellStyle name="Normal 3 2 2 6 2 2 2 2" xfId="2410" xr:uid="{8B464151-A283-40EA-85BE-C8B1070E3201}"/>
    <cellStyle name="Normal 3 2 2 6 2 2 3" xfId="2411" xr:uid="{4518666F-3FB0-493F-AB67-96F7DB553F4F}"/>
    <cellStyle name="Normal 3 2 2 6 2 2 4" xfId="2412" xr:uid="{57985522-8B57-406D-987B-32463B404A88}"/>
    <cellStyle name="Normal 3 2 2 6 2 2 5" xfId="2413" xr:uid="{5CA8564B-66C6-467B-9BD7-05051FDB818F}"/>
    <cellStyle name="Normal 3 2 2 6 2 3" xfId="2414" xr:uid="{D5DE7594-AEFA-4DEC-9448-CDE4FC58C475}"/>
    <cellStyle name="Normal 3 2 2 6 2 3 2" xfId="2415" xr:uid="{44ED22DE-7EE9-4268-A8E7-010EB0E8E787}"/>
    <cellStyle name="Normal 3 2 2 6 2 4" xfId="2416" xr:uid="{18EA1520-FA62-44EF-864D-EE2D05144468}"/>
    <cellStyle name="Normal 3 2 2 6 2 5" xfId="2417" xr:uid="{F05910F8-B3D7-4A6B-8656-596615916258}"/>
    <cellStyle name="Normal 3 2 2 6 2 6" xfId="2418" xr:uid="{1BF79301-10BE-4DE6-B3EE-BAB8E14677E2}"/>
    <cellStyle name="Normal 3 2 2 6 3" xfId="2419" xr:uid="{554E6A8A-95F2-4326-9CA1-B96EB3BDF291}"/>
    <cellStyle name="Normal 3 2 2 6 3 2" xfId="2420" xr:uid="{4D181A78-7463-48A5-B4F4-C82EBE0E567E}"/>
    <cellStyle name="Normal 3 2 2 6 3 2 2" xfId="2421" xr:uid="{1D6216FE-C679-4651-AA3E-62C5D8504798}"/>
    <cellStyle name="Normal 3 2 2 6 3 3" xfId="2422" xr:uid="{4420D953-3ADB-462E-B6A1-9C92EB52496F}"/>
    <cellStyle name="Normal 3 2 2 6 3 4" xfId="2423" xr:uid="{C07B9369-6F81-42CD-90BA-36AC3B65F84F}"/>
    <cellStyle name="Normal 3 2 2 6 3 5" xfId="2424" xr:uid="{44571EB2-8EF6-4787-AD33-975F071A2EC1}"/>
    <cellStyle name="Normal 3 2 2 6 4" xfId="2425" xr:uid="{B1085A97-9936-425E-9A30-26E96FA8886B}"/>
    <cellStyle name="Normal 3 2 2 6 4 2" xfId="2426" xr:uid="{D26790A7-E026-4253-9681-C211C52353E1}"/>
    <cellStyle name="Normal 3 2 2 6 4 2 2" xfId="2427" xr:uid="{0D4C4380-E8C6-4D7F-BC91-16B77097505A}"/>
    <cellStyle name="Normal 3 2 2 6 4 3" xfId="2428" xr:uid="{C1288577-5993-4767-9C01-B2787C4E4173}"/>
    <cellStyle name="Normal 3 2 2 6 4 4" xfId="2429" xr:uid="{5BC49E5D-4AAC-4F3C-8145-F51F7398C621}"/>
    <cellStyle name="Normal 3 2 2 6 4 5" xfId="2430" xr:uid="{9B3C043C-3673-47B1-B404-FF27C0AB3151}"/>
    <cellStyle name="Normal 3 2 2 6 5" xfId="2431" xr:uid="{5823E0AF-4E88-42A2-B809-B4E21632AF70}"/>
    <cellStyle name="Normal 3 2 2 6 5 2" xfId="2432" xr:uid="{7CA2CBB9-5548-4459-BC12-9054298BD3EC}"/>
    <cellStyle name="Normal 3 2 2 6 6" xfId="2433" xr:uid="{99495A8D-3F1F-479C-89BF-D721BABC3329}"/>
    <cellStyle name="Normal 3 2 2 6 7" xfId="2434" xr:uid="{7148E6D9-DFB2-476C-BB38-A701EDA72DD0}"/>
    <cellStyle name="Normal 3 2 2 6 8" xfId="2435" xr:uid="{EEBF238F-1B2D-493B-8330-0B4069820BDD}"/>
    <cellStyle name="Normal 3 2 2 7" xfId="2436" xr:uid="{88BF61A2-7859-4675-A09E-06D6A148EC35}"/>
    <cellStyle name="Normal 3 2 2 7 2" xfId="2437" xr:uid="{0FCF9EA2-6D73-4DB3-A40E-DD76C1E38CBD}"/>
    <cellStyle name="Normal 3 2 2 7 2 2" xfId="2438" xr:uid="{19FFFDF9-6218-4A1D-9622-19380B827C9D}"/>
    <cellStyle name="Normal 3 2 2 7 2 2 2" xfId="2439" xr:uid="{00238250-1D67-46A3-BEF2-8679B80E61E3}"/>
    <cellStyle name="Normal 3 2 2 7 2 3" xfId="2440" xr:uid="{E5745B14-DE96-408C-90B4-60A01625BF07}"/>
    <cellStyle name="Normal 3 2 2 7 2 4" xfId="2441" xr:uid="{3AB7C2DE-EB06-41A0-ADC7-453026679923}"/>
    <cellStyle name="Normal 3 2 2 7 2 5" xfId="2442" xr:uid="{31235E95-F32B-4E98-853B-DFBFA42BA42A}"/>
    <cellStyle name="Normal 3 2 2 7 3" xfId="2443" xr:uid="{89F6A762-B82B-4AC8-AF2A-8FF97D4D948A}"/>
    <cellStyle name="Normal 3 2 2 7 3 2" xfId="2444" xr:uid="{D92455F6-B028-4A19-BF73-3BA2E18518CF}"/>
    <cellStyle name="Normal 3 2 2 7 4" xfId="2445" xr:uid="{21743A53-24C9-4DE4-8615-9E882774BD2B}"/>
    <cellStyle name="Normal 3 2 2 7 5" xfId="2446" xr:uid="{EF075AEB-3200-447C-A826-6AF21A13FBF7}"/>
    <cellStyle name="Normal 3 2 2 7 6" xfId="2447" xr:uid="{17EEE422-D5D5-4E34-B8EE-037CFB058694}"/>
    <cellStyle name="Normal 3 2 2 8" xfId="2448" xr:uid="{004E104C-853B-4C0E-A555-ECCDA477C546}"/>
    <cellStyle name="Normal 3 2 2 8 2" xfId="2449" xr:uid="{690EA073-3DBE-4567-9AB8-B6D31D2A6953}"/>
    <cellStyle name="Normal 3 2 2 8 2 2" xfId="2450" xr:uid="{76EE62DE-35D9-46FB-8C35-BCA8CBE0AD0D}"/>
    <cellStyle name="Normal 3 2 2 8 3" xfId="2451" xr:uid="{A5DBF00F-7257-4255-AF73-7A0BF3AD3C6E}"/>
    <cellStyle name="Normal 3 2 2 8 4" xfId="2452" xr:uid="{AFAE51C7-5241-4EA3-BF77-3CF8852270EF}"/>
    <cellStyle name="Normal 3 2 2 8 5" xfId="2453" xr:uid="{1A22978F-DC91-41C9-9A96-245F6ED3EBC2}"/>
    <cellStyle name="Normal 3 2 2 9" xfId="2454" xr:uid="{809F6F65-3339-47A4-BD07-7E9DEA33AB87}"/>
    <cellStyle name="Normal 3 2 2 9 2" xfId="2455" xr:uid="{B3CD1201-7744-454C-9434-54BFBFB16762}"/>
    <cellStyle name="Normal 3 2 3" xfId="2456" xr:uid="{FE02FB0D-D83E-45EF-B08C-BDED05728D60}"/>
    <cellStyle name="Normal 3 2 3 2" xfId="2457" xr:uid="{C75E2ADE-8BF2-407A-A50D-B10CB95EA767}"/>
    <cellStyle name="Normal 3 2 4" xfId="2458" xr:uid="{29928AD7-A265-44F0-BAE0-CCF4B5BD1ED3}"/>
    <cellStyle name="Normal 3 2 5" xfId="2459" xr:uid="{77ABA176-CF97-479B-BBD2-DA6B4B388302}"/>
    <cellStyle name="Normal 3 3" xfId="31" xr:uid="{EFDDEF13-4004-40CE-9E6D-FE6D419EC14E}"/>
    <cellStyle name="Normal 3 3 10" xfId="2460" xr:uid="{AD4E3F4D-590F-4057-B542-65F74314FDDD}"/>
    <cellStyle name="Normal 3 3 10 2" xfId="2461" xr:uid="{BF829E47-478D-402F-8593-D7B1DD958A5A}"/>
    <cellStyle name="Normal 3 3 11" xfId="2462" xr:uid="{96870823-5CB4-4A7A-90E4-FF37B87C9681}"/>
    <cellStyle name="Normal 3 3 11 2" xfId="2463" xr:uid="{4444B39A-73F4-4BD9-B83D-B538B709B7A3}"/>
    <cellStyle name="Normal 3 3 11 2 2" xfId="2464" xr:uid="{3F33ADD6-8771-43F0-9E3D-8FD9116A0B86}"/>
    <cellStyle name="Normal 3 3 11 3" xfId="2465" xr:uid="{EE61961D-E046-48A1-BA07-BED4E140C326}"/>
    <cellStyle name="Normal 3 3 11 4" xfId="2466" xr:uid="{20C81BE2-4244-49B7-89D5-0BD06F105138}"/>
    <cellStyle name="Normal 3 3 11 5" xfId="2467" xr:uid="{32B58C64-611A-4204-869E-B390907E6645}"/>
    <cellStyle name="Normal 3 3 12" xfId="2468" xr:uid="{97264B7D-DC14-4AAF-B3FE-55EE99B632DD}"/>
    <cellStyle name="Normal 3 3 12 2" xfId="2469" xr:uid="{68F8E11C-3F26-4E9C-AF86-5CCACF873084}"/>
    <cellStyle name="Normal 3 3 13" xfId="2470" xr:uid="{C03BFFF4-19B4-4676-A0CC-262777F9BC89}"/>
    <cellStyle name="Normal 3 3 14" xfId="2471" xr:uid="{2B1A505A-0CB2-4849-B08D-1A885A88F54E}"/>
    <cellStyle name="Normal 3 3 15" xfId="2472" xr:uid="{A22FEE3C-25C6-4003-A4D0-718F86782B63}"/>
    <cellStyle name="Normal 3 3 2" xfId="2473" xr:uid="{C27C6410-5575-4D6A-BD52-4A2971053BD4}"/>
    <cellStyle name="Normal 3 3 2 10" xfId="2474" xr:uid="{D97032E1-2F20-4D4C-B50E-375E314270F2}"/>
    <cellStyle name="Normal 3 3 2 11" xfId="2475" xr:uid="{380A3E76-3027-4042-A54C-0E84CB5F54E7}"/>
    <cellStyle name="Normal 3 3 2 2" xfId="2476" xr:uid="{3A87CF3A-9799-4047-A892-9122D75724DA}"/>
    <cellStyle name="Normal 3 3 2 2 2" xfId="2477" xr:uid="{28E504C2-F0F6-4B58-9039-FB18D34ECB76}"/>
    <cellStyle name="Normal 3 3 2 2 2 2" xfId="2478" xr:uid="{581A1E64-95A9-44BF-B374-5094EB49CDC2}"/>
    <cellStyle name="Normal 3 3 2 2 2 2 2" xfId="2479" xr:uid="{F2B29005-A52C-409B-AC69-18699BDA51BE}"/>
    <cellStyle name="Normal 3 3 2 2 2 2 2 2" xfId="2480" xr:uid="{A5E92E75-EAC0-4B24-9508-0D0A77A56A4B}"/>
    <cellStyle name="Normal 3 3 2 2 2 2 3" xfId="2481" xr:uid="{B121020C-AC42-4133-B03B-83D855340A9E}"/>
    <cellStyle name="Normal 3 3 2 2 2 2 4" xfId="2482" xr:uid="{7AC23D4A-8268-483E-8761-CB6EB30C5AF5}"/>
    <cellStyle name="Normal 3 3 2 2 2 2 5" xfId="2483" xr:uid="{1887A3EA-1A21-4CA0-A1AD-B019828690E9}"/>
    <cellStyle name="Normal 3 3 2 2 2 3" xfId="2484" xr:uid="{48E19AD6-EF57-41BE-8615-A56EDE96388F}"/>
    <cellStyle name="Normal 3 3 2 2 2 3 2" xfId="2485" xr:uid="{696F067E-1403-4684-A187-DE7780513A40}"/>
    <cellStyle name="Normal 3 3 2 2 2 4" xfId="2486" xr:uid="{64EA6755-EE41-4770-A921-DE94D06AC257}"/>
    <cellStyle name="Normal 3 3 2 2 2 5" xfId="2487" xr:uid="{3997AF99-BD02-46A3-8867-78830EB4C016}"/>
    <cellStyle name="Normal 3 3 2 2 2 6" xfId="2488" xr:uid="{CD6C3BF0-E805-4743-AD7F-1B5108C298BD}"/>
    <cellStyle name="Normal 3 3 2 2 3" xfId="2489" xr:uid="{BC56993A-A9F0-442E-9339-76D2DCBF35D5}"/>
    <cellStyle name="Normal 3 3 2 2 3 2" xfId="2490" xr:uid="{508C64E2-CC1D-4469-B0ED-A4A2EA357A2C}"/>
    <cellStyle name="Normal 3 3 2 2 3 2 2" xfId="2491" xr:uid="{B7D72DB3-2307-4711-9D5E-7C3301843B58}"/>
    <cellStyle name="Normal 3 3 2 2 3 3" xfId="2492" xr:uid="{56AB88BD-2844-404D-97B9-C7BF6D8009FA}"/>
    <cellStyle name="Normal 3 3 2 2 3 4" xfId="2493" xr:uid="{99B11425-9A28-433A-A211-3E66F3014FD5}"/>
    <cellStyle name="Normal 3 3 2 2 3 5" xfId="2494" xr:uid="{2E445374-6591-44D7-A0C2-5A0EEE7E232D}"/>
    <cellStyle name="Normal 3 3 2 2 4" xfId="2495" xr:uid="{0424D6F4-110F-4656-9FFB-F586399B3B35}"/>
    <cellStyle name="Normal 3 3 2 2 4 2" xfId="2496" xr:uid="{08F68E19-A61B-4D56-9DFE-3E7E046B7D2B}"/>
    <cellStyle name="Normal 3 3 2 2 4 2 2" xfId="2497" xr:uid="{73F1AAFA-C3A5-411F-ABF7-B6F967129064}"/>
    <cellStyle name="Normal 3 3 2 2 4 3" xfId="2498" xr:uid="{ADBA514B-A3C3-4C48-B788-17ABAF6E5E02}"/>
    <cellStyle name="Normal 3 3 2 2 4 4" xfId="2499" xr:uid="{A1E1FA72-DFE4-4734-9E39-D0B95BBD2914}"/>
    <cellStyle name="Normal 3 3 2 2 4 5" xfId="2500" xr:uid="{183575C4-0CAC-420B-B735-318BF5E9EF21}"/>
    <cellStyle name="Normal 3 3 2 2 5" xfId="2501" xr:uid="{CB32C98A-2CE8-4B0B-AB51-69F1DD2533BC}"/>
    <cellStyle name="Normal 3 3 2 2 5 2" xfId="2502" xr:uid="{0DF4941E-1EF9-497C-87AA-BA19B14A1A27}"/>
    <cellStyle name="Normal 3 3 2 2 6" xfId="2503" xr:uid="{19A01F3E-9EDD-46AE-BF47-124BE43E18E6}"/>
    <cellStyle name="Normal 3 3 2 2 7" xfId="2504" xr:uid="{5E8F1BCC-6E30-4264-A1FE-357A741E2C1C}"/>
    <cellStyle name="Normal 3 3 2 2 8" xfId="2505" xr:uid="{31D845D7-0BD5-40C5-8F77-580654C4B2E1}"/>
    <cellStyle name="Normal 3 3 2 3" xfId="2506" xr:uid="{E377D2DD-FC88-4B33-A0FE-F4F0A0499DD9}"/>
    <cellStyle name="Normal 3 3 2 3 2" xfId="2507" xr:uid="{07AFB065-5970-4D2D-9C2D-F160DEDC28A7}"/>
    <cellStyle name="Normal 3 3 2 3 2 2" xfId="2508" xr:uid="{B436FEBA-8A61-42F1-9542-01CCE3D4B305}"/>
    <cellStyle name="Normal 3 3 2 3 2 2 2" xfId="2509" xr:uid="{A960C389-6767-48A0-A7E0-6DDE1790829E}"/>
    <cellStyle name="Normal 3 3 2 3 2 2 2 2" xfId="2510" xr:uid="{3D66AD8D-95DE-4C7C-98F7-00FB902C1602}"/>
    <cellStyle name="Normal 3 3 2 3 2 2 3" xfId="2511" xr:uid="{6B248619-5254-4DE9-A6FB-BF1D88972F27}"/>
    <cellStyle name="Normal 3 3 2 3 2 2 4" xfId="2512" xr:uid="{851BDC44-F01D-47CC-B420-63E4F3D55D9A}"/>
    <cellStyle name="Normal 3 3 2 3 2 2 5" xfId="2513" xr:uid="{9B701A42-A6B2-4D9F-803E-3C77F2B8A959}"/>
    <cellStyle name="Normal 3 3 2 3 2 3" xfId="2514" xr:uid="{A56D0B29-EE9E-47D9-80BF-0C69AD875439}"/>
    <cellStyle name="Normal 3 3 2 3 2 3 2" xfId="2515" xr:uid="{D4A779F6-843C-48A5-8199-16E34CE68131}"/>
    <cellStyle name="Normal 3 3 2 3 2 4" xfId="2516" xr:uid="{613A9D38-78DF-4709-A9F6-A43AF111B635}"/>
    <cellStyle name="Normal 3 3 2 3 2 5" xfId="2517" xr:uid="{DEA84B7B-0CE9-4945-8FD4-9824CEB014C1}"/>
    <cellStyle name="Normal 3 3 2 3 2 6" xfId="2518" xr:uid="{9FA53E86-9994-4EB1-A1C8-0E53477BC107}"/>
    <cellStyle name="Normal 3 3 2 3 3" xfId="2519" xr:uid="{379BFB09-5740-4ABA-A497-B02B9B972781}"/>
    <cellStyle name="Normal 3 3 2 3 3 2" xfId="2520" xr:uid="{92014E40-B00B-4A20-AB61-292BDB7FE9F4}"/>
    <cellStyle name="Normal 3 3 2 3 3 2 2" xfId="2521" xr:uid="{2B27A611-73FD-4D18-A54B-E4ACCF1F10BC}"/>
    <cellStyle name="Normal 3 3 2 3 3 2 2 2" xfId="2522" xr:uid="{5F22F778-E54D-459A-9805-96B4A73B53D9}"/>
    <cellStyle name="Normal 3 3 2 3 3 2 3" xfId="2523" xr:uid="{E3DE4411-9263-4D58-AE89-5303E17B7E8B}"/>
    <cellStyle name="Normal 3 3 2 3 3 2 4" xfId="2524" xr:uid="{C2FA7889-1C0F-40F3-A1D8-D93E66C8D8B6}"/>
    <cellStyle name="Normal 3 3 2 3 3 3" xfId="2525" xr:uid="{412D465F-0676-461B-90AA-2BD8019CC5F1}"/>
    <cellStyle name="Normal 3 3 2 3 3 3 2" xfId="2526" xr:uid="{1F5DCA3D-67C2-46AB-B83D-CE5150EFB12C}"/>
    <cellStyle name="Normal 3 3 2 3 3 4" xfId="2527" xr:uid="{7DB71B64-FEB4-4150-B4A0-A6FE6C495F5B}"/>
    <cellStyle name="Normal 3 3 2 3 3 5" xfId="2528" xr:uid="{B6643447-4BDB-461F-8B9B-7476738B4895}"/>
    <cellStyle name="Normal 3 3 2 3 3 6" xfId="2529" xr:uid="{58E049A3-1000-4E69-99AC-C649E31B1B9F}"/>
    <cellStyle name="Normal 3 3 2 3 4" xfId="2530" xr:uid="{D485789F-3544-4A8C-AC83-9CA490496166}"/>
    <cellStyle name="Normal 3 3 2 3 4 2" xfId="2531" xr:uid="{374E9083-3437-44DD-9758-94510309253A}"/>
    <cellStyle name="Normal 3 3 2 3 4 2 2" xfId="2532" xr:uid="{6B9E1FB0-6CBB-4EEE-AB74-983BE2C7F3A6}"/>
    <cellStyle name="Normal 3 3 2 3 4 3" xfId="2533" xr:uid="{CC2E3E6E-24D3-4954-AEDA-726D560CBCF5}"/>
    <cellStyle name="Normal 3 3 2 3 4 4" xfId="2534" xr:uid="{5837D046-01C0-456B-932F-F449F36FBA86}"/>
    <cellStyle name="Normal 3 3 2 3 4 5" xfId="2535" xr:uid="{697E307B-107B-43F5-AD32-412FB4B26768}"/>
    <cellStyle name="Normal 3 3 2 3 5" xfId="2536" xr:uid="{CD62BD1C-C182-4307-BE6B-FBEA61B67C76}"/>
    <cellStyle name="Normal 3 3 2 3 5 2" xfId="2537" xr:uid="{F307582E-AE4D-47D2-8C50-DC640469A050}"/>
    <cellStyle name="Normal 3 3 2 3 5 2 2" xfId="2538" xr:uid="{C13C6032-1D76-453E-8718-9AA7DD0624C8}"/>
    <cellStyle name="Normal 3 3 2 3 5 3" xfId="2539" xr:uid="{C25A09A6-4171-49E1-98BC-0EC384A83B41}"/>
    <cellStyle name="Normal 3 3 2 3 5 4" xfId="2540" xr:uid="{E3FB8E0A-A69A-4E18-82C6-B179DD49DB32}"/>
    <cellStyle name="Normal 3 3 2 3 5 5" xfId="2541" xr:uid="{A28303F9-9839-442E-92BF-95CEB42D9F02}"/>
    <cellStyle name="Normal 3 3 2 3 6" xfId="2542" xr:uid="{90BCF91B-1525-4493-BC90-2DD4AE6F1884}"/>
    <cellStyle name="Normal 3 3 2 3 6 2" xfId="2543" xr:uid="{89CCA010-AA2C-41D7-B811-97C40BEB7ECC}"/>
    <cellStyle name="Normal 3 3 2 3 7" xfId="2544" xr:uid="{4E179AC3-932E-49B5-84DF-BE5CE94C169F}"/>
    <cellStyle name="Normal 3 3 2 3 8" xfId="2545" xr:uid="{EE708BAA-35B2-47A3-A89F-ED3B8A190510}"/>
    <cellStyle name="Normal 3 3 2 3 9" xfId="2546" xr:uid="{220CC06D-9807-4A46-B3CD-77D097449A71}"/>
    <cellStyle name="Normal 3 3 2 4" xfId="2547" xr:uid="{A2746C92-1808-48FB-AE1D-47854129818F}"/>
    <cellStyle name="Normal 3 3 2 4 2" xfId="2548" xr:uid="{D25C0506-9A83-4AD4-B502-9909EEAC4D76}"/>
    <cellStyle name="Normal 3 3 2 4 2 2" xfId="2549" xr:uid="{5F53BA12-BE3E-4CFC-B739-59AC754965FA}"/>
    <cellStyle name="Normal 3 3 2 4 2 2 2" xfId="2550" xr:uid="{9CE17080-11B0-4B4E-AF90-5D33A279311E}"/>
    <cellStyle name="Normal 3 3 2 4 2 3" xfId="2551" xr:uid="{55B3DDA8-8254-4C27-B4B9-CF6CBF5C8258}"/>
    <cellStyle name="Normal 3 3 2 4 2 4" xfId="2552" xr:uid="{4671CC4C-75C8-412E-A354-8D1E0F0CB615}"/>
    <cellStyle name="Normal 3 3 2 4 2 5" xfId="2553" xr:uid="{96DBB2C8-E30C-4790-AE15-E89B1C2208E4}"/>
    <cellStyle name="Normal 3 3 2 4 3" xfId="2554" xr:uid="{71647AE6-CFE3-42FA-81EC-1FC684B4747B}"/>
    <cellStyle name="Normal 3 3 2 4 3 2" xfId="2555" xr:uid="{968AE167-7BCE-451C-9C99-F9ABDFED0A7D}"/>
    <cellStyle name="Normal 3 3 2 4 4" xfId="2556" xr:uid="{7992EE92-6793-406D-935C-2CB58A4456A0}"/>
    <cellStyle name="Normal 3 3 2 4 5" xfId="2557" xr:uid="{D89A331C-0D0D-4FDC-9ECA-CB9ABDD8EA3B}"/>
    <cellStyle name="Normal 3 3 2 4 6" xfId="2558" xr:uid="{55B551CB-C8AB-4575-BD51-31849CDA0ADA}"/>
    <cellStyle name="Normal 3 3 2 5" xfId="2559" xr:uid="{32A20762-8CFB-4981-A13B-757368C00FC0}"/>
    <cellStyle name="Normal 3 3 2 5 2" xfId="2560" xr:uid="{8013C062-BCF6-4F05-AEB6-15526CC7FCEB}"/>
    <cellStyle name="Normal 3 3 2 5 2 2" xfId="2561" xr:uid="{E7528F5D-087B-455D-881F-BBA52D56B7BD}"/>
    <cellStyle name="Normal 3 3 2 5 2 2 2" xfId="2562" xr:uid="{41AC4CE0-0716-4995-A0DE-BD15495302C6}"/>
    <cellStyle name="Normal 3 3 2 5 2 3" xfId="2563" xr:uid="{5D30413D-9E74-4104-9988-7433DA7AE7BC}"/>
    <cellStyle name="Normal 3 3 2 5 2 4" xfId="2564" xr:uid="{035E9102-EE4F-4E69-83BE-E9709C6053B6}"/>
    <cellStyle name="Normal 3 3 2 5 3" xfId="2565" xr:uid="{6B94E401-B3FA-420E-8C9F-8CF47EA221B0}"/>
    <cellStyle name="Normal 3 3 2 5 3 2" xfId="2566" xr:uid="{5CA32C93-583B-46E8-9EDA-569AB0D28EDF}"/>
    <cellStyle name="Normal 3 3 2 5 4" xfId="2567" xr:uid="{20F6D50E-7C1A-4363-9148-B6353295C604}"/>
    <cellStyle name="Normal 3 3 2 5 5" xfId="2568" xr:uid="{5AF61F74-4378-42D6-9BEB-ECE7E7AD456D}"/>
    <cellStyle name="Normal 3 3 2 5 6" xfId="2569" xr:uid="{6EAA4E16-2B19-4C95-B732-078576E899DB}"/>
    <cellStyle name="Normal 3 3 2 6" xfId="2570" xr:uid="{6FFF00D3-2C67-4F12-8107-5C4E091EB00F}"/>
    <cellStyle name="Normal 3 3 2 6 2" xfId="2571" xr:uid="{206D580D-BF19-4888-92B3-0997AA2A3196}"/>
    <cellStyle name="Normal 3 3 2 6 2 2" xfId="2572" xr:uid="{4B0971B9-FAED-4488-82CF-722AB55FA311}"/>
    <cellStyle name="Normal 3 3 2 6 3" xfId="2573" xr:uid="{15F38A71-D8CD-4696-8B8C-D603A4341FDA}"/>
    <cellStyle name="Normal 3 3 2 6 4" xfId="2574" xr:uid="{7DD3328D-1C4E-499B-B7FB-1A549D1BF899}"/>
    <cellStyle name="Normal 3 3 2 6 5" xfId="2575" xr:uid="{FC33CDBA-6EB9-49D1-A675-95DFAB084707}"/>
    <cellStyle name="Normal 3 3 2 7" xfId="2576" xr:uid="{0E29F819-2DE2-4AC6-9B25-D3D25E5F3F95}"/>
    <cellStyle name="Normal 3 3 2 7 2" xfId="2577" xr:uid="{D3F1EE12-52A0-4073-BB63-7764E192B374}"/>
    <cellStyle name="Normal 3 3 2 7 2 2" xfId="2578" xr:uid="{1B7563D1-F979-4263-B6BD-D56A4C1C8B81}"/>
    <cellStyle name="Normal 3 3 2 7 3" xfId="2579" xr:uid="{91E06918-0B06-4550-BEBF-8F92CD1CDD1B}"/>
    <cellStyle name="Normal 3 3 2 7 4" xfId="2580" xr:uid="{655C5D9D-809E-407D-B93C-9473BE0CF233}"/>
    <cellStyle name="Normal 3 3 2 7 5" xfId="2581" xr:uid="{41DCFFC9-28F4-4961-BAA2-F77F7F8AFB87}"/>
    <cellStyle name="Normal 3 3 2 8" xfId="2582" xr:uid="{59031335-A02B-417F-9D6D-10EA1F0083B1}"/>
    <cellStyle name="Normal 3 3 2 8 2" xfId="2583" xr:uid="{A3B00B26-0922-40B8-B1BE-24A7ABB74B41}"/>
    <cellStyle name="Normal 3 3 2 9" xfId="2584" xr:uid="{0465E3FC-6FDF-4735-981E-BDA6B9597814}"/>
    <cellStyle name="Normal 3 3 3" xfId="2585" xr:uid="{D75B86A0-125D-4B86-9A20-00BB7DBEC3B7}"/>
    <cellStyle name="Normal 3 3 3 10" xfId="2586" xr:uid="{D72380E1-37CE-4751-9388-E78644AA9703}"/>
    <cellStyle name="Normal 3 3 3 2" xfId="2587" xr:uid="{123AD488-AC8D-4285-B961-7267BB3D240A}"/>
    <cellStyle name="Normal 3 3 3 2 2" xfId="2588" xr:uid="{7CD0A1E7-8409-4B24-923B-E55E9EC76492}"/>
    <cellStyle name="Normal 3 3 3 2 2 2" xfId="2589" xr:uid="{BCA30A6C-CDFE-4D72-A2F0-B099F05D4BF1}"/>
    <cellStyle name="Normal 3 3 3 2 2 2 2" xfId="2590" xr:uid="{B4A67363-9EF7-4CB2-90CF-CC9B4CD12189}"/>
    <cellStyle name="Normal 3 3 3 2 2 2 2 2" xfId="2591" xr:uid="{2C26A112-445D-440F-B306-FEBA3DAF5422}"/>
    <cellStyle name="Normal 3 3 3 2 2 2 3" xfId="2592" xr:uid="{A511DC61-CDD4-4215-824F-EC0AAD0A41F0}"/>
    <cellStyle name="Normal 3 3 3 2 2 2 4" xfId="2593" xr:uid="{7A7F6153-1EAE-4C26-8E3D-38D191B2F59E}"/>
    <cellStyle name="Normal 3 3 3 2 2 2 5" xfId="2594" xr:uid="{9AAF0690-95E0-47DB-9EFE-35B7AB0388EC}"/>
    <cellStyle name="Normal 3 3 3 2 2 3" xfId="2595" xr:uid="{511CF643-AD9C-4901-8DAA-2C5C4B5C1104}"/>
    <cellStyle name="Normal 3 3 3 2 2 3 2" xfId="2596" xr:uid="{0D6BA0DD-DAC3-4D80-BB52-3A46127C84FA}"/>
    <cellStyle name="Normal 3 3 3 2 2 4" xfId="2597" xr:uid="{A4F2EF9E-6E2F-44B8-B332-849D078567F5}"/>
    <cellStyle name="Normal 3 3 3 2 2 5" xfId="2598" xr:uid="{DE4D5BB4-FB7B-40DB-850E-6D19F027D7DE}"/>
    <cellStyle name="Normal 3 3 3 2 2 6" xfId="2599" xr:uid="{1F54C2E6-D41E-4568-BCB4-4BB6AA9CA9B8}"/>
    <cellStyle name="Normal 3 3 3 2 3" xfId="2600" xr:uid="{35DE6A71-036C-4516-B1AC-E9EA83B38B5A}"/>
    <cellStyle name="Normal 3 3 3 2 3 2" xfId="2601" xr:uid="{7D1BBE4A-1010-4932-AA5B-08D667F048A7}"/>
    <cellStyle name="Normal 3 3 3 2 3 2 2" xfId="2602" xr:uid="{EC3145AB-86AD-4B49-B98F-CBFDEFE598A9}"/>
    <cellStyle name="Normal 3 3 3 2 3 3" xfId="2603" xr:uid="{DB8D566E-400F-46CC-9D5A-C931EB4E4E68}"/>
    <cellStyle name="Normal 3 3 3 2 3 4" xfId="2604" xr:uid="{CE1F439D-431D-4393-8635-B6201BB6C0F5}"/>
    <cellStyle name="Normal 3 3 3 2 3 5" xfId="2605" xr:uid="{6A146694-C4C5-4FEC-AFBE-1B0E8537B894}"/>
    <cellStyle name="Normal 3 3 3 2 4" xfId="2606" xr:uid="{DBBEB575-4ACE-4558-B6EA-BE1EFC281546}"/>
    <cellStyle name="Normal 3 3 3 2 4 2" xfId="2607" xr:uid="{C5B13CCA-CD17-423A-9488-815A79B91F4A}"/>
    <cellStyle name="Normal 3 3 3 2 4 2 2" xfId="2608" xr:uid="{AA646BB9-39F9-4F1C-874C-DBE83B85F178}"/>
    <cellStyle name="Normal 3 3 3 2 4 3" xfId="2609" xr:uid="{4B4472FA-8BE2-419D-8DFB-11BD646E4E69}"/>
    <cellStyle name="Normal 3 3 3 2 4 4" xfId="2610" xr:uid="{80A8BFBA-462F-44EE-A40D-497287CD923C}"/>
    <cellStyle name="Normal 3 3 3 2 4 5" xfId="2611" xr:uid="{B72DF63F-33D3-4439-8EDE-1932E76D2243}"/>
    <cellStyle name="Normal 3 3 3 2 5" xfId="2612" xr:uid="{D4F9CBB7-F4B6-4829-8975-3544557363C4}"/>
    <cellStyle name="Normal 3 3 3 2 5 2" xfId="2613" xr:uid="{C618AFF8-A92C-456B-B969-40F0BD5EC44E}"/>
    <cellStyle name="Normal 3 3 3 2 6" xfId="2614" xr:uid="{6DBCD506-5524-4110-BC07-DAEC48B57609}"/>
    <cellStyle name="Normal 3 3 3 2 7" xfId="2615" xr:uid="{ACB4AC48-10A2-40D1-908D-4AB65D5A1F67}"/>
    <cellStyle name="Normal 3 3 3 2 8" xfId="2616" xr:uid="{259B285E-82D8-44EA-B600-B9AB6A38222E}"/>
    <cellStyle name="Normal 3 3 3 3" xfId="2617" xr:uid="{88E5FB79-1A2A-4652-BF0E-27DAC8020B48}"/>
    <cellStyle name="Normal 3 3 3 3 2" xfId="2618" xr:uid="{696BFFEA-982C-4ED7-B4E8-CC818C892A92}"/>
    <cellStyle name="Normal 3 3 3 3 2 2" xfId="2619" xr:uid="{722D6C6C-3E01-44B3-9838-8C7BF0888B00}"/>
    <cellStyle name="Normal 3 3 3 3 2 2 2" xfId="2620" xr:uid="{C104EB6E-E02D-4973-9A75-B2AAF0A4E9D5}"/>
    <cellStyle name="Normal 3 3 3 3 2 2 2 2" xfId="2621" xr:uid="{2E252D03-E603-4719-A5A2-E26A68A40253}"/>
    <cellStyle name="Normal 3 3 3 3 2 2 3" xfId="2622" xr:uid="{581C45DC-DFF1-4B86-9993-C61CAE1FF666}"/>
    <cellStyle name="Normal 3 3 3 3 2 2 4" xfId="2623" xr:uid="{CE7925D6-BE33-4CBB-A2CD-FD8317056EC9}"/>
    <cellStyle name="Normal 3 3 3 3 2 2 5" xfId="2624" xr:uid="{57AD9BA9-4D45-43EE-8FD6-509939FBFF45}"/>
    <cellStyle name="Normal 3 3 3 3 2 3" xfId="2625" xr:uid="{56AE5C77-A956-45D3-AE22-9C60E95B4D8B}"/>
    <cellStyle name="Normal 3 3 3 3 2 3 2" xfId="2626" xr:uid="{2F5B16F3-CF7E-4871-95A6-89E828B9CF0C}"/>
    <cellStyle name="Normal 3 3 3 3 2 4" xfId="2627" xr:uid="{C78C474C-758B-4971-B771-56C7740DE1B2}"/>
    <cellStyle name="Normal 3 3 3 3 2 5" xfId="2628" xr:uid="{CFEF4895-AB31-473C-B311-7C0FAF2115E5}"/>
    <cellStyle name="Normal 3 3 3 3 2 6" xfId="2629" xr:uid="{93BD3A9B-87B1-48E9-859C-C544A604A4A3}"/>
    <cellStyle name="Normal 3 3 3 3 3" xfId="2630" xr:uid="{411FFDB2-0F18-4470-B7D6-DB22B8CA6F05}"/>
    <cellStyle name="Normal 3 3 3 3 3 2" xfId="2631" xr:uid="{D593FFF2-5FA6-4623-BD20-04927A876129}"/>
    <cellStyle name="Normal 3 3 3 3 3 2 2" xfId="2632" xr:uid="{7D6204CD-AC6F-4EEF-9471-22C77037BA32}"/>
    <cellStyle name="Normal 3 3 3 3 3 3" xfId="2633" xr:uid="{AF4EFB0E-8A28-4F81-954A-1B4D1873A7F0}"/>
    <cellStyle name="Normal 3 3 3 3 3 4" xfId="2634" xr:uid="{4FE64FCA-E9BD-4622-8842-6C4BEEBA9918}"/>
    <cellStyle name="Normal 3 3 3 3 3 5" xfId="2635" xr:uid="{9E86F377-9CF0-4FEA-8D4B-AF94B680869C}"/>
    <cellStyle name="Normal 3 3 3 3 4" xfId="2636" xr:uid="{A1627A76-EBF6-42E1-99A8-BB8D0CEEC5EE}"/>
    <cellStyle name="Normal 3 3 3 3 4 2" xfId="2637" xr:uid="{1C50CF42-D5A6-428D-B5D7-646E573717B8}"/>
    <cellStyle name="Normal 3 3 3 3 4 2 2" xfId="2638" xr:uid="{961191FE-4477-49F0-ADD1-B9B67E94C557}"/>
    <cellStyle name="Normal 3 3 3 3 4 3" xfId="2639" xr:uid="{B5055833-8A2A-458C-BE22-29A356D3E64A}"/>
    <cellStyle name="Normal 3 3 3 3 4 4" xfId="2640" xr:uid="{06F06562-DE36-4B3D-B766-3FC916B10A5E}"/>
    <cellStyle name="Normal 3 3 3 3 4 5" xfId="2641" xr:uid="{C33172D5-BCC7-4D2E-B966-AB9575E7B24F}"/>
    <cellStyle name="Normal 3 3 3 3 5" xfId="2642" xr:uid="{1D16DA80-85BF-4F19-A713-52562A956435}"/>
    <cellStyle name="Normal 3 3 3 3 5 2" xfId="2643" xr:uid="{232E4E3A-537E-4718-95E1-12944A57478E}"/>
    <cellStyle name="Normal 3 3 3 3 6" xfId="2644" xr:uid="{7F2B66D6-C0FE-427D-BD90-DECC5B4F5F8F}"/>
    <cellStyle name="Normal 3 3 3 3 7" xfId="2645" xr:uid="{EF376C0E-CF85-4252-8576-5E8087978C6F}"/>
    <cellStyle name="Normal 3 3 3 3 8" xfId="2646" xr:uid="{25BB27EC-97D2-428D-BF80-B869C34E3EE1}"/>
    <cellStyle name="Normal 3 3 3 4" xfId="2647" xr:uid="{85EE9550-08CA-4E26-9AF1-DB0E7B05D3FC}"/>
    <cellStyle name="Normal 3 3 3 4 2" xfId="2648" xr:uid="{E013E481-D3C8-4AFF-A580-7125080C6E8A}"/>
    <cellStyle name="Normal 3 3 3 4 2 2" xfId="2649" xr:uid="{E9F4EE24-3756-408B-830A-70C5C6AB80B5}"/>
    <cellStyle name="Normal 3 3 3 4 2 2 2" xfId="2650" xr:uid="{E4BE109D-2BBA-4776-8364-2E9F86AAF316}"/>
    <cellStyle name="Normal 3 3 3 4 2 3" xfId="2651" xr:uid="{476C2E11-ED9B-4E78-8BE4-CA693AAF4B81}"/>
    <cellStyle name="Normal 3 3 3 4 2 4" xfId="2652" xr:uid="{48C95F45-F193-4ED5-9478-B51236DBAD18}"/>
    <cellStyle name="Normal 3 3 3 4 2 5" xfId="2653" xr:uid="{26344A4A-39F8-42E1-A9A5-94DA0B033B6E}"/>
    <cellStyle name="Normal 3 3 3 4 3" xfId="2654" xr:uid="{E5C853D6-7A96-4B30-B5C4-562477FD3C93}"/>
    <cellStyle name="Normal 3 3 3 4 3 2" xfId="2655" xr:uid="{14BDC8AB-4C91-4172-8FFC-64F1CCA32076}"/>
    <cellStyle name="Normal 3 3 3 4 4" xfId="2656" xr:uid="{390A4573-DE37-448F-9C62-A1D8C251FBEC}"/>
    <cellStyle name="Normal 3 3 3 4 5" xfId="2657" xr:uid="{A882A410-3CD5-4EB9-9952-1C9D9164C8CD}"/>
    <cellStyle name="Normal 3 3 3 4 6" xfId="2658" xr:uid="{1F0B9014-6FBB-4D1C-B7FE-A6E897349D60}"/>
    <cellStyle name="Normal 3 3 3 5" xfId="2659" xr:uid="{22DFE716-6251-40EE-9615-69D74B47923F}"/>
    <cellStyle name="Normal 3 3 3 5 2" xfId="2660" xr:uid="{F9668503-FFF3-4358-BDF7-4BA51A7A9445}"/>
    <cellStyle name="Normal 3 3 3 5 2 2" xfId="2661" xr:uid="{300D2AA6-801D-45B3-9850-85EF2216E3CE}"/>
    <cellStyle name="Normal 3 3 3 5 3" xfId="2662" xr:uid="{F853C63C-6EC3-4DB9-A49D-2C69E726B1A6}"/>
    <cellStyle name="Normal 3 3 3 5 4" xfId="2663" xr:uid="{D96E7688-F73A-449A-8DBE-E5040ED34DC6}"/>
    <cellStyle name="Normal 3 3 3 5 5" xfId="2664" xr:uid="{4AD07C03-5782-4E04-B262-A2DFF21F79AB}"/>
    <cellStyle name="Normal 3 3 3 6" xfId="2665" xr:uid="{226CA66E-64FE-4C15-86BD-B252FEA4A87C}"/>
    <cellStyle name="Normal 3 3 3 6 2" xfId="2666" xr:uid="{9818E386-D2A5-49EA-B37A-4BC2265468D0}"/>
    <cellStyle name="Normal 3 3 3 6 2 2" xfId="2667" xr:uid="{7AE1C7BD-06DC-4359-9DF2-9BECAF6E79C3}"/>
    <cellStyle name="Normal 3 3 3 6 3" xfId="2668" xr:uid="{5B11D3DC-6587-44A6-AC9D-BE0B3FDB8D94}"/>
    <cellStyle name="Normal 3 3 3 6 4" xfId="2669" xr:uid="{2C12BC56-3A32-4224-BD36-89DAFFD84A22}"/>
    <cellStyle name="Normal 3 3 3 6 5" xfId="2670" xr:uid="{828AD042-CDB7-4C8A-B603-7EB398B7DF7A}"/>
    <cellStyle name="Normal 3 3 3 7" xfId="2671" xr:uid="{67F34B3E-43ED-4AF3-8003-1942B76B5284}"/>
    <cellStyle name="Normal 3 3 3 7 2" xfId="2672" xr:uid="{4D4D806A-15AC-473B-9DA1-55F551D9B5E2}"/>
    <cellStyle name="Normal 3 3 3 8" xfId="2673" xr:uid="{A8C3DA75-94B9-455D-9DDE-9F04AFA788D5}"/>
    <cellStyle name="Normal 3 3 3 9" xfId="2674" xr:uid="{FE680BD4-CA2A-49F3-A87C-F72E6D3CA8A6}"/>
    <cellStyle name="Normal 3 3 4" xfId="2675" xr:uid="{ADBC2ACE-73CB-47F0-9A59-540C328C78D9}"/>
    <cellStyle name="Normal 3 3 4 10" xfId="2676" xr:uid="{62C2621C-9504-4D36-8D28-2BCF66DFFD9D}"/>
    <cellStyle name="Normal 3 3 4 2" xfId="2677" xr:uid="{9D36D91D-FB4D-4859-90A2-D7C505D8B9D7}"/>
    <cellStyle name="Normal 3 3 4 2 2" xfId="2678" xr:uid="{DCCB1E06-8E4D-4DC7-A863-CE4B97636B1C}"/>
    <cellStyle name="Normal 3 3 4 2 2 2" xfId="2679" xr:uid="{629E6BC3-B263-420F-84DE-64349CA87C55}"/>
    <cellStyle name="Normal 3 3 4 2 2 2 2" xfId="2680" xr:uid="{2539C56D-C68C-4DA1-83A0-731F002570AA}"/>
    <cellStyle name="Normal 3 3 4 2 2 2 2 2" xfId="2681" xr:uid="{5C25BB1E-3DC6-437A-BFB6-AB82480F9205}"/>
    <cellStyle name="Normal 3 3 4 2 2 2 3" xfId="2682" xr:uid="{58C5806A-AD25-458C-9ED4-536559B7554B}"/>
    <cellStyle name="Normal 3 3 4 2 2 2 4" xfId="2683" xr:uid="{1CAE443C-A970-4385-B5BF-A77A9AB2BB75}"/>
    <cellStyle name="Normal 3 3 4 2 2 2 5" xfId="2684" xr:uid="{DE5C56CF-8013-4F7D-891D-8C3A68CC0599}"/>
    <cellStyle name="Normal 3 3 4 2 2 3" xfId="2685" xr:uid="{4438139C-B947-4B14-84DF-A8A89A008FB4}"/>
    <cellStyle name="Normal 3 3 4 2 2 3 2" xfId="2686" xr:uid="{3D4ADDFE-8EAB-4C34-9F47-105CDA5A5EDE}"/>
    <cellStyle name="Normal 3 3 4 2 2 4" xfId="2687" xr:uid="{74595459-8DAC-4130-B74F-E149ACFCBC5E}"/>
    <cellStyle name="Normal 3 3 4 2 2 5" xfId="2688" xr:uid="{2D5B61D2-74AB-4EE0-BD28-24E53D29E490}"/>
    <cellStyle name="Normal 3 3 4 2 2 6" xfId="2689" xr:uid="{E9D5B40C-B0F1-4F95-A5D0-AC1F31828AD7}"/>
    <cellStyle name="Normal 3 3 4 2 3" xfId="2690" xr:uid="{DDA2BB28-621D-42A2-AD5A-82AFB8EE67BB}"/>
    <cellStyle name="Normal 3 3 4 2 3 2" xfId="2691" xr:uid="{B90F2EB2-426E-4C17-81B0-3B4A3E07666B}"/>
    <cellStyle name="Normal 3 3 4 2 3 2 2" xfId="2692" xr:uid="{399C5E85-EFB5-4A19-B14F-FB45C6A97F2C}"/>
    <cellStyle name="Normal 3 3 4 2 3 3" xfId="2693" xr:uid="{B0F4F4BE-4431-4748-8D7B-E5977D8B82B0}"/>
    <cellStyle name="Normal 3 3 4 2 3 4" xfId="2694" xr:uid="{59418B7F-9FD0-4A69-A04E-080F0D2F98FE}"/>
    <cellStyle name="Normal 3 3 4 2 3 5" xfId="2695" xr:uid="{9411AB7F-9AF2-43BB-B6CE-68DC62B041FE}"/>
    <cellStyle name="Normal 3 3 4 2 4" xfId="2696" xr:uid="{88F31FEE-1569-4641-94C3-154DE58BBC0F}"/>
    <cellStyle name="Normal 3 3 4 2 4 2" xfId="2697" xr:uid="{F718F6D3-D187-405B-8A1A-65CA4F4F0B1D}"/>
    <cellStyle name="Normal 3 3 4 2 4 2 2" xfId="2698" xr:uid="{F276D5A8-0C99-40B2-A007-CB7DCA789A69}"/>
    <cellStyle name="Normal 3 3 4 2 4 3" xfId="2699" xr:uid="{E5F49A0D-25FD-4A73-BAA2-D666CA9855DC}"/>
    <cellStyle name="Normal 3 3 4 2 4 4" xfId="2700" xr:uid="{94448C26-2471-44BC-B200-51B8B64A4969}"/>
    <cellStyle name="Normal 3 3 4 2 4 5" xfId="2701" xr:uid="{C8965D95-958A-40EF-9CAC-872186AFD426}"/>
    <cellStyle name="Normal 3 3 4 2 5" xfId="2702" xr:uid="{8C06C9C2-6F6C-41B2-A339-2FF0D6056409}"/>
    <cellStyle name="Normal 3 3 4 2 5 2" xfId="2703" xr:uid="{D36CE967-F9DC-4DD1-9134-A7432E93C22C}"/>
    <cellStyle name="Normal 3 3 4 2 6" xfId="2704" xr:uid="{68173BEA-70A7-4FC4-8E04-8D585FF0C1D2}"/>
    <cellStyle name="Normal 3 3 4 2 7" xfId="2705" xr:uid="{9DC23F04-A6B2-4126-89C5-377ED99FF4B9}"/>
    <cellStyle name="Normal 3 3 4 2 8" xfId="2706" xr:uid="{5D56732F-BFD4-45D3-936D-BCA83E01CE4D}"/>
    <cellStyle name="Normal 3 3 4 3" xfId="2707" xr:uid="{6C81A68E-F71C-4509-9F3D-41BFF177BB1F}"/>
    <cellStyle name="Normal 3 3 4 3 2" xfId="2708" xr:uid="{DA9621A6-9FDD-4C90-91AE-D37E7187413A}"/>
    <cellStyle name="Normal 3 3 4 3 2 2" xfId="2709" xr:uid="{CA5A0AAF-8151-4365-B842-F92CEA1EA87D}"/>
    <cellStyle name="Normal 3 3 4 3 2 2 2" xfId="2710" xr:uid="{907AAB9C-B762-465B-97A2-F1B9A69C9AFC}"/>
    <cellStyle name="Normal 3 3 4 3 2 2 2 2" xfId="2711" xr:uid="{FCD823E6-D78C-4EF3-B80A-684E3D6E52C5}"/>
    <cellStyle name="Normal 3 3 4 3 2 2 3" xfId="2712" xr:uid="{32DCD5A1-5C63-4DE9-8CE5-B912E8EC5DC7}"/>
    <cellStyle name="Normal 3 3 4 3 2 2 4" xfId="2713" xr:uid="{954515B4-93B0-4D49-A75F-047BFA78C751}"/>
    <cellStyle name="Normal 3 3 4 3 2 2 5" xfId="2714" xr:uid="{E5B27080-A3D3-4382-83DC-F13E60FB84FF}"/>
    <cellStyle name="Normal 3 3 4 3 2 3" xfId="2715" xr:uid="{F46EC69D-5644-4077-8FD7-0E7C05CB3986}"/>
    <cellStyle name="Normal 3 3 4 3 2 3 2" xfId="2716" xr:uid="{4B6A709E-B69D-436A-9D23-0B120233C70F}"/>
    <cellStyle name="Normal 3 3 4 3 2 4" xfId="2717" xr:uid="{B066AF0A-53E5-4456-A700-94687A1AA66D}"/>
    <cellStyle name="Normal 3 3 4 3 2 5" xfId="2718" xr:uid="{5EE31170-B697-40FB-9E77-D19DB19696CF}"/>
    <cellStyle name="Normal 3 3 4 3 2 6" xfId="2719" xr:uid="{83E9168D-8459-4E00-A587-8D8608DFA11E}"/>
    <cellStyle name="Normal 3 3 4 3 3" xfId="2720" xr:uid="{E68541A4-C912-4E53-A3F5-4D2C089E752D}"/>
    <cellStyle name="Normal 3 3 4 3 3 2" xfId="2721" xr:uid="{886241D2-F68F-4A8A-AE2B-4F22EE4AA6BC}"/>
    <cellStyle name="Normal 3 3 4 3 3 2 2" xfId="2722" xr:uid="{0E0706A7-DED3-4C93-850C-010DE35835DD}"/>
    <cellStyle name="Normal 3 3 4 3 3 3" xfId="2723" xr:uid="{60E20C07-DB4B-4308-B336-585FCBB1E9DC}"/>
    <cellStyle name="Normal 3 3 4 3 3 4" xfId="2724" xr:uid="{6994CC22-BCFF-4804-B281-0B02C6C51974}"/>
    <cellStyle name="Normal 3 3 4 3 3 5" xfId="2725" xr:uid="{B820AF33-9D24-4CA2-ABE3-D32E078F4CAE}"/>
    <cellStyle name="Normal 3 3 4 3 4" xfId="2726" xr:uid="{ABE8CF05-BB93-4294-AEA0-26ECD8E3AB2A}"/>
    <cellStyle name="Normal 3 3 4 3 4 2" xfId="2727" xr:uid="{5181451F-5CEA-4327-96B6-9A02F2188B08}"/>
    <cellStyle name="Normal 3 3 4 3 4 2 2" xfId="2728" xr:uid="{71D8B3F4-F1D3-4FF1-B77A-19F4D3F591EF}"/>
    <cellStyle name="Normal 3 3 4 3 4 3" xfId="2729" xr:uid="{07C843C7-CD69-4C23-9382-CCC59CCB34D8}"/>
    <cellStyle name="Normal 3 3 4 3 4 4" xfId="2730" xr:uid="{BB314DD4-F715-423E-A90F-B9DC1D302EC0}"/>
    <cellStyle name="Normal 3 3 4 3 4 5" xfId="2731" xr:uid="{4B03E03C-F75D-4FD5-A64C-5DCE327542DA}"/>
    <cellStyle name="Normal 3 3 4 3 5" xfId="2732" xr:uid="{A5CE4676-B8DE-47AC-8F0D-481A7B35BF09}"/>
    <cellStyle name="Normal 3 3 4 3 5 2" xfId="2733" xr:uid="{78D61EEB-E6A1-4BFA-9667-50CC2E47ADA0}"/>
    <cellStyle name="Normal 3 3 4 3 6" xfId="2734" xr:uid="{96443F32-5D6B-4D48-B06A-070F697460BA}"/>
    <cellStyle name="Normal 3 3 4 3 7" xfId="2735" xr:uid="{05E0A16C-58EC-43E0-89AC-3B45B23D0215}"/>
    <cellStyle name="Normal 3 3 4 3 8" xfId="2736" xr:uid="{7ED51A69-3C6F-4E13-B7B3-6040078B965E}"/>
    <cellStyle name="Normal 3 3 4 4" xfId="2737" xr:uid="{F08424A7-1478-4A4A-98CD-1AEA5F511814}"/>
    <cellStyle name="Normal 3 3 4 4 2" xfId="2738" xr:uid="{A4574A06-35C7-489B-8764-BEEFD52FD77E}"/>
    <cellStyle name="Normal 3 3 4 4 2 2" xfId="2739" xr:uid="{A1D54676-429D-49DC-8E1A-4F7BEAC3E7F1}"/>
    <cellStyle name="Normal 3 3 4 4 2 2 2" xfId="2740" xr:uid="{C15059AF-C6A6-4E12-816C-AA4F4807B810}"/>
    <cellStyle name="Normal 3 3 4 4 2 3" xfId="2741" xr:uid="{1A89B51B-B2BC-4F73-B0CD-3CA850FFE28E}"/>
    <cellStyle name="Normal 3 3 4 4 2 4" xfId="2742" xr:uid="{9532C2C6-038D-462F-A17C-DF805538F98B}"/>
    <cellStyle name="Normal 3 3 4 4 2 5" xfId="2743" xr:uid="{CC42E4E6-1822-4757-876F-BE19E55E9713}"/>
    <cellStyle name="Normal 3 3 4 4 3" xfId="2744" xr:uid="{1E7B6EC0-E29F-406E-A595-5500FBA1C74F}"/>
    <cellStyle name="Normal 3 3 4 4 3 2" xfId="2745" xr:uid="{0518C07A-E67C-4F3D-BFD8-9A9100506965}"/>
    <cellStyle name="Normal 3 3 4 4 4" xfId="2746" xr:uid="{1156D78E-BC8E-411C-BB81-2A4DC80A8EC0}"/>
    <cellStyle name="Normal 3 3 4 4 5" xfId="2747" xr:uid="{E82F5528-602D-4AB6-8AF5-EC890DBF7918}"/>
    <cellStyle name="Normal 3 3 4 4 6" xfId="2748" xr:uid="{3E1CC3BC-C5DC-4391-ABEA-FEF8215DCCC6}"/>
    <cellStyle name="Normal 3 3 4 5" xfId="2749" xr:uid="{6FB52C19-A425-4F65-9AF1-4BD699B35BE8}"/>
    <cellStyle name="Normal 3 3 4 5 2" xfId="2750" xr:uid="{5EA9BFD4-A878-40B7-AC80-3F80E87F613A}"/>
    <cellStyle name="Normal 3 3 4 5 2 2" xfId="2751" xr:uid="{A40BB9FF-F849-4309-B1DC-5A6AFB421DC7}"/>
    <cellStyle name="Normal 3 3 4 5 3" xfId="2752" xr:uid="{254EEFCF-AFC7-42B3-875A-125CC5A4EF6C}"/>
    <cellStyle name="Normal 3 3 4 5 4" xfId="2753" xr:uid="{773D4949-0F05-4E83-8831-61EAB900AC1C}"/>
    <cellStyle name="Normal 3 3 4 5 5" xfId="2754" xr:uid="{381AC0E0-BC8C-44C7-9243-A0FB000C8CA3}"/>
    <cellStyle name="Normal 3 3 4 6" xfId="2755" xr:uid="{3419BB54-D7A0-4B79-9FB1-5864B0F74A71}"/>
    <cellStyle name="Normal 3 3 4 6 2" xfId="2756" xr:uid="{D2129DC5-6B21-4BA2-A350-BA8174411303}"/>
    <cellStyle name="Normal 3 3 4 6 2 2" xfId="2757" xr:uid="{DEAB9D2F-EAAB-473D-8340-E8F2A945163F}"/>
    <cellStyle name="Normal 3 3 4 6 3" xfId="2758" xr:uid="{01BBD96A-D2D0-4161-A5A1-D4551E1A3CAB}"/>
    <cellStyle name="Normal 3 3 4 6 4" xfId="2759" xr:uid="{8071C7E3-409F-4EE3-A58A-AC9E9D50F61F}"/>
    <cellStyle name="Normal 3 3 4 6 5" xfId="2760" xr:uid="{E8A27E18-6A77-4809-9D4B-9C6E22E8521A}"/>
    <cellStyle name="Normal 3 3 4 7" xfId="2761" xr:uid="{6708E1B3-EB1B-4A70-BC0E-5C5B437EAD23}"/>
    <cellStyle name="Normal 3 3 4 7 2" xfId="2762" xr:uid="{F1C13B29-8AB2-4191-A62C-CE0A4A809023}"/>
    <cellStyle name="Normal 3 3 4 8" xfId="2763" xr:uid="{351AFD89-17FE-4866-A1E8-FAC66A56B6A5}"/>
    <cellStyle name="Normal 3 3 4 9" xfId="2764" xr:uid="{BB3CA3EE-064D-4AF0-8437-D2F675BEED30}"/>
    <cellStyle name="Normal 3 3 5" xfId="2765" xr:uid="{624D1BA5-52E6-41B8-BF0B-908779EDFC98}"/>
    <cellStyle name="Normal 3 3 5 10" xfId="2766" xr:uid="{2ADE784A-95F1-42C0-9E8A-4C14002074CA}"/>
    <cellStyle name="Normal 3 3 5 2" xfId="2767" xr:uid="{B633F469-01F0-4EEC-B807-3DD0955B60B9}"/>
    <cellStyle name="Normal 3 3 5 2 2" xfId="2768" xr:uid="{30C4E7B1-8BA6-4FAE-818E-18248E0DA3A6}"/>
    <cellStyle name="Normal 3 3 5 2 2 2" xfId="2769" xr:uid="{305304D4-5D8E-4E27-90E0-93FD84C23BBE}"/>
    <cellStyle name="Normal 3 3 5 2 2 2 2" xfId="2770" xr:uid="{1F40346C-8F5F-46AF-A82F-BD983CB468E7}"/>
    <cellStyle name="Normal 3 3 5 2 2 2 2 2" xfId="2771" xr:uid="{7A2E456F-70E1-4AC6-A6D2-24B6EC4C9322}"/>
    <cellStyle name="Normal 3 3 5 2 2 2 3" xfId="2772" xr:uid="{15693CB3-8590-422D-BFA8-C8BE6A449867}"/>
    <cellStyle name="Normal 3 3 5 2 2 2 4" xfId="2773" xr:uid="{7796A0E4-9DC1-4BE8-AFF3-65BEF36247EF}"/>
    <cellStyle name="Normal 3 3 5 2 2 2 5" xfId="2774" xr:uid="{133A85E1-C955-4FED-9436-79EABF277BBE}"/>
    <cellStyle name="Normal 3 3 5 2 2 3" xfId="2775" xr:uid="{5240392F-F60A-4845-BD59-44E51AB2604C}"/>
    <cellStyle name="Normal 3 3 5 2 2 3 2" xfId="2776" xr:uid="{6F3E9CD8-FDFD-4DDA-9824-294F0B1B8C6B}"/>
    <cellStyle name="Normal 3 3 5 2 2 4" xfId="2777" xr:uid="{58D714E3-E7D5-40EB-9F4E-B58EB8012D7C}"/>
    <cellStyle name="Normal 3 3 5 2 2 5" xfId="2778" xr:uid="{72AAE7B1-4AE5-4AF9-A0F9-6625CC0D68DC}"/>
    <cellStyle name="Normal 3 3 5 2 2 6" xfId="2779" xr:uid="{6D8B81C9-38C1-44AB-BBE5-EE794764C8A7}"/>
    <cellStyle name="Normal 3 3 5 2 3" xfId="2780" xr:uid="{11892943-CBB4-48A9-8ECF-7F3D3BDC7BAB}"/>
    <cellStyle name="Normal 3 3 5 2 3 2" xfId="2781" xr:uid="{7BB1CB54-0410-4F65-8E69-5516040CC8B4}"/>
    <cellStyle name="Normal 3 3 5 2 3 2 2" xfId="2782" xr:uid="{4F9B2626-BBC4-44CC-848C-CA1698DCF66F}"/>
    <cellStyle name="Normal 3 3 5 2 3 3" xfId="2783" xr:uid="{2346A5AD-8785-4B75-B4E1-7EA5F88545BC}"/>
    <cellStyle name="Normal 3 3 5 2 3 4" xfId="2784" xr:uid="{6B7A4427-2B76-46F7-8529-023A8233C61E}"/>
    <cellStyle name="Normal 3 3 5 2 3 5" xfId="2785" xr:uid="{8F033D0A-1D0E-4ED0-807C-7B6D2AED3C55}"/>
    <cellStyle name="Normal 3 3 5 2 4" xfId="2786" xr:uid="{5BD532F9-A9D6-4731-B54B-6268B8268E02}"/>
    <cellStyle name="Normal 3 3 5 2 4 2" xfId="2787" xr:uid="{D8F0AEB7-A8B2-4010-8784-04CA82F68597}"/>
    <cellStyle name="Normal 3 3 5 2 4 2 2" xfId="2788" xr:uid="{C487738C-9E33-42ED-9A95-C1B2090B0578}"/>
    <cellStyle name="Normal 3 3 5 2 4 3" xfId="2789" xr:uid="{F8992138-0984-468E-A654-2DF022C75619}"/>
    <cellStyle name="Normal 3 3 5 2 4 4" xfId="2790" xr:uid="{65D3B414-F9AD-44C9-AF07-69F347D9E1D7}"/>
    <cellStyle name="Normal 3 3 5 2 4 5" xfId="2791" xr:uid="{2A13BBC2-3326-490D-B628-AACFC6EADD0F}"/>
    <cellStyle name="Normal 3 3 5 2 5" xfId="2792" xr:uid="{0A4C0C6B-CD99-47E3-9318-94C8C0992085}"/>
    <cellStyle name="Normal 3 3 5 2 5 2" xfId="2793" xr:uid="{4E96BEF8-4A58-4C65-AB51-4CBDB3CE96F8}"/>
    <cellStyle name="Normal 3 3 5 2 6" xfId="2794" xr:uid="{760013D9-9B6A-4647-9C00-56B441B90D5B}"/>
    <cellStyle name="Normal 3 3 5 2 7" xfId="2795" xr:uid="{EE5E9802-5717-408D-9EB8-A0E99E810A98}"/>
    <cellStyle name="Normal 3 3 5 2 8" xfId="2796" xr:uid="{2E637C84-7505-43E3-9C68-B8AB2A208401}"/>
    <cellStyle name="Normal 3 3 5 3" xfId="2797" xr:uid="{01201292-6678-4E41-9427-DF888DE71B55}"/>
    <cellStyle name="Normal 3 3 5 3 2" xfId="2798" xr:uid="{C54DF823-6A48-49BB-B417-073E2E550C61}"/>
    <cellStyle name="Normal 3 3 5 3 2 2" xfId="2799" xr:uid="{D831FECD-65C5-4B31-8D34-F32EA68496FA}"/>
    <cellStyle name="Normal 3 3 5 3 2 2 2" xfId="2800" xr:uid="{98854DD2-2044-48CC-8005-7CF071C1F396}"/>
    <cellStyle name="Normal 3 3 5 3 2 2 2 2" xfId="2801" xr:uid="{32349572-2D16-48F6-B612-BB104620F5BC}"/>
    <cellStyle name="Normal 3 3 5 3 2 2 3" xfId="2802" xr:uid="{01934F61-75F7-4173-82DB-F50C70B38E32}"/>
    <cellStyle name="Normal 3 3 5 3 2 2 4" xfId="2803" xr:uid="{4BAE5DC5-894C-4716-A2ED-6C716F50FBD8}"/>
    <cellStyle name="Normal 3 3 5 3 2 2 5" xfId="2804" xr:uid="{DEF7E714-87AC-4318-9109-9351FBC67415}"/>
    <cellStyle name="Normal 3 3 5 3 2 3" xfId="2805" xr:uid="{4366EAEF-C082-4234-98BF-5AF1C9B20774}"/>
    <cellStyle name="Normal 3 3 5 3 2 3 2" xfId="2806" xr:uid="{6264BAD1-1810-4454-A999-822BAA8B9A19}"/>
    <cellStyle name="Normal 3 3 5 3 2 4" xfId="2807" xr:uid="{8306BB77-AC3E-44C2-893B-929B056BB3BB}"/>
    <cellStyle name="Normal 3 3 5 3 2 5" xfId="2808" xr:uid="{46969119-5088-4903-A377-D4627B691102}"/>
    <cellStyle name="Normal 3 3 5 3 2 6" xfId="2809" xr:uid="{197AF6EB-ED6A-4148-96A0-E8ABB143B7E9}"/>
    <cellStyle name="Normal 3 3 5 3 3" xfId="2810" xr:uid="{4616CE73-A16C-4CBB-8D17-E5CA2B6642CA}"/>
    <cellStyle name="Normal 3 3 5 3 3 2" xfId="2811" xr:uid="{DCD3D458-4C87-4396-8B78-AACD79F5626E}"/>
    <cellStyle name="Normal 3 3 5 3 3 2 2" xfId="2812" xr:uid="{17F645CA-B6A9-4EC3-BE37-35D98F651EA5}"/>
    <cellStyle name="Normal 3 3 5 3 3 3" xfId="2813" xr:uid="{5C9280E6-D029-44C4-8A7C-80CAF46AD4E8}"/>
    <cellStyle name="Normal 3 3 5 3 3 4" xfId="2814" xr:uid="{24A50A97-B5CE-419E-ACB2-79529F94AE4D}"/>
    <cellStyle name="Normal 3 3 5 3 3 5" xfId="2815" xr:uid="{99263678-25F5-4D5C-9139-27918D431BD8}"/>
    <cellStyle name="Normal 3 3 5 3 4" xfId="2816" xr:uid="{9F87BB37-1457-46F1-B559-D91099985FA2}"/>
    <cellStyle name="Normal 3 3 5 3 4 2" xfId="2817" xr:uid="{1132A371-6AD1-4FD5-B2B0-B425CF7A42F1}"/>
    <cellStyle name="Normal 3 3 5 3 4 2 2" xfId="2818" xr:uid="{739AFF77-087D-4A95-9A5B-801714E754F1}"/>
    <cellStyle name="Normal 3 3 5 3 4 3" xfId="2819" xr:uid="{72D8ED90-13AE-41E6-9F91-E868B0AE4326}"/>
    <cellStyle name="Normal 3 3 5 3 4 4" xfId="2820" xr:uid="{4EBE804D-F849-405A-8279-C4DEEB214529}"/>
    <cellStyle name="Normal 3 3 5 3 4 5" xfId="2821" xr:uid="{D2BDDDA6-0733-4FAC-88A0-5A5BA6896DD9}"/>
    <cellStyle name="Normal 3 3 5 3 5" xfId="2822" xr:uid="{B05F52B8-4AEC-4762-A217-19E6CD8A9622}"/>
    <cellStyle name="Normal 3 3 5 3 5 2" xfId="2823" xr:uid="{AD34EBEA-EAD9-45FF-9B09-9588A88348B1}"/>
    <cellStyle name="Normal 3 3 5 3 6" xfId="2824" xr:uid="{CF206201-C553-457E-9F0B-35E84E813707}"/>
    <cellStyle name="Normal 3 3 5 3 7" xfId="2825" xr:uid="{53E48975-F53B-429E-B82B-8A76D60442CC}"/>
    <cellStyle name="Normal 3 3 5 3 8" xfId="2826" xr:uid="{B075FCAB-1F3C-4F04-91D8-81EA666D3923}"/>
    <cellStyle name="Normal 3 3 5 4" xfId="2827" xr:uid="{146F8C57-040A-4BF4-854F-0D946E04C61A}"/>
    <cellStyle name="Normal 3 3 5 4 2" xfId="2828" xr:uid="{DE3BDB86-F7C3-4270-83E3-FEEE1D06DF25}"/>
    <cellStyle name="Normal 3 3 5 4 2 2" xfId="2829" xr:uid="{D6A60AE5-B65D-42C8-9823-234A9F831D61}"/>
    <cellStyle name="Normal 3 3 5 4 2 2 2" xfId="2830" xr:uid="{E15970F8-80D0-4E08-88B9-4C8D90AA668A}"/>
    <cellStyle name="Normal 3 3 5 4 2 3" xfId="2831" xr:uid="{C281E03F-7139-4352-B92F-2F193F5B12C3}"/>
    <cellStyle name="Normal 3 3 5 4 2 4" xfId="2832" xr:uid="{F2924FC2-EF91-4966-8306-3FC3CE5628AE}"/>
    <cellStyle name="Normal 3 3 5 4 2 5" xfId="2833" xr:uid="{7DDC2DE0-B640-43F4-8DCC-FAC6775EBADD}"/>
    <cellStyle name="Normal 3 3 5 4 3" xfId="2834" xr:uid="{2DCE89A3-D70E-4A11-9721-74984912E8E6}"/>
    <cellStyle name="Normal 3 3 5 4 3 2" xfId="2835" xr:uid="{7E459020-5940-4C42-9E0A-ECCFAD85DBED}"/>
    <cellStyle name="Normal 3 3 5 4 4" xfId="2836" xr:uid="{A22356C0-46C2-4217-A92D-19390E552B9E}"/>
    <cellStyle name="Normal 3 3 5 4 5" xfId="2837" xr:uid="{B97D4756-83B8-4B31-B151-358AEF116F2B}"/>
    <cellStyle name="Normal 3 3 5 4 6" xfId="2838" xr:uid="{0A4D9B62-7139-4C66-8920-08F2EC5A5166}"/>
    <cellStyle name="Normal 3 3 5 5" xfId="2839" xr:uid="{32003080-B517-436A-BAB3-F07FBE2964E5}"/>
    <cellStyle name="Normal 3 3 5 5 2" xfId="2840" xr:uid="{879F8E40-1F3D-432D-B53C-FE947691BB45}"/>
    <cellStyle name="Normal 3 3 5 5 2 2" xfId="2841" xr:uid="{C222EBC1-2BD3-4B8B-91EB-766463CB04F3}"/>
    <cellStyle name="Normal 3 3 5 5 3" xfId="2842" xr:uid="{9AAD624E-F85D-4381-9485-49010F9CD0A9}"/>
    <cellStyle name="Normal 3 3 5 5 4" xfId="2843" xr:uid="{7892629A-2A38-4491-87EA-627A278538D7}"/>
    <cellStyle name="Normal 3 3 5 5 5" xfId="2844" xr:uid="{D36AECE2-63B4-4358-BA0C-B79611775F26}"/>
    <cellStyle name="Normal 3 3 5 6" xfId="2845" xr:uid="{DE927504-7975-4546-BF99-BE9EFF5EE82A}"/>
    <cellStyle name="Normal 3 3 5 6 2" xfId="2846" xr:uid="{4B8003F9-F1AD-4CE5-A539-89A1538A03CE}"/>
    <cellStyle name="Normal 3 3 5 6 2 2" xfId="2847" xr:uid="{D5CC7D07-DB5F-466C-A5AF-3E033A33017A}"/>
    <cellStyle name="Normal 3 3 5 6 3" xfId="2848" xr:uid="{C112643B-B418-4B2B-95AA-D0F530A1F2FA}"/>
    <cellStyle name="Normal 3 3 5 6 4" xfId="2849" xr:uid="{DF2743E7-792B-418D-8991-1D126A38FCDC}"/>
    <cellStyle name="Normal 3 3 5 6 5" xfId="2850" xr:uid="{A890768B-D9C4-4AE3-A741-002C14D959F9}"/>
    <cellStyle name="Normal 3 3 5 7" xfId="2851" xr:uid="{4606BC4D-4DD5-4C5E-9BB1-0B3B42B9728E}"/>
    <cellStyle name="Normal 3 3 5 7 2" xfId="2852" xr:uid="{A412802D-B953-4397-9586-068C7D5B09FC}"/>
    <cellStyle name="Normal 3 3 5 8" xfId="2853" xr:uid="{979E659B-799C-4966-89D5-B6524CE7377A}"/>
    <cellStyle name="Normal 3 3 5 9" xfId="2854" xr:uid="{671ABF45-45E9-48D6-81F8-FA03DF210189}"/>
    <cellStyle name="Normal 3 3 6" xfId="2855" xr:uid="{A155F384-BD43-41A4-B60E-6579465E73CB}"/>
    <cellStyle name="Normal 3 3 6 2" xfId="2856" xr:uid="{0431BCB5-40FC-4979-8015-DD83200D0E1D}"/>
    <cellStyle name="Normal 3 3 6 2 2" xfId="2857" xr:uid="{669A844A-AF4A-4326-AE87-FD4F7D6EFEE2}"/>
    <cellStyle name="Normal 3 3 6 2 2 2" xfId="2858" xr:uid="{C511A7C3-765C-4189-A0BF-A9CF271CD93F}"/>
    <cellStyle name="Normal 3 3 6 2 2 2 2" xfId="2859" xr:uid="{683FFF3B-3DED-4A21-A4D5-B1AEB8E39AD1}"/>
    <cellStyle name="Normal 3 3 6 2 2 3" xfId="2860" xr:uid="{CA066E9C-7006-4FC8-9894-1411F43CDE88}"/>
    <cellStyle name="Normal 3 3 6 2 2 4" xfId="2861" xr:uid="{762CC63C-78DE-4201-A79B-9DA779DA912C}"/>
    <cellStyle name="Normal 3 3 6 2 2 5" xfId="2862" xr:uid="{C7EBFFF5-FBB8-4EF9-BAC3-6AC9A0B55EB7}"/>
    <cellStyle name="Normal 3 3 6 2 3" xfId="2863" xr:uid="{55DF96E5-96D2-46E5-945F-0BDC5002494D}"/>
    <cellStyle name="Normal 3 3 6 2 3 2" xfId="2864" xr:uid="{9E8D0001-EAC8-4BA7-A6F7-72C28CD36EB2}"/>
    <cellStyle name="Normal 3 3 6 2 4" xfId="2865" xr:uid="{177ACD40-5E70-499E-9329-F9B6BDA68ED1}"/>
    <cellStyle name="Normal 3 3 6 2 5" xfId="2866" xr:uid="{8EAC3B5F-8237-4299-B681-A4B4B1741E2C}"/>
    <cellStyle name="Normal 3 3 6 2 6" xfId="2867" xr:uid="{2DE49699-72AB-4F2B-A13F-DD901C5888E1}"/>
    <cellStyle name="Normal 3 3 6 3" xfId="2868" xr:uid="{56F2BBD1-CF84-45CF-8000-A2693E532721}"/>
    <cellStyle name="Normal 3 3 6 3 2" xfId="2869" xr:uid="{4ED03EC0-EE3B-4B55-9A2C-F8E0B93DA8D1}"/>
    <cellStyle name="Normal 3 3 6 3 2 2" xfId="2870" xr:uid="{E050DD5E-2D7D-4BEC-A7A0-80E7736B4A00}"/>
    <cellStyle name="Normal 3 3 6 3 3" xfId="2871" xr:uid="{CB5213F9-67DD-4633-96BB-31493D259204}"/>
    <cellStyle name="Normal 3 3 6 3 4" xfId="2872" xr:uid="{1EEC743D-76A9-4DDE-B393-455F8350B43E}"/>
    <cellStyle name="Normal 3 3 6 3 5" xfId="2873" xr:uid="{499F3E1D-B26C-41BC-8227-2973491EB51D}"/>
    <cellStyle name="Normal 3 3 6 4" xfId="2874" xr:uid="{6136BA9F-6DBB-48A1-9519-7C166488DDC7}"/>
    <cellStyle name="Normal 3 3 6 4 2" xfId="2875" xr:uid="{D03ADE6E-4DE2-4C1C-974E-845B6B24D3A9}"/>
    <cellStyle name="Normal 3 3 6 4 2 2" xfId="2876" xr:uid="{A9F96530-857A-457E-8193-77BB360124DD}"/>
    <cellStyle name="Normal 3 3 6 4 3" xfId="2877" xr:uid="{0D458088-60ED-462A-A781-AEDF5492D74D}"/>
    <cellStyle name="Normal 3 3 6 4 4" xfId="2878" xr:uid="{3D324069-0131-4A94-AA24-A76702FCE5D3}"/>
    <cellStyle name="Normal 3 3 6 4 5" xfId="2879" xr:uid="{E2E4ED94-24A0-46C4-AB4B-DADB06264AD8}"/>
    <cellStyle name="Normal 3 3 6 5" xfId="2880" xr:uid="{22C6B7FA-B832-4885-B047-29FAD289E0C6}"/>
    <cellStyle name="Normal 3 3 6 5 2" xfId="2881" xr:uid="{30E13C7B-073A-457E-BE5F-BC42927FD6E0}"/>
    <cellStyle name="Normal 3 3 6 6" xfId="2882" xr:uid="{125FD6AA-AED6-42A0-8F91-8B280157D471}"/>
    <cellStyle name="Normal 3 3 6 7" xfId="2883" xr:uid="{12413E54-C5F4-418D-871A-D2FA6D408A08}"/>
    <cellStyle name="Normal 3 3 6 8" xfId="2884" xr:uid="{9BA8206F-16AE-497C-B8E5-FC0FB0399FE0}"/>
    <cellStyle name="Normal 3 3 7" xfId="2885" xr:uid="{465D3066-6198-40B3-A13D-F0B2FE19D414}"/>
    <cellStyle name="Normal 3 3 7 2" xfId="2886" xr:uid="{3BB54ABC-870E-491E-A2AD-24B799B02DFD}"/>
    <cellStyle name="Normal 3 3 7 2 2" xfId="2887" xr:uid="{7EA9871C-D4E0-45B8-BDF1-D864C46BFFE3}"/>
    <cellStyle name="Normal 3 3 7 2 2 2" xfId="2888" xr:uid="{969F5C67-9399-4BA8-B46E-D4F4C4125C4E}"/>
    <cellStyle name="Normal 3 3 7 2 2 2 2" xfId="2889" xr:uid="{A7C73255-7D90-46D6-B4B9-AD018AFF66D1}"/>
    <cellStyle name="Normal 3 3 7 2 2 3" xfId="2890" xr:uid="{C104BC66-2EC3-4D93-AEE1-BF1BAB156A40}"/>
    <cellStyle name="Normal 3 3 7 2 2 4" xfId="2891" xr:uid="{0DC32CE8-2012-487D-955F-224548E36318}"/>
    <cellStyle name="Normal 3 3 7 2 2 5" xfId="2892" xr:uid="{F2B38381-3CC0-4052-9C0D-4070C9ABA514}"/>
    <cellStyle name="Normal 3 3 7 2 3" xfId="2893" xr:uid="{5DCA698A-5DEC-4518-B0D1-968D4D60A5DB}"/>
    <cellStyle name="Normal 3 3 7 2 3 2" xfId="2894" xr:uid="{8EA07246-8BCC-480C-9732-6A8B2F060D3D}"/>
    <cellStyle name="Normal 3 3 7 2 4" xfId="2895" xr:uid="{29A56273-A4A1-403D-8C5B-7EFE6261F851}"/>
    <cellStyle name="Normal 3 3 7 2 5" xfId="2896" xr:uid="{90612E06-68FF-4E40-BC1F-FF826B82C010}"/>
    <cellStyle name="Normal 3 3 7 2 6" xfId="2897" xr:uid="{8D370346-BDD1-4887-B1C3-D6D63EAAFD31}"/>
    <cellStyle name="Normal 3 3 7 3" xfId="2898" xr:uid="{B291223A-375E-4B89-9AF2-0851AA687A7A}"/>
    <cellStyle name="Normal 3 3 7 3 2" xfId="2899" xr:uid="{40BB32BC-72DF-4D85-98C1-1AB47732ACC0}"/>
    <cellStyle name="Normal 3 3 7 3 2 2" xfId="2900" xr:uid="{D0D2DFAC-295F-4F40-85A7-A7D32053C2C0}"/>
    <cellStyle name="Normal 3 3 7 3 3" xfId="2901" xr:uid="{70FB7F7F-E58B-4167-9A8B-A2BAF3CE526B}"/>
    <cellStyle name="Normal 3 3 7 3 4" xfId="2902" xr:uid="{8DD6EC29-C591-4B15-B619-F05954FD39F0}"/>
    <cellStyle name="Normal 3 3 7 3 5" xfId="2903" xr:uid="{2AD6CC3D-8043-463E-85D2-3BDD74BFDEF6}"/>
    <cellStyle name="Normal 3 3 7 4" xfId="2904" xr:uid="{E053567F-FF9E-42C3-BA4A-E86914F27623}"/>
    <cellStyle name="Normal 3 3 7 4 2" xfId="2905" xr:uid="{8178C356-2DBE-4C63-A53B-7BCC9787A105}"/>
    <cellStyle name="Normal 3 3 7 4 2 2" xfId="2906" xr:uid="{EE8E493A-E16E-4681-9BC6-E1A272A0A5E4}"/>
    <cellStyle name="Normal 3 3 7 4 3" xfId="2907" xr:uid="{7808FCD2-DC3B-4E73-ACFF-F6BB21346BB2}"/>
    <cellStyle name="Normal 3 3 7 4 4" xfId="2908" xr:uid="{1E44ECE5-1136-4FC5-810F-833EA079E5ED}"/>
    <cellStyle name="Normal 3 3 7 4 5" xfId="2909" xr:uid="{4C658D34-38A1-4C13-ACEE-0F141DC0DE01}"/>
    <cellStyle name="Normal 3 3 7 5" xfId="2910" xr:uid="{2D65AD93-1E02-4C89-9A62-6B81367F33D7}"/>
    <cellStyle name="Normal 3 3 7 5 2" xfId="2911" xr:uid="{377673FA-21D9-4AA6-ACD0-DBDF462D1D14}"/>
    <cellStyle name="Normal 3 3 7 6" xfId="2912" xr:uid="{32C0F2CC-3DF5-4C37-91B4-C541A2BB9618}"/>
    <cellStyle name="Normal 3 3 7 7" xfId="2913" xr:uid="{3E368C0A-377E-4E86-B4D8-FB2F18984E52}"/>
    <cellStyle name="Normal 3 3 7 8" xfId="2914" xr:uid="{D97321A6-456E-43EB-802B-97B446DD0078}"/>
    <cellStyle name="Normal 3 3 8" xfId="2915" xr:uid="{7503A75D-D634-40A2-8226-16B68FA75D89}"/>
    <cellStyle name="Normal 3 3 8 2" xfId="2916" xr:uid="{CAA46DEB-4D1E-4FC6-AC26-8F659AB729AC}"/>
    <cellStyle name="Normal 3 3 8 2 2" xfId="2917" xr:uid="{02477F1F-6F05-47CE-860D-480662566742}"/>
    <cellStyle name="Normal 3 3 8 2 2 2" xfId="2918" xr:uid="{BE17270F-4243-4966-9D77-8C74CC781FF7}"/>
    <cellStyle name="Normal 3 3 8 2 3" xfId="2919" xr:uid="{7F9DB979-0A03-4E2A-84ED-6CEC3709F60B}"/>
    <cellStyle name="Normal 3 3 8 2 4" xfId="2920" xr:uid="{00C53E3F-9C11-4CE8-A7E5-6CB832D2774D}"/>
    <cellStyle name="Normal 3 3 8 2 5" xfId="2921" xr:uid="{1E683F35-E24D-4341-BDF5-4F9E21F64E84}"/>
    <cellStyle name="Normal 3 3 8 3" xfId="2922" xr:uid="{876FD22B-4D46-4C25-ABC3-B3FC398BEABF}"/>
    <cellStyle name="Normal 3 3 8 3 2" xfId="2923" xr:uid="{AD3FC3A5-D02F-47DF-B539-96C0B309A4B1}"/>
    <cellStyle name="Normal 3 3 8 4" xfId="2924" xr:uid="{4D606BBC-56FF-412B-ABE4-C1039199B1DF}"/>
    <cellStyle name="Normal 3 3 8 5" xfId="2925" xr:uid="{5EB03C52-4B9F-494B-B321-E9E2324D124A}"/>
    <cellStyle name="Normal 3 3 8 6" xfId="2926" xr:uid="{B9D3555D-8BB2-4B30-8339-379C10379DEB}"/>
    <cellStyle name="Normal 3 3 9" xfId="2927" xr:uid="{DA164BC3-BADA-4FDA-B7B2-69DF9C55DA1B}"/>
    <cellStyle name="Normal 3 3 9 2" xfId="2928" xr:uid="{861A070F-41C0-42B6-AF8F-4CE4D0573008}"/>
    <cellStyle name="Normal 3 3 9 2 2" xfId="2929" xr:uid="{79542A29-1672-4C18-AB6B-C80D928143DB}"/>
    <cellStyle name="Normal 3 3 9 3" xfId="2930" xr:uid="{C0703F43-A61E-440A-A43D-FF174B006C1F}"/>
    <cellStyle name="Normal 3 3 9 4" xfId="2931" xr:uid="{45B74F62-9F22-4E89-8BF9-476431ED9D7F}"/>
    <cellStyle name="Normal 3 3 9 5" xfId="2932" xr:uid="{C7A8D2C6-7CD1-4675-AB2A-710786C6B6E1}"/>
    <cellStyle name="Normal 3 4" xfId="42" xr:uid="{568CF045-D97E-453E-9C8F-AA6D4D30E544}"/>
    <cellStyle name="Normal 3 4 10" xfId="2933" xr:uid="{E657A93C-5CCC-4DDA-895F-948254834A43}"/>
    <cellStyle name="Normal 3 4 10 2" xfId="2934" xr:uid="{0226577A-1C9F-4886-B0D7-424B76F9CA19}"/>
    <cellStyle name="Normal 3 4 10 2 2" xfId="2935" xr:uid="{DC894889-A945-4376-9033-77339662949F}"/>
    <cellStyle name="Normal 3 4 10 3" xfId="2936" xr:uid="{0B863A49-9D93-49EB-8611-BCD4D546E3D6}"/>
    <cellStyle name="Normal 3 4 10 4" xfId="2937" xr:uid="{8F7E2457-FF3C-48FB-8073-9C39C5A27920}"/>
    <cellStyle name="Normal 3 4 10 5" xfId="2938" xr:uid="{1AC2184B-89EB-4482-B892-255DE5E55EFB}"/>
    <cellStyle name="Normal 3 4 11" xfId="2939" xr:uid="{E7FD4F32-C2D9-4E96-B922-E6B1A637B453}"/>
    <cellStyle name="Normal 3 4 11 2" xfId="2940" xr:uid="{02FC6923-7CBE-40A9-90E4-0F3F6C848ED6}"/>
    <cellStyle name="Normal 3 4 12" xfId="2941" xr:uid="{6E57FBAD-6E74-420D-A1B2-8729380470A6}"/>
    <cellStyle name="Normal 3 4 13" xfId="2942" xr:uid="{F99CBFD6-52D0-4DF4-983E-A17B3E8D1913}"/>
    <cellStyle name="Normal 3 4 14" xfId="2943" xr:uid="{C0FE40FE-367E-4F2B-9D9D-106D4BDE2984}"/>
    <cellStyle name="Normal 3 4 2" xfId="2944" xr:uid="{4A6EF5A8-F7B1-4335-A445-8DFC61A7D200}"/>
    <cellStyle name="Normal 3 4 2 10" xfId="2945" xr:uid="{B04F5B2C-6C4A-46E3-830C-189B88A1D5DC}"/>
    <cellStyle name="Normal 3 4 2 2" xfId="2946" xr:uid="{93510D32-39D9-40AE-8C58-377EF224C76F}"/>
    <cellStyle name="Normal 3 4 2 2 2" xfId="2947" xr:uid="{46F52953-C1B0-4EA1-A955-AE8ABD12D5F4}"/>
    <cellStyle name="Normal 3 4 2 2 2 2" xfId="2948" xr:uid="{85DC2655-C58B-41C2-A7DC-B08C6BCB7CAE}"/>
    <cellStyle name="Normal 3 4 2 2 2 2 2" xfId="2949" xr:uid="{3C877DBD-554D-426E-B6B1-2E31A36039F7}"/>
    <cellStyle name="Normal 3 4 2 2 2 2 2 2" xfId="2950" xr:uid="{791F528A-981A-4F93-899C-933F24DE2CFE}"/>
    <cellStyle name="Normal 3 4 2 2 2 2 3" xfId="2951" xr:uid="{11BA8B01-56BD-4BAB-BF71-D5A9899B0229}"/>
    <cellStyle name="Normal 3 4 2 2 2 2 4" xfId="2952" xr:uid="{CE8AB10C-CCB9-47F4-8381-6AA2B5C820B0}"/>
    <cellStyle name="Normal 3 4 2 2 2 2 5" xfId="2953" xr:uid="{81BF9004-3668-46FD-8D02-08F01C501455}"/>
    <cellStyle name="Normal 3 4 2 2 2 3" xfId="2954" xr:uid="{F64B2884-8130-4395-8D4C-ED747E99019E}"/>
    <cellStyle name="Normal 3 4 2 2 2 3 2" xfId="2955" xr:uid="{3AA60B92-4406-4BFF-B272-778D0710807A}"/>
    <cellStyle name="Normal 3 4 2 2 2 4" xfId="2956" xr:uid="{A08EAAB0-6F6E-49E0-BB22-2C5E24FB9B03}"/>
    <cellStyle name="Normal 3 4 2 2 2 5" xfId="2957" xr:uid="{E2FD40DC-3B74-4E52-9F18-FDD4C5ED86AE}"/>
    <cellStyle name="Normal 3 4 2 2 2 6" xfId="2958" xr:uid="{26632C84-D195-4592-A61C-0A4038749BDD}"/>
    <cellStyle name="Normal 3 4 2 2 3" xfId="2959" xr:uid="{948450B0-0CC9-4260-B669-7126A4176EC6}"/>
    <cellStyle name="Normal 3 4 2 2 3 2" xfId="2960" xr:uid="{A3A8B9B7-61B6-47DE-BB6D-7709A9CE92C7}"/>
    <cellStyle name="Normal 3 4 2 2 3 2 2" xfId="2961" xr:uid="{232AEA82-D32C-4F15-81FF-11E3CB9D8A1E}"/>
    <cellStyle name="Normal 3 4 2 2 3 3" xfId="2962" xr:uid="{0B0D9573-09B7-43F8-B0A8-A87714B71131}"/>
    <cellStyle name="Normal 3 4 2 2 3 4" xfId="2963" xr:uid="{540EEA8D-2F68-466C-A6ED-C2791B8FFDDD}"/>
    <cellStyle name="Normal 3 4 2 2 3 5" xfId="2964" xr:uid="{610B9B84-EBC9-4DC0-87B2-BC44EF698DE9}"/>
    <cellStyle name="Normal 3 4 2 2 4" xfId="2965" xr:uid="{9A6CD305-3309-41EC-B191-1D6577A2AED1}"/>
    <cellStyle name="Normal 3 4 2 2 4 2" xfId="2966" xr:uid="{809492D0-F484-40CB-9193-F34499F829F1}"/>
    <cellStyle name="Normal 3 4 2 2 4 2 2" xfId="2967" xr:uid="{C612A881-9626-4841-B2A4-4EA9321428AE}"/>
    <cellStyle name="Normal 3 4 2 2 4 3" xfId="2968" xr:uid="{F693F314-744D-4B78-ACA6-2156D9049B76}"/>
    <cellStyle name="Normal 3 4 2 2 4 4" xfId="2969" xr:uid="{657729B3-9ECE-4905-BCDC-F2A6A1760FCC}"/>
    <cellStyle name="Normal 3 4 2 2 4 5" xfId="2970" xr:uid="{3231E741-CFD3-4DB3-A74F-B17E6B66A9A3}"/>
    <cellStyle name="Normal 3 4 2 2 5" xfId="2971" xr:uid="{3A94B5EA-F9E7-4096-9AD1-E4791B450949}"/>
    <cellStyle name="Normal 3 4 2 2 5 2" xfId="2972" xr:uid="{B08F734D-2719-4C2E-B0EC-1F88E4FFFDE9}"/>
    <cellStyle name="Normal 3 4 2 2 6" xfId="2973" xr:uid="{2D143946-0FC0-4B5C-B98F-3F2592E7F02A}"/>
    <cellStyle name="Normal 3 4 2 2 7" xfId="2974" xr:uid="{F41D5211-FC92-43D8-BE43-F1D786842A29}"/>
    <cellStyle name="Normal 3 4 2 2 8" xfId="2975" xr:uid="{BABE0804-597E-4DB6-8EA0-3EFDC0767D52}"/>
    <cellStyle name="Normal 3 4 2 3" xfId="2976" xr:uid="{CDE9A059-107F-4446-BBEE-EB56266C23BA}"/>
    <cellStyle name="Normal 3 4 2 3 2" xfId="2977" xr:uid="{C2BF14B3-024F-4CF5-BE9F-ABB3F9A4FC44}"/>
    <cellStyle name="Normal 3 4 2 3 2 2" xfId="2978" xr:uid="{592BCCF5-1CF2-421C-A52A-F9391DEC998F}"/>
    <cellStyle name="Normal 3 4 2 3 2 2 2" xfId="2979" xr:uid="{267126CB-A022-4DAC-9F3A-7FC1F96EF6B4}"/>
    <cellStyle name="Normal 3 4 2 3 2 2 2 2" xfId="2980" xr:uid="{B2A7D663-0766-47B3-9297-D328D9437620}"/>
    <cellStyle name="Normal 3 4 2 3 2 2 3" xfId="2981" xr:uid="{AF6DB9BC-71E8-4324-833E-A91F45A0422E}"/>
    <cellStyle name="Normal 3 4 2 3 2 2 4" xfId="2982" xr:uid="{E2BA1A3B-750D-42FE-B4FF-6E0C572B47FA}"/>
    <cellStyle name="Normal 3 4 2 3 2 2 5" xfId="2983" xr:uid="{A922F217-641A-4CE1-A431-E9A4B1218ABE}"/>
    <cellStyle name="Normal 3 4 2 3 2 3" xfId="2984" xr:uid="{EC74C909-0F11-4148-91A7-83970B1EFCA3}"/>
    <cellStyle name="Normal 3 4 2 3 2 3 2" xfId="2985" xr:uid="{8D5CE4A0-4DE7-4E00-A6EB-3A16E287CFB0}"/>
    <cellStyle name="Normal 3 4 2 3 2 4" xfId="2986" xr:uid="{C835BC6E-F875-4A4F-87EB-3F14DD509D86}"/>
    <cellStyle name="Normal 3 4 2 3 2 5" xfId="2987" xr:uid="{43B198C5-DBA3-4F46-953D-7D75A03FA302}"/>
    <cellStyle name="Normal 3 4 2 3 2 6" xfId="2988" xr:uid="{9B8D4105-0A18-4559-A900-5DAFDCC41E1C}"/>
    <cellStyle name="Normal 3 4 2 3 3" xfId="2989" xr:uid="{E413AA68-FFA1-459A-81C1-03FFCC05398E}"/>
    <cellStyle name="Normal 3 4 2 3 3 2" xfId="2990" xr:uid="{29F218F2-A8D3-4F82-A296-9D920D8579F5}"/>
    <cellStyle name="Normal 3 4 2 3 3 2 2" xfId="2991" xr:uid="{F9A0FAD5-8D8D-4C50-83FF-D9CB508AD02C}"/>
    <cellStyle name="Normal 3 4 2 3 3 3" xfId="2992" xr:uid="{BA2648D2-57AF-4AEA-9750-0B9898246E9E}"/>
    <cellStyle name="Normal 3 4 2 3 3 4" xfId="2993" xr:uid="{F0D300A5-D445-4CD3-88CE-4329842D074F}"/>
    <cellStyle name="Normal 3 4 2 3 3 5" xfId="2994" xr:uid="{97E1781E-F91B-477B-803E-5FC67C2DD142}"/>
    <cellStyle name="Normal 3 4 2 3 4" xfId="2995" xr:uid="{C8DBF116-6E0F-48B8-A7A8-3F3E7ADCA168}"/>
    <cellStyle name="Normal 3 4 2 3 4 2" xfId="2996" xr:uid="{9A7EF235-E24E-40BC-B7C5-5969BD383413}"/>
    <cellStyle name="Normal 3 4 2 3 4 2 2" xfId="2997" xr:uid="{C6D8C277-72C2-4A7B-8E60-5B290AAA4660}"/>
    <cellStyle name="Normal 3 4 2 3 4 3" xfId="2998" xr:uid="{D1BB161A-F16A-4DBC-8C52-2D9A042B15D8}"/>
    <cellStyle name="Normal 3 4 2 3 4 4" xfId="2999" xr:uid="{83E947C5-3D62-4AA7-BA66-8F23754561ED}"/>
    <cellStyle name="Normal 3 4 2 3 4 5" xfId="3000" xr:uid="{052D279B-18CC-4946-B808-1CA91E8E33C2}"/>
    <cellStyle name="Normal 3 4 2 3 5" xfId="3001" xr:uid="{9C5042F4-08C5-4292-9F0B-1438761FBABC}"/>
    <cellStyle name="Normal 3 4 2 3 5 2" xfId="3002" xr:uid="{417CBFB4-6C85-488A-B67C-D654E23285EA}"/>
    <cellStyle name="Normal 3 4 2 3 6" xfId="3003" xr:uid="{1F0DFF39-6079-400A-89EB-09C3CC485645}"/>
    <cellStyle name="Normal 3 4 2 3 7" xfId="3004" xr:uid="{1D82EF98-0923-4AE8-852D-E094C2AEC43A}"/>
    <cellStyle name="Normal 3 4 2 3 8" xfId="3005" xr:uid="{0F79D70E-35E0-4C6C-B91A-818290D79587}"/>
    <cellStyle name="Normal 3 4 2 4" xfId="3006" xr:uid="{6CFEEA50-6A3A-4A33-A785-6D26962EB692}"/>
    <cellStyle name="Normal 3 4 2 4 2" xfId="3007" xr:uid="{C8C7DCCC-9C01-48BB-909B-DB24EFB8C59D}"/>
    <cellStyle name="Normal 3 4 2 4 2 2" xfId="3008" xr:uid="{DACA4113-AC01-48A0-85D1-872D5EF9B53C}"/>
    <cellStyle name="Normal 3 4 2 4 2 2 2" xfId="3009" xr:uid="{F3777AD1-CB4C-49CA-8CEC-32FC53811553}"/>
    <cellStyle name="Normal 3 4 2 4 2 3" xfId="3010" xr:uid="{13C58A62-9FDD-4B64-942A-4A1158F20D8B}"/>
    <cellStyle name="Normal 3 4 2 4 2 4" xfId="3011" xr:uid="{DB93BC91-60F3-42E4-8396-B061A509C046}"/>
    <cellStyle name="Normal 3 4 2 4 2 5" xfId="3012" xr:uid="{C32F5F4B-82FB-4ADF-90BE-04A8F28C242F}"/>
    <cellStyle name="Normal 3 4 2 4 3" xfId="3013" xr:uid="{B2A18FF1-F744-479C-8DEF-4050C95D86C0}"/>
    <cellStyle name="Normal 3 4 2 4 3 2" xfId="3014" xr:uid="{1197CA58-9A4A-4A8B-92BC-92D171E9FD02}"/>
    <cellStyle name="Normal 3 4 2 4 4" xfId="3015" xr:uid="{B5588EF3-7133-48AC-80D4-400D0F01CBAA}"/>
    <cellStyle name="Normal 3 4 2 4 5" xfId="3016" xr:uid="{30DEB244-AC23-444D-827C-83E4F185F876}"/>
    <cellStyle name="Normal 3 4 2 4 6" xfId="3017" xr:uid="{99829832-89FF-48FA-9040-3DC2CC50CFAB}"/>
    <cellStyle name="Normal 3 4 2 5" xfId="3018" xr:uid="{BA70638C-4981-4942-B11F-7166606CE2B0}"/>
    <cellStyle name="Normal 3 4 2 5 2" xfId="3019" xr:uid="{3383CDBC-3CAC-4E71-8DD9-0B6D3DA52461}"/>
    <cellStyle name="Normal 3 4 2 5 2 2" xfId="3020" xr:uid="{A93039D9-A193-4BBC-8488-BC5F548436BC}"/>
    <cellStyle name="Normal 3 4 2 5 3" xfId="3021" xr:uid="{A72969A4-644A-4662-BDBF-DF0CE4F8DF22}"/>
    <cellStyle name="Normal 3 4 2 5 4" xfId="3022" xr:uid="{5F184108-0704-4B1C-AAAB-4BF1321B829F}"/>
    <cellStyle name="Normal 3 4 2 5 5" xfId="3023" xr:uid="{A9418B00-0165-460E-B50E-D4AA4D3677BE}"/>
    <cellStyle name="Normal 3 4 2 6" xfId="3024" xr:uid="{6C04D4E0-CD7B-48E3-9EC2-CDDAEF36F07E}"/>
    <cellStyle name="Normal 3 4 2 6 2" xfId="3025" xr:uid="{71F2F9E0-5996-4A43-94D8-AA719D2C37AE}"/>
    <cellStyle name="Normal 3 4 2 6 2 2" xfId="3026" xr:uid="{F0426EF8-A313-4D35-9928-B9DA1A54E6E2}"/>
    <cellStyle name="Normal 3 4 2 6 3" xfId="3027" xr:uid="{9F5ECB9F-D903-4487-8AE0-B85CC0C8B5AA}"/>
    <cellStyle name="Normal 3 4 2 6 4" xfId="3028" xr:uid="{5ED1F935-8905-4B1A-80C2-F7C5A72143DA}"/>
    <cellStyle name="Normal 3 4 2 6 5" xfId="3029" xr:uid="{A04E9840-EC91-4FBF-8A8D-D4F7DCD9E108}"/>
    <cellStyle name="Normal 3 4 2 7" xfId="3030" xr:uid="{30A38D8D-FCA6-4184-AA3E-DD6F1382B26A}"/>
    <cellStyle name="Normal 3 4 2 7 2" xfId="3031" xr:uid="{3235E0E5-7394-4D1A-AA44-E73BD52D8ED0}"/>
    <cellStyle name="Normal 3 4 2 8" xfId="3032" xr:uid="{CFCDBB74-C844-4C53-9EFE-8C7415F2331C}"/>
    <cellStyle name="Normal 3 4 2 9" xfId="3033" xr:uid="{08268435-C2E4-4D60-8EC6-A905ED4D6949}"/>
    <cellStyle name="Normal 3 4 3" xfId="3034" xr:uid="{DF1DEAF6-6DEF-4332-AE55-BE39993BD642}"/>
    <cellStyle name="Normal 3 4 3 10" xfId="3035" xr:uid="{D0813FC7-03BB-454B-9065-0361C4F207CA}"/>
    <cellStyle name="Normal 3 4 3 2" xfId="3036" xr:uid="{6463B91E-62E3-40DF-8827-35E3FA3CA7EE}"/>
    <cellStyle name="Normal 3 4 3 2 2" xfId="3037" xr:uid="{FE3B96C7-A660-48E9-8FD1-2A114A38E15C}"/>
    <cellStyle name="Normal 3 4 3 2 2 2" xfId="3038" xr:uid="{18485A89-2E8F-4059-94CE-3EB4D0F74A4F}"/>
    <cellStyle name="Normal 3 4 3 2 2 2 2" xfId="3039" xr:uid="{C6382DD9-0FBC-4C69-B4A3-192BB7B86DD8}"/>
    <cellStyle name="Normal 3 4 3 2 2 2 2 2" xfId="3040" xr:uid="{679564F6-B6C4-4066-B26D-983A0163EFD3}"/>
    <cellStyle name="Normal 3 4 3 2 2 2 3" xfId="3041" xr:uid="{AC81267C-6296-405B-B225-D84809221E51}"/>
    <cellStyle name="Normal 3 4 3 2 2 2 4" xfId="3042" xr:uid="{6D8F0A9A-90B3-4112-8D26-8B53985AB23F}"/>
    <cellStyle name="Normal 3 4 3 2 2 2 5" xfId="3043" xr:uid="{C85DE221-3E3E-47F7-80EB-2FF0C08B8CEA}"/>
    <cellStyle name="Normal 3 4 3 2 2 3" xfId="3044" xr:uid="{A68D9652-A85E-4FD6-8A57-74FB4C395EED}"/>
    <cellStyle name="Normal 3 4 3 2 2 3 2" xfId="3045" xr:uid="{ABFD0CD3-22E4-4615-83D2-E2DF1485B10D}"/>
    <cellStyle name="Normal 3 4 3 2 2 4" xfId="3046" xr:uid="{7405C18F-EAFC-42A4-BE6E-79F79C2FBDBD}"/>
    <cellStyle name="Normal 3 4 3 2 2 5" xfId="3047" xr:uid="{BFC95F0F-835F-4BA5-BBC5-98602446BCAF}"/>
    <cellStyle name="Normal 3 4 3 2 2 6" xfId="3048" xr:uid="{433C9338-80F7-4820-8028-3564DD37081E}"/>
    <cellStyle name="Normal 3 4 3 2 3" xfId="3049" xr:uid="{D2B9EF77-A969-4711-865D-EA8FDAB0BE2B}"/>
    <cellStyle name="Normal 3 4 3 2 3 2" xfId="3050" xr:uid="{31D4CFB8-EB36-4A3E-B6F0-994063F590A7}"/>
    <cellStyle name="Normal 3 4 3 2 3 2 2" xfId="3051" xr:uid="{A25E8DC6-3FA3-4359-A529-E97582B34613}"/>
    <cellStyle name="Normal 3 4 3 2 3 3" xfId="3052" xr:uid="{087FDE91-33D5-4385-9E80-2DBD2FBDBA33}"/>
    <cellStyle name="Normal 3 4 3 2 3 4" xfId="3053" xr:uid="{8DBBF22F-896A-4BC6-926F-BD5C8C423129}"/>
    <cellStyle name="Normal 3 4 3 2 3 5" xfId="3054" xr:uid="{8B261EFD-633B-4A30-8D60-39B1FDF2B33B}"/>
    <cellStyle name="Normal 3 4 3 2 4" xfId="3055" xr:uid="{8D5B4D89-63E9-4C56-AAA7-C77DA5388FF2}"/>
    <cellStyle name="Normal 3 4 3 2 4 2" xfId="3056" xr:uid="{A9ADFF16-5F18-42CD-8086-CE645152A535}"/>
    <cellStyle name="Normal 3 4 3 2 4 2 2" xfId="3057" xr:uid="{6861A03C-56DB-4139-BE5B-FB2E44B570C9}"/>
    <cellStyle name="Normal 3 4 3 2 4 3" xfId="3058" xr:uid="{E355DA43-9E10-4B5F-B551-C43094280C29}"/>
    <cellStyle name="Normal 3 4 3 2 4 4" xfId="3059" xr:uid="{8D6F14CD-F4D3-413D-8489-FAB74E652B6C}"/>
    <cellStyle name="Normal 3 4 3 2 4 5" xfId="3060" xr:uid="{AC4452FC-EC33-49CA-8AC8-BACAA3D5FCEB}"/>
    <cellStyle name="Normal 3 4 3 2 5" xfId="3061" xr:uid="{1B137A1F-2F80-429E-9A83-F8C75AE91482}"/>
    <cellStyle name="Normal 3 4 3 2 5 2" xfId="3062" xr:uid="{78391611-547B-4F89-BA97-52C4A1641A3A}"/>
    <cellStyle name="Normal 3 4 3 2 6" xfId="3063" xr:uid="{CA2CCBB9-7DA6-40DB-93DB-D58A799174A1}"/>
    <cellStyle name="Normal 3 4 3 2 7" xfId="3064" xr:uid="{4F37119C-03F8-4F27-8601-F2DE9BDCB0B2}"/>
    <cellStyle name="Normal 3 4 3 2 8" xfId="3065" xr:uid="{D5E985FC-01B9-40A0-A1CA-4BDF7D3C664D}"/>
    <cellStyle name="Normal 3 4 3 3" xfId="3066" xr:uid="{7434493E-393C-4052-B1E2-5E52B02BB36E}"/>
    <cellStyle name="Normal 3 4 3 3 2" xfId="3067" xr:uid="{4ED3AFA1-4CE3-4712-9068-8E5DEE827046}"/>
    <cellStyle name="Normal 3 4 3 3 2 2" xfId="3068" xr:uid="{EA194B7C-79F3-4055-974F-1129E3AC6FB4}"/>
    <cellStyle name="Normal 3 4 3 3 2 2 2" xfId="3069" xr:uid="{3F7510D4-DBBF-4FFB-9F1E-3C176BD6AA6E}"/>
    <cellStyle name="Normal 3 4 3 3 2 2 2 2" xfId="3070" xr:uid="{5C9D5AF1-FF2D-43A9-9964-EA5229ABACEB}"/>
    <cellStyle name="Normal 3 4 3 3 2 2 3" xfId="3071" xr:uid="{F57ED881-3978-467C-8FE9-444F73280CDC}"/>
    <cellStyle name="Normal 3 4 3 3 2 2 4" xfId="3072" xr:uid="{EBBB524E-66CC-49EE-B1ED-F7202D4EA283}"/>
    <cellStyle name="Normal 3 4 3 3 2 2 5" xfId="3073" xr:uid="{36DB0C73-33F5-4B6E-AB99-95F0491E1015}"/>
    <cellStyle name="Normal 3 4 3 3 2 3" xfId="3074" xr:uid="{164C48EF-BBBE-4360-B54B-00EB2901F6A9}"/>
    <cellStyle name="Normal 3 4 3 3 2 3 2" xfId="3075" xr:uid="{ECB2ACBD-7FAB-4B26-A70A-17129103BF34}"/>
    <cellStyle name="Normal 3 4 3 3 2 4" xfId="3076" xr:uid="{B6909802-8202-4A83-AD64-D77F2D8C3D4A}"/>
    <cellStyle name="Normal 3 4 3 3 2 5" xfId="3077" xr:uid="{77AE6463-024C-40A5-8B93-CFF7401E18B5}"/>
    <cellStyle name="Normal 3 4 3 3 2 6" xfId="3078" xr:uid="{C09B4D94-7173-406C-8A4E-C5F6D0B8FD06}"/>
    <cellStyle name="Normal 3 4 3 3 3" xfId="3079" xr:uid="{82987802-4CF5-4A54-AED7-D2B75F062DEE}"/>
    <cellStyle name="Normal 3 4 3 3 3 2" xfId="3080" xr:uid="{24CB3BC0-8E5D-4EE9-9927-4D12136CA4C0}"/>
    <cellStyle name="Normal 3 4 3 3 3 2 2" xfId="3081" xr:uid="{6C6D20C7-A78E-407C-B202-68979A074555}"/>
    <cellStyle name="Normal 3 4 3 3 3 3" xfId="3082" xr:uid="{8E7D5283-2A6E-4661-875D-BC8EA38DEFF5}"/>
    <cellStyle name="Normal 3 4 3 3 3 4" xfId="3083" xr:uid="{5E01F498-C503-4F60-A1AB-AA885754D2F2}"/>
    <cellStyle name="Normal 3 4 3 3 3 5" xfId="3084" xr:uid="{FED0E968-5340-46A2-B54F-4E00B8944FE4}"/>
    <cellStyle name="Normal 3 4 3 3 4" xfId="3085" xr:uid="{74BCA7A0-05E0-4E77-9613-6F568C908646}"/>
    <cellStyle name="Normal 3 4 3 3 4 2" xfId="3086" xr:uid="{988235DB-BD13-46DC-94E0-D0D8372B2FBE}"/>
    <cellStyle name="Normal 3 4 3 3 4 2 2" xfId="3087" xr:uid="{0464AC4A-196E-448C-AE1C-51B944F2DA0B}"/>
    <cellStyle name="Normal 3 4 3 3 4 3" xfId="3088" xr:uid="{33025421-C666-4A93-89A4-62BD39D73944}"/>
    <cellStyle name="Normal 3 4 3 3 4 4" xfId="3089" xr:uid="{4FD2714D-6D9C-4FA8-ADB5-EBE88865084A}"/>
    <cellStyle name="Normal 3 4 3 3 4 5" xfId="3090" xr:uid="{BC0BB40E-E893-4C57-8A97-81FA26B212CD}"/>
    <cellStyle name="Normal 3 4 3 3 5" xfId="3091" xr:uid="{CF2F5B6B-C9C8-43C4-80A4-A7ADC6A33048}"/>
    <cellStyle name="Normal 3 4 3 3 5 2" xfId="3092" xr:uid="{EA19016A-C956-45EE-B6A6-DE9D5940B9C2}"/>
    <cellStyle name="Normal 3 4 3 3 6" xfId="3093" xr:uid="{61B75A4E-CEF1-4092-A813-BD2D56674394}"/>
    <cellStyle name="Normal 3 4 3 3 7" xfId="3094" xr:uid="{DBC4E473-C72E-4A9D-B5A1-16A3E7BE66ED}"/>
    <cellStyle name="Normal 3 4 3 3 8" xfId="3095" xr:uid="{6301A695-52EE-4D62-A70F-E3A6505B8115}"/>
    <cellStyle name="Normal 3 4 3 4" xfId="3096" xr:uid="{36770A04-96EC-4D4D-AE25-8D02521BDC4F}"/>
    <cellStyle name="Normal 3 4 3 4 2" xfId="3097" xr:uid="{C581821C-C5F2-47CC-93E8-ACA62C608CAB}"/>
    <cellStyle name="Normal 3 4 3 4 2 2" xfId="3098" xr:uid="{62824D37-769D-4FC9-870A-FBD4AE0F41B6}"/>
    <cellStyle name="Normal 3 4 3 4 2 2 2" xfId="3099" xr:uid="{31B61B8D-E3F0-4B9A-AEB8-ACCA0B83B6B6}"/>
    <cellStyle name="Normal 3 4 3 4 2 3" xfId="3100" xr:uid="{235A7476-E128-4CF7-82A6-0F8FE00C7D11}"/>
    <cellStyle name="Normal 3 4 3 4 2 4" xfId="3101" xr:uid="{ACF8443C-A0EF-4014-8FF8-4BE095DF1AEB}"/>
    <cellStyle name="Normal 3 4 3 4 2 5" xfId="3102" xr:uid="{6561B18B-74DE-42AA-BA8A-7C0A759F4609}"/>
    <cellStyle name="Normal 3 4 3 4 3" xfId="3103" xr:uid="{3685B70C-F416-43C7-83B6-5D81CD96484C}"/>
    <cellStyle name="Normal 3 4 3 4 3 2" xfId="3104" xr:uid="{2B88B47F-F128-4DC3-92B5-ADAF62F18194}"/>
    <cellStyle name="Normal 3 4 3 4 4" xfId="3105" xr:uid="{B64B6367-D34B-4423-884D-EA9D2853C1D2}"/>
    <cellStyle name="Normal 3 4 3 4 5" xfId="3106" xr:uid="{61F94701-304F-4905-8ABD-9716A87E7169}"/>
    <cellStyle name="Normal 3 4 3 4 6" xfId="3107" xr:uid="{70F8F4CF-559A-4CDE-B260-8050B5C0ACE2}"/>
    <cellStyle name="Normal 3 4 3 5" xfId="3108" xr:uid="{3395C3FE-CFF5-448C-A23B-1787EAA4B2C0}"/>
    <cellStyle name="Normal 3 4 3 5 2" xfId="3109" xr:uid="{CA2A62BC-DE88-40B5-A6FC-89C36B24D83A}"/>
    <cellStyle name="Normal 3 4 3 5 2 2" xfId="3110" xr:uid="{8FD01A37-14CC-4911-BBCB-0F8AB7F26E88}"/>
    <cellStyle name="Normal 3 4 3 5 3" xfId="3111" xr:uid="{F0087108-99D3-421C-BD84-06C1056B2199}"/>
    <cellStyle name="Normal 3 4 3 5 4" xfId="3112" xr:uid="{C7706565-F4F2-4A00-90CA-BEE9F82CC742}"/>
    <cellStyle name="Normal 3 4 3 5 5" xfId="3113" xr:uid="{78D4B6AC-3164-4E6A-9D96-F68371F1DE3D}"/>
    <cellStyle name="Normal 3 4 3 6" xfId="3114" xr:uid="{BC2D6819-12C4-4DCA-96BB-12E7B0F0421F}"/>
    <cellStyle name="Normal 3 4 3 6 2" xfId="3115" xr:uid="{DE0FB5DF-CF38-4E9E-AFCA-F2C4D1624E96}"/>
    <cellStyle name="Normal 3 4 3 6 2 2" xfId="3116" xr:uid="{E389536D-45E3-4DD9-858C-4693FB4C932B}"/>
    <cellStyle name="Normal 3 4 3 6 3" xfId="3117" xr:uid="{2B9D78C2-F032-42FC-BFED-B25DBB34706E}"/>
    <cellStyle name="Normal 3 4 3 6 4" xfId="3118" xr:uid="{BE0DE6A0-FC06-4174-8BCC-EE2D9F7CC316}"/>
    <cellStyle name="Normal 3 4 3 6 5" xfId="3119" xr:uid="{E2A8706A-626E-4755-B7EE-4456F64315E5}"/>
    <cellStyle name="Normal 3 4 3 7" xfId="3120" xr:uid="{FC0E332F-8AC3-4E6F-AC46-80D4CDCA56C0}"/>
    <cellStyle name="Normal 3 4 3 7 2" xfId="3121" xr:uid="{B2F25463-93AD-4E07-BC46-79DC1DC6E9B9}"/>
    <cellStyle name="Normal 3 4 3 8" xfId="3122" xr:uid="{34025E98-C472-4324-9AB6-3FBB8B896947}"/>
    <cellStyle name="Normal 3 4 3 9" xfId="3123" xr:uid="{4423139F-4D5A-41A6-B143-AD633E5F1D95}"/>
    <cellStyle name="Normal 3 4 4" xfId="3124" xr:uid="{EB60A64E-6F81-4A5C-91AD-D67E2BF7C4DA}"/>
    <cellStyle name="Normal 3 4 4 10" xfId="3125" xr:uid="{85C9944C-FD5D-411E-8376-8D39D67BAD6D}"/>
    <cellStyle name="Normal 3 4 4 2" xfId="3126" xr:uid="{0C9F311B-5906-48B0-B2F2-C6174F572235}"/>
    <cellStyle name="Normal 3 4 4 2 2" xfId="3127" xr:uid="{7EF942AB-D86A-4DED-A4AD-53255AEEA2F5}"/>
    <cellStyle name="Normal 3 4 4 2 2 2" xfId="3128" xr:uid="{98CB6DF9-DDC2-4666-9AF1-AF3F06B92F57}"/>
    <cellStyle name="Normal 3 4 4 2 2 2 2" xfId="3129" xr:uid="{16E29E12-BB1D-4ED5-BDB5-7794E444C5B1}"/>
    <cellStyle name="Normal 3 4 4 2 2 2 2 2" xfId="3130" xr:uid="{527069D9-A984-4B36-9371-DACC75C5E0A3}"/>
    <cellStyle name="Normal 3 4 4 2 2 2 3" xfId="3131" xr:uid="{D2309B2F-AEF3-426E-A2AC-7CA52028BEA4}"/>
    <cellStyle name="Normal 3 4 4 2 2 2 4" xfId="3132" xr:uid="{79B77444-FF71-4B7C-A301-F9644EEBE169}"/>
    <cellStyle name="Normal 3 4 4 2 2 2 5" xfId="3133" xr:uid="{313B0AFE-14A4-466D-A831-D1732DD343F4}"/>
    <cellStyle name="Normal 3 4 4 2 2 3" xfId="3134" xr:uid="{5C2BA3C6-E7D1-4D16-8AA1-06CB0085B40F}"/>
    <cellStyle name="Normal 3 4 4 2 2 3 2" xfId="3135" xr:uid="{9580B57A-9036-4BA4-92AB-EC286DC51565}"/>
    <cellStyle name="Normal 3 4 4 2 2 4" xfId="3136" xr:uid="{7F0D7EC6-E19D-4B27-B426-D232F7D413D8}"/>
    <cellStyle name="Normal 3 4 4 2 2 5" xfId="3137" xr:uid="{36A6E185-39C9-4A7D-8E6F-ACED74657905}"/>
    <cellStyle name="Normal 3 4 4 2 2 6" xfId="3138" xr:uid="{70514B53-3788-4557-8BB8-030B82331073}"/>
    <cellStyle name="Normal 3 4 4 2 3" xfId="3139" xr:uid="{9CDAAC05-1440-46C8-953B-E4F61383A624}"/>
    <cellStyle name="Normal 3 4 4 2 3 2" xfId="3140" xr:uid="{DC300624-638F-4655-8A6F-91778287007F}"/>
    <cellStyle name="Normal 3 4 4 2 3 2 2" xfId="3141" xr:uid="{6B2BAEEF-9F19-4220-8648-7834B7A472CC}"/>
    <cellStyle name="Normal 3 4 4 2 3 3" xfId="3142" xr:uid="{6DFDDB97-B857-42B8-A7AC-276ADADEDC9C}"/>
    <cellStyle name="Normal 3 4 4 2 3 4" xfId="3143" xr:uid="{AEB2923A-7221-478F-8434-DC942395EC11}"/>
    <cellStyle name="Normal 3 4 4 2 3 5" xfId="3144" xr:uid="{1BD013E4-26B9-4895-A971-7323938560D0}"/>
    <cellStyle name="Normal 3 4 4 2 4" xfId="3145" xr:uid="{7DDC8E25-282D-4497-BDB5-CB971F761265}"/>
    <cellStyle name="Normal 3 4 4 2 4 2" xfId="3146" xr:uid="{4334A2B6-9C24-410D-B232-1F2BAF2D1E06}"/>
    <cellStyle name="Normal 3 4 4 2 4 2 2" xfId="3147" xr:uid="{7825F8C6-21EA-414A-B6E0-7D912231BFC0}"/>
    <cellStyle name="Normal 3 4 4 2 4 3" xfId="3148" xr:uid="{92C8ACD1-8939-48A1-B45D-777E299179E3}"/>
    <cellStyle name="Normal 3 4 4 2 4 4" xfId="3149" xr:uid="{2011B4AF-127C-4B4A-AECD-85752370489C}"/>
    <cellStyle name="Normal 3 4 4 2 4 5" xfId="3150" xr:uid="{7AA63901-4672-4D1C-9EFA-AE22B7C4CAAB}"/>
    <cellStyle name="Normal 3 4 4 2 5" xfId="3151" xr:uid="{B2631250-124B-4CEA-8D02-B8B074D954AB}"/>
    <cellStyle name="Normal 3 4 4 2 5 2" xfId="3152" xr:uid="{8BC71C5F-1ECC-4E54-898C-D2D96AC05C54}"/>
    <cellStyle name="Normal 3 4 4 2 6" xfId="3153" xr:uid="{F452FD9A-AB3E-4E74-81C5-6D32006A729A}"/>
    <cellStyle name="Normal 3 4 4 2 7" xfId="3154" xr:uid="{8DC5674F-CCBE-4292-B46A-225CA3075CF9}"/>
    <cellStyle name="Normal 3 4 4 2 8" xfId="3155" xr:uid="{680D636E-8F71-469C-8889-D8B9A1B2D5D9}"/>
    <cellStyle name="Normal 3 4 4 3" xfId="3156" xr:uid="{AC1B28F6-6868-4C88-987E-CFB584770173}"/>
    <cellStyle name="Normal 3 4 4 3 2" xfId="3157" xr:uid="{ACFD78A3-6D4A-4D49-A2B6-C5A62B3EA03D}"/>
    <cellStyle name="Normal 3 4 4 3 2 2" xfId="3158" xr:uid="{55A23BB4-E699-4B48-8DD0-30D796EBB49E}"/>
    <cellStyle name="Normal 3 4 4 3 2 2 2" xfId="3159" xr:uid="{E7C18F8F-9789-4428-A7D0-502F5A7468D5}"/>
    <cellStyle name="Normal 3 4 4 3 2 2 2 2" xfId="3160" xr:uid="{67533A5B-CD00-4060-8EB6-09632021546C}"/>
    <cellStyle name="Normal 3 4 4 3 2 2 3" xfId="3161" xr:uid="{76A2251D-6F5A-4754-93AB-D8AB6281F335}"/>
    <cellStyle name="Normal 3 4 4 3 2 2 4" xfId="3162" xr:uid="{4BF1885E-F074-4C17-B4A1-F50E925D64D7}"/>
    <cellStyle name="Normal 3 4 4 3 2 2 5" xfId="3163" xr:uid="{872A5080-FAB3-4A63-B2DE-118116553783}"/>
    <cellStyle name="Normal 3 4 4 3 2 3" xfId="3164" xr:uid="{930055B7-65B2-4AA8-A9B2-C6473218B8AD}"/>
    <cellStyle name="Normal 3 4 4 3 2 3 2" xfId="3165" xr:uid="{8BA9D4C5-67C8-440F-9E48-85DE0A740C6E}"/>
    <cellStyle name="Normal 3 4 4 3 2 4" xfId="3166" xr:uid="{49D90F2C-F5D3-4201-9D4D-13E5CDD2F639}"/>
    <cellStyle name="Normal 3 4 4 3 2 5" xfId="3167" xr:uid="{204ABA9A-8A0E-435A-90C6-DEDF50F9CDA7}"/>
    <cellStyle name="Normal 3 4 4 3 2 6" xfId="3168" xr:uid="{2404957D-7C0B-4185-8B6A-3236AD0B42E1}"/>
    <cellStyle name="Normal 3 4 4 3 3" xfId="3169" xr:uid="{E836B374-2607-4FD2-A4BD-0060AAD96458}"/>
    <cellStyle name="Normal 3 4 4 3 3 2" xfId="3170" xr:uid="{DBB2C041-E1B7-4D12-9456-A2349458412B}"/>
    <cellStyle name="Normal 3 4 4 3 3 2 2" xfId="3171" xr:uid="{E936831B-1471-4413-AC1C-3AC8699FD930}"/>
    <cellStyle name="Normal 3 4 4 3 3 3" xfId="3172" xr:uid="{571E499B-6732-4110-9CD8-B0AD646B265C}"/>
    <cellStyle name="Normal 3 4 4 3 3 4" xfId="3173" xr:uid="{FE399AA7-73D3-4313-A87F-B61DDADFE46C}"/>
    <cellStyle name="Normal 3 4 4 3 3 5" xfId="3174" xr:uid="{2B4C20E7-3109-47BB-8160-9597922580B8}"/>
    <cellStyle name="Normal 3 4 4 3 4" xfId="3175" xr:uid="{F9CF012D-786B-4AC0-A844-4350955263F9}"/>
    <cellStyle name="Normal 3 4 4 3 4 2" xfId="3176" xr:uid="{68C73D8E-B9EB-4711-B44E-C8B5025D42EA}"/>
    <cellStyle name="Normal 3 4 4 3 4 2 2" xfId="3177" xr:uid="{0E29343F-FEF1-42FB-A894-B9C0857585BB}"/>
    <cellStyle name="Normal 3 4 4 3 4 3" xfId="3178" xr:uid="{E47D40D8-4BCB-4D27-92F0-87E3E491D507}"/>
    <cellStyle name="Normal 3 4 4 3 4 4" xfId="3179" xr:uid="{F2EDD397-3330-4C4F-AFAD-A2599D70E98C}"/>
    <cellStyle name="Normal 3 4 4 3 4 5" xfId="3180" xr:uid="{D5521D7C-81A5-4C98-8BE2-0D8A80A335DE}"/>
    <cellStyle name="Normal 3 4 4 3 5" xfId="3181" xr:uid="{5A5F1D12-41DA-45CE-9E53-D83E60D85AE1}"/>
    <cellStyle name="Normal 3 4 4 3 5 2" xfId="3182" xr:uid="{6154F0E1-3914-4A80-8527-8345CBE4F847}"/>
    <cellStyle name="Normal 3 4 4 3 6" xfId="3183" xr:uid="{F74258A2-4343-4797-B173-6CA2A5BF16D5}"/>
    <cellStyle name="Normal 3 4 4 3 7" xfId="3184" xr:uid="{8827FEEE-7FA7-4A4A-A947-B7A8ACC16A19}"/>
    <cellStyle name="Normal 3 4 4 3 8" xfId="3185" xr:uid="{E77806C8-FFB5-425F-9B7D-DE5856D28C4A}"/>
    <cellStyle name="Normal 3 4 4 4" xfId="3186" xr:uid="{453BCD64-8FD9-4F46-96F5-0772BF8D6AC5}"/>
    <cellStyle name="Normal 3 4 4 4 2" xfId="3187" xr:uid="{265BBAF6-260C-4CBC-8375-EA96F3F37F01}"/>
    <cellStyle name="Normal 3 4 4 4 2 2" xfId="3188" xr:uid="{C412377A-8A56-4A9B-94D4-6FA4ABFA42A7}"/>
    <cellStyle name="Normal 3 4 4 4 2 2 2" xfId="3189" xr:uid="{5DFF9CC0-5452-44B0-B13D-DB0BDA3AAF42}"/>
    <cellStyle name="Normal 3 4 4 4 2 3" xfId="3190" xr:uid="{38C08055-F4B5-4AC8-8BD1-FF6C49B20179}"/>
    <cellStyle name="Normal 3 4 4 4 2 4" xfId="3191" xr:uid="{B5A1AFAF-945D-4CD5-BAF1-29AA41266353}"/>
    <cellStyle name="Normal 3 4 4 4 2 5" xfId="3192" xr:uid="{57AC8151-D03A-426B-9696-A6E6FD5AD934}"/>
    <cellStyle name="Normal 3 4 4 4 3" xfId="3193" xr:uid="{3656B240-68FB-4624-B04C-FF82573A35AE}"/>
    <cellStyle name="Normal 3 4 4 4 3 2" xfId="3194" xr:uid="{B5AAF702-122A-409D-9E3D-CAAF24321E06}"/>
    <cellStyle name="Normal 3 4 4 4 4" xfId="3195" xr:uid="{E2FF7C67-5BE0-4627-884B-1DF04C9DD3AD}"/>
    <cellStyle name="Normal 3 4 4 4 5" xfId="3196" xr:uid="{C711B0BC-463B-4EBC-81F6-1EB9A7CBB0A2}"/>
    <cellStyle name="Normal 3 4 4 4 6" xfId="3197" xr:uid="{75DAE580-6559-4C21-853C-6339316EA8FE}"/>
    <cellStyle name="Normal 3 4 4 5" xfId="3198" xr:uid="{743948BA-F4A9-4BCD-A318-F322C4009FB8}"/>
    <cellStyle name="Normal 3 4 4 5 2" xfId="3199" xr:uid="{FBF44101-AF1C-4B25-BCE0-22B5601FD2E1}"/>
    <cellStyle name="Normal 3 4 4 5 2 2" xfId="3200" xr:uid="{18A803B3-B6C9-4A16-8AE6-7B1697E551CE}"/>
    <cellStyle name="Normal 3 4 4 5 3" xfId="3201" xr:uid="{316826AB-14A4-451E-AA7E-D55100C3BDD2}"/>
    <cellStyle name="Normal 3 4 4 5 4" xfId="3202" xr:uid="{36A4D2DA-23B4-4981-AD56-7F4382EB503D}"/>
    <cellStyle name="Normal 3 4 4 5 5" xfId="3203" xr:uid="{AF978ADD-3409-41B6-9750-F94831DD4961}"/>
    <cellStyle name="Normal 3 4 4 6" xfId="3204" xr:uid="{DEAE837D-AB8E-486A-A842-807B0818BE14}"/>
    <cellStyle name="Normal 3 4 4 6 2" xfId="3205" xr:uid="{1534AACE-8EC7-4A6A-B69B-240D85FCD62F}"/>
    <cellStyle name="Normal 3 4 4 6 2 2" xfId="3206" xr:uid="{D1377FE5-BAE3-4652-A654-8F0E82278DCF}"/>
    <cellStyle name="Normal 3 4 4 6 3" xfId="3207" xr:uid="{166F56EB-DA62-4086-AD01-7C205DD34580}"/>
    <cellStyle name="Normal 3 4 4 6 4" xfId="3208" xr:uid="{AF1ABA8B-BF6A-4E42-A532-1BB668918222}"/>
    <cellStyle name="Normal 3 4 4 6 5" xfId="3209" xr:uid="{80EBE1E6-4D5A-4416-9109-F17BE41F02A6}"/>
    <cellStyle name="Normal 3 4 4 7" xfId="3210" xr:uid="{4870F77C-1AEE-4065-A161-FD1FB249A1EB}"/>
    <cellStyle name="Normal 3 4 4 7 2" xfId="3211" xr:uid="{4691B14A-9856-4393-8B9F-0A3CB7CB63D1}"/>
    <cellStyle name="Normal 3 4 4 8" xfId="3212" xr:uid="{BE650FA4-F463-4193-80BC-A48AABC42C1C}"/>
    <cellStyle name="Normal 3 4 4 9" xfId="3213" xr:uid="{9FA63557-74EC-43EB-8CFB-18A0ABF5ACB4}"/>
    <cellStyle name="Normal 3 4 5" xfId="3214" xr:uid="{6DF83A96-2393-4D49-9AA4-D20A13380C69}"/>
    <cellStyle name="Normal 3 4 5 2" xfId="3215" xr:uid="{DE2D1EAF-D1AF-4913-80BA-2BBF71DA2458}"/>
    <cellStyle name="Normal 3 4 5 2 2" xfId="3216" xr:uid="{624CBF59-AC79-4737-BF34-2F75D4D8162A}"/>
    <cellStyle name="Normal 3 4 5 2 2 2" xfId="3217" xr:uid="{CAC9EDC4-BD38-438A-81D7-CC428179932D}"/>
    <cellStyle name="Normal 3 4 5 2 2 2 2" xfId="3218" xr:uid="{7B83D1EF-F81C-481C-A810-BE8F8EF9D178}"/>
    <cellStyle name="Normal 3 4 5 2 2 3" xfId="3219" xr:uid="{AC5297CD-96F8-46AC-BAA3-5A7BC98D7B77}"/>
    <cellStyle name="Normal 3 4 5 2 2 4" xfId="3220" xr:uid="{B687AFDC-2F11-41A4-A7FC-A41DC36CA731}"/>
    <cellStyle name="Normal 3 4 5 2 2 5" xfId="3221" xr:uid="{221F6163-932D-4EB5-859C-A54768A2D2BD}"/>
    <cellStyle name="Normal 3 4 5 2 3" xfId="3222" xr:uid="{5C95750D-4943-4A9F-A8C8-B3D7F61EFAE5}"/>
    <cellStyle name="Normal 3 4 5 2 3 2" xfId="3223" xr:uid="{22F23F14-7C7F-470F-9D0C-32EDD3E696F9}"/>
    <cellStyle name="Normal 3 4 5 2 4" xfId="3224" xr:uid="{BA28C0A5-6027-4C40-94B2-830D723AF12F}"/>
    <cellStyle name="Normal 3 4 5 2 5" xfId="3225" xr:uid="{9F58F754-857C-4B28-A636-8AB3DBA133CB}"/>
    <cellStyle name="Normal 3 4 5 2 6" xfId="3226" xr:uid="{1A2B1C96-C370-4867-BC2A-9C065EDB5DEA}"/>
    <cellStyle name="Normal 3 4 5 3" xfId="3227" xr:uid="{2C41C06A-0F47-45C1-9CA3-C445AA748534}"/>
    <cellStyle name="Normal 3 4 5 3 2" xfId="3228" xr:uid="{70DF43FD-D44D-44A1-9185-34B6EE3833A6}"/>
    <cellStyle name="Normal 3 4 5 3 2 2" xfId="3229" xr:uid="{446D624A-A8ED-4622-AADC-6D357E813EEF}"/>
    <cellStyle name="Normal 3 4 5 3 3" xfId="3230" xr:uid="{34896E62-678B-405E-994E-1A2541BB0CD5}"/>
    <cellStyle name="Normal 3 4 5 3 4" xfId="3231" xr:uid="{725006C4-2EF6-4558-AD5E-C93245707FDF}"/>
    <cellStyle name="Normal 3 4 5 3 5" xfId="3232" xr:uid="{05B94722-302B-466B-8745-A59DB5351564}"/>
    <cellStyle name="Normal 3 4 5 4" xfId="3233" xr:uid="{264C3EDF-07CC-43CA-ABF6-9C76261A0BFF}"/>
    <cellStyle name="Normal 3 4 5 4 2" xfId="3234" xr:uid="{15458088-E2E5-41FC-A54D-D755004D805F}"/>
    <cellStyle name="Normal 3 4 5 4 2 2" xfId="3235" xr:uid="{F7D76F29-414A-45C9-8B4F-E81A241D1D8F}"/>
    <cellStyle name="Normal 3 4 5 4 3" xfId="3236" xr:uid="{F48A0E2C-AE7F-463E-B456-0F38C11FA493}"/>
    <cellStyle name="Normal 3 4 5 4 4" xfId="3237" xr:uid="{0F92AB73-091A-4015-A97F-F8FA8FEC15CB}"/>
    <cellStyle name="Normal 3 4 5 4 5" xfId="3238" xr:uid="{31249592-4E21-4810-B055-8D654CC1609E}"/>
    <cellStyle name="Normal 3 4 5 5" xfId="3239" xr:uid="{0818891B-BBDF-4A32-B000-B52774582B1A}"/>
    <cellStyle name="Normal 3 4 5 5 2" xfId="3240" xr:uid="{24448D70-F167-490D-AA75-5BD016AF8335}"/>
    <cellStyle name="Normal 3 4 5 6" xfId="3241" xr:uid="{473E32C8-9962-40C9-A837-C739BB54A82A}"/>
    <cellStyle name="Normal 3 4 5 7" xfId="3242" xr:uid="{31D830BE-9853-4383-BE73-E49925B7579F}"/>
    <cellStyle name="Normal 3 4 5 8" xfId="3243" xr:uid="{580B46F0-12EC-48AA-9958-33FA3BE20182}"/>
    <cellStyle name="Normal 3 4 6" xfId="3244" xr:uid="{9F14A469-AD12-4F31-97CC-3A6A8938907B}"/>
    <cellStyle name="Normal 3 4 6 2" xfId="3245" xr:uid="{A0C102B3-C191-408C-9346-2EAD2F21716E}"/>
    <cellStyle name="Normal 3 4 6 2 2" xfId="3246" xr:uid="{AA0EF04C-80F6-4C97-9BB7-49711A24F7A0}"/>
    <cellStyle name="Normal 3 4 6 2 2 2" xfId="3247" xr:uid="{B8BC080F-3AD3-4310-986E-DBC6F827252C}"/>
    <cellStyle name="Normal 3 4 6 2 2 2 2" xfId="3248" xr:uid="{CCA928FE-BC7A-46F4-8B44-EAE430A3E536}"/>
    <cellStyle name="Normal 3 4 6 2 2 3" xfId="3249" xr:uid="{5E412792-6CA8-430C-AA2A-07ECED1C6F2E}"/>
    <cellStyle name="Normal 3 4 6 2 2 4" xfId="3250" xr:uid="{B235D6F3-F5A4-45DB-BA1E-144573BA73C9}"/>
    <cellStyle name="Normal 3 4 6 2 2 5" xfId="3251" xr:uid="{675FA6A1-4E0E-40DE-AB70-A2CDC93434F1}"/>
    <cellStyle name="Normal 3 4 6 2 3" xfId="3252" xr:uid="{70AFB7FC-AEED-4731-AE7D-0FF2DA2F9971}"/>
    <cellStyle name="Normal 3 4 6 2 3 2" xfId="3253" xr:uid="{31922638-D9C6-410D-822B-753EF4AF14DC}"/>
    <cellStyle name="Normal 3 4 6 2 4" xfId="3254" xr:uid="{C7A504D8-D1AD-4845-B33C-143E8247FFC4}"/>
    <cellStyle name="Normal 3 4 6 2 5" xfId="3255" xr:uid="{7906D190-52A3-49B2-BF8C-5CDDAC52962E}"/>
    <cellStyle name="Normal 3 4 6 2 6" xfId="3256" xr:uid="{B86941A0-AC06-4AFB-92A4-77C3F8676C08}"/>
    <cellStyle name="Normal 3 4 6 3" xfId="3257" xr:uid="{FDAB3DBB-34B8-4620-B55B-83C26F7ABA17}"/>
    <cellStyle name="Normal 3 4 6 3 2" xfId="3258" xr:uid="{20CDE583-2576-4D41-8F60-57326D6F4BA1}"/>
    <cellStyle name="Normal 3 4 6 3 2 2" xfId="3259" xr:uid="{0DA34378-78DF-4768-A3B9-C6F024972BD8}"/>
    <cellStyle name="Normal 3 4 6 3 3" xfId="3260" xr:uid="{DEEA66F0-5A64-404F-8F5B-E886BE0F7F0B}"/>
    <cellStyle name="Normal 3 4 6 3 4" xfId="3261" xr:uid="{F17A8722-1BDB-4A14-90B5-F9F942D6527B}"/>
    <cellStyle name="Normal 3 4 6 3 5" xfId="3262" xr:uid="{52FA3218-7448-4A08-A1AE-341670A190BD}"/>
    <cellStyle name="Normal 3 4 6 4" xfId="3263" xr:uid="{2361897A-54F5-4640-80C4-DA1617D16B2B}"/>
    <cellStyle name="Normal 3 4 6 4 2" xfId="3264" xr:uid="{17E4B6F2-8AD7-44D1-A486-36945BA5E3DB}"/>
    <cellStyle name="Normal 3 4 6 4 2 2" xfId="3265" xr:uid="{83296C99-D975-4616-AE25-C82011C3AF85}"/>
    <cellStyle name="Normal 3 4 6 4 3" xfId="3266" xr:uid="{80AD2A88-DFD4-4501-A3D9-803DB9190516}"/>
    <cellStyle name="Normal 3 4 6 4 4" xfId="3267" xr:uid="{492E4E63-91B2-47A8-A5E9-117B372A25EE}"/>
    <cellStyle name="Normal 3 4 6 4 5" xfId="3268" xr:uid="{0FDE2394-9F65-451E-A64A-D34FDB73AC16}"/>
    <cellStyle name="Normal 3 4 6 5" xfId="3269" xr:uid="{402A976A-6B23-450B-A4F4-7CB049397A29}"/>
    <cellStyle name="Normal 3 4 6 5 2" xfId="3270" xr:uid="{0764451F-1C78-4B6C-842A-9206D6C1C265}"/>
    <cellStyle name="Normal 3 4 6 6" xfId="3271" xr:uid="{F170EE87-4EED-4C52-9611-A847D4C4AAAC}"/>
    <cellStyle name="Normal 3 4 6 7" xfId="3272" xr:uid="{C55A58E7-1B44-4F75-B916-F13B4A63739C}"/>
    <cellStyle name="Normal 3 4 6 8" xfId="3273" xr:uid="{7AAD3104-4D0D-4E46-8C42-0926A246F737}"/>
    <cellStyle name="Normal 3 4 7" xfId="3274" xr:uid="{9F57212A-2E7B-4A20-849E-D9A0B751B8A7}"/>
    <cellStyle name="Normal 3 4 7 2" xfId="3275" xr:uid="{6613E101-0A60-41E9-B87F-0A135F0B6E87}"/>
    <cellStyle name="Normal 3 4 7 2 2" xfId="3276" xr:uid="{D495FC1C-DE12-4FCB-B444-51FD59F04F94}"/>
    <cellStyle name="Normal 3 4 7 2 2 2" xfId="3277" xr:uid="{DAE25D12-FC83-43D3-A517-61F9E6EFF89B}"/>
    <cellStyle name="Normal 3 4 7 2 3" xfId="3278" xr:uid="{A3F848DF-1AEE-4F57-81BA-5050AFDD10F5}"/>
    <cellStyle name="Normal 3 4 7 2 4" xfId="3279" xr:uid="{9C5F11FC-8CD8-4A17-A1AC-F02FD17615DA}"/>
    <cellStyle name="Normal 3 4 7 2 5" xfId="3280" xr:uid="{433EAC5D-CA18-4424-A561-6F13F2613975}"/>
    <cellStyle name="Normal 3 4 7 3" xfId="3281" xr:uid="{EAC76B89-0DD9-4513-986E-8E94A131BA1D}"/>
    <cellStyle name="Normal 3 4 7 3 2" xfId="3282" xr:uid="{230520A1-E8A4-45BB-8F03-1049CD1B66B9}"/>
    <cellStyle name="Normal 3 4 7 4" xfId="3283" xr:uid="{98AF5710-7BB6-4D5F-83BB-37AF3E934B4D}"/>
    <cellStyle name="Normal 3 4 7 5" xfId="3284" xr:uid="{E263BB8E-99A7-4CC4-AA8A-62A133B69CAE}"/>
    <cellStyle name="Normal 3 4 7 6" xfId="3285" xr:uid="{300BB6B4-CB59-41FF-B72F-C6E6C4CFBA26}"/>
    <cellStyle name="Normal 3 4 8" xfId="3286" xr:uid="{CEDE6F86-47AD-4ED2-84CC-D02F7A577685}"/>
    <cellStyle name="Normal 3 4 8 2" xfId="3287" xr:uid="{03D7F0AA-1C1B-4791-94AF-6E14C79AB48F}"/>
    <cellStyle name="Normal 3 4 8 2 2" xfId="3288" xr:uid="{A256058B-ED22-4ADA-8068-1B41C6B7AC30}"/>
    <cellStyle name="Normal 3 4 8 3" xfId="3289" xr:uid="{C7283271-2870-49B8-94E4-5722DACA087B}"/>
    <cellStyle name="Normal 3 4 8 4" xfId="3290" xr:uid="{7026D7FC-E9EA-4C7A-8300-5AB73C17D323}"/>
    <cellStyle name="Normal 3 4 8 5" xfId="3291" xr:uid="{15DF854A-9223-403A-8B69-095563B95CE9}"/>
    <cellStyle name="Normal 3 4 9" xfId="3292" xr:uid="{D2DB4465-D13D-4EF9-99C0-32DA2BB6F096}"/>
    <cellStyle name="Normal 3 4 9 2" xfId="3293" xr:uid="{38CE5BF1-8E5A-4F09-BD34-53C641045E63}"/>
    <cellStyle name="Normal 3 5" xfId="3294" xr:uid="{3AFD52DA-CD2C-45D3-AEC5-7F2916B78252}"/>
    <cellStyle name="Normal 3 5 10" xfId="3295" xr:uid="{4B616882-DDC4-4713-8A8F-3BAF43E32BD1}"/>
    <cellStyle name="Normal 3 5 10 2" xfId="3296" xr:uid="{EE21B50D-F349-4B6E-A975-5C750608E233}"/>
    <cellStyle name="Normal 3 5 10 2 2" xfId="3297" xr:uid="{7D164717-56B7-4BC4-A08F-EF73087E8170}"/>
    <cellStyle name="Normal 3 5 10 3" xfId="3298" xr:uid="{3246369A-CEBD-4736-B5BA-AB8E184C0DCF}"/>
    <cellStyle name="Normal 3 5 10 4" xfId="3299" xr:uid="{015C922E-F1F6-4286-A213-E480E2ACF6B3}"/>
    <cellStyle name="Normal 3 5 10 5" xfId="3300" xr:uid="{DC16413B-B4A1-4B39-ACA7-745514E208F0}"/>
    <cellStyle name="Normal 3 5 11" xfId="3301" xr:uid="{DB4F8904-9EE8-4422-A05A-D7684F90AD45}"/>
    <cellStyle name="Normal 3 5 11 2" xfId="3302" xr:uid="{005F805C-720E-4DD4-ABC2-C6EF17C536E0}"/>
    <cellStyle name="Normal 3 5 12" xfId="3303" xr:uid="{B910BDF0-AD48-4DA8-9E98-7201CD7F1A2F}"/>
    <cellStyle name="Normal 3 5 13" xfId="3304" xr:uid="{54818D41-59E4-47B7-8591-72659D1D1883}"/>
    <cellStyle name="Normal 3 5 14" xfId="3305" xr:uid="{DCB275E9-AC59-4697-9F6A-E49774FB5F0C}"/>
    <cellStyle name="Normal 3 5 2" xfId="3306" xr:uid="{D54F480A-C860-4777-8734-F71261D63FAB}"/>
    <cellStyle name="Normal 3 5 2 10" xfId="3307" xr:uid="{A117BC78-97D0-40F8-9C21-4B1ADC740313}"/>
    <cellStyle name="Normal 3 5 2 2" xfId="3308" xr:uid="{42FDA99C-BB1B-44A2-8747-DA8677CCE61B}"/>
    <cellStyle name="Normal 3 5 2 2 2" xfId="3309" xr:uid="{A634BF8A-9F88-4527-88CC-F77AF5CBD64C}"/>
    <cellStyle name="Normal 3 5 2 2 2 2" xfId="3310" xr:uid="{4BFF9305-F044-4D17-BFEF-1C680E7E3A1F}"/>
    <cellStyle name="Normal 3 5 2 2 2 2 2" xfId="3311" xr:uid="{90733EDF-71C2-4029-8FE5-BE2D026C915C}"/>
    <cellStyle name="Normal 3 5 2 2 2 2 2 2" xfId="3312" xr:uid="{D030EBDE-29BE-4C4E-9B15-72D96FC3CDED}"/>
    <cellStyle name="Normal 3 5 2 2 2 2 3" xfId="3313" xr:uid="{D85D8AEF-D967-41F2-9161-7A40C2EDE3EE}"/>
    <cellStyle name="Normal 3 5 2 2 2 2 4" xfId="3314" xr:uid="{D6ECF39D-8540-4BEA-A15A-F294A077FAE6}"/>
    <cellStyle name="Normal 3 5 2 2 2 2 5" xfId="3315" xr:uid="{121E54B5-018A-4C02-A7CB-2B753A159F55}"/>
    <cellStyle name="Normal 3 5 2 2 2 3" xfId="3316" xr:uid="{E44AE762-51D6-4BF4-B3C3-E12D2C4C0D00}"/>
    <cellStyle name="Normal 3 5 2 2 2 3 2" xfId="3317" xr:uid="{E8BA62DA-2314-4B50-89DD-095F6FFF0B66}"/>
    <cellStyle name="Normal 3 5 2 2 2 4" xfId="3318" xr:uid="{74A1DC3C-8121-4688-AFEE-639816D30153}"/>
    <cellStyle name="Normal 3 5 2 2 2 5" xfId="3319" xr:uid="{3856CD96-1775-47BD-BD8A-7485CD36CFEC}"/>
    <cellStyle name="Normal 3 5 2 2 2 6" xfId="3320" xr:uid="{6000D33F-9E01-4EF5-8A07-25883A916403}"/>
    <cellStyle name="Normal 3 5 2 2 3" xfId="3321" xr:uid="{F18625B5-4AF9-4948-B9D9-0CC8C08EB827}"/>
    <cellStyle name="Normal 3 5 2 2 3 2" xfId="3322" xr:uid="{03C3208A-36E8-417B-B462-18FAC6A1BAE2}"/>
    <cellStyle name="Normal 3 5 2 2 3 2 2" xfId="3323" xr:uid="{35970863-CBE0-4362-990E-A6C36EE0821C}"/>
    <cellStyle name="Normal 3 5 2 2 3 3" xfId="3324" xr:uid="{1B27FF1B-2987-4245-B1F8-FA796C496D3E}"/>
    <cellStyle name="Normal 3 5 2 2 3 4" xfId="3325" xr:uid="{C991271B-AE3C-4AF7-83B8-7DDDC930EF41}"/>
    <cellStyle name="Normal 3 5 2 2 3 5" xfId="3326" xr:uid="{B2EEF729-2D2F-4D2B-B2D9-D7EAA3695F27}"/>
    <cellStyle name="Normal 3 5 2 2 4" xfId="3327" xr:uid="{5928EFC0-F847-464A-8352-69BE5B8F6571}"/>
    <cellStyle name="Normal 3 5 2 2 4 2" xfId="3328" xr:uid="{987C0161-9951-4BC3-99F4-CF9973F54049}"/>
    <cellStyle name="Normal 3 5 2 2 4 2 2" xfId="3329" xr:uid="{12BECCFE-C563-4F02-83B1-77278C92B5D3}"/>
    <cellStyle name="Normal 3 5 2 2 4 3" xfId="3330" xr:uid="{4016C959-6D9F-4CED-A72E-0F6BC5C39162}"/>
    <cellStyle name="Normal 3 5 2 2 4 4" xfId="3331" xr:uid="{56223D73-585A-4145-8695-B50CA7F35F9B}"/>
    <cellStyle name="Normal 3 5 2 2 4 5" xfId="3332" xr:uid="{C96437B1-7419-4F4C-A512-F961411CC642}"/>
    <cellStyle name="Normal 3 5 2 2 5" xfId="3333" xr:uid="{89A17210-73DB-4C64-9270-B7059BB8BD47}"/>
    <cellStyle name="Normal 3 5 2 2 5 2" xfId="3334" xr:uid="{B4118222-E38B-48BE-9B84-993D13845DCF}"/>
    <cellStyle name="Normal 3 5 2 2 6" xfId="3335" xr:uid="{2AD23EAF-7F69-40A5-8364-8F3034212DE4}"/>
    <cellStyle name="Normal 3 5 2 2 7" xfId="3336" xr:uid="{FB3B3FF8-5759-473D-811B-E500414B4CE3}"/>
    <cellStyle name="Normal 3 5 2 2 8" xfId="3337" xr:uid="{E11B8F78-30F7-467F-9610-EFDDAB3E7C89}"/>
    <cellStyle name="Normal 3 5 2 3" xfId="3338" xr:uid="{CA61B5DA-4E1E-4F4B-B863-077F176CB30B}"/>
    <cellStyle name="Normal 3 5 2 3 2" xfId="3339" xr:uid="{E821CB32-F83F-4895-BC49-4CA06942BECF}"/>
    <cellStyle name="Normal 3 5 2 3 2 2" xfId="3340" xr:uid="{2762FF03-1EA2-44DF-8A82-C2476DEC3D43}"/>
    <cellStyle name="Normal 3 5 2 3 2 2 2" xfId="3341" xr:uid="{401F139A-EB14-409C-AF76-4ABF9EB98D03}"/>
    <cellStyle name="Normal 3 5 2 3 2 2 2 2" xfId="3342" xr:uid="{081D534F-A7FF-4177-9809-315701266DE7}"/>
    <cellStyle name="Normal 3 5 2 3 2 2 3" xfId="3343" xr:uid="{6D1ABA69-104B-4B1A-8F6A-DCA985384CEA}"/>
    <cellStyle name="Normal 3 5 2 3 2 2 4" xfId="3344" xr:uid="{4EDF7B75-4E6B-4312-B867-3F42DD5D42BA}"/>
    <cellStyle name="Normal 3 5 2 3 2 2 5" xfId="3345" xr:uid="{56305377-0DAC-4D18-A182-A7A32C4ECD28}"/>
    <cellStyle name="Normal 3 5 2 3 2 3" xfId="3346" xr:uid="{7C340C6D-1198-4574-B384-D7E657C56C2E}"/>
    <cellStyle name="Normal 3 5 2 3 2 3 2" xfId="3347" xr:uid="{5B9FFEDC-9288-4829-A4EE-47B0058B9324}"/>
    <cellStyle name="Normal 3 5 2 3 2 4" xfId="3348" xr:uid="{A63B2333-5B4E-4E79-9FE3-21E561431D54}"/>
    <cellStyle name="Normal 3 5 2 3 2 5" xfId="3349" xr:uid="{43EB5D68-6E91-4BE7-AE15-9350FE6F7255}"/>
    <cellStyle name="Normal 3 5 2 3 2 6" xfId="3350" xr:uid="{18868D94-3835-4FA9-8631-CDAEC9767794}"/>
    <cellStyle name="Normal 3 5 2 3 3" xfId="3351" xr:uid="{831B29DE-B3CC-4A91-856D-9428B14466AC}"/>
    <cellStyle name="Normal 3 5 2 3 3 2" xfId="3352" xr:uid="{B03D2105-95B5-442E-81CA-0012815DC4AF}"/>
    <cellStyle name="Normal 3 5 2 3 3 2 2" xfId="3353" xr:uid="{5646FFA4-851B-4D01-9673-82236C6365CF}"/>
    <cellStyle name="Normal 3 5 2 3 3 3" xfId="3354" xr:uid="{3BAB8AA0-2294-49DC-B859-C2E1EDFAA50E}"/>
    <cellStyle name="Normal 3 5 2 3 3 4" xfId="3355" xr:uid="{BAE7E804-0C9B-42BA-87FF-6C5C73F04956}"/>
    <cellStyle name="Normal 3 5 2 3 3 5" xfId="3356" xr:uid="{EDC7A2A3-8755-48DC-9710-8DAE514FB501}"/>
    <cellStyle name="Normal 3 5 2 3 4" xfId="3357" xr:uid="{3622B4E4-1BE9-4D43-88C0-AE8C87E0F7E6}"/>
    <cellStyle name="Normal 3 5 2 3 4 2" xfId="3358" xr:uid="{F6100A39-1171-4C25-92D9-76E74C3776AA}"/>
    <cellStyle name="Normal 3 5 2 3 4 2 2" xfId="3359" xr:uid="{4D1533E2-A8A8-4259-AFB5-5D4E4E631BBC}"/>
    <cellStyle name="Normal 3 5 2 3 4 3" xfId="3360" xr:uid="{4C5BA5FB-734C-4424-865A-F4428F4E61D1}"/>
    <cellStyle name="Normal 3 5 2 3 4 4" xfId="3361" xr:uid="{D26E81C6-FDE2-4F16-9672-3C83474568DD}"/>
    <cellStyle name="Normal 3 5 2 3 4 5" xfId="3362" xr:uid="{000AD1FC-25C0-46DE-9F74-9F5DCF175E33}"/>
    <cellStyle name="Normal 3 5 2 3 5" xfId="3363" xr:uid="{76726884-76ED-4B2D-99C1-F7F84427EE5A}"/>
    <cellStyle name="Normal 3 5 2 3 5 2" xfId="3364" xr:uid="{E493C4A0-B9A5-4746-9BA0-ED2E06C0E067}"/>
    <cellStyle name="Normal 3 5 2 3 6" xfId="3365" xr:uid="{39E0544F-EC4E-4ED1-AB2C-9D7202A603FB}"/>
    <cellStyle name="Normal 3 5 2 3 7" xfId="3366" xr:uid="{94DB4690-EB26-47C1-8EB0-826C1CDF94A9}"/>
    <cellStyle name="Normal 3 5 2 3 8" xfId="3367" xr:uid="{AB62F255-51F9-4A0F-895F-936FEED438B3}"/>
    <cellStyle name="Normal 3 5 2 4" xfId="3368" xr:uid="{758E9305-5319-4084-A1DE-9EBA6CB5CB43}"/>
    <cellStyle name="Normal 3 5 2 4 2" xfId="3369" xr:uid="{BFF34240-8155-475B-89D8-0F9506D7EC7A}"/>
    <cellStyle name="Normal 3 5 2 4 2 2" xfId="3370" xr:uid="{841833C6-BA9C-43F3-9E29-B7FCD48F1B8F}"/>
    <cellStyle name="Normal 3 5 2 4 2 2 2" xfId="3371" xr:uid="{703A0152-0EAC-4ACD-94EA-77D9549DEE70}"/>
    <cellStyle name="Normal 3 5 2 4 2 3" xfId="3372" xr:uid="{0053C3C0-87A3-4F7C-AF63-0EC499675056}"/>
    <cellStyle name="Normal 3 5 2 4 2 4" xfId="3373" xr:uid="{A34F9121-036A-425F-8AEB-589F2707F988}"/>
    <cellStyle name="Normal 3 5 2 4 2 5" xfId="3374" xr:uid="{069C8764-7C24-4EBA-B8B3-145917AC5093}"/>
    <cellStyle name="Normal 3 5 2 4 3" xfId="3375" xr:uid="{415F034A-C28D-4A91-A71F-F6E3FA2BEF37}"/>
    <cellStyle name="Normal 3 5 2 4 3 2" xfId="3376" xr:uid="{4BAF021D-4733-434E-BA2F-134976888EBF}"/>
    <cellStyle name="Normal 3 5 2 4 4" xfId="3377" xr:uid="{51BA7CF2-B254-47CD-B54C-000A9B9CAA59}"/>
    <cellStyle name="Normal 3 5 2 4 5" xfId="3378" xr:uid="{9F41C653-E2F9-4078-9CF4-874F3F096A3D}"/>
    <cellStyle name="Normal 3 5 2 4 6" xfId="3379" xr:uid="{6B1F8C88-69AF-41FE-94BB-705ED03D0597}"/>
    <cellStyle name="Normal 3 5 2 5" xfId="3380" xr:uid="{C1315977-F0C3-485F-80D3-9FC3A65088E4}"/>
    <cellStyle name="Normal 3 5 2 5 2" xfId="3381" xr:uid="{A64D5899-2B5C-480D-82F4-80F8D26FDE33}"/>
    <cellStyle name="Normal 3 5 2 5 2 2" xfId="3382" xr:uid="{9EA58D00-A456-4312-ABE6-9A9A55A12018}"/>
    <cellStyle name="Normal 3 5 2 5 3" xfId="3383" xr:uid="{A5F2E9D0-44D9-45D1-A4A7-57F196895C9B}"/>
    <cellStyle name="Normal 3 5 2 5 4" xfId="3384" xr:uid="{F016E93E-4C0E-45F5-B4D3-F4C48219D630}"/>
    <cellStyle name="Normal 3 5 2 5 5" xfId="3385" xr:uid="{7CD0525B-111C-4B1D-9A30-AC6D34D908D3}"/>
    <cellStyle name="Normal 3 5 2 6" xfId="3386" xr:uid="{9D7CA357-70E0-4205-9954-34488EF5DC13}"/>
    <cellStyle name="Normal 3 5 2 6 2" xfId="3387" xr:uid="{E4DE43FC-7C4F-4290-946E-A1E3C0A065FD}"/>
    <cellStyle name="Normal 3 5 2 6 2 2" xfId="3388" xr:uid="{4B2FC54D-CF3C-4E20-9569-467326B344E2}"/>
    <cellStyle name="Normal 3 5 2 6 3" xfId="3389" xr:uid="{7B668038-ACC3-4034-B622-6D9FD45BFD98}"/>
    <cellStyle name="Normal 3 5 2 6 4" xfId="3390" xr:uid="{99BAF10B-EE29-4A6F-9DF7-9BC6659888A7}"/>
    <cellStyle name="Normal 3 5 2 6 5" xfId="3391" xr:uid="{3E4D4DEA-566D-45D1-9BE3-8A0EDE61E9A0}"/>
    <cellStyle name="Normal 3 5 2 7" xfId="3392" xr:uid="{B2F10AC1-BDC3-4BC9-BBC4-DBC506457401}"/>
    <cellStyle name="Normal 3 5 2 7 2" xfId="3393" xr:uid="{37BC848C-3478-42C1-B5C0-D9E1A4A13FA8}"/>
    <cellStyle name="Normal 3 5 2 8" xfId="3394" xr:uid="{8D858166-12E6-4791-BBB8-CB0778F2BE4E}"/>
    <cellStyle name="Normal 3 5 2 9" xfId="3395" xr:uid="{C4C96D36-0DAF-4342-B36A-296D31A17E7F}"/>
    <cellStyle name="Normal 3 5 3" xfId="3396" xr:uid="{46998D41-1FEA-470B-8B97-E50546AD22C3}"/>
    <cellStyle name="Normal 3 5 3 10" xfId="3397" xr:uid="{5BEB1F1D-C178-4D4C-B717-C59B9BD00291}"/>
    <cellStyle name="Normal 3 5 3 2" xfId="3398" xr:uid="{5F9C2993-0486-4B8B-A3A2-B0F305C66424}"/>
    <cellStyle name="Normal 3 5 3 2 2" xfId="3399" xr:uid="{DD9E1ED6-9E8C-476E-98AD-8F28873F8AFC}"/>
    <cellStyle name="Normal 3 5 3 2 2 2" xfId="3400" xr:uid="{CA66BDC2-87DC-4324-A2EA-2D604BF94852}"/>
    <cellStyle name="Normal 3 5 3 2 2 2 2" xfId="3401" xr:uid="{E11C98E4-54F5-49DD-92E0-ED4AF9BBF2DA}"/>
    <cellStyle name="Normal 3 5 3 2 2 2 2 2" xfId="3402" xr:uid="{B9C611AE-73C5-4569-BBE9-1EC0116627A6}"/>
    <cellStyle name="Normal 3 5 3 2 2 2 3" xfId="3403" xr:uid="{6A97BB3F-C257-42AF-A28D-3D60A4F9222F}"/>
    <cellStyle name="Normal 3 5 3 2 2 2 4" xfId="3404" xr:uid="{53D50FC2-1165-4EA2-81F6-7957020C2FCE}"/>
    <cellStyle name="Normal 3 5 3 2 2 2 5" xfId="3405" xr:uid="{1E56F434-C89F-433B-A729-0DB6D7FE1E97}"/>
    <cellStyle name="Normal 3 5 3 2 2 3" xfId="3406" xr:uid="{F61E5220-F877-4173-8F55-0884E7322448}"/>
    <cellStyle name="Normal 3 5 3 2 2 3 2" xfId="3407" xr:uid="{D2775ECF-F128-41C3-84AF-9795B42F0CC2}"/>
    <cellStyle name="Normal 3 5 3 2 2 4" xfId="3408" xr:uid="{08C71E85-79CD-477B-9DB0-FF1EA8FAA6C6}"/>
    <cellStyle name="Normal 3 5 3 2 2 5" xfId="3409" xr:uid="{899B19E7-9C37-4BD5-861E-D2046C0DF24D}"/>
    <cellStyle name="Normal 3 5 3 2 2 6" xfId="3410" xr:uid="{E3E5D652-F622-43BA-A80E-D737D91A2DB4}"/>
    <cellStyle name="Normal 3 5 3 2 3" xfId="3411" xr:uid="{8365BBD8-CA60-4416-8018-7F62529165F4}"/>
    <cellStyle name="Normal 3 5 3 2 3 2" xfId="3412" xr:uid="{F4ACEB24-7424-4907-A491-A442D15BD6ED}"/>
    <cellStyle name="Normal 3 5 3 2 3 2 2" xfId="3413" xr:uid="{D7895477-5B2D-49F3-B6EC-477926E19C0A}"/>
    <cellStyle name="Normal 3 5 3 2 3 3" xfId="3414" xr:uid="{D01919DA-2C45-4F0F-8820-20CD6E4E94EB}"/>
    <cellStyle name="Normal 3 5 3 2 3 4" xfId="3415" xr:uid="{252221F1-9BB3-4D68-BF16-F670F4C971BD}"/>
    <cellStyle name="Normal 3 5 3 2 3 5" xfId="3416" xr:uid="{DA7C4CCA-E7E7-4A00-B667-3ED651E547CF}"/>
    <cellStyle name="Normal 3 5 3 2 4" xfId="3417" xr:uid="{431A18DA-20D7-4CF6-BB33-31E5A88E4E76}"/>
    <cellStyle name="Normal 3 5 3 2 4 2" xfId="3418" xr:uid="{5F4D397A-B281-4025-A7C1-D7830B40784D}"/>
    <cellStyle name="Normal 3 5 3 2 4 2 2" xfId="3419" xr:uid="{A22C2540-36C0-44A5-A7CF-D9460E792406}"/>
    <cellStyle name="Normal 3 5 3 2 4 3" xfId="3420" xr:uid="{83104131-DCE4-4941-87C4-4D1AD202946C}"/>
    <cellStyle name="Normal 3 5 3 2 4 4" xfId="3421" xr:uid="{D65F1A87-D5DA-4BA3-A45B-36BC8DA63E6A}"/>
    <cellStyle name="Normal 3 5 3 2 4 5" xfId="3422" xr:uid="{8FBC6E73-09A5-44EA-867D-0603168DDFBB}"/>
    <cellStyle name="Normal 3 5 3 2 5" xfId="3423" xr:uid="{98B36B26-5FC4-4A09-AD69-D8B15F1BD5B3}"/>
    <cellStyle name="Normal 3 5 3 2 5 2" xfId="3424" xr:uid="{B8B1E661-FD09-4E85-8F8E-187DAD340F64}"/>
    <cellStyle name="Normal 3 5 3 2 6" xfId="3425" xr:uid="{42AE1D05-6F97-48FA-B643-FBC001E21A58}"/>
    <cellStyle name="Normal 3 5 3 2 7" xfId="3426" xr:uid="{EDB1E9E7-2485-48C1-90F2-A59F78160E43}"/>
    <cellStyle name="Normal 3 5 3 2 8" xfId="3427" xr:uid="{00EF6380-FD41-456D-B903-D6E8191385E9}"/>
    <cellStyle name="Normal 3 5 3 3" xfId="3428" xr:uid="{C5ABD5F4-96F5-4BED-A7D3-AAC4C98183FE}"/>
    <cellStyle name="Normal 3 5 3 3 2" xfId="3429" xr:uid="{B85F0E65-6B87-4422-9FDC-FA170D2A8959}"/>
    <cellStyle name="Normal 3 5 3 3 2 2" xfId="3430" xr:uid="{7AB88100-08BD-4A5E-AD98-A9A1A0685A15}"/>
    <cellStyle name="Normal 3 5 3 3 2 2 2" xfId="3431" xr:uid="{E0F3CD0A-DB06-4CB7-A4B3-26DD179223DD}"/>
    <cellStyle name="Normal 3 5 3 3 2 2 2 2" xfId="3432" xr:uid="{D6390D87-677E-452E-A9DA-584CE6648A53}"/>
    <cellStyle name="Normal 3 5 3 3 2 2 3" xfId="3433" xr:uid="{A88A7A8F-F203-4A4F-8E12-F62C7943B2E3}"/>
    <cellStyle name="Normal 3 5 3 3 2 2 4" xfId="3434" xr:uid="{C3902F48-B632-44D1-9515-C7D2AC550259}"/>
    <cellStyle name="Normal 3 5 3 3 2 2 5" xfId="3435" xr:uid="{960EF8D5-3B00-4CA8-9D2A-7FA3C6EB41FE}"/>
    <cellStyle name="Normal 3 5 3 3 2 3" xfId="3436" xr:uid="{0BEF372C-7B53-4F4A-9D4B-A04949D749B5}"/>
    <cellStyle name="Normal 3 5 3 3 2 3 2" xfId="3437" xr:uid="{56BF9450-096F-4DB0-B1EA-ED6960092B41}"/>
    <cellStyle name="Normal 3 5 3 3 2 4" xfId="3438" xr:uid="{04E0CD28-903D-4F01-9F41-B889D8D38022}"/>
    <cellStyle name="Normal 3 5 3 3 2 5" xfId="3439" xr:uid="{993605C7-B387-4256-A7EA-11B2FEFBB259}"/>
    <cellStyle name="Normal 3 5 3 3 2 6" xfId="3440" xr:uid="{9031C76B-F48E-412A-BD4E-B198197FD43F}"/>
    <cellStyle name="Normal 3 5 3 3 3" xfId="3441" xr:uid="{E3F0502C-37A1-4782-AE7D-C2EB0517918E}"/>
    <cellStyle name="Normal 3 5 3 3 3 2" xfId="3442" xr:uid="{43CEC225-3824-40B9-906D-8F3EB0F57F83}"/>
    <cellStyle name="Normal 3 5 3 3 3 2 2" xfId="3443" xr:uid="{B00D0347-5AEA-4E62-ACE3-27EDBD1C33E6}"/>
    <cellStyle name="Normal 3 5 3 3 3 3" xfId="3444" xr:uid="{7A736FDC-D9CC-49D9-886D-26EB11BFDBE7}"/>
    <cellStyle name="Normal 3 5 3 3 3 4" xfId="3445" xr:uid="{99F5E050-154B-42F8-8FD5-63EAF7A21318}"/>
    <cellStyle name="Normal 3 5 3 3 3 5" xfId="3446" xr:uid="{972D48C9-8374-4B55-8A73-1B618018618C}"/>
    <cellStyle name="Normal 3 5 3 3 4" xfId="3447" xr:uid="{0D3C44D3-92EA-4ED8-9BEB-78BF9A6ADAE9}"/>
    <cellStyle name="Normal 3 5 3 3 4 2" xfId="3448" xr:uid="{8E0D4257-5A1E-4DDD-8152-BA6A59ED6895}"/>
    <cellStyle name="Normal 3 5 3 3 4 2 2" xfId="3449" xr:uid="{8030D945-9974-4D93-81A9-FEFC2C91BB81}"/>
    <cellStyle name="Normal 3 5 3 3 4 3" xfId="3450" xr:uid="{BDA8B066-246B-4918-A302-0D4B0A68D9D3}"/>
    <cellStyle name="Normal 3 5 3 3 4 4" xfId="3451" xr:uid="{11F3F2C4-CD42-4B46-B9B1-3548C3CAF65E}"/>
    <cellStyle name="Normal 3 5 3 3 4 5" xfId="3452" xr:uid="{F39A4D40-B4C3-48F8-9899-BB94EA50826C}"/>
    <cellStyle name="Normal 3 5 3 3 5" xfId="3453" xr:uid="{39148CD9-8EC2-40D6-AD47-780F675D3484}"/>
    <cellStyle name="Normal 3 5 3 3 5 2" xfId="3454" xr:uid="{3B892A70-6DC3-4AEB-A620-D934EED3B3B2}"/>
    <cellStyle name="Normal 3 5 3 3 6" xfId="3455" xr:uid="{AC2A848C-61C4-4249-B119-DDDF4C411556}"/>
    <cellStyle name="Normal 3 5 3 3 7" xfId="3456" xr:uid="{182D0FE8-F768-4EE9-879F-E5121A18AFD6}"/>
    <cellStyle name="Normal 3 5 3 3 8" xfId="3457" xr:uid="{D2635F48-C9D7-4BCA-A0A2-73156DDA6375}"/>
    <cellStyle name="Normal 3 5 3 4" xfId="3458" xr:uid="{DCBCEBA0-0F48-444E-B6F1-C3CB184937FB}"/>
    <cellStyle name="Normal 3 5 3 4 2" xfId="3459" xr:uid="{4FA5E375-E411-4E42-BCDF-008E0B528BA0}"/>
    <cellStyle name="Normal 3 5 3 4 2 2" xfId="3460" xr:uid="{1AB66D7D-6C04-403B-A16F-F62315E6E153}"/>
    <cellStyle name="Normal 3 5 3 4 2 2 2" xfId="3461" xr:uid="{1FB289FD-5673-4E5B-81FD-4A1CE7663846}"/>
    <cellStyle name="Normal 3 5 3 4 2 3" xfId="3462" xr:uid="{1EDE7B10-770E-4E0E-BEC0-9D57581A28EC}"/>
    <cellStyle name="Normal 3 5 3 4 2 4" xfId="3463" xr:uid="{76E1F1A8-3002-4D66-9002-CD2C7345DC3C}"/>
    <cellStyle name="Normal 3 5 3 4 2 5" xfId="3464" xr:uid="{CDD2B9A5-CEBE-4B30-8E44-4F95730B7536}"/>
    <cellStyle name="Normal 3 5 3 4 3" xfId="3465" xr:uid="{0EB85FC8-C6DD-4D64-8AE2-827CE5BBBA2E}"/>
    <cellStyle name="Normal 3 5 3 4 3 2" xfId="3466" xr:uid="{AE553A62-9AD3-458F-8B2E-A96F3A63611E}"/>
    <cellStyle name="Normal 3 5 3 4 4" xfId="3467" xr:uid="{F6403E3C-9B0D-4B7A-AA2A-A9448494B716}"/>
    <cellStyle name="Normal 3 5 3 4 5" xfId="3468" xr:uid="{D27E64FA-3496-4CA3-BF99-A10F756230DB}"/>
    <cellStyle name="Normal 3 5 3 4 6" xfId="3469" xr:uid="{BCE77750-5E36-4900-8F1A-48BCEE07F2CD}"/>
    <cellStyle name="Normal 3 5 3 5" xfId="3470" xr:uid="{86BA19E2-1C6F-43F1-85EE-46C2E79C7E39}"/>
    <cellStyle name="Normal 3 5 3 5 2" xfId="3471" xr:uid="{88140190-7CEF-496B-A85A-AED181F227A5}"/>
    <cellStyle name="Normal 3 5 3 5 2 2" xfId="3472" xr:uid="{28B6A7ED-B818-4161-B829-3569BDCE4FED}"/>
    <cellStyle name="Normal 3 5 3 5 3" xfId="3473" xr:uid="{A9DC8A56-18E6-4D5B-B8AC-94268C835F08}"/>
    <cellStyle name="Normal 3 5 3 5 4" xfId="3474" xr:uid="{73E6BA37-2214-4AC7-9F7E-E6415512C7D9}"/>
    <cellStyle name="Normal 3 5 3 5 5" xfId="3475" xr:uid="{1364466F-C95C-479C-8177-4E9737F51645}"/>
    <cellStyle name="Normal 3 5 3 6" xfId="3476" xr:uid="{CA282B42-49A4-4293-8B85-602019881891}"/>
    <cellStyle name="Normal 3 5 3 6 2" xfId="3477" xr:uid="{5AEA1E1D-B2BF-4570-AA23-3EE5D988891A}"/>
    <cellStyle name="Normal 3 5 3 6 2 2" xfId="3478" xr:uid="{BBC9BCBA-2356-4CAF-9BDD-931F17C18AC3}"/>
    <cellStyle name="Normal 3 5 3 6 3" xfId="3479" xr:uid="{F7FD0A2E-7EC2-4741-B711-18BB9037E745}"/>
    <cellStyle name="Normal 3 5 3 6 4" xfId="3480" xr:uid="{6C7E952C-F682-45ED-A52F-257C2F04BE32}"/>
    <cellStyle name="Normal 3 5 3 6 5" xfId="3481" xr:uid="{86C138F7-B630-4913-9ACC-19488B775B01}"/>
    <cellStyle name="Normal 3 5 3 7" xfId="3482" xr:uid="{7A3B741B-6EDF-4004-A7A4-5EC1614BAF94}"/>
    <cellStyle name="Normal 3 5 3 7 2" xfId="3483" xr:uid="{F8EF39FD-9509-48E2-8733-A5520DF8EE94}"/>
    <cellStyle name="Normal 3 5 3 8" xfId="3484" xr:uid="{E028FA34-76E6-44CC-8DC9-CFA43C62D9CD}"/>
    <cellStyle name="Normal 3 5 3 9" xfId="3485" xr:uid="{87B6D83D-8517-4345-988C-64651046E1A5}"/>
    <cellStyle name="Normal 3 5 4" xfId="3486" xr:uid="{8537A777-1CF7-41B1-BDDD-A48344D0478C}"/>
    <cellStyle name="Normal 3 5 4 10" xfId="3487" xr:uid="{F14B5229-DE59-4255-8015-E1405AFBC414}"/>
    <cellStyle name="Normal 3 5 4 2" xfId="3488" xr:uid="{13FB878C-AB78-4FD5-90AB-E4238BD9AB9B}"/>
    <cellStyle name="Normal 3 5 4 2 2" xfId="3489" xr:uid="{B8C6BCF9-B7CD-4E48-82C4-902CC5D03162}"/>
    <cellStyle name="Normal 3 5 4 2 2 2" xfId="3490" xr:uid="{0B3091A4-8CEB-468C-A322-94D277A38BA0}"/>
    <cellStyle name="Normal 3 5 4 2 2 2 2" xfId="3491" xr:uid="{0FD35FE7-0FDE-49A2-A9DD-73F3CAC9B603}"/>
    <cellStyle name="Normal 3 5 4 2 2 2 2 2" xfId="3492" xr:uid="{7D22E5F9-6215-4CD7-AB16-7F69FF3B565D}"/>
    <cellStyle name="Normal 3 5 4 2 2 2 3" xfId="3493" xr:uid="{9749543E-FE17-4F8D-8CE8-376A045A830E}"/>
    <cellStyle name="Normal 3 5 4 2 2 2 4" xfId="3494" xr:uid="{7CC1316B-08E2-4DA8-A514-934DC0BBC790}"/>
    <cellStyle name="Normal 3 5 4 2 2 2 5" xfId="3495" xr:uid="{43EEAD12-DDB2-4ACE-863A-3163B1D1DA19}"/>
    <cellStyle name="Normal 3 5 4 2 2 3" xfId="3496" xr:uid="{1FE85381-7A27-41E4-970E-40CE5AD441DA}"/>
    <cellStyle name="Normal 3 5 4 2 2 3 2" xfId="3497" xr:uid="{BFE9E71E-9AD4-469F-8DF4-3467621F3664}"/>
    <cellStyle name="Normal 3 5 4 2 2 4" xfId="3498" xr:uid="{7ECE227B-DAA0-4B94-BE1C-CFF08E87FAA9}"/>
    <cellStyle name="Normal 3 5 4 2 2 5" xfId="3499" xr:uid="{EF470B4E-1183-4159-98FF-0C91A8CA691F}"/>
    <cellStyle name="Normal 3 5 4 2 2 6" xfId="3500" xr:uid="{72EDD881-4421-461A-A41D-F19E0347C682}"/>
    <cellStyle name="Normal 3 5 4 2 3" xfId="3501" xr:uid="{8BE339A9-7C9A-4AFF-BF49-158EBB3986A0}"/>
    <cellStyle name="Normal 3 5 4 2 3 2" xfId="3502" xr:uid="{43E460D6-3978-41A4-8F1E-1E1EFC4E7967}"/>
    <cellStyle name="Normal 3 5 4 2 3 2 2" xfId="3503" xr:uid="{36E65EBA-1183-4862-AEBD-A5D7057B9AB2}"/>
    <cellStyle name="Normal 3 5 4 2 3 3" xfId="3504" xr:uid="{1738BC2C-136F-40F4-B0C4-A447D414F652}"/>
    <cellStyle name="Normal 3 5 4 2 3 4" xfId="3505" xr:uid="{01DC65D5-3C55-4EBC-BA55-92705E8B4561}"/>
    <cellStyle name="Normal 3 5 4 2 3 5" xfId="3506" xr:uid="{12B4D6A8-22B4-4ABA-B1DF-B0E3FB83C77F}"/>
    <cellStyle name="Normal 3 5 4 2 4" xfId="3507" xr:uid="{C322912C-F2B6-4039-8FEE-79223F43FD2A}"/>
    <cellStyle name="Normal 3 5 4 2 4 2" xfId="3508" xr:uid="{6B231824-D81E-4942-A8B4-69BE3F0937E5}"/>
    <cellStyle name="Normal 3 5 4 2 4 2 2" xfId="3509" xr:uid="{6930AA68-A10B-4D7C-9284-5EF200A0EEFE}"/>
    <cellStyle name="Normal 3 5 4 2 4 3" xfId="3510" xr:uid="{E713881B-BD9C-46DD-B8E1-1A17B522DCDB}"/>
    <cellStyle name="Normal 3 5 4 2 4 4" xfId="3511" xr:uid="{E281F3D6-EDB6-4191-BA78-A8A459FD5245}"/>
    <cellStyle name="Normal 3 5 4 2 4 5" xfId="3512" xr:uid="{C271215E-400C-4F4D-B4F7-929A37922E8D}"/>
    <cellStyle name="Normal 3 5 4 2 5" xfId="3513" xr:uid="{967FB78F-8A91-455A-A89F-1EB9A21ABEE9}"/>
    <cellStyle name="Normal 3 5 4 2 5 2" xfId="3514" xr:uid="{E52538C9-1F94-4B91-88C5-B0FDCD76A33F}"/>
    <cellStyle name="Normal 3 5 4 2 6" xfId="3515" xr:uid="{2959D811-2B14-4C44-A381-4DAB5D8BF935}"/>
    <cellStyle name="Normal 3 5 4 2 7" xfId="3516" xr:uid="{E8B8E0B8-77E3-4D05-9D6D-B51832D90091}"/>
    <cellStyle name="Normal 3 5 4 2 8" xfId="3517" xr:uid="{68F48E37-AD2B-4942-98EC-734F2F497A8A}"/>
    <cellStyle name="Normal 3 5 4 3" xfId="3518" xr:uid="{B3FE5DFC-EB48-4080-80E4-4330F84DBC07}"/>
    <cellStyle name="Normal 3 5 4 3 2" xfId="3519" xr:uid="{23BAF337-46BE-40FD-AB0E-7A6F0F67CBE1}"/>
    <cellStyle name="Normal 3 5 4 3 2 2" xfId="3520" xr:uid="{6B11E934-1632-417A-8AE6-43CD09ECE56A}"/>
    <cellStyle name="Normal 3 5 4 3 2 2 2" xfId="3521" xr:uid="{9D1BE8C7-3DA0-4A23-8D91-56319D867275}"/>
    <cellStyle name="Normal 3 5 4 3 2 2 2 2" xfId="3522" xr:uid="{08FFFE18-C107-45F7-B576-F8AAC85A11A6}"/>
    <cellStyle name="Normal 3 5 4 3 2 2 3" xfId="3523" xr:uid="{88531FEC-588B-49C9-B49E-A8F78233E43F}"/>
    <cellStyle name="Normal 3 5 4 3 2 2 4" xfId="3524" xr:uid="{C917CAB7-2D09-428F-8C27-7EA4E10F7822}"/>
    <cellStyle name="Normal 3 5 4 3 2 2 5" xfId="3525" xr:uid="{0F1CD681-5F47-4C55-8EC1-4CB5A625251C}"/>
    <cellStyle name="Normal 3 5 4 3 2 3" xfId="3526" xr:uid="{793F7200-F309-435B-8BC6-C76594B0E87A}"/>
    <cellStyle name="Normal 3 5 4 3 2 3 2" xfId="3527" xr:uid="{D2B449ED-486C-4161-94F2-C89BBE1DE373}"/>
    <cellStyle name="Normal 3 5 4 3 2 4" xfId="3528" xr:uid="{080825D3-BEDC-48B6-83BE-5F46BD50ACFD}"/>
    <cellStyle name="Normal 3 5 4 3 2 5" xfId="3529" xr:uid="{17D05A68-BBA1-4D9D-8CB5-CB779BC8A59E}"/>
    <cellStyle name="Normal 3 5 4 3 2 6" xfId="3530" xr:uid="{E388C61A-3697-4029-ABF1-F335BBC4269C}"/>
    <cellStyle name="Normal 3 5 4 3 3" xfId="3531" xr:uid="{2872A580-03DF-4BE2-A329-FBCB1C811F70}"/>
    <cellStyle name="Normal 3 5 4 3 3 2" xfId="3532" xr:uid="{F5C3EFCE-CD39-4732-83E2-7C1560453BAD}"/>
    <cellStyle name="Normal 3 5 4 3 3 2 2" xfId="3533" xr:uid="{103ADBA0-5DF0-4822-BCB6-C4783443B187}"/>
    <cellStyle name="Normal 3 5 4 3 3 3" xfId="3534" xr:uid="{A219CF30-2E2A-400F-A7E6-87C15CAEEABE}"/>
    <cellStyle name="Normal 3 5 4 3 3 4" xfId="3535" xr:uid="{3B181881-4046-4451-8105-F2AABAC3BB19}"/>
    <cellStyle name="Normal 3 5 4 3 3 5" xfId="3536" xr:uid="{917171AE-3AA9-416D-AC3F-2B4B359CF86F}"/>
    <cellStyle name="Normal 3 5 4 3 4" xfId="3537" xr:uid="{9D140096-3604-4B71-BFD8-446C476096E6}"/>
    <cellStyle name="Normal 3 5 4 3 4 2" xfId="3538" xr:uid="{FE02E46E-258C-4369-9F81-69D6D85BA8B3}"/>
    <cellStyle name="Normal 3 5 4 3 4 2 2" xfId="3539" xr:uid="{A7FF92EA-2CF1-43E3-A471-C0328AC29C27}"/>
    <cellStyle name="Normal 3 5 4 3 4 3" xfId="3540" xr:uid="{1F229FF4-450B-4DEA-8EB6-7AA065DFE2CB}"/>
    <cellStyle name="Normal 3 5 4 3 4 4" xfId="3541" xr:uid="{F8766AB8-6970-4CBF-A733-22BFA0975359}"/>
    <cellStyle name="Normal 3 5 4 3 4 5" xfId="3542" xr:uid="{6DE8A79E-3DFD-42CC-B6DB-6663FB24FD94}"/>
    <cellStyle name="Normal 3 5 4 3 5" xfId="3543" xr:uid="{9D7A1526-5DA5-4064-923C-11011EA2706A}"/>
    <cellStyle name="Normal 3 5 4 3 5 2" xfId="3544" xr:uid="{E99ADD68-865C-4969-8D03-A6AAAEE43CE3}"/>
    <cellStyle name="Normal 3 5 4 3 6" xfId="3545" xr:uid="{7F6F0D79-12E0-405F-ADF1-B56A274080BF}"/>
    <cellStyle name="Normal 3 5 4 3 7" xfId="3546" xr:uid="{D4F3FBF8-8EC5-4662-A335-B8BF3B152AFC}"/>
    <cellStyle name="Normal 3 5 4 3 8" xfId="3547" xr:uid="{2DA64F6C-33F2-4E16-8BA6-EC77F81CB1C6}"/>
    <cellStyle name="Normal 3 5 4 4" xfId="3548" xr:uid="{A3212CF6-2FC9-41E4-93F5-9765D6D7557C}"/>
    <cellStyle name="Normal 3 5 4 4 2" xfId="3549" xr:uid="{6FB47FF3-6286-4C55-A57C-90FAA144F9A8}"/>
    <cellStyle name="Normal 3 5 4 4 2 2" xfId="3550" xr:uid="{1A884149-3403-4E7F-8037-FFD7090EF45B}"/>
    <cellStyle name="Normal 3 5 4 4 2 2 2" xfId="3551" xr:uid="{D663588A-A727-4AC5-BE8B-70BB3ED28AB0}"/>
    <cellStyle name="Normal 3 5 4 4 2 3" xfId="3552" xr:uid="{3BE1D6FE-8788-4CBB-8ACC-4B57383042AA}"/>
    <cellStyle name="Normal 3 5 4 4 2 4" xfId="3553" xr:uid="{6B9622CA-D147-4D4E-8D23-21CB5A270A27}"/>
    <cellStyle name="Normal 3 5 4 4 2 5" xfId="3554" xr:uid="{0042EBA5-A002-420B-AB30-D7B0681E3F61}"/>
    <cellStyle name="Normal 3 5 4 4 3" xfId="3555" xr:uid="{C27F5F2B-B1C3-4F65-934B-B96918CC4F85}"/>
    <cellStyle name="Normal 3 5 4 4 3 2" xfId="3556" xr:uid="{D43A9210-D8E2-4ED7-BFB1-4314D4FEEA8B}"/>
    <cellStyle name="Normal 3 5 4 4 4" xfId="3557" xr:uid="{1F47F4C0-1E35-4551-B79F-1CEA5391FE4B}"/>
    <cellStyle name="Normal 3 5 4 4 5" xfId="3558" xr:uid="{979C579F-0576-4D9B-A2C4-D58155F7CED9}"/>
    <cellStyle name="Normal 3 5 4 4 6" xfId="3559" xr:uid="{A3286F47-78F7-4754-A6D9-D9629AE53834}"/>
    <cellStyle name="Normal 3 5 4 5" xfId="3560" xr:uid="{A9B6BA95-BA9A-48E5-AF4C-3CC88D930B19}"/>
    <cellStyle name="Normal 3 5 4 5 2" xfId="3561" xr:uid="{430CD160-A8AF-40C2-9FEE-A8A70F52BF67}"/>
    <cellStyle name="Normal 3 5 4 5 2 2" xfId="3562" xr:uid="{4584C2BF-75FF-4162-A05D-F2947680B5A5}"/>
    <cellStyle name="Normal 3 5 4 5 3" xfId="3563" xr:uid="{959D4D0B-D7BC-403B-965F-64DB53651230}"/>
    <cellStyle name="Normal 3 5 4 5 4" xfId="3564" xr:uid="{553C38B3-9A84-4D3E-9EE0-307E00ED7A51}"/>
    <cellStyle name="Normal 3 5 4 5 5" xfId="3565" xr:uid="{F920310E-5546-48D7-9262-C3AB478635BB}"/>
    <cellStyle name="Normal 3 5 4 6" xfId="3566" xr:uid="{DD098F71-59BF-48B3-BC89-56EAADD7C35B}"/>
    <cellStyle name="Normal 3 5 4 6 2" xfId="3567" xr:uid="{96D5DC01-C0FF-4D51-A485-B55E90E4C437}"/>
    <cellStyle name="Normal 3 5 4 6 2 2" xfId="3568" xr:uid="{C108241A-D492-4873-9412-CE0D8B5A5E27}"/>
    <cellStyle name="Normal 3 5 4 6 3" xfId="3569" xr:uid="{AC5F8276-D2B9-456B-8673-279A367A5523}"/>
    <cellStyle name="Normal 3 5 4 6 4" xfId="3570" xr:uid="{5ECF3DC9-4F55-474C-AC1E-F02B7E5C73DA}"/>
    <cellStyle name="Normal 3 5 4 6 5" xfId="3571" xr:uid="{16B06BD3-AD9C-4A64-818F-5DD7F82E1181}"/>
    <cellStyle name="Normal 3 5 4 7" xfId="3572" xr:uid="{5D867CDB-5258-402C-8519-E3F49D024DB2}"/>
    <cellStyle name="Normal 3 5 4 7 2" xfId="3573" xr:uid="{161BE6F3-6E4D-454A-82DE-DDCE64AA83B3}"/>
    <cellStyle name="Normal 3 5 4 8" xfId="3574" xr:uid="{C897C8A0-BF1A-4195-9C89-0D884F0E0766}"/>
    <cellStyle name="Normal 3 5 4 9" xfId="3575" xr:uid="{24436194-EFBA-44B0-AFFC-11645771A596}"/>
    <cellStyle name="Normal 3 5 5" xfId="3576" xr:uid="{40391AAA-B536-4FEB-9E37-6E4758407629}"/>
    <cellStyle name="Normal 3 5 5 2" xfId="3577" xr:uid="{694E6A5C-7BCF-4882-A4E3-6DC8F0E74237}"/>
    <cellStyle name="Normal 3 5 5 2 2" xfId="3578" xr:uid="{80822295-B39E-40E9-B024-A76483BBFCAF}"/>
    <cellStyle name="Normal 3 5 5 2 2 2" xfId="3579" xr:uid="{2C2D33B9-DC98-42C2-84C6-4C112128B0DE}"/>
    <cellStyle name="Normal 3 5 5 2 2 2 2" xfId="3580" xr:uid="{D8A7E31C-03DA-421B-90A8-7C6D6DC1B6D6}"/>
    <cellStyle name="Normal 3 5 5 2 2 3" xfId="3581" xr:uid="{D2A5DD6B-3AA2-42C0-AEB9-84CCFBFE5D8D}"/>
    <cellStyle name="Normal 3 5 5 2 2 4" xfId="3582" xr:uid="{59B9223A-0E12-4CAB-9039-BC2F616E3263}"/>
    <cellStyle name="Normal 3 5 5 2 2 5" xfId="3583" xr:uid="{22AF753C-743B-40DD-A2E4-0EC763F8E7CB}"/>
    <cellStyle name="Normal 3 5 5 2 3" xfId="3584" xr:uid="{FE2FD60F-761B-4578-B954-63C7274ADBA2}"/>
    <cellStyle name="Normal 3 5 5 2 3 2" xfId="3585" xr:uid="{C5E88F0F-7DE4-4B60-BD9E-F05CDA2E0814}"/>
    <cellStyle name="Normal 3 5 5 2 4" xfId="3586" xr:uid="{7FC0004C-186E-4F17-83C2-164CB9D988EB}"/>
    <cellStyle name="Normal 3 5 5 2 5" xfId="3587" xr:uid="{D7B3158F-B8AB-4496-ABE4-08E624BAFE44}"/>
    <cellStyle name="Normal 3 5 5 2 6" xfId="3588" xr:uid="{D8CEA878-84F8-4D3E-A02C-EFCEB9BFA2BC}"/>
    <cellStyle name="Normal 3 5 5 3" xfId="3589" xr:uid="{87B0D0CF-AD35-4C02-9308-E395C349054E}"/>
    <cellStyle name="Normal 3 5 5 3 2" xfId="3590" xr:uid="{8ABF7D4C-019D-4ECE-B9CA-B570E85496C0}"/>
    <cellStyle name="Normal 3 5 5 3 2 2" xfId="3591" xr:uid="{4289E027-35FA-44B8-A049-4CA9CD0EA10D}"/>
    <cellStyle name="Normal 3 5 5 3 3" xfId="3592" xr:uid="{EE2110F1-F044-4F53-A0B2-96366C8EE8B3}"/>
    <cellStyle name="Normal 3 5 5 3 4" xfId="3593" xr:uid="{DF566FB6-0954-4B96-BCAC-16C26036FAE0}"/>
    <cellStyle name="Normal 3 5 5 3 5" xfId="3594" xr:uid="{48109245-131D-447D-89A6-2AC42D8FC324}"/>
    <cellStyle name="Normal 3 5 5 4" xfId="3595" xr:uid="{F10FA9EE-A256-460A-B0CB-46BD8F8FCA7A}"/>
    <cellStyle name="Normal 3 5 5 4 2" xfId="3596" xr:uid="{04C37306-146D-4E0F-AFD6-B9209AA08133}"/>
    <cellStyle name="Normal 3 5 5 4 2 2" xfId="3597" xr:uid="{14458050-6115-4336-84F1-15E20AFAE0EA}"/>
    <cellStyle name="Normal 3 5 5 4 3" xfId="3598" xr:uid="{54B1C4A6-E7E2-4AC3-BCF1-84935B30B579}"/>
    <cellStyle name="Normal 3 5 5 4 4" xfId="3599" xr:uid="{F600AE6B-BA6F-4ABE-B5E9-B62F6D3EFCA6}"/>
    <cellStyle name="Normal 3 5 5 4 5" xfId="3600" xr:uid="{1539EEC5-1123-4CD5-8238-1EFC2ED422A8}"/>
    <cellStyle name="Normal 3 5 5 5" xfId="3601" xr:uid="{BAB9BBBE-50ED-4066-BAC4-37541BCF3F60}"/>
    <cellStyle name="Normal 3 5 5 5 2" xfId="3602" xr:uid="{359E4538-72E9-4DA1-870A-9DD2D04D1469}"/>
    <cellStyle name="Normal 3 5 5 6" xfId="3603" xr:uid="{4B778881-DC91-4FBB-AC14-27AC55B7FA1D}"/>
    <cellStyle name="Normal 3 5 5 7" xfId="3604" xr:uid="{CAF47EB0-A189-447A-A506-423472C2B8ED}"/>
    <cellStyle name="Normal 3 5 5 8" xfId="3605" xr:uid="{82AD7C52-E6F0-4A68-8810-9D2F192E91F6}"/>
    <cellStyle name="Normal 3 5 6" xfId="3606" xr:uid="{F530D9D5-5A48-467E-BC3F-D8E9C2A41C05}"/>
    <cellStyle name="Normal 3 5 6 2" xfId="3607" xr:uid="{541DB9BC-4741-4F34-80CB-8341CEF22747}"/>
    <cellStyle name="Normal 3 5 6 2 2" xfId="3608" xr:uid="{A69FF5D5-B2DE-4774-A764-A2E3504D14DA}"/>
    <cellStyle name="Normal 3 5 6 2 2 2" xfId="3609" xr:uid="{405D5A1A-2A90-4E4F-8B62-2E56935AC9E7}"/>
    <cellStyle name="Normal 3 5 6 2 2 2 2" xfId="3610" xr:uid="{2ED35DA7-5DE5-48DC-8B78-DADCBF9C5A7B}"/>
    <cellStyle name="Normal 3 5 6 2 2 3" xfId="3611" xr:uid="{2E58BEE9-5D13-4F76-8AC3-1E9DB1A1FCD7}"/>
    <cellStyle name="Normal 3 5 6 2 2 4" xfId="3612" xr:uid="{A922DF3B-69C7-4A59-B571-C20044E84999}"/>
    <cellStyle name="Normal 3 5 6 2 2 5" xfId="3613" xr:uid="{0B398D32-5E23-4E83-ADF6-CEBE5F4E6E53}"/>
    <cellStyle name="Normal 3 5 6 2 3" xfId="3614" xr:uid="{E89BEFBD-0D96-4C91-907D-9D890B371E26}"/>
    <cellStyle name="Normal 3 5 6 2 3 2" xfId="3615" xr:uid="{4A1C8C3D-FFC4-4F63-AB07-DBB70B5276A4}"/>
    <cellStyle name="Normal 3 5 6 2 4" xfId="3616" xr:uid="{F0687541-E1CB-4244-984C-6C906948D6BC}"/>
    <cellStyle name="Normal 3 5 6 2 5" xfId="3617" xr:uid="{F04596FF-BA67-474F-AC15-68CDAA1F0B53}"/>
    <cellStyle name="Normal 3 5 6 2 6" xfId="3618" xr:uid="{374B5399-7CD3-423C-A852-A10644E103C4}"/>
    <cellStyle name="Normal 3 5 6 3" xfId="3619" xr:uid="{1EAA4490-EB6E-46F2-94EC-393846779F25}"/>
    <cellStyle name="Normal 3 5 6 3 2" xfId="3620" xr:uid="{70C6ADDD-005C-4B56-9A49-17BCF3C21564}"/>
    <cellStyle name="Normal 3 5 6 3 2 2" xfId="3621" xr:uid="{AD424B7A-A9CD-4DB4-8078-F8F92C9EADEA}"/>
    <cellStyle name="Normal 3 5 6 3 3" xfId="3622" xr:uid="{9CE574E0-F2BB-4C94-AA1A-94F30D560B3A}"/>
    <cellStyle name="Normal 3 5 6 3 4" xfId="3623" xr:uid="{B3A40A1B-4434-40BA-BBB5-2E6CD5239A46}"/>
    <cellStyle name="Normal 3 5 6 3 5" xfId="3624" xr:uid="{620E3EEC-27B9-4A8A-9EB4-C0897D604BC5}"/>
    <cellStyle name="Normal 3 5 6 4" xfId="3625" xr:uid="{D27C6176-D445-4D1E-9E88-419D3F63EF1A}"/>
    <cellStyle name="Normal 3 5 6 4 2" xfId="3626" xr:uid="{B10BCD5A-09C7-4325-918B-0781162DCEC5}"/>
    <cellStyle name="Normal 3 5 6 4 2 2" xfId="3627" xr:uid="{C3CD1E06-F0C5-4642-86CF-A2B25983DDB8}"/>
    <cellStyle name="Normal 3 5 6 4 3" xfId="3628" xr:uid="{B187A738-3FCE-4388-A8B5-D59D0CF431A7}"/>
    <cellStyle name="Normal 3 5 6 4 4" xfId="3629" xr:uid="{4D929E79-58CD-424A-A425-848DEDE517E1}"/>
    <cellStyle name="Normal 3 5 6 4 5" xfId="3630" xr:uid="{6807D701-AB4B-46EE-9C72-FB97A3974E4D}"/>
    <cellStyle name="Normal 3 5 6 5" xfId="3631" xr:uid="{3E3C107D-47CF-4AFF-851F-94FB29D21174}"/>
    <cellStyle name="Normal 3 5 6 5 2" xfId="3632" xr:uid="{168C336F-A9FA-4E61-906D-7957117A8B5E}"/>
    <cellStyle name="Normal 3 5 6 6" xfId="3633" xr:uid="{D60B5681-0753-4381-86B1-3988E02C0EF7}"/>
    <cellStyle name="Normal 3 5 6 7" xfId="3634" xr:uid="{34B36EF7-4288-41DB-8718-8DD73E1EF62E}"/>
    <cellStyle name="Normal 3 5 6 8" xfId="3635" xr:uid="{EC4D5579-8FA7-414E-A9DD-EA6D5C77DF33}"/>
    <cellStyle name="Normal 3 5 7" xfId="3636" xr:uid="{082E2E85-6D4A-4A95-B2BC-C64C09FBC6FA}"/>
    <cellStyle name="Normal 3 5 7 2" xfId="3637" xr:uid="{46909C1C-4D3B-4CD8-A8E6-E988DBD51C6E}"/>
    <cellStyle name="Normal 3 5 7 2 2" xfId="3638" xr:uid="{C3E8EA28-9F6B-4930-9867-BC7396A68E1A}"/>
    <cellStyle name="Normal 3 5 7 2 2 2" xfId="3639" xr:uid="{94407884-5893-47E1-8F90-171E2B06F31F}"/>
    <cellStyle name="Normal 3 5 7 2 3" xfId="3640" xr:uid="{97052806-516F-4172-A6A3-3EDAC3A77679}"/>
    <cellStyle name="Normal 3 5 7 2 4" xfId="3641" xr:uid="{63DDA3BF-64BE-486E-B4D0-9ADE7A61573A}"/>
    <cellStyle name="Normal 3 5 7 2 5" xfId="3642" xr:uid="{EE0C2D9B-F464-4D80-B7CF-C0725306D217}"/>
    <cellStyle name="Normal 3 5 7 3" xfId="3643" xr:uid="{9FE02FDA-D7F6-4628-BCCF-A0FE888FF5F7}"/>
    <cellStyle name="Normal 3 5 7 3 2" xfId="3644" xr:uid="{16D66EAE-EB64-436A-86D6-A68130EEAFD2}"/>
    <cellStyle name="Normal 3 5 7 4" xfId="3645" xr:uid="{5F83DB4E-A05F-4ACE-AE13-939DB1877222}"/>
    <cellStyle name="Normal 3 5 7 5" xfId="3646" xr:uid="{69DB5908-ED46-4A90-A37B-760244E0D8D4}"/>
    <cellStyle name="Normal 3 5 7 6" xfId="3647" xr:uid="{5DD95EAD-B983-400B-8512-B27CA768610C}"/>
    <cellStyle name="Normal 3 5 8" xfId="3648" xr:uid="{814DC655-1DA6-4CEE-8C0D-81D9FD264D7C}"/>
    <cellStyle name="Normal 3 5 8 2" xfId="3649" xr:uid="{20D4F859-64EE-4886-95D8-1DF390B0104F}"/>
    <cellStyle name="Normal 3 5 8 2 2" xfId="3650" xr:uid="{503D6B81-DFD3-4DB3-A28D-7CA6224C67BC}"/>
    <cellStyle name="Normal 3 5 8 3" xfId="3651" xr:uid="{8BE33FE5-5F05-4FAE-AFB2-32DFEEA4BAF1}"/>
    <cellStyle name="Normal 3 5 8 4" xfId="3652" xr:uid="{EE2D0872-BCC7-4A4A-9673-3A60AE4C172C}"/>
    <cellStyle name="Normal 3 5 8 5" xfId="3653" xr:uid="{FCAB22AE-708E-42D7-9543-094CEA19237B}"/>
    <cellStyle name="Normal 3 5 9" xfId="3654" xr:uid="{677BCAFC-FD7B-4806-86AF-DE5E5FA95D0E}"/>
    <cellStyle name="Normal 3 5 9 2" xfId="3655" xr:uid="{DBD8C2BC-045F-4463-AEEF-324D20132A7F}"/>
    <cellStyle name="Normal 3 6" xfId="3656" xr:uid="{66C33E4E-69AB-49FD-8407-E568E7C7CF60}"/>
    <cellStyle name="Normal 3 6 10" xfId="3657" xr:uid="{C984E007-DFD8-401E-A063-744567FF56C0}"/>
    <cellStyle name="Normal 3 6 10 2" xfId="3658" xr:uid="{46A75409-B982-48C3-B642-EB54E077D037}"/>
    <cellStyle name="Normal 3 6 10 2 2" xfId="3659" xr:uid="{CEABD300-F42C-40BF-AFCA-5DEFEEFA2659}"/>
    <cellStyle name="Normal 3 6 10 3" xfId="3660" xr:uid="{AEF844AA-6BF9-420E-863C-83694F9D88A2}"/>
    <cellStyle name="Normal 3 6 10 4" xfId="3661" xr:uid="{68A6E07C-D540-4E11-A1B5-24D547EE9402}"/>
    <cellStyle name="Normal 3 6 10 5" xfId="3662" xr:uid="{DDBE53AC-1FD7-4E0B-8F22-19EF74E95317}"/>
    <cellStyle name="Normal 3 6 11" xfId="3663" xr:uid="{B05C1886-B578-4D9C-9810-3A03272DAA40}"/>
    <cellStyle name="Normal 3 6 11 2" xfId="3664" xr:uid="{F67D7933-563F-40BD-B28C-9225A3B9D8BA}"/>
    <cellStyle name="Normal 3 6 12" xfId="3665" xr:uid="{E629FDFC-E6E1-4376-8652-AF0A86EB4861}"/>
    <cellStyle name="Normal 3 6 13" xfId="3666" xr:uid="{4DFF6468-721D-4B3A-A787-696044470975}"/>
    <cellStyle name="Normal 3 6 14" xfId="3667" xr:uid="{0FC1C5AD-EA20-4303-86A9-17D83B02A480}"/>
    <cellStyle name="Normal 3 6 2" xfId="3668" xr:uid="{C99EFC5C-9944-4018-A2B5-8FD87ABBB323}"/>
    <cellStyle name="Normal 3 6 2 10" xfId="3669" xr:uid="{7C69C4EC-CBDA-4EFB-A6D0-F7DDF1F35796}"/>
    <cellStyle name="Normal 3 6 2 2" xfId="3670" xr:uid="{D84748C8-05F6-42FC-B38F-8044F1F93562}"/>
    <cellStyle name="Normal 3 6 2 2 2" xfId="3671" xr:uid="{AD7A3D6C-AA0F-4693-9FA0-373B67020881}"/>
    <cellStyle name="Normal 3 6 2 2 2 2" xfId="3672" xr:uid="{0168F1D5-1CA2-443D-B9D1-005D7DAA1DF8}"/>
    <cellStyle name="Normal 3 6 2 2 2 2 2" xfId="3673" xr:uid="{C636C353-16F1-4133-B362-9FCA3F6089C2}"/>
    <cellStyle name="Normal 3 6 2 2 2 2 2 2" xfId="3674" xr:uid="{46A07066-B9B6-48E7-8A02-8EE5FE70BF32}"/>
    <cellStyle name="Normal 3 6 2 2 2 2 3" xfId="3675" xr:uid="{E5BC5CD5-6CDA-4D6A-9811-DF155C472496}"/>
    <cellStyle name="Normal 3 6 2 2 2 2 4" xfId="3676" xr:uid="{842F3BDD-6C35-437E-8302-004C68E5D400}"/>
    <cellStyle name="Normal 3 6 2 2 2 2 5" xfId="3677" xr:uid="{6E0CC2FA-E3CC-4F7B-83C6-508823D9BC79}"/>
    <cellStyle name="Normal 3 6 2 2 2 3" xfId="3678" xr:uid="{B8CFB3AE-59BA-4E38-BC0D-159F92754227}"/>
    <cellStyle name="Normal 3 6 2 2 2 3 2" xfId="3679" xr:uid="{3E7C476E-D095-4373-93E4-D75706C954B2}"/>
    <cellStyle name="Normal 3 6 2 2 2 4" xfId="3680" xr:uid="{14BC28F3-9D68-4674-8ADD-E34812BD5097}"/>
    <cellStyle name="Normal 3 6 2 2 2 5" xfId="3681" xr:uid="{631111B3-AB4C-45CB-9168-A20E1C2B6DD7}"/>
    <cellStyle name="Normal 3 6 2 2 2 6" xfId="3682" xr:uid="{0F0E4D9B-617E-4B51-9731-CD3E25C609A3}"/>
    <cellStyle name="Normal 3 6 2 2 3" xfId="3683" xr:uid="{C6A302AC-8586-4770-BE05-90A335BBC413}"/>
    <cellStyle name="Normal 3 6 2 2 3 2" xfId="3684" xr:uid="{AF7DCF8F-B67D-4DEF-80F4-E0A71FB0A5CD}"/>
    <cellStyle name="Normal 3 6 2 2 3 2 2" xfId="3685" xr:uid="{7B2D4F9D-553C-4EB4-B9C1-4642E3A23A6D}"/>
    <cellStyle name="Normal 3 6 2 2 3 3" xfId="3686" xr:uid="{E8361BE3-50D0-4FCF-82A8-C1FDE686DE90}"/>
    <cellStyle name="Normal 3 6 2 2 3 4" xfId="3687" xr:uid="{9552E85E-E5A7-438F-90A7-A0BB1D67DB17}"/>
    <cellStyle name="Normal 3 6 2 2 3 5" xfId="3688" xr:uid="{58BE92A4-E072-4D7F-BED5-8D882435ADC9}"/>
    <cellStyle name="Normal 3 6 2 2 4" xfId="3689" xr:uid="{9DE3566E-54E7-4729-A793-D24FAE5A3D91}"/>
    <cellStyle name="Normal 3 6 2 2 4 2" xfId="3690" xr:uid="{579AFAD4-5780-4B26-AA89-D05439F26426}"/>
    <cellStyle name="Normal 3 6 2 2 4 2 2" xfId="3691" xr:uid="{4A41E3CC-5E54-45C8-ABAD-99287994C469}"/>
    <cellStyle name="Normal 3 6 2 2 4 3" xfId="3692" xr:uid="{4FAFE6B3-1780-47B9-901C-A4FD7B628397}"/>
    <cellStyle name="Normal 3 6 2 2 4 4" xfId="3693" xr:uid="{C091B82C-82A8-4FA7-A73D-8B5FEB955AD7}"/>
    <cellStyle name="Normal 3 6 2 2 4 5" xfId="3694" xr:uid="{31705340-C3BD-42A4-B8C2-7FB33DFB260D}"/>
    <cellStyle name="Normal 3 6 2 2 5" xfId="3695" xr:uid="{17B979B7-BBD7-4416-A994-A10300964485}"/>
    <cellStyle name="Normal 3 6 2 2 5 2" xfId="3696" xr:uid="{96B8416B-A3F8-4841-AFCC-35F11E6ACBB1}"/>
    <cellStyle name="Normal 3 6 2 2 6" xfId="3697" xr:uid="{3E659305-3C5E-4E35-8965-5F69AD0F3179}"/>
    <cellStyle name="Normal 3 6 2 2 7" xfId="3698" xr:uid="{51ADAF4B-018C-463C-9B47-9F669DF27075}"/>
    <cellStyle name="Normal 3 6 2 2 8" xfId="3699" xr:uid="{D546210E-0D2E-42A9-8D44-E621F8DD9072}"/>
    <cellStyle name="Normal 3 6 2 3" xfId="3700" xr:uid="{A2ED3FB1-E6D5-4550-9E75-953FE1CCCB45}"/>
    <cellStyle name="Normal 3 6 2 3 2" xfId="3701" xr:uid="{353E18BC-ECC6-4BD6-B8F2-3C31F46D1BDB}"/>
    <cellStyle name="Normal 3 6 2 3 2 2" xfId="3702" xr:uid="{FAF3A10D-0737-4233-8ACE-169DEE1018E6}"/>
    <cellStyle name="Normal 3 6 2 3 2 2 2" xfId="3703" xr:uid="{BF8A48A2-9697-4F7B-866B-4143B45B23D2}"/>
    <cellStyle name="Normal 3 6 2 3 2 2 2 2" xfId="3704" xr:uid="{922214B2-D234-4C8A-B19D-0D8A5491A892}"/>
    <cellStyle name="Normal 3 6 2 3 2 2 3" xfId="3705" xr:uid="{B30EC666-77DF-46A4-BAED-E21C1FFF5DFC}"/>
    <cellStyle name="Normal 3 6 2 3 2 2 4" xfId="3706" xr:uid="{1035F647-3984-4D70-90DA-E4731D322461}"/>
    <cellStyle name="Normal 3 6 2 3 2 2 5" xfId="3707" xr:uid="{F2C1DD46-3A75-4DF8-BE7C-1F62614DB481}"/>
    <cellStyle name="Normal 3 6 2 3 2 3" xfId="3708" xr:uid="{6D2F432E-654C-4FB2-85CC-93F3AF0765F4}"/>
    <cellStyle name="Normal 3 6 2 3 2 3 2" xfId="3709" xr:uid="{55D8EB91-7696-4E26-B784-BBAD715E2F0F}"/>
    <cellStyle name="Normal 3 6 2 3 2 4" xfId="3710" xr:uid="{9B09096A-D530-47AA-BD4A-7BE1DDCEBDD1}"/>
    <cellStyle name="Normal 3 6 2 3 2 5" xfId="3711" xr:uid="{24A3D7C0-40A5-4662-80A4-B03ACA204082}"/>
    <cellStyle name="Normal 3 6 2 3 2 6" xfId="3712" xr:uid="{6DD50F23-BF42-4F15-9A27-91CE3225DBF4}"/>
    <cellStyle name="Normal 3 6 2 3 3" xfId="3713" xr:uid="{B98D9ECC-16F3-4636-9C2A-D10B4A0CF5BE}"/>
    <cellStyle name="Normal 3 6 2 3 3 2" xfId="3714" xr:uid="{F2D16D35-C63D-4295-8E01-A6E69F336B5D}"/>
    <cellStyle name="Normal 3 6 2 3 3 2 2" xfId="3715" xr:uid="{3AD46C48-75B1-4595-9E2B-734118623162}"/>
    <cellStyle name="Normal 3 6 2 3 3 3" xfId="3716" xr:uid="{A857C245-DFDF-4A7E-9504-2D16F05C4663}"/>
    <cellStyle name="Normal 3 6 2 3 3 4" xfId="3717" xr:uid="{F8D25ED7-E53A-4291-8AD7-5F8DEC6F3059}"/>
    <cellStyle name="Normal 3 6 2 3 3 5" xfId="3718" xr:uid="{8DD80A59-6AB7-4613-BA5C-667920BFB4DC}"/>
    <cellStyle name="Normal 3 6 2 3 4" xfId="3719" xr:uid="{7BB7A858-3046-4067-8A47-AD755D1B781E}"/>
    <cellStyle name="Normal 3 6 2 3 4 2" xfId="3720" xr:uid="{9822C083-C6EF-4FCE-843F-483A432679E5}"/>
    <cellStyle name="Normal 3 6 2 3 4 2 2" xfId="3721" xr:uid="{7E0BF7F8-65F9-4EA5-9449-B6555D07C48C}"/>
    <cellStyle name="Normal 3 6 2 3 4 3" xfId="3722" xr:uid="{49397AE5-3BCF-4225-8A90-8C524E42284B}"/>
    <cellStyle name="Normal 3 6 2 3 4 4" xfId="3723" xr:uid="{3EA75EDB-56B7-486F-8112-CDAA912EE2F6}"/>
    <cellStyle name="Normal 3 6 2 3 4 5" xfId="3724" xr:uid="{52554E84-4404-4614-8852-355A0010D692}"/>
    <cellStyle name="Normal 3 6 2 3 5" xfId="3725" xr:uid="{37F31BEC-BA48-4C60-8300-CE3D06B5205D}"/>
    <cellStyle name="Normal 3 6 2 3 5 2" xfId="3726" xr:uid="{8918892A-505C-45BE-ACD4-0B88000B0523}"/>
    <cellStyle name="Normal 3 6 2 3 6" xfId="3727" xr:uid="{9DBEFDAD-3A09-4CBF-AD9D-47FE4DE5CC17}"/>
    <cellStyle name="Normal 3 6 2 3 7" xfId="3728" xr:uid="{D36246A4-4616-44C4-9B59-0BEF9A1BA1C4}"/>
    <cellStyle name="Normal 3 6 2 3 8" xfId="3729" xr:uid="{C13F1741-D7F1-420F-ADD9-59461043054B}"/>
    <cellStyle name="Normal 3 6 2 4" xfId="3730" xr:uid="{BE24BB57-24EC-4E76-8CDF-0A938BCD2742}"/>
    <cellStyle name="Normal 3 6 2 4 2" xfId="3731" xr:uid="{D3269E74-D887-4933-90EB-D0DAB56984E9}"/>
    <cellStyle name="Normal 3 6 2 4 2 2" xfId="3732" xr:uid="{0A75E573-E513-4F63-845A-71CA7A996CDC}"/>
    <cellStyle name="Normal 3 6 2 4 2 2 2" xfId="3733" xr:uid="{3EAA649E-F3AC-4F68-A612-6BED0CD12BDB}"/>
    <cellStyle name="Normal 3 6 2 4 2 3" xfId="3734" xr:uid="{20AE2813-0DF9-42AF-8C6A-D3E76D7E4E8B}"/>
    <cellStyle name="Normal 3 6 2 4 2 4" xfId="3735" xr:uid="{BEDD3BA9-BDB2-47A2-AE75-BA1A1287BBF0}"/>
    <cellStyle name="Normal 3 6 2 4 2 5" xfId="3736" xr:uid="{8BE07828-9F3E-4411-B6C7-B168989C6740}"/>
    <cellStyle name="Normal 3 6 2 4 3" xfId="3737" xr:uid="{5B11DB95-343A-4143-B50C-3F190B5F7409}"/>
    <cellStyle name="Normal 3 6 2 4 3 2" xfId="3738" xr:uid="{99CDFC1A-BB60-4102-B353-79039AC7F194}"/>
    <cellStyle name="Normal 3 6 2 4 4" xfId="3739" xr:uid="{BFFC309C-3772-4128-9927-F0F4D246AD8C}"/>
    <cellStyle name="Normal 3 6 2 4 5" xfId="3740" xr:uid="{AA4174DD-9266-4B5C-806B-B222D2AF34A2}"/>
    <cellStyle name="Normal 3 6 2 4 6" xfId="3741" xr:uid="{70ED1C5A-F7AD-4FFE-B734-806229F9059F}"/>
    <cellStyle name="Normal 3 6 2 5" xfId="3742" xr:uid="{1B285CA4-E64D-464B-B41C-3460828EB081}"/>
    <cellStyle name="Normal 3 6 2 5 2" xfId="3743" xr:uid="{9182F27C-912E-4DCE-B6D6-C3FB1225EBD7}"/>
    <cellStyle name="Normal 3 6 2 5 2 2" xfId="3744" xr:uid="{09347472-6B00-44C7-905F-F1C6517CDEA8}"/>
    <cellStyle name="Normal 3 6 2 5 3" xfId="3745" xr:uid="{925B1D91-8387-41D3-B4D5-75D182FBF34C}"/>
    <cellStyle name="Normal 3 6 2 5 4" xfId="3746" xr:uid="{9EC0EBD8-7B39-4EFE-914D-4D635A1DE6CD}"/>
    <cellStyle name="Normal 3 6 2 5 5" xfId="3747" xr:uid="{A56C1545-A5E4-4125-8C8C-F69759E5B8FD}"/>
    <cellStyle name="Normal 3 6 2 6" xfId="3748" xr:uid="{21FD4D17-3FB2-4694-B8C1-C4DD5F5C481B}"/>
    <cellStyle name="Normal 3 6 2 6 2" xfId="3749" xr:uid="{BB3D934A-72CA-49BE-B79F-74F3A79C26AC}"/>
    <cellStyle name="Normal 3 6 2 6 2 2" xfId="3750" xr:uid="{C5980253-B9FC-479C-BF62-FCFE4713CEA5}"/>
    <cellStyle name="Normal 3 6 2 6 3" xfId="3751" xr:uid="{D40204F6-7449-4BBB-B1DE-03A65A67D2E3}"/>
    <cellStyle name="Normal 3 6 2 6 4" xfId="3752" xr:uid="{8F07AA9D-8CD3-49BE-A480-C00500F7B473}"/>
    <cellStyle name="Normal 3 6 2 6 5" xfId="3753" xr:uid="{BABBBC5B-9129-4C43-8AD8-4528718E498B}"/>
    <cellStyle name="Normal 3 6 2 7" xfId="3754" xr:uid="{A12083E6-74E6-4555-B3AE-3B0F2025CC97}"/>
    <cellStyle name="Normal 3 6 2 7 2" xfId="3755" xr:uid="{F9C0E457-CE67-4F59-B9D2-88A72977CE0C}"/>
    <cellStyle name="Normal 3 6 2 8" xfId="3756" xr:uid="{A652AFA1-9D2E-430C-8A91-C81B67B14C99}"/>
    <cellStyle name="Normal 3 6 2 9" xfId="3757" xr:uid="{88F330F4-3F22-4388-AD7B-32B72BA15CC8}"/>
    <cellStyle name="Normal 3 6 3" xfId="3758" xr:uid="{577A24CE-F207-4275-96EA-F84A9A38BD37}"/>
    <cellStyle name="Normal 3 6 3 10" xfId="3759" xr:uid="{A1641456-D23E-4753-A3EC-F45610A2ED55}"/>
    <cellStyle name="Normal 3 6 3 2" xfId="3760" xr:uid="{75CD1AAC-953C-47E7-B132-17DEAFA80620}"/>
    <cellStyle name="Normal 3 6 3 2 2" xfId="3761" xr:uid="{81AF4308-A0EB-47BF-956A-D52A56EC2D40}"/>
    <cellStyle name="Normal 3 6 3 2 2 2" xfId="3762" xr:uid="{B3E522F6-F370-4722-BC56-1396792AF6B7}"/>
    <cellStyle name="Normal 3 6 3 2 2 2 2" xfId="3763" xr:uid="{403C94D5-B512-4EB0-9CDE-995CC03C321A}"/>
    <cellStyle name="Normal 3 6 3 2 2 2 2 2" xfId="3764" xr:uid="{6AA0A954-0193-48D7-9C66-15D024830E0C}"/>
    <cellStyle name="Normal 3 6 3 2 2 2 3" xfId="3765" xr:uid="{BAE262D5-14B5-456E-9F60-F3AFC1059DF9}"/>
    <cellStyle name="Normal 3 6 3 2 2 2 4" xfId="3766" xr:uid="{E9F5E707-BE51-4033-88FB-A089101FFF46}"/>
    <cellStyle name="Normal 3 6 3 2 2 2 5" xfId="3767" xr:uid="{B64E7DCF-16AD-4603-A19E-117BA95CBEB8}"/>
    <cellStyle name="Normal 3 6 3 2 2 3" xfId="3768" xr:uid="{1B032AD9-1A3B-4E60-98FE-F70CBCBCAB7D}"/>
    <cellStyle name="Normal 3 6 3 2 2 3 2" xfId="3769" xr:uid="{3E36F908-132E-41A2-9AAB-7083C9F06F4C}"/>
    <cellStyle name="Normal 3 6 3 2 2 4" xfId="3770" xr:uid="{590A77EC-4063-4A97-B3E4-CEC6B6B8FB35}"/>
    <cellStyle name="Normal 3 6 3 2 2 5" xfId="3771" xr:uid="{AFED21D8-5CBD-4C20-9A60-8089D8681E88}"/>
    <cellStyle name="Normal 3 6 3 2 2 6" xfId="3772" xr:uid="{547B4467-BCF8-4CDD-99B7-2668D92937A1}"/>
    <cellStyle name="Normal 3 6 3 2 3" xfId="3773" xr:uid="{7EC81A23-28A9-4D43-8B17-F944032F3EB5}"/>
    <cellStyle name="Normal 3 6 3 2 3 2" xfId="3774" xr:uid="{2FFC7E52-E44B-49F2-9F97-B55D8D61CEF0}"/>
    <cellStyle name="Normal 3 6 3 2 3 2 2" xfId="3775" xr:uid="{08D3F632-7B1C-4C6A-BBEC-505589506527}"/>
    <cellStyle name="Normal 3 6 3 2 3 3" xfId="3776" xr:uid="{C7C62A43-8408-417F-BA1E-A8A7175703D4}"/>
    <cellStyle name="Normal 3 6 3 2 3 4" xfId="3777" xr:uid="{155FC08A-19A7-4523-9E0A-C0B38E37C5C8}"/>
    <cellStyle name="Normal 3 6 3 2 3 5" xfId="3778" xr:uid="{AC1D861C-CCA4-4727-A920-D33B0EA41452}"/>
    <cellStyle name="Normal 3 6 3 2 4" xfId="3779" xr:uid="{2952F90C-8EF0-4357-BC06-B000AED40BA7}"/>
    <cellStyle name="Normal 3 6 3 2 4 2" xfId="3780" xr:uid="{036ACC96-8097-498A-B569-8D68E44074D7}"/>
    <cellStyle name="Normal 3 6 3 2 4 2 2" xfId="3781" xr:uid="{5EA5C1D3-C049-4836-B92C-5A5F1FFC4874}"/>
    <cellStyle name="Normal 3 6 3 2 4 3" xfId="3782" xr:uid="{98605D53-0B78-4D3A-BDCF-A63B56463EB0}"/>
    <cellStyle name="Normal 3 6 3 2 4 4" xfId="3783" xr:uid="{2E86CCDB-6697-43B5-AD35-0C66A5FE4243}"/>
    <cellStyle name="Normal 3 6 3 2 4 5" xfId="3784" xr:uid="{B56D29D6-3AD8-4F86-84C2-EB7955934679}"/>
    <cellStyle name="Normal 3 6 3 2 5" xfId="3785" xr:uid="{75BB8688-264F-4B63-959E-1CC4701968F0}"/>
    <cellStyle name="Normal 3 6 3 2 5 2" xfId="3786" xr:uid="{C7B90380-D77F-4C68-AF1D-10A7511084FC}"/>
    <cellStyle name="Normal 3 6 3 2 6" xfId="3787" xr:uid="{C0FCD71A-0C69-47C7-B338-61665BCA473B}"/>
    <cellStyle name="Normal 3 6 3 2 7" xfId="3788" xr:uid="{5B7FC310-57E7-4B54-A84E-571121C38B81}"/>
    <cellStyle name="Normal 3 6 3 2 8" xfId="3789" xr:uid="{5D0591D1-80E6-469D-BDDA-17D21A3FEDA2}"/>
    <cellStyle name="Normal 3 6 3 3" xfId="3790" xr:uid="{07DB7A19-48AA-4837-9E44-ACE2D32002CF}"/>
    <cellStyle name="Normal 3 6 3 3 2" xfId="3791" xr:uid="{949EFA75-644D-4994-840D-1277813B0072}"/>
    <cellStyle name="Normal 3 6 3 3 2 2" xfId="3792" xr:uid="{833739FA-4591-4BDD-95AE-2801CF82D406}"/>
    <cellStyle name="Normal 3 6 3 3 2 2 2" xfId="3793" xr:uid="{FAD4D653-94AF-40D9-AD25-EEC395B4D4F7}"/>
    <cellStyle name="Normal 3 6 3 3 2 2 2 2" xfId="3794" xr:uid="{D414018B-0E75-48FB-96FA-9C61102099D2}"/>
    <cellStyle name="Normal 3 6 3 3 2 2 3" xfId="3795" xr:uid="{5FAFCE3C-8B1C-405F-993F-E7B15B975619}"/>
    <cellStyle name="Normal 3 6 3 3 2 2 4" xfId="3796" xr:uid="{1AA1E322-2DD5-413C-8981-273CA96DB376}"/>
    <cellStyle name="Normal 3 6 3 3 2 2 5" xfId="3797" xr:uid="{EE3C253B-E67F-43DB-AE61-513BAE90EC2A}"/>
    <cellStyle name="Normal 3 6 3 3 2 3" xfId="3798" xr:uid="{2CD49BCF-F6A0-489E-86F7-EAAE1D8E5C95}"/>
    <cellStyle name="Normal 3 6 3 3 2 3 2" xfId="3799" xr:uid="{2AA9144B-DC5B-4C53-8C5F-7CB8CDF1A858}"/>
    <cellStyle name="Normal 3 6 3 3 2 4" xfId="3800" xr:uid="{935B414B-DE1C-4D21-A89B-367593E4333F}"/>
    <cellStyle name="Normal 3 6 3 3 2 5" xfId="3801" xr:uid="{044738F1-3697-417E-99D0-994B1D850E77}"/>
    <cellStyle name="Normal 3 6 3 3 2 6" xfId="3802" xr:uid="{E5A97502-41F8-44E5-92CE-1621F0A5D95B}"/>
    <cellStyle name="Normal 3 6 3 3 3" xfId="3803" xr:uid="{CFAC4990-2C58-46D0-95E6-C280CD64F57D}"/>
    <cellStyle name="Normal 3 6 3 3 3 2" xfId="3804" xr:uid="{000A5856-D781-4A9D-9673-D1C181D86632}"/>
    <cellStyle name="Normal 3 6 3 3 3 2 2" xfId="3805" xr:uid="{1116E288-0BDB-4FED-909F-1EEBFA1D766A}"/>
    <cellStyle name="Normal 3 6 3 3 3 3" xfId="3806" xr:uid="{FDE53AA9-E4FB-456B-8751-7C16DE15F475}"/>
    <cellStyle name="Normal 3 6 3 3 3 4" xfId="3807" xr:uid="{E78DE7B8-A49D-465C-A440-82B3A14D92A8}"/>
    <cellStyle name="Normal 3 6 3 3 3 5" xfId="3808" xr:uid="{EC0263D4-CB39-4B7D-8A98-AA986A9E2DF4}"/>
    <cellStyle name="Normal 3 6 3 3 4" xfId="3809" xr:uid="{C284EEEE-3436-4DEB-85E4-25F1FA4FB7C2}"/>
    <cellStyle name="Normal 3 6 3 3 4 2" xfId="3810" xr:uid="{FB805EAB-B922-4522-B1CB-C13A741856A0}"/>
    <cellStyle name="Normal 3 6 3 3 4 2 2" xfId="3811" xr:uid="{D278C36F-1B4D-43C0-9B49-0D13F57462D1}"/>
    <cellStyle name="Normal 3 6 3 3 4 3" xfId="3812" xr:uid="{18A15863-EBAF-4119-B57C-EDBC43AFD6FA}"/>
    <cellStyle name="Normal 3 6 3 3 4 4" xfId="3813" xr:uid="{BA52EB8B-8989-4041-9581-F1436A70C88C}"/>
    <cellStyle name="Normal 3 6 3 3 4 5" xfId="3814" xr:uid="{2B1E1078-8ED9-4BA9-8E73-09A52E5F66AA}"/>
    <cellStyle name="Normal 3 6 3 3 5" xfId="3815" xr:uid="{26E40EC2-6F55-4506-964F-14B1449FE3D0}"/>
    <cellStyle name="Normal 3 6 3 3 5 2" xfId="3816" xr:uid="{077AEB74-FBCA-4CDE-87BE-BEAD4E7B87BA}"/>
    <cellStyle name="Normal 3 6 3 3 6" xfId="3817" xr:uid="{A4094241-48A3-45F1-9B1E-49B88A1ADF4F}"/>
    <cellStyle name="Normal 3 6 3 3 7" xfId="3818" xr:uid="{EED16754-4F4B-4F31-BF23-B1E143C6E02A}"/>
    <cellStyle name="Normal 3 6 3 3 8" xfId="3819" xr:uid="{FF3E72A5-2521-4AB0-9851-F5521632C29A}"/>
    <cellStyle name="Normal 3 6 3 4" xfId="3820" xr:uid="{94C89EA3-949D-4285-B82A-727B425CC5BD}"/>
    <cellStyle name="Normal 3 6 3 4 2" xfId="3821" xr:uid="{79C8CDFF-E9A3-42BD-A15A-F4620D9615E9}"/>
    <cellStyle name="Normal 3 6 3 4 2 2" xfId="3822" xr:uid="{663EA86A-DCCF-42A7-8D91-D8455A1A3B7F}"/>
    <cellStyle name="Normal 3 6 3 4 2 2 2" xfId="3823" xr:uid="{CDBD7963-1EE0-4C47-A45B-787A6D111FC3}"/>
    <cellStyle name="Normal 3 6 3 4 2 3" xfId="3824" xr:uid="{487C5FAB-CF4C-4688-9468-88587C313CAB}"/>
    <cellStyle name="Normal 3 6 3 4 2 4" xfId="3825" xr:uid="{EF42C87C-7036-47DC-BEAD-7DD544BEDC18}"/>
    <cellStyle name="Normal 3 6 3 4 2 5" xfId="3826" xr:uid="{5BD2D592-DA22-4561-8355-F77E681161ED}"/>
    <cellStyle name="Normal 3 6 3 4 3" xfId="3827" xr:uid="{29109A44-7363-44B8-98F2-A53B30DA6019}"/>
    <cellStyle name="Normal 3 6 3 4 3 2" xfId="3828" xr:uid="{013A3C36-56D6-4416-8415-0F0FE3B3E472}"/>
    <cellStyle name="Normal 3 6 3 4 4" xfId="3829" xr:uid="{B8272B7B-2DA3-42C7-87C1-0BD8D8CE2304}"/>
    <cellStyle name="Normal 3 6 3 4 5" xfId="3830" xr:uid="{0B7A93F8-3B75-4EAB-8A74-2FC4DB819B36}"/>
    <cellStyle name="Normal 3 6 3 4 6" xfId="3831" xr:uid="{D8FE8DDA-8186-4B34-B6B3-2A3DFEE81197}"/>
    <cellStyle name="Normal 3 6 3 5" xfId="3832" xr:uid="{7F58FFD9-2280-4C70-89A7-3853C71C119A}"/>
    <cellStyle name="Normal 3 6 3 5 2" xfId="3833" xr:uid="{2C33E286-8038-4CFB-B7C0-C47DE005B9A8}"/>
    <cellStyle name="Normal 3 6 3 5 2 2" xfId="3834" xr:uid="{1E64D4BA-BA1C-4130-AB64-CA0757C77DBB}"/>
    <cellStyle name="Normal 3 6 3 5 3" xfId="3835" xr:uid="{EA7AF82C-FE58-4331-B8DA-F0BBD74FFB73}"/>
    <cellStyle name="Normal 3 6 3 5 4" xfId="3836" xr:uid="{7E212F5C-094E-4168-9864-AF921CC557DA}"/>
    <cellStyle name="Normal 3 6 3 5 5" xfId="3837" xr:uid="{3BEB1B0A-B8FA-4205-B951-E33A35F33852}"/>
    <cellStyle name="Normal 3 6 3 6" xfId="3838" xr:uid="{38B1F7F4-ABE6-4F64-87CC-FE2661669FAC}"/>
    <cellStyle name="Normal 3 6 3 6 2" xfId="3839" xr:uid="{7E0EA3E1-0D8C-4157-A9E6-DD3E44FFFBD2}"/>
    <cellStyle name="Normal 3 6 3 6 2 2" xfId="3840" xr:uid="{806CFB62-515E-490A-9147-00BA2F068BB6}"/>
    <cellStyle name="Normal 3 6 3 6 3" xfId="3841" xr:uid="{E52B7263-2C7E-473F-9944-1BCA0A02F2ED}"/>
    <cellStyle name="Normal 3 6 3 6 4" xfId="3842" xr:uid="{6FC0C613-DA6F-4998-B71A-927AC5449A4D}"/>
    <cellStyle name="Normal 3 6 3 6 5" xfId="3843" xr:uid="{52976318-11EC-44B7-AB68-697E9F95A93F}"/>
    <cellStyle name="Normal 3 6 3 7" xfId="3844" xr:uid="{B7B5020C-2B68-40F2-9A20-EE4482214D6C}"/>
    <cellStyle name="Normal 3 6 3 7 2" xfId="3845" xr:uid="{654526A2-E48B-4B20-A3C2-4C0A42034FBA}"/>
    <cellStyle name="Normal 3 6 3 8" xfId="3846" xr:uid="{5A772473-E2A1-49E5-A4D4-6F70FB86CE0C}"/>
    <cellStyle name="Normal 3 6 3 9" xfId="3847" xr:uid="{E782F46F-EB19-4BDC-B249-2B7F65C0D83E}"/>
    <cellStyle name="Normal 3 6 4" xfId="3848" xr:uid="{2421CEBC-2FF8-4C02-B342-ECC85F510C01}"/>
    <cellStyle name="Normal 3 6 4 10" xfId="3849" xr:uid="{08ABA011-863B-4CB4-9106-FC8A0EF744D2}"/>
    <cellStyle name="Normal 3 6 4 2" xfId="3850" xr:uid="{9051859F-847D-4206-87D6-A77F5199C781}"/>
    <cellStyle name="Normal 3 6 4 2 2" xfId="3851" xr:uid="{CB4C323B-258D-4103-8719-2B00B3BA8EDB}"/>
    <cellStyle name="Normal 3 6 4 2 2 2" xfId="3852" xr:uid="{A0ED28CA-BDDB-48BD-B85B-CA0A1389925B}"/>
    <cellStyle name="Normal 3 6 4 2 2 2 2" xfId="3853" xr:uid="{2BA65E66-0705-4446-9542-237F5DA15430}"/>
    <cellStyle name="Normal 3 6 4 2 2 2 2 2" xfId="3854" xr:uid="{CBF0E153-BB8C-465B-A4B6-05C8DD6637CC}"/>
    <cellStyle name="Normal 3 6 4 2 2 2 3" xfId="3855" xr:uid="{16E7F54C-EE8B-48EF-8441-5FCDE0F65947}"/>
    <cellStyle name="Normal 3 6 4 2 2 2 4" xfId="3856" xr:uid="{F522A80C-2FB2-4BAB-816E-38863FACDACC}"/>
    <cellStyle name="Normal 3 6 4 2 2 2 5" xfId="3857" xr:uid="{84A02A4F-33F1-4D89-8652-9ABC71BA2E69}"/>
    <cellStyle name="Normal 3 6 4 2 2 3" xfId="3858" xr:uid="{AF6716FD-69AE-402C-ABFA-A40DD0FCDB38}"/>
    <cellStyle name="Normal 3 6 4 2 2 3 2" xfId="3859" xr:uid="{5E8D1F58-F0E6-4A26-AD96-3E197F38054B}"/>
    <cellStyle name="Normal 3 6 4 2 2 4" xfId="3860" xr:uid="{DEB6C175-4080-4E33-A4C5-7ED9C6F7ADD1}"/>
    <cellStyle name="Normal 3 6 4 2 2 5" xfId="3861" xr:uid="{091ABCEE-F119-4F80-B524-857693109BEF}"/>
    <cellStyle name="Normal 3 6 4 2 2 6" xfId="3862" xr:uid="{D6292F71-9D66-44AB-896E-C2E219D06D8F}"/>
    <cellStyle name="Normal 3 6 4 2 3" xfId="3863" xr:uid="{0BE39D93-A19E-42C5-95CE-CBE011A1F5ED}"/>
    <cellStyle name="Normal 3 6 4 2 3 2" xfId="3864" xr:uid="{01AB7591-1466-42AC-9FA5-00ADB6BC1D42}"/>
    <cellStyle name="Normal 3 6 4 2 3 2 2" xfId="3865" xr:uid="{9A18B873-C1FF-4812-8CC6-FC052FECF6BF}"/>
    <cellStyle name="Normal 3 6 4 2 3 3" xfId="3866" xr:uid="{6E530F0B-DDFD-43BD-A292-94B21E3607EE}"/>
    <cellStyle name="Normal 3 6 4 2 3 4" xfId="3867" xr:uid="{943C3CF2-6E41-4065-95C0-1728C4B8766C}"/>
    <cellStyle name="Normal 3 6 4 2 3 5" xfId="3868" xr:uid="{44049AE0-F7E9-43AC-9552-82A84073F40A}"/>
    <cellStyle name="Normal 3 6 4 2 4" xfId="3869" xr:uid="{746AE10F-E65A-4E0E-B967-CB383F1AA445}"/>
    <cellStyle name="Normal 3 6 4 2 4 2" xfId="3870" xr:uid="{01F65852-7B53-4A5E-9A02-00AE96F1E963}"/>
    <cellStyle name="Normal 3 6 4 2 4 2 2" xfId="3871" xr:uid="{4D9D58BC-A729-4DB1-9935-723B75C20A92}"/>
    <cellStyle name="Normal 3 6 4 2 4 3" xfId="3872" xr:uid="{2785312B-8D79-4313-8154-12443ECE10D6}"/>
    <cellStyle name="Normal 3 6 4 2 4 4" xfId="3873" xr:uid="{5CAFFC81-5766-4E12-96C8-698A70F45911}"/>
    <cellStyle name="Normal 3 6 4 2 4 5" xfId="3874" xr:uid="{4A1E295A-4145-4580-BF07-3AA38C9C08DA}"/>
    <cellStyle name="Normal 3 6 4 2 5" xfId="3875" xr:uid="{DDEEF22E-DEB1-4F44-B21A-ED51CD37B4F9}"/>
    <cellStyle name="Normal 3 6 4 2 5 2" xfId="3876" xr:uid="{F28C129C-4951-4660-8502-0F2B37303E1A}"/>
    <cellStyle name="Normal 3 6 4 2 6" xfId="3877" xr:uid="{50F00DC2-42D9-4FA1-8226-3C995CC4A156}"/>
    <cellStyle name="Normal 3 6 4 2 7" xfId="3878" xr:uid="{CEFE3B79-1FBF-4E1D-9445-3BF319956C35}"/>
    <cellStyle name="Normal 3 6 4 2 8" xfId="3879" xr:uid="{69CFFA7C-77BF-48C8-A876-6915D7155356}"/>
    <cellStyle name="Normal 3 6 4 3" xfId="3880" xr:uid="{FA04ABE1-BF68-4B6E-87B8-F1C633A4571A}"/>
    <cellStyle name="Normal 3 6 4 3 2" xfId="3881" xr:uid="{0038A818-21F9-48F0-B346-BB9FCCD9CE2D}"/>
    <cellStyle name="Normal 3 6 4 3 2 2" xfId="3882" xr:uid="{A4125F1E-738B-42D3-BED7-93D6804C33A4}"/>
    <cellStyle name="Normal 3 6 4 3 2 2 2" xfId="3883" xr:uid="{AFF4F3C8-87F7-4F64-BCF1-81F3EA791B0F}"/>
    <cellStyle name="Normal 3 6 4 3 2 2 2 2" xfId="3884" xr:uid="{CB4908DE-2870-44AE-98D0-8634AAB1405C}"/>
    <cellStyle name="Normal 3 6 4 3 2 2 3" xfId="3885" xr:uid="{C322564B-E0EB-420A-8C92-C6CF29485BEC}"/>
    <cellStyle name="Normal 3 6 4 3 2 2 4" xfId="3886" xr:uid="{FB4E4504-3BD0-4654-8DCC-9BEC3D9189D4}"/>
    <cellStyle name="Normal 3 6 4 3 2 2 5" xfId="3887" xr:uid="{619E788B-C214-4E58-BBE2-CB003D239D10}"/>
    <cellStyle name="Normal 3 6 4 3 2 3" xfId="3888" xr:uid="{1936BBE3-A8FF-4AD7-AF48-83D678A5F006}"/>
    <cellStyle name="Normal 3 6 4 3 2 3 2" xfId="3889" xr:uid="{2E414158-C8A6-44DF-9EA4-3B002E49CCF9}"/>
    <cellStyle name="Normal 3 6 4 3 2 4" xfId="3890" xr:uid="{B700A59C-B499-438F-8581-18C12A2E00B4}"/>
    <cellStyle name="Normal 3 6 4 3 2 5" xfId="3891" xr:uid="{72687369-627E-43E7-ACBA-ABB269C802A4}"/>
    <cellStyle name="Normal 3 6 4 3 2 6" xfId="3892" xr:uid="{9A63B4E1-FA73-4CB4-AB61-EE90BCB00D37}"/>
    <cellStyle name="Normal 3 6 4 3 3" xfId="3893" xr:uid="{4DCD748E-6086-41E5-B8FA-8A32C3D87252}"/>
    <cellStyle name="Normal 3 6 4 3 3 2" xfId="3894" xr:uid="{96BF3E2D-4AF0-4972-A179-44CBA9676580}"/>
    <cellStyle name="Normal 3 6 4 3 3 2 2" xfId="3895" xr:uid="{4F1F10CD-D0DB-4F2F-8F02-070973CBD7E2}"/>
    <cellStyle name="Normal 3 6 4 3 3 3" xfId="3896" xr:uid="{97589D1D-4027-414F-8880-045C736CEC58}"/>
    <cellStyle name="Normal 3 6 4 3 3 4" xfId="3897" xr:uid="{ECB5130A-5C6F-4F7F-879C-71AA6D701614}"/>
    <cellStyle name="Normal 3 6 4 3 3 5" xfId="3898" xr:uid="{F949C205-F2BB-4643-B516-5EF9A112C732}"/>
    <cellStyle name="Normal 3 6 4 3 4" xfId="3899" xr:uid="{D1B46823-95B4-4676-B12C-279C4D6AB13F}"/>
    <cellStyle name="Normal 3 6 4 3 4 2" xfId="3900" xr:uid="{3D37B318-78C2-41BE-8941-7FF1F3A56A04}"/>
    <cellStyle name="Normal 3 6 4 3 4 2 2" xfId="3901" xr:uid="{9EDCF0E6-6669-46ED-862E-8F424B9129EA}"/>
    <cellStyle name="Normal 3 6 4 3 4 3" xfId="3902" xr:uid="{87D87156-2164-4907-9DC0-F8D946C8119A}"/>
    <cellStyle name="Normal 3 6 4 3 4 4" xfId="3903" xr:uid="{1E7A7DD2-42D9-4C14-B4B2-08BBF5E14F7F}"/>
    <cellStyle name="Normal 3 6 4 3 4 5" xfId="3904" xr:uid="{F572FBA8-2D59-4663-B285-F2DAD3E76356}"/>
    <cellStyle name="Normal 3 6 4 3 5" xfId="3905" xr:uid="{6BA6A065-810C-4254-8073-E707FDFE3972}"/>
    <cellStyle name="Normal 3 6 4 3 5 2" xfId="3906" xr:uid="{0866FB17-5039-49C3-A052-D3BBBEB5AFE8}"/>
    <cellStyle name="Normal 3 6 4 3 6" xfId="3907" xr:uid="{B69A2E7A-C215-46C0-846D-2E24DB670709}"/>
    <cellStyle name="Normal 3 6 4 3 7" xfId="3908" xr:uid="{65646C93-1C2D-4D48-B718-8DBD90C14FD9}"/>
    <cellStyle name="Normal 3 6 4 3 8" xfId="3909" xr:uid="{8591CDD9-B76E-4CDC-8125-50DE82B88C62}"/>
    <cellStyle name="Normal 3 6 4 4" xfId="3910" xr:uid="{55F5E5E6-20FF-4B32-8678-9A3016D87813}"/>
    <cellStyle name="Normal 3 6 4 4 2" xfId="3911" xr:uid="{C46334AA-7AD2-4498-BA8D-9DFD429B6F9F}"/>
    <cellStyle name="Normal 3 6 4 4 2 2" xfId="3912" xr:uid="{228123B7-50BA-4B79-8B2B-CF5A6686A6E5}"/>
    <cellStyle name="Normal 3 6 4 4 2 2 2" xfId="3913" xr:uid="{42080652-34FA-4475-893B-A577578FDEF2}"/>
    <cellStyle name="Normal 3 6 4 4 2 3" xfId="3914" xr:uid="{54091C2C-9EEA-45C4-A7D8-049D7B6DC496}"/>
    <cellStyle name="Normal 3 6 4 4 2 4" xfId="3915" xr:uid="{98ADCE4D-3EFA-4C56-81CB-5552B125B665}"/>
    <cellStyle name="Normal 3 6 4 4 2 5" xfId="3916" xr:uid="{B8D77963-D7A7-4689-A20F-295F9DD325EB}"/>
    <cellStyle name="Normal 3 6 4 4 3" xfId="3917" xr:uid="{A7791DE8-8D37-47EC-9E03-9151AE449E72}"/>
    <cellStyle name="Normal 3 6 4 4 3 2" xfId="3918" xr:uid="{4E87AACA-D044-477D-A4C3-91785ABB84B4}"/>
    <cellStyle name="Normal 3 6 4 4 4" xfId="3919" xr:uid="{6FCEEF64-4D29-4897-8142-4061B350F882}"/>
    <cellStyle name="Normal 3 6 4 4 5" xfId="3920" xr:uid="{F9009A8F-03D7-4C70-82EA-F125ACD19B3F}"/>
    <cellStyle name="Normal 3 6 4 4 6" xfId="3921" xr:uid="{96BAF608-6013-44E4-9010-AFDCDCD2FC0E}"/>
    <cellStyle name="Normal 3 6 4 5" xfId="3922" xr:uid="{2D33F88C-DECE-48F8-BB55-E7A955DFC5F1}"/>
    <cellStyle name="Normal 3 6 4 5 2" xfId="3923" xr:uid="{095DFE10-9E2F-4C59-93F4-F293FC8C0281}"/>
    <cellStyle name="Normal 3 6 4 5 2 2" xfId="3924" xr:uid="{2886EF89-1274-406B-90A4-3AEF869AA6C8}"/>
    <cellStyle name="Normal 3 6 4 5 3" xfId="3925" xr:uid="{87B31A67-634D-4B8F-845C-83D9B403C68D}"/>
    <cellStyle name="Normal 3 6 4 5 4" xfId="3926" xr:uid="{3AD954F1-578B-42AA-8CB3-93320BE7858B}"/>
    <cellStyle name="Normal 3 6 4 5 5" xfId="3927" xr:uid="{0144255C-DC91-4E1A-8D88-C84CE30483E5}"/>
    <cellStyle name="Normal 3 6 4 6" xfId="3928" xr:uid="{CC3B6D82-CDD3-4046-87EF-4CE4121157D9}"/>
    <cellStyle name="Normal 3 6 4 6 2" xfId="3929" xr:uid="{922E57A5-B36C-4451-B902-88ABF642BF80}"/>
    <cellStyle name="Normal 3 6 4 6 2 2" xfId="3930" xr:uid="{A94AA8A7-4046-4365-B278-BCE693C54068}"/>
    <cellStyle name="Normal 3 6 4 6 3" xfId="3931" xr:uid="{C8A53353-7EAB-40FE-AB09-FC0FFFD7C4B3}"/>
    <cellStyle name="Normal 3 6 4 6 4" xfId="3932" xr:uid="{1537E4D5-D234-49CB-BFFB-62B8E5CDD9D5}"/>
    <cellStyle name="Normal 3 6 4 6 5" xfId="3933" xr:uid="{0299193A-C8C1-40B7-AD2D-F902078273C9}"/>
    <cellStyle name="Normal 3 6 4 7" xfId="3934" xr:uid="{6DDB57CF-DA79-48B0-AC44-A92E62A60837}"/>
    <cellStyle name="Normal 3 6 4 7 2" xfId="3935" xr:uid="{4EFCA0CE-B901-408A-98B6-8686E67480FE}"/>
    <cellStyle name="Normal 3 6 4 8" xfId="3936" xr:uid="{51139DF7-38E1-4CF2-B808-D4058BC39D4D}"/>
    <cellStyle name="Normal 3 6 4 9" xfId="3937" xr:uid="{5515005C-301C-4DF4-BA67-9315ED885FB9}"/>
    <cellStyle name="Normal 3 6 5" xfId="3938" xr:uid="{E8F53419-52D3-44AA-B06A-B30E53CF7BC8}"/>
    <cellStyle name="Normal 3 6 5 2" xfId="3939" xr:uid="{3965B42B-0852-47AC-9CFF-38EF113829B1}"/>
    <cellStyle name="Normal 3 6 5 2 2" xfId="3940" xr:uid="{79AF4080-F9E3-404C-B2DC-3B754D795FDD}"/>
    <cellStyle name="Normal 3 6 5 2 2 2" xfId="3941" xr:uid="{8BE61BE3-F984-4D4B-BA2F-155EB52D8335}"/>
    <cellStyle name="Normal 3 6 5 2 2 2 2" xfId="3942" xr:uid="{174A219B-C262-46B9-B8F3-B0861D704C64}"/>
    <cellStyle name="Normal 3 6 5 2 2 3" xfId="3943" xr:uid="{8FA130AA-DDB1-4E00-9FAA-9BF8789263D9}"/>
    <cellStyle name="Normal 3 6 5 2 2 4" xfId="3944" xr:uid="{2ABE56DF-131F-4F71-BD0D-0A4E3C14EABC}"/>
    <cellStyle name="Normal 3 6 5 2 2 5" xfId="3945" xr:uid="{F82188AF-F217-449A-9771-8C91F4172045}"/>
    <cellStyle name="Normal 3 6 5 2 3" xfId="3946" xr:uid="{DB49795D-8978-440C-9FED-E7CE11ACC5F7}"/>
    <cellStyle name="Normal 3 6 5 2 3 2" xfId="3947" xr:uid="{A84EE4A7-373A-4E8E-8E0C-7A5F3C68B352}"/>
    <cellStyle name="Normal 3 6 5 2 4" xfId="3948" xr:uid="{C044D66A-4CF8-48A7-AD80-9E3F40AD1365}"/>
    <cellStyle name="Normal 3 6 5 2 5" xfId="3949" xr:uid="{20856AD9-5826-461A-8FC3-271431083214}"/>
    <cellStyle name="Normal 3 6 5 2 6" xfId="3950" xr:uid="{71A07DA9-EFD2-43C7-9D78-D71BC00AD781}"/>
    <cellStyle name="Normal 3 6 5 3" xfId="3951" xr:uid="{0D54235D-93D7-4CA7-9648-30CC25EB1152}"/>
    <cellStyle name="Normal 3 6 5 3 2" xfId="3952" xr:uid="{89A059CF-3C9D-4ADA-A766-D460C24CA5D9}"/>
    <cellStyle name="Normal 3 6 5 3 2 2" xfId="3953" xr:uid="{6C504470-4FBD-480C-B0B5-2CB727D3709F}"/>
    <cellStyle name="Normal 3 6 5 3 3" xfId="3954" xr:uid="{4FE1097B-E674-411A-BFD9-EDE3ED7B6378}"/>
    <cellStyle name="Normal 3 6 5 3 4" xfId="3955" xr:uid="{BC550E33-2878-4EB8-8EFA-D1CA5768CDCB}"/>
    <cellStyle name="Normal 3 6 5 3 5" xfId="3956" xr:uid="{EA3A72DD-2F22-4631-A88E-757C17236F10}"/>
    <cellStyle name="Normal 3 6 5 4" xfId="3957" xr:uid="{2F0165CC-B32D-47CF-838C-2B75B971403B}"/>
    <cellStyle name="Normal 3 6 5 4 2" xfId="3958" xr:uid="{57445605-EAA3-4128-811B-C7FEA625D58E}"/>
    <cellStyle name="Normal 3 6 5 4 2 2" xfId="3959" xr:uid="{FAA2079D-223A-455B-A275-802517E0BDE3}"/>
    <cellStyle name="Normal 3 6 5 4 3" xfId="3960" xr:uid="{574D55EB-2500-45E4-8E4A-266BF7508C53}"/>
    <cellStyle name="Normal 3 6 5 4 4" xfId="3961" xr:uid="{C5A6E549-F814-43C1-993F-9790D1FC6F65}"/>
    <cellStyle name="Normal 3 6 5 4 5" xfId="3962" xr:uid="{CF217CAC-2BD9-4DBC-A7D5-81E3826F338F}"/>
    <cellStyle name="Normal 3 6 5 5" xfId="3963" xr:uid="{84C2E905-209F-46F5-B701-377C87E79953}"/>
    <cellStyle name="Normal 3 6 5 5 2" xfId="3964" xr:uid="{1961BCCB-E845-4F08-9C7C-D74BD86DBCE6}"/>
    <cellStyle name="Normal 3 6 5 6" xfId="3965" xr:uid="{2399555E-20AC-48D5-9337-B67A4E11FE28}"/>
    <cellStyle name="Normal 3 6 5 7" xfId="3966" xr:uid="{94D61A89-EF82-4338-AD7D-5434325B9E4D}"/>
    <cellStyle name="Normal 3 6 5 8" xfId="3967" xr:uid="{B5065BA2-679C-4F6C-B52C-BDB666CE854C}"/>
    <cellStyle name="Normal 3 6 6" xfId="3968" xr:uid="{33BB750D-B398-4B44-A092-F41B651783A0}"/>
    <cellStyle name="Normal 3 6 6 2" xfId="3969" xr:uid="{346CA85F-7034-44A9-BEBC-0A0D737F428B}"/>
    <cellStyle name="Normal 3 6 6 2 2" xfId="3970" xr:uid="{DE0B495A-AD5A-409F-83E8-0200BD255DFD}"/>
    <cellStyle name="Normal 3 6 6 2 2 2" xfId="3971" xr:uid="{7F58D508-6573-428E-99BE-D1A7E74CB706}"/>
    <cellStyle name="Normal 3 6 6 2 2 2 2" xfId="3972" xr:uid="{44DF5913-6FE5-408B-BBDE-AD8C9FFD0A42}"/>
    <cellStyle name="Normal 3 6 6 2 2 3" xfId="3973" xr:uid="{89414483-990E-43D8-A4D1-FDEB6745F98F}"/>
    <cellStyle name="Normal 3 6 6 2 2 4" xfId="3974" xr:uid="{785A51DA-F789-4B1C-BB15-200836CFA706}"/>
    <cellStyle name="Normal 3 6 6 2 2 5" xfId="3975" xr:uid="{6592397A-C02F-487E-BBAF-4887B73621F1}"/>
    <cellStyle name="Normal 3 6 6 2 3" xfId="3976" xr:uid="{37456DC5-9AE9-4B9A-BB31-AACFEF58AE94}"/>
    <cellStyle name="Normal 3 6 6 2 3 2" xfId="3977" xr:uid="{5C5BFC8B-7C5D-4F3E-B451-3545ED2C3147}"/>
    <cellStyle name="Normal 3 6 6 2 4" xfId="3978" xr:uid="{6C99FF13-E3AA-4DB2-903B-F0D9BFD46154}"/>
    <cellStyle name="Normal 3 6 6 2 5" xfId="3979" xr:uid="{EF23E6B3-97D0-43A0-B7CB-6943EEB0C309}"/>
    <cellStyle name="Normal 3 6 6 2 6" xfId="3980" xr:uid="{8B0EC6F9-4FAE-4032-A473-F1055D8B346E}"/>
    <cellStyle name="Normal 3 6 6 3" xfId="3981" xr:uid="{50053813-7762-4DF3-88FD-86B2347E71F4}"/>
    <cellStyle name="Normal 3 6 6 3 2" xfId="3982" xr:uid="{29FE70C8-A0BC-4B95-B6E5-89C5AD588635}"/>
    <cellStyle name="Normal 3 6 6 3 2 2" xfId="3983" xr:uid="{D6301D8C-66C7-41A6-A5EB-70C5094BC2F9}"/>
    <cellStyle name="Normal 3 6 6 3 3" xfId="3984" xr:uid="{35E680C8-CC16-4F3D-9220-9C6D7AA5CB2C}"/>
    <cellStyle name="Normal 3 6 6 3 4" xfId="3985" xr:uid="{221500C2-3495-40A1-B032-E0195D0B5FEE}"/>
    <cellStyle name="Normal 3 6 6 3 5" xfId="3986" xr:uid="{4E803593-2AB5-49F3-86BF-4457609DD5B9}"/>
    <cellStyle name="Normal 3 6 6 4" xfId="3987" xr:uid="{3B1B76F4-293D-4473-B9A3-2E1783F072F1}"/>
    <cellStyle name="Normal 3 6 6 4 2" xfId="3988" xr:uid="{A677EC4F-493C-4C76-9B7B-BF994F711DB7}"/>
    <cellStyle name="Normal 3 6 6 4 2 2" xfId="3989" xr:uid="{BFA91DEC-DB6C-4997-A8BE-2FB324F85FDC}"/>
    <cellStyle name="Normal 3 6 6 4 3" xfId="3990" xr:uid="{00C88D87-8AD6-4013-B9FD-CE4AF88BAD0C}"/>
    <cellStyle name="Normal 3 6 6 4 4" xfId="3991" xr:uid="{EA3735EB-306A-4660-9D6B-E285975F687F}"/>
    <cellStyle name="Normal 3 6 6 4 5" xfId="3992" xr:uid="{9B06315C-15DC-4A25-8FE1-554514D1FB50}"/>
    <cellStyle name="Normal 3 6 6 5" xfId="3993" xr:uid="{5121638A-2293-47BF-A6E6-978F7181DEEC}"/>
    <cellStyle name="Normal 3 6 6 5 2" xfId="3994" xr:uid="{201CCD8D-0001-45A0-B50D-3DDDC2CC9CA7}"/>
    <cellStyle name="Normal 3 6 6 6" xfId="3995" xr:uid="{1C3D2FF4-D7FA-4612-956B-C47B62AC928A}"/>
    <cellStyle name="Normal 3 6 6 7" xfId="3996" xr:uid="{A3FDE164-A60B-4819-84FE-574961084644}"/>
    <cellStyle name="Normal 3 6 6 8" xfId="3997" xr:uid="{243B8932-BD38-4161-A2CB-0448A49D087A}"/>
    <cellStyle name="Normal 3 6 7" xfId="3998" xr:uid="{7DB46BA8-4B1B-4A73-8097-549D8B65D904}"/>
    <cellStyle name="Normal 3 6 7 2" xfId="3999" xr:uid="{415DE21D-0753-4BE3-812F-16063B2F2C56}"/>
    <cellStyle name="Normal 3 6 7 2 2" xfId="4000" xr:uid="{39024D86-381D-4261-96D7-C856E639FBA5}"/>
    <cellStyle name="Normal 3 6 7 2 2 2" xfId="4001" xr:uid="{9D8F059B-DBEE-4026-A874-8E575CF33C81}"/>
    <cellStyle name="Normal 3 6 7 2 3" xfId="4002" xr:uid="{A286DD66-57A9-427A-8810-AC1723AF293A}"/>
    <cellStyle name="Normal 3 6 7 2 4" xfId="4003" xr:uid="{BEDF2917-5153-4305-AB0A-04BA3276D52E}"/>
    <cellStyle name="Normal 3 6 7 2 5" xfId="4004" xr:uid="{FA00CC16-3E5B-4C73-9C1C-9088E1D5B190}"/>
    <cellStyle name="Normal 3 6 7 3" xfId="4005" xr:uid="{A92D3AD1-DA26-4F63-81E5-F58B4F445D4A}"/>
    <cellStyle name="Normal 3 6 7 3 2" xfId="4006" xr:uid="{649576A9-D675-437A-BE56-B0AD3E426EA6}"/>
    <cellStyle name="Normal 3 6 7 4" xfId="4007" xr:uid="{AB31096C-7482-4984-B5DE-37074EEC2D13}"/>
    <cellStyle name="Normal 3 6 7 5" xfId="4008" xr:uid="{303D1ECA-C2B9-4982-931C-1FF0BD4B3C44}"/>
    <cellStyle name="Normal 3 6 7 6" xfId="4009" xr:uid="{76EB8894-BB63-4559-B7A4-261A8E0865C5}"/>
    <cellStyle name="Normal 3 6 8" xfId="4010" xr:uid="{AFD51E30-57F4-4085-9A8F-86F79F23854E}"/>
    <cellStyle name="Normal 3 6 8 2" xfId="4011" xr:uid="{CFCD793F-4FA5-4EBA-AEA5-F872DD67EBEA}"/>
    <cellStyle name="Normal 3 6 8 2 2" xfId="4012" xr:uid="{B8018B11-6FBD-4D26-8AAD-B2EA97DD9553}"/>
    <cellStyle name="Normal 3 6 8 3" xfId="4013" xr:uid="{27965E65-52C8-4945-A0C9-2C41CFBB9130}"/>
    <cellStyle name="Normal 3 6 8 4" xfId="4014" xr:uid="{1A04DF69-6FA3-4B13-A385-D56E199CBCF3}"/>
    <cellStyle name="Normal 3 6 8 5" xfId="4015" xr:uid="{199FE20C-0108-4852-BEDF-7D86767FF5B4}"/>
    <cellStyle name="Normal 3 6 9" xfId="4016" xr:uid="{9585F774-B15F-456D-97B9-9C73A118C4A9}"/>
    <cellStyle name="Normal 3 6 9 2" xfId="4017" xr:uid="{5416BC61-BD0A-4C24-B44E-60B0541094B6}"/>
    <cellStyle name="Normal 3 6 9 2 2" xfId="4018" xr:uid="{3751093E-D65F-4651-9821-0B4C0D66F183}"/>
    <cellStyle name="Normal 3 6 9 3" xfId="4019" xr:uid="{14CDE146-57A0-4E1E-ABDD-F9C103C52451}"/>
    <cellStyle name="Normal 3 6 9 4" xfId="4020" xr:uid="{962FDA88-16F2-4107-BE54-6927D1D12D6B}"/>
    <cellStyle name="Normal 3 6 9 5" xfId="4021" xr:uid="{4B9ABDF7-B997-4609-B8D0-2CE41E54CC95}"/>
    <cellStyle name="Normal 3 7" xfId="4022" xr:uid="{0E0C2031-A59B-437A-B8A5-BE0C8E97C48B}"/>
    <cellStyle name="Normal 3 7 10" xfId="4023" xr:uid="{69AF395B-683C-491D-9C57-B24D529333DE}"/>
    <cellStyle name="Normal 3 7 10 2" xfId="4024" xr:uid="{E8C714C4-743F-41C0-AB3E-CB173A78668E}"/>
    <cellStyle name="Normal 3 7 10 2 2" xfId="4025" xr:uid="{4AA919FD-F8A5-441F-90B4-A30D040A720B}"/>
    <cellStyle name="Normal 3 7 10 3" xfId="4026" xr:uid="{DB1BCCB3-E12F-4168-B255-8C91A7D67B77}"/>
    <cellStyle name="Normal 3 7 10 4" xfId="4027" xr:uid="{0EB92073-174F-4340-BEA4-25120E3174FF}"/>
    <cellStyle name="Normal 3 7 10 5" xfId="4028" xr:uid="{0B78C2DC-CADC-46DC-A7BC-298D9CA7836B}"/>
    <cellStyle name="Normal 3 7 11" xfId="4029" xr:uid="{F7399AAF-6B3D-4E8A-B0E3-850AE72A40A4}"/>
    <cellStyle name="Normal 3 7 11 2" xfId="4030" xr:uid="{2073D884-0E74-4ABB-8858-B1D462BBF5BA}"/>
    <cellStyle name="Normal 3 7 12" xfId="4031" xr:uid="{B982ADE6-6D8D-48C7-A3B8-D95351442020}"/>
    <cellStyle name="Normal 3 7 13" xfId="4032" xr:uid="{378E9A37-1159-4C46-B27B-3C7A7F906137}"/>
    <cellStyle name="Normal 3 7 14" xfId="4033" xr:uid="{F5B7D293-12B9-496E-90DE-829FBDC9E48B}"/>
    <cellStyle name="Normal 3 7 2" xfId="4034" xr:uid="{E9DB9EFE-EACF-4439-8042-C0C3B6F374FB}"/>
    <cellStyle name="Normal 3 7 2 10" xfId="4035" xr:uid="{C63D128D-63F8-4461-B9DA-3C6B3B22EB1D}"/>
    <cellStyle name="Normal 3 7 2 2" xfId="4036" xr:uid="{C4B5ECDC-FF00-4E9D-A317-814133252536}"/>
    <cellStyle name="Normal 3 7 2 2 2" xfId="4037" xr:uid="{23D44DCE-E546-4CC1-AC2B-0F9FD6239D31}"/>
    <cellStyle name="Normal 3 7 2 2 2 2" xfId="4038" xr:uid="{716369C7-5F1D-4F67-A173-E58D9BF4AF00}"/>
    <cellStyle name="Normal 3 7 2 2 2 2 2" xfId="4039" xr:uid="{8D0A792B-7460-4BA8-83A1-FF028FA0D309}"/>
    <cellStyle name="Normal 3 7 2 2 2 2 2 2" xfId="4040" xr:uid="{0E274A9C-C925-447C-90C1-205BFA2F9059}"/>
    <cellStyle name="Normal 3 7 2 2 2 2 3" xfId="4041" xr:uid="{7CF7ADD3-A2CB-4D5E-8FD5-8F1B5DF8DDF3}"/>
    <cellStyle name="Normal 3 7 2 2 2 2 4" xfId="4042" xr:uid="{E941C61E-DB39-4581-9A32-BB7396561880}"/>
    <cellStyle name="Normal 3 7 2 2 2 2 5" xfId="4043" xr:uid="{CF7C26F0-AFBE-4066-B7DD-ED4B1C728A2E}"/>
    <cellStyle name="Normal 3 7 2 2 2 3" xfId="4044" xr:uid="{820B3269-E4CF-4975-A637-DFF784D9D1DD}"/>
    <cellStyle name="Normal 3 7 2 2 2 3 2" xfId="4045" xr:uid="{398D5F3C-FAC5-40C0-894E-DA72E4325BF3}"/>
    <cellStyle name="Normal 3 7 2 2 2 4" xfId="4046" xr:uid="{44158CC0-DF98-4F17-B246-87452D291DBE}"/>
    <cellStyle name="Normal 3 7 2 2 2 5" xfId="4047" xr:uid="{077AEAC7-8AF4-4116-8626-74AF5E85495C}"/>
    <cellStyle name="Normal 3 7 2 2 2 6" xfId="4048" xr:uid="{17C8C5C3-A696-4095-A205-2CAC9B611A2A}"/>
    <cellStyle name="Normal 3 7 2 2 3" xfId="4049" xr:uid="{A633F24F-D305-4C85-B4A6-82BB9A558D9D}"/>
    <cellStyle name="Normal 3 7 2 2 3 2" xfId="4050" xr:uid="{F3B3DC99-99FB-4AF2-BBC8-7AA8E6204C8B}"/>
    <cellStyle name="Normal 3 7 2 2 3 2 2" xfId="4051" xr:uid="{42B10878-4607-4345-A1F8-13ADEF39AEB2}"/>
    <cellStyle name="Normal 3 7 2 2 3 3" xfId="4052" xr:uid="{5B474617-8F56-489D-AA91-84BE60FF23E6}"/>
    <cellStyle name="Normal 3 7 2 2 3 4" xfId="4053" xr:uid="{57CB599B-E44F-4F46-85A4-2EEC103D130D}"/>
    <cellStyle name="Normal 3 7 2 2 3 5" xfId="4054" xr:uid="{58F90DD2-51D3-4692-8E7E-F05586F4E835}"/>
    <cellStyle name="Normal 3 7 2 2 4" xfId="4055" xr:uid="{E0B5F0E5-CE12-44AC-9A40-F8CA102460CC}"/>
    <cellStyle name="Normal 3 7 2 2 4 2" xfId="4056" xr:uid="{59D65A6E-60A1-44BD-824A-9D882A83BF1F}"/>
    <cellStyle name="Normal 3 7 2 2 4 2 2" xfId="4057" xr:uid="{8635CE2D-9633-47A8-9697-E345C96235C9}"/>
    <cellStyle name="Normal 3 7 2 2 4 3" xfId="4058" xr:uid="{B5F31EAC-2304-4B0E-A2EC-90FF57B0C868}"/>
    <cellStyle name="Normal 3 7 2 2 4 4" xfId="4059" xr:uid="{247C78D8-879E-4994-9148-A11D8E183E68}"/>
    <cellStyle name="Normal 3 7 2 2 4 5" xfId="4060" xr:uid="{DA555CE6-2DF3-40D8-ADC7-53C0A6DDF7DC}"/>
    <cellStyle name="Normal 3 7 2 2 5" xfId="4061" xr:uid="{DEDADB3A-BFD3-42B8-88D4-C5B69808CCD1}"/>
    <cellStyle name="Normal 3 7 2 2 5 2" xfId="4062" xr:uid="{27417573-EFEE-42E1-A4BE-92A433BCCE43}"/>
    <cellStyle name="Normal 3 7 2 2 6" xfId="4063" xr:uid="{E35926FA-613A-43AC-B925-AD4257BB6D67}"/>
    <cellStyle name="Normal 3 7 2 2 7" xfId="4064" xr:uid="{589641EA-982D-4D71-9542-0F01F5AA10B0}"/>
    <cellStyle name="Normal 3 7 2 2 8" xfId="4065" xr:uid="{55D1FAFF-0144-4235-8957-7E2AC649F7AC}"/>
    <cellStyle name="Normal 3 7 2 3" xfId="4066" xr:uid="{C3F7ECE9-FEF6-4E2D-B02F-0E2E9E191431}"/>
    <cellStyle name="Normal 3 7 2 3 2" xfId="4067" xr:uid="{E0442752-A265-43C1-AC42-79E9668352D0}"/>
    <cellStyle name="Normal 3 7 2 3 2 2" xfId="4068" xr:uid="{0C5BDAA5-A04D-440D-A25A-087847FF9C49}"/>
    <cellStyle name="Normal 3 7 2 3 2 2 2" xfId="4069" xr:uid="{996FD981-C571-4B07-A9EA-22A6AC4B0767}"/>
    <cellStyle name="Normal 3 7 2 3 2 2 2 2" xfId="4070" xr:uid="{25EE894F-8B8F-4EC3-9483-8AC48FE29BF2}"/>
    <cellStyle name="Normal 3 7 2 3 2 2 3" xfId="4071" xr:uid="{6F2973A7-8F6D-4153-B002-EF64E7C28A61}"/>
    <cellStyle name="Normal 3 7 2 3 2 2 4" xfId="4072" xr:uid="{7C68C33F-0548-4CEE-8DC4-05E1C5F58ABA}"/>
    <cellStyle name="Normal 3 7 2 3 2 2 5" xfId="4073" xr:uid="{7728D7DB-CFC9-467C-AF72-E063D496B8B3}"/>
    <cellStyle name="Normal 3 7 2 3 2 3" xfId="4074" xr:uid="{D9A1FAF8-C5C8-47E5-AC62-2D6AF9907948}"/>
    <cellStyle name="Normal 3 7 2 3 2 3 2" xfId="4075" xr:uid="{7EF4EF35-097B-4E6B-BAA3-C4218FF7A043}"/>
    <cellStyle name="Normal 3 7 2 3 2 4" xfId="4076" xr:uid="{8FA40F9F-EF98-42E0-BE5B-BF67B9CAE543}"/>
    <cellStyle name="Normal 3 7 2 3 2 5" xfId="4077" xr:uid="{BD937D4B-5ED4-4B0C-AFF7-FFA7D0CA6317}"/>
    <cellStyle name="Normal 3 7 2 3 2 6" xfId="4078" xr:uid="{5376D96C-42B0-4782-BDF6-A7D4F14B665D}"/>
    <cellStyle name="Normal 3 7 2 3 3" xfId="4079" xr:uid="{F916DBE5-5CB3-4F21-9A8C-813CF86A3F02}"/>
    <cellStyle name="Normal 3 7 2 3 3 2" xfId="4080" xr:uid="{9D7F9E16-3C1F-416B-8EFF-EECF0D977B92}"/>
    <cellStyle name="Normal 3 7 2 3 3 2 2" xfId="4081" xr:uid="{D3533151-9084-410E-B684-61F31FA5998C}"/>
    <cellStyle name="Normal 3 7 2 3 3 3" xfId="4082" xr:uid="{32223DB2-19AE-4D6A-8BF3-A6E86401AB9C}"/>
    <cellStyle name="Normal 3 7 2 3 3 4" xfId="4083" xr:uid="{3B443C8A-4A07-4FE2-B4F8-754712519893}"/>
    <cellStyle name="Normal 3 7 2 3 3 5" xfId="4084" xr:uid="{33F4F15A-38F1-449A-BBEC-4E93179D1494}"/>
    <cellStyle name="Normal 3 7 2 3 4" xfId="4085" xr:uid="{7B9A5FF5-26C8-42CF-8F3E-10899DE05704}"/>
    <cellStyle name="Normal 3 7 2 3 4 2" xfId="4086" xr:uid="{71A383C8-FF79-4001-B462-F34B63356EDA}"/>
    <cellStyle name="Normal 3 7 2 3 4 2 2" xfId="4087" xr:uid="{8E8F5987-F3E2-455A-96A4-F4F511CFD09E}"/>
    <cellStyle name="Normal 3 7 2 3 4 3" xfId="4088" xr:uid="{0C40B570-0F29-44F3-82E3-C3891A316D28}"/>
    <cellStyle name="Normal 3 7 2 3 4 4" xfId="4089" xr:uid="{B66C0CFF-8AC6-4E1C-B661-5374EDF9F35E}"/>
    <cellStyle name="Normal 3 7 2 3 4 5" xfId="4090" xr:uid="{E7B30796-948B-4B3F-A91D-A1C4168E049A}"/>
    <cellStyle name="Normal 3 7 2 3 5" xfId="4091" xr:uid="{B66AD39D-DAD7-4329-A767-17F27EB38C78}"/>
    <cellStyle name="Normal 3 7 2 3 5 2" xfId="4092" xr:uid="{FE83D2A0-291B-4E36-A7B1-21C80F18EBBA}"/>
    <cellStyle name="Normal 3 7 2 3 6" xfId="4093" xr:uid="{896D4CAA-7A45-4B15-AD28-7E177C6C06C9}"/>
    <cellStyle name="Normal 3 7 2 3 7" xfId="4094" xr:uid="{DC288C8C-6661-45E0-9C5F-1CAFDAEF7A9B}"/>
    <cellStyle name="Normal 3 7 2 3 8" xfId="4095" xr:uid="{94DBB930-0696-456B-B9F9-D4C8DE292AE5}"/>
    <cellStyle name="Normal 3 7 2 4" xfId="4096" xr:uid="{51619C2D-19BF-4573-9E1B-38A001BE5BB1}"/>
    <cellStyle name="Normal 3 7 2 4 2" xfId="4097" xr:uid="{CA6F51B7-F8B4-44F2-B52C-ACE6017171F7}"/>
    <cellStyle name="Normal 3 7 2 4 2 2" xfId="4098" xr:uid="{526A9329-F15F-4FEA-9754-AB1334A42AC9}"/>
    <cellStyle name="Normal 3 7 2 4 2 2 2" xfId="4099" xr:uid="{8384D9B3-3D7C-4627-9077-736DEF91F7BB}"/>
    <cellStyle name="Normal 3 7 2 4 2 3" xfId="4100" xr:uid="{D760A0D1-1DE3-4C91-AD27-D3B145744DAC}"/>
    <cellStyle name="Normal 3 7 2 4 2 4" xfId="4101" xr:uid="{479550B6-B8F8-4F6F-BEDD-0737F79C2955}"/>
    <cellStyle name="Normal 3 7 2 4 2 5" xfId="4102" xr:uid="{A5283CB7-FDBD-406A-9536-219F4F1E4CBE}"/>
    <cellStyle name="Normal 3 7 2 4 3" xfId="4103" xr:uid="{3C2F7960-E60A-49FB-9106-49AF3DAD0D86}"/>
    <cellStyle name="Normal 3 7 2 4 3 2" xfId="4104" xr:uid="{B18DF030-6B60-4D94-A127-827688EA73AF}"/>
    <cellStyle name="Normal 3 7 2 4 4" xfId="4105" xr:uid="{3FF72FBB-6A6B-45EB-857C-1B575ACD6A27}"/>
    <cellStyle name="Normal 3 7 2 4 5" xfId="4106" xr:uid="{EAB482F1-CB77-4D48-8DCA-E5F537375A80}"/>
    <cellStyle name="Normal 3 7 2 4 6" xfId="4107" xr:uid="{70AF254C-F4DF-4D88-9BFD-D8DE9CC1D178}"/>
    <cellStyle name="Normal 3 7 2 5" xfId="4108" xr:uid="{95C8D6B6-0351-4A64-832F-70A5CE447CF6}"/>
    <cellStyle name="Normal 3 7 2 5 2" xfId="4109" xr:uid="{3FF82B91-2130-4617-B192-B63EB640DED4}"/>
    <cellStyle name="Normal 3 7 2 5 2 2" xfId="4110" xr:uid="{9CEBD780-F090-4171-9F02-5CE10D0E6DC9}"/>
    <cellStyle name="Normal 3 7 2 5 3" xfId="4111" xr:uid="{0F8C5662-6858-4C45-9E7B-AA4D08C60716}"/>
    <cellStyle name="Normal 3 7 2 5 4" xfId="4112" xr:uid="{69584D0B-F1F5-49A9-A6AA-AD0F399000A5}"/>
    <cellStyle name="Normal 3 7 2 5 5" xfId="4113" xr:uid="{B308F86C-8491-4540-94E1-FEA827064034}"/>
    <cellStyle name="Normal 3 7 2 6" xfId="4114" xr:uid="{38EEF114-E8F3-44D8-9285-394259312619}"/>
    <cellStyle name="Normal 3 7 2 6 2" xfId="4115" xr:uid="{A21FCFAF-E686-47D1-810E-0676CFB3D391}"/>
    <cellStyle name="Normal 3 7 2 6 2 2" xfId="4116" xr:uid="{27C7343A-B578-4352-834B-58E871F78D5E}"/>
    <cellStyle name="Normal 3 7 2 6 3" xfId="4117" xr:uid="{F763812F-F509-459F-8E49-6B23B798DE84}"/>
    <cellStyle name="Normal 3 7 2 6 4" xfId="4118" xr:uid="{7548BA90-375A-45D3-AB8B-BAC328396264}"/>
    <cellStyle name="Normal 3 7 2 6 5" xfId="4119" xr:uid="{48282EF7-6A87-42A1-9205-D54D8CB6BFF8}"/>
    <cellStyle name="Normal 3 7 2 7" xfId="4120" xr:uid="{3EFB75C9-73B6-4C3D-8511-65E9D82C8833}"/>
    <cellStyle name="Normal 3 7 2 7 2" xfId="4121" xr:uid="{F3004947-FA4C-45E5-B34D-5CC0087FFD14}"/>
    <cellStyle name="Normal 3 7 2 8" xfId="4122" xr:uid="{165632AF-68FE-4A1F-A87B-D3600D8A4C21}"/>
    <cellStyle name="Normal 3 7 2 9" xfId="4123" xr:uid="{EC9970F5-469E-4270-B0D8-820D34F86465}"/>
    <cellStyle name="Normal 3 7 3" xfId="4124" xr:uid="{F86EA5B7-463F-40B5-AA13-D58D16659C41}"/>
    <cellStyle name="Normal 3 7 3 10" xfId="4125" xr:uid="{972639E1-8EB6-4B52-89B6-A488F70CF32F}"/>
    <cellStyle name="Normal 3 7 3 2" xfId="4126" xr:uid="{247E9281-A956-463A-8149-EA0B4C9B28E3}"/>
    <cellStyle name="Normal 3 7 3 2 2" xfId="4127" xr:uid="{B427514C-D15E-4363-9E6C-CADA47442350}"/>
    <cellStyle name="Normal 3 7 3 2 2 2" xfId="4128" xr:uid="{658B9C96-C7D9-4965-B27C-903CD03FE9ED}"/>
    <cellStyle name="Normal 3 7 3 2 2 2 2" xfId="4129" xr:uid="{D3407C17-B704-46E1-9616-8B7C00C630E7}"/>
    <cellStyle name="Normal 3 7 3 2 2 2 2 2" xfId="4130" xr:uid="{F3AB7EBF-77DF-4FAC-848A-A73D17CCA967}"/>
    <cellStyle name="Normal 3 7 3 2 2 2 3" xfId="4131" xr:uid="{266A3D69-B915-4100-9350-5896D20F962F}"/>
    <cellStyle name="Normal 3 7 3 2 2 2 4" xfId="4132" xr:uid="{B5735A6D-C5C7-46F3-87B8-14273CF6F717}"/>
    <cellStyle name="Normal 3 7 3 2 2 2 5" xfId="4133" xr:uid="{7ACD188B-F1FD-423D-842F-F69176997AED}"/>
    <cellStyle name="Normal 3 7 3 2 2 3" xfId="4134" xr:uid="{C309301D-F057-4B3E-9EA7-DAA4EEDFB803}"/>
    <cellStyle name="Normal 3 7 3 2 2 3 2" xfId="4135" xr:uid="{159CA9CA-3B20-4587-93F1-6D20C4935E40}"/>
    <cellStyle name="Normal 3 7 3 2 2 4" xfId="4136" xr:uid="{A9810D32-99E7-4052-8FE3-8BF1DEED6523}"/>
    <cellStyle name="Normal 3 7 3 2 2 5" xfId="4137" xr:uid="{56A62C0E-3CD5-42E8-8B5F-3F21AE3414D6}"/>
    <cellStyle name="Normal 3 7 3 2 2 6" xfId="4138" xr:uid="{5F8BB459-DD3C-4CD8-BBAD-8B6A8B1DB034}"/>
    <cellStyle name="Normal 3 7 3 2 3" xfId="4139" xr:uid="{08082865-E7FB-4815-A7AF-AE03E4DAF012}"/>
    <cellStyle name="Normal 3 7 3 2 3 2" xfId="4140" xr:uid="{DBF2111D-6975-4758-819B-2BFE4E6A525B}"/>
    <cellStyle name="Normal 3 7 3 2 3 2 2" xfId="4141" xr:uid="{426DB951-7DC7-4557-9E59-6C9D05AD814C}"/>
    <cellStyle name="Normal 3 7 3 2 3 3" xfId="4142" xr:uid="{0A4D52C9-E933-4B80-A86D-D1E4EBF06DF3}"/>
    <cellStyle name="Normal 3 7 3 2 3 4" xfId="4143" xr:uid="{8D12943F-0103-4363-A746-54A2E0AE0969}"/>
    <cellStyle name="Normal 3 7 3 2 3 5" xfId="4144" xr:uid="{FEA4841D-C57D-4791-BC9B-A2E7A3DE1103}"/>
    <cellStyle name="Normal 3 7 3 2 4" xfId="4145" xr:uid="{BF40A6F2-59CD-4A72-9E38-565C06E5AF06}"/>
    <cellStyle name="Normal 3 7 3 2 4 2" xfId="4146" xr:uid="{CFC545A5-0884-46FA-A42A-AA0D87D8F763}"/>
    <cellStyle name="Normal 3 7 3 2 4 2 2" xfId="4147" xr:uid="{BDA80BCC-D0DF-475C-83B9-10F13114C920}"/>
    <cellStyle name="Normal 3 7 3 2 4 3" xfId="4148" xr:uid="{29DBD7C4-9524-486D-974F-A7ED3178C73B}"/>
    <cellStyle name="Normal 3 7 3 2 4 4" xfId="4149" xr:uid="{AF0E0DA1-EE2D-486D-9342-852D2CD44401}"/>
    <cellStyle name="Normal 3 7 3 2 4 5" xfId="4150" xr:uid="{F150423F-5CFF-4AD2-9252-B89F36128D62}"/>
    <cellStyle name="Normal 3 7 3 2 5" xfId="4151" xr:uid="{052CE5D4-7D16-4E31-830C-0AFDE7C156A8}"/>
    <cellStyle name="Normal 3 7 3 2 5 2" xfId="4152" xr:uid="{51E8AEF3-ED3F-410C-9214-F04D1B85DD2D}"/>
    <cellStyle name="Normal 3 7 3 2 6" xfId="4153" xr:uid="{86FDE66F-C548-4F97-A712-2D4EC5BE5DC2}"/>
    <cellStyle name="Normal 3 7 3 2 7" xfId="4154" xr:uid="{F5EA9789-474B-431E-A345-7366CE93C1E4}"/>
    <cellStyle name="Normal 3 7 3 2 8" xfId="4155" xr:uid="{10F4EA06-6F75-4B04-83B8-E679CBB11032}"/>
    <cellStyle name="Normal 3 7 3 3" xfId="4156" xr:uid="{5E2EC2B9-D64F-40B1-8D12-A3DF1BE2EB53}"/>
    <cellStyle name="Normal 3 7 3 3 2" xfId="4157" xr:uid="{639A6DB1-5005-4A55-A7B5-731E484168D8}"/>
    <cellStyle name="Normal 3 7 3 3 2 2" xfId="4158" xr:uid="{9B8CBC8F-561A-436E-A37D-99A7BC73E371}"/>
    <cellStyle name="Normal 3 7 3 3 2 2 2" xfId="4159" xr:uid="{51459727-360C-4D6A-AAC2-7C4DF1141D33}"/>
    <cellStyle name="Normal 3 7 3 3 2 2 2 2" xfId="4160" xr:uid="{4E1E7E9D-268D-4818-BA49-0621DE8F8F26}"/>
    <cellStyle name="Normal 3 7 3 3 2 2 3" xfId="4161" xr:uid="{CE1F11C2-32BE-4770-9DC3-11EBD67BCF78}"/>
    <cellStyle name="Normal 3 7 3 3 2 2 4" xfId="4162" xr:uid="{1A798599-42B5-4076-9636-4061AF3C9538}"/>
    <cellStyle name="Normal 3 7 3 3 2 2 5" xfId="4163" xr:uid="{B61B9624-6551-422D-8028-9A411BDA8D24}"/>
    <cellStyle name="Normal 3 7 3 3 2 3" xfId="4164" xr:uid="{1CBA16A9-9C28-4DFD-8435-FA6511B32BE3}"/>
    <cellStyle name="Normal 3 7 3 3 2 3 2" xfId="4165" xr:uid="{253C8C00-C8F3-49BE-A5EC-C6AC3EA16766}"/>
    <cellStyle name="Normal 3 7 3 3 2 4" xfId="4166" xr:uid="{31DC3EF9-A7E6-45B6-AB9D-D24364D9BDFA}"/>
    <cellStyle name="Normal 3 7 3 3 2 5" xfId="4167" xr:uid="{A0303250-7490-4AC0-AE65-D0C248B46279}"/>
    <cellStyle name="Normal 3 7 3 3 2 6" xfId="4168" xr:uid="{2E772AAF-C46F-4357-B298-AB12FE05CB68}"/>
    <cellStyle name="Normal 3 7 3 3 3" xfId="4169" xr:uid="{F391DB8E-81D2-44A4-914D-18399E1F24AC}"/>
    <cellStyle name="Normal 3 7 3 3 3 2" xfId="4170" xr:uid="{A5B67932-7097-4399-A9A5-F958474132D2}"/>
    <cellStyle name="Normal 3 7 3 3 3 2 2" xfId="4171" xr:uid="{BAA01DD8-958E-4845-BA08-55992E9C07DF}"/>
    <cellStyle name="Normal 3 7 3 3 3 3" xfId="4172" xr:uid="{FBA607D9-C6BE-4844-B094-56CE2D1E2E92}"/>
    <cellStyle name="Normal 3 7 3 3 3 4" xfId="4173" xr:uid="{6D5C27CE-E44A-4C70-972E-6394B41C1240}"/>
    <cellStyle name="Normal 3 7 3 3 3 5" xfId="4174" xr:uid="{7B3CEEBC-9A1E-4D23-B37C-3E34FC063857}"/>
    <cellStyle name="Normal 3 7 3 3 4" xfId="4175" xr:uid="{8F8029E3-1AB2-49DE-84BF-1F7062A95561}"/>
    <cellStyle name="Normal 3 7 3 3 4 2" xfId="4176" xr:uid="{F9990B42-138E-438F-A1C3-84C57C9279FC}"/>
    <cellStyle name="Normal 3 7 3 3 4 2 2" xfId="4177" xr:uid="{69980E77-DA84-435A-A2F9-4DBB1B683C54}"/>
    <cellStyle name="Normal 3 7 3 3 4 3" xfId="4178" xr:uid="{003FC06B-F3AF-4FF4-AC35-1951CCB075C5}"/>
    <cellStyle name="Normal 3 7 3 3 4 4" xfId="4179" xr:uid="{610D28DB-F6AA-4F73-B388-D604BC4F64E0}"/>
    <cellStyle name="Normal 3 7 3 3 4 5" xfId="4180" xr:uid="{73B128FB-7F53-4EF4-880E-6FEE3611A8BB}"/>
    <cellStyle name="Normal 3 7 3 3 5" xfId="4181" xr:uid="{95C201B1-1E31-49CB-A78B-0A648466F7B6}"/>
    <cellStyle name="Normal 3 7 3 3 5 2" xfId="4182" xr:uid="{62ED34D7-8D2A-4485-B62D-2AE550B860D1}"/>
    <cellStyle name="Normal 3 7 3 3 6" xfId="4183" xr:uid="{2E39136F-30BF-43FE-B45E-ADCA643AC318}"/>
    <cellStyle name="Normal 3 7 3 3 7" xfId="4184" xr:uid="{1E95E95A-0D49-4CE4-A88F-874579E629AF}"/>
    <cellStyle name="Normal 3 7 3 3 8" xfId="4185" xr:uid="{25B55403-3284-406D-845D-DFEFCAC995F6}"/>
    <cellStyle name="Normal 3 7 3 4" xfId="4186" xr:uid="{B534A77A-A914-4AC2-927E-19E1C7C5B4BB}"/>
    <cellStyle name="Normal 3 7 3 4 2" xfId="4187" xr:uid="{17D24EF7-59A3-47F7-BAA8-8D08C6F430E0}"/>
    <cellStyle name="Normal 3 7 3 4 2 2" xfId="4188" xr:uid="{50523E58-5C5B-4A2D-9C3A-A6E87D15636D}"/>
    <cellStyle name="Normal 3 7 3 4 2 2 2" xfId="4189" xr:uid="{0B70D760-03DA-4BB8-A510-229F2821E8FE}"/>
    <cellStyle name="Normal 3 7 3 4 2 3" xfId="4190" xr:uid="{58B92D8B-BFE5-4113-9D48-5E420F4AF1A1}"/>
    <cellStyle name="Normal 3 7 3 4 2 4" xfId="4191" xr:uid="{8091D7AF-4C59-40E2-B7E9-84A5D9028681}"/>
    <cellStyle name="Normal 3 7 3 4 2 5" xfId="4192" xr:uid="{900B7E2A-D95A-4962-A7D8-2D1D4EED3BAF}"/>
    <cellStyle name="Normal 3 7 3 4 3" xfId="4193" xr:uid="{383E74A6-1194-4F24-8B82-83100BA012E1}"/>
    <cellStyle name="Normal 3 7 3 4 3 2" xfId="4194" xr:uid="{DFE952F2-430E-401E-9E0D-D5675E225DF5}"/>
    <cellStyle name="Normal 3 7 3 4 4" xfId="4195" xr:uid="{E522C061-49CA-4780-A137-F61B85C64F87}"/>
    <cellStyle name="Normal 3 7 3 4 5" xfId="4196" xr:uid="{5702E18E-065E-4C3A-82DF-538088746686}"/>
    <cellStyle name="Normal 3 7 3 4 6" xfId="4197" xr:uid="{77485D7D-5FD3-4D02-985D-CFC4786EB075}"/>
    <cellStyle name="Normal 3 7 3 5" xfId="4198" xr:uid="{73A6E8F9-35F9-4625-AA7F-5306756C41BC}"/>
    <cellStyle name="Normal 3 7 3 5 2" xfId="4199" xr:uid="{92925E7B-C6D5-4A37-96F6-541D875F72BE}"/>
    <cellStyle name="Normal 3 7 3 5 2 2" xfId="4200" xr:uid="{28D54DAE-C2B2-4E4A-A7BE-C3228BA62D05}"/>
    <cellStyle name="Normal 3 7 3 5 3" xfId="4201" xr:uid="{283721E0-5AB7-4941-B982-D8D451602DA3}"/>
    <cellStyle name="Normal 3 7 3 5 4" xfId="4202" xr:uid="{34293E48-77ED-43EE-A9F0-1DA134E88D7E}"/>
    <cellStyle name="Normal 3 7 3 5 5" xfId="4203" xr:uid="{5D4BD0BB-CEE6-4D75-866A-4CB7B809FD07}"/>
    <cellStyle name="Normal 3 7 3 6" xfId="4204" xr:uid="{54EB3D61-A8B7-4ACD-8311-939E5B966A2C}"/>
    <cellStyle name="Normal 3 7 3 6 2" xfId="4205" xr:uid="{CE91B49A-14FC-4747-8247-63FD165D8AE9}"/>
    <cellStyle name="Normal 3 7 3 6 2 2" xfId="4206" xr:uid="{F0A935DD-FC8F-4B03-95B1-ADB1900C3B91}"/>
    <cellStyle name="Normal 3 7 3 6 3" xfId="4207" xr:uid="{1206E299-2D31-45E6-B707-3C4A64BA540E}"/>
    <cellStyle name="Normal 3 7 3 6 4" xfId="4208" xr:uid="{9C30BD9E-C337-40D2-8524-71CBC3B3A51E}"/>
    <cellStyle name="Normal 3 7 3 6 5" xfId="4209" xr:uid="{C346CA79-F3F3-48CA-B361-5101FD3BF88A}"/>
    <cellStyle name="Normal 3 7 3 7" xfId="4210" xr:uid="{FE58B7EA-F11D-4F3B-AD3A-982938D27E2F}"/>
    <cellStyle name="Normal 3 7 3 7 2" xfId="4211" xr:uid="{94CACAE7-1305-4E14-ACE0-4A2223040FCA}"/>
    <cellStyle name="Normal 3 7 3 8" xfId="4212" xr:uid="{4826E03A-25A6-4828-AD22-F7ECF83BBBEA}"/>
    <cellStyle name="Normal 3 7 3 9" xfId="4213" xr:uid="{9D0DC466-E44E-47E3-BF28-0F0C24226AAD}"/>
    <cellStyle name="Normal 3 7 4" xfId="4214" xr:uid="{E575C12E-BE65-4D02-BC2B-728496D99D91}"/>
    <cellStyle name="Normal 3 7 4 10" xfId="4215" xr:uid="{4578DE0A-6C87-422C-B773-C5416061812E}"/>
    <cellStyle name="Normal 3 7 4 2" xfId="4216" xr:uid="{2F15DA25-EDBE-4C0D-A6A4-2EA5AE900FA4}"/>
    <cellStyle name="Normal 3 7 4 2 2" xfId="4217" xr:uid="{B6E9DB5C-EAE7-4B78-9F98-07D8E0F5AECF}"/>
    <cellStyle name="Normal 3 7 4 2 2 2" xfId="4218" xr:uid="{70B3BB7E-A519-48E4-A042-EF38D6657F81}"/>
    <cellStyle name="Normal 3 7 4 2 2 2 2" xfId="4219" xr:uid="{ACD8ED42-3287-4750-B18D-1916438D4B06}"/>
    <cellStyle name="Normal 3 7 4 2 2 2 2 2" xfId="4220" xr:uid="{464D2D1F-A8D3-4F14-B43B-66FC7E6745B8}"/>
    <cellStyle name="Normal 3 7 4 2 2 2 3" xfId="4221" xr:uid="{3FF99E4B-324E-41A9-B8A9-44CD02066081}"/>
    <cellStyle name="Normal 3 7 4 2 2 2 4" xfId="4222" xr:uid="{C33BD2FB-AE3D-47FB-B7E3-A0F6240C6E56}"/>
    <cellStyle name="Normal 3 7 4 2 2 2 5" xfId="4223" xr:uid="{DB169FD2-3FFD-4456-830B-4B9F46236CCA}"/>
    <cellStyle name="Normal 3 7 4 2 2 3" xfId="4224" xr:uid="{30A45E90-75BA-4630-928D-9DE91A4A290C}"/>
    <cellStyle name="Normal 3 7 4 2 2 3 2" xfId="4225" xr:uid="{52D57B1D-3C12-4F21-89D7-EC833EBF7B7B}"/>
    <cellStyle name="Normal 3 7 4 2 2 4" xfId="4226" xr:uid="{4E9F048B-FFA7-45D8-9BA2-BAE9B248BE19}"/>
    <cellStyle name="Normal 3 7 4 2 2 5" xfId="4227" xr:uid="{E5B49178-29DE-49E5-A0EF-8A30F297DD07}"/>
    <cellStyle name="Normal 3 7 4 2 2 6" xfId="4228" xr:uid="{15BA125A-8024-4E66-89B8-320D7E3C8A23}"/>
    <cellStyle name="Normal 3 7 4 2 3" xfId="4229" xr:uid="{0143EB1C-E2CF-4D80-BEE0-16A4ECF6D9AA}"/>
    <cellStyle name="Normal 3 7 4 2 3 2" xfId="4230" xr:uid="{651BC164-8BCA-47E0-B6CC-919CA32DB7C1}"/>
    <cellStyle name="Normal 3 7 4 2 3 2 2" xfId="4231" xr:uid="{E32D6923-F9DA-48AF-9D5B-8BE3131B09D6}"/>
    <cellStyle name="Normal 3 7 4 2 3 3" xfId="4232" xr:uid="{3DF7EED7-EE27-499C-8A25-A6510C2BB863}"/>
    <cellStyle name="Normal 3 7 4 2 3 4" xfId="4233" xr:uid="{573A078D-C5A8-4872-ADAD-0CC695DEB290}"/>
    <cellStyle name="Normal 3 7 4 2 3 5" xfId="4234" xr:uid="{A101A9E2-97C3-4A25-96D1-8F6AC6AD01B1}"/>
    <cellStyle name="Normal 3 7 4 2 4" xfId="4235" xr:uid="{5F056DC4-02EA-4D01-A5E6-F0B5EC5B2EFC}"/>
    <cellStyle name="Normal 3 7 4 2 4 2" xfId="4236" xr:uid="{6E7D2E88-828B-4B68-B5ED-9F3E1CD0146A}"/>
    <cellStyle name="Normal 3 7 4 2 4 2 2" xfId="4237" xr:uid="{3055F71B-8E01-4EDA-8530-61338E676791}"/>
    <cellStyle name="Normal 3 7 4 2 4 3" xfId="4238" xr:uid="{5A845986-79E2-42C4-A781-D572A1B50418}"/>
    <cellStyle name="Normal 3 7 4 2 4 4" xfId="4239" xr:uid="{8CB03120-EAAA-4FC2-8132-C909C53E2B48}"/>
    <cellStyle name="Normal 3 7 4 2 4 5" xfId="4240" xr:uid="{1AC3DE8F-EB10-4989-8C48-6F381E1C6C5F}"/>
    <cellStyle name="Normal 3 7 4 2 5" xfId="4241" xr:uid="{138FE9C6-6D71-41E7-9A99-66872160CB6F}"/>
    <cellStyle name="Normal 3 7 4 2 5 2" xfId="4242" xr:uid="{96B79088-04D8-479B-BB17-4648C4CD7855}"/>
    <cellStyle name="Normal 3 7 4 2 6" xfId="4243" xr:uid="{17A7E288-3C4A-49A7-84C8-BC5BE1E7DFA5}"/>
    <cellStyle name="Normal 3 7 4 2 7" xfId="4244" xr:uid="{F399F269-84A1-4440-A065-44F18303F6EE}"/>
    <cellStyle name="Normal 3 7 4 2 8" xfId="4245" xr:uid="{B0A0D747-215B-46D6-B524-B5F3AB81E3F0}"/>
    <cellStyle name="Normal 3 7 4 3" xfId="4246" xr:uid="{93ED7E95-5184-47D5-B3FF-9CA64F1FAE8B}"/>
    <cellStyle name="Normal 3 7 4 3 2" xfId="4247" xr:uid="{6BAB2865-500D-4879-B3F0-6F4E6709DCA7}"/>
    <cellStyle name="Normal 3 7 4 3 2 2" xfId="4248" xr:uid="{46A20565-CF9D-43BA-8440-DA318BD5EFEB}"/>
    <cellStyle name="Normal 3 7 4 3 2 2 2" xfId="4249" xr:uid="{83DFE08E-046F-4074-9745-8D63C5863A62}"/>
    <cellStyle name="Normal 3 7 4 3 2 2 2 2" xfId="4250" xr:uid="{BF7B7BEE-1129-4796-BE5A-8B8558599889}"/>
    <cellStyle name="Normal 3 7 4 3 2 2 3" xfId="4251" xr:uid="{DFA6C468-F460-40B3-B141-2679CF16204B}"/>
    <cellStyle name="Normal 3 7 4 3 2 2 4" xfId="4252" xr:uid="{3767948E-F3C3-4375-A392-52F5BF88A2B3}"/>
    <cellStyle name="Normal 3 7 4 3 2 2 5" xfId="4253" xr:uid="{E54F9A80-F478-49AE-BB17-AF9ADFBDA68E}"/>
    <cellStyle name="Normal 3 7 4 3 2 3" xfId="4254" xr:uid="{F6C272F7-581F-464E-9657-E91CDA80961C}"/>
    <cellStyle name="Normal 3 7 4 3 2 3 2" xfId="4255" xr:uid="{3160AA2E-2864-49DE-8D39-2759CA7238EA}"/>
    <cellStyle name="Normal 3 7 4 3 2 4" xfId="4256" xr:uid="{85750230-375D-44FD-B3B6-6AFA7006284D}"/>
    <cellStyle name="Normal 3 7 4 3 2 5" xfId="4257" xr:uid="{F978581E-19AD-4564-9AFC-7565D4D86D06}"/>
    <cellStyle name="Normal 3 7 4 3 2 6" xfId="4258" xr:uid="{E6FA838F-82F6-4B3B-BCDE-CC5A7383DEB0}"/>
    <cellStyle name="Normal 3 7 4 3 3" xfId="4259" xr:uid="{F8ECF1EC-40F4-487A-B249-363E8488C4B7}"/>
    <cellStyle name="Normal 3 7 4 3 3 2" xfId="4260" xr:uid="{04B78A26-CB90-4983-ABC7-01E8C1C18FD4}"/>
    <cellStyle name="Normal 3 7 4 3 3 2 2" xfId="4261" xr:uid="{EFFDC214-5FDA-48D3-B082-5B107F90C1D2}"/>
    <cellStyle name="Normal 3 7 4 3 3 3" xfId="4262" xr:uid="{64B5DCA8-3F6B-4FF6-B1A8-DE6F1F61BC06}"/>
    <cellStyle name="Normal 3 7 4 3 3 4" xfId="4263" xr:uid="{287721F5-7C7E-4932-B2E6-EE4F1A9805EB}"/>
    <cellStyle name="Normal 3 7 4 3 3 5" xfId="4264" xr:uid="{808FDF5B-04A4-4FE4-B6C1-2A168355B81C}"/>
    <cellStyle name="Normal 3 7 4 3 4" xfId="4265" xr:uid="{40564CBB-FB4F-439E-89AA-F64A92C23F70}"/>
    <cellStyle name="Normal 3 7 4 3 4 2" xfId="4266" xr:uid="{EDBF0678-CC1A-467A-B292-4449CC32D983}"/>
    <cellStyle name="Normal 3 7 4 3 4 2 2" xfId="4267" xr:uid="{E22A55AD-7746-457F-A335-6A9179C4669F}"/>
    <cellStyle name="Normal 3 7 4 3 4 3" xfId="4268" xr:uid="{4450A0FD-EC4B-4EFF-A69B-4C86E375B83F}"/>
    <cellStyle name="Normal 3 7 4 3 4 4" xfId="4269" xr:uid="{CB864997-47E0-4443-B72D-6F768E225011}"/>
    <cellStyle name="Normal 3 7 4 3 4 5" xfId="4270" xr:uid="{8550805A-91E8-46B5-8263-34D648C8F6A4}"/>
    <cellStyle name="Normal 3 7 4 3 5" xfId="4271" xr:uid="{AA7F23C0-DB91-4D40-BC68-4C670B7BDB22}"/>
    <cellStyle name="Normal 3 7 4 3 5 2" xfId="4272" xr:uid="{4877047D-90E3-4151-B516-FC60AE57A4BC}"/>
    <cellStyle name="Normal 3 7 4 3 6" xfId="4273" xr:uid="{14406BAA-F268-4DF5-A6DC-53EC23F26E90}"/>
    <cellStyle name="Normal 3 7 4 3 7" xfId="4274" xr:uid="{BACB9F25-B5E2-4A03-8A05-C3FE9CE1BE7C}"/>
    <cellStyle name="Normal 3 7 4 3 8" xfId="4275" xr:uid="{F847D987-193D-4DD4-8F70-CFED128F41F3}"/>
    <cellStyle name="Normal 3 7 4 4" xfId="4276" xr:uid="{BC6DD80B-A1CA-4D6F-ABD5-F3E9545B5535}"/>
    <cellStyle name="Normal 3 7 4 4 2" xfId="4277" xr:uid="{80FF0A98-87FC-42E0-8411-8A18798EDA6B}"/>
    <cellStyle name="Normal 3 7 4 4 2 2" xfId="4278" xr:uid="{B141FD5D-1EC8-4801-BCBE-DAA78E5D93F8}"/>
    <cellStyle name="Normal 3 7 4 4 2 2 2" xfId="4279" xr:uid="{222599E0-0B92-43F7-B9AF-021657AA410D}"/>
    <cellStyle name="Normal 3 7 4 4 2 3" xfId="4280" xr:uid="{DEDD60DE-2800-4BB6-83C5-E1B90F8ED815}"/>
    <cellStyle name="Normal 3 7 4 4 2 4" xfId="4281" xr:uid="{E5917756-3FFD-49A3-B530-65FB98191F5A}"/>
    <cellStyle name="Normal 3 7 4 4 2 5" xfId="4282" xr:uid="{30A92DE8-24F0-43D1-A54D-C399703662FE}"/>
    <cellStyle name="Normal 3 7 4 4 3" xfId="4283" xr:uid="{DC215B5E-165E-4350-A2C5-B2641C001F9E}"/>
    <cellStyle name="Normal 3 7 4 4 3 2" xfId="4284" xr:uid="{9D3DEC84-C59E-4154-A9F1-A1CB30437EDB}"/>
    <cellStyle name="Normal 3 7 4 4 4" xfId="4285" xr:uid="{1AE640D1-1DA7-40B2-A869-3A1DB0E5357F}"/>
    <cellStyle name="Normal 3 7 4 4 5" xfId="4286" xr:uid="{FDE8C335-0164-4CCF-A73F-DFC916872386}"/>
    <cellStyle name="Normal 3 7 4 4 6" xfId="4287" xr:uid="{5437D44A-9558-4AAF-B4D9-31F4036E4E35}"/>
    <cellStyle name="Normal 3 7 4 5" xfId="4288" xr:uid="{3A4561C3-2151-470C-8703-28F1BCCC8680}"/>
    <cellStyle name="Normal 3 7 4 5 2" xfId="4289" xr:uid="{CFD4CBC4-4391-4757-8B24-77C880A7FCBA}"/>
    <cellStyle name="Normal 3 7 4 5 2 2" xfId="4290" xr:uid="{7938955F-AF7C-403F-8FA2-21C0EBBACEA9}"/>
    <cellStyle name="Normal 3 7 4 5 3" xfId="4291" xr:uid="{A45E73C7-5CA0-4DC5-9F35-FE298DDA2B74}"/>
    <cellStyle name="Normal 3 7 4 5 4" xfId="4292" xr:uid="{BDEF3827-0CFE-42B9-A985-EC12941572D2}"/>
    <cellStyle name="Normal 3 7 4 5 5" xfId="4293" xr:uid="{B3ED0122-1BC3-460A-93F6-91D4D9D54E98}"/>
    <cellStyle name="Normal 3 7 4 6" xfId="4294" xr:uid="{F119F5A5-F5AA-4C57-BF4E-5D1132AD6807}"/>
    <cellStyle name="Normal 3 7 4 6 2" xfId="4295" xr:uid="{40EDC095-7224-4F91-8DC4-31AFBE48E115}"/>
    <cellStyle name="Normal 3 7 4 6 2 2" xfId="4296" xr:uid="{0622F249-596B-441B-84CA-B88208809DD3}"/>
    <cellStyle name="Normal 3 7 4 6 3" xfId="4297" xr:uid="{0D859E37-0DDA-4FEE-9B7C-526B5BF09790}"/>
    <cellStyle name="Normal 3 7 4 6 4" xfId="4298" xr:uid="{55213F4F-5EE6-4AE2-B521-B2B1D6F4F922}"/>
    <cellStyle name="Normal 3 7 4 6 5" xfId="4299" xr:uid="{3F14CC45-3240-4D57-9391-4244C3867D40}"/>
    <cellStyle name="Normal 3 7 4 7" xfId="4300" xr:uid="{9EDDAFA2-A40C-4585-8E7B-CCE7524CDF7F}"/>
    <cellStyle name="Normal 3 7 4 7 2" xfId="4301" xr:uid="{CBB9E1CF-1EA4-408D-8485-8C28C609F8AB}"/>
    <cellStyle name="Normal 3 7 4 8" xfId="4302" xr:uid="{04914ADB-88F9-434B-A573-52A66E7FDA77}"/>
    <cellStyle name="Normal 3 7 4 9" xfId="4303" xr:uid="{67404CE6-759A-4DA5-8F75-28BD4248ADD9}"/>
    <cellStyle name="Normal 3 7 5" xfId="4304" xr:uid="{7D14DF4D-79CF-49EF-91A2-3F3D7FC41E08}"/>
    <cellStyle name="Normal 3 7 5 2" xfId="4305" xr:uid="{DF378C4E-81ED-4469-BE96-459197683128}"/>
    <cellStyle name="Normal 3 7 5 2 2" xfId="4306" xr:uid="{58DF19E4-8714-4B4B-B6A7-7D2E47B08391}"/>
    <cellStyle name="Normal 3 7 5 2 2 2" xfId="4307" xr:uid="{703B0E06-F462-4842-A8B3-10FE5542B375}"/>
    <cellStyle name="Normal 3 7 5 2 2 2 2" xfId="4308" xr:uid="{AFD38A63-5297-458C-9589-0A9BA9A7C714}"/>
    <cellStyle name="Normal 3 7 5 2 2 3" xfId="4309" xr:uid="{7CF47259-816A-468D-AF8F-F5405A8B4960}"/>
    <cellStyle name="Normal 3 7 5 2 2 4" xfId="4310" xr:uid="{3E164E5D-BE54-4F88-906F-A0FE64E703E9}"/>
    <cellStyle name="Normal 3 7 5 2 2 5" xfId="4311" xr:uid="{EAC0EF65-B38F-4576-8852-253F85FF3152}"/>
    <cellStyle name="Normal 3 7 5 2 3" xfId="4312" xr:uid="{8C05E5C0-034C-43C1-A2F7-0FEDCDB98508}"/>
    <cellStyle name="Normal 3 7 5 2 3 2" xfId="4313" xr:uid="{1594645D-BBA0-46E3-80D9-3D00117FB957}"/>
    <cellStyle name="Normal 3 7 5 2 4" xfId="4314" xr:uid="{A01BED5E-BEA0-403D-9AE9-FB78D8DE2A75}"/>
    <cellStyle name="Normal 3 7 5 2 5" xfId="4315" xr:uid="{C16E5EC6-533D-41E1-B47B-2797A6CE4942}"/>
    <cellStyle name="Normal 3 7 5 2 6" xfId="4316" xr:uid="{7C504502-422A-41B9-826C-99FB147AF04D}"/>
    <cellStyle name="Normal 3 7 5 3" xfId="4317" xr:uid="{20610753-7A15-4B26-9D11-26EDCBC4B429}"/>
    <cellStyle name="Normal 3 7 5 3 2" xfId="4318" xr:uid="{B3B58B00-8D5C-420E-822F-E00E906B4CD1}"/>
    <cellStyle name="Normal 3 7 5 3 2 2" xfId="4319" xr:uid="{B7B990C3-28EC-4A4C-B822-90BB8D7EEC85}"/>
    <cellStyle name="Normal 3 7 5 3 3" xfId="4320" xr:uid="{4E79E0E5-E4AA-4C85-9A3E-A8DA48AE4FB0}"/>
    <cellStyle name="Normal 3 7 5 3 4" xfId="4321" xr:uid="{15100A53-54AF-45F2-B230-58E2E33A36C6}"/>
    <cellStyle name="Normal 3 7 5 3 5" xfId="4322" xr:uid="{EFAC86F0-F38D-4E7A-BEAA-E59E388CE10D}"/>
    <cellStyle name="Normal 3 7 5 4" xfId="4323" xr:uid="{F18057D4-ADC9-4A5E-9E3C-BDC1AB2B6310}"/>
    <cellStyle name="Normal 3 7 5 4 2" xfId="4324" xr:uid="{11AA088D-06C8-43BF-BD91-1ABA5C0B3FC3}"/>
    <cellStyle name="Normal 3 7 5 4 2 2" xfId="4325" xr:uid="{F35AEE54-B799-4C14-B9EA-DC477F38B9E8}"/>
    <cellStyle name="Normal 3 7 5 4 3" xfId="4326" xr:uid="{86539BC6-DCC8-4B47-89F3-D0C8C8DEFDA8}"/>
    <cellStyle name="Normal 3 7 5 4 4" xfId="4327" xr:uid="{C53A5F5D-74AE-4819-B90F-05D0DE189B5B}"/>
    <cellStyle name="Normal 3 7 5 4 5" xfId="4328" xr:uid="{C34E75F9-23FE-4BB8-907B-54E90160FD6C}"/>
    <cellStyle name="Normal 3 7 5 5" xfId="4329" xr:uid="{70C85E0F-8757-44CE-9C09-FAADCC5301D3}"/>
    <cellStyle name="Normal 3 7 5 5 2" xfId="4330" xr:uid="{84D8469F-5F19-459A-9997-4FF71DD090F5}"/>
    <cellStyle name="Normal 3 7 5 6" xfId="4331" xr:uid="{BEEEBAD6-CC91-4ABF-BE9D-246710B60EF7}"/>
    <cellStyle name="Normal 3 7 5 7" xfId="4332" xr:uid="{9F4953E1-48A3-4810-A547-A87F614128AC}"/>
    <cellStyle name="Normal 3 7 5 8" xfId="4333" xr:uid="{33B1469D-B379-4D82-8B06-186D95378D41}"/>
    <cellStyle name="Normal 3 7 6" xfId="4334" xr:uid="{0CCE4411-C5C6-4CAB-8373-4CB5144DB716}"/>
    <cellStyle name="Normal 3 7 6 2" xfId="4335" xr:uid="{ADCD301C-19F2-4720-A92A-0613324BB196}"/>
    <cellStyle name="Normal 3 7 6 2 2" xfId="4336" xr:uid="{D9E00510-AA37-4988-92D5-D9F555C35FED}"/>
    <cellStyle name="Normal 3 7 6 2 2 2" xfId="4337" xr:uid="{676D1B24-B5D8-4C51-AF29-2E8D9BA12166}"/>
    <cellStyle name="Normal 3 7 6 2 2 2 2" xfId="4338" xr:uid="{608F6C33-B405-4531-9587-E6EDCB23E69E}"/>
    <cellStyle name="Normal 3 7 6 2 2 3" xfId="4339" xr:uid="{1AC00091-0A4A-4B2F-8EB6-F5981E796F44}"/>
    <cellStyle name="Normal 3 7 6 2 2 4" xfId="4340" xr:uid="{21E516C6-53F5-4F0F-816B-30B40FF96BD3}"/>
    <cellStyle name="Normal 3 7 6 2 2 5" xfId="4341" xr:uid="{24EC5352-A53C-4C38-A354-2BCA74871122}"/>
    <cellStyle name="Normal 3 7 6 2 3" xfId="4342" xr:uid="{D1E4F643-E2B4-48C2-AB75-A947235339B5}"/>
    <cellStyle name="Normal 3 7 6 2 3 2" xfId="4343" xr:uid="{97B7C11A-A79D-43FE-9BBD-A0360AA752A7}"/>
    <cellStyle name="Normal 3 7 6 2 4" xfId="4344" xr:uid="{38EC7BBF-5851-4613-B53D-BC952CBAA5DD}"/>
    <cellStyle name="Normal 3 7 6 2 5" xfId="4345" xr:uid="{24778C67-97A1-446B-8AC3-78F7034E54CF}"/>
    <cellStyle name="Normal 3 7 6 2 6" xfId="4346" xr:uid="{60E2F79C-9012-471A-A125-94AC268FBE08}"/>
    <cellStyle name="Normal 3 7 6 3" xfId="4347" xr:uid="{ADCAC557-93DF-4C33-A023-473911C143F8}"/>
    <cellStyle name="Normal 3 7 6 3 2" xfId="4348" xr:uid="{D94B91F1-5B78-423B-B0BD-5A32DA5CA451}"/>
    <cellStyle name="Normal 3 7 6 3 2 2" xfId="4349" xr:uid="{3D9EBC18-CD3A-4A4A-AA22-66A01B902710}"/>
    <cellStyle name="Normal 3 7 6 3 3" xfId="4350" xr:uid="{8B7C6DE6-9205-414B-95D0-CA3EA833B913}"/>
    <cellStyle name="Normal 3 7 6 3 4" xfId="4351" xr:uid="{E604F35D-811C-4A4B-9364-B990108E1F20}"/>
    <cellStyle name="Normal 3 7 6 3 5" xfId="4352" xr:uid="{B17BD889-51BC-48DB-A19A-2BC991361B2A}"/>
    <cellStyle name="Normal 3 7 6 4" xfId="4353" xr:uid="{5B1C3940-8A3C-4BE9-96DC-0C537F4722F5}"/>
    <cellStyle name="Normal 3 7 6 4 2" xfId="4354" xr:uid="{28513702-52AD-42F3-8E44-529AAA70BAD1}"/>
    <cellStyle name="Normal 3 7 6 4 2 2" xfId="4355" xr:uid="{47816A25-FE75-4EB5-BEA2-F40C6CDFDB24}"/>
    <cellStyle name="Normal 3 7 6 4 3" xfId="4356" xr:uid="{C4256B56-0836-4C47-A265-3F99867D3F18}"/>
    <cellStyle name="Normal 3 7 6 4 4" xfId="4357" xr:uid="{ABD28BF8-0ADF-47DC-97FD-C646741DEBC7}"/>
    <cellStyle name="Normal 3 7 6 4 5" xfId="4358" xr:uid="{AC70C9FC-966F-4FCE-A32A-74C857592F64}"/>
    <cellStyle name="Normal 3 7 6 5" xfId="4359" xr:uid="{971E84E7-0717-44FF-8BFD-129CAE4D0B89}"/>
    <cellStyle name="Normal 3 7 6 5 2" xfId="4360" xr:uid="{009796B5-56EC-48A6-B5E9-F673459210BE}"/>
    <cellStyle name="Normal 3 7 6 6" xfId="4361" xr:uid="{80A7C7E7-DCC4-4A8A-8292-E94395C63CB0}"/>
    <cellStyle name="Normal 3 7 6 7" xfId="4362" xr:uid="{7A51309F-3B7D-412C-9229-B33297784369}"/>
    <cellStyle name="Normal 3 7 6 8" xfId="4363" xr:uid="{FD2E3D1F-D4D1-4480-B114-4913AE433B58}"/>
    <cellStyle name="Normal 3 7 7" xfId="4364" xr:uid="{3B3D4368-0365-4D90-A948-0E7D39FE135C}"/>
    <cellStyle name="Normal 3 7 7 2" xfId="4365" xr:uid="{73ABF529-A0B7-4A96-81E5-CEEAF9799DBB}"/>
    <cellStyle name="Normal 3 7 7 2 2" xfId="4366" xr:uid="{C0431C9F-CF7B-4F86-962E-29BE22C4AA7C}"/>
    <cellStyle name="Normal 3 7 7 2 2 2" xfId="4367" xr:uid="{44DE47D9-E822-4333-8D83-8563FEF11D32}"/>
    <cellStyle name="Normal 3 7 7 2 3" xfId="4368" xr:uid="{FC468E8A-ABE5-49D7-99E2-D983A9062241}"/>
    <cellStyle name="Normal 3 7 7 2 4" xfId="4369" xr:uid="{D2662BE1-B7F4-4320-9090-B54C499DC1FD}"/>
    <cellStyle name="Normal 3 7 7 2 5" xfId="4370" xr:uid="{1062EBD4-F7B7-45FB-928A-7F0916787277}"/>
    <cellStyle name="Normal 3 7 7 3" xfId="4371" xr:uid="{76F288A4-A36C-4E20-9116-434E87064CC4}"/>
    <cellStyle name="Normal 3 7 7 3 2" xfId="4372" xr:uid="{24321587-6003-4DF7-8586-026A6D4ECB52}"/>
    <cellStyle name="Normal 3 7 7 4" xfId="4373" xr:uid="{7E23C2D8-98E2-4B17-8742-068209BEDC21}"/>
    <cellStyle name="Normal 3 7 7 5" xfId="4374" xr:uid="{FF54F06F-8B63-4862-9F11-D6A95162D645}"/>
    <cellStyle name="Normal 3 7 7 6" xfId="4375" xr:uid="{BC707921-0B93-4D38-BF8B-3A02965BD327}"/>
    <cellStyle name="Normal 3 7 8" xfId="4376" xr:uid="{7D279E48-A296-4368-A955-2A830A355176}"/>
    <cellStyle name="Normal 3 7 8 2" xfId="4377" xr:uid="{F21B31A9-C306-48F0-8A12-69429977BE53}"/>
    <cellStyle name="Normal 3 7 8 2 2" xfId="4378" xr:uid="{D9EDBADF-F62D-413C-A27D-7EF3CECAC75D}"/>
    <cellStyle name="Normal 3 7 8 3" xfId="4379" xr:uid="{78D38415-176D-4A0F-ADF9-66850B0D7928}"/>
    <cellStyle name="Normal 3 7 8 4" xfId="4380" xr:uid="{9424D1A1-0207-4810-B355-8AD01CFDD8FB}"/>
    <cellStyle name="Normal 3 7 8 5" xfId="4381" xr:uid="{5485D616-9FAE-4720-9B9F-F91507C0D742}"/>
    <cellStyle name="Normal 3 7 9" xfId="4382" xr:uid="{4DDD9292-9127-4428-8378-5F25DB5B3F80}"/>
    <cellStyle name="Normal 3 7 9 2" xfId="4383" xr:uid="{EFDEC93E-AFA2-456D-B82B-71335B985EED}"/>
    <cellStyle name="Normal 3 7 9 2 2" xfId="4384" xr:uid="{D81301BB-81F2-40F7-BD64-4843747C9179}"/>
    <cellStyle name="Normal 3 7 9 3" xfId="4385" xr:uid="{9664D5B8-472F-47C2-8BE4-0771F1784106}"/>
    <cellStyle name="Normal 3 7 9 4" xfId="4386" xr:uid="{20678044-37F1-4752-B622-477CDB943A01}"/>
    <cellStyle name="Normal 3 7 9 5" xfId="4387" xr:uid="{EF0F4876-D6E2-43D8-8CB2-AD99FE880E2C}"/>
    <cellStyle name="Normal 3 8" xfId="4388" xr:uid="{536C1B0A-7AD6-4D4F-9446-0267E18B4A84}"/>
    <cellStyle name="Normal 3 8 10" xfId="4389" xr:uid="{A2E514BA-4075-4B65-B42D-D73F1D3CD00B}"/>
    <cellStyle name="Normal 3 8 10 2" xfId="4390" xr:uid="{D0E4D99A-71EF-482D-80AA-8E3C00EE035C}"/>
    <cellStyle name="Normal 3 8 11" xfId="4391" xr:uid="{11D5A56F-A3C2-44DB-8FAA-420AD67C7443}"/>
    <cellStyle name="Normal 3 8 12" xfId="4392" xr:uid="{F06A1F56-E39D-4C62-99CD-2203EFA4CC6F}"/>
    <cellStyle name="Normal 3 8 13" xfId="4393" xr:uid="{75C0214B-0DFF-4126-82BA-A7DB2F20DC5B}"/>
    <cellStyle name="Normal 3 8 2" xfId="4394" xr:uid="{6AD02005-6970-4281-B866-AA049BB72DE6}"/>
    <cellStyle name="Normal 3 8 2 10" xfId="4395" xr:uid="{AD3DA63D-D2CC-4D6E-A4F7-505106A2EE24}"/>
    <cellStyle name="Normal 3 8 2 2" xfId="4396" xr:uid="{869F9D72-34FD-4956-870F-E8C316796FD9}"/>
    <cellStyle name="Normal 3 8 2 2 2" xfId="4397" xr:uid="{462A129F-9DCB-42E6-86A0-2B8511C7B808}"/>
    <cellStyle name="Normal 3 8 2 2 2 2" xfId="4398" xr:uid="{626BC368-BB5B-4CFF-8B77-D72EBCA06ADB}"/>
    <cellStyle name="Normal 3 8 2 2 2 2 2" xfId="4399" xr:uid="{6D383080-30D0-44B3-94C1-CB9F8C337AE2}"/>
    <cellStyle name="Normal 3 8 2 2 2 2 2 2" xfId="4400" xr:uid="{99B97B8C-B681-490A-AD9E-EC02748B26B9}"/>
    <cellStyle name="Normal 3 8 2 2 2 2 3" xfId="4401" xr:uid="{A94DB70E-F817-47B0-B2E1-DBB492B5704A}"/>
    <cellStyle name="Normal 3 8 2 2 2 2 4" xfId="4402" xr:uid="{B81711FA-47C4-45B2-B015-FE0FA243695B}"/>
    <cellStyle name="Normal 3 8 2 2 2 2 5" xfId="4403" xr:uid="{F3FAD27B-73D7-475B-99D5-D393F543B697}"/>
    <cellStyle name="Normal 3 8 2 2 2 3" xfId="4404" xr:uid="{3BD3A6EB-4FD6-4C35-934C-3C37DB445991}"/>
    <cellStyle name="Normal 3 8 2 2 2 3 2" xfId="4405" xr:uid="{889C0491-09A5-4EB8-8967-B366BFDED9A2}"/>
    <cellStyle name="Normal 3 8 2 2 2 4" xfId="4406" xr:uid="{151A7CFE-18E1-4732-A327-A29684785B96}"/>
    <cellStyle name="Normal 3 8 2 2 2 5" xfId="4407" xr:uid="{59D14580-7688-4F2B-B4AF-109F8F3B5409}"/>
    <cellStyle name="Normal 3 8 2 2 2 6" xfId="4408" xr:uid="{1713BC67-BBBD-4183-8504-7649C8956CF3}"/>
    <cellStyle name="Normal 3 8 2 2 3" xfId="4409" xr:uid="{3144F620-1387-4611-BBFD-3BA0E064B97F}"/>
    <cellStyle name="Normal 3 8 2 2 3 2" xfId="4410" xr:uid="{12BC6EE9-E4DA-422E-AF7B-2F566D53688A}"/>
    <cellStyle name="Normal 3 8 2 2 3 2 2" xfId="4411" xr:uid="{FD32B33F-8CAD-4656-9B96-F5D72123EE7F}"/>
    <cellStyle name="Normal 3 8 2 2 3 3" xfId="4412" xr:uid="{8713268F-2551-47F3-902D-443226C2B99F}"/>
    <cellStyle name="Normal 3 8 2 2 3 4" xfId="4413" xr:uid="{5FCA1BC7-EE41-42E6-8170-21672C5FCA04}"/>
    <cellStyle name="Normal 3 8 2 2 3 5" xfId="4414" xr:uid="{693EB438-0368-45C8-8B90-3ED39FBDE772}"/>
    <cellStyle name="Normal 3 8 2 2 4" xfId="4415" xr:uid="{1E12F5C4-9FE4-46E6-8C21-1C2A9A85F9A8}"/>
    <cellStyle name="Normal 3 8 2 2 4 2" xfId="4416" xr:uid="{D66152E6-936A-4790-929D-064A2676BB5C}"/>
    <cellStyle name="Normal 3 8 2 2 4 2 2" xfId="4417" xr:uid="{49CE5B53-0CC4-4257-91AE-D561ACB7F63D}"/>
    <cellStyle name="Normal 3 8 2 2 4 3" xfId="4418" xr:uid="{D45267E0-D2D2-47A0-903B-950A255EB455}"/>
    <cellStyle name="Normal 3 8 2 2 4 4" xfId="4419" xr:uid="{42EDD41A-6290-4F3E-87EB-76DD93EA07E7}"/>
    <cellStyle name="Normal 3 8 2 2 4 5" xfId="4420" xr:uid="{5A92025E-8502-4E0F-914F-D6EF050EAAAA}"/>
    <cellStyle name="Normal 3 8 2 2 5" xfId="4421" xr:uid="{73D0CE49-8120-4F0E-84E5-70CECC3D28A0}"/>
    <cellStyle name="Normal 3 8 2 2 5 2" xfId="4422" xr:uid="{6298532E-772B-450E-8FDB-4CF0EBF3350D}"/>
    <cellStyle name="Normal 3 8 2 2 6" xfId="4423" xr:uid="{F21720A7-D38E-4F6B-AC9C-753D210A88EF}"/>
    <cellStyle name="Normal 3 8 2 2 7" xfId="4424" xr:uid="{E6C1CADD-6B66-47B1-BA42-4C16422F3522}"/>
    <cellStyle name="Normal 3 8 2 2 8" xfId="4425" xr:uid="{252EBEB6-F975-4E08-B8AC-C1D8CD03A84A}"/>
    <cellStyle name="Normal 3 8 2 3" xfId="4426" xr:uid="{EE0C0364-BFF7-4403-A990-476E54482D05}"/>
    <cellStyle name="Normal 3 8 2 3 2" xfId="4427" xr:uid="{7C902A3C-AFD2-4756-BC79-D32CC3C4D7EB}"/>
    <cellStyle name="Normal 3 8 2 3 2 2" xfId="4428" xr:uid="{1FE27738-D8A4-4856-9E32-A6E14333A8FE}"/>
    <cellStyle name="Normal 3 8 2 3 2 2 2" xfId="4429" xr:uid="{B6D1D2D7-51C2-47E3-B45F-6DC6CCABB6D6}"/>
    <cellStyle name="Normal 3 8 2 3 2 2 2 2" xfId="4430" xr:uid="{34759E88-A7F5-48D4-B15E-428AC2C7AF99}"/>
    <cellStyle name="Normal 3 8 2 3 2 2 3" xfId="4431" xr:uid="{BEF0E0E6-1FB0-4665-8B34-00BAE80E7C3B}"/>
    <cellStyle name="Normal 3 8 2 3 2 2 4" xfId="4432" xr:uid="{99B6F6B4-D823-41C6-BF24-A7799998C8F0}"/>
    <cellStyle name="Normal 3 8 2 3 2 2 5" xfId="4433" xr:uid="{DBA74706-822A-4AEF-93E4-973C4359B7B6}"/>
    <cellStyle name="Normal 3 8 2 3 2 3" xfId="4434" xr:uid="{E1653DC6-10A7-448D-B678-D1DD994660CA}"/>
    <cellStyle name="Normal 3 8 2 3 2 3 2" xfId="4435" xr:uid="{44571F48-7E49-4FD3-8C40-0528EB86C3FA}"/>
    <cellStyle name="Normal 3 8 2 3 2 4" xfId="4436" xr:uid="{B5E94575-B223-475A-96FB-454369689BEB}"/>
    <cellStyle name="Normal 3 8 2 3 2 5" xfId="4437" xr:uid="{7763957B-AB1E-4D6A-98F2-4FF245133C8B}"/>
    <cellStyle name="Normal 3 8 2 3 2 6" xfId="4438" xr:uid="{F2C29DE3-E183-4441-B360-621CFC10D811}"/>
    <cellStyle name="Normal 3 8 2 3 3" xfId="4439" xr:uid="{A27376E9-AFAC-41ED-A191-7CD654A45C82}"/>
    <cellStyle name="Normal 3 8 2 3 3 2" xfId="4440" xr:uid="{78DC4666-9350-4EEB-B5B4-291D0BFA17B6}"/>
    <cellStyle name="Normal 3 8 2 3 3 2 2" xfId="4441" xr:uid="{AC007347-D473-4507-B21C-ECE6EE1D4420}"/>
    <cellStyle name="Normal 3 8 2 3 3 3" xfId="4442" xr:uid="{B58A6662-AB5F-416B-A79A-43CD450C1BE3}"/>
    <cellStyle name="Normal 3 8 2 3 3 4" xfId="4443" xr:uid="{7E116E4F-80EF-47C9-83C1-8162CA225C26}"/>
    <cellStyle name="Normal 3 8 2 3 3 5" xfId="4444" xr:uid="{1CEB1C1F-BE22-44A4-BA47-0C963D13EB0B}"/>
    <cellStyle name="Normal 3 8 2 3 4" xfId="4445" xr:uid="{FB2F4262-8B9B-4DAA-B29F-BE42F66B2278}"/>
    <cellStyle name="Normal 3 8 2 3 4 2" xfId="4446" xr:uid="{371278E5-0493-4E1F-8A7C-877911454EAD}"/>
    <cellStyle name="Normal 3 8 2 3 4 2 2" xfId="4447" xr:uid="{7E1AF82E-ED94-4D8E-AB7C-81D1209FFB94}"/>
    <cellStyle name="Normal 3 8 2 3 4 3" xfId="4448" xr:uid="{12C5B145-8EAF-4DAE-91B1-88A51FEC49B5}"/>
    <cellStyle name="Normal 3 8 2 3 4 4" xfId="4449" xr:uid="{D1D0799C-F323-4DE9-B5E4-65AE806F2687}"/>
    <cellStyle name="Normal 3 8 2 3 4 5" xfId="4450" xr:uid="{65082EEF-8A41-4321-A087-5AC2311D8271}"/>
    <cellStyle name="Normal 3 8 2 3 5" xfId="4451" xr:uid="{74BC3195-C9AA-46A3-9B5D-9F48BB0DD2A3}"/>
    <cellStyle name="Normal 3 8 2 3 5 2" xfId="4452" xr:uid="{36828C30-D927-46CE-A698-90E9C5AE6223}"/>
    <cellStyle name="Normal 3 8 2 3 6" xfId="4453" xr:uid="{B6CDAC7D-8539-4253-95D3-FBA2615D3C06}"/>
    <cellStyle name="Normal 3 8 2 3 7" xfId="4454" xr:uid="{EB0F2728-D2DB-402F-BDA6-1AC3AB5416B4}"/>
    <cellStyle name="Normal 3 8 2 3 8" xfId="4455" xr:uid="{DD93C251-1D53-4971-8107-AF4B05103344}"/>
    <cellStyle name="Normal 3 8 2 4" xfId="4456" xr:uid="{9D57B953-1257-4657-ADCD-CD6CE077FFEA}"/>
    <cellStyle name="Normal 3 8 2 4 2" xfId="4457" xr:uid="{11B938AF-DD3C-4652-A5CB-5F2D8DBA118B}"/>
    <cellStyle name="Normal 3 8 2 4 2 2" xfId="4458" xr:uid="{B02A0FF4-B0DD-4BA9-B9BB-3EF46D64C239}"/>
    <cellStyle name="Normal 3 8 2 4 2 2 2" xfId="4459" xr:uid="{BD8A0C21-AC95-442A-89B1-38DAC1DF80C1}"/>
    <cellStyle name="Normal 3 8 2 4 2 3" xfId="4460" xr:uid="{EACCA407-140A-4937-A672-86CFD0A04F0E}"/>
    <cellStyle name="Normal 3 8 2 4 2 4" xfId="4461" xr:uid="{9127694B-7C24-4DFE-9DBC-3426EA4A3E56}"/>
    <cellStyle name="Normal 3 8 2 4 2 5" xfId="4462" xr:uid="{4738DF83-12B7-4889-BDB3-5DE651AD33B7}"/>
    <cellStyle name="Normal 3 8 2 4 3" xfId="4463" xr:uid="{C19E7440-D75A-4168-AC3B-DB94A65345B6}"/>
    <cellStyle name="Normal 3 8 2 4 3 2" xfId="4464" xr:uid="{75357AAA-6001-418A-B920-0BEE9C8B9700}"/>
    <cellStyle name="Normal 3 8 2 4 4" xfId="4465" xr:uid="{2522228E-D34D-44E1-A3E9-42880B0D142D}"/>
    <cellStyle name="Normal 3 8 2 4 5" xfId="4466" xr:uid="{ADCCAD41-E22A-4F80-81F5-7F8A6B0D2D91}"/>
    <cellStyle name="Normal 3 8 2 4 6" xfId="4467" xr:uid="{DA016664-91FB-4DB0-AF4F-79797F065678}"/>
    <cellStyle name="Normal 3 8 2 5" xfId="4468" xr:uid="{C6CB349C-3F5C-4487-BFD5-07950DC2A02B}"/>
    <cellStyle name="Normal 3 8 2 5 2" xfId="4469" xr:uid="{09AAC22F-4128-4F2E-A906-D4F97F0305BD}"/>
    <cellStyle name="Normal 3 8 2 5 2 2" xfId="4470" xr:uid="{C5A49D38-5E34-4B2E-9B4D-85B45828BCF1}"/>
    <cellStyle name="Normal 3 8 2 5 3" xfId="4471" xr:uid="{FD0CE993-B30A-495B-BD89-81D7EB29C298}"/>
    <cellStyle name="Normal 3 8 2 5 4" xfId="4472" xr:uid="{849DF4C7-E1AC-4B16-B133-589040EE9C96}"/>
    <cellStyle name="Normal 3 8 2 5 5" xfId="4473" xr:uid="{3FFF6515-C1A0-406C-B5EE-B278D84F204B}"/>
    <cellStyle name="Normal 3 8 2 6" xfId="4474" xr:uid="{A4518FD5-4D1C-45ED-8A02-C43B47ED91C8}"/>
    <cellStyle name="Normal 3 8 2 6 2" xfId="4475" xr:uid="{2218C6F9-3DAD-49EB-B629-C8714D2810C8}"/>
    <cellStyle name="Normal 3 8 2 6 2 2" xfId="4476" xr:uid="{0F905DC1-D1AF-4F42-BCFE-3B081021BE68}"/>
    <cellStyle name="Normal 3 8 2 6 3" xfId="4477" xr:uid="{C17FA5A0-DB0D-4C87-A1C2-FA3B489F63CC}"/>
    <cellStyle name="Normal 3 8 2 6 4" xfId="4478" xr:uid="{1065E84C-3B94-446E-88C6-CBD344B859BC}"/>
    <cellStyle name="Normal 3 8 2 6 5" xfId="4479" xr:uid="{A4862581-E7D6-4544-B22E-5B4E441CEF74}"/>
    <cellStyle name="Normal 3 8 2 7" xfId="4480" xr:uid="{EA1C2419-41A3-4581-B6B0-C43BDBA3F6DA}"/>
    <cellStyle name="Normal 3 8 2 7 2" xfId="4481" xr:uid="{3769E316-4562-4796-A5E8-DEC9B6D23501}"/>
    <cellStyle name="Normal 3 8 2 8" xfId="4482" xr:uid="{F6B53D19-2796-4F8A-B80A-3C18541E800A}"/>
    <cellStyle name="Normal 3 8 2 9" xfId="4483" xr:uid="{3D89A9D9-A812-4A55-8968-6F03E89CFDD8}"/>
    <cellStyle name="Normal 3 8 3" xfId="4484" xr:uid="{0AA022EC-3C49-459A-956C-FC983AAC1DE0}"/>
    <cellStyle name="Normal 3 8 3 10" xfId="4485" xr:uid="{767C9F1A-1FE5-4C52-9ED7-017C9D5F6A9B}"/>
    <cellStyle name="Normal 3 8 3 2" xfId="4486" xr:uid="{57B015B0-CC5B-42F0-9504-C8EF3D51145C}"/>
    <cellStyle name="Normal 3 8 3 2 2" xfId="4487" xr:uid="{0E02C94B-9105-4328-BE49-46E064D573FA}"/>
    <cellStyle name="Normal 3 8 3 2 2 2" xfId="4488" xr:uid="{C8063AD1-9DC9-497D-8C4E-34F135404FAA}"/>
    <cellStyle name="Normal 3 8 3 2 2 2 2" xfId="4489" xr:uid="{D45818E5-E6CD-43A7-ACAC-5FDE81A0D200}"/>
    <cellStyle name="Normal 3 8 3 2 2 2 2 2" xfId="4490" xr:uid="{16A30555-1D3B-4345-A257-2AD4885E489E}"/>
    <cellStyle name="Normal 3 8 3 2 2 2 3" xfId="4491" xr:uid="{92A5C77F-D783-4E02-8562-82D0442E97D4}"/>
    <cellStyle name="Normal 3 8 3 2 2 2 4" xfId="4492" xr:uid="{82841BC2-C9D1-420D-B2A8-2E1F193D1269}"/>
    <cellStyle name="Normal 3 8 3 2 2 2 5" xfId="4493" xr:uid="{7BFA0E3B-A4DB-447D-ABFB-46FE2DB00FB8}"/>
    <cellStyle name="Normal 3 8 3 2 2 3" xfId="4494" xr:uid="{4C61973A-2D08-49A7-AD75-041ECBC3FCFA}"/>
    <cellStyle name="Normal 3 8 3 2 2 3 2" xfId="4495" xr:uid="{262001C4-9759-4368-891C-C793E6204A58}"/>
    <cellStyle name="Normal 3 8 3 2 2 4" xfId="4496" xr:uid="{EAFE6441-64A1-4651-9D92-DAC64A67680F}"/>
    <cellStyle name="Normal 3 8 3 2 2 5" xfId="4497" xr:uid="{213E7930-D4A6-4CF8-9027-1BAE3E5B705F}"/>
    <cellStyle name="Normal 3 8 3 2 2 6" xfId="4498" xr:uid="{7F7A54B6-5824-474C-B7C8-E5B91068E70D}"/>
    <cellStyle name="Normal 3 8 3 2 3" xfId="4499" xr:uid="{AF428209-6E2D-457B-9362-057D592F3E37}"/>
    <cellStyle name="Normal 3 8 3 2 3 2" xfId="4500" xr:uid="{36912917-4737-44D6-88B3-89229B181FE6}"/>
    <cellStyle name="Normal 3 8 3 2 3 2 2" xfId="4501" xr:uid="{4932D002-507C-4E88-9D40-E5EE70AE5E17}"/>
    <cellStyle name="Normal 3 8 3 2 3 3" xfId="4502" xr:uid="{92139E7A-1616-47B4-80F8-A2FD80C957B5}"/>
    <cellStyle name="Normal 3 8 3 2 3 4" xfId="4503" xr:uid="{544E3E1A-9630-4F5D-80FC-464EE95DD200}"/>
    <cellStyle name="Normal 3 8 3 2 3 5" xfId="4504" xr:uid="{AEFEABFF-1A2C-4BF4-B465-9A0F7E94214C}"/>
    <cellStyle name="Normal 3 8 3 2 4" xfId="4505" xr:uid="{2DB0E549-EA48-4CFB-A4B9-AB935D4C1064}"/>
    <cellStyle name="Normal 3 8 3 2 4 2" xfId="4506" xr:uid="{EB777C25-A42E-462A-88A0-B422513F04DD}"/>
    <cellStyle name="Normal 3 8 3 2 4 2 2" xfId="4507" xr:uid="{623E1E91-84F3-4E2B-BBDE-1A10417D8DF0}"/>
    <cellStyle name="Normal 3 8 3 2 4 3" xfId="4508" xr:uid="{D42AF748-F078-41B1-9DA6-BD4E693B462B}"/>
    <cellStyle name="Normal 3 8 3 2 4 4" xfId="4509" xr:uid="{315DD03F-3784-4B0C-9CDA-E8B150BF0BDF}"/>
    <cellStyle name="Normal 3 8 3 2 4 5" xfId="4510" xr:uid="{CD5C8BBF-F110-4F74-B849-429A706C59DE}"/>
    <cellStyle name="Normal 3 8 3 2 5" xfId="4511" xr:uid="{F64721B8-E757-4871-87D6-6CB55D24747D}"/>
    <cellStyle name="Normal 3 8 3 2 5 2" xfId="4512" xr:uid="{D518DADC-23D6-423A-A765-CD02165022EF}"/>
    <cellStyle name="Normal 3 8 3 2 6" xfId="4513" xr:uid="{0A332326-78E4-44BB-A10D-930C76C494B9}"/>
    <cellStyle name="Normal 3 8 3 2 7" xfId="4514" xr:uid="{E705532F-D724-494E-9F48-8C162C38D18D}"/>
    <cellStyle name="Normal 3 8 3 2 8" xfId="4515" xr:uid="{DC4F33D4-B782-4431-930A-48BB4ED561BA}"/>
    <cellStyle name="Normal 3 8 3 3" xfId="4516" xr:uid="{C649CA3A-C8BB-4C07-ADEB-ED564D1B2548}"/>
    <cellStyle name="Normal 3 8 3 3 2" xfId="4517" xr:uid="{4DC7857A-F4CE-4C8B-BA84-D8926DEC651C}"/>
    <cellStyle name="Normal 3 8 3 3 2 2" xfId="4518" xr:uid="{D0F3D0B2-C635-4B3F-AC4D-D0FFD509C85F}"/>
    <cellStyle name="Normal 3 8 3 3 2 2 2" xfId="4519" xr:uid="{F781D3F2-7459-467A-B5EB-58C26FAB5616}"/>
    <cellStyle name="Normal 3 8 3 3 2 2 2 2" xfId="4520" xr:uid="{28B418A2-DB62-4814-8BEF-25AB9E1B6638}"/>
    <cellStyle name="Normal 3 8 3 3 2 2 3" xfId="4521" xr:uid="{E4992762-2AEB-4817-B0FF-EC44B0290491}"/>
    <cellStyle name="Normal 3 8 3 3 2 2 4" xfId="4522" xr:uid="{A0CE2F17-0ECE-42BE-82C2-4C73AA7844FD}"/>
    <cellStyle name="Normal 3 8 3 3 2 2 5" xfId="4523" xr:uid="{7A6EF8E8-9BF9-46D3-AE40-275175E15E16}"/>
    <cellStyle name="Normal 3 8 3 3 2 3" xfId="4524" xr:uid="{988728B9-8975-4C64-8EDD-0ADBB5323AF6}"/>
    <cellStyle name="Normal 3 8 3 3 2 3 2" xfId="4525" xr:uid="{57677687-F0CE-4283-96E2-89CCEFC61B91}"/>
    <cellStyle name="Normal 3 8 3 3 2 4" xfId="4526" xr:uid="{6C974612-4BAA-46A1-AE7D-1EC49428B425}"/>
    <cellStyle name="Normal 3 8 3 3 2 5" xfId="4527" xr:uid="{9F6058F6-D95D-4AFD-ABD8-0448D468CD4C}"/>
    <cellStyle name="Normal 3 8 3 3 2 6" xfId="4528" xr:uid="{E814C35B-4D3E-4DDB-B914-18144C0F1095}"/>
    <cellStyle name="Normal 3 8 3 3 3" xfId="4529" xr:uid="{07131754-5B22-481E-86D1-D697F51593D0}"/>
    <cellStyle name="Normal 3 8 3 3 3 2" xfId="4530" xr:uid="{CAABF94B-4A47-4F2D-82AF-C5CC9A10F5D6}"/>
    <cellStyle name="Normal 3 8 3 3 3 2 2" xfId="4531" xr:uid="{214517FA-503C-4B5B-85B2-C0F5D3B0751A}"/>
    <cellStyle name="Normal 3 8 3 3 3 3" xfId="4532" xr:uid="{23709C89-C49E-47BD-A050-5AD32F460525}"/>
    <cellStyle name="Normal 3 8 3 3 3 4" xfId="4533" xr:uid="{48DDD03C-3087-4D21-AB04-85321147F203}"/>
    <cellStyle name="Normal 3 8 3 3 3 5" xfId="4534" xr:uid="{10CE7D51-11CF-4BD3-AD49-0D71ABDA3323}"/>
    <cellStyle name="Normal 3 8 3 3 4" xfId="4535" xr:uid="{F4CF3107-CFD5-4203-982A-88D830A33ABB}"/>
    <cellStyle name="Normal 3 8 3 3 4 2" xfId="4536" xr:uid="{7FAE80E1-1210-413A-8F62-D4574D4BBC8A}"/>
    <cellStyle name="Normal 3 8 3 3 4 2 2" xfId="4537" xr:uid="{38B2C65E-82F5-4336-9B2E-44836329EB60}"/>
    <cellStyle name="Normal 3 8 3 3 4 3" xfId="4538" xr:uid="{7E765F41-C22D-4443-9B54-634D7EA748D7}"/>
    <cellStyle name="Normal 3 8 3 3 4 4" xfId="4539" xr:uid="{7F77D158-717D-4780-B47D-1B90741A64E5}"/>
    <cellStyle name="Normal 3 8 3 3 4 5" xfId="4540" xr:uid="{1C62DB61-2E23-45B0-B1AB-4EFED533746A}"/>
    <cellStyle name="Normal 3 8 3 3 5" xfId="4541" xr:uid="{ECCA4558-BDD7-4546-B6C4-F15C82027E43}"/>
    <cellStyle name="Normal 3 8 3 3 5 2" xfId="4542" xr:uid="{E76635C0-0513-4BE0-99CA-18C60CC000DD}"/>
    <cellStyle name="Normal 3 8 3 3 6" xfId="4543" xr:uid="{081EA62F-2B93-49F9-943B-1350FFF06BB1}"/>
    <cellStyle name="Normal 3 8 3 3 7" xfId="4544" xr:uid="{3CFC7BD7-F813-42C2-9E80-E58BFA9A0D84}"/>
    <cellStyle name="Normal 3 8 3 3 8" xfId="4545" xr:uid="{34BBD653-5A02-4382-9C03-56E5E6EEC365}"/>
    <cellStyle name="Normal 3 8 3 4" xfId="4546" xr:uid="{E6381952-0E9B-4DDA-8069-0BCC6ED136C3}"/>
    <cellStyle name="Normal 3 8 3 4 2" xfId="4547" xr:uid="{B7C55438-B828-4215-A9B1-0DCB3CAEFEDC}"/>
    <cellStyle name="Normal 3 8 3 4 2 2" xfId="4548" xr:uid="{875CD25A-CD6D-4279-9E98-B340E25F9EE5}"/>
    <cellStyle name="Normal 3 8 3 4 2 2 2" xfId="4549" xr:uid="{D2FAB643-2E2E-4CEB-9E43-03FBAF43432C}"/>
    <cellStyle name="Normal 3 8 3 4 2 3" xfId="4550" xr:uid="{57778DCA-32F2-42F3-85F9-DCF8D5CDC5D4}"/>
    <cellStyle name="Normal 3 8 3 4 2 4" xfId="4551" xr:uid="{F10DB5C8-752E-4CA1-A09D-FBEBCEEF4BA1}"/>
    <cellStyle name="Normal 3 8 3 4 2 5" xfId="4552" xr:uid="{7B276D29-F87E-49E2-90B9-89C2A835CB1E}"/>
    <cellStyle name="Normal 3 8 3 4 3" xfId="4553" xr:uid="{33E8485B-BDAE-47EB-AE94-7F24627985CC}"/>
    <cellStyle name="Normal 3 8 3 4 3 2" xfId="4554" xr:uid="{7FD75D33-2564-4B08-BF75-73410F1B2D06}"/>
    <cellStyle name="Normal 3 8 3 4 4" xfId="4555" xr:uid="{E5BD72BA-C61C-4F74-9370-227B395C1B0F}"/>
    <cellStyle name="Normal 3 8 3 4 5" xfId="4556" xr:uid="{77920CDB-8287-4510-8C1C-6DA9944BB50A}"/>
    <cellStyle name="Normal 3 8 3 4 6" xfId="4557" xr:uid="{E5664CBD-A1A2-421A-91C9-68DC8DAF9ECA}"/>
    <cellStyle name="Normal 3 8 3 5" xfId="4558" xr:uid="{805D793E-405B-4706-98CD-456321DD6F9D}"/>
    <cellStyle name="Normal 3 8 3 5 2" xfId="4559" xr:uid="{A4706075-F44C-417C-A7FC-FB4887A4541E}"/>
    <cellStyle name="Normal 3 8 3 5 2 2" xfId="4560" xr:uid="{CEAAFCFE-74EB-4EA4-9372-75AA55613397}"/>
    <cellStyle name="Normal 3 8 3 5 3" xfId="4561" xr:uid="{B4A57B89-D921-4B82-AE00-4410B1E7DB0C}"/>
    <cellStyle name="Normal 3 8 3 5 4" xfId="4562" xr:uid="{AE4E5C1A-D0E7-426C-80E6-CBF4AE6754CE}"/>
    <cellStyle name="Normal 3 8 3 5 5" xfId="4563" xr:uid="{AD9ED73B-7F53-4155-8421-9CBD5FB00205}"/>
    <cellStyle name="Normal 3 8 3 6" xfId="4564" xr:uid="{2E1A1D45-32FC-4CB8-856C-D9AC39DC8176}"/>
    <cellStyle name="Normal 3 8 3 6 2" xfId="4565" xr:uid="{DAE98002-9471-4C62-BB34-6950CFC44FD4}"/>
    <cellStyle name="Normal 3 8 3 6 2 2" xfId="4566" xr:uid="{81DAB625-F2F1-453B-B397-7200D814D1C6}"/>
    <cellStyle name="Normal 3 8 3 6 3" xfId="4567" xr:uid="{E0961ED8-FF23-48E5-B331-7BFD2997FAD5}"/>
    <cellStyle name="Normal 3 8 3 6 4" xfId="4568" xr:uid="{DBE56FC7-7BD1-4AEA-A07A-F173BAEB82EE}"/>
    <cellStyle name="Normal 3 8 3 6 5" xfId="4569" xr:uid="{05BF61E1-B134-4891-A794-B205F0F0B53E}"/>
    <cellStyle name="Normal 3 8 3 7" xfId="4570" xr:uid="{3583C2C4-DFCA-4445-995F-AC6A9CDFE185}"/>
    <cellStyle name="Normal 3 8 3 7 2" xfId="4571" xr:uid="{46BED2C6-22D8-405E-9758-95CBA98943BD}"/>
    <cellStyle name="Normal 3 8 3 8" xfId="4572" xr:uid="{104B48A8-EBCF-49C7-8E86-A33958EDA344}"/>
    <cellStyle name="Normal 3 8 3 9" xfId="4573" xr:uid="{34AF12AE-AFA2-41BA-B945-B5166F0638DE}"/>
    <cellStyle name="Normal 3 8 4" xfId="4574" xr:uid="{3575A1E8-8D9E-493D-9209-F0C934E62C65}"/>
    <cellStyle name="Normal 3 8 4 10" xfId="4575" xr:uid="{FDE4383D-2EDD-4D8C-8878-B10E96094ED2}"/>
    <cellStyle name="Normal 3 8 4 2" xfId="4576" xr:uid="{A7C8D88D-844C-47AB-961F-99473D5E18B7}"/>
    <cellStyle name="Normal 3 8 4 2 2" xfId="4577" xr:uid="{69C53D84-D1D4-4464-B590-E15C16D60091}"/>
    <cellStyle name="Normal 3 8 4 2 2 2" xfId="4578" xr:uid="{DF066031-766C-43DF-8655-F7E7519D9398}"/>
    <cellStyle name="Normal 3 8 4 2 2 2 2" xfId="4579" xr:uid="{29F45BBA-65B5-4A79-B8F8-7C4A1A541C18}"/>
    <cellStyle name="Normal 3 8 4 2 2 2 2 2" xfId="4580" xr:uid="{00B7AD5E-C31E-4943-8F28-946B323EAA40}"/>
    <cellStyle name="Normal 3 8 4 2 2 2 3" xfId="4581" xr:uid="{F05E0EC1-0066-45FD-A43A-E7AF7CDE96A8}"/>
    <cellStyle name="Normal 3 8 4 2 2 2 4" xfId="4582" xr:uid="{C1301F71-920D-4957-A3B2-08D156213188}"/>
    <cellStyle name="Normal 3 8 4 2 2 2 5" xfId="4583" xr:uid="{7DEBEFBB-B131-4CDE-9924-1A61B331F999}"/>
    <cellStyle name="Normal 3 8 4 2 2 3" xfId="4584" xr:uid="{7CCFB14C-6AF0-45C4-BECD-48E5120CE46A}"/>
    <cellStyle name="Normal 3 8 4 2 2 3 2" xfId="4585" xr:uid="{DCAD173D-8DED-4CDF-9C4B-FF956A4BFF9A}"/>
    <cellStyle name="Normal 3 8 4 2 2 4" xfId="4586" xr:uid="{E74CE468-336E-46B6-A7E6-A859B53447BB}"/>
    <cellStyle name="Normal 3 8 4 2 2 5" xfId="4587" xr:uid="{DD1724FD-2C54-4C65-86A1-2512AF113037}"/>
    <cellStyle name="Normal 3 8 4 2 2 6" xfId="4588" xr:uid="{90E2F34D-1C79-4C08-8234-05BDD137091F}"/>
    <cellStyle name="Normal 3 8 4 2 3" xfId="4589" xr:uid="{9E2B9E25-2CF1-4899-867C-121ABBA5CF72}"/>
    <cellStyle name="Normal 3 8 4 2 3 2" xfId="4590" xr:uid="{8A7C484D-00D9-4B18-843C-F89F1D210D2A}"/>
    <cellStyle name="Normal 3 8 4 2 3 2 2" xfId="4591" xr:uid="{20F57736-E23F-4FC1-AF0D-B12CF8B45587}"/>
    <cellStyle name="Normal 3 8 4 2 3 3" xfId="4592" xr:uid="{E6704239-A0B4-4EA2-AFAD-47DB7B926646}"/>
    <cellStyle name="Normal 3 8 4 2 3 4" xfId="4593" xr:uid="{DCB8F5B8-2A21-4495-9174-E2694AC4C986}"/>
    <cellStyle name="Normal 3 8 4 2 3 5" xfId="4594" xr:uid="{36ACC165-5423-44E6-B018-2B537BF1A8F1}"/>
    <cellStyle name="Normal 3 8 4 2 4" xfId="4595" xr:uid="{B99C107A-7B61-4127-AB67-F140E4770251}"/>
    <cellStyle name="Normal 3 8 4 2 4 2" xfId="4596" xr:uid="{2B5A1730-AFD6-45E9-8EB3-64DDD40E6EF0}"/>
    <cellStyle name="Normal 3 8 4 2 4 2 2" xfId="4597" xr:uid="{4758D23D-1D53-42C3-A545-5D81AF6212C3}"/>
    <cellStyle name="Normal 3 8 4 2 4 3" xfId="4598" xr:uid="{8BAFF9CD-3F1E-4321-AE53-058BC54C51C9}"/>
    <cellStyle name="Normal 3 8 4 2 4 4" xfId="4599" xr:uid="{31D9CC98-778F-4A82-9EA1-74A122417326}"/>
    <cellStyle name="Normal 3 8 4 2 4 5" xfId="4600" xr:uid="{6763B799-B731-40F9-BCFA-0F1601EA49E3}"/>
    <cellStyle name="Normal 3 8 4 2 5" xfId="4601" xr:uid="{FFBD516A-814C-4F1A-A5EC-63DF175EF879}"/>
    <cellStyle name="Normal 3 8 4 2 5 2" xfId="4602" xr:uid="{C08ABF54-5E03-4E47-B39E-BFFACF14D732}"/>
    <cellStyle name="Normal 3 8 4 2 6" xfId="4603" xr:uid="{D32C5800-6535-453E-BA12-DE3A03746174}"/>
    <cellStyle name="Normal 3 8 4 2 7" xfId="4604" xr:uid="{4BB28D05-05E8-46C4-B42A-E938B3DDFB8B}"/>
    <cellStyle name="Normal 3 8 4 2 8" xfId="4605" xr:uid="{26BEAC7B-626E-415C-B27C-F598E7EFE0FB}"/>
    <cellStyle name="Normal 3 8 4 3" xfId="4606" xr:uid="{53A39480-59B9-4D4F-BA17-0B5BA365A0DA}"/>
    <cellStyle name="Normal 3 8 4 3 2" xfId="4607" xr:uid="{218CACE7-1AF0-4C48-9A35-AF4A0043C4C7}"/>
    <cellStyle name="Normal 3 8 4 3 2 2" xfId="4608" xr:uid="{88DCE309-4842-4EB7-B5A1-ED4843ABA686}"/>
    <cellStyle name="Normal 3 8 4 3 2 2 2" xfId="4609" xr:uid="{955A78C8-F1A5-4C24-9C02-562938B9E3F6}"/>
    <cellStyle name="Normal 3 8 4 3 2 2 2 2" xfId="4610" xr:uid="{A6B74097-9F8B-4B75-A24F-961B009C1C73}"/>
    <cellStyle name="Normal 3 8 4 3 2 2 3" xfId="4611" xr:uid="{DB0244BC-8057-49C4-8DA3-0FC3CCB6FD42}"/>
    <cellStyle name="Normal 3 8 4 3 2 2 4" xfId="4612" xr:uid="{ACBE55D6-4E5D-409E-A64B-A17120546288}"/>
    <cellStyle name="Normal 3 8 4 3 2 2 5" xfId="4613" xr:uid="{F62F5D3C-F98A-49E5-92F1-4446B4A3E929}"/>
    <cellStyle name="Normal 3 8 4 3 2 3" xfId="4614" xr:uid="{C4692F16-446F-4C73-999D-5DB4EEC60D93}"/>
    <cellStyle name="Normal 3 8 4 3 2 3 2" xfId="4615" xr:uid="{97C98DE0-D084-4132-BC36-E5898E7B0F17}"/>
    <cellStyle name="Normal 3 8 4 3 2 4" xfId="4616" xr:uid="{7DF78D8E-AE65-4E8E-BC09-195041E14733}"/>
    <cellStyle name="Normal 3 8 4 3 2 5" xfId="4617" xr:uid="{517A1135-30BD-424C-8C5A-3F0E36451301}"/>
    <cellStyle name="Normal 3 8 4 3 2 6" xfId="4618" xr:uid="{07E9E3B1-CD43-4671-8B9F-31A60DB567F4}"/>
    <cellStyle name="Normal 3 8 4 3 3" xfId="4619" xr:uid="{7110AF3A-D329-44CB-8BC3-5596A9684198}"/>
    <cellStyle name="Normal 3 8 4 3 3 2" xfId="4620" xr:uid="{BEE0D5CE-B555-46D8-AEF6-B4CB68B89A18}"/>
    <cellStyle name="Normal 3 8 4 3 3 2 2" xfId="4621" xr:uid="{DB3849BB-8471-4212-94B0-2C80B2421E46}"/>
    <cellStyle name="Normal 3 8 4 3 3 3" xfId="4622" xr:uid="{CF1D1A6F-0BD7-4ECF-AF49-D9A32F708AE7}"/>
    <cellStyle name="Normal 3 8 4 3 3 4" xfId="4623" xr:uid="{BECA90B9-332D-4F50-80AB-08D2DBA17B5E}"/>
    <cellStyle name="Normal 3 8 4 3 3 5" xfId="4624" xr:uid="{171567A1-08C9-4D79-95C8-78A0C83E1939}"/>
    <cellStyle name="Normal 3 8 4 3 4" xfId="4625" xr:uid="{4DBD1623-F7DE-4C36-B300-770A207931D3}"/>
    <cellStyle name="Normal 3 8 4 3 4 2" xfId="4626" xr:uid="{4348D507-13E4-4D6F-B380-B16215A60A66}"/>
    <cellStyle name="Normal 3 8 4 3 4 2 2" xfId="4627" xr:uid="{350E9E89-F2BF-43C8-BBD5-A467068B0CE2}"/>
    <cellStyle name="Normal 3 8 4 3 4 3" xfId="4628" xr:uid="{22045CE7-1B12-43EE-B568-6FD9480386A8}"/>
    <cellStyle name="Normal 3 8 4 3 4 4" xfId="4629" xr:uid="{01043511-B3FC-4C6F-8523-04EDD696A6F6}"/>
    <cellStyle name="Normal 3 8 4 3 4 5" xfId="4630" xr:uid="{CB11ED20-8BF8-40A1-B8E8-CDF2C3D2D547}"/>
    <cellStyle name="Normal 3 8 4 3 5" xfId="4631" xr:uid="{6675940F-DFF3-4155-8EF9-FBD39D8EFA1A}"/>
    <cellStyle name="Normal 3 8 4 3 5 2" xfId="4632" xr:uid="{1D0BE0B3-FE7C-4636-8B2C-03328BFC029C}"/>
    <cellStyle name="Normal 3 8 4 3 6" xfId="4633" xr:uid="{53CE3A55-76A6-4D64-9770-2753A71367B0}"/>
    <cellStyle name="Normal 3 8 4 3 7" xfId="4634" xr:uid="{788E5B63-02CC-4B5A-9B2B-7AB6C1F7C585}"/>
    <cellStyle name="Normal 3 8 4 3 8" xfId="4635" xr:uid="{69C35DF5-7F96-4446-BB0C-81F6852234E6}"/>
    <cellStyle name="Normal 3 8 4 4" xfId="4636" xr:uid="{47E02A47-8D96-4046-A418-0CBF3750D3AD}"/>
    <cellStyle name="Normal 3 8 4 4 2" xfId="4637" xr:uid="{D5FBD891-373D-40AE-8F7A-F1C6086E9807}"/>
    <cellStyle name="Normal 3 8 4 4 2 2" xfId="4638" xr:uid="{42699E1F-2470-40B1-95DF-6A6EFB2A9DE3}"/>
    <cellStyle name="Normal 3 8 4 4 2 2 2" xfId="4639" xr:uid="{3EEBD74F-B326-4386-B5AF-2FC18DA2E9CB}"/>
    <cellStyle name="Normal 3 8 4 4 2 3" xfId="4640" xr:uid="{6F7610E3-E787-493C-A01B-2688F5FFBD6A}"/>
    <cellStyle name="Normal 3 8 4 4 2 4" xfId="4641" xr:uid="{E8A89EBB-7293-424D-B52D-3F6639E7630F}"/>
    <cellStyle name="Normal 3 8 4 4 2 5" xfId="4642" xr:uid="{9A830246-6F52-423E-A9C0-FE40FC15AC3C}"/>
    <cellStyle name="Normal 3 8 4 4 3" xfId="4643" xr:uid="{1E069928-9FAA-48C8-9DE7-C5C14207EA16}"/>
    <cellStyle name="Normal 3 8 4 4 3 2" xfId="4644" xr:uid="{93E9FF6F-1B39-4090-8FBE-84796C177448}"/>
    <cellStyle name="Normal 3 8 4 4 4" xfId="4645" xr:uid="{B36775DB-DCD3-4DB2-95A9-038046FA2BEB}"/>
    <cellStyle name="Normal 3 8 4 4 5" xfId="4646" xr:uid="{899AE338-CC1B-4C11-BF4D-8EA7B597CF98}"/>
    <cellStyle name="Normal 3 8 4 4 6" xfId="4647" xr:uid="{E78CF2D2-00C8-4F89-A4D3-12B451C8F98B}"/>
    <cellStyle name="Normal 3 8 4 5" xfId="4648" xr:uid="{D6F9E6F3-4AD6-4A4A-B18A-08B23F12E087}"/>
    <cellStyle name="Normal 3 8 4 5 2" xfId="4649" xr:uid="{EF93CE9B-33F7-4BF8-8017-107B6B372903}"/>
    <cellStyle name="Normal 3 8 4 5 2 2" xfId="4650" xr:uid="{0F21C218-F2E6-449A-B776-5DA3766181CA}"/>
    <cellStyle name="Normal 3 8 4 5 3" xfId="4651" xr:uid="{ACF30472-2DBA-44A9-8059-BABC2A378034}"/>
    <cellStyle name="Normal 3 8 4 5 4" xfId="4652" xr:uid="{64F3CF27-9AB7-49B2-B9F8-E7FABB1903E2}"/>
    <cellStyle name="Normal 3 8 4 5 5" xfId="4653" xr:uid="{F65B5D91-8122-430D-A15A-1DDF68945E12}"/>
    <cellStyle name="Normal 3 8 4 6" xfId="4654" xr:uid="{99702D33-B1E8-41BF-BE89-CCE951DFF293}"/>
    <cellStyle name="Normal 3 8 4 6 2" xfId="4655" xr:uid="{F16BC714-A116-4D45-8138-FBC7C525FC15}"/>
    <cellStyle name="Normal 3 8 4 6 2 2" xfId="4656" xr:uid="{43DCC016-0F62-4268-9EF6-4853B1DF779C}"/>
    <cellStyle name="Normal 3 8 4 6 3" xfId="4657" xr:uid="{CD002939-7DBA-4687-8A81-C43E028DB77D}"/>
    <cellStyle name="Normal 3 8 4 6 4" xfId="4658" xr:uid="{C1AC9DDF-DA7C-45C9-86D9-0DAC11263282}"/>
    <cellStyle name="Normal 3 8 4 6 5" xfId="4659" xr:uid="{FBC2B603-8EB4-4387-B424-259512880119}"/>
    <cellStyle name="Normal 3 8 4 7" xfId="4660" xr:uid="{5D1567F0-A554-4990-8EFA-6E9CF1E83421}"/>
    <cellStyle name="Normal 3 8 4 7 2" xfId="4661" xr:uid="{756438BE-9C40-49E9-B74B-D6ED10D45650}"/>
    <cellStyle name="Normal 3 8 4 8" xfId="4662" xr:uid="{811DB187-BB9B-420C-BBEE-F3B6025424A5}"/>
    <cellStyle name="Normal 3 8 4 9" xfId="4663" xr:uid="{B2319CC4-ABC8-4F92-AE6F-55BF78ED1236}"/>
    <cellStyle name="Normal 3 8 5" xfId="4664" xr:uid="{383EEDDC-8E6C-49D2-934A-BE7315D99E80}"/>
    <cellStyle name="Normal 3 8 5 2" xfId="4665" xr:uid="{B21BBBC5-FB15-4DB9-BE03-2E1CCECEAB35}"/>
    <cellStyle name="Normal 3 8 5 2 2" xfId="4666" xr:uid="{4637375B-F338-4C22-ADD3-0CC9A167EFCB}"/>
    <cellStyle name="Normal 3 8 5 2 2 2" xfId="4667" xr:uid="{CB4FD30A-3EBB-476B-A4BE-1C08F094E01A}"/>
    <cellStyle name="Normal 3 8 5 2 2 2 2" xfId="4668" xr:uid="{7AEBFB7C-0327-4522-840D-078BF9D0A6BC}"/>
    <cellStyle name="Normal 3 8 5 2 2 3" xfId="4669" xr:uid="{A67BE6CF-114F-4889-83AD-9C824A8C9464}"/>
    <cellStyle name="Normal 3 8 5 2 2 4" xfId="4670" xr:uid="{8AA3F0B8-2418-4013-A866-F8A15567D90A}"/>
    <cellStyle name="Normal 3 8 5 2 2 5" xfId="4671" xr:uid="{A102E7A6-BDD8-4D4C-9F59-C7963FA91A51}"/>
    <cellStyle name="Normal 3 8 5 2 3" xfId="4672" xr:uid="{A2AFF326-C62A-4E24-A9B7-B0CE19B5014B}"/>
    <cellStyle name="Normal 3 8 5 2 3 2" xfId="4673" xr:uid="{73FEB3D8-70A0-4C7B-BB3A-120060B85FF8}"/>
    <cellStyle name="Normal 3 8 5 2 4" xfId="4674" xr:uid="{6D6ACA89-86F6-404B-AD97-D5805E568992}"/>
    <cellStyle name="Normal 3 8 5 2 5" xfId="4675" xr:uid="{257239C8-8F81-4618-A8AA-8FBD19D67D22}"/>
    <cellStyle name="Normal 3 8 5 2 6" xfId="4676" xr:uid="{F3728E4E-44AF-4482-81C2-A9F8681E5FC3}"/>
    <cellStyle name="Normal 3 8 5 3" xfId="4677" xr:uid="{55050382-9E36-4811-83B3-E176D23EC358}"/>
    <cellStyle name="Normal 3 8 5 3 2" xfId="4678" xr:uid="{93E8335A-7D39-4A49-8A1F-5DAEC2C9DCA7}"/>
    <cellStyle name="Normal 3 8 5 3 2 2" xfId="4679" xr:uid="{EACA9580-E91C-4CBD-AE49-A6356884055B}"/>
    <cellStyle name="Normal 3 8 5 3 3" xfId="4680" xr:uid="{A31DCB7D-1353-46DF-83A2-14FCF4CEF51B}"/>
    <cellStyle name="Normal 3 8 5 3 4" xfId="4681" xr:uid="{2C28FF27-756B-43BC-A60E-1BE45B93D2DA}"/>
    <cellStyle name="Normal 3 8 5 3 5" xfId="4682" xr:uid="{4C2C0BA7-C1C0-4973-97DE-97F8F5D22F6A}"/>
    <cellStyle name="Normal 3 8 5 4" xfId="4683" xr:uid="{140CC869-192E-45B5-A644-CD482FEF371D}"/>
    <cellStyle name="Normal 3 8 5 4 2" xfId="4684" xr:uid="{CB76F268-69A3-45F6-86B2-5F17A770D860}"/>
    <cellStyle name="Normal 3 8 5 4 2 2" xfId="4685" xr:uid="{262AE4D1-4615-49D3-A700-9DD5FC468B94}"/>
    <cellStyle name="Normal 3 8 5 4 3" xfId="4686" xr:uid="{7871E118-1AEB-410D-B02E-BC84DEBC6CC6}"/>
    <cellStyle name="Normal 3 8 5 4 4" xfId="4687" xr:uid="{7A08F54B-06D2-4DDC-B717-57D20B36475C}"/>
    <cellStyle name="Normal 3 8 5 4 5" xfId="4688" xr:uid="{224E2B2E-38AC-4717-A346-6636779691EC}"/>
    <cellStyle name="Normal 3 8 5 5" xfId="4689" xr:uid="{B340E9AA-21E3-40BF-ABAA-DE2852ECDC14}"/>
    <cellStyle name="Normal 3 8 5 5 2" xfId="4690" xr:uid="{8B879481-A877-4A6B-8A54-8DFFFC94ABEA}"/>
    <cellStyle name="Normal 3 8 5 6" xfId="4691" xr:uid="{6A334DAF-3111-4323-A7D8-614AFA63E83D}"/>
    <cellStyle name="Normal 3 8 5 7" xfId="4692" xr:uid="{EF731D03-09A7-4983-B0CA-376E81873C2D}"/>
    <cellStyle name="Normal 3 8 5 8" xfId="4693" xr:uid="{E443A203-406B-4C76-B602-34E99FA5FFA2}"/>
    <cellStyle name="Normal 3 8 6" xfId="4694" xr:uid="{47512B44-819D-40DD-8FFF-D404A86ECDAF}"/>
    <cellStyle name="Normal 3 8 6 2" xfId="4695" xr:uid="{76603B50-024C-461A-868C-BE728C9BA30C}"/>
    <cellStyle name="Normal 3 8 6 2 2" xfId="4696" xr:uid="{2249783E-77E8-457E-AACC-1C8A63E22202}"/>
    <cellStyle name="Normal 3 8 6 2 2 2" xfId="4697" xr:uid="{9B7B3B8D-5AE2-4529-9C97-B18437427371}"/>
    <cellStyle name="Normal 3 8 6 2 2 2 2" xfId="4698" xr:uid="{3FFA19B4-7B0C-48B4-8AC0-1DBC7DC78339}"/>
    <cellStyle name="Normal 3 8 6 2 2 3" xfId="4699" xr:uid="{586A0982-CE6B-4342-BA5A-ED0896EE0195}"/>
    <cellStyle name="Normal 3 8 6 2 2 4" xfId="4700" xr:uid="{0488DCEA-75E0-4A67-AD1B-D8C171796D9D}"/>
    <cellStyle name="Normal 3 8 6 2 2 5" xfId="4701" xr:uid="{468F49E7-4CEE-4FCB-86CB-6E9709DC3D34}"/>
    <cellStyle name="Normal 3 8 6 2 3" xfId="4702" xr:uid="{8A976C89-388E-443B-A351-62A92351F752}"/>
    <cellStyle name="Normal 3 8 6 2 3 2" xfId="4703" xr:uid="{D3BBC196-88A9-48A1-9E3A-E6065C8954A5}"/>
    <cellStyle name="Normal 3 8 6 2 4" xfId="4704" xr:uid="{DC80CD46-A9A3-4729-9C69-0820BC4231CE}"/>
    <cellStyle name="Normal 3 8 6 2 5" xfId="4705" xr:uid="{F03CB367-1D06-4D43-B3F7-55EF7D4EE239}"/>
    <cellStyle name="Normal 3 8 6 2 6" xfId="4706" xr:uid="{F72D00C0-D142-4E93-86FD-B5F21DCC444C}"/>
    <cellStyle name="Normal 3 8 6 3" xfId="4707" xr:uid="{513785F5-5DD5-421B-B0E2-534E0D6E5718}"/>
    <cellStyle name="Normal 3 8 6 3 2" xfId="4708" xr:uid="{5677E62C-C15E-4A7A-90A7-BB878B3DD118}"/>
    <cellStyle name="Normal 3 8 6 3 2 2" xfId="4709" xr:uid="{08E87FB0-FBE7-42BE-946A-19F9771D1285}"/>
    <cellStyle name="Normal 3 8 6 3 3" xfId="4710" xr:uid="{8E67BE25-C611-4D9B-8759-7BD46FD1A629}"/>
    <cellStyle name="Normal 3 8 6 3 4" xfId="4711" xr:uid="{163A1E24-92F7-4035-BE2F-0446FE54D9B7}"/>
    <cellStyle name="Normal 3 8 6 3 5" xfId="4712" xr:uid="{EF82E491-1D61-4321-9E14-F9A308EA0F64}"/>
    <cellStyle name="Normal 3 8 6 4" xfId="4713" xr:uid="{9F76528D-045D-4DAA-AA1A-87BDC27A34D9}"/>
    <cellStyle name="Normal 3 8 6 4 2" xfId="4714" xr:uid="{2FD30711-EBA3-4875-BC3F-9BDECC7F6E8C}"/>
    <cellStyle name="Normal 3 8 6 4 2 2" xfId="4715" xr:uid="{24AC7FB9-1D0A-46BA-98AB-4B7ACB92AE30}"/>
    <cellStyle name="Normal 3 8 6 4 3" xfId="4716" xr:uid="{4B16B6C6-0150-4FEB-882B-504F849A63C0}"/>
    <cellStyle name="Normal 3 8 6 4 4" xfId="4717" xr:uid="{0C45A4D0-59CF-4012-843E-19E9A727362C}"/>
    <cellStyle name="Normal 3 8 6 4 5" xfId="4718" xr:uid="{B011EBD2-2894-4720-827B-4FE9A4332D25}"/>
    <cellStyle name="Normal 3 8 6 5" xfId="4719" xr:uid="{9B052243-1478-4A14-96D8-419F06E55B66}"/>
    <cellStyle name="Normal 3 8 6 5 2" xfId="4720" xr:uid="{CB2EF730-CBB2-4F2A-B3E3-EE44F7ADD7BA}"/>
    <cellStyle name="Normal 3 8 6 6" xfId="4721" xr:uid="{D9BBD4F4-98C9-45A9-8079-1BF77DA5A63A}"/>
    <cellStyle name="Normal 3 8 6 7" xfId="4722" xr:uid="{B97775EF-A64A-49C2-97E8-E3E3E8867700}"/>
    <cellStyle name="Normal 3 8 6 8" xfId="4723" xr:uid="{29C57293-EB5C-4887-835F-FC5346415D4B}"/>
    <cellStyle name="Normal 3 8 7" xfId="4724" xr:uid="{451B7594-D4F4-4AAE-BA45-EBB9DA278496}"/>
    <cellStyle name="Normal 3 8 7 2" xfId="4725" xr:uid="{11F403B3-FE18-4CB8-A708-6FB69D387B18}"/>
    <cellStyle name="Normal 3 8 7 2 2" xfId="4726" xr:uid="{D6C6DEDA-52A2-45F8-8312-3C495A3C29A1}"/>
    <cellStyle name="Normal 3 8 7 2 2 2" xfId="4727" xr:uid="{2CCAFB7E-9781-49A3-A7DB-8972346F209F}"/>
    <cellStyle name="Normal 3 8 7 2 3" xfId="4728" xr:uid="{5082D51D-3565-4B76-AB37-C7A74086A4F2}"/>
    <cellStyle name="Normal 3 8 7 2 4" xfId="4729" xr:uid="{AFFD6ADD-B582-4564-898B-B5E6D8973EEF}"/>
    <cellStyle name="Normal 3 8 7 2 5" xfId="4730" xr:uid="{8A0D51FC-E984-45B2-8C86-2DE5EC2A9C1E}"/>
    <cellStyle name="Normal 3 8 7 3" xfId="4731" xr:uid="{170B04EF-198B-465F-8E57-D3B324CC7C83}"/>
    <cellStyle name="Normal 3 8 7 3 2" xfId="4732" xr:uid="{612A381C-941C-4F31-A9CA-B39DC2DDE724}"/>
    <cellStyle name="Normal 3 8 7 4" xfId="4733" xr:uid="{7BA9B109-7146-46D8-8D21-F0EF8774331F}"/>
    <cellStyle name="Normal 3 8 7 5" xfId="4734" xr:uid="{07132E6E-6530-4996-8554-A2632B1A9C6E}"/>
    <cellStyle name="Normal 3 8 7 6" xfId="4735" xr:uid="{9F5C7787-0AC8-49EF-99A4-446542379E86}"/>
    <cellStyle name="Normal 3 8 8" xfId="4736" xr:uid="{2F43568D-3B2B-44CE-834E-86A26CE25AD9}"/>
    <cellStyle name="Normal 3 8 8 2" xfId="4737" xr:uid="{3F4BBF27-D20C-4D4D-9406-C39EC3CE809E}"/>
    <cellStyle name="Normal 3 8 8 2 2" xfId="4738" xr:uid="{F5475AF5-A47C-4C09-84BA-080A0164EDD8}"/>
    <cellStyle name="Normal 3 8 8 3" xfId="4739" xr:uid="{76CE4396-583B-4887-97D2-46F3848687F7}"/>
    <cellStyle name="Normal 3 8 8 4" xfId="4740" xr:uid="{86DC2E90-102E-4DC5-894D-E0B68A9859B9}"/>
    <cellStyle name="Normal 3 8 8 5" xfId="4741" xr:uid="{6FA506C6-C260-489C-B79C-275D145252B8}"/>
    <cellStyle name="Normal 3 8 9" xfId="4742" xr:uid="{FE143F70-900A-4BB1-968F-463F6099217A}"/>
    <cellStyle name="Normal 3 8 9 2" xfId="4743" xr:uid="{79B58CA5-5B96-4301-976B-4406AA608CA8}"/>
    <cellStyle name="Normal 3 8 9 2 2" xfId="4744" xr:uid="{C7ED01E4-0906-4113-9D11-A2DEAED2FCC8}"/>
    <cellStyle name="Normal 3 8 9 3" xfId="4745" xr:uid="{2A9DEF4A-D839-44FD-A690-F62451F65FF1}"/>
    <cellStyle name="Normal 3 8 9 4" xfId="4746" xr:uid="{31CB8BB7-4A18-47DC-B8FD-489E9291FB09}"/>
    <cellStyle name="Normal 3 8 9 5" xfId="4747" xr:uid="{5881280B-FE54-4F14-87ED-B4F84D108776}"/>
    <cellStyle name="Normal 3 9" xfId="4748" xr:uid="{3DF517D7-4202-4F2F-80D1-82C13AA4F148}"/>
    <cellStyle name="Normal 3 9 2" xfId="4749" xr:uid="{ADBA2C9E-39D1-43BE-80DF-FE90976C4270}"/>
    <cellStyle name="Normal 3_Resumen de Operacion 13" xfId="4750" xr:uid="{9816A0CF-AB3A-4752-BD4B-E59456E52A5A}"/>
    <cellStyle name="Normal 30" xfId="8762" xr:uid="{5E365BAF-B8DD-4244-9D16-0D34A6BC9CCA}"/>
    <cellStyle name="Normal 31" xfId="8766" xr:uid="{7F57410E-D5FC-4A0D-9ABE-EC416655B1B3}"/>
    <cellStyle name="Normal 32" xfId="8767" xr:uid="{A1E35B26-036A-48DC-9CA4-A836E3011807}"/>
    <cellStyle name="Normal 33" xfId="8771" xr:uid="{4E55F978-8B6A-4E95-A954-0E9F5DEC3638}"/>
    <cellStyle name="Normal 34" xfId="8" xr:uid="{944221A6-54F0-4926-82A8-237D5546206E}"/>
    <cellStyle name="Normal 35" xfId="8772" xr:uid="{E9F67A66-D029-4195-8B6E-B2A138910488}"/>
    <cellStyle name="Normal 4" xfId="22" xr:uid="{4FEC2D24-DE98-44BE-B56A-325F63856C99}"/>
    <cellStyle name="Normal 4 2" xfId="43" xr:uid="{0C2F8CA6-0516-4B8C-AADD-E10EC54217AC}"/>
    <cellStyle name="Normal 4 2 2" xfId="4751" xr:uid="{D1DD4B14-56E0-4B8F-B6C4-5885D687456F}"/>
    <cellStyle name="Normal 4 2 2 2" xfId="4752" xr:uid="{9DE1AE3E-6B14-4A3B-9D56-8336059679E7}"/>
    <cellStyle name="Normal 4 2 2 2 2" xfId="4753" xr:uid="{10A15DB8-76DF-4927-89EA-35A1940578F7}"/>
    <cellStyle name="Normal 4 2 2 3" xfId="4754" xr:uid="{A7D094B6-BC34-4B0C-A63C-440B6FB8B832}"/>
    <cellStyle name="Normal 4 2 2 4" xfId="4755" xr:uid="{31DB590B-54DB-4797-813C-51E58EF79A99}"/>
    <cellStyle name="Normal 4 3" xfId="4756" xr:uid="{335C72EF-B87D-4148-9E06-9EB8894C4499}"/>
    <cellStyle name="Normal 4 3 2" xfId="4757" xr:uid="{6F4E7285-5628-4DBD-8C6F-B27987B1CFB2}"/>
    <cellStyle name="Normal 4 4" xfId="4758" xr:uid="{FA172202-0450-4322-8EAE-D4DF596765C6}"/>
    <cellStyle name="Normal 4 4 2" xfId="4759" xr:uid="{5C24A6D5-3718-4A17-B1B7-0007C16F42F4}"/>
    <cellStyle name="Normal 4 4 2 2" xfId="4760" xr:uid="{49ADE4B8-6151-463D-9EA6-BB1C9CFC4EA7}"/>
    <cellStyle name="Normal 4 4 2 2 2" xfId="4761" xr:uid="{9B571772-F39C-46A1-8954-17F6605C0499}"/>
    <cellStyle name="Normal 4 4 2 3" xfId="4762" xr:uid="{3BDA30A2-ACFF-4304-84C0-5E31485064AA}"/>
    <cellStyle name="Normal 4 4 2 4" xfId="4763" xr:uid="{E52C5E7D-F55F-448B-A67F-DA8A1FDB62B1}"/>
    <cellStyle name="Normal 4_Resumen de Operacion 13" xfId="4764" xr:uid="{662309EE-9828-47F0-B670-E7660D266AF9}"/>
    <cellStyle name="Normal 5" xfId="21" xr:uid="{02CD6465-3ABE-4296-B0CE-4CC9FC3D971A}"/>
    <cellStyle name="Normal 5 2" xfId="36" xr:uid="{2F145C85-FAB2-424C-9492-A0DA2B0F5843}"/>
    <cellStyle name="Normal 5 2 10" xfId="4765" xr:uid="{93CCB1B3-5198-4EDC-AC62-C3151EDCE00E}"/>
    <cellStyle name="Normal 5 2 10 2" xfId="4766" xr:uid="{10D03E98-412C-4B02-971F-D7C87B04556C}"/>
    <cellStyle name="Normal 5 2 10 2 2" xfId="4767" xr:uid="{D5B797A8-F404-49EB-ADAB-4552ED0E4F1F}"/>
    <cellStyle name="Normal 5 2 10 3" xfId="4768" xr:uid="{31F490E4-8A4D-4329-A9C1-EBC8BF3B0FCB}"/>
    <cellStyle name="Normal 5 2 10 4" xfId="4769" xr:uid="{75D3AF19-79CF-4929-A0EA-C92BF2266612}"/>
    <cellStyle name="Normal 5 2 10 5" xfId="4770" xr:uid="{7E4BB132-5F91-4D95-BBC4-C46D624413C2}"/>
    <cellStyle name="Normal 5 2 11" xfId="4771" xr:uid="{F4BE271E-4D93-4990-B7D3-EB6923176FAD}"/>
    <cellStyle name="Normal 5 2 11 2" xfId="4772" xr:uid="{EF50D1DA-6270-4087-AA46-832C16EADE90}"/>
    <cellStyle name="Normal 5 2 12" xfId="4773" xr:uid="{F79D9828-EE25-4D49-A827-FC1551DD256E}"/>
    <cellStyle name="Normal 5 2 13" xfId="4774" xr:uid="{6614698B-ABB3-4C2A-BBF2-90B1B9B6E661}"/>
    <cellStyle name="Normal 5 2 14" xfId="4775" xr:uid="{183E06A6-FF47-4F2F-BE2E-969D7871C5D0}"/>
    <cellStyle name="Normal 5 2 2" xfId="4776" xr:uid="{A3B76621-6423-4BEA-A5BA-B975C58BA8B7}"/>
    <cellStyle name="Normal 5 2 2 10" xfId="4777" xr:uid="{F6BFB6C2-EEB6-492C-840A-E886A0A79929}"/>
    <cellStyle name="Normal 5 2 2 2" xfId="4778" xr:uid="{5C25222A-215B-4989-A526-C6DC91968AA8}"/>
    <cellStyle name="Normal 5 2 2 2 2" xfId="4779" xr:uid="{A797C2D9-D714-44F1-9E9D-46B633B0DACE}"/>
    <cellStyle name="Normal 5 2 2 2 2 2" xfId="4780" xr:uid="{4D5F6365-42F7-49B1-B6D8-C4B38A401A9B}"/>
    <cellStyle name="Normal 5 2 2 2 2 2 2" xfId="4781" xr:uid="{47352816-B8D5-4449-8427-D2A8E267E2C1}"/>
    <cellStyle name="Normal 5 2 2 2 2 2 2 2" xfId="4782" xr:uid="{BA18D216-F66F-4BBD-B036-E58338C91216}"/>
    <cellStyle name="Normal 5 2 2 2 2 2 3" xfId="4783" xr:uid="{B516140C-B605-4D31-9248-41305B63AD83}"/>
    <cellStyle name="Normal 5 2 2 2 2 2 4" xfId="4784" xr:uid="{B8B1D16D-56CC-47C8-AC38-079576A5715D}"/>
    <cellStyle name="Normal 5 2 2 2 2 2 5" xfId="4785" xr:uid="{894FA007-DECE-43CD-A764-D075EE603388}"/>
    <cellStyle name="Normal 5 2 2 2 2 3" xfId="4786" xr:uid="{075282DD-3147-4DC7-8923-01C5B7F8F750}"/>
    <cellStyle name="Normal 5 2 2 2 2 3 2" xfId="4787" xr:uid="{C459977A-6E2B-4338-968E-B585CB5A6F6A}"/>
    <cellStyle name="Normal 5 2 2 2 2 4" xfId="4788" xr:uid="{6EA080E2-DD81-4F5D-AEAF-801736E65D3E}"/>
    <cellStyle name="Normal 5 2 2 2 2 5" xfId="4789" xr:uid="{EFB6519A-80C4-41C2-B1D3-6F2612A4F12D}"/>
    <cellStyle name="Normal 5 2 2 2 2 6" xfId="4790" xr:uid="{E7FC6FBA-0938-4FDB-AB4D-938279A74513}"/>
    <cellStyle name="Normal 5 2 2 2 3" xfId="4791" xr:uid="{8A265235-75FE-463C-84B2-48834D27AA9A}"/>
    <cellStyle name="Normal 5 2 2 2 3 2" xfId="4792" xr:uid="{4DC7CBF8-D87E-4B4E-B667-2DA394C08CB4}"/>
    <cellStyle name="Normal 5 2 2 2 3 2 2" xfId="4793" xr:uid="{1D3ECC28-539E-4362-B505-B6804770520C}"/>
    <cellStyle name="Normal 5 2 2 2 3 3" xfId="4794" xr:uid="{6EC707F3-E833-4FDD-873E-729673CCF14B}"/>
    <cellStyle name="Normal 5 2 2 2 3 4" xfId="4795" xr:uid="{30547B86-178B-4B56-B805-E4FA759A9BF4}"/>
    <cellStyle name="Normal 5 2 2 2 3 5" xfId="4796" xr:uid="{52E146B0-7C25-4A5A-A5AD-5A9A2FF36123}"/>
    <cellStyle name="Normal 5 2 2 2 4" xfId="4797" xr:uid="{02C49297-F5F1-4308-85C8-06603614108B}"/>
    <cellStyle name="Normal 5 2 2 2 4 2" xfId="4798" xr:uid="{2444C0B4-46E3-4A9A-AC2E-93BD3BDEBA35}"/>
    <cellStyle name="Normal 5 2 2 2 4 2 2" xfId="4799" xr:uid="{F119C8C0-33EB-4109-BAC3-804E4A07CFC7}"/>
    <cellStyle name="Normal 5 2 2 2 4 3" xfId="4800" xr:uid="{46D46952-7ECE-4DCF-A1D4-EA99E657AD8F}"/>
    <cellStyle name="Normal 5 2 2 2 4 4" xfId="4801" xr:uid="{A91C62E0-38F4-4632-91CC-4E197B787F54}"/>
    <cellStyle name="Normal 5 2 2 2 4 5" xfId="4802" xr:uid="{51632A2A-4282-4B26-8D12-07DF97EBA5D2}"/>
    <cellStyle name="Normal 5 2 2 2 5" xfId="4803" xr:uid="{FF582759-60CD-454E-9C4C-FBB09A1DD364}"/>
    <cellStyle name="Normal 5 2 2 2 5 2" xfId="4804" xr:uid="{2D4E3C6A-3D6F-4FF0-86BF-DC19A4CC10C2}"/>
    <cellStyle name="Normal 5 2 2 2 6" xfId="4805" xr:uid="{CDDFAED0-AF48-406F-BDF4-66F4EFEDE9FF}"/>
    <cellStyle name="Normal 5 2 2 2 7" xfId="4806" xr:uid="{F82D95D5-31E9-4210-9D09-7EB3DE8C995B}"/>
    <cellStyle name="Normal 5 2 2 2 8" xfId="4807" xr:uid="{17D7C9FF-2AE6-4859-858A-C4B8BD688C3D}"/>
    <cellStyle name="Normal 5 2 2 3" xfId="4808" xr:uid="{5C1DF345-6EB3-468A-8CA8-FD4C40E0F404}"/>
    <cellStyle name="Normal 5 2 2 3 2" xfId="4809" xr:uid="{5E7D58AD-F374-4B45-8A3E-F860AC7D78D5}"/>
    <cellStyle name="Normal 5 2 2 3 2 2" xfId="4810" xr:uid="{EFE0D393-C6BE-45F2-BD8A-CB8D845F5134}"/>
    <cellStyle name="Normal 5 2 2 3 2 2 2" xfId="4811" xr:uid="{9A4B7CB1-375B-4925-BEA7-CB0FD3521E62}"/>
    <cellStyle name="Normal 5 2 2 3 2 2 2 2" xfId="4812" xr:uid="{FDFA091F-4AEE-48B9-BC2C-7ABB1A48231E}"/>
    <cellStyle name="Normal 5 2 2 3 2 2 3" xfId="4813" xr:uid="{6A935CF5-1961-4375-863A-8BB5A0331EDF}"/>
    <cellStyle name="Normal 5 2 2 3 2 2 4" xfId="4814" xr:uid="{533F69B5-28C7-420F-9F83-90EF3A926966}"/>
    <cellStyle name="Normal 5 2 2 3 2 2 5" xfId="4815" xr:uid="{E524DE3E-0B03-4411-A247-400C4D3C4B8D}"/>
    <cellStyle name="Normal 5 2 2 3 2 3" xfId="4816" xr:uid="{37C65D37-F2EC-420C-B8D5-8EC2A8AFDA70}"/>
    <cellStyle name="Normal 5 2 2 3 2 3 2" xfId="4817" xr:uid="{EC88B0F5-09F7-4CC1-9520-782175A55019}"/>
    <cellStyle name="Normal 5 2 2 3 2 4" xfId="4818" xr:uid="{39C50DB7-43C7-4BCC-A5B1-1F20EB4A29A5}"/>
    <cellStyle name="Normal 5 2 2 3 2 5" xfId="4819" xr:uid="{9B877E20-B92B-4A9C-9272-AA88C676664A}"/>
    <cellStyle name="Normal 5 2 2 3 2 6" xfId="4820" xr:uid="{1CE9F72B-789C-4159-AF51-D3F4944E3C8D}"/>
    <cellStyle name="Normal 5 2 2 3 3" xfId="4821" xr:uid="{A61F95E1-74A8-4F5E-BC5E-A36E15023662}"/>
    <cellStyle name="Normal 5 2 2 3 3 2" xfId="4822" xr:uid="{AFA6E3CA-CAFC-45CA-A890-7E52CE6D356C}"/>
    <cellStyle name="Normal 5 2 2 3 3 2 2" xfId="4823" xr:uid="{1425CBAB-1293-487E-B11D-6EA57A8579CF}"/>
    <cellStyle name="Normal 5 2 2 3 3 3" xfId="4824" xr:uid="{01FA28CD-D97B-4C08-A387-68B022577804}"/>
    <cellStyle name="Normal 5 2 2 3 3 4" xfId="4825" xr:uid="{A9EB7AD7-3873-4525-B4C8-07EA9D90DEB4}"/>
    <cellStyle name="Normal 5 2 2 3 3 5" xfId="4826" xr:uid="{B52FB81B-847D-49FC-80AB-33B38C12AB8E}"/>
    <cellStyle name="Normal 5 2 2 3 4" xfId="4827" xr:uid="{6BA790EC-E061-4FB5-830E-689238BC685C}"/>
    <cellStyle name="Normal 5 2 2 3 4 2" xfId="4828" xr:uid="{8C981AB8-BF45-4A64-BF00-DC847F1BEB41}"/>
    <cellStyle name="Normal 5 2 2 3 4 2 2" xfId="4829" xr:uid="{52277525-BAEE-4C3E-802B-5245D6EC9414}"/>
    <cellStyle name="Normal 5 2 2 3 4 3" xfId="4830" xr:uid="{3C4A1814-4B1A-473F-8D9F-2C74652C21D6}"/>
    <cellStyle name="Normal 5 2 2 3 4 4" xfId="4831" xr:uid="{C9D01B2A-95E8-4081-8E15-FEC3B7A5761A}"/>
    <cellStyle name="Normal 5 2 2 3 4 5" xfId="4832" xr:uid="{89992FF7-15B3-4B77-ADFA-52FA6BAD31C3}"/>
    <cellStyle name="Normal 5 2 2 3 5" xfId="4833" xr:uid="{437268E6-8E59-47CA-9836-B706EBBA24F7}"/>
    <cellStyle name="Normal 5 2 2 3 5 2" xfId="4834" xr:uid="{17A0F252-3067-4F56-8D80-1E882321A1C4}"/>
    <cellStyle name="Normal 5 2 2 3 6" xfId="4835" xr:uid="{7C043520-7940-4B8C-AA86-B25E0471DBE8}"/>
    <cellStyle name="Normal 5 2 2 3 7" xfId="4836" xr:uid="{233EE842-80CC-430E-A9BB-45ADC93984A3}"/>
    <cellStyle name="Normal 5 2 2 3 8" xfId="4837" xr:uid="{92B005E0-5B99-4801-86D2-89D6C2176C13}"/>
    <cellStyle name="Normal 5 2 2 4" xfId="4838" xr:uid="{579034E7-8690-4C5D-A0A1-78381024903B}"/>
    <cellStyle name="Normal 5 2 2 4 2" xfId="4839" xr:uid="{3801C35E-0D2E-4CF3-8AF0-2A68476E0404}"/>
    <cellStyle name="Normal 5 2 2 4 2 2" xfId="4840" xr:uid="{283FEE2E-1CDE-4410-8B50-0B5AFE0E319B}"/>
    <cellStyle name="Normal 5 2 2 4 2 2 2" xfId="4841" xr:uid="{AA4A8BD9-B299-4E02-B12B-D1951CD6C499}"/>
    <cellStyle name="Normal 5 2 2 4 2 3" xfId="4842" xr:uid="{2394DEC6-5052-4C88-A98F-8ECB02524B35}"/>
    <cellStyle name="Normal 5 2 2 4 2 4" xfId="4843" xr:uid="{98D3F36F-F360-4EE1-9206-5C9389748AA1}"/>
    <cellStyle name="Normal 5 2 2 4 2 5" xfId="4844" xr:uid="{21A1C56F-9E75-4A92-AFDF-B992FF602B79}"/>
    <cellStyle name="Normal 5 2 2 4 3" xfId="4845" xr:uid="{4A5D0C52-625D-4E9B-997E-4BAFB39F8E54}"/>
    <cellStyle name="Normal 5 2 2 4 3 2" xfId="4846" xr:uid="{18ECA6A5-3B0A-4A67-8A5D-614FD983457A}"/>
    <cellStyle name="Normal 5 2 2 4 4" xfId="4847" xr:uid="{811244F1-583A-4B33-893F-5FFCCAD2350A}"/>
    <cellStyle name="Normal 5 2 2 4 5" xfId="4848" xr:uid="{C17AF475-D1BF-466F-BEB4-3D31659D9336}"/>
    <cellStyle name="Normal 5 2 2 4 6" xfId="4849" xr:uid="{A818DF7B-40F0-44DD-BCE6-B21B489A8071}"/>
    <cellStyle name="Normal 5 2 2 5" xfId="4850" xr:uid="{DDE43A4B-83D3-4CEC-AB3F-FB5E5BDC14E5}"/>
    <cellStyle name="Normal 5 2 2 5 2" xfId="4851" xr:uid="{D868842E-6D28-46F2-A9D0-FC3AD8C8EB8E}"/>
    <cellStyle name="Normal 5 2 2 5 2 2" xfId="4852" xr:uid="{10721067-6CFE-40F0-92EE-9D66432B9235}"/>
    <cellStyle name="Normal 5 2 2 5 3" xfId="4853" xr:uid="{755A065C-BEF0-48C3-BAED-8C2097EE9158}"/>
    <cellStyle name="Normal 5 2 2 5 4" xfId="4854" xr:uid="{36163AE7-14E2-4193-8AC4-10136AA33F74}"/>
    <cellStyle name="Normal 5 2 2 5 5" xfId="4855" xr:uid="{6694444D-74A3-472B-804C-4A3F7CAF4480}"/>
    <cellStyle name="Normal 5 2 2 6" xfId="4856" xr:uid="{6625A994-5764-40F5-BEAC-8613692B2BEF}"/>
    <cellStyle name="Normal 5 2 2 6 2" xfId="4857" xr:uid="{D95F0F02-4B11-4906-A166-F57A239E747F}"/>
    <cellStyle name="Normal 5 2 2 6 2 2" xfId="4858" xr:uid="{EF078287-8D4C-48F7-A2C3-C1DA9A5E94E2}"/>
    <cellStyle name="Normal 5 2 2 6 3" xfId="4859" xr:uid="{B2056CDA-E121-4EFD-8190-889F5D281704}"/>
    <cellStyle name="Normal 5 2 2 6 4" xfId="4860" xr:uid="{28BECD29-8CB2-4F04-BC9B-F9848B15D515}"/>
    <cellStyle name="Normal 5 2 2 6 5" xfId="4861" xr:uid="{E88E6CBF-DD00-4EF8-84B1-DC8AA88601E7}"/>
    <cellStyle name="Normal 5 2 2 7" xfId="4862" xr:uid="{6F5DE24F-D7AC-421B-84BC-85DC8B8EE817}"/>
    <cellStyle name="Normal 5 2 2 7 2" xfId="4863" xr:uid="{7998A1B8-BED7-4582-82BA-EE58FA299AAB}"/>
    <cellStyle name="Normal 5 2 2 8" xfId="4864" xr:uid="{EBA21238-71C8-43AD-A752-20627B85A08A}"/>
    <cellStyle name="Normal 5 2 2 9" xfId="4865" xr:uid="{945278B4-88D7-4A6F-BB09-4E2C959D49BF}"/>
    <cellStyle name="Normal 5 2 3" xfId="4866" xr:uid="{5DAD5523-04BD-4FB1-96EE-449509B57C60}"/>
    <cellStyle name="Normal 5 2 3 10" xfId="4867" xr:uid="{7796663D-DCB8-4E32-960C-5F7A78432D58}"/>
    <cellStyle name="Normal 5 2 3 2" xfId="4868" xr:uid="{AD368769-C85D-4BD0-9738-A15C7D9D725F}"/>
    <cellStyle name="Normal 5 2 3 2 2" xfId="4869" xr:uid="{4103EDFB-752B-48E2-9768-F32129CA7E7D}"/>
    <cellStyle name="Normal 5 2 3 2 2 2" xfId="4870" xr:uid="{DA0F49BA-1439-4024-9315-836A2371C1A6}"/>
    <cellStyle name="Normal 5 2 3 2 2 2 2" xfId="4871" xr:uid="{D1D9951E-2564-42DF-8E99-51C6D9F1B13C}"/>
    <cellStyle name="Normal 5 2 3 2 2 2 2 2" xfId="4872" xr:uid="{8FAFF574-E79A-4036-A813-CEE3E1070E31}"/>
    <cellStyle name="Normal 5 2 3 2 2 2 3" xfId="4873" xr:uid="{9151A97A-238E-4527-B787-FB8D57950D09}"/>
    <cellStyle name="Normal 5 2 3 2 2 2 4" xfId="4874" xr:uid="{11BE6B36-AE9C-4D6B-A973-F91CA4A8AD9A}"/>
    <cellStyle name="Normal 5 2 3 2 2 2 5" xfId="4875" xr:uid="{EB052CEB-0F41-441C-9735-C5E0F5DC672E}"/>
    <cellStyle name="Normal 5 2 3 2 2 3" xfId="4876" xr:uid="{ABBD9DFA-80B9-4480-9B8E-ABC85CFBC934}"/>
    <cellStyle name="Normal 5 2 3 2 2 3 2" xfId="4877" xr:uid="{6CB63B4D-948B-48C8-9E65-E1142563D5C8}"/>
    <cellStyle name="Normal 5 2 3 2 2 4" xfId="4878" xr:uid="{59C7A358-1485-403D-BB12-5DF72045BDEF}"/>
    <cellStyle name="Normal 5 2 3 2 2 5" xfId="4879" xr:uid="{4D93F894-D748-4C90-8D30-B372925CAD6A}"/>
    <cellStyle name="Normal 5 2 3 2 2 6" xfId="4880" xr:uid="{5C55C9EF-4EF4-496B-9854-1A8CA1DE926E}"/>
    <cellStyle name="Normal 5 2 3 2 3" xfId="4881" xr:uid="{63955B50-04F9-4D9F-9088-D5DC87F57E89}"/>
    <cellStyle name="Normal 5 2 3 2 3 2" xfId="4882" xr:uid="{1135FB6C-8452-4D2F-9CEE-D515368D4AB4}"/>
    <cellStyle name="Normal 5 2 3 2 3 2 2" xfId="4883" xr:uid="{CFAFE817-838F-4F59-BF8B-DDDAD96B6F87}"/>
    <cellStyle name="Normal 5 2 3 2 3 3" xfId="4884" xr:uid="{9D296447-05BA-4713-B3CC-C8FD09379962}"/>
    <cellStyle name="Normal 5 2 3 2 3 4" xfId="4885" xr:uid="{5C2DC32C-480B-430A-899D-42DCC7A5698D}"/>
    <cellStyle name="Normal 5 2 3 2 3 5" xfId="4886" xr:uid="{BB848B14-7E98-486C-89F0-33CB3975ABCC}"/>
    <cellStyle name="Normal 5 2 3 2 4" xfId="4887" xr:uid="{009C88B5-06AA-432A-9BAD-DFDCB4DFDABD}"/>
    <cellStyle name="Normal 5 2 3 2 4 2" xfId="4888" xr:uid="{EE1E7ECA-3431-4B3C-BCCE-5A41CAF9BD9F}"/>
    <cellStyle name="Normal 5 2 3 2 4 2 2" xfId="4889" xr:uid="{952A5073-9FE9-4CB7-8152-1DAD18304F35}"/>
    <cellStyle name="Normal 5 2 3 2 4 3" xfId="4890" xr:uid="{CBB77990-1857-41FE-BA97-4BBD3F8C42DA}"/>
    <cellStyle name="Normal 5 2 3 2 4 4" xfId="4891" xr:uid="{93438BD6-6CAC-4BBD-B0E8-3A0B877911D3}"/>
    <cellStyle name="Normal 5 2 3 2 4 5" xfId="4892" xr:uid="{F254198A-3427-4976-ACC2-E1EDE50A8AFA}"/>
    <cellStyle name="Normal 5 2 3 2 5" xfId="4893" xr:uid="{CAF8B9E8-1B07-41DE-89EF-D48B1B10B9EA}"/>
    <cellStyle name="Normal 5 2 3 2 5 2" xfId="4894" xr:uid="{E59697F5-67F0-4CA4-8480-5872F60074F9}"/>
    <cellStyle name="Normal 5 2 3 2 6" xfId="4895" xr:uid="{63FCC98B-25B1-4A6F-B3F0-2872D772A221}"/>
    <cellStyle name="Normal 5 2 3 2 7" xfId="4896" xr:uid="{4F744657-E0BC-4873-9466-651A356F4F6C}"/>
    <cellStyle name="Normal 5 2 3 2 8" xfId="4897" xr:uid="{47784952-3D7C-41C3-9D62-5B1C6E8D89F3}"/>
    <cellStyle name="Normal 5 2 3 3" xfId="4898" xr:uid="{E61B21C7-9AC3-44BB-B3F6-FE7C0C6BAC43}"/>
    <cellStyle name="Normal 5 2 3 3 2" xfId="4899" xr:uid="{6999DA47-5F5C-4258-8B75-048E436948B4}"/>
    <cellStyle name="Normal 5 2 3 3 2 2" xfId="4900" xr:uid="{F037326D-DA4D-4F53-BEFA-99CCBE792B1C}"/>
    <cellStyle name="Normal 5 2 3 3 2 2 2" xfId="4901" xr:uid="{27949205-749E-43B9-A1D9-37A8B3B22EBD}"/>
    <cellStyle name="Normal 5 2 3 3 2 2 2 2" xfId="4902" xr:uid="{784C4321-A037-480A-8E6D-955379B261D7}"/>
    <cellStyle name="Normal 5 2 3 3 2 2 3" xfId="4903" xr:uid="{0F179202-2860-4FC3-91FB-DF63F5860737}"/>
    <cellStyle name="Normal 5 2 3 3 2 2 4" xfId="4904" xr:uid="{E935BE9A-1FCD-4A00-96F4-28D0C525C438}"/>
    <cellStyle name="Normal 5 2 3 3 2 2 5" xfId="4905" xr:uid="{311809E1-0263-4225-A2F8-AF4503B81E48}"/>
    <cellStyle name="Normal 5 2 3 3 2 3" xfId="4906" xr:uid="{FCB79C46-4BCE-4B28-8B24-C6D6213F50AE}"/>
    <cellStyle name="Normal 5 2 3 3 2 3 2" xfId="4907" xr:uid="{4C199F81-AE20-4785-AC56-B8BCCCC0B8AE}"/>
    <cellStyle name="Normal 5 2 3 3 2 4" xfId="4908" xr:uid="{F601AD2C-9640-408A-A7E9-814B53E6FBF9}"/>
    <cellStyle name="Normal 5 2 3 3 2 5" xfId="4909" xr:uid="{F159D4B8-B8B8-4DF4-A952-0171BFAFB322}"/>
    <cellStyle name="Normal 5 2 3 3 2 6" xfId="4910" xr:uid="{08630D92-904D-45C0-917C-AC563D8076C2}"/>
    <cellStyle name="Normal 5 2 3 3 3" xfId="4911" xr:uid="{FB599974-C2CF-4CC0-B31E-E8B8B9D18C33}"/>
    <cellStyle name="Normal 5 2 3 3 3 2" xfId="4912" xr:uid="{D5AE831E-E75B-4CEB-9BF0-8461CC0D26AC}"/>
    <cellStyle name="Normal 5 2 3 3 3 2 2" xfId="4913" xr:uid="{95B9BF08-8172-4916-BD96-E6A8E5A1790B}"/>
    <cellStyle name="Normal 5 2 3 3 3 3" xfId="4914" xr:uid="{E618934C-41AF-4343-92FF-10B9E5AD1FA8}"/>
    <cellStyle name="Normal 5 2 3 3 3 4" xfId="4915" xr:uid="{D8DA48B1-BF37-483C-9418-BF81BF9188C5}"/>
    <cellStyle name="Normal 5 2 3 3 3 5" xfId="4916" xr:uid="{A02F6AF8-5312-45B3-A1C4-FC904AD0F7FB}"/>
    <cellStyle name="Normal 5 2 3 3 4" xfId="4917" xr:uid="{57C04340-1161-489A-857F-0D241B5AF4C2}"/>
    <cellStyle name="Normal 5 2 3 3 4 2" xfId="4918" xr:uid="{38C3CF39-0656-4D0B-BD31-5923F45B952E}"/>
    <cellStyle name="Normal 5 2 3 3 4 2 2" xfId="4919" xr:uid="{707C07EE-83E8-4710-A205-53EE6396F28D}"/>
    <cellStyle name="Normal 5 2 3 3 4 3" xfId="4920" xr:uid="{E69CA972-FC6F-4454-905B-B65EDFBAFD6C}"/>
    <cellStyle name="Normal 5 2 3 3 4 4" xfId="4921" xr:uid="{1F04D103-CAA1-427D-8636-A5DDEB17F0A1}"/>
    <cellStyle name="Normal 5 2 3 3 4 5" xfId="4922" xr:uid="{C92025E1-EC6A-473A-9E6F-2CA732769552}"/>
    <cellStyle name="Normal 5 2 3 3 5" xfId="4923" xr:uid="{8EE180DF-FE92-4C97-9345-2BDE6228713B}"/>
    <cellStyle name="Normal 5 2 3 3 5 2" xfId="4924" xr:uid="{FCC38CFE-DFAE-4597-8E00-C95527DB0D59}"/>
    <cellStyle name="Normal 5 2 3 3 6" xfId="4925" xr:uid="{4EE39B87-94EF-4E8C-8B2D-1A207817272C}"/>
    <cellStyle name="Normal 5 2 3 3 7" xfId="4926" xr:uid="{7E1486AF-B96D-43D7-B608-AB30F69F923D}"/>
    <cellStyle name="Normal 5 2 3 3 8" xfId="4927" xr:uid="{1EA904EE-907E-4BF9-A47E-F316A8AF7888}"/>
    <cellStyle name="Normal 5 2 3 4" xfId="4928" xr:uid="{A3B75678-5B58-46CF-B7B2-936FD44DB1AF}"/>
    <cellStyle name="Normal 5 2 3 4 2" xfId="4929" xr:uid="{70638F6C-0457-4D92-A131-2D56EFFF1E55}"/>
    <cellStyle name="Normal 5 2 3 4 2 2" xfId="4930" xr:uid="{B1988903-8403-41CF-BFE3-13012DAA29AC}"/>
    <cellStyle name="Normal 5 2 3 4 2 2 2" xfId="4931" xr:uid="{13521F8B-87CF-4340-B12D-309B95E99E6F}"/>
    <cellStyle name="Normal 5 2 3 4 2 3" xfId="4932" xr:uid="{B962B21C-24FC-46C1-B32E-3DF2041D8FC5}"/>
    <cellStyle name="Normal 5 2 3 4 2 4" xfId="4933" xr:uid="{3084E6FE-A37E-4CCF-BE20-CF7A5F56B29D}"/>
    <cellStyle name="Normal 5 2 3 4 2 5" xfId="4934" xr:uid="{7036C50C-1ABE-4518-A63E-39406412CF6C}"/>
    <cellStyle name="Normal 5 2 3 4 3" xfId="4935" xr:uid="{E1CBEC38-4ADF-4E68-BD23-2A4783F8BF19}"/>
    <cellStyle name="Normal 5 2 3 4 3 2" xfId="4936" xr:uid="{9E1D11C8-46B5-4CE0-8FA6-8632F9B78CA1}"/>
    <cellStyle name="Normal 5 2 3 4 4" xfId="4937" xr:uid="{A944C518-1BE0-444D-AD62-91EF5EFEF7CE}"/>
    <cellStyle name="Normal 5 2 3 4 5" xfId="4938" xr:uid="{768DACCF-110E-4A7B-8A08-086582D56E86}"/>
    <cellStyle name="Normal 5 2 3 4 6" xfId="4939" xr:uid="{1A72D326-96CF-4D2D-A98D-BC96AF5B4FC7}"/>
    <cellStyle name="Normal 5 2 3 5" xfId="4940" xr:uid="{F8DF24B7-CF81-4DD2-BBA2-4B78F843DD0D}"/>
    <cellStyle name="Normal 5 2 3 5 2" xfId="4941" xr:uid="{DD22DEEC-4B06-44C2-B081-6E3008DA8B0C}"/>
    <cellStyle name="Normal 5 2 3 5 2 2" xfId="4942" xr:uid="{45F17B89-DA08-456B-9761-1BEA6716C116}"/>
    <cellStyle name="Normal 5 2 3 5 3" xfId="4943" xr:uid="{3FED97A8-420A-455E-A1E9-7D6568CD6C75}"/>
    <cellStyle name="Normal 5 2 3 5 4" xfId="4944" xr:uid="{84AE8C9F-AB61-41F6-82CF-D9329BDCF94F}"/>
    <cellStyle name="Normal 5 2 3 5 5" xfId="4945" xr:uid="{D1D00B24-215A-4758-8415-815D6EFEF738}"/>
    <cellStyle name="Normal 5 2 3 6" xfId="4946" xr:uid="{C4DF531C-EA38-430D-9D71-95373AF15EF5}"/>
    <cellStyle name="Normal 5 2 3 6 2" xfId="4947" xr:uid="{F0F345F7-8D2B-4CC9-A6EE-D126ECF4E613}"/>
    <cellStyle name="Normal 5 2 3 6 2 2" xfId="4948" xr:uid="{64B16CAC-DDFF-4282-BB61-7A5A0ECA70C4}"/>
    <cellStyle name="Normal 5 2 3 6 3" xfId="4949" xr:uid="{0C05022F-30D7-4AC7-8CAA-B7C637AD6882}"/>
    <cellStyle name="Normal 5 2 3 6 4" xfId="4950" xr:uid="{990F153C-DBC0-4B0A-B89A-5E1E5B35A7F9}"/>
    <cellStyle name="Normal 5 2 3 6 5" xfId="4951" xr:uid="{5FDBC0A4-37E4-48E5-B034-3456EB72D644}"/>
    <cellStyle name="Normal 5 2 3 7" xfId="4952" xr:uid="{812DE102-E9D0-4394-BFDE-BFD4BB6F3718}"/>
    <cellStyle name="Normal 5 2 3 7 2" xfId="4953" xr:uid="{49AD3734-A653-4A12-8B46-5A68B44FEE83}"/>
    <cellStyle name="Normal 5 2 3 8" xfId="4954" xr:uid="{DE03896B-17EF-4B2F-93CD-5D23376DBDA2}"/>
    <cellStyle name="Normal 5 2 3 9" xfId="4955" xr:uid="{8695983C-2090-42B5-B3B7-B30A3098AB18}"/>
    <cellStyle name="Normal 5 2 4" xfId="4956" xr:uid="{A9DC9486-1F58-4464-B793-4CDD127572E2}"/>
    <cellStyle name="Normal 5 2 4 10" xfId="4957" xr:uid="{5A1B3B57-6BCF-48FB-9B10-8B657D4C283E}"/>
    <cellStyle name="Normal 5 2 4 2" xfId="4958" xr:uid="{90F90033-5BEB-4F3F-BBD3-9C48B9726C4E}"/>
    <cellStyle name="Normal 5 2 4 2 2" xfId="4959" xr:uid="{CC60F4F1-D833-47B1-BDDB-CA040254A13C}"/>
    <cellStyle name="Normal 5 2 4 2 2 2" xfId="4960" xr:uid="{923A6AD7-2D1A-477C-8212-AD72D4D26261}"/>
    <cellStyle name="Normal 5 2 4 2 2 2 2" xfId="4961" xr:uid="{BCDE061A-CBB6-41AC-B42F-233CBF128B3C}"/>
    <cellStyle name="Normal 5 2 4 2 2 2 2 2" xfId="4962" xr:uid="{47D35B3D-6881-4ED2-AD34-634C0289DDDC}"/>
    <cellStyle name="Normal 5 2 4 2 2 2 3" xfId="4963" xr:uid="{218AE143-A276-44DF-AD82-0C7C136A483C}"/>
    <cellStyle name="Normal 5 2 4 2 2 2 4" xfId="4964" xr:uid="{A746B582-60AB-4046-959F-3ACD17110B09}"/>
    <cellStyle name="Normal 5 2 4 2 2 2 5" xfId="4965" xr:uid="{F68517A4-1FFA-44CE-9227-D0830A3CD7D3}"/>
    <cellStyle name="Normal 5 2 4 2 2 3" xfId="4966" xr:uid="{F403C1C1-2EAD-47DD-9BE6-5CBDB8985D79}"/>
    <cellStyle name="Normal 5 2 4 2 2 3 2" xfId="4967" xr:uid="{BECDA6F1-1101-4A66-89D7-52AB6F2DBEFE}"/>
    <cellStyle name="Normal 5 2 4 2 2 4" xfId="4968" xr:uid="{CB2DF917-52FC-427C-B7F1-F8DEB9C72781}"/>
    <cellStyle name="Normal 5 2 4 2 2 5" xfId="4969" xr:uid="{AA4766AA-7811-4E44-A756-922DFBEA0E32}"/>
    <cellStyle name="Normal 5 2 4 2 2 6" xfId="4970" xr:uid="{BE9EC3C7-9374-4755-B848-33E8C2EC0B44}"/>
    <cellStyle name="Normal 5 2 4 2 3" xfId="4971" xr:uid="{E7E3AA01-6D18-46C4-ABD0-3EB7D5352D02}"/>
    <cellStyle name="Normal 5 2 4 2 3 2" xfId="4972" xr:uid="{8ADAEABE-3F68-4F2D-9FD6-68AC6FCCAEED}"/>
    <cellStyle name="Normal 5 2 4 2 3 2 2" xfId="4973" xr:uid="{304302D5-C9E6-4923-9A12-0534CA78F545}"/>
    <cellStyle name="Normal 5 2 4 2 3 3" xfId="4974" xr:uid="{2B26FD62-76BB-4DA5-9BB7-0BBE4B8E6DB2}"/>
    <cellStyle name="Normal 5 2 4 2 3 4" xfId="4975" xr:uid="{936BDC44-7055-4286-AF9D-F486C3D3C52B}"/>
    <cellStyle name="Normal 5 2 4 2 3 5" xfId="4976" xr:uid="{53691624-414D-4F1A-88CF-175E8932B8D5}"/>
    <cellStyle name="Normal 5 2 4 2 4" xfId="4977" xr:uid="{9A0D228D-2675-4F85-99DA-483E4342C55A}"/>
    <cellStyle name="Normal 5 2 4 2 4 2" xfId="4978" xr:uid="{DE8460E6-B614-47AE-82DA-DC4DA5389342}"/>
    <cellStyle name="Normal 5 2 4 2 4 2 2" xfId="4979" xr:uid="{B1C6E353-68A7-4A66-B468-8204F15E8D69}"/>
    <cellStyle name="Normal 5 2 4 2 4 3" xfId="4980" xr:uid="{C370A239-D772-4A9F-8C3E-5D1334306899}"/>
    <cellStyle name="Normal 5 2 4 2 4 4" xfId="4981" xr:uid="{CA4CFBDE-4B0C-47F8-8C3A-9ABC7B8CEBCC}"/>
    <cellStyle name="Normal 5 2 4 2 4 5" xfId="4982" xr:uid="{63899969-8F5E-4599-955C-A0614F42A3D8}"/>
    <cellStyle name="Normal 5 2 4 2 5" xfId="4983" xr:uid="{6061A883-AD54-42EB-AC13-628E6D0DAE27}"/>
    <cellStyle name="Normal 5 2 4 2 5 2" xfId="4984" xr:uid="{537F1CAD-7534-4569-8133-BBF7A750969B}"/>
    <cellStyle name="Normal 5 2 4 2 6" xfId="4985" xr:uid="{360347ED-1219-427A-A3C3-A605A8BBFF6E}"/>
    <cellStyle name="Normal 5 2 4 2 7" xfId="4986" xr:uid="{F0B51B1A-A110-47E7-9433-129314417C55}"/>
    <cellStyle name="Normal 5 2 4 2 8" xfId="4987" xr:uid="{F19785E4-D027-4695-8A3B-877D0E154CFE}"/>
    <cellStyle name="Normal 5 2 4 3" xfId="4988" xr:uid="{4FC4D9FB-0D9B-45C3-A130-C1A2ACDCC0E1}"/>
    <cellStyle name="Normal 5 2 4 3 2" xfId="4989" xr:uid="{22E96650-F2AB-471A-869E-1DE36FFBFDB2}"/>
    <cellStyle name="Normal 5 2 4 3 2 2" xfId="4990" xr:uid="{6710AED9-217A-439E-8D04-FAD72543A36C}"/>
    <cellStyle name="Normal 5 2 4 3 2 2 2" xfId="4991" xr:uid="{154766A0-57C0-4AAF-9113-E108CE228E22}"/>
    <cellStyle name="Normal 5 2 4 3 2 2 2 2" xfId="4992" xr:uid="{E4BAD11F-0613-42D3-8A3B-1FB0EFA7E535}"/>
    <cellStyle name="Normal 5 2 4 3 2 2 3" xfId="4993" xr:uid="{8AD97A1D-1F15-41F8-BF12-98709CEDF81B}"/>
    <cellStyle name="Normal 5 2 4 3 2 2 4" xfId="4994" xr:uid="{94D17E41-68BB-49C6-967C-AFCDF3FE572A}"/>
    <cellStyle name="Normal 5 2 4 3 2 2 5" xfId="4995" xr:uid="{E51A2E09-3F1B-4A4A-874B-B5490E26DBD8}"/>
    <cellStyle name="Normal 5 2 4 3 2 3" xfId="4996" xr:uid="{631806FB-5405-4FA8-8670-56DCC4AB4DF7}"/>
    <cellStyle name="Normal 5 2 4 3 2 3 2" xfId="4997" xr:uid="{A441CA9D-CDBD-4C83-BD91-D545D6640021}"/>
    <cellStyle name="Normal 5 2 4 3 2 4" xfId="4998" xr:uid="{4A14DB3B-5411-4893-AAD5-F78FD443E344}"/>
    <cellStyle name="Normal 5 2 4 3 2 5" xfId="4999" xr:uid="{2B05AEA5-F4C7-4C1F-9704-08BBD56A1E8B}"/>
    <cellStyle name="Normal 5 2 4 3 2 6" xfId="5000" xr:uid="{6EDDB4AA-FCD6-4225-A7DE-2B8B8C6EC936}"/>
    <cellStyle name="Normal 5 2 4 3 3" xfId="5001" xr:uid="{DF12981F-4429-4F84-AAF3-DBEFB351F540}"/>
    <cellStyle name="Normal 5 2 4 3 3 2" xfId="5002" xr:uid="{F157921C-95E1-4C83-895D-69A1953AC1C6}"/>
    <cellStyle name="Normal 5 2 4 3 3 2 2" xfId="5003" xr:uid="{9AB707C4-27BB-4514-8BD2-8B0A6621F5B1}"/>
    <cellStyle name="Normal 5 2 4 3 3 3" xfId="5004" xr:uid="{0ACE4358-4F8F-44DB-A878-795E0C83BB7A}"/>
    <cellStyle name="Normal 5 2 4 3 3 4" xfId="5005" xr:uid="{A2269A27-C17B-4763-B09F-FD6563607646}"/>
    <cellStyle name="Normal 5 2 4 3 3 5" xfId="5006" xr:uid="{0F5FC3F3-B1BE-4351-A868-9514C6193B3E}"/>
    <cellStyle name="Normal 5 2 4 3 4" xfId="5007" xr:uid="{5D56A4E2-E479-4EE4-8D5E-3D5C7FC3E5B7}"/>
    <cellStyle name="Normal 5 2 4 3 4 2" xfId="5008" xr:uid="{90B8B497-A283-4F2E-BDD3-4560F357908A}"/>
    <cellStyle name="Normal 5 2 4 3 4 2 2" xfId="5009" xr:uid="{0A1E3215-C397-41A4-BFC4-E2C9B48FA64F}"/>
    <cellStyle name="Normal 5 2 4 3 4 3" xfId="5010" xr:uid="{B514FDF4-8979-408A-AB8D-A50FDA315A67}"/>
    <cellStyle name="Normal 5 2 4 3 4 4" xfId="5011" xr:uid="{4D9A6514-CEED-4599-B864-98E9AF0957BD}"/>
    <cellStyle name="Normal 5 2 4 3 4 5" xfId="5012" xr:uid="{801E7010-0897-4211-9D5F-A9B7B26AC3B7}"/>
    <cellStyle name="Normal 5 2 4 3 5" xfId="5013" xr:uid="{985B6429-126A-464D-974E-70B4FB43512E}"/>
    <cellStyle name="Normal 5 2 4 3 5 2" xfId="5014" xr:uid="{8E79146A-F3C7-4405-B6EF-EE8E62E28D74}"/>
    <cellStyle name="Normal 5 2 4 3 6" xfId="5015" xr:uid="{8CC052C6-3194-4B64-A128-D2110F91B0D6}"/>
    <cellStyle name="Normal 5 2 4 3 7" xfId="5016" xr:uid="{69355C37-10F1-4CBC-9989-86606183890E}"/>
    <cellStyle name="Normal 5 2 4 3 8" xfId="5017" xr:uid="{46CB6EB6-F2D3-426D-A786-BC4F5C251B05}"/>
    <cellStyle name="Normal 5 2 4 4" xfId="5018" xr:uid="{6E22F45C-9DBA-4680-B841-C94897D0B006}"/>
    <cellStyle name="Normal 5 2 4 4 2" xfId="5019" xr:uid="{EA3C914B-5DEE-4205-93EA-0D6685D6BD85}"/>
    <cellStyle name="Normal 5 2 4 4 2 2" xfId="5020" xr:uid="{52E58E8D-3432-4438-8130-C7D0D442DCBA}"/>
    <cellStyle name="Normal 5 2 4 4 2 2 2" xfId="5021" xr:uid="{8B5C1194-6EFC-429A-A507-0092B988BFCA}"/>
    <cellStyle name="Normal 5 2 4 4 2 3" xfId="5022" xr:uid="{9C0C3675-BA56-4E60-A8BC-09185D18AD9F}"/>
    <cellStyle name="Normal 5 2 4 4 2 4" xfId="5023" xr:uid="{A2A121B2-274D-4BB0-B06F-8726516979F2}"/>
    <cellStyle name="Normal 5 2 4 4 2 5" xfId="5024" xr:uid="{9D73273A-9665-4F6A-A671-378EDC278780}"/>
    <cellStyle name="Normal 5 2 4 4 3" xfId="5025" xr:uid="{A9B36388-8A83-4FAA-97A9-0B8A720116AB}"/>
    <cellStyle name="Normal 5 2 4 4 3 2" xfId="5026" xr:uid="{3A6F079A-3822-47B6-9A13-53CF01BDCB7D}"/>
    <cellStyle name="Normal 5 2 4 4 4" xfId="5027" xr:uid="{74590DC2-1827-47A4-A2D1-849606B294EE}"/>
    <cellStyle name="Normal 5 2 4 4 5" xfId="5028" xr:uid="{3C4AE8C7-39AF-45D4-8EFB-653D1A80273A}"/>
    <cellStyle name="Normal 5 2 4 4 6" xfId="5029" xr:uid="{D5B1CF99-90A0-4EEE-B62F-07510CF2646E}"/>
    <cellStyle name="Normal 5 2 4 5" xfId="5030" xr:uid="{BE8B2E74-F6BB-4403-A8E6-DCBACAA89141}"/>
    <cellStyle name="Normal 5 2 4 5 2" xfId="5031" xr:uid="{DF1CAA4C-DEBD-418A-9231-DA28C130F8B0}"/>
    <cellStyle name="Normal 5 2 4 5 2 2" xfId="5032" xr:uid="{FC9D7D0C-F7A7-48E1-9D45-FB017443AD34}"/>
    <cellStyle name="Normal 5 2 4 5 3" xfId="5033" xr:uid="{6AF4902F-CDF2-4E95-B931-2FAB129CA5D1}"/>
    <cellStyle name="Normal 5 2 4 5 4" xfId="5034" xr:uid="{751A0669-F262-44DE-A083-BE461B03470B}"/>
    <cellStyle name="Normal 5 2 4 5 5" xfId="5035" xr:uid="{AC2D2A20-E332-4AB4-9BBB-445C17953B8B}"/>
    <cellStyle name="Normal 5 2 4 6" xfId="5036" xr:uid="{D1E226AE-BD2A-4F90-9B37-124CF514A7DA}"/>
    <cellStyle name="Normal 5 2 4 6 2" xfId="5037" xr:uid="{1120226B-2684-4922-82EA-261E3510863E}"/>
    <cellStyle name="Normal 5 2 4 6 2 2" xfId="5038" xr:uid="{BB4429B4-161A-431A-8F44-4C3D8515B60A}"/>
    <cellStyle name="Normal 5 2 4 6 3" xfId="5039" xr:uid="{80D4170C-C945-4B8E-8468-D32C3314C24B}"/>
    <cellStyle name="Normal 5 2 4 6 4" xfId="5040" xr:uid="{48084BFB-E70D-4279-9D8A-974DD8B341DA}"/>
    <cellStyle name="Normal 5 2 4 6 5" xfId="5041" xr:uid="{E6E2EEDF-2781-4374-9BF7-CD0F5BF13BD0}"/>
    <cellStyle name="Normal 5 2 4 7" xfId="5042" xr:uid="{97358035-DDDA-44C6-B70C-C4D5CEDCBB47}"/>
    <cellStyle name="Normal 5 2 4 7 2" xfId="5043" xr:uid="{100B1F2A-D6DE-468B-94DD-D0965FBCA2CA}"/>
    <cellStyle name="Normal 5 2 4 8" xfId="5044" xr:uid="{75239CFE-55DE-4ACD-AF26-B75D63FDC929}"/>
    <cellStyle name="Normal 5 2 4 9" xfId="5045" xr:uid="{8490C36F-6CE8-488F-8EEB-6AE9F01D71DA}"/>
    <cellStyle name="Normal 5 2 5" xfId="5046" xr:uid="{E7D81097-74F7-4FEC-B6FB-8E1FBB52E690}"/>
    <cellStyle name="Normal 5 2 5 2" xfId="5047" xr:uid="{AB9FE957-D010-441D-8EF7-C53D82F86626}"/>
    <cellStyle name="Normal 5 2 5 2 2" xfId="5048" xr:uid="{9163EAB4-FD2A-44BD-8BB3-79E446D00201}"/>
    <cellStyle name="Normal 5 2 5 2 2 2" xfId="5049" xr:uid="{755E6FAB-2AC9-4613-A586-F13A971F9FBF}"/>
    <cellStyle name="Normal 5 2 5 2 2 2 2" xfId="5050" xr:uid="{AA5B6372-0CAF-4FA4-938A-7281901DC12A}"/>
    <cellStyle name="Normal 5 2 5 2 2 3" xfId="5051" xr:uid="{0154BB35-75A9-4392-A1EE-F0A5D9DF0A0E}"/>
    <cellStyle name="Normal 5 2 5 2 2 4" xfId="5052" xr:uid="{5BCF1CF8-EAB7-45E2-99BC-F1501FF7EEE5}"/>
    <cellStyle name="Normal 5 2 5 2 2 5" xfId="5053" xr:uid="{00B6322B-BF26-4ED6-891F-01C2C5626A2E}"/>
    <cellStyle name="Normal 5 2 5 2 3" xfId="5054" xr:uid="{96CDA37F-C0ED-468F-B8F6-7E7655E6088A}"/>
    <cellStyle name="Normal 5 2 5 2 3 2" xfId="5055" xr:uid="{9B102AD6-28FF-4A86-89AA-41F2F925C667}"/>
    <cellStyle name="Normal 5 2 5 2 4" xfId="5056" xr:uid="{14840C5F-ED65-4D88-8CF2-368E0ECD5B49}"/>
    <cellStyle name="Normal 5 2 5 2 5" xfId="5057" xr:uid="{1843DDF1-67B2-4653-A1AD-08E62B0332F2}"/>
    <cellStyle name="Normal 5 2 5 2 6" xfId="5058" xr:uid="{B3D73DB9-F075-4F04-B17F-D3653FD7622B}"/>
    <cellStyle name="Normal 5 2 5 3" xfId="5059" xr:uid="{E143BFA2-8CDB-48B2-A5B5-125731B5DB3D}"/>
    <cellStyle name="Normal 5 2 5 3 2" xfId="5060" xr:uid="{548EF99D-C2A3-45AF-95D6-51CB4811F36F}"/>
    <cellStyle name="Normal 5 2 5 3 2 2" xfId="5061" xr:uid="{D515E954-B25A-44FC-8DA6-9B1D0F173A55}"/>
    <cellStyle name="Normal 5 2 5 3 3" xfId="5062" xr:uid="{A1B1782E-52A8-46B8-B1AE-3103B2D91C21}"/>
    <cellStyle name="Normal 5 2 5 3 4" xfId="5063" xr:uid="{48476FBE-C1CD-4B30-B64F-578FFA798E54}"/>
    <cellStyle name="Normal 5 2 5 3 5" xfId="5064" xr:uid="{4CEFD2EE-2F49-4867-A895-A406388D8080}"/>
    <cellStyle name="Normal 5 2 5 4" xfId="5065" xr:uid="{3C7C37D3-7A1C-426D-B6DC-8F1E9C228C1A}"/>
    <cellStyle name="Normal 5 2 5 4 2" xfId="5066" xr:uid="{522FAFE0-D95E-4D9C-B427-D757D00A4934}"/>
    <cellStyle name="Normal 5 2 5 4 2 2" xfId="5067" xr:uid="{B99369B3-019B-4610-820C-DF0483A9DF19}"/>
    <cellStyle name="Normal 5 2 5 4 3" xfId="5068" xr:uid="{CDA388AF-452D-452B-879A-C68C8BD98B61}"/>
    <cellStyle name="Normal 5 2 5 4 4" xfId="5069" xr:uid="{D8ABC420-8734-4991-AAD0-59DEB4F31982}"/>
    <cellStyle name="Normal 5 2 5 4 5" xfId="5070" xr:uid="{C64C708E-B6CC-4185-9EE7-0E20ECEEF928}"/>
    <cellStyle name="Normal 5 2 5 5" xfId="5071" xr:uid="{9433804A-E2ED-46D0-88CD-CC868555E47E}"/>
    <cellStyle name="Normal 5 2 5 5 2" xfId="5072" xr:uid="{740126DE-846D-4967-98DA-D02B0BD98537}"/>
    <cellStyle name="Normal 5 2 5 6" xfId="5073" xr:uid="{823985B2-E597-4007-8BB0-1E861F61EC1C}"/>
    <cellStyle name="Normal 5 2 5 7" xfId="5074" xr:uid="{3E001197-345D-42AF-BBC1-5A3707881612}"/>
    <cellStyle name="Normal 5 2 5 8" xfId="5075" xr:uid="{BBFC4D96-792A-4A63-AE69-6E11BAD25DC7}"/>
    <cellStyle name="Normal 5 2 6" xfId="5076" xr:uid="{E06CF606-72CA-4F6C-8D7C-EDD970434AC3}"/>
    <cellStyle name="Normal 5 2 6 2" xfId="5077" xr:uid="{C3FC8FF3-6130-4F0C-BEB4-56505AAB74A5}"/>
    <cellStyle name="Normal 5 2 6 2 2" xfId="5078" xr:uid="{AEABE81A-6B89-41FC-97E6-82E818EBA361}"/>
    <cellStyle name="Normal 5 2 6 2 2 2" xfId="5079" xr:uid="{3C3D4431-BA1A-41F4-BD03-178BC3C876E6}"/>
    <cellStyle name="Normal 5 2 6 2 2 2 2" xfId="5080" xr:uid="{8551BB4F-0BF1-4621-B4DB-82918A3F3A29}"/>
    <cellStyle name="Normal 5 2 6 2 2 3" xfId="5081" xr:uid="{2B6FBA92-F609-449C-AEDD-C078F380AF6F}"/>
    <cellStyle name="Normal 5 2 6 2 2 4" xfId="5082" xr:uid="{E1189DFC-2135-4567-A73E-E9280BAD69CB}"/>
    <cellStyle name="Normal 5 2 6 2 2 5" xfId="5083" xr:uid="{C81FF806-C751-4C78-9BBF-30942205ACAE}"/>
    <cellStyle name="Normal 5 2 6 2 3" xfId="5084" xr:uid="{86D6F48C-1C3B-4263-9F9D-82D2608BA221}"/>
    <cellStyle name="Normal 5 2 6 2 3 2" xfId="5085" xr:uid="{2CA1D4D8-7405-42FE-B17D-1591FBDE3268}"/>
    <cellStyle name="Normal 5 2 6 2 4" xfId="5086" xr:uid="{9B5634E8-20E8-435A-AFE3-5265D7BF6C14}"/>
    <cellStyle name="Normal 5 2 6 2 5" xfId="5087" xr:uid="{8BDCBB41-FDC2-4F87-93A3-1A45AF7769AB}"/>
    <cellStyle name="Normal 5 2 6 2 6" xfId="5088" xr:uid="{99DAAA80-DF97-4448-ACCA-1654A303EB3E}"/>
    <cellStyle name="Normal 5 2 6 3" xfId="5089" xr:uid="{0F7DB011-323C-4926-9C07-E51FA35C62A8}"/>
    <cellStyle name="Normal 5 2 6 3 2" xfId="5090" xr:uid="{F9282F99-A3AF-46E3-B263-5539D109301A}"/>
    <cellStyle name="Normal 5 2 6 3 2 2" xfId="5091" xr:uid="{7CD827D5-F85F-40BE-889D-52B5EF20E22A}"/>
    <cellStyle name="Normal 5 2 6 3 3" xfId="5092" xr:uid="{263C0E73-93B8-440E-927A-4B873751A225}"/>
    <cellStyle name="Normal 5 2 6 3 4" xfId="5093" xr:uid="{E8DE6980-7748-45D6-B45F-11CACE53DC57}"/>
    <cellStyle name="Normal 5 2 6 3 5" xfId="5094" xr:uid="{269855FE-1DB6-4684-AFD9-A60EB807F6A9}"/>
    <cellStyle name="Normal 5 2 6 4" xfId="5095" xr:uid="{579F7E27-9E97-4FEC-A8C8-D23100F1E8B8}"/>
    <cellStyle name="Normal 5 2 6 4 2" xfId="5096" xr:uid="{3CA9C6F6-9D65-4AC9-B953-D4EDE50A1BD7}"/>
    <cellStyle name="Normal 5 2 6 4 2 2" xfId="5097" xr:uid="{88EC59FF-CB59-4D10-BB9F-9B65052F36B6}"/>
    <cellStyle name="Normal 5 2 6 4 3" xfId="5098" xr:uid="{F52C83E2-635F-4597-A1F4-4402A9A466B8}"/>
    <cellStyle name="Normal 5 2 6 4 4" xfId="5099" xr:uid="{0B4E0CE5-ECC5-4528-BA0D-6E0316D51A08}"/>
    <cellStyle name="Normal 5 2 6 4 5" xfId="5100" xr:uid="{466996CE-9BF3-4596-A89D-1C683769E36A}"/>
    <cellStyle name="Normal 5 2 6 5" xfId="5101" xr:uid="{AE4037CD-E784-46B3-BC92-BB0CB94FF229}"/>
    <cellStyle name="Normal 5 2 6 5 2" xfId="5102" xr:uid="{2B95E3A9-D389-46B9-8EA5-0771A9DB0FE9}"/>
    <cellStyle name="Normal 5 2 6 6" xfId="5103" xr:uid="{D862103E-E1FD-45ED-8DEF-0B7BF6226D37}"/>
    <cellStyle name="Normal 5 2 6 7" xfId="5104" xr:uid="{04E91838-CB54-4AFD-9C7E-EF9E5D087BA1}"/>
    <cellStyle name="Normal 5 2 6 8" xfId="5105" xr:uid="{F8BC0538-7F8B-414A-8636-E30D55C24B3E}"/>
    <cellStyle name="Normal 5 2 7" xfId="5106" xr:uid="{0D763B7B-B389-429B-8873-26DADD010E2E}"/>
    <cellStyle name="Normal 5 2 7 2" xfId="5107" xr:uid="{B44408DF-69E0-441A-ADCC-7416827907C9}"/>
    <cellStyle name="Normal 5 2 7 2 2" xfId="5108" xr:uid="{503CF981-620B-4F03-8E94-E7CCAD087C64}"/>
    <cellStyle name="Normal 5 2 7 2 2 2" xfId="5109" xr:uid="{DECC28EC-1DA0-4DFA-A5DD-716EF074F310}"/>
    <cellStyle name="Normal 5 2 7 2 3" xfId="5110" xr:uid="{C5CAECEF-35A4-4196-9C7D-338531BAA3B3}"/>
    <cellStyle name="Normal 5 2 7 2 4" xfId="5111" xr:uid="{34DAA38E-674B-4CAC-BC2E-7B6499A18C3D}"/>
    <cellStyle name="Normal 5 2 7 2 5" xfId="5112" xr:uid="{E5500222-40F3-4B66-B385-A3F7C53773E8}"/>
    <cellStyle name="Normal 5 2 7 3" xfId="5113" xr:uid="{3BA784A6-4855-4D81-B8C5-D64F62DF46C0}"/>
    <cellStyle name="Normal 5 2 7 3 2" xfId="5114" xr:uid="{F64DAE56-DA09-49E8-95FD-3F713DFD50D3}"/>
    <cellStyle name="Normal 5 2 7 4" xfId="5115" xr:uid="{F94B8628-0F20-4ABF-81BB-1E4F74FD6081}"/>
    <cellStyle name="Normal 5 2 7 5" xfId="5116" xr:uid="{4AB715E4-FDB1-4014-AA0C-4BC6C44FE811}"/>
    <cellStyle name="Normal 5 2 7 6" xfId="5117" xr:uid="{A3BCF3CB-F5D5-4726-9E4D-0EC86DFF1495}"/>
    <cellStyle name="Normal 5 2 8" xfId="5118" xr:uid="{27DDAB4F-BD05-46B9-B6DC-815E270B9FA2}"/>
    <cellStyle name="Normal 5 2 8 2" xfId="5119" xr:uid="{1E1DCA1B-E430-46E2-9B85-B5A61E62D12B}"/>
    <cellStyle name="Normal 5 2 8 2 2" xfId="5120" xr:uid="{74F5098C-D509-4D66-BF8F-C84C67FF64D5}"/>
    <cellStyle name="Normal 5 2 8 3" xfId="5121" xr:uid="{AE630DDF-71A3-476B-A256-2CF37A8EF2ED}"/>
    <cellStyle name="Normal 5 2 8 4" xfId="5122" xr:uid="{006FB09E-14F5-4987-9AFB-2EBDC7FB5826}"/>
    <cellStyle name="Normal 5 2 8 5" xfId="5123" xr:uid="{21D7DD2F-AC9C-422A-A43E-48C1D840A328}"/>
    <cellStyle name="Normal 5 2 9" xfId="5124" xr:uid="{D37A6531-3212-4F4F-AB24-16606CF4E97F}"/>
    <cellStyle name="Normal 5 2 9 2" xfId="5125" xr:uid="{ABFB7536-24E9-406A-BA5A-850C21BF8A08}"/>
    <cellStyle name="Normal 5 3" xfId="44" xr:uid="{FF740CC2-0570-41D0-89A0-386574BB5A14}"/>
    <cellStyle name="Normal 5 3 2" xfId="5126" xr:uid="{14D823F9-F25B-4A02-B21C-C3FABF9F22CD}"/>
    <cellStyle name="Normal 5 4" xfId="49" xr:uid="{F3276A86-C729-4DC9-955D-8FAF9262FD5D}"/>
    <cellStyle name="Normal 5 5" xfId="5127" xr:uid="{66449DE8-10C3-4BE0-9220-1CD7A3586DB6}"/>
    <cellStyle name="Normal 5 6" xfId="8765" xr:uid="{6EF3BC59-DA7E-49A3-9958-2D600D12AA33}"/>
    <cellStyle name="Normal 5 7" xfId="8770" xr:uid="{4AA9FD8B-B323-47E6-960B-3D4D05314371}"/>
    <cellStyle name="Normal 52" xfId="5128" xr:uid="{3A5B0E13-9089-4494-95A9-45E799BC1EB3}"/>
    <cellStyle name="Normal 53" xfId="5129" xr:uid="{B0FD2FAB-6C49-403F-A461-8B6BDA6F6330}"/>
    <cellStyle name="Normal 54" xfId="5130" xr:uid="{1DAFBA94-117A-40E2-BEAF-1D0FC685EFB6}"/>
    <cellStyle name="Normal 6" xfId="15" xr:uid="{CC4F9C13-53DD-4FE8-BDE3-830074AC6005}"/>
    <cellStyle name="Normal 6 2" xfId="33" xr:uid="{8C1DA9CC-2DDE-449E-84D4-8B9A3C629EC6}"/>
    <cellStyle name="Normal 6 2 2" xfId="5131" xr:uid="{C206D913-44C3-4B8E-A48A-6FB348BB6704}"/>
    <cellStyle name="Normal 6 2 2 2" xfId="5132" xr:uid="{D906FC7B-C50B-4A69-A791-2C4AF243EE41}"/>
    <cellStyle name="Normal 6 2 2 2 2" xfId="5133" xr:uid="{F1A656A4-FB17-4CF2-A58E-98446F3B6267}"/>
    <cellStyle name="Normal 6 2 2 3" xfId="5134" xr:uid="{FBA78523-3375-4F43-948E-BEA246E3065E}"/>
    <cellStyle name="Normal 6 2 2 4" xfId="5135" xr:uid="{4BEEBEEB-FCEA-489F-9111-4A5FAF4C9886}"/>
    <cellStyle name="Normal 6 3" xfId="45" xr:uid="{6B01EC8C-514C-4140-9774-5063F44D6E70}"/>
    <cellStyle name="Normal 6 3 2" xfId="5136" xr:uid="{C86A10C5-469A-4810-8D63-C4DC31CA88B5}"/>
    <cellStyle name="Normal 6 3 2 2" xfId="5137" xr:uid="{250F1FE5-D6E3-42BC-A9A9-23DE01927C5D}"/>
    <cellStyle name="Normal 6 3 2 2 2" xfId="5138" xr:uid="{B71311BC-F2BB-4A66-A3A6-C3105507F57F}"/>
    <cellStyle name="Normal 6 3 2 3" xfId="5139" xr:uid="{BEC2A15A-6262-4A85-8C1B-EA1990D1C7CD}"/>
    <cellStyle name="Normal 6 3 2 4" xfId="5140" xr:uid="{B99AE70C-86FD-4CC7-AD45-88973B9CCF62}"/>
    <cellStyle name="Normal 65" xfId="53" xr:uid="{D97621AF-C514-4C51-A8B2-C8839CDCC679}"/>
    <cellStyle name="Normal 66" xfId="55" xr:uid="{D807480D-DBAE-497E-8B27-721311CE00FC}"/>
    <cellStyle name="Normal 67" xfId="57" xr:uid="{27C90302-613D-4AEE-BBAA-6B368F7E88B5}"/>
    <cellStyle name="Normal 68" xfId="54" xr:uid="{CFEBA60D-41D3-4700-B532-46106D43A391}"/>
    <cellStyle name="Normal 69" xfId="56" xr:uid="{C165A4A1-FC11-49D9-9491-51503E2F74C6}"/>
    <cellStyle name="Normal 7" xfId="24" xr:uid="{3FB2E9A2-C745-43A2-843F-79BD51CDE29E}"/>
    <cellStyle name="Normal 7 2" xfId="37" xr:uid="{59BFE0C5-05E7-47B2-8867-833933BD21EA}"/>
    <cellStyle name="Normal 7 2 2" xfId="5141" xr:uid="{9A3C861E-C5B5-4AF1-91E9-AB7454FF0781}"/>
    <cellStyle name="Normal 7 2 2 2" xfId="5142" xr:uid="{1E0F0EC7-AC9A-4300-926D-BAC7A77CFB26}"/>
    <cellStyle name="Normal 7 2 3" xfId="5143" xr:uid="{C6ED31D5-5E57-4DFB-9933-01D7B76E2E49}"/>
    <cellStyle name="Normal 7 2 4" xfId="5144" xr:uid="{61FACED0-9CB7-4F82-8A7C-B46C859E0A9A}"/>
    <cellStyle name="Normal 70" xfId="58" xr:uid="{0C3520C8-02E8-4710-84BE-A30EAB080AE5}"/>
    <cellStyle name="Normal 8" xfId="39" xr:uid="{DC2B7AD3-4140-4E0E-BCA1-9780F36D03CB}"/>
    <cellStyle name="Normal 8 2" xfId="5145" xr:uid="{CCE76341-2ABE-48E9-A5DC-692B151A09C2}"/>
    <cellStyle name="Normal 8 3" xfId="5146" xr:uid="{1289797E-9414-4F17-8111-F68595D62D5B}"/>
    <cellStyle name="Normal 8 3 2" xfId="5147" xr:uid="{BCAA0FAC-F014-4E8D-820B-380E897A4291}"/>
    <cellStyle name="Normal 8 3 2 2" xfId="5148" xr:uid="{E6AB7A51-BCAC-46EA-BAAB-E244C1BFB8C9}"/>
    <cellStyle name="Normal 8 3 3" xfId="5149" xr:uid="{D40F3228-108E-4A56-989C-1D2ADBC5BAB5}"/>
    <cellStyle name="Normal 8 3 4" xfId="5150" xr:uid="{2F5FF15D-CBA7-4EC4-A3BE-ABCB4237256E}"/>
    <cellStyle name="Normal 9" xfId="46" xr:uid="{A4CAF20E-8DF5-423B-AD3D-6836D7092613}"/>
    <cellStyle name="Normal 9 10" xfId="5151" xr:uid="{0AE601DC-3401-42D2-9E80-35B41B5FFA61}"/>
    <cellStyle name="Normal 9 11" xfId="5152" xr:uid="{0FB754F7-243F-45E4-8D7E-4C7B24142F1C}"/>
    <cellStyle name="Normal 9 2" xfId="5153" xr:uid="{6F44F9CE-BF36-4E9B-B7AB-1EA713153071}"/>
    <cellStyle name="Normal 9 2 2" xfId="5154" xr:uid="{09EC511C-B970-45A7-99E7-6A84F3634E47}"/>
    <cellStyle name="Normal 9 2 2 2" xfId="5155" xr:uid="{CC119905-85BE-4CE2-8773-0B91E3CA80DD}"/>
    <cellStyle name="Normal 9 2 2 2 2" xfId="5156" xr:uid="{39220B2A-FF0A-49B7-9D01-3A86DC168F59}"/>
    <cellStyle name="Normal 9 2 2 2 2 2" xfId="5157" xr:uid="{80F2B025-191B-42A2-8160-BEE4EA9A1295}"/>
    <cellStyle name="Normal 9 2 2 2 3" xfId="5158" xr:uid="{1F07D642-8F70-4917-9259-14A9BA1A862B}"/>
    <cellStyle name="Normal 9 2 2 2 4" xfId="5159" xr:uid="{91BD9FD3-A2E4-4729-BDA4-B4E21DDEDDCE}"/>
    <cellStyle name="Normal 9 2 2 2 5" xfId="5160" xr:uid="{B0CC55F3-4F54-4F2A-8115-340DB38F5ED2}"/>
    <cellStyle name="Normal 9 2 2 3" xfId="5161" xr:uid="{87992422-DDAB-4F60-A552-12BBC16CD1D2}"/>
    <cellStyle name="Normal 9 2 2 3 2" xfId="5162" xr:uid="{8B7E0EDC-C7EF-4A84-8FB1-0D85E61A9F68}"/>
    <cellStyle name="Normal 9 2 2 4" xfId="5163" xr:uid="{C94D3A8B-A0EE-46F6-B571-10A570083542}"/>
    <cellStyle name="Normal 9 2 2 5" xfId="5164" xr:uid="{889E6ED3-20A9-461B-87FF-39D8BF48C6EF}"/>
    <cellStyle name="Normal 9 2 2 6" xfId="5165" xr:uid="{ACF88556-00E9-4EF2-8416-ED3F29CC65CF}"/>
    <cellStyle name="Normal 9 2 3" xfId="5166" xr:uid="{90635D5D-68F3-4FA0-A3E3-610FA2EDB521}"/>
    <cellStyle name="Normal 9 2 3 2" xfId="5167" xr:uid="{36A8F25D-8BA0-4A5C-9532-AF8E67F7EA44}"/>
    <cellStyle name="Normal 9 2 3 2 2" xfId="5168" xr:uid="{3C61C4BB-CBC0-479C-B021-462AF5F25492}"/>
    <cellStyle name="Normal 9 2 3 3" xfId="5169" xr:uid="{605AE3C6-A19F-4D20-A077-EE94B0D2B836}"/>
    <cellStyle name="Normal 9 2 3 4" xfId="5170" xr:uid="{C8E0CD07-9DA7-4A60-B49E-116DD3726D05}"/>
    <cellStyle name="Normal 9 2 3 5" xfId="5171" xr:uid="{4C982603-CBBB-4E73-A210-7EFAE2C88128}"/>
    <cellStyle name="Normal 9 2 4" xfId="5172" xr:uid="{D583AD38-3EF1-49B2-ABE7-D98C0989D0F7}"/>
    <cellStyle name="Normal 9 2 4 2" xfId="5173" xr:uid="{C1B13E41-DCA7-4962-BBEF-FB9A7E9254A2}"/>
    <cellStyle name="Normal 9 2 4 2 2" xfId="5174" xr:uid="{6FAE9F3D-CBFD-4757-96A4-418407133646}"/>
    <cellStyle name="Normal 9 2 4 3" xfId="5175" xr:uid="{EF306079-CA6A-4D2C-9626-A241583A243B}"/>
    <cellStyle name="Normal 9 2 4 4" xfId="5176" xr:uid="{ECF2DDB9-3E64-4406-8D59-928652C80B71}"/>
    <cellStyle name="Normal 9 2 4 5" xfId="5177" xr:uid="{1305EFAD-40C9-43DD-AB9C-25EF3FD63FFC}"/>
    <cellStyle name="Normal 9 2 5" xfId="5178" xr:uid="{A8FE6DB9-2F37-439B-ABE0-95A464D95CBD}"/>
    <cellStyle name="Normal 9 2 5 2" xfId="5179" xr:uid="{0C88B922-886A-45B3-895E-CB7284F264CC}"/>
    <cellStyle name="Normal 9 2 6" xfId="5180" xr:uid="{ED3807C0-5397-4B4B-958B-979B7A669BF7}"/>
    <cellStyle name="Normal 9 2 7" xfId="5181" xr:uid="{88BC91CB-3467-45AA-AF5E-094AF18A3300}"/>
    <cellStyle name="Normal 9 2 8" xfId="5182" xr:uid="{F6A280A8-2025-4981-A2E7-5A6FA80D8735}"/>
    <cellStyle name="Normal 9 3" xfId="5183" xr:uid="{60DBC894-6FE3-41F6-A6BD-8F09FC290EAA}"/>
    <cellStyle name="Normal 9 3 2" xfId="5184" xr:uid="{9A0BF8FA-F3DC-4DFE-B35F-A720BF09E567}"/>
    <cellStyle name="Normal 9 3 2 2" xfId="5185" xr:uid="{A27DAF66-1EE3-4FBE-AACD-F8B8D258A344}"/>
    <cellStyle name="Normal 9 3 2 2 2" xfId="5186" xr:uid="{89B1612E-D346-4EBB-B7A8-260A0325FD7E}"/>
    <cellStyle name="Normal 9 3 2 2 2 2" xfId="5187" xr:uid="{4039F259-2227-45D6-BC3E-9C58B2715D0B}"/>
    <cellStyle name="Normal 9 3 2 2 3" xfId="5188" xr:uid="{B090861A-075B-42CE-8496-F3C2AEA388B2}"/>
    <cellStyle name="Normal 9 3 2 2 4" xfId="5189" xr:uid="{5BA07DDD-0568-4A64-8208-B2DD0F057FB2}"/>
    <cellStyle name="Normal 9 3 2 2 5" xfId="5190" xr:uid="{D557C034-036C-4CDA-97A5-9A8542777E88}"/>
    <cellStyle name="Normal 9 3 2 3" xfId="5191" xr:uid="{7AFAEB9F-9DFA-4EA9-BF78-94B666F5702B}"/>
    <cellStyle name="Normal 9 3 2 3 2" xfId="5192" xr:uid="{428D818D-72D7-45D6-AAC5-BF6750BB466A}"/>
    <cellStyle name="Normal 9 3 2 4" xfId="5193" xr:uid="{E4BB5356-7F3A-4898-8E1D-245590F8FA6B}"/>
    <cellStyle name="Normal 9 3 2 5" xfId="5194" xr:uid="{B50D98CD-EE71-4EC3-B004-B2F107651FA7}"/>
    <cellStyle name="Normal 9 3 2 6" xfId="5195" xr:uid="{39F79A32-6F88-404D-98AB-58CDCD528A14}"/>
    <cellStyle name="Normal 9 3 3" xfId="5196" xr:uid="{4206E981-D428-42E3-886F-3653BD4505CE}"/>
    <cellStyle name="Normal 9 3 3 2" xfId="5197" xr:uid="{5FCD6B93-A402-48AA-BFF3-01E188C2749C}"/>
    <cellStyle name="Normal 9 3 3 2 2" xfId="5198" xr:uid="{210C6202-FD23-4969-96AB-52AF54352F83}"/>
    <cellStyle name="Normal 9 3 3 3" xfId="5199" xr:uid="{D57EC022-3284-4D00-9D56-C2FCD7B6AAA3}"/>
    <cellStyle name="Normal 9 3 3 4" xfId="5200" xr:uid="{1C9CE412-1643-45FA-AF7E-57F6D0106425}"/>
    <cellStyle name="Normal 9 3 3 5" xfId="5201" xr:uid="{ECE9202D-9DC1-412C-A19B-4CB9ACFB4250}"/>
    <cellStyle name="Normal 9 3 4" xfId="5202" xr:uid="{8F6B06A1-A5AB-4D44-8B25-3B97DEFF3182}"/>
    <cellStyle name="Normal 9 3 4 2" xfId="5203" xr:uid="{EABABFEE-48CC-405E-8FDB-7263F9E74C47}"/>
    <cellStyle name="Normal 9 3 4 2 2" xfId="5204" xr:uid="{4E8E7F28-5743-477E-A307-6419C750BAD5}"/>
    <cellStyle name="Normal 9 3 4 3" xfId="5205" xr:uid="{5DED3D88-8663-46F8-91BD-AD6F688B9EE2}"/>
    <cellStyle name="Normal 9 3 4 4" xfId="5206" xr:uid="{3D257A8B-DF1A-493D-AF67-4D47DB9D77D7}"/>
    <cellStyle name="Normal 9 3 4 5" xfId="5207" xr:uid="{3F4458D1-2362-4DEC-9D10-DC2A7A1F0521}"/>
    <cellStyle name="Normal 9 3 5" xfId="5208" xr:uid="{1873E985-7525-4DF0-81D9-6F1BED6D422A}"/>
    <cellStyle name="Normal 9 3 5 2" xfId="5209" xr:uid="{AC6D28A1-B269-4119-8939-CCA5494E7C70}"/>
    <cellStyle name="Normal 9 3 6" xfId="5210" xr:uid="{4ECAFDDF-8E43-4190-9E4D-25BC1F766072}"/>
    <cellStyle name="Normal 9 3 7" xfId="5211" xr:uid="{125DA6B6-00FC-46E8-AC4E-C0A5A5B436F5}"/>
    <cellStyle name="Normal 9 3 8" xfId="5212" xr:uid="{8ABCD438-5FE7-4BC7-A984-CF78EF4B9CC0}"/>
    <cellStyle name="Normal 9 4" xfId="5213" xr:uid="{43BDDBFD-50A6-42FE-8B6B-187B1BBB7F4E}"/>
    <cellStyle name="Normal 9 4 2" xfId="5214" xr:uid="{6F3FF929-47D5-446C-A1B1-633D928540F2}"/>
    <cellStyle name="Normal 9 4 2 2" xfId="5215" xr:uid="{6785B069-1E00-4188-A44C-D93DDC2060CA}"/>
    <cellStyle name="Normal 9 4 2 2 2" xfId="5216" xr:uid="{B82DF71F-CB5F-450D-92D6-3B674C8B3B66}"/>
    <cellStyle name="Normal 9 4 2 3" xfId="5217" xr:uid="{545811E8-D6E0-49FF-A5ED-160D730459D6}"/>
    <cellStyle name="Normal 9 4 2 4" xfId="5218" xr:uid="{9E0700F9-8048-45FC-BBC7-FEA290425C3D}"/>
    <cellStyle name="Normal 9 4 2 5" xfId="5219" xr:uid="{5CEABF68-FB6F-4F74-8D02-882E76CF7A61}"/>
    <cellStyle name="Normal 9 4 3" xfId="5220" xr:uid="{B624A13B-A2A0-4990-AA56-15B63EB0ED2A}"/>
    <cellStyle name="Normal 9 4 3 2" xfId="5221" xr:uid="{3D1E071E-9D01-4DA8-BD91-CB64290712DE}"/>
    <cellStyle name="Normal 9 4 4" xfId="5222" xr:uid="{BA8B72F9-9E37-4F67-AF4C-6E7192133B24}"/>
    <cellStyle name="Normal 9 4 5" xfId="5223" xr:uid="{44761FCB-87F2-4E01-B187-B0C5AF1362B9}"/>
    <cellStyle name="Normal 9 4 6" xfId="5224" xr:uid="{DE1E75B8-2DC8-4151-8674-9C5E5C9C586C}"/>
    <cellStyle name="Normal 9 5" xfId="5225" xr:uid="{62FED4B4-DA0A-43F9-9C2E-91DE2FB73D3B}"/>
    <cellStyle name="Normal 9 5 2" xfId="5226" xr:uid="{DAB4B30D-5CD6-4EEE-9729-96272D621EBF}"/>
    <cellStyle name="Normal 9 5 2 2" xfId="5227" xr:uid="{77DD1026-38A1-45F6-B8C7-3467BCF4EBBC}"/>
    <cellStyle name="Normal 9 5 3" xfId="5228" xr:uid="{BD6397CA-D4B8-4F1E-BD47-C652BA522D62}"/>
    <cellStyle name="Normal 9 5 4" xfId="5229" xr:uid="{69B25F3D-F467-48BD-9BD3-684494F203CA}"/>
    <cellStyle name="Normal 9 5 5" xfId="5230" xr:uid="{BB09AAD3-E112-480C-BD5C-3B038D401441}"/>
    <cellStyle name="Normal 9 6" xfId="5231" xr:uid="{147FA504-50A5-45BC-BA42-1C14220F0BC6}"/>
    <cellStyle name="Normal 9 6 2" xfId="5232" xr:uid="{E951C13A-B130-4939-9232-C7ED2521263B}"/>
    <cellStyle name="Normal 9 6 2 2" xfId="5233" xr:uid="{21993C08-A645-4ACE-ACAB-883845BC80FC}"/>
    <cellStyle name="Normal 9 6 3" xfId="5234" xr:uid="{102A3212-2693-4D18-8B41-2278CF494CEC}"/>
    <cellStyle name="Normal 9 6 4" xfId="5235" xr:uid="{B1E40ED0-BBD8-487A-B954-FABD6B950F86}"/>
    <cellStyle name="Normal 9 6 5" xfId="5236" xr:uid="{31C387CE-3BA7-4E9B-8B1C-771907A44016}"/>
    <cellStyle name="Normal 9 7" xfId="5237" xr:uid="{7D412C1C-3161-4677-A28F-877E2E8CEE0C}"/>
    <cellStyle name="Normal 9 7 2" xfId="5238" xr:uid="{90786A96-B31B-4D1E-8BCB-C265EAFA0D74}"/>
    <cellStyle name="Normal 9 7 2 2" xfId="5239" xr:uid="{34D08EAC-0F05-4FDD-ACCB-D3F8A5A9BF3F}"/>
    <cellStyle name="Normal 9 7 3" xfId="5240" xr:uid="{C2BB36A6-0675-45FB-8BEE-8BAB1953DB10}"/>
    <cellStyle name="Normal 9 7 4" xfId="5241" xr:uid="{625A083F-F1E4-4E8D-B29E-36432DD60A32}"/>
    <cellStyle name="Normal 9 7 5" xfId="5242" xr:uid="{5720BFBF-8E26-4DAF-9797-F6B771F33136}"/>
    <cellStyle name="Normal 9 8" xfId="5243" xr:uid="{BF4E11D6-5271-452E-B1A2-74616C62519C}"/>
    <cellStyle name="Normal 9 8 2" xfId="5244" xr:uid="{C6AF5935-5117-4927-8D3C-F904B7DBAE61}"/>
    <cellStyle name="Normal 9 9" xfId="5245" xr:uid="{C0E6FCA7-A709-4542-8CA9-3E946578BC53}"/>
    <cellStyle name="Notas 10" xfId="5246" xr:uid="{37A1EC53-631F-4587-AA04-783A2B1249C6}"/>
    <cellStyle name="Notas 10 2" xfId="5247" xr:uid="{07BAD966-95D9-4A84-AB11-82BC25217B34}"/>
    <cellStyle name="Notas 11" xfId="5248" xr:uid="{3D07A3C9-ECDE-4FA7-A5CE-97865B763039}"/>
    <cellStyle name="Notas 11 2" xfId="5249" xr:uid="{BC0BC4D9-857C-45B4-84FC-33DCD769E0CA}"/>
    <cellStyle name="Notas 12" xfId="5250" xr:uid="{C9C30919-D253-4619-AC1A-0EC49BD116CD}"/>
    <cellStyle name="Notas 12 2" xfId="5251" xr:uid="{EF3B4CFD-318C-4AFE-8300-A0B4BD0CFE90}"/>
    <cellStyle name="Notas 13" xfId="5252" xr:uid="{68B7FDD4-F2D1-4CC1-BC4F-FF353F068127}"/>
    <cellStyle name="Notas 13 2" xfId="5253" xr:uid="{E4D65517-8AE4-4763-AFBF-D44AFAF41785}"/>
    <cellStyle name="Notas 14" xfId="5254" xr:uid="{E70A098D-8BF7-4411-A10A-F4DBF4759B34}"/>
    <cellStyle name="Notas 14 2" xfId="5255" xr:uid="{B241DA5D-029E-4D0F-8650-98CF1807591A}"/>
    <cellStyle name="Notas 15" xfId="5256" xr:uid="{991C22E5-5CBD-434D-95DC-53216C891839}"/>
    <cellStyle name="Notas 15 2" xfId="5257" xr:uid="{7B7E0C55-2CAC-4112-AF92-FBD4BB030D54}"/>
    <cellStyle name="Notas 16" xfId="5258" xr:uid="{E757EA86-A422-47DA-B0DA-FD3478C858D2}"/>
    <cellStyle name="Notas 16 2" xfId="5259" xr:uid="{6A4F49FA-75FD-46B7-A25D-0A2BEF4BDCB1}"/>
    <cellStyle name="Notas 17" xfId="5260" xr:uid="{D4A2D06E-6790-4263-92CF-A426E99B6586}"/>
    <cellStyle name="Notas 17 2" xfId="5261" xr:uid="{A8EC909D-AC91-439C-A8CA-1CB5298D6776}"/>
    <cellStyle name="Notas 18" xfId="5262" xr:uid="{A8B6369A-3DA4-4144-A172-71C4CD8AC252}"/>
    <cellStyle name="Notas 18 2" xfId="5263" xr:uid="{126E51E8-2FF2-4093-9F17-3A4215216173}"/>
    <cellStyle name="Notas 19" xfId="5264" xr:uid="{6BAFA960-E54D-4577-86CD-A9840AE8247F}"/>
    <cellStyle name="Notas 19 2" xfId="5265" xr:uid="{46B2B7F1-04BD-497B-A0B0-BEB10A457E5B}"/>
    <cellStyle name="Notas 2" xfId="5266" xr:uid="{B54A684C-411F-4C0C-A4D9-934384F217CD}"/>
    <cellStyle name="Notas 2 10" xfId="5267" xr:uid="{F5EF9AF6-21AD-4A43-93B6-7A454DD59855}"/>
    <cellStyle name="Notas 2 10 2" xfId="5268" xr:uid="{FA31BAD6-18B4-433E-A10D-339B27D8779F}"/>
    <cellStyle name="Notas 2 11" xfId="5269" xr:uid="{E966ED5D-BBDA-40B7-B976-2CE8BEDA8169}"/>
    <cellStyle name="Notas 2 11 2" xfId="5270" xr:uid="{152ADDCE-867E-4F34-BB0A-26ECDC6430D8}"/>
    <cellStyle name="Notas 2 12" xfId="5271" xr:uid="{7E258036-6529-4504-8CD0-75452FB63C25}"/>
    <cellStyle name="Notas 2 12 2" xfId="5272" xr:uid="{FBFF335B-A99A-4098-B362-B4C418EF0F22}"/>
    <cellStyle name="Notas 2 13" xfId="5273" xr:uid="{514C0F0A-5CCA-4E73-AB1F-16488274EA3C}"/>
    <cellStyle name="Notas 2 13 2" xfId="5274" xr:uid="{1E5870B6-D787-46A2-B70B-030B0C624871}"/>
    <cellStyle name="Notas 2 14" xfId="5275" xr:uid="{F2A01828-0570-4876-80BE-C143416D9BF9}"/>
    <cellStyle name="Notas 2 14 2" xfId="5276" xr:uid="{DECAE8D4-A940-436E-9223-D62AEDD5592D}"/>
    <cellStyle name="Notas 2 15" xfId="5277" xr:uid="{60B2EE41-679B-47F8-B7F3-26C0FD19534E}"/>
    <cellStyle name="Notas 2 15 2" xfId="5278" xr:uid="{13408BB7-86C7-416F-9ADC-04CF8A71EAF8}"/>
    <cellStyle name="Notas 2 16" xfId="5279" xr:uid="{8FD0E14B-A99F-42D9-B811-BA838A4C9F03}"/>
    <cellStyle name="Notas 2 16 2" xfId="5280" xr:uid="{0161FCA0-B300-4656-9931-250D5FCDA484}"/>
    <cellStyle name="Notas 2 17" xfId="5281" xr:uid="{F1CD5164-58DF-4A92-B1E2-409D2EA8F1D4}"/>
    <cellStyle name="Notas 2 17 2" xfId="5282" xr:uid="{35E017E6-B9C1-4318-95AE-CA253EA2AF50}"/>
    <cellStyle name="Notas 2 18" xfId="5283" xr:uid="{1019AA35-7B4B-45C9-BD89-D9158E75FF8B}"/>
    <cellStyle name="Notas 2 18 2" xfId="5284" xr:uid="{F33BA828-EA0B-4BC5-B6E3-5F8A82D56151}"/>
    <cellStyle name="Notas 2 19" xfId="5285" xr:uid="{9344788C-528A-4B8C-B06C-36212338CB2D}"/>
    <cellStyle name="Notas 2 19 2" xfId="5286" xr:uid="{1B779DC6-9644-4390-B79F-94E433923C74}"/>
    <cellStyle name="Notas 2 2" xfId="5287" xr:uid="{1172E320-3551-41A1-BDBD-3146D5F75096}"/>
    <cellStyle name="Notas 2 2 10" xfId="5288" xr:uid="{95F69B36-465E-4446-AAD2-D988A4567B76}"/>
    <cellStyle name="Notas 2 2 10 2" xfId="5289" xr:uid="{22604BBB-4C87-4CE3-B66D-F299C7E04EC4}"/>
    <cellStyle name="Notas 2 2 11" xfId="5290" xr:uid="{C1C0827E-62CA-47F8-8481-EDD294F0C361}"/>
    <cellStyle name="Notas 2 2 11 2" xfId="5291" xr:uid="{0E10A187-1427-4A99-B785-E93418CDBE53}"/>
    <cellStyle name="Notas 2 2 12" xfId="5292" xr:uid="{849356DE-BC34-439B-8740-0368DF5327C6}"/>
    <cellStyle name="Notas 2 2 12 2" xfId="5293" xr:uid="{938BC215-BC6E-4A88-B1E8-8B4D0A4E2128}"/>
    <cellStyle name="Notas 2 2 13" xfId="5294" xr:uid="{4669C2F7-EE7F-480B-B0CC-E0093ABE7BA0}"/>
    <cellStyle name="Notas 2 2 13 2" xfId="5295" xr:uid="{2AE2156C-0FE4-46A4-AD20-A5BAFAE48E24}"/>
    <cellStyle name="Notas 2 2 14" xfId="5296" xr:uid="{4F03C852-F922-497C-A992-7428812780C5}"/>
    <cellStyle name="Notas 2 2 14 2" xfId="5297" xr:uid="{8D416645-B7A8-4547-934A-392DEA48E593}"/>
    <cellStyle name="Notas 2 2 15" xfId="5298" xr:uid="{2B2DB803-5126-4F12-9860-604CA5A06449}"/>
    <cellStyle name="Notas 2 2 15 2" xfId="5299" xr:uid="{F82436BD-0FF5-45E0-AC14-86670504371D}"/>
    <cellStyle name="Notas 2 2 16" xfId="5300" xr:uid="{802119D2-C54C-4F81-B2F4-6BC93A3A2CAD}"/>
    <cellStyle name="Notas 2 2 16 2" xfId="5301" xr:uid="{36315BDA-9C2A-4ACC-B599-08E0173551EF}"/>
    <cellStyle name="Notas 2 2 17" xfId="5302" xr:uid="{5F183D70-351A-4BBE-91B7-020C61E744F5}"/>
    <cellStyle name="Notas 2 2 17 2" xfId="5303" xr:uid="{35E6A3E3-07A5-4872-BD24-D93423A43497}"/>
    <cellStyle name="Notas 2 2 18" xfId="5304" xr:uid="{60DFB3F1-2419-4C20-8237-C7A3B0248983}"/>
    <cellStyle name="Notas 2 2 18 2" xfId="5305" xr:uid="{95691084-7100-4110-A520-B97A9FF5EDD3}"/>
    <cellStyle name="Notas 2 2 19" xfId="5306" xr:uid="{C020D8F6-0264-461A-8A0F-46711E6F74A5}"/>
    <cellStyle name="Notas 2 2 19 2" xfId="5307" xr:uid="{D80571F1-6464-460E-9E40-DDC463DFA95E}"/>
    <cellStyle name="Notas 2 2 2" xfId="5308" xr:uid="{180F7806-AEF3-4A1F-A63F-FC240641666F}"/>
    <cellStyle name="Notas 2 2 2 10" xfId="5309" xr:uid="{D49390AF-C307-41A7-B3E6-A6CECD6F28E2}"/>
    <cellStyle name="Notas 2 2 2 11" xfId="5310" xr:uid="{8FF0B449-6FCB-403F-BD25-85EF7EB16F19}"/>
    <cellStyle name="Notas 2 2 2 12" xfId="5311" xr:uid="{31134480-1F00-4ECC-99FA-FE6CE6AC90B0}"/>
    <cellStyle name="Notas 2 2 2 13" xfId="5312" xr:uid="{718601C2-E98C-47D6-89B6-898CC69ED344}"/>
    <cellStyle name="Notas 2 2 2 2" xfId="5313" xr:uid="{18236767-62B6-432C-9E39-2856906F7212}"/>
    <cellStyle name="Notas 2 2 2 2 2" xfId="5314" xr:uid="{886A6FDA-CA69-4F62-9CEC-BB43EEA8451F}"/>
    <cellStyle name="Notas 2 2 2 2 3" xfId="5315" xr:uid="{3701D1E9-0128-47D8-8056-4BE6BB6B955E}"/>
    <cellStyle name="Notas 2 2 2 2 4" xfId="5316" xr:uid="{0CA60A45-31E1-4C03-AA8E-65D064CDC593}"/>
    <cellStyle name="Notas 2 2 2 2 5" xfId="5317" xr:uid="{937EF311-ACA9-426B-B254-E54D30943FA0}"/>
    <cellStyle name="Notas 2 2 2 2 6" xfId="5318" xr:uid="{6EEBA1D9-5CEB-46C3-911C-F6B526500D46}"/>
    <cellStyle name="Notas 2 2 2 3" xfId="5319" xr:uid="{EE25EE93-8688-4EBB-A029-5D3D1028AF78}"/>
    <cellStyle name="Notas 2 2 2 3 2" xfId="5320" xr:uid="{CDC66C0C-D7FD-4B8A-ABB9-FEF24A5A175B}"/>
    <cellStyle name="Notas 2 2 2 3 3" xfId="5321" xr:uid="{9D2D0D4B-2ADB-48AF-9E4E-30FCA137DF96}"/>
    <cellStyle name="Notas 2 2 2 3 4" xfId="5322" xr:uid="{65B8B5EA-DED8-406A-8B84-34EA84038C54}"/>
    <cellStyle name="Notas 2 2 2 3 5" xfId="5323" xr:uid="{03230B0A-CA5D-4D99-A66C-4936DBAAE744}"/>
    <cellStyle name="Notas 2 2 2 4" xfId="5324" xr:uid="{1907C833-E825-48CE-9601-252D2F118E6E}"/>
    <cellStyle name="Notas 2 2 2 4 2" xfId="5325" xr:uid="{531A8133-D2F7-43B3-8947-35241836992E}"/>
    <cellStyle name="Notas 2 2 2 4 3" xfId="5326" xr:uid="{BFEA52E6-FBD6-4B91-958E-E5FEDC2A02DD}"/>
    <cellStyle name="Notas 2 2 2 4 4" xfId="5327" xr:uid="{B2A2B489-7485-4C29-A67A-5A185FAB73A3}"/>
    <cellStyle name="Notas 2 2 2 4 5" xfId="5328" xr:uid="{5D8053A0-28D9-4F48-8E02-F346FB57CB31}"/>
    <cellStyle name="Notas 2 2 2 5" xfId="5329" xr:uid="{1B58F1C0-C6C0-46EF-A13A-90C1D04DF8FB}"/>
    <cellStyle name="Notas 2 2 2 5 2" xfId="5330" xr:uid="{DE338D7E-924F-4555-A9E1-03476BF5B4DB}"/>
    <cellStyle name="Notas 2 2 2 6" xfId="5331" xr:uid="{126F8205-F470-40F7-8A0D-4CB6D84E7486}"/>
    <cellStyle name="Notas 2 2 2 7" xfId="5332" xr:uid="{0C1CE1D2-E9E3-4362-BBE2-808E25B6DD58}"/>
    <cellStyle name="Notas 2 2 2 8" xfId="5333" xr:uid="{FBC6F71F-0200-44F2-BB88-FC951125E340}"/>
    <cellStyle name="Notas 2 2 2 9" xfId="5334" xr:uid="{5D4A63EB-2B09-4E0B-8440-589791380D96}"/>
    <cellStyle name="Notas 2 2 20" xfId="5335" xr:uid="{42F49CF8-3C5B-46E5-8D87-68C0B0C8C10E}"/>
    <cellStyle name="Notas 2 2 20 2" xfId="5336" xr:uid="{C70EA905-DF32-40A3-B4B8-FCD985F3F47D}"/>
    <cellStyle name="Notas 2 2 21" xfId="5337" xr:uid="{D72C6072-1724-4535-BB28-BED9CAEE0F87}"/>
    <cellStyle name="Notas 2 2 21 2" xfId="5338" xr:uid="{243E0F25-4AD2-4BC9-9FF5-55373D57B1D3}"/>
    <cellStyle name="Notas 2 2 22" xfId="5339" xr:uid="{C282464B-83DA-40D1-B6E5-1378642EB20C}"/>
    <cellStyle name="Notas 2 2 22 2" xfId="5340" xr:uid="{70921B43-24E9-4C4B-A5DD-D96245EE097E}"/>
    <cellStyle name="Notas 2 2 23" xfId="5341" xr:uid="{A87F4B7E-9739-4448-A7B0-1562F15FA341}"/>
    <cellStyle name="Notas 2 2 23 2" xfId="5342" xr:uid="{9377B0EF-EF25-421A-B8F6-D209410E5EB0}"/>
    <cellStyle name="Notas 2 2 24" xfId="5343" xr:uid="{9E5F8405-CB16-40B5-80A1-5E6D19EA2A01}"/>
    <cellStyle name="Notas 2 2 24 2" xfId="5344" xr:uid="{A244A5E0-B809-4CA3-9EDA-61636275C0B0}"/>
    <cellStyle name="Notas 2 2 25" xfId="5345" xr:uid="{58993CAC-9FB5-44CA-B1A4-64A817B4D183}"/>
    <cellStyle name="Notas 2 2 25 2" xfId="5346" xr:uid="{5EB589B5-6E5E-49F0-B404-9C568801ABCD}"/>
    <cellStyle name="Notas 2 2 26" xfId="5347" xr:uid="{40D3D52C-6817-49C7-A6E6-EEF87DDCC6ED}"/>
    <cellStyle name="Notas 2 2 26 2" xfId="5348" xr:uid="{7E766842-2310-4D5B-892A-B3FD7025A45C}"/>
    <cellStyle name="Notas 2 2 27" xfId="5349" xr:uid="{8DB2483C-A7D6-4459-949A-2B093873BE62}"/>
    <cellStyle name="Notas 2 2 27 2" xfId="5350" xr:uid="{5E904458-A0D2-4BBB-A94A-2D2C49C64D04}"/>
    <cellStyle name="Notas 2 2 28" xfId="5351" xr:uid="{E541264A-819F-45C3-B96C-C57772541459}"/>
    <cellStyle name="Notas 2 2 29" xfId="5352" xr:uid="{D216D84E-3EF8-4561-99C7-4FEDFD45214C}"/>
    <cellStyle name="Notas 2 2 3" xfId="5353" xr:uid="{F19E155A-CADF-4775-8B7E-CEC368840187}"/>
    <cellStyle name="Notas 2 2 3 10" xfId="5354" xr:uid="{CF004933-E057-4A57-853B-1433F665EE8D}"/>
    <cellStyle name="Notas 2 2 3 11" xfId="5355" xr:uid="{E562FA16-0803-4F82-8CBA-923CDE6DD20D}"/>
    <cellStyle name="Notas 2 2 3 12" xfId="5356" xr:uid="{DD32B1DC-5B08-40A7-9E70-7400CC5C3699}"/>
    <cellStyle name="Notas 2 2 3 13" xfId="5357" xr:uid="{BC5148C5-FA3C-4722-B2AA-0F9DB4A09C17}"/>
    <cellStyle name="Notas 2 2 3 2" xfId="5358" xr:uid="{2DFCCFF8-F8F6-426E-B7C1-EE502ED3AF04}"/>
    <cellStyle name="Notas 2 2 3 2 2" xfId="5359" xr:uid="{F7234896-3BD6-4D82-A68A-43D005BB3068}"/>
    <cellStyle name="Notas 2 2 3 2 3" xfId="5360" xr:uid="{940B9FDF-34E4-43F6-9418-9DA5AF011E8B}"/>
    <cellStyle name="Notas 2 2 3 2 4" xfId="5361" xr:uid="{F5CC22DA-896E-4F51-9202-27148D6A807D}"/>
    <cellStyle name="Notas 2 2 3 2 5" xfId="5362" xr:uid="{B0EA13C3-391D-46EB-994D-52DC58244E15}"/>
    <cellStyle name="Notas 2 2 3 2 6" xfId="5363" xr:uid="{23FFB4A5-7125-4802-ABA2-E92650C5AE91}"/>
    <cellStyle name="Notas 2 2 3 3" xfId="5364" xr:uid="{299B623B-16D5-49DD-B6A2-DC790DC7047B}"/>
    <cellStyle name="Notas 2 2 3 3 2" xfId="5365" xr:uid="{BAFA6328-42B4-457B-8415-41DE56D6EEF4}"/>
    <cellStyle name="Notas 2 2 3 3 3" xfId="5366" xr:uid="{4F04F34E-1251-4B0F-8DA5-288298B46B11}"/>
    <cellStyle name="Notas 2 2 3 3 4" xfId="5367" xr:uid="{ACACF9BC-9B60-472C-AF8E-99A8CEAF6A48}"/>
    <cellStyle name="Notas 2 2 3 3 5" xfId="5368" xr:uid="{D7556FDC-8724-407F-B473-AB7E1A8EF4BE}"/>
    <cellStyle name="Notas 2 2 3 4" xfId="5369" xr:uid="{835E7F67-C82B-4FA4-B046-8CDD749AA9C1}"/>
    <cellStyle name="Notas 2 2 3 4 2" xfId="5370" xr:uid="{2E5D1B63-4EB7-4A4B-AA72-3392B1402317}"/>
    <cellStyle name="Notas 2 2 3 4 3" xfId="5371" xr:uid="{887E83C8-0A65-41DE-906F-47FD30EA5E57}"/>
    <cellStyle name="Notas 2 2 3 4 4" xfId="5372" xr:uid="{76D782BE-B1E4-44CD-B589-6C3D3DCBB358}"/>
    <cellStyle name="Notas 2 2 3 4 5" xfId="5373" xr:uid="{29815995-B26E-4A06-B26E-B007EAC4E65C}"/>
    <cellStyle name="Notas 2 2 3 5" xfId="5374" xr:uid="{0D37AE87-B22D-4002-ACD8-E30433CBDAE5}"/>
    <cellStyle name="Notas 2 2 3 5 2" xfId="5375" xr:uid="{444CDB79-3368-4C31-A4AA-C60D6C238D7B}"/>
    <cellStyle name="Notas 2 2 3 6" xfId="5376" xr:uid="{B5A49166-3B68-4BF0-A20B-5F2C5F48F923}"/>
    <cellStyle name="Notas 2 2 3 7" xfId="5377" xr:uid="{FFC8AEFB-7E56-4A83-BBDA-B7CDF95B9550}"/>
    <cellStyle name="Notas 2 2 3 8" xfId="5378" xr:uid="{0D49B7B0-83DC-4ECD-A5DE-B36F6931A39F}"/>
    <cellStyle name="Notas 2 2 3 9" xfId="5379" xr:uid="{778ADA56-BC46-43ED-841E-C164EE80FF2B}"/>
    <cellStyle name="Notas 2 2 30" xfId="5380" xr:uid="{45D03190-B606-4A2A-B033-ACA04A7DD0D3}"/>
    <cellStyle name="Notas 2 2 31" xfId="5381" xr:uid="{5DB178B4-BC32-481A-8D29-F456BF9CB037}"/>
    <cellStyle name="Notas 2 2 32" xfId="5382" xr:uid="{EF8AF6A4-3379-47CE-84D4-AEAE8F19FC13}"/>
    <cellStyle name="Notas 2 2 33" xfId="5383" xr:uid="{1CBC1AD8-D472-400B-9FA5-3D96D9395ADF}"/>
    <cellStyle name="Notas 2 2 34" xfId="5384" xr:uid="{EA276F11-AC60-49A7-8FD2-35C0908D0E1B}"/>
    <cellStyle name="Notas 2 2 4" xfId="5385" xr:uid="{4ECA535A-3B93-43EF-B577-0FF9ED13EE23}"/>
    <cellStyle name="Notas 2 2 4 10" xfId="5386" xr:uid="{4CC3DF60-81AE-4B6C-B62D-4B423740660F}"/>
    <cellStyle name="Notas 2 2 4 11" xfId="5387" xr:uid="{4AF2FC54-DF70-4F7D-9349-2D3F06C288DD}"/>
    <cellStyle name="Notas 2 2 4 12" xfId="5388" xr:uid="{2DBF4CA6-A41A-40DD-9DAC-63F1FBB94A7F}"/>
    <cellStyle name="Notas 2 2 4 13" xfId="5389" xr:uid="{3336F252-0F85-4071-8282-F4536E465BFE}"/>
    <cellStyle name="Notas 2 2 4 2" xfId="5390" xr:uid="{EFBE96CE-5AE7-4C9A-B2E5-2B616189D419}"/>
    <cellStyle name="Notas 2 2 4 2 2" xfId="5391" xr:uid="{54D609A4-0DC0-43E0-82AE-7D7A297D0E93}"/>
    <cellStyle name="Notas 2 2 4 2 3" xfId="5392" xr:uid="{19154E79-59A4-4E24-9502-E3630510EEAB}"/>
    <cellStyle name="Notas 2 2 4 2 4" xfId="5393" xr:uid="{5EFF8CBF-1A50-443E-BA32-177089B691B4}"/>
    <cellStyle name="Notas 2 2 4 2 5" xfId="5394" xr:uid="{031890BE-173D-4B84-A8C7-5B0A0B4A78BD}"/>
    <cellStyle name="Notas 2 2 4 2 6" xfId="5395" xr:uid="{32C5F441-8DB6-4B03-9406-CAD11693973F}"/>
    <cellStyle name="Notas 2 2 4 3" xfId="5396" xr:uid="{6C7161F1-8AAF-4FBF-A19C-9F71DAC66E9D}"/>
    <cellStyle name="Notas 2 2 4 3 2" xfId="5397" xr:uid="{FEB2DB62-277C-479D-B07A-78683C336349}"/>
    <cellStyle name="Notas 2 2 4 3 3" xfId="5398" xr:uid="{29C2D8D4-EEAA-4A2D-8F2D-C82A86E9883F}"/>
    <cellStyle name="Notas 2 2 4 3 4" xfId="5399" xr:uid="{294E27ED-01D5-4ACE-A8CD-EAF6FD4CB346}"/>
    <cellStyle name="Notas 2 2 4 3 5" xfId="5400" xr:uid="{4A33226F-3C9C-4D9F-BFE6-770B95927E35}"/>
    <cellStyle name="Notas 2 2 4 4" xfId="5401" xr:uid="{24B95DCD-950F-4981-B302-57662AE3D144}"/>
    <cellStyle name="Notas 2 2 4 4 2" xfId="5402" xr:uid="{CE4C1CAC-D26B-41C2-926F-DD82BEC6C29C}"/>
    <cellStyle name="Notas 2 2 4 4 3" xfId="5403" xr:uid="{0A148881-D3E4-4896-9509-3C877982CD14}"/>
    <cellStyle name="Notas 2 2 4 4 4" xfId="5404" xr:uid="{52AD7A91-8F2A-450F-9C0E-CB8639B12BB5}"/>
    <cellStyle name="Notas 2 2 4 4 5" xfId="5405" xr:uid="{28F9A683-4FCD-4B08-8C2D-B8D088287564}"/>
    <cellStyle name="Notas 2 2 4 5" xfId="5406" xr:uid="{0289DC8C-9C6E-4A7E-AA7A-FC67202DE99C}"/>
    <cellStyle name="Notas 2 2 4 6" xfId="5407" xr:uid="{AD4BD037-8052-4297-A09A-E64D785002EE}"/>
    <cellStyle name="Notas 2 2 4 7" xfId="5408" xr:uid="{AF2FE00A-11AA-4628-AC17-0B47CDAC21EE}"/>
    <cellStyle name="Notas 2 2 4 8" xfId="5409" xr:uid="{15EC023B-EA47-4765-B1DE-1F46A268BB14}"/>
    <cellStyle name="Notas 2 2 4 9" xfId="5410" xr:uid="{9CFD1590-AFEC-45E0-9BD0-487A76DD1614}"/>
    <cellStyle name="Notas 2 2 5" xfId="5411" xr:uid="{88A00E5A-E02F-40BF-8683-269E9C3BC357}"/>
    <cellStyle name="Notas 2 2 5 2" xfId="5412" xr:uid="{7D7BE40A-5389-44E5-A497-8B2485B0A409}"/>
    <cellStyle name="Notas 2 2 5 2 2" xfId="5413" xr:uid="{C0803CE2-1246-4492-8FF2-98BD245DE440}"/>
    <cellStyle name="Notas 2 2 5 3" xfId="5414" xr:uid="{02F26BE9-79E3-4F55-9662-A901E6503181}"/>
    <cellStyle name="Notas 2 2 5 4" xfId="5415" xr:uid="{47122DE6-36E1-4B2E-83E6-49FAB6B15906}"/>
    <cellStyle name="Notas 2 2 5 5" xfId="5416" xr:uid="{2062E1BA-8A4A-4F76-BC64-E79A0259C38A}"/>
    <cellStyle name="Notas 2 2 5 6" xfId="5417" xr:uid="{E8346F38-9092-4D99-88C8-BBC5AE37DFA3}"/>
    <cellStyle name="Notas 2 2 5 7" xfId="5418" xr:uid="{052C43B8-C1AF-4356-BFF6-92EBA93FC64D}"/>
    <cellStyle name="Notas 2 2 6" xfId="5419" xr:uid="{F77E5111-ED17-474F-BFBB-D548A1312A8D}"/>
    <cellStyle name="Notas 2 2 6 2" xfId="5420" xr:uid="{68B47EAE-6ED3-4882-82AC-8B638E5A3998}"/>
    <cellStyle name="Notas 2 2 7" xfId="5421" xr:uid="{89E34474-D367-4BD5-89EF-A30ABF1DBC40}"/>
    <cellStyle name="Notas 2 2 7 2" xfId="5422" xr:uid="{93F1917C-14EF-4BE2-8A0B-E185168B9E0F}"/>
    <cellStyle name="Notas 2 2 8" xfId="5423" xr:uid="{42586567-A13F-455E-B6AA-FAC7FCE658A6}"/>
    <cellStyle name="Notas 2 2 8 2" xfId="5424" xr:uid="{6226AE7B-E7CF-4A7A-9799-46647F27D42B}"/>
    <cellStyle name="Notas 2 2 9" xfId="5425" xr:uid="{987E8A2E-5283-4B65-895E-2904C6C1E0F5}"/>
    <cellStyle name="Notas 2 2 9 2" xfId="5426" xr:uid="{C8EC95FF-563A-4529-8FA9-88BF5EBAF99A}"/>
    <cellStyle name="Notas 2 20" xfId="5427" xr:uid="{35B4DF91-ED6F-43ED-8281-1319EB769A3E}"/>
    <cellStyle name="Notas 2 20 2" xfId="5428" xr:uid="{716A8F66-5C11-4C0E-99D6-00B452DCC852}"/>
    <cellStyle name="Notas 2 21" xfId="5429" xr:uid="{20828087-5879-4CB2-8080-63D88BC77090}"/>
    <cellStyle name="Notas 2 21 2" xfId="5430" xr:uid="{9E806BD2-4E62-4CE2-BEE7-44F1E8D0BCB6}"/>
    <cellStyle name="Notas 2 22" xfId="5431" xr:uid="{4E774377-EEB2-4E4A-80B8-2A7E9CFE8A09}"/>
    <cellStyle name="Notas 2 22 2" xfId="5432" xr:uid="{E6C6E930-434E-4F18-B245-A0D53BB9E753}"/>
    <cellStyle name="Notas 2 23" xfId="5433" xr:uid="{917FD8BD-3F88-4154-8D3E-A83F8A971AAE}"/>
    <cellStyle name="Notas 2 23 2" xfId="5434" xr:uid="{E469E3FD-D493-4535-866C-008290351DEF}"/>
    <cellStyle name="Notas 2 24" xfId="5435" xr:uid="{BFDE99BA-AEE5-464C-8754-3BC16CDE6D23}"/>
    <cellStyle name="Notas 2 24 2" xfId="5436" xr:uid="{FBC67A1C-66BF-4DD7-8782-D36399BE200A}"/>
    <cellStyle name="Notas 2 25" xfId="5437" xr:uid="{4974FBD0-458D-4403-9B67-6379AD1390AD}"/>
    <cellStyle name="Notas 2 25 2" xfId="5438" xr:uid="{3BC66505-B3D9-4715-A8E6-0E1FA64523EF}"/>
    <cellStyle name="Notas 2 26" xfId="5439" xr:uid="{BFA3FBFD-6393-4FAF-8CFB-8606560B45BC}"/>
    <cellStyle name="Notas 2 26 2" xfId="5440" xr:uid="{13E61B53-1774-4366-A48A-6534EF464177}"/>
    <cellStyle name="Notas 2 27" xfId="5441" xr:uid="{E82CD95A-E6C6-4547-BD7E-43BCA3750684}"/>
    <cellStyle name="Notas 2 27 2" xfId="5442" xr:uid="{BEB90A1D-9927-46A8-95C3-16B360CCF67F}"/>
    <cellStyle name="Notas 2 28" xfId="5443" xr:uid="{CE6E2B46-B55A-4BC1-B5ED-B93FCAA9937D}"/>
    <cellStyle name="Notas 2 28 2" xfId="5444" xr:uid="{AA4FB3EB-34A7-462F-A45C-B4472210413E}"/>
    <cellStyle name="Notas 2 29" xfId="5445" xr:uid="{6254F2D7-B4A8-4CEA-8C05-5C2ACD4969D3}"/>
    <cellStyle name="Notas 2 3" xfId="5446" xr:uid="{1FA42173-4F19-4312-A9B2-E26905C16509}"/>
    <cellStyle name="Notas 2 3 10" xfId="5447" xr:uid="{47B86C3D-126D-423F-B04E-99F713A671F0}"/>
    <cellStyle name="Notas 2 3 11" xfId="5448" xr:uid="{77C85749-9221-4CAD-BD7E-1B6629CEA565}"/>
    <cellStyle name="Notas 2 3 12" xfId="5449" xr:uid="{C2D2B43D-6F41-4016-8A58-2D4730B16433}"/>
    <cellStyle name="Notas 2 3 13" xfId="5450" xr:uid="{2B65FC05-CFED-4E5D-80CD-431A66A9F75B}"/>
    <cellStyle name="Notas 2 3 2" xfId="5451" xr:uid="{164BDF02-729B-4333-A9FA-7185B4C33455}"/>
    <cellStyle name="Notas 2 3 2 2" xfId="5452" xr:uid="{C7D0F115-4053-4476-94C5-5C177BFD008C}"/>
    <cellStyle name="Notas 2 3 2 3" xfId="5453" xr:uid="{4EDC49FB-BB7E-4625-ABA7-078242522E2E}"/>
    <cellStyle name="Notas 2 3 2 4" xfId="5454" xr:uid="{C53B98DD-490C-40D5-9A6F-4809700344C1}"/>
    <cellStyle name="Notas 2 3 2 5" xfId="5455" xr:uid="{C5A87283-F0EF-4F46-9BB1-73E01364B8FF}"/>
    <cellStyle name="Notas 2 3 2 6" xfId="5456" xr:uid="{A40977B7-E497-4DC3-B36E-A58B3A1E004A}"/>
    <cellStyle name="Notas 2 3 3" xfId="5457" xr:uid="{372A42F3-301F-476E-9CE9-E8A309EDD69D}"/>
    <cellStyle name="Notas 2 3 3 2" xfId="5458" xr:uid="{0B11F995-3A22-4981-BF88-D50609D76A45}"/>
    <cellStyle name="Notas 2 3 3 3" xfId="5459" xr:uid="{614F5BAC-B3B6-4896-87AA-43D67701891D}"/>
    <cellStyle name="Notas 2 3 3 4" xfId="5460" xr:uid="{A8A6A5A9-51FB-4D98-BCAC-7D040577E5FF}"/>
    <cellStyle name="Notas 2 3 3 5" xfId="5461" xr:uid="{9A2EA7FE-E302-4EB3-9C8D-0EBA1DA0B3F0}"/>
    <cellStyle name="Notas 2 3 4" xfId="5462" xr:uid="{88A1F8EA-AB13-48E4-A751-E7A25BEF005F}"/>
    <cellStyle name="Notas 2 3 4 2" xfId="5463" xr:uid="{14A602D3-8484-4632-B408-AF60A6FA8E58}"/>
    <cellStyle name="Notas 2 3 4 3" xfId="5464" xr:uid="{1E3F30B2-248D-4073-A3F0-59BB855D3B93}"/>
    <cellStyle name="Notas 2 3 4 4" xfId="5465" xr:uid="{A49102A7-836B-44D5-8015-A1BD43403EDA}"/>
    <cellStyle name="Notas 2 3 4 5" xfId="5466" xr:uid="{90ED57BB-052E-440B-A563-B7E392606A07}"/>
    <cellStyle name="Notas 2 3 5" xfId="5467" xr:uid="{C64D7199-1A09-4C1A-8ADB-5F8D02ECCC68}"/>
    <cellStyle name="Notas 2 3 5 2" xfId="5468" xr:uid="{2C29DE26-AB9B-4FF6-A21D-F2810299114A}"/>
    <cellStyle name="Notas 2 3 6" xfId="5469" xr:uid="{63123292-3EB1-4989-A73F-BFEA1E41B0DB}"/>
    <cellStyle name="Notas 2 3 7" xfId="5470" xr:uid="{1CFDCF66-3C11-4A03-8AFB-AF90AF4016DA}"/>
    <cellStyle name="Notas 2 3 8" xfId="5471" xr:uid="{6E2ACE18-2F65-433A-BC9F-41AD23C17E5F}"/>
    <cellStyle name="Notas 2 3 9" xfId="5472" xr:uid="{BE61DC4F-29A2-43EA-B36E-27E46C135339}"/>
    <cellStyle name="Notas 2 30" xfId="5473" xr:uid="{95908B74-A256-4482-9362-D6A3FE4A4C49}"/>
    <cellStyle name="Notas 2 31" xfId="5474" xr:uid="{A09A4DF1-DD5C-4A7B-A7C7-AF20FDCFD4F7}"/>
    <cellStyle name="Notas 2 32" xfId="5475" xr:uid="{FC1F8553-E35D-4F6D-82A6-474A1B795A53}"/>
    <cellStyle name="Notas 2 33" xfId="5476" xr:uid="{B4095198-67B8-4CE3-B7B2-8B240DA6A98F}"/>
    <cellStyle name="Notas 2 34" xfId="5477" xr:uid="{86F53120-0598-43CF-8D8A-81E6E8382464}"/>
    <cellStyle name="Notas 2 35" xfId="5478" xr:uid="{6422E660-D075-4316-9829-BD7FE69BA7D0}"/>
    <cellStyle name="Notas 2 4" xfId="5479" xr:uid="{23157EB0-5CC9-4CFF-B6B9-64B667BB6012}"/>
    <cellStyle name="Notas 2 4 10" xfId="5480" xr:uid="{77751FDE-C8B5-4B72-BC1B-4857016FFC58}"/>
    <cellStyle name="Notas 2 4 11" xfId="5481" xr:uid="{F4E0979C-ECC9-4513-A0DE-6CF107E3FFB8}"/>
    <cellStyle name="Notas 2 4 12" xfId="5482" xr:uid="{31EFE2E0-94E6-4A62-9F5B-284D61BB0508}"/>
    <cellStyle name="Notas 2 4 13" xfId="5483" xr:uid="{8515EF58-086F-47DA-AE3A-9C5E918BD3AB}"/>
    <cellStyle name="Notas 2 4 14" xfId="5484" xr:uid="{D34A6CA4-30F2-4610-8C6E-48FFDC4F8EB4}"/>
    <cellStyle name="Notas 2 4 2" xfId="5485" xr:uid="{45CBB88C-546E-474E-9097-9294F0BEF32B}"/>
    <cellStyle name="Notas 2 4 2 10" xfId="5486" xr:uid="{B5BAD6B9-6D2C-4FE6-A205-D3FC268A75AA}"/>
    <cellStyle name="Notas 2 4 2 11" xfId="5487" xr:uid="{60C4FB15-05DF-4F91-B4F2-01622BEF5877}"/>
    <cellStyle name="Notas 2 4 2 12" xfId="5488" xr:uid="{94F9F4D9-104F-44A8-95B3-A26F528C3AC8}"/>
    <cellStyle name="Notas 2 4 2 13" xfId="5489" xr:uid="{C603781B-3923-43F5-B972-97A0D59F1929}"/>
    <cellStyle name="Notas 2 4 2 2" xfId="5490" xr:uid="{797C698A-7759-4984-A160-AC087D6C03E2}"/>
    <cellStyle name="Notas 2 4 2 2 2" xfId="5491" xr:uid="{7B1F1A6F-5EC4-415F-ABCC-053E9D7F5F3A}"/>
    <cellStyle name="Notas 2 4 2 2 3" xfId="5492" xr:uid="{4949D8C4-BEBE-4193-A769-74C95E77D703}"/>
    <cellStyle name="Notas 2 4 2 2 4" xfId="5493" xr:uid="{C91BE20A-64D6-47E7-98E4-40FC776CB5DA}"/>
    <cellStyle name="Notas 2 4 2 2 5" xfId="5494" xr:uid="{D0235F67-9DAC-4A09-A56C-3CB4D69BF628}"/>
    <cellStyle name="Notas 2 4 2 2 6" xfId="5495" xr:uid="{3645D614-B44B-4E65-9D4D-05F19FA55F65}"/>
    <cellStyle name="Notas 2 4 2 3" xfId="5496" xr:uid="{34E3F3D8-7074-4311-9EEB-325BADBD16FD}"/>
    <cellStyle name="Notas 2 4 2 3 2" xfId="5497" xr:uid="{BEDD7F31-6A75-48DD-AAD4-448D88A630CB}"/>
    <cellStyle name="Notas 2 4 2 3 3" xfId="5498" xr:uid="{B48DEE2E-5722-4EE9-A5A8-DF5BA5C510F3}"/>
    <cellStyle name="Notas 2 4 2 3 4" xfId="5499" xr:uid="{8EA11055-BC39-41A5-B721-D7F44E3872F7}"/>
    <cellStyle name="Notas 2 4 2 3 5" xfId="5500" xr:uid="{4BD476FA-7A1D-41C6-8F8B-02BE401046E3}"/>
    <cellStyle name="Notas 2 4 2 4" xfId="5501" xr:uid="{33B2BA76-346D-4418-853F-2BA581778899}"/>
    <cellStyle name="Notas 2 4 2 4 2" xfId="5502" xr:uid="{D3B28488-F655-4B51-94E6-D6512055A867}"/>
    <cellStyle name="Notas 2 4 2 4 3" xfId="5503" xr:uid="{716AC796-308E-466C-B377-AD26273ACCA5}"/>
    <cellStyle name="Notas 2 4 2 4 4" xfId="5504" xr:uid="{E6AAAC95-3C62-4D60-B4AB-0E0850043033}"/>
    <cellStyle name="Notas 2 4 2 4 5" xfId="5505" xr:uid="{2816A6F9-A468-4C04-8194-A668E74E4236}"/>
    <cellStyle name="Notas 2 4 2 5" xfId="5506" xr:uid="{C86A6452-90ED-42C2-8954-32EEFACEB265}"/>
    <cellStyle name="Notas 2 4 2 5 2" xfId="5507" xr:uid="{D33377DC-1FCA-45E5-AC09-AF005D6548F9}"/>
    <cellStyle name="Notas 2 4 2 6" xfId="5508" xr:uid="{59F866FB-3283-4EAE-9B9C-6E887FED59D5}"/>
    <cellStyle name="Notas 2 4 2 7" xfId="5509" xr:uid="{20E75D87-8D4D-4642-8147-99F6E5E8E5E6}"/>
    <cellStyle name="Notas 2 4 2 8" xfId="5510" xr:uid="{26828B0B-FBCA-412A-BC1E-47C9A92F9DA5}"/>
    <cellStyle name="Notas 2 4 2 9" xfId="5511" xr:uid="{BC6F66F5-9A57-482E-952E-40D688523256}"/>
    <cellStyle name="Notas 2 4 3" xfId="5512" xr:uid="{530F099B-E3B4-4F39-A97F-F6F6F2D61DC8}"/>
    <cellStyle name="Notas 2 4 3 2" xfId="5513" xr:uid="{2D512B33-D31F-440C-835E-1F59BCDF5832}"/>
    <cellStyle name="Notas 2 4 3 3" xfId="5514" xr:uid="{C03D726D-1F08-4337-803B-7D549F4BC3CA}"/>
    <cellStyle name="Notas 2 4 3 4" xfId="5515" xr:uid="{23FEAE9F-E1D3-4938-98F4-ADDC4F612E16}"/>
    <cellStyle name="Notas 2 4 3 5" xfId="5516" xr:uid="{5C9DB2C2-3B18-42D5-BD77-084C51C5771F}"/>
    <cellStyle name="Notas 2 4 3 6" xfId="5517" xr:uid="{33F56BF0-185A-4BBE-B58D-5F5C152D4B8E}"/>
    <cellStyle name="Notas 2 4 4" xfId="5518" xr:uid="{0A235D4E-6F43-47A3-BCF1-4BCDBE65857D}"/>
    <cellStyle name="Notas 2 4 4 2" xfId="5519" xr:uid="{3DEBBCB2-AD8A-42AE-9425-5E17AA5301E1}"/>
    <cellStyle name="Notas 2 4 4 3" xfId="5520" xr:uid="{F946B150-CBBA-4859-AD6E-FD2F9C995416}"/>
    <cellStyle name="Notas 2 4 4 4" xfId="5521" xr:uid="{6A435B38-91AD-4AE4-8B3A-6FF597974500}"/>
    <cellStyle name="Notas 2 4 4 5" xfId="5522" xr:uid="{A3A929E6-59E4-4514-BA4F-F8FBD4930265}"/>
    <cellStyle name="Notas 2 4 5" xfId="5523" xr:uid="{70D5A063-EBFA-4093-9A8E-A4D5AF329409}"/>
    <cellStyle name="Notas 2 4 5 2" xfId="5524" xr:uid="{D009795E-9CE5-49FC-B1AD-D69985A57222}"/>
    <cellStyle name="Notas 2 4 5 3" xfId="5525" xr:uid="{51BCD0E2-A8A0-4616-96FC-53405992794A}"/>
    <cellStyle name="Notas 2 4 5 4" xfId="5526" xr:uid="{F34DD47B-789F-4F7D-8DD9-C8696CC25294}"/>
    <cellStyle name="Notas 2 4 5 5" xfId="5527" xr:uid="{C721F485-89D7-4C12-8302-43A0B3477C33}"/>
    <cellStyle name="Notas 2 4 6" xfId="5528" xr:uid="{5F225209-5D00-4375-9F91-2487F324ACB4}"/>
    <cellStyle name="Notas 2 4 6 2" xfId="5529" xr:uid="{FC684115-ECF7-4E5F-BAA4-542D8229FCC7}"/>
    <cellStyle name="Notas 2 4 7" xfId="5530" xr:uid="{D7383384-DB5A-409E-8FB3-16981FE8F5AC}"/>
    <cellStyle name="Notas 2 4 8" xfId="5531" xr:uid="{415F5C2D-6C6D-44B7-A3DF-1C291A67F58B}"/>
    <cellStyle name="Notas 2 4 9" xfId="5532" xr:uid="{AD3B5206-C3A1-47CD-8944-55834138FE41}"/>
    <cellStyle name="Notas 2 5" xfId="5533" xr:uid="{74718E56-B516-47D8-AD45-93CEF65BBB65}"/>
    <cellStyle name="Notas 2 5 10" xfId="5534" xr:uid="{02369813-73F0-4F44-8BB8-74DCADB7275D}"/>
    <cellStyle name="Notas 2 5 11" xfId="5535" xr:uid="{EE86C361-DA61-43D8-8B82-B56BC8A802F0}"/>
    <cellStyle name="Notas 2 5 12" xfId="5536" xr:uid="{4FDEF496-8CDE-460D-85ED-7CD47921179D}"/>
    <cellStyle name="Notas 2 5 13" xfId="5537" xr:uid="{92E4FA39-9B7C-48E7-90EB-347A38DF475A}"/>
    <cellStyle name="Notas 2 5 2" xfId="5538" xr:uid="{874397F8-56E0-40CC-9CB4-C269B9BA1C0A}"/>
    <cellStyle name="Notas 2 5 2 2" xfId="5539" xr:uid="{34B7CF13-CB3F-41E4-A737-A998D81DC043}"/>
    <cellStyle name="Notas 2 5 2 3" xfId="5540" xr:uid="{67335B78-0F98-42D5-B81D-3589BB7305AD}"/>
    <cellStyle name="Notas 2 5 2 4" xfId="5541" xr:uid="{A63F94F0-FC03-49AC-BB3A-10E13C3ED4D1}"/>
    <cellStyle name="Notas 2 5 2 5" xfId="5542" xr:uid="{376D1C85-FF81-4426-8EA9-095B63120D1C}"/>
    <cellStyle name="Notas 2 5 2 6" xfId="5543" xr:uid="{29724984-813B-439D-9D62-E0CA62067756}"/>
    <cellStyle name="Notas 2 5 3" xfId="5544" xr:uid="{5F2E7635-0DF3-4964-AE47-1BA323B20B29}"/>
    <cellStyle name="Notas 2 5 3 2" xfId="5545" xr:uid="{E9B8720B-DEAE-4493-8EF7-0A298AED75D0}"/>
    <cellStyle name="Notas 2 5 3 3" xfId="5546" xr:uid="{9D1BF8DC-3ABE-47B7-BBA0-78336EF80829}"/>
    <cellStyle name="Notas 2 5 3 4" xfId="5547" xr:uid="{0FC903B7-C59C-44BE-8B75-EC9FA1ECF4B2}"/>
    <cellStyle name="Notas 2 5 3 5" xfId="5548" xr:uid="{7E8097B9-4078-41FC-B8D5-C826CB09139F}"/>
    <cellStyle name="Notas 2 5 4" xfId="5549" xr:uid="{77DC7681-0A10-4B1E-B5D0-452AAF216011}"/>
    <cellStyle name="Notas 2 5 4 2" xfId="5550" xr:uid="{AAF2EE57-5069-42FB-9757-C7E3157317E5}"/>
    <cellStyle name="Notas 2 5 4 3" xfId="5551" xr:uid="{AA3B249F-608A-4824-A349-68563001ACCA}"/>
    <cellStyle name="Notas 2 5 4 4" xfId="5552" xr:uid="{12138559-3B76-4D59-800D-2BF92F3B69BA}"/>
    <cellStyle name="Notas 2 5 4 5" xfId="5553" xr:uid="{32D54599-86C6-4D6B-B611-A0681DFA4513}"/>
    <cellStyle name="Notas 2 5 5" xfId="5554" xr:uid="{A5D332E3-1312-493A-BA4C-763EB62199AF}"/>
    <cellStyle name="Notas 2 5 5 2" xfId="5555" xr:uid="{4B4C634B-CF4C-4F07-87C0-7A9101C7CE55}"/>
    <cellStyle name="Notas 2 5 6" xfId="5556" xr:uid="{715F3393-00F1-416F-97A0-EE64A8D6B7BB}"/>
    <cellStyle name="Notas 2 5 7" xfId="5557" xr:uid="{5771F6AE-787B-42F6-9002-E15667F391CD}"/>
    <cellStyle name="Notas 2 5 8" xfId="5558" xr:uid="{304E58BD-A406-4175-BC61-30A5C6C74805}"/>
    <cellStyle name="Notas 2 5 9" xfId="5559" xr:uid="{7A9FC834-250A-4591-AF4A-ED3463EB2037}"/>
    <cellStyle name="Notas 2 6" xfId="5560" xr:uid="{83BDE8D5-A87B-4111-BD18-C71C8A57A789}"/>
    <cellStyle name="Notas 2 6 10" xfId="5561" xr:uid="{4F2F14F6-1288-4B83-BE7A-17E955F9DF16}"/>
    <cellStyle name="Notas 2 6 11" xfId="5562" xr:uid="{D4249AB9-B8F3-4575-BAD2-1B5569ACC86C}"/>
    <cellStyle name="Notas 2 6 12" xfId="5563" xr:uid="{45DFE8B7-E47A-4F38-BD94-BB6792299EFD}"/>
    <cellStyle name="Notas 2 6 13" xfId="5564" xr:uid="{A0B780D5-49B8-456B-908B-00739940E75D}"/>
    <cellStyle name="Notas 2 6 2" xfId="5565" xr:uid="{D95C76DA-185E-472D-AB08-DB4572BB6B60}"/>
    <cellStyle name="Notas 2 6 2 2" xfId="5566" xr:uid="{B7DC0CF4-8635-4A7A-956F-05E0B667C446}"/>
    <cellStyle name="Notas 2 6 2 3" xfId="5567" xr:uid="{20A23247-AABA-4AFD-8025-89FBD944A777}"/>
    <cellStyle name="Notas 2 6 2 4" xfId="5568" xr:uid="{664250B8-F3E1-4D87-B673-F94791B7408C}"/>
    <cellStyle name="Notas 2 6 2 5" xfId="5569" xr:uid="{86A5E572-B205-4B13-9717-62ED92FE5B5D}"/>
    <cellStyle name="Notas 2 6 2 6" xfId="5570" xr:uid="{947C64EA-04D6-47CA-8D04-6135CC1749EB}"/>
    <cellStyle name="Notas 2 6 3" xfId="5571" xr:uid="{8050B928-D855-45B1-85A5-53DCBEB07606}"/>
    <cellStyle name="Notas 2 6 3 2" xfId="5572" xr:uid="{99938D90-8779-4D4F-96DA-398CEF18F9F0}"/>
    <cellStyle name="Notas 2 6 3 3" xfId="5573" xr:uid="{10BB0E89-535D-452C-9599-DF2DA1655F9B}"/>
    <cellStyle name="Notas 2 6 3 4" xfId="5574" xr:uid="{644E9B98-3B5D-426D-AFCF-8A47655E6D03}"/>
    <cellStyle name="Notas 2 6 3 5" xfId="5575" xr:uid="{EEF58545-B637-4EB3-9316-F9E35BC4A30A}"/>
    <cellStyle name="Notas 2 6 4" xfId="5576" xr:uid="{6B4C9D1E-0198-4743-8B99-64B13C7DC1F5}"/>
    <cellStyle name="Notas 2 6 4 2" xfId="5577" xr:uid="{FA3220AB-FA9F-4FC1-AFC4-E2231EA534DC}"/>
    <cellStyle name="Notas 2 6 4 3" xfId="5578" xr:uid="{3CF3D354-6803-42E7-9989-F0E438A30355}"/>
    <cellStyle name="Notas 2 6 4 4" xfId="5579" xr:uid="{FCA6BD0F-3809-45F8-B548-A8A4702C2EE6}"/>
    <cellStyle name="Notas 2 6 4 5" xfId="5580" xr:uid="{00F7373D-3F51-4A20-9D4E-D25FC8F641DC}"/>
    <cellStyle name="Notas 2 6 5" xfId="5581" xr:uid="{C36FA59C-9A9E-47FF-AE3F-66F4EA89A540}"/>
    <cellStyle name="Notas 2 6 6" xfId="5582" xr:uid="{CAD89EFF-9E75-4E22-93E8-ACFABF5173C1}"/>
    <cellStyle name="Notas 2 6 7" xfId="5583" xr:uid="{58FCE2CE-8456-41DA-B632-767D3801475F}"/>
    <cellStyle name="Notas 2 6 8" xfId="5584" xr:uid="{755EBD59-B701-43B0-830F-E253BBE707D9}"/>
    <cellStyle name="Notas 2 6 9" xfId="5585" xr:uid="{10B426E8-373E-4C34-AD59-7D1E5C95DB3E}"/>
    <cellStyle name="Notas 2 7" xfId="5586" xr:uid="{CEDDF1F7-E9CC-4FE6-90B3-352907B2A540}"/>
    <cellStyle name="Notas 2 7 2" xfId="5587" xr:uid="{02B2DF91-CBF9-4005-AAE1-F71C168D2A92}"/>
    <cellStyle name="Notas 2 7 2 2" xfId="5588" xr:uid="{44AB446C-16FF-4E60-AC59-D5CF18AABDFA}"/>
    <cellStyle name="Notas 2 7 3" xfId="5589" xr:uid="{F26BB784-A255-4A3E-B0DD-6F434B96F357}"/>
    <cellStyle name="Notas 2 7 4" xfId="5590" xr:uid="{164D42A3-8401-43CC-8597-3D839E68D8B0}"/>
    <cellStyle name="Notas 2 7 5" xfId="5591" xr:uid="{4205EEFB-A0A6-4F91-A3D0-31A26514CF09}"/>
    <cellStyle name="Notas 2 7 6" xfId="5592" xr:uid="{A06C750F-A0B4-4B28-A858-54F2B991A159}"/>
    <cellStyle name="Notas 2 7 7" xfId="5593" xr:uid="{A0986325-601F-48A2-B7F9-B20913BF086A}"/>
    <cellStyle name="Notas 2 8" xfId="5594" xr:uid="{E0681D76-7659-4566-B0DC-FDBD440354EC}"/>
    <cellStyle name="Notas 2 8 2" xfId="5595" xr:uid="{74813CD8-EC16-40FD-B25C-42F215616CEC}"/>
    <cellStyle name="Notas 2 9" xfId="5596" xr:uid="{55D87CA0-F3BD-4740-B6C7-95552372024F}"/>
    <cellStyle name="Notas 2 9 2" xfId="5597" xr:uid="{C7A8CFB5-396A-4AB8-90CA-ECC6136D54F8}"/>
    <cellStyle name="Notas 20" xfId="5598" xr:uid="{45150D33-0222-471D-8766-C558757C332C}"/>
    <cellStyle name="Notas 20 2" xfId="5599" xr:uid="{071C825E-A06F-40C8-9E54-966A0D5B302E}"/>
    <cellStyle name="Notas 21" xfId="5600" xr:uid="{97948069-E27B-4C06-8806-F8582A5C046A}"/>
    <cellStyle name="Notas 21 2" xfId="5601" xr:uid="{2DAB5816-0660-4C82-A0DF-5B3B86571C7B}"/>
    <cellStyle name="Notas 22" xfId="5602" xr:uid="{E481E115-895C-4D85-B565-E326FCB2C1C2}"/>
    <cellStyle name="Notas 22 2" xfId="5603" xr:uid="{41FBC85E-7FA2-4B9B-A214-4899D97F80B7}"/>
    <cellStyle name="Notas 23" xfId="5604" xr:uid="{04C662F3-74C9-4EAA-BF47-C93A05A3B711}"/>
    <cellStyle name="Notas 23 2" xfId="5605" xr:uid="{7D55F140-D483-4661-AAE7-6C8F0D06F84A}"/>
    <cellStyle name="Notas 24" xfId="5606" xr:uid="{FE737245-7CC7-4685-AB2C-1C2B34D8D63E}"/>
    <cellStyle name="Notas 24 2" xfId="5607" xr:uid="{D44E87BE-FE23-48B1-904F-66CB22A5972F}"/>
    <cellStyle name="Notas 25" xfId="5608" xr:uid="{EA3F079B-D5EF-4AF8-AE9F-083D912FBCC5}"/>
    <cellStyle name="Notas 25 2" xfId="5609" xr:uid="{96BBB8F2-7C4B-4028-823F-4A02E1438748}"/>
    <cellStyle name="Notas 26" xfId="5610" xr:uid="{07B6512A-ABE9-4A61-88B9-89D159364281}"/>
    <cellStyle name="Notas 26 2" xfId="5611" xr:uid="{AC3ECBB3-AFB3-48D4-8DAC-62892E980CDF}"/>
    <cellStyle name="Notas 27" xfId="5612" xr:uid="{5AC27743-BE31-4107-9A6F-B429A77E2DAC}"/>
    <cellStyle name="Notas 27 2" xfId="5613" xr:uid="{F2BF10CA-6B01-4959-81FB-A86E48BF32A7}"/>
    <cellStyle name="Notas 28" xfId="5614" xr:uid="{AA123DB8-C73C-462F-954C-5E56BA7C7D08}"/>
    <cellStyle name="Notas 28 2" xfId="5615" xr:uid="{5973C0C0-FFD1-4C56-8BBE-37F4EFD8AF02}"/>
    <cellStyle name="Notas 29" xfId="5616" xr:uid="{720B51F8-7AE8-48D5-868E-FF3358BF9BA5}"/>
    <cellStyle name="Notas 3" xfId="5617" xr:uid="{D3280C22-E5B2-45E1-B335-D2BE02BD29A1}"/>
    <cellStyle name="Notas 3 10" xfId="5618" xr:uid="{EC23A94F-0595-4722-80D9-01D860F5DBDE}"/>
    <cellStyle name="Notas 3 11" xfId="5619" xr:uid="{AF9F1D31-8B63-429E-BA4F-75013337C4C3}"/>
    <cellStyle name="Notas 3 12" xfId="5620" xr:uid="{800CFDF4-11F9-44ED-97CD-48CA4A4B496C}"/>
    <cellStyle name="Notas 3 13" xfId="5621" xr:uid="{C212D5F1-0EE1-462D-BCBB-76E81D203BB3}"/>
    <cellStyle name="Notas 3 14" xfId="5622" xr:uid="{702B19B2-B2E3-4E75-B665-042741237F55}"/>
    <cellStyle name="Notas 3 2" xfId="5623" xr:uid="{5074D496-58AD-4A37-A50B-5407D97CFAF2}"/>
    <cellStyle name="Notas 3 2 10" xfId="5624" xr:uid="{2E19A94A-2E8B-44C9-A5E5-2EA6FC7A934B}"/>
    <cellStyle name="Notas 3 2 11" xfId="5625" xr:uid="{84EB762A-799B-43F5-B24B-B59DA77058F1}"/>
    <cellStyle name="Notas 3 2 12" xfId="5626" xr:uid="{F01ED018-F964-4223-B0AE-DF937129D5CB}"/>
    <cellStyle name="Notas 3 2 13" xfId="5627" xr:uid="{2BE4BF08-753A-47BF-B48C-1DF05E440F2D}"/>
    <cellStyle name="Notas 3 2 14" xfId="5628" xr:uid="{C63B601F-DA4C-470D-AAE0-73105611D02F}"/>
    <cellStyle name="Notas 3 2 2" xfId="5629" xr:uid="{B3727710-4AEB-495F-9FAD-DC9C194D7581}"/>
    <cellStyle name="Notas 3 2 2 2" xfId="5630" xr:uid="{033B1082-A84B-4806-8E70-B9711228D997}"/>
    <cellStyle name="Notas 3 2 2 3" xfId="5631" xr:uid="{ACEA58C7-9402-4DEB-B82D-3A58F4BA0875}"/>
    <cellStyle name="Notas 3 2 2 4" xfId="5632" xr:uid="{71CEBE0A-41A6-4294-A986-25BA9BB4787C}"/>
    <cellStyle name="Notas 3 2 2 5" xfId="5633" xr:uid="{D33C7193-93AD-4D7C-9ED4-2B42BFEE2B51}"/>
    <cellStyle name="Notas 3 2 2 6" xfId="5634" xr:uid="{F7F618FC-DC10-4119-8569-4E8F7AD69F9C}"/>
    <cellStyle name="Notas 3 2 3" xfId="5635" xr:uid="{60907D17-31B2-4DC8-8220-53C9609E37CB}"/>
    <cellStyle name="Notas 3 2 3 2" xfId="5636" xr:uid="{78ABE3A4-D0B0-44C3-ADB5-6F4FB75E0A5D}"/>
    <cellStyle name="Notas 3 2 3 3" xfId="5637" xr:uid="{5C6A881B-6ACA-405A-BCCA-69BF8BA63278}"/>
    <cellStyle name="Notas 3 2 3 4" xfId="5638" xr:uid="{2403D8F8-9EAC-4398-A60A-41082C84777C}"/>
    <cellStyle name="Notas 3 2 3 5" xfId="5639" xr:uid="{AA9161E0-DFEC-485D-B67D-21A0116BBAD9}"/>
    <cellStyle name="Notas 3 2 4" xfId="5640" xr:uid="{48F4BC4C-593F-4020-8AF3-13B15EAE70AD}"/>
    <cellStyle name="Notas 3 2 4 2" xfId="5641" xr:uid="{2B7175C9-3D55-4B1D-87AB-CBBA1CF9EE6F}"/>
    <cellStyle name="Notas 3 2 4 3" xfId="5642" xr:uid="{40E26E43-6DCF-49AA-99A4-D17A74C9754E}"/>
    <cellStyle name="Notas 3 2 4 4" xfId="5643" xr:uid="{D5288405-5492-4279-9C50-539817791932}"/>
    <cellStyle name="Notas 3 2 4 5" xfId="5644" xr:uid="{BF3A2C57-6B49-4963-A841-4342FB0A25DB}"/>
    <cellStyle name="Notas 3 2 5" xfId="5645" xr:uid="{048A8BEA-520D-41A5-A2EC-D5B1DADF52B5}"/>
    <cellStyle name="Notas 3 2 5 2" xfId="5646" xr:uid="{9583678F-B9E2-4C34-ADEE-9C7C442E03F2}"/>
    <cellStyle name="Notas 3 2 6" xfId="5647" xr:uid="{2DBC5D67-82D2-4F09-AEED-556697281BDB}"/>
    <cellStyle name="Notas 3 2 6 2" xfId="5648" xr:uid="{00349C85-1EDB-4A46-97E3-763B0C142473}"/>
    <cellStyle name="Notas 3 2 7" xfId="5649" xr:uid="{08CF6E7A-8B3B-453F-AD20-60BE44F5526A}"/>
    <cellStyle name="Notas 3 2 8" xfId="5650" xr:uid="{09B9E889-E358-4BE1-90D8-E58B3BC9D8AB}"/>
    <cellStyle name="Notas 3 2 9" xfId="5651" xr:uid="{4931963D-468B-4614-8B4F-5C907DDE7E22}"/>
    <cellStyle name="Notas 3 3" xfId="5652" xr:uid="{D2A3A1BA-4983-4B68-A4E1-13C1659D9037}"/>
    <cellStyle name="Notas 3 3 2" xfId="5653" xr:uid="{61C5DD39-0950-44AD-91F1-8271281B3483}"/>
    <cellStyle name="Notas 3 3 3" xfId="5654" xr:uid="{739E8CD9-8E68-4148-9D59-6A760FEC81EF}"/>
    <cellStyle name="Notas 3 3 4" xfId="5655" xr:uid="{852B5A7F-7FE6-4EC4-AA4B-D15B36B8485E}"/>
    <cellStyle name="Notas 3 3 5" xfId="5656" xr:uid="{6A7FDF8A-A80C-4B78-9463-D5738D0E2374}"/>
    <cellStyle name="Notas 3 3 6" xfId="5657" xr:uid="{BB7EFE58-DDBC-490F-914F-9801E9CA9BDE}"/>
    <cellStyle name="Notas 3 4" xfId="5658" xr:uid="{A03EBDA6-9E60-4433-85EC-FC3F66CBA884}"/>
    <cellStyle name="Notas 3 4 2" xfId="5659" xr:uid="{03C27729-1C0D-4D04-9D09-0AEDD30A81D8}"/>
    <cellStyle name="Notas 3 4 3" xfId="5660" xr:uid="{6BAB3E5E-F32B-47AE-A086-A8B5448B2087}"/>
    <cellStyle name="Notas 3 4 4" xfId="5661" xr:uid="{D898D232-BE98-4312-BDB1-3D0B93270062}"/>
    <cellStyle name="Notas 3 4 5" xfId="5662" xr:uid="{D5B7CF1F-42BE-4B53-B7C6-0DFDB7F79352}"/>
    <cellStyle name="Notas 3 5" xfId="5663" xr:uid="{A19AB3C4-FFF8-4FF6-8EF7-58BC3D23055A}"/>
    <cellStyle name="Notas 3 5 2" xfId="5664" xr:uid="{0D2371B4-C64C-4D07-8984-19F07C20AA9F}"/>
    <cellStyle name="Notas 3 5 3" xfId="5665" xr:uid="{1B752F25-7D2A-412D-8EE0-F82FF73B3C4A}"/>
    <cellStyle name="Notas 3 5 4" xfId="5666" xr:uid="{0264B95C-F4E1-41E3-A17D-5099AD5B2834}"/>
    <cellStyle name="Notas 3 5 5" xfId="5667" xr:uid="{633B70B6-EBC4-4075-80D8-C46163C92288}"/>
    <cellStyle name="Notas 3 6" xfId="5668" xr:uid="{E75599FE-3884-4C62-84EB-C930E38F8A7F}"/>
    <cellStyle name="Notas 3 6 2" xfId="5669" xr:uid="{28CC60BD-F04C-4088-8381-24D41B9048B2}"/>
    <cellStyle name="Notas 3 7" xfId="5670" xr:uid="{38943BC7-EEED-4B47-84D2-D27FCD3DDDC7}"/>
    <cellStyle name="Notas 3 8" xfId="5671" xr:uid="{D7EAC4E8-B46F-497E-8758-DA1A2F078A00}"/>
    <cellStyle name="Notas 3 9" xfId="5672" xr:uid="{CA97CFB5-BA97-48E7-9B88-31BB073AFD24}"/>
    <cellStyle name="Notas 30" xfId="5673" xr:uid="{B554094E-F5C2-4543-A9CE-3A5602E19495}"/>
    <cellStyle name="Notas 31" xfId="5674" xr:uid="{E0020E14-8E03-42FF-BF11-8F7425B479CB}"/>
    <cellStyle name="Notas 32" xfId="5675" xr:uid="{5D4DAF96-442F-478D-B4FF-6EFE2E3C26A3}"/>
    <cellStyle name="Notas 33" xfId="5676" xr:uid="{CD5F67B8-B9DE-4A5F-B71B-7B4E89BA8487}"/>
    <cellStyle name="Notas 34" xfId="5677" xr:uid="{170C9456-591A-4EB3-BAB7-3DFFE979CE66}"/>
    <cellStyle name="Notas 35" xfId="5678" xr:uid="{A7376140-66F0-41EF-8DE3-8016279CBF0B}"/>
    <cellStyle name="Notas 4" xfId="5679" xr:uid="{643437E2-A545-4115-9D01-AE7F1A00498E}"/>
    <cellStyle name="Notas 4 10" xfId="5680" xr:uid="{343582C5-AD62-4180-82B3-9B69000E1E80}"/>
    <cellStyle name="Notas 4 11" xfId="5681" xr:uid="{7F7CD0EE-A033-4BA7-9253-60A144ABB34F}"/>
    <cellStyle name="Notas 4 12" xfId="5682" xr:uid="{4E102E55-0B39-4129-8286-6654EF8D3C55}"/>
    <cellStyle name="Notas 4 13" xfId="5683" xr:uid="{25C2DAB6-4447-4F8C-AC4E-E6D706F8A234}"/>
    <cellStyle name="Notas 4 2" xfId="5684" xr:uid="{15ADC854-6279-4325-ADE0-6F965CE80C15}"/>
    <cellStyle name="Notas 4 2 2" xfId="5685" xr:uid="{3C2D5C37-9364-413E-93C2-0904D87FC724}"/>
    <cellStyle name="Notas 4 2 3" xfId="5686" xr:uid="{E9D2CA0A-CD78-490C-A868-B58CD1267892}"/>
    <cellStyle name="Notas 4 2 4" xfId="5687" xr:uid="{A93E6056-E650-4691-884A-D723A7C13AEC}"/>
    <cellStyle name="Notas 4 2 5" xfId="5688" xr:uid="{53432592-E97C-4FF2-BF4C-B9FDB6790129}"/>
    <cellStyle name="Notas 4 2 6" xfId="5689" xr:uid="{9A64BC00-27AD-4A37-8AC6-967466501B28}"/>
    <cellStyle name="Notas 4 3" xfId="5690" xr:uid="{AAC49EC3-26F6-42C4-B0FD-858EC6987643}"/>
    <cellStyle name="Notas 4 3 2" xfId="5691" xr:uid="{762090CD-FF67-4BCA-9461-78A975D750CD}"/>
    <cellStyle name="Notas 4 3 3" xfId="5692" xr:uid="{CA8199FC-AD40-46CB-8CC8-74E54FDA0B75}"/>
    <cellStyle name="Notas 4 3 4" xfId="5693" xr:uid="{DA6FF08D-CF39-4C2D-BFDA-9F8DFB5C3B99}"/>
    <cellStyle name="Notas 4 3 5" xfId="5694" xr:uid="{548C8499-9E2D-4E48-8F24-BCEAA8CAFB09}"/>
    <cellStyle name="Notas 4 4" xfId="5695" xr:uid="{AF49FFD3-191A-4964-A7D4-8DEFED623F32}"/>
    <cellStyle name="Notas 4 4 2" xfId="5696" xr:uid="{DD31B629-A304-446F-AC91-D0686AC12BD0}"/>
    <cellStyle name="Notas 4 4 3" xfId="5697" xr:uid="{08A807AE-2FD0-4E39-89F9-9F26118BD362}"/>
    <cellStyle name="Notas 4 4 4" xfId="5698" xr:uid="{AA14FEB4-A303-4DCB-AB7A-293EF303CCF7}"/>
    <cellStyle name="Notas 4 4 5" xfId="5699" xr:uid="{1DF872CB-682A-4631-8483-45765FB85E23}"/>
    <cellStyle name="Notas 4 5" xfId="5700" xr:uid="{A45A2427-C5D6-4045-85BB-C8111477C8BE}"/>
    <cellStyle name="Notas 4 5 2" xfId="5701" xr:uid="{FB8E363E-6055-4B1E-AAAE-C991E0D41DA3}"/>
    <cellStyle name="Notas 4 6" xfId="5702" xr:uid="{C78C9AE7-4688-43C8-804F-A086EA9EE112}"/>
    <cellStyle name="Notas 4 7" xfId="5703" xr:uid="{EB262C31-5A53-4CD1-883E-5C865391249E}"/>
    <cellStyle name="Notas 4 8" xfId="5704" xr:uid="{42A01128-3BC1-4828-9FD3-6BE5A620BA42}"/>
    <cellStyle name="Notas 4 9" xfId="5705" xr:uid="{ECD8852B-5FE6-41BB-A4B2-D07705F1231C}"/>
    <cellStyle name="Notas 5" xfId="5706" xr:uid="{E7FFDDEA-A035-4850-9F4F-1A17897FC7D2}"/>
    <cellStyle name="Notas 5 10" xfId="5707" xr:uid="{A9E85803-5144-47C0-ADDD-74CB75CAD8B0}"/>
    <cellStyle name="Notas 5 11" xfId="5708" xr:uid="{D73D9003-7882-4031-9124-67E27CB31449}"/>
    <cellStyle name="Notas 5 12" xfId="5709" xr:uid="{27F66EF5-0A65-44F2-AFBD-344B690AC23C}"/>
    <cellStyle name="Notas 5 13" xfId="5710" xr:uid="{574CFFBC-D0ED-4A18-BCE3-8F2B9643F533}"/>
    <cellStyle name="Notas 5 2" xfId="5711" xr:uid="{E87D2084-1ED5-4E3F-8DB2-4ED9C11D7B6E}"/>
    <cellStyle name="Notas 5 2 2" xfId="5712" xr:uid="{B16F5465-3E2E-4EC5-ABE7-87C563A65772}"/>
    <cellStyle name="Notas 5 2 3" xfId="5713" xr:uid="{621F34D3-FD18-4D02-A1F9-7B5FB17166AE}"/>
    <cellStyle name="Notas 5 2 4" xfId="5714" xr:uid="{6C7F5A5F-918D-4F31-B32E-159025AD6E40}"/>
    <cellStyle name="Notas 5 2 5" xfId="5715" xr:uid="{99CF4D2B-2138-41CC-9ECA-6BD9D0094440}"/>
    <cellStyle name="Notas 5 2 6" xfId="5716" xr:uid="{9FDF3429-291C-4DD5-B285-EDD77EDB6586}"/>
    <cellStyle name="Notas 5 3" xfId="5717" xr:uid="{2B9D04EA-6CA9-41B0-8DF2-23983FE14D97}"/>
    <cellStyle name="Notas 5 3 2" xfId="5718" xr:uid="{28D464FF-0538-4BE5-9BC9-E08BFB480271}"/>
    <cellStyle name="Notas 5 3 3" xfId="5719" xr:uid="{85B99614-464E-48DE-BC48-CEB865245630}"/>
    <cellStyle name="Notas 5 3 4" xfId="5720" xr:uid="{423AE5F1-7192-445E-B285-2CEFA972F88A}"/>
    <cellStyle name="Notas 5 3 5" xfId="5721" xr:uid="{CE535269-BF8A-46AA-97BE-9CCAB392F9E7}"/>
    <cellStyle name="Notas 5 4" xfId="5722" xr:uid="{CB631A2E-749F-4F61-9AD1-47B61B6D8298}"/>
    <cellStyle name="Notas 5 4 2" xfId="5723" xr:uid="{C35DE3A1-EE8B-4D2C-A267-8796A13CD524}"/>
    <cellStyle name="Notas 5 4 3" xfId="5724" xr:uid="{2943D0A4-71BE-4A1D-BAF2-5359A355A64C}"/>
    <cellStyle name="Notas 5 4 4" xfId="5725" xr:uid="{CBEA30B3-47A3-4D6E-8B7B-A685F424F589}"/>
    <cellStyle name="Notas 5 4 5" xfId="5726" xr:uid="{6D1297D1-CFB7-4AAD-B971-3CBCADCB5743}"/>
    <cellStyle name="Notas 5 5" xfId="5727" xr:uid="{DA40822C-BB14-452F-BF5B-4F913BCD9C39}"/>
    <cellStyle name="Notas 5 5 2" xfId="5728" xr:uid="{1A63B6AE-3F40-4E77-9DE1-D928F37650D3}"/>
    <cellStyle name="Notas 5 6" xfId="5729" xr:uid="{72A49958-DB50-4731-B52B-8C81B8986B0B}"/>
    <cellStyle name="Notas 5 7" xfId="5730" xr:uid="{CF18FAA6-F8F3-4154-8D70-40935B4313F9}"/>
    <cellStyle name="Notas 5 8" xfId="5731" xr:uid="{778FD5DD-0AC8-45C6-93C7-AECD1BF06688}"/>
    <cellStyle name="Notas 5 9" xfId="5732" xr:uid="{CC5EB4B5-8624-459E-AC72-64AFA7025575}"/>
    <cellStyle name="Notas 6" xfId="5733" xr:uid="{B48CD534-A27C-4061-AA36-32C6490DB559}"/>
    <cellStyle name="Notas 6 2" xfId="5734" xr:uid="{3316CCF8-F4D6-40D3-9218-58E243864DD7}"/>
    <cellStyle name="Notas 6 2 2" xfId="5735" xr:uid="{2DE4A1C6-F482-405A-AA00-159C2775D02B}"/>
    <cellStyle name="Notas 6 3" xfId="5736" xr:uid="{1422C96B-8EAD-4CAD-B887-580E82E5CDCC}"/>
    <cellStyle name="Notas 6 3 2" xfId="5737" xr:uid="{C01841C1-908D-4E4E-822D-F59520A997DA}"/>
    <cellStyle name="Notas 6 4" xfId="5738" xr:uid="{6ED19DBB-AB24-485A-A466-97272184E919}"/>
    <cellStyle name="Notas 6 4 2" xfId="5739" xr:uid="{BA6EE25B-7163-4C66-B313-2D08C5C9B8A7}"/>
    <cellStyle name="Notas 6 5" xfId="5740" xr:uid="{7AEFBDCF-B354-431E-A5CB-FC0D0E3E8F18}"/>
    <cellStyle name="Notas 7" xfId="5741" xr:uid="{FA6C3E3D-55BA-4437-B927-C574D84DC5FA}"/>
    <cellStyle name="Notas 7 2" xfId="5742" xr:uid="{901C263F-FD4B-4C7F-9CA4-42F251EBAE81}"/>
    <cellStyle name="Notas 7 2 2" xfId="5743" xr:uid="{95F39EEE-4B7D-40D5-BFD3-35E1DD689E4D}"/>
    <cellStyle name="Notas 7 3" xfId="5744" xr:uid="{2AC5771D-9A62-4E67-9C69-55D8E7BE8D66}"/>
    <cellStyle name="Notas 7 4" xfId="5745" xr:uid="{53A3A8BB-B8F4-407A-B958-0BF9694FBCCB}"/>
    <cellStyle name="Notas 7 5" xfId="5746" xr:uid="{8FCFFF00-AF9B-4D26-BEBE-BA4978F29ECF}"/>
    <cellStyle name="Notas 7 6" xfId="5747" xr:uid="{0127935B-5410-4089-B8A9-735667D5F120}"/>
    <cellStyle name="Notas 7 7" xfId="5748" xr:uid="{2EB438A9-CE0C-4737-A200-8AA168FFB755}"/>
    <cellStyle name="Notas 8" xfId="5749" xr:uid="{3F4666CD-FF96-4B0E-B5E5-610BC2B3876A}"/>
    <cellStyle name="Notas 8 2" xfId="5750" xr:uid="{9543CD2E-BC13-44FC-9B98-0F3078A3D283}"/>
    <cellStyle name="Notas 9" xfId="5751" xr:uid="{6C389857-F80B-4B91-8533-DC132E0A4E93}"/>
    <cellStyle name="Notas 9 2" xfId="5752" xr:uid="{C49D22BE-03E4-4036-B128-899740DC311D}"/>
    <cellStyle name="Œ…‹æØ‚è [0.00]_!!!GO" xfId="5753" xr:uid="{E039EE2D-1472-4983-990E-6D57B163D0CC}"/>
    <cellStyle name="Œ…‹æØ‚è_!!!GO" xfId="5754" xr:uid="{BACA931B-E634-4666-B801-209B56CA4BC6}"/>
    <cellStyle name="oft Excel]_x000d__x000a_Options5=1667_x000d__x000a_Options3=0_x000d__x000a_Basics=1_x000d__x000a_USER=アサヒ_x000d__x000a_CBTLOCATION=A:\MSOFFICE\EXCEL5\EXCELCBT_x000d__x000a_Pos=5,14,628" xfId="5755" xr:uid="{7D81E5D8-5088-4534-B196-6E720469CF1B}"/>
    <cellStyle name="per.style" xfId="5756" xr:uid="{0BAB2398-7557-4F42-A6B6-FBA97A744E60}"/>
    <cellStyle name="Percent" xfId="5757" xr:uid="{D1DF5861-DD5B-41ED-98EB-44C326DECD2C}"/>
    <cellStyle name="Percent [2]" xfId="5758" xr:uid="{69B0B901-194E-4D26-BDAA-38F3EDDA8B21}"/>
    <cellStyle name="Percent [2] 2" xfId="5759" xr:uid="{3595E0C8-47E8-4477-8619-5DE90C8B5305}"/>
    <cellStyle name="Percent [2] 3" xfId="5760" xr:uid="{507C4273-27A6-400A-9B76-E1199A57FD67}"/>
    <cellStyle name="Percent [2] 4" xfId="5761" xr:uid="{3A9CAD77-8989-4632-8AED-E7CE759D4A2A}"/>
    <cellStyle name="Percent [2] 5" xfId="5762" xr:uid="{539E1C72-3810-42E2-963B-753A44A0630B}"/>
    <cellStyle name="Percent [2] 6" xfId="5763" xr:uid="{090AEE65-7267-4188-9F8B-0EEC7FC4E0DB}"/>
    <cellStyle name="Percent [2] 7" xfId="5764" xr:uid="{866474B1-FC15-44F8-B634-984C97ECAD44}"/>
    <cellStyle name="Porcentaje" xfId="1" builtinId="5"/>
    <cellStyle name="Porcentaje 2" xfId="10" xr:uid="{589B8B9A-1CC2-40B0-B0D7-992E62A7D710}"/>
    <cellStyle name="Porcentaje 2 2" xfId="29" xr:uid="{C6E5CB4B-1707-4A1F-8051-0D2148F6C18B}"/>
    <cellStyle name="Porcentaje 3" xfId="16" xr:uid="{8CB7081D-6E51-4FE8-B3DB-9B25C8BE7905}"/>
    <cellStyle name="Porcentaje 3 2" xfId="34" xr:uid="{7ABB8BA4-B168-4794-983C-F70B8CD1230B}"/>
    <cellStyle name="Porcentual 2" xfId="5765" xr:uid="{2C82A11D-871F-4710-A6C9-2BF36CF7554A}"/>
    <cellStyle name="Porcentual 2 2" xfId="5766" xr:uid="{E4C1FE95-B12D-496E-8F1D-2827055C07C5}"/>
    <cellStyle name="Porcentual 2 3" xfId="5767" xr:uid="{90E15924-19F5-4BA8-A89F-C77F68B3B8BB}"/>
    <cellStyle name="Porcentual 2 4" xfId="5768" xr:uid="{3F72720F-11EB-42A6-8F8B-E58143480E4F}"/>
    <cellStyle name="Porcentual 3" xfId="5769" xr:uid="{76B28B81-F3D1-4A65-9816-A15309E35900}"/>
    <cellStyle name="Porcentual 3 2" xfId="5770" xr:uid="{C633FCB6-A740-47BF-8016-2D38136EBB97}"/>
    <cellStyle name="Porcentual 4" xfId="5771" xr:uid="{530680A9-8991-48E8-AB8C-560CCB4C28E1}"/>
    <cellStyle name="Porcentual 5" xfId="5772" xr:uid="{1C0E03B4-B78D-40DA-8CE3-C0450D0D6606}"/>
    <cellStyle name="Porcentual 6" xfId="5773" xr:uid="{8CE02F23-7F75-4F39-92EC-FB0E22C41B7D}"/>
    <cellStyle name="Porcentual 6 2" xfId="5774" xr:uid="{8E596251-99CF-4CFA-8F9F-7B719E7E4BBC}"/>
    <cellStyle name="price" xfId="5775" xr:uid="{FEA2062F-85EC-4BF9-93F8-C582A3BF7191}"/>
    <cellStyle name="pricing" xfId="5776" xr:uid="{3A6B0D4B-F646-4971-983B-B74AD09A76C6}"/>
    <cellStyle name="pricing 2" xfId="5777" xr:uid="{281B023D-0256-48E9-B2AB-36C995923673}"/>
    <cellStyle name="PSChar" xfId="5778" xr:uid="{DD81DE10-D1BF-4B1D-9F18-A8B6923C7E03}"/>
    <cellStyle name="revised" xfId="5779" xr:uid="{4DAF81DB-A5E0-45A2-B475-23F8B091C910}"/>
    <cellStyle name="RevList" xfId="5780" xr:uid="{C190287F-A57E-4843-9234-62B1FBE74DFA}"/>
    <cellStyle name="RevList 2" xfId="5781" xr:uid="{67E6D165-7AF0-4496-AFC6-1815C1F3D556}"/>
    <cellStyle name="Salida 10" xfId="5782" xr:uid="{EC472DD2-53E0-4C89-931C-14EDF1556051}"/>
    <cellStyle name="Salida 10 2" xfId="5783" xr:uid="{37969166-7287-4ED6-BD35-3C0680C9DBD0}"/>
    <cellStyle name="Salida 11" xfId="5784" xr:uid="{C9A318EA-BB34-4212-A279-D68D7F1382A1}"/>
    <cellStyle name="Salida 11 2" xfId="5785" xr:uid="{25A209E1-DAAB-49DE-89BE-A7930885D414}"/>
    <cellStyle name="Salida 12" xfId="5786" xr:uid="{7608BE8D-FF68-432D-B42D-8738F574280E}"/>
    <cellStyle name="Salida 12 2" xfId="5787" xr:uid="{86B7FE36-8801-4957-B172-A3C2FF4A9F61}"/>
    <cellStyle name="Salida 13" xfId="5788" xr:uid="{8A34EFFF-A011-456C-9856-2E3BFF4F4CF8}"/>
    <cellStyle name="Salida 13 2" xfId="5789" xr:uid="{8EDA400A-1EE3-419B-AD07-5C0E425ABA40}"/>
    <cellStyle name="Salida 14" xfId="5790" xr:uid="{5096C104-7381-45D9-BC1F-3BD8CCC5F0BE}"/>
    <cellStyle name="Salida 14 2" xfId="5791" xr:uid="{874A05B1-F2D5-4B1D-BE42-73E0A5BC2736}"/>
    <cellStyle name="Salida 15" xfId="5792" xr:uid="{A2326BD4-E939-4939-9B31-8BA82B0630E7}"/>
    <cellStyle name="Salida 15 2" xfId="5793" xr:uid="{24CFEDBE-2A7B-43B8-AFDB-6B7BA7B40294}"/>
    <cellStyle name="Salida 16" xfId="5794" xr:uid="{F8A36A2D-922E-4C1B-B1C9-AABB016A4300}"/>
    <cellStyle name="Salida 16 2" xfId="5795" xr:uid="{502882E4-4375-4277-A53F-4AE71F408A3E}"/>
    <cellStyle name="Salida 17" xfId="5796" xr:uid="{D5A1F176-34CF-481C-8C9F-16B459BFB227}"/>
    <cellStyle name="Salida 17 2" xfId="5797" xr:uid="{9868913B-7E88-4AA1-A937-12108C39964A}"/>
    <cellStyle name="Salida 18" xfId="5798" xr:uid="{349CB766-E1E8-4430-B275-A4BFBE36D7B8}"/>
    <cellStyle name="Salida 18 2" xfId="5799" xr:uid="{31DD7570-119F-4B08-A4EF-8433E36198AC}"/>
    <cellStyle name="Salida 19" xfId="5800" xr:uid="{2C737301-F189-42FA-A42E-C402DAC78623}"/>
    <cellStyle name="Salida 19 2" xfId="5801" xr:uid="{E1C615E2-70CB-4013-96B1-9D02709B0111}"/>
    <cellStyle name="Salida 2" xfId="5802" xr:uid="{BAE2C7F2-112A-4F04-B3FC-864FFF91D006}"/>
    <cellStyle name="Salida 2 10" xfId="5803" xr:uid="{62B6B610-67A2-4C8C-8C66-227122D24017}"/>
    <cellStyle name="Salida 2 11" xfId="5804" xr:uid="{CAC82BC7-B764-4BF9-AF70-5614DF8C6E7F}"/>
    <cellStyle name="Salida 2 12" xfId="5805" xr:uid="{1AD0627E-6C53-4172-8CF2-F4809DBA7FCB}"/>
    <cellStyle name="Salida 2 13" xfId="5806" xr:uid="{95EDC754-2287-426C-99B0-612DF2A88AF1}"/>
    <cellStyle name="Salida 2 14" xfId="5807" xr:uid="{36644E74-2160-4D9F-B4D4-6987A2F2C66C}"/>
    <cellStyle name="Salida 2 2" xfId="5808" xr:uid="{F087F2E5-41E4-4FAD-8CF5-B9CB0A0EFEDE}"/>
    <cellStyle name="Salida 2 2 10" xfId="5809" xr:uid="{5B17D28F-AFFB-497A-B855-2908E25B3E49}"/>
    <cellStyle name="Salida 2 2 11" xfId="5810" xr:uid="{1CDE5E72-F6B7-4B5B-B3C3-70E01D575298}"/>
    <cellStyle name="Salida 2 2 12" xfId="5811" xr:uid="{024BACF9-DA1D-47D4-B660-9116B293E744}"/>
    <cellStyle name="Salida 2 2 13" xfId="5812" xr:uid="{A1DBB048-E746-4E99-80ED-FBB1407ED6FA}"/>
    <cellStyle name="Salida 2 2 14" xfId="5813" xr:uid="{B9C86BAD-7C74-47E6-BC15-2B9E9E812225}"/>
    <cellStyle name="Salida 2 2 2" xfId="5814" xr:uid="{99A83C4D-B776-4DF7-BD7D-3365911E8ADA}"/>
    <cellStyle name="Salida 2 2 2 2" xfId="5815" xr:uid="{8C4FA538-6B85-4E1E-ADDB-97368D1CD5EF}"/>
    <cellStyle name="Salida 2 2 2 3" xfId="5816" xr:uid="{78BE8D07-EAC6-42D4-8362-10FDE09D9C83}"/>
    <cellStyle name="Salida 2 2 2 4" xfId="5817" xr:uid="{A6C17F55-7276-4FF1-8398-DE7A16CCC0E5}"/>
    <cellStyle name="Salida 2 2 2 5" xfId="5818" xr:uid="{55F9F7CD-4EFB-4615-ABF1-1B7DE85798E5}"/>
    <cellStyle name="Salida 2 2 3" xfId="5819" xr:uid="{68949769-06A3-499C-9429-0190D5BF2AE6}"/>
    <cellStyle name="Salida 2 2 3 2" xfId="5820" xr:uid="{6BD50D06-2DD6-400E-9B4D-2B157F4CB8E8}"/>
    <cellStyle name="Salida 2 2 3 3" xfId="5821" xr:uid="{469B861C-96C2-4B9A-A2BA-7BF123605DA5}"/>
    <cellStyle name="Salida 2 2 3 4" xfId="5822" xr:uid="{D9F0A8E3-8BEE-4C69-99FD-E6E37E3A02E0}"/>
    <cellStyle name="Salida 2 2 3 5" xfId="5823" xr:uid="{FB52702C-53AB-48C0-A775-2A3954C33E98}"/>
    <cellStyle name="Salida 2 2 3 6" xfId="5824" xr:uid="{D1C3BC25-B32C-4D1C-9C5C-C1C97BBAD608}"/>
    <cellStyle name="Salida 2 2 4" xfId="5825" xr:uid="{33BBCD39-974E-445A-B803-DB03A8271CF1}"/>
    <cellStyle name="Salida 2 2 4 2" xfId="5826" xr:uid="{F1C46E42-0251-462B-919A-340C0A3E8327}"/>
    <cellStyle name="Salida 2 2 4 3" xfId="5827" xr:uid="{E5DE97CA-C94D-48B3-BDB2-32BEC39FCF58}"/>
    <cellStyle name="Salida 2 2 4 4" xfId="5828" xr:uid="{07CE9DE3-6173-4357-910E-F77C8C1329D5}"/>
    <cellStyle name="Salida 2 2 4 5" xfId="5829" xr:uid="{22900A32-AD2D-4C48-8933-B935ECDDEB24}"/>
    <cellStyle name="Salida 2 2 4 6" xfId="5830" xr:uid="{F6C20B4C-0DA5-47BC-A1C4-4EA1F5A835A1}"/>
    <cellStyle name="Salida 2 2 5" xfId="5831" xr:uid="{7A5D5874-CED8-42C3-AE42-4D57557AF0F2}"/>
    <cellStyle name="Salida 2 2 5 2" xfId="5832" xr:uid="{03D165F4-D2D3-49C3-9E89-B5C17BE097F9}"/>
    <cellStyle name="Salida 2 2 6" xfId="5833" xr:uid="{52DA6700-D2CE-49F1-B5BC-54B248D87191}"/>
    <cellStyle name="Salida 2 2 6 2" xfId="5834" xr:uid="{1BCBF5D6-0845-4371-A11D-B790E26F9B5D}"/>
    <cellStyle name="Salida 2 2 7" xfId="5835" xr:uid="{88120CBF-1827-4A0F-83DA-55AC17554041}"/>
    <cellStyle name="Salida 2 2 8" xfId="5836" xr:uid="{0136E57C-7A98-42BA-A6F6-74EBC00C3002}"/>
    <cellStyle name="Salida 2 2 9" xfId="5837" xr:uid="{451FC05E-A0C8-42A4-91F7-FAA870143BBB}"/>
    <cellStyle name="Salida 2 3" xfId="5838" xr:uid="{1F6CCDCE-7D95-47BC-B003-2FE606D39F33}"/>
    <cellStyle name="Salida 2 3 2" xfId="5839" xr:uid="{1DDE06DD-B783-455A-AE2C-F3D84C289546}"/>
    <cellStyle name="Salida 2 3 3" xfId="5840" xr:uid="{8CC5408C-BAC0-42B8-8772-29F50218727C}"/>
    <cellStyle name="Salida 2 3 4" xfId="5841" xr:uid="{627EFBEF-77F7-4730-9AE0-2FB3D74BCD9A}"/>
    <cellStyle name="Salida 2 3 5" xfId="5842" xr:uid="{99E1A351-DC70-4F1E-9538-B0E5E028C7A4}"/>
    <cellStyle name="Salida 2 4" xfId="5843" xr:uid="{11BE31A1-8C2D-4DD1-AA3D-DB30EC2AFC39}"/>
    <cellStyle name="Salida 2 4 2" xfId="5844" xr:uid="{685EBE5E-52A9-4B47-BBB6-6984F9488983}"/>
    <cellStyle name="Salida 2 4 3" xfId="5845" xr:uid="{16EB8F5B-0316-455D-8A1D-D8A73116E52E}"/>
    <cellStyle name="Salida 2 4 4" xfId="5846" xr:uid="{B269BB01-D028-43AE-84E2-D0DA9D55F9AC}"/>
    <cellStyle name="Salida 2 4 5" xfId="5847" xr:uid="{20F3B808-788D-4B04-8418-676367FEF4AB}"/>
    <cellStyle name="Salida 2 4 6" xfId="5848" xr:uid="{19117A8D-D200-4654-A0C5-8C3DFA24CC9B}"/>
    <cellStyle name="Salida 2 5" xfId="5849" xr:uid="{9F109079-326D-402B-A2E5-8DED03584B09}"/>
    <cellStyle name="Salida 2 5 2" xfId="5850" xr:uid="{CD98ABB1-3E6B-48AC-B22C-40CA61FCC223}"/>
    <cellStyle name="Salida 2 5 3" xfId="5851" xr:uid="{DCFAC828-E527-49C5-841E-168134E9A001}"/>
    <cellStyle name="Salida 2 5 4" xfId="5852" xr:uid="{5DC88D6E-5809-481D-A82C-2A423048363D}"/>
    <cellStyle name="Salida 2 5 5" xfId="5853" xr:uid="{A153F9C2-33F6-437F-9CE9-F70B4E23FA82}"/>
    <cellStyle name="Salida 2 5 6" xfId="5854" xr:uid="{714D7702-48E4-4EC2-BF42-8DC68B10C1ED}"/>
    <cellStyle name="Salida 2 6" xfId="5855" xr:uid="{49C3E3E9-869C-4250-A359-FD68C78FF370}"/>
    <cellStyle name="Salida 2 6 2" xfId="5856" xr:uid="{656BA81F-A51E-4783-B9C5-D2FE25D0D2D2}"/>
    <cellStyle name="Salida 2 7" xfId="5857" xr:uid="{729CC28C-948E-4084-94DA-ABBDD5C0719F}"/>
    <cellStyle name="Salida 2 8" xfId="5858" xr:uid="{2FFD790C-BC65-45C1-9BD6-B1ACA7A79A3D}"/>
    <cellStyle name="Salida 2 9" xfId="5859" xr:uid="{94149460-BE5F-4A6C-9D57-F93421EED71C}"/>
    <cellStyle name="Salida 20" xfId="5860" xr:uid="{227133AF-C120-469D-B19D-9A649ACE4BCB}"/>
    <cellStyle name="Salida 20 2" xfId="5861" xr:uid="{BAF306EB-A5CB-4EBA-B699-355CD13C564F}"/>
    <cellStyle name="Salida 21" xfId="5862" xr:uid="{1D04AF55-EC1C-4BC3-A34A-FC07D8DB242B}"/>
    <cellStyle name="Salida 21 2" xfId="5863" xr:uid="{5BC54F3C-DC3E-4275-90D6-B46B34CAD83B}"/>
    <cellStyle name="Salida 22" xfId="5864" xr:uid="{CB969635-A2FC-4F5E-8842-A5C3F5E198D1}"/>
    <cellStyle name="Salida 22 2" xfId="5865" xr:uid="{E49AD05E-C340-4A1D-B5D1-4DE8430AABFF}"/>
    <cellStyle name="Salida 23" xfId="5866" xr:uid="{8090130D-7A25-4140-B674-AD32A90E096A}"/>
    <cellStyle name="Salida 23 2" xfId="5867" xr:uid="{FA9EE0BF-D837-4532-A211-42D7A5A52A4E}"/>
    <cellStyle name="Salida 24" xfId="5868" xr:uid="{AC244D97-6067-46EA-9C0C-62A284018B36}"/>
    <cellStyle name="Salida 24 2" xfId="5869" xr:uid="{84F2DA6B-50A6-4A70-93F7-935C03BDD6FB}"/>
    <cellStyle name="Salida 25" xfId="5870" xr:uid="{34B1D4C2-F1FA-4934-81A1-85C1E1FD02D9}"/>
    <cellStyle name="Salida 25 2" xfId="5871" xr:uid="{B850C8D7-882A-45F7-A445-8CB22E41F823}"/>
    <cellStyle name="Salida 26" xfId="5872" xr:uid="{747E4A43-DF3D-4E91-9158-38D0914DC53E}"/>
    <cellStyle name="Salida 26 2" xfId="5873" xr:uid="{7A7719B2-1FC8-41AD-BE37-28E0D1EBA199}"/>
    <cellStyle name="Salida 27" xfId="5874" xr:uid="{9B60B77E-46FC-4BB4-ADAE-CED62EEF7F12}"/>
    <cellStyle name="Salida 27 2" xfId="5875" xr:uid="{BF0A2799-0672-4486-B092-2BA1D7DB9FB7}"/>
    <cellStyle name="Salida 28" xfId="5876" xr:uid="{6D6B8B51-6D64-48B8-B7B7-6C6415BF03FD}"/>
    <cellStyle name="Salida 28 2" xfId="5877" xr:uid="{DE0DC0F0-2F4D-4F24-8D93-E10D5462D420}"/>
    <cellStyle name="Salida 29" xfId="5878" xr:uid="{DC948355-E3F9-4128-A4BE-6B5881221E65}"/>
    <cellStyle name="Salida 3" xfId="5879" xr:uid="{5D010DA0-A0C5-41A9-AF7E-9803028D444B}"/>
    <cellStyle name="Salida 3 10" xfId="5880" xr:uid="{B65B2BA3-7D9B-4756-867C-0605FB3CA258}"/>
    <cellStyle name="Salida 3 11" xfId="5881" xr:uid="{3A071E31-D866-4385-9B3A-3B9E3EE5E527}"/>
    <cellStyle name="Salida 3 12" xfId="5882" xr:uid="{34A7DC99-5B08-4CF4-85E7-A9F7753B4389}"/>
    <cellStyle name="Salida 3 13" xfId="5883" xr:uid="{A63F6A1E-83B9-422B-B727-762463969965}"/>
    <cellStyle name="Salida 3 14" xfId="5884" xr:uid="{0857BEC0-3212-4EF6-9F0E-1CF4554E1953}"/>
    <cellStyle name="Salida 3 2" xfId="5885" xr:uid="{85A8B546-927E-4754-B98F-FD464F46151F}"/>
    <cellStyle name="Salida 3 2 2" xfId="5886" xr:uid="{78653131-C176-4247-901C-E1D5F442624F}"/>
    <cellStyle name="Salida 3 2 2 2" xfId="5887" xr:uid="{ABAC336B-0760-4B5B-A59E-1F4936842127}"/>
    <cellStyle name="Salida 3 3" xfId="5888" xr:uid="{2FBC7E3A-7CCD-44E8-9EFE-4256AAA0CAC1}"/>
    <cellStyle name="Salida 3 3 2" xfId="5889" xr:uid="{E1924F0E-5096-4B1C-A718-7C946EC76076}"/>
    <cellStyle name="Salida 3 3 3" xfId="5890" xr:uid="{EDADDB2C-9834-44B3-82B7-FF76977AB389}"/>
    <cellStyle name="Salida 3 3 4" xfId="5891" xr:uid="{F171EDFE-26A7-41E2-B594-EB9FA7B52016}"/>
    <cellStyle name="Salida 3 3 5" xfId="5892" xr:uid="{7CA53047-3626-4F03-B7D8-8B82288F17B2}"/>
    <cellStyle name="Salida 3 4" xfId="5893" xr:uid="{40FA16DF-6A89-4337-843F-393054B97A38}"/>
    <cellStyle name="Salida 3 4 2" xfId="5894" xr:uid="{6F27DD64-59CE-449C-85B4-61911426E27F}"/>
    <cellStyle name="Salida 3 4 3" xfId="5895" xr:uid="{0F8BF909-D542-4ECA-933F-BD11A86F39D9}"/>
    <cellStyle name="Salida 3 4 4" xfId="5896" xr:uid="{FCB44258-48B9-42ED-9758-51CC5D8B1824}"/>
    <cellStyle name="Salida 3 4 5" xfId="5897" xr:uid="{3A20CAEE-2351-4248-BEB5-79B4B72AC8BB}"/>
    <cellStyle name="Salida 3 4 6" xfId="5898" xr:uid="{CC66078F-AC4D-4FFE-86FC-93C04A3C6659}"/>
    <cellStyle name="Salida 3 5" xfId="5899" xr:uid="{54F098EB-8EC7-4FF6-A5C6-FABB94D9E923}"/>
    <cellStyle name="Salida 3 5 2" xfId="5900" xr:uid="{33CF83C7-867F-41CD-988D-BBCE3647A5A3}"/>
    <cellStyle name="Salida 3 5 3" xfId="5901" xr:uid="{DD389760-3975-49D6-A66F-2FA27BD50EC0}"/>
    <cellStyle name="Salida 3 5 4" xfId="5902" xr:uid="{696BA959-74EF-4C39-9F13-2673BE62DFAB}"/>
    <cellStyle name="Salida 3 5 5" xfId="5903" xr:uid="{DD25C6A9-90DC-4ACD-BD9B-0BD1A771ED4C}"/>
    <cellStyle name="Salida 3 5 6" xfId="5904" xr:uid="{E4C25BBE-CF5A-4363-B09F-90B16B422630}"/>
    <cellStyle name="Salida 3 6" xfId="5905" xr:uid="{14E7AF73-CAD7-4962-9833-0FFEDCB27253}"/>
    <cellStyle name="Salida 3 6 2" xfId="5906" xr:uid="{5C5EE983-2C1B-46CD-AA28-B5A148B34AA7}"/>
    <cellStyle name="Salida 3 7" xfId="5907" xr:uid="{D5424102-CB9C-443C-BE57-297A916ECF92}"/>
    <cellStyle name="Salida 3 8" xfId="5908" xr:uid="{B7452574-A29B-4596-BF29-5C3205A8D2CA}"/>
    <cellStyle name="Salida 3 9" xfId="5909" xr:uid="{0BBD74DE-E98B-4ABA-A6B6-AE151C611679}"/>
    <cellStyle name="Salida 30" xfId="5910" xr:uid="{C7916CF6-8C5C-4310-8608-10888DEF4BA3}"/>
    <cellStyle name="Salida 31" xfId="5911" xr:uid="{15C1CC53-1942-4445-B150-04FC7B8B4D21}"/>
    <cellStyle name="Salida 32" xfId="5912" xr:uid="{459BCE47-2765-4D5B-8AC3-183CF2F66141}"/>
    <cellStyle name="Salida 33" xfId="5913" xr:uid="{6B655723-D3C5-4B0E-A33F-29899D272CFC}"/>
    <cellStyle name="Salida 34" xfId="5914" xr:uid="{F3C02D41-D474-4619-B1FD-55393CFD2ACC}"/>
    <cellStyle name="Salida 35" xfId="5915" xr:uid="{70CBB28D-D3A5-46B0-9663-669732BB47D3}"/>
    <cellStyle name="Salida 36" xfId="5916" xr:uid="{18A6A49D-3D2C-49D1-A4CA-46AEA51C63E9}"/>
    <cellStyle name="Salida 37" xfId="5917" xr:uid="{3C4DE37F-F146-4C3A-A3B2-5CE85BB033D5}"/>
    <cellStyle name="Salida 38" xfId="5918" xr:uid="{C9D02398-E130-4221-9FB5-6E2CBBBFE719}"/>
    <cellStyle name="Salida 39" xfId="5919" xr:uid="{AEEBD2D4-8A70-49AA-A858-C85AE585BDE5}"/>
    <cellStyle name="Salida 4" xfId="5920" xr:uid="{F1FB2C8C-6A81-4E61-9DCD-F01B7701B89D}"/>
    <cellStyle name="Salida 4 10" xfId="5921" xr:uid="{CB82E729-EC0D-4CEB-9D95-F3E1D57BD006}"/>
    <cellStyle name="Salida 4 11" xfId="5922" xr:uid="{CF993533-3F55-42C8-9E74-6172079621EB}"/>
    <cellStyle name="Salida 4 12" xfId="5923" xr:uid="{30650F1E-0157-4226-A491-8184EEC854A8}"/>
    <cellStyle name="Salida 4 13" xfId="5924" xr:uid="{5778FECA-359A-46AE-9EEE-8064970B99E9}"/>
    <cellStyle name="Salida 4 14" xfId="5925" xr:uid="{964A9326-62DF-45F4-818D-966674CCA1A0}"/>
    <cellStyle name="Salida 4 2" xfId="5926" xr:uid="{8144308C-91AF-480C-8994-A3E8CF9BB325}"/>
    <cellStyle name="Salida 4 3" xfId="5927" xr:uid="{3E90AA47-CFF5-48AE-8FEF-11D7653350B4}"/>
    <cellStyle name="Salida 4 3 2" xfId="5928" xr:uid="{26C0BF28-19E3-4545-B14A-64F4F424F4B7}"/>
    <cellStyle name="Salida 4 3 3" xfId="5929" xr:uid="{86392F8A-54B6-45B9-B7D6-95F18E8C2474}"/>
    <cellStyle name="Salida 4 3 4" xfId="5930" xr:uid="{2F27476A-B6EB-4696-8078-0BA0C75C6872}"/>
    <cellStyle name="Salida 4 3 5" xfId="5931" xr:uid="{D0177DE5-3A42-427E-B696-9F1F037AA0A3}"/>
    <cellStyle name="Salida 4 4" xfId="5932" xr:uid="{F456E3E7-8B90-44AB-AC5C-382CAD94D7C0}"/>
    <cellStyle name="Salida 4 4 2" xfId="5933" xr:uid="{2262088D-ECC8-4D77-9EE6-3CAB1C42686B}"/>
    <cellStyle name="Salida 4 4 3" xfId="5934" xr:uid="{06F23068-018D-4750-8FB4-146021770AE1}"/>
    <cellStyle name="Salida 4 4 4" xfId="5935" xr:uid="{311BBC4A-F2A9-4716-85C9-70F224812EDC}"/>
    <cellStyle name="Salida 4 4 5" xfId="5936" xr:uid="{7A9C6EFA-3E57-4781-9B67-801E0C915DFF}"/>
    <cellStyle name="Salida 4 4 6" xfId="5937" xr:uid="{FBC2B421-B936-4B0A-9D62-829D94AD64AF}"/>
    <cellStyle name="Salida 4 5" xfId="5938" xr:uid="{FD504494-806D-4263-9B0E-FC2C61293D1B}"/>
    <cellStyle name="Salida 4 5 2" xfId="5939" xr:uid="{7CDEE962-EEEA-4FD0-857B-449A83E12E9B}"/>
    <cellStyle name="Salida 4 5 3" xfId="5940" xr:uid="{666F4BDC-2A4A-4312-A917-AB2FEF94642B}"/>
    <cellStyle name="Salida 4 5 4" xfId="5941" xr:uid="{55449EAC-7B91-48B1-AF4D-577F9B531BE3}"/>
    <cellStyle name="Salida 4 5 5" xfId="5942" xr:uid="{75D2ADA0-EE56-4171-A012-6B75F9295FDD}"/>
    <cellStyle name="Salida 4 5 6" xfId="5943" xr:uid="{02C6B913-9852-4B2A-8935-B57CE1A74335}"/>
    <cellStyle name="Salida 4 6" xfId="5944" xr:uid="{18F6249C-897E-4AEF-ABEC-90805997D49B}"/>
    <cellStyle name="Salida 4 6 2" xfId="5945" xr:uid="{B661E744-8ADC-471D-9762-207C041F7774}"/>
    <cellStyle name="Salida 4 7" xfId="5946" xr:uid="{769F6B4A-BF48-4850-AD07-00695EA2046B}"/>
    <cellStyle name="Salida 4 8" xfId="5947" xr:uid="{E63DF58E-2E31-4520-A147-6E0770353F70}"/>
    <cellStyle name="Salida 4 9" xfId="5948" xr:uid="{FC20EE08-7A0E-4CD0-B8F4-A5C3639A3CFA}"/>
    <cellStyle name="Salida 5" xfId="5949" xr:uid="{5B8AA31D-A0D6-4FB3-B656-62E62C2E2BAB}"/>
    <cellStyle name="Salida 5 10" xfId="5950" xr:uid="{530A06B9-9ADE-40E1-95E3-5EFF621D03D8}"/>
    <cellStyle name="Salida 5 11" xfId="5951" xr:uid="{CC13C5A1-F420-400C-A178-8544D6AA3D48}"/>
    <cellStyle name="Salida 5 12" xfId="5952" xr:uid="{E3FAFF15-4008-4D2D-B9B7-66CC4D17D3A4}"/>
    <cellStyle name="Salida 5 13" xfId="5953" xr:uid="{455A9DDF-8001-4270-A597-138399244CFB}"/>
    <cellStyle name="Salida 5 2" xfId="5954" xr:uid="{300C53DA-CDEB-49CA-9550-5ACA21963C3B}"/>
    <cellStyle name="Salida 5 2 2" xfId="5955" xr:uid="{EA5AB4BD-B429-474E-8BCE-B23CF2E36A4F}"/>
    <cellStyle name="Salida 5 2 3" xfId="5956" xr:uid="{ACB70368-10D4-4ABB-93E4-F9F8B8B86DCE}"/>
    <cellStyle name="Salida 5 2 4" xfId="5957" xr:uid="{05949344-9429-4C51-8101-BF77757804EC}"/>
    <cellStyle name="Salida 5 2 5" xfId="5958" xr:uid="{41EF05A3-6A16-4CBA-8BAA-CAA24FBDEA05}"/>
    <cellStyle name="Salida 5 3" xfId="5959" xr:uid="{8277400D-5206-46E7-8D59-E1151B1DEC22}"/>
    <cellStyle name="Salida 5 3 2" xfId="5960" xr:uid="{4F3B9BE1-EC87-4D3A-98B1-2BF4923649B0}"/>
    <cellStyle name="Salida 5 3 3" xfId="5961" xr:uid="{5D9F2ABF-D244-4184-A59E-91DAB4958DA6}"/>
    <cellStyle name="Salida 5 3 4" xfId="5962" xr:uid="{71458D3E-699F-4A5D-928D-95DD4CB20AD8}"/>
    <cellStyle name="Salida 5 3 5" xfId="5963" xr:uid="{4D12F55E-B470-4CA4-BE31-BD316538D772}"/>
    <cellStyle name="Salida 5 3 6" xfId="5964" xr:uid="{AA3040E6-6BDF-4353-BFB5-3F12FBA83E63}"/>
    <cellStyle name="Salida 5 4" xfId="5965" xr:uid="{BD407B84-48B2-4D30-BBD1-54E85D294771}"/>
    <cellStyle name="Salida 5 4 2" xfId="5966" xr:uid="{1AEDB8A7-FF22-4BAB-81C4-C77E1A492DBC}"/>
    <cellStyle name="Salida 5 4 3" xfId="5967" xr:uid="{C0F2BC63-346C-473E-AD2F-1058E5B7C19B}"/>
    <cellStyle name="Salida 5 4 4" xfId="5968" xr:uid="{8E1CF371-4506-4919-99DE-3A927F99F46C}"/>
    <cellStyle name="Salida 5 4 5" xfId="5969" xr:uid="{0768CE52-04CA-4AF8-9D5B-7635DD0537F2}"/>
    <cellStyle name="Salida 5 4 6" xfId="5970" xr:uid="{1358405A-452F-44C1-B0A8-BA0F6AB9A6B2}"/>
    <cellStyle name="Salida 5 5" xfId="5971" xr:uid="{3CDCC748-DE34-49AC-8196-ECBB429C706C}"/>
    <cellStyle name="Salida 5 5 2" xfId="5972" xr:uid="{F7897151-6632-4BC8-BE4D-E0EE0AA33C83}"/>
    <cellStyle name="Salida 5 6" xfId="5973" xr:uid="{6B291671-E2A6-40C6-9301-131B4AD4DFB6}"/>
    <cellStyle name="Salida 5 7" xfId="5974" xr:uid="{21956651-E2FF-4C35-9111-74317F94B251}"/>
    <cellStyle name="Salida 5 8" xfId="5975" xr:uid="{396A1EE6-CDCB-47C7-AE96-0693BADFE58D}"/>
    <cellStyle name="Salida 5 9" xfId="5976" xr:uid="{BD223F2C-8B2C-42B0-8B37-80266E8ED6CE}"/>
    <cellStyle name="Salida 6" xfId="5977" xr:uid="{E710D1C2-428C-4CC4-A6E8-6118B74ACCE1}"/>
    <cellStyle name="Salida 6 10" xfId="5978" xr:uid="{10330402-A09C-4548-BADE-B561CC00B3E9}"/>
    <cellStyle name="Salida 6 11" xfId="5979" xr:uid="{EE2C199B-EA57-4C33-9039-9E5932976638}"/>
    <cellStyle name="Salida 6 12" xfId="5980" xr:uid="{5B6F56F8-009F-4024-B632-6B4C553065BE}"/>
    <cellStyle name="Salida 6 13" xfId="5981" xr:uid="{02AFD2E1-FA3D-4E4C-8563-1FD2FE9F1BBC}"/>
    <cellStyle name="Salida 6 2" xfId="5982" xr:uid="{24C40DCE-0FDF-481E-9BE8-27355DDDA04B}"/>
    <cellStyle name="Salida 6 2 2" xfId="5983" xr:uid="{632A6346-D0AC-4DFE-AB0D-D21582F92CF1}"/>
    <cellStyle name="Salida 6 2 3" xfId="5984" xr:uid="{6C42262F-52A4-4AA3-9CB0-C8DD56C747BA}"/>
    <cellStyle name="Salida 6 2 4" xfId="5985" xr:uid="{23F12EB2-8269-4370-A2D3-B970B33B3AE4}"/>
    <cellStyle name="Salida 6 2 5" xfId="5986" xr:uid="{2CCB71D2-04D5-40BD-A287-6F979FE194F9}"/>
    <cellStyle name="Salida 6 3" xfId="5987" xr:uid="{037AE492-A313-411C-BAE5-1471605B7419}"/>
    <cellStyle name="Salida 6 3 2" xfId="5988" xr:uid="{87E75CA8-E127-4066-B871-B1D66F24ED3B}"/>
    <cellStyle name="Salida 6 3 3" xfId="5989" xr:uid="{DC0EB2D4-D725-4E14-9E0D-C4847FBE147C}"/>
    <cellStyle name="Salida 6 3 4" xfId="5990" xr:uid="{8FAB328B-66C2-44F4-8200-2C82A61B9817}"/>
    <cellStyle name="Salida 6 3 5" xfId="5991" xr:uid="{6713F060-A28F-4F96-AE6B-AB1B4A09EE5A}"/>
    <cellStyle name="Salida 6 3 6" xfId="5992" xr:uid="{6935F719-D41D-4658-8FA8-6AFDB6F6FEF5}"/>
    <cellStyle name="Salida 6 4" xfId="5993" xr:uid="{AA32A3A6-516A-46F3-91C5-85E5B7ABC327}"/>
    <cellStyle name="Salida 6 4 2" xfId="5994" xr:uid="{F700A00C-A6DD-4E7A-B957-F793CBC06EDE}"/>
    <cellStyle name="Salida 6 4 3" xfId="5995" xr:uid="{397A5437-4DC2-41A1-8631-7166C7BA8D90}"/>
    <cellStyle name="Salida 6 4 4" xfId="5996" xr:uid="{2063FD93-F70D-4110-9D11-B24D72BED9A0}"/>
    <cellStyle name="Salida 6 4 5" xfId="5997" xr:uid="{36998B83-4D00-4E0A-B2D0-0D6B0DD3FD42}"/>
    <cellStyle name="Salida 6 4 6" xfId="5998" xr:uid="{4EC376DD-CC37-494E-9B1E-9823FA974B18}"/>
    <cellStyle name="Salida 6 5" xfId="5999" xr:uid="{097280B8-D90B-41E7-9F77-2EECF79D1388}"/>
    <cellStyle name="Salida 6 5 2" xfId="6000" xr:uid="{F69D07AE-C04A-4194-8C78-DC6C3CBF1ED6}"/>
    <cellStyle name="Salida 6 6" xfId="6001" xr:uid="{9786B259-89FA-417B-AA22-9F80EAE4B37C}"/>
    <cellStyle name="Salida 6 7" xfId="6002" xr:uid="{17753DF2-7901-44BC-9F88-C85F2B9BA1C6}"/>
    <cellStyle name="Salida 6 8" xfId="6003" xr:uid="{07845F44-919C-454A-A165-07AD40084571}"/>
    <cellStyle name="Salida 6 9" xfId="6004" xr:uid="{122052CC-1D15-4872-ABF5-BC2352CDC4D7}"/>
    <cellStyle name="Salida 7" xfId="6005" xr:uid="{7C5C8E59-1537-47C2-A38A-538E9690AA0E}"/>
    <cellStyle name="Salida 7 2" xfId="6006" xr:uid="{69D57E0C-7C1F-4703-9AB3-5F8F9F269939}"/>
    <cellStyle name="Salida 7 2 2" xfId="6007" xr:uid="{E5156A0C-B251-4280-855B-94069FE2F370}"/>
    <cellStyle name="Salida 8" xfId="6008" xr:uid="{089E710C-1D0F-4349-878D-59AC2C143899}"/>
    <cellStyle name="Salida 8 2" xfId="6009" xr:uid="{22A4B781-0A40-4357-B514-8AA5CB623202}"/>
    <cellStyle name="Salida 8 2 2" xfId="6010" xr:uid="{E000434C-C837-43BD-946A-E81FF8D06A51}"/>
    <cellStyle name="Salida 9" xfId="6011" xr:uid="{88D75592-D3ED-41A1-8878-F173FDC5234A}"/>
    <cellStyle name="Salida 9 2" xfId="6012" xr:uid="{24056A14-67AD-43EE-9DFF-02B08F7C02F9}"/>
    <cellStyle name="Salida 9 2 2" xfId="6013" xr:uid="{EB2E5579-EE70-4D13-9D7F-80AFD995D755}"/>
    <cellStyle name="Salida 9 3" xfId="6014" xr:uid="{E7183E60-44C6-4A15-9886-EF6CA8B75291}"/>
    <cellStyle name="Salida 9 4" xfId="6015" xr:uid="{820D7B81-6647-40AD-809E-C91400F6FF76}"/>
    <cellStyle name="Salida 9 5" xfId="6016" xr:uid="{42132873-D086-4946-A1CE-8BCF8479788F}"/>
    <cellStyle name="Salida 9 6" xfId="6017" xr:uid="{DE8BB4EB-A059-4D40-91B2-A20E77F40470}"/>
    <cellStyle name="SAPError" xfId="6018" xr:uid="{1352F2D1-81A9-4B71-BED7-9A1D913E7A6E}"/>
    <cellStyle name="SAPKey" xfId="6019" xr:uid="{1E59205B-DC0A-46A3-A7CB-8EC0FEEE29B2}"/>
    <cellStyle name="SAPLocked" xfId="6020" xr:uid="{3FE93715-67FA-4982-9E3D-D20B0DA4B2D6}"/>
    <cellStyle name="SAPOutput" xfId="6021" xr:uid="{7B874D08-D6F3-4555-9437-E90BB5288348}"/>
    <cellStyle name="SAPSpace" xfId="6022" xr:uid="{824C2359-81DE-4105-8822-2B3B2A89120E}"/>
    <cellStyle name="SAPText" xfId="6023" xr:uid="{76B37BD3-EDC4-45F0-B0E2-FCC1DF3E8834}"/>
    <cellStyle name="SAPUnLocked" xfId="6024" xr:uid="{FA35064D-BDFD-496C-AE98-476CACD4350F}"/>
    <cellStyle name="section" xfId="6025" xr:uid="{97AFBE13-FE25-4B2A-BC04-E73EF382866C}"/>
    <cellStyle name="Subtotal" xfId="6026" xr:uid="{BECE5304-415A-4A1A-ADB9-168E4C09CDE0}"/>
    <cellStyle name="Subtotal 2" xfId="6027" xr:uid="{69A89036-44DF-42A0-A1C3-3DC79D87758B}"/>
    <cellStyle name="Texto de advertencia 2" xfId="6028" xr:uid="{0D0190CA-5F68-4412-ADEE-E65FD30E356B}"/>
    <cellStyle name="Texto de advertencia 2 2" xfId="6029" xr:uid="{7E25CFB1-8F5C-43F5-B418-E2364CEF67A3}"/>
    <cellStyle name="Texto de advertencia 2 3" xfId="6030" xr:uid="{886A1427-9361-4F58-BF50-81BCE394BD89}"/>
    <cellStyle name="Texto de advertencia 3" xfId="6031" xr:uid="{D7FAC58B-1D70-4B33-B78B-031E334CFADF}"/>
    <cellStyle name="Texto de advertencia 4" xfId="6032" xr:uid="{413B4AD0-14B3-4473-9FA9-73CA8BF89284}"/>
    <cellStyle name="Texto de advertencia 5" xfId="6033" xr:uid="{2CFA473C-5336-4828-A93F-A08CD56FCB6B}"/>
    <cellStyle name="Texto explicativo 2" xfId="6034" xr:uid="{ED36B2EA-B6E0-4CFB-B7F9-936D6EC91F64}"/>
    <cellStyle name="Texto explicativo 2 2" xfId="6035" xr:uid="{F1B000FC-967A-4291-BFA6-0546024D4907}"/>
    <cellStyle name="Texto explicativo 2 3" xfId="6036" xr:uid="{CB7512E8-53C9-4805-8E2D-C7C9530B79B1}"/>
    <cellStyle name="Texto explicativo 3" xfId="6037" xr:uid="{5863E049-3581-417E-9D8A-61C6906D757E}"/>
    <cellStyle name="Texto explicativo 4" xfId="6038" xr:uid="{30239E5D-3AA1-4370-A259-867E92361B78}"/>
    <cellStyle name="Texto explicativo 5" xfId="6039" xr:uid="{D5A7931A-DC27-48A9-BA6D-48D465235671}"/>
    <cellStyle name="title" xfId="6040" xr:uid="{E5CB51BB-17BE-4DC8-85A9-7F10A86F799E}"/>
    <cellStyle name="Título 1 2" xfId="6041" xr:uid="{E31007A7-85A7-40DF-BB40-B72612E3CBC0}"/>
    <cellStyle name="Título 1 2 2" xfId="6042" xr:uid="{F531DCB7-88F5-408D-B015-0EA2710E4DDF}"/>
    <cellStyle name="Título 1 3" xfId="6043" xr:uid="{B0BBDF9D-8550-4E5A-9EA5-237AB977A1A4}"/>
    <cellStyle name="Título 1 4" xfId="6044" xr:uid="{85E492C2-D342-4A87-824B-92F90EB4F536}"/>
    <cellStyle name="Título 1 4 2" xfId="6045" xr:uid="{6C3526F7-D8BA-4335-B5C1-D8327FAA9C40}"/>
    <cellStyle name="Título 1 4 3" xfId="6046" xr:uid="{7382339B-E30C-4480-A165-4403658A8F74}"/>
    <cellStyle name="Título 1 5" xfId="6047" xr:uid="{F80A3038-83F2-4809-AFC7-1DA0E1ADF62A}"/>
    <cellStyle name="Título 1 6" xfId="6048" xr:uid="{931D5EE7-7C67-404D-A421-0B9033900265}"/>
    <cellStyle name="Título 2 2" xfId="6049" xr:uid="{9A0F70B4-5D36-4CDF-B9EF-EA88E419D16B}"/>
    <cellStyle name="Título 2 2 2" xfId="6050" xr:uid="{6010F9AE-71FE-4C1D-8F1B-A86C7C8F8625}"/>
    <cellStyle name="Título 2 3" xfId="6051" xr:uid="{E26081C5-B001-4DDD-AFDB-72CF8E574D97}"/>
    <cellStyle name="Título 2 4" xfId="6052" xr:uid="{96B54CD9-6941-4F57-A7BF-B0CE4059551A}"/>
    <cellStyle name="Título 2 5" xfId="6053" xr:uid="{999BE1E0-94A9-413F-912D-C45BFACEC739}"/>
    <cellStyle name="Título 2 6" xfId="6054" xr:uid="{87F35AD2-B904-4E3C-9383-D94E94219713}"/>
    <cellStyle name="Título 3 2" xfId="6055" xr:uid="{2CC34B1E-F4BB-46F4-8478-8E8BCF8B5234}"/>
    <cellStyle name="Título 3 2 2" xfId="6056" xr:uid="{9761B506-C983-47D5-BE83-D329644BFF29}"/>
    <cellStyle name="Título 3 3" xfId="6057" xr:uid="{980E8356-4734-4612-8B55-491B832128D6}"/>
    <cellStyle name="Título 3 3 2" xfId="6058" xr:uid="{D904628C-DE61-4FB0-96B0-595C803F77EA}"/>
    <cellStyle name="Título 3 4" xfId="6059" xr:uid="{AB58CBB3-B799-4117-8E34-5007B843049A}"/>
    <cellStyle name="Título 3 5" xfId="6060" xr:uid="{92C9617A-21FF-488F-B95D-31C66947440A}"/>
    <cellStyle name="Título 3 6" xfId="6061" xr:uid="{686D1E42-6248-4F8D-82CE-8B24235581A8}"/>
    <cellStyle name="Título 4" xfId="6062" xr:uid="{205DCAA6-7BE1-4646-AAA7-847C89CBD6FB}"/>
    <cellStyle name="Título 4 2" xfId="6063" xr:uid="{BBF1848C-C15E-4A21-AB9E-98809E44C806}"/>
    <cellStyle name="Título 4 3" xfId="6064" xr:uid="{EA6A2B5F-1509-4771-A6FD-F4F3B1A8DCA7}"/>
    <cellStyle name="Título 5" xfId="6065" xr:uid="{6B959C28-300A-4392-A414-29804E4AD2F4}"/>
    <cellStyle name="Título 5 2" xfId="6066" xr:uid="{AA3ACA4B-1517-4C5F-A6DD-A740CC658A89}"/>
    <cellStyle name="Título 6" xfId="6067" xr:uid="{F29111B2-B6D0-451E-BDAE-58EE73267902}"/>
    <cellStyle name="Título 7" xfId="6068" xr:uid="{815E4A59-8BBB-4B68-9428-9187C6DE27D1}"/>
    <cellStyle name="Total 10" xfId="6069" xr:uid="{4509739D-DC2C-41E7-A7DC-736340C84464}"/>
    <cellStyle name="Total 10 2" xfId="6070" xr:uid="{D8992D75-9BD6-4170-9A48-C7B48DF9973B}"/>
    <cellStyle name="Total 11" xfId="6071" xr:uid="{70C7092E-BF85-451A-B64B-14D60320747E}"/>
    <cellStyle name="Total 11 2" xfId="6072" xr:uid="{A4ACB01A-2D26-4FDD-9702-7DC8EAF361A7}"/>
    <cellStyle name="Total 12" xfId="6073" xr:uid="{23424EBB-032C-469F-996A-F07F9CAAF8FB}"/>
    <cellStyle name="Total 12 2" xfId="6074" xr:uid="{01030A4A-93BA-4799-AC5F-CDF9F4D7713E}"/>
    <cellStyle name="Total 13" xfId="6075" xr:uid="{E9E74EC6-00C5-4069-AE79-B292B5C3422B}"/>
    <cellStyle name="Total 13 2" xfId="6076" xr:uid="{5DA1323C-AFEE-4B75-8CCC-C6F833C502BE}"/>
    <cellStyle name="Total 14" xfId="6077" xr:uid="{5B2AA2BA-F6E4-46AC-B26D-D56A2D19DBE7}"/>
    <cellStyle name="Total 14 2" xfId="6078" xr:uid="{A008DBE5-5928-4FD2-B59F-2D14616A71D8}"/>
    <cellStyle name="Total 15" xfId="6079" xr:uid="{5FD5B130-E42D-48AB-B582-FF726547D8B4}"/>
    <cellStyle name="Total 15 2" xfId="6080" xr:uid="{DB7BA3FE-E483-44A9-A7E1-53AD092FCB6F}"/>
    <cellStyle name="Total 16" xfId="6081" xr:uid="{2B1438FB-BE33-4461-BAA5-FA5BF4E6FB3B}"/>
    <cellStyle name="Total 16 2" xfId="6082" xr:uid="{871E3E96-E8FB-41E1-8AA3-B7B95D03BBCD}"/>
    <cellStyle name="Total 17" xfId="6083" xr:uid="{C691E677-CFB6-4428-BF3E-979EE07D6DE1}"/>
    <cellStyle name="Total 17 2" xfId="6084" xr:uid="{11B5C9C4-CEB5-4D25-B21F-558E218E8EB8}"/>
    <cellStyle name="Total 18" xfId="6085" xr:uid="{C1DBE644-4FF8-4BC6-8D1F-75C72CDA82F6}"/>
    <cellStyle name="Total 18 2" xfId="6086" xr:uid="{9525B338-8916-41BF-B653-775E9E11FC1A}"/>
    <cellStyle name="Total 19" xfId="6087" xr:uid="{167537EC-CFB8-40D3-B7CF-CA5D2FAC4B82}"/>
    <cellStyle name="Total 19 2" xfId="6088" xr:uid="{116EDF72-822F-44C0-8C13-D846FB1BD981}"/>
    <cellStyle name="Total 2" xfId="6089" xr:uid="{0C8AC8C1-CE22-462B-812E-0A26D30741F7}"/>
    <cellStyle name="Total 2 10" xfId="6090" xr:uid="{1D501D3B-EFA7-4945-8D3A-32692AC35136}"/>
    <cellStyle name="Total 2 10 2" xfId="6091" xr:uid="{CF8B1F32-C115-429F-8E83-25A90AA7FF8C}"/>
    <cellStyle name="Total 2 11" xfId="6092" xr:uid="{B0066877-8CBA-482C-B813-13A33AB73CF6}"/>
    <cellStyle name="Total 2 11 2" xfId="6093" xr:uid="{DFADA2C0-71E9-4804-8FD1-E18B09566F1B}"/>
    <cellStyle name="Total 2 12" xfId="6094" xr:uid="{A7A75FC6-9A3C-4656-A854-1FD7CC16E8BF}"/>
    <cellStyle name="Total 2 12 2" xfId="6095" xr:uid="{5807FE29-42AC-45D1-BBB9-E12C817512D3}"/>
    <cellStyle name="Total 2 13" xfId="6096" xr:uid="{AA858EED-5975-4EF5-A84A-B7A48C913AE1}"/>
    <cellStyle name="Total 2 13 2" xfId="6097" xr:uid="{EDBECB75-9413-48AC-82A6-7D372D6344DF}"/>
    <cellStyle name="Total 2 14" xfId="6098" xr:uid="{588B7BCF-F936-455B-8699-C4EA692DE054}"/>
    <cellStyle name="Total 2 14 2" xfId="6099" xr:uid="{7C775C04-0498-46A5-A4BB-69824F800F86}"/>
    <cellStyle name="Total 2 15" xfId="6100" xr:uid="{CBE2D89D-A726-4992-BB5A-3DBBD1BB08EF}"/>
    <cellStyle name="Total 2 15 2" xfId="6101" xr:uid="{92B1EEDE-6F21-4CA7-9587-AE53BECA164E}"/>
    <cellStyle name="Total 2 16" xfId="6102" xr:uid="{90073AF3-DA8B-4680-900C-04B60B728104}"/>
    <cellStyle name="Total 2 16 2" xfId="6103" xr:uid="{0560C266-7FF3-4531-BA7C-FBF6BBCB7CAF}"/>
    <cellStyle name="Total 2 17" xfId="6104" xr:uid="{88A4C8CC-3E42-4728-AB75-3F0A5E872833}"/>
    <cellStyle name="Total 2 17 2" xfId="6105" xr:uid="{05541F1C-5CA8-46C0-B9A7-815877C0E428}"/>
    <cellStyle name="Total 2 18" xfId="6106" xr:uid="{21D1482E-EB66-4748-995B-8FF33E8B94F5}"/>
    <cellStyle name="Total 2 18 2" xfId="6107" xr:uid="{571A22C0-6699-4284-842F-60CFE8207B8A}"/>
    <cellStyle name="Total 2 19" xfId="6108" xr:uid="{B903EF36-98A5-4D86-81E0-A109B7A8109C}"/>
    <cellStyle name="Total 2 19 2" xfId="6109" xr:uid="{38644845-DCCB-4487-9DD7-F3995A934381}"/>
    <cellStyle name="Total 2 2" xfId="6110" xr:uid="{13A24169-82BD-4246-B9E2-0237BA8F2ACB}"/>
    <cellStyle name="Total 2 2 10" xfId="6111" xr:uid="{31700B99-6C42-487D-9190-4621EEA14AC2}"/>
    <cellStyle name="Total 2 2 11" xfId="6112" xr:uid="{2FBCABBC-B2BE-4E61-AB64-03F1300E78B9}"/>
    <cellStyle name="Total 2 2 12" xfId="6113" xr:uid="{23BD7B75-FD2E-4E3E-BEB4-5D52C91B53BC}"/>
    <cellStyle name="Total 2 2 13" xfId="6114" xr:uid="{8ECAFDC3-4E22-4308-B97A-7243A3667CF4}"/>
    <cellStyle name="Total 2 2 2" xfId="6115" xr:uid="{C33D2529-3209-4FF9-940D-6456588E29EF}"/>
    <cellStyle name="Total 2 2 2 2" xfId="6116" xr:uid="{E7873F16-615B-40BD-8C5F-A17599E7970F}"/>
    <cellStyle name="Total 2 2 2 2 2" xfId="6117" xr:uid="{54B2B29D-780D-4302-BADA-58D696094154}"/>
    <cellStyle name="Total 2 2 2 3" xfId="6118" xr:uid="{2430939A-6CBD-4230-AFF1-4FE6ED90FA4A}"/>
    <cellStyle name="Total 2 2 2 4" xfId="6119" xr:uid="{A21BAB65-8782-43B3-A279-34661924F314}"/>
    <cellStyle name="Total 2 2 2 5" xfId="6120" xr:uid="{1D787DC8-6077-4063-A301-EF238300E08F}"/>
    <cellStyle name="Total 2 2 2 6" xfId="6121" xr:uid="{7F8478AB-8252-4392-A77A-6EABFEEE72C0}"/>
    <cellStyle name="Total 2 2 3" xfId="6122" xr:uid="{A19EC68A-DEDC-4D6F-ACE8-F5FA99074248}"/>
    <cellStyle name="Total 2 2 3 2" xfId="6123" xr:uid="{C526AC50-9555-479B-8040-B65B60C38D26}"/>
    <cellStyle name="Total 2 2 3 3" xfId="6124" xr:uid="{F7FB5D51-5BC7-4206-9A59-2D1D1D03BE13}"/>
    <cellStyle name="Total 2 2 3 4" xfId="6125" xr:uid="{00E565E4-E50D-4120-A0E8-726E7D4C98A1}"/>
    <cellStyle name="Total 2 2 3 5" xfId="6126" xr:uid="{0F251DA3-F095-4455-8C12-02C6CB067BAD}"/>
    <cellStyle name="Total 2 2 3 6" xfId="6127" xr:uid="{9C9A1469-F500-4331-9F7F-B696BB5B315A}"/>
    <cellStyle name="Total 2 2 4" xfId="6128" xr:uid="{B33A7FCA-4396-4AB2-96D1-9CD79BA4A499}"/>
    <cellStyle name="Total 2 2 4 2" xfId="6129" xr:uid="{F19E85E1-03A0-49F7-9521-9722A1FC9BFE}"/>
    <cellStyle name="Total 2 2 4 3" xfId="6130" xr:uid="{037AC24A-50F1-492A-935F-142600232A9B}"/>
    <cellStyle name="Total 2 2 4 4" xfId="6131" xr:uid="{FD732249-E0CF-468F-9A2C-AC64537644DA}"/>
    <cellStyle name="Total 2 2 4 5" xfId="6132" xr:uid="{673F66CD-ED98-4504-A10D-5DF5CC8BBDE2}"/>
    <cellStyle name="Total 2 2 4 6" xfId="6133" xr:uid="{CE9E3053-326C-4686-ADD5-7805200F19BB}"/>
    <cellStyle name="Total 2 2 5" xfId="6134" xr:uid="{FD24BBB0-EB10-433F-8C40-545FF15D9A9C}"/>
    <cellStyle name="Total 2 2 5 2" xfId="6135" xr:uid="{3AC874C9-7E5D-4B9E-A3D1-65BCC2ACDE29}"/>
    <cellStyle name="Total 2 2 6" xfId="6136" xr:uid="{0DA6948A-7188-4DAB-930D-F6442883ABD3}"/>
    <cellStyle name="Total 2 2 7" xfId="6137" xr:uid="{4EF3FDFB-DFEB-438F-8162-4027DC3BE418}"/>
    <cellStyle name="Total 2 2 8" xfId="6138" xr:uid="{EB10672D-A61C-4E3D-B871-23EDD536B12C}"/>
    <cellStyle name="Total 2 2 9" xfId="6139" xr:uid="{9815EBC0-B0E6-4428-8AB2-353408D6459C}"/>
    <cellStyle name="Total 2 20" xfId="6140" xr:uid="{DE41C397-D4EF-4951-A837-DEA414F42954}"/>
    <cellStyle name="Total 2 20 2" xfId="6141" xr:uid="{5EF032EB-E6F5-4F21-9BB5-34C5AEDB124C}"/>
    <cellStyle name="Total 2 21" xfId="6142" xr:uid="{3FF2E16C-3FD9-4001-98CA-662AC48C63C7}"/>
    <cellStyle name="Total 2 21 2" xfId="6143" xr:uid="{0A88946C-D122-4686-8201-D42550792F38}"/>
    <cellStyle name="Total 2 22" xfId="6144" xr:uid="{686973ED-89BD-4697-966D-396F293E02B2}"/>
    <cellStyle name="Total 2 22 2" xfId="6145" xr:uid="{C9D8B8DB-EF52-4F4B-B555-15C5014F903C}"/>
    <cellStyle name="Total 2 23" xfId="6146" xr:uid="{D44727DA-26F4-4C4C-9FF6-6D194B0146FC}"/>
    <cellStyle name="Total 2 23 2" xfId="6147" xr:uid="{7254AF96-BA70-4257-9AD1-DBBDF3792B98}"/>
    <cellStyle name="Total 2 24" xfId="6148" xr:uid="{22011B3A-546A-4155-A140-C1140EF70434}"/>
    <cellStyle name="Total 2 24 2" xfId="6149" xr:uid="{C05E64FE-8028-4971-B509-689808AD543C}"/>
    <cellStyle name="Total 2 25" xfId="6150" xr:uid="{E27D1D44-C6E5-4104-A264-0D6AC063AEAF}"/>
    <cellStyle name="Total 2 25 2" xfId="6151" xr:uid="{7C5D7BB5-3D58-4960-8BE8-07586FA0C0E6}"/>
    <cellStyle name="Total 2 26" xfId="6152" xr:uid="{9C09D6AD-5E00-43ED-982A-76C79BFDA5A6}"/>
    <cellStyle name="Total 2 26 2" xfId="6153" xr:uid="{444CCAEE-C23D-4CE9-9CA6-BBA930BC283E}"/>
    <cellStyle name="Total 2 27" xfId="6154" xr:uid="{5B54F59C-DBCC-46F4-BEA9-DB6C4B75BD40}"/>
    <cellStyle name="Total 2 27 2" xfId="6155" xr:uid="{B218A4E9-AD1D-4BC8-8087-9FE4AF5A8797}"/>
    <cellStyle name="Total 2 28" xfId="6156" xr:uid="{E5FF5A7E-CC22-4CA2-8CF5-AB8054FA31C4}"/>
    <cellStyle name="Total 2 28 2" xfId="6157" xr:uid="{951E21B1-CE51-4F85-90FB-7392B35F77A4}"/>
    <cellStyle name="Total 2 29" xfId="6158" xr:uid="{B74A349D-56A9-4F36-97B4-9CC7BCFB07D8}"/>
    <cellStyle name="Total 2 3" xfId="6159" xr:uid="{1569F5E5-7ACA-4448-B111-01AD3C6D79E4}"/>
    <cellStyle name="Total 2 3 10" xfId="6160" xr:uid="{01522BDA-C19E-48F0-B7F4-0EC758FAE5D2}"/>
    <cellStyle name="Total 2 3 11" xfId="6161" xr:uid="{958FCB1B-6CE0-4924-8E49-15C4A87F511C}"/>
    <cellStyle name="Total 2 3 12" xfId="6162" xr:uid="{E7B89120-671C-4FA4-89E7-6E92D8D57D1F}"/>
    <cellStyle name="Total 2 3 13" xfId="6163" xr:uid="{395BA580-B902-4EEE-A5EB-32D963402D6C}"/>
    <cellStyle name="Total 2 3 14" xfId="6164" xr:uid="{01FDC294-51C3-44A6-9664-EA6A51F58A21}"/>
    <cellStyle name="Total 2 3 2" xfId="6165" xr:uid="{025863AE-3082-4A1F-A2C1-4D2796426F7B}"/>
    <cellStyle name="Total 2 3 3" xfId="6166" xr:uid="{7560ADCE-E245-4CA8-9A35-D8D3CE203A24}"/>
    <cellStyle name="Total 2 3 3 2" xfId="6167" xr:uid="{6F8291C9-B689-4C0B-AE8E-7016E2FFF007}"/>
    <cellStyle name="Total 2 3 3 3" xfId="6168" xr:uid="{54D3DDE9-E013-4824-AF35-4A544E00EF5C}"/>
    <cellStyle name="Total 2 3 3 4" xfId="6169" xr:uid="{839C23A6-DFD7-4499-A91D-B0F0BB89C66D}"/>
    <cellStyle name="Total 2 3 3 5" xfId="6170" xr:uid="{B249D9D6-4EAC-4AAE-BDFD-E8FAEBE6E154}"/>
    <cellStyle name="Total 2 3 4" xfId="6171" xr:uid="{C433F1DC-883D-45EE-AB45-C7105D22D7F6}"/>
    <cellStyle name="Total 2 3 4 2" xfId="6172" xr:uid="{BD645B37-8BAC-4528-90C6-F47CDBAF942C}"/>
    <cellStyle name="Total 2 3 4 3" xfId="6173" xr:uid="{DA406A86-6550-4100-9CA9-AB183DE3B39E}"/>
    <cellStyle name="Total 2 3 4 4" xfId="6174" xr:uid="{1AF56D1B-2B8D-4522-B77E-9E31B071592E}"/>
    <cellStyle name="Total 2 3 4 5" xfId="6175" xr:uid="{FD180139-BD97-4E83-B058-0D1A26DA994C}"/>
    <cellStyle name="Total 2 3 4 6" xfId="6176" xr:uid="{01EACE5B-713E-496D-8599-37159096318E}"/>
    <cellStyle name="Total 2 3 5" xfId="6177" xr:uid="{40FDAA70-F667-486B-8319-B5B29F18574F}"/>
    <cellStyle name="Total 2 3 5 2" xfId="6178" xr:uid="{86875515-A6D0-41DD-B143-2004B6240F28}"/>
    <cellStyle name="Total 2 3 5 3" xfId="6179" xr:uid="{FB96F714-CF4A-42A5-B620-6F3F9CFC7160}"/>
    <cellStyle name="Total 2 3 5 4" xfId="6180" xr:uid="{15AE5030-3FFE-4A5A-B676-056BCE905D57}"/>
    <cellStyle name="Total 2 3 5 5" xfId="6181" xr:uid="{0B2A7409-EA1D-4B0F-9899-4986C2A97677}"/>
    <cellStyle name="Total 2 3 5 6" xfId="6182" xr:uid="{52A4B028-E2E8-47F0-9B5E-612D791E7351}"/>
    <cellStyle name="Total 2 3 6" xfId="6183" xr:uid="{1C97727E-1B88-4F11-B0E1-80D2B5FD2905}"/>
    <cellStyle name="Total 2 3 6 2" xfId="6184" xr:uid="{61776A2C-DA6E-432B-84E3-6D7F8F273640}"/>
    <cellStyle name="Total 2 3 7" xfId="6185" xr:uid="{5CDDA0B3-FB83-4909-A8FC-EC8DE8D3C0AA}"/>
    <cellStyle name="Total 2 3 8" xfId="6186" xr:uid="{3679B6DA-0A27-439A-A166-BE8C462594AB}"/>
    <cellStyle name="Total 2 3 9" xfId="6187" xr:uid="{FDB4FB80-B451-4AC2-945D-626E7805A46F}"/>
    <cellStyle name="Total 2 30" xfId="6188" xr:uid="{329387BC-8970-48B8-A985-E12C1FFA615B}"/>
    <cellStyle name="Total 2 31" xfId="6189" xr:uid="{1672437D-B202-40F8-B43F-274FEDA60961}"/>
    <cellStyle name="Total 2 32" xfId="6190" xr:uid="{86A2F7B9-4AF5-4537-85A8-3930F90B4E44}"/>
    <cellStyle name="Total 2 33" xfId="6191" xr:uid="{5C72877D-51E2-4EEB-BA08-B8BEFE862868}"/>
    <cellStyle name="Total 2 34" xfId="6192" xr:uid="{AB37C9BC-798A-488E-BE2F-B9C529BDCD4F}"/>
    <cellStyle name="Total 2 35" xfId="6193" xr:uid="{EFE81124-3129-4BA6-8835-689847EE0EA7}"/>
    <cellStyle name="Total 2 36" xfId="6194" xr:uid="{30B8C9A1-8BF2-47C2-9590-FD654CF765F5}"/>
    <cellStyle name="Total 2 37" xfId="6195" xr:uid="{881EB359-1B4F-4EDE-B7C4-9372E678905F}"/>
    <cellStyle name="Total 2 38" xfId="6196" xr:uid="{076CF81A-F064-42C4-8FC7-A004CB812132}"/>
    <cellStyle name="Total 2 39" xfId="6197" xr:uid="{186DEBB3-F06F-4087-80E5-443B3893C29D}"/>
    <cellStyle name="Total 2 4" xfId="6198" xr:uid="{E5A3FF0F-B6D8-4B8A-A86E-880CD86006C1}"/>
    <cellStyle name="Total 2 4 10" xfId="6199" xr:uid="{0FC6A031-038B-432F-89A2-1350DAE3C6AC}"/>
    <cellStyle name="Total 2 4 11" xfId="6200" xr:uid="{FED2C5CB-8C3E-4BA4-B930-57C1322DADD3}"/>
    <cellStyle name="Total 2 4 12" xfId="6201" xr:uid="{40AA108A-21AE-449A-9F0D-75360145475F}"/>
    <cellStyle name="Total 2 4 13" xfId="6202" xr:uid="{84D112A3-C3B5-4074-BBF9-8137330AA6B6}"/>
    <cellStyle name="Total 2 4 2" xfId="6203" xr:uid="{C7D78654-3588-4538-90FA-004FE24D5C40}"/>
    <cellStyle name="Total 2 4 2 2" xfId="6204" xr:uid="{80F922EA-6F5A-4AC6-A639-5C5006C5F8A0}"/>
    <cellStyle name="Total 2 4 2 3" xfId="6205" xr:uid="{20D0053D-5F93-433D-A7F1-05F09A00DB66}"/>
    <cellStyle name="Total 2 4 2 4" xfId="6206" xr:uid="{5E24FA8F-D32C-4099-80AC-84D330C6040D}"/>
    <cellStyle name="Total 2 4 2 5" xfId="6207" xr:uid="{56D059C9-DBE4-42B1-A674-B90D53CD8104}"/>
    <cellStyle name="Total 2 4 3" xfId="6208" xr:uid="{C3A56FF2-FE93-4584-BC46-B3EA49386BD5}"/>
    <cellStyle name="Total 2 4 3 2" xfId="6209" xr:uid="{A863EF09-8AFA-43E0-8BE5-DF785E1D76D6}"/>
    <cellStyle name="Total 2 4 3 3" xfId="6210" xr:uid="{E324EE72-F9D7-4047-B75A-FBFA5FAA1A86}"/>
    <cellStyle name="Total 2 4 3 4" xfId="6211" xr:uid="{D2F37D37-A38E-46FC-9FFB-EAD43A6FB1E9}"/>
    <cellStyle name="Total 2 4 3 5" xfId="6212" xr:uid="{BBBEB5DB-8864-4489-BEEE-F90CABAF4691}"/>
    <cellStyle name="Total 2 4 3 6" xfId="6213" xr:uid="{089C9C2C-7668-4CD2-A961-DFB6AA439C2A}"/>
    <cellStyle name="Total 2 4 4" xfId="6214" xr:uid="{5B3E9326-5EBB-47EC-A2E7-35DC8401C474}"/>
    <cellStyle name="Total 2 4 4 2" xfId="6215" xr:uid="{7219C9FC-60A4-43DC-95BD-F0CEF23C5559}"/>
    <cellStyle name="Total 2 4 4 3" xfId="6216" xr:uid="{D002BE2A-4FA1-42CE-8A6D-432D936ED992}"/>
    <cellStyle name="Total 2 4 4 4" xfId="6217" xr:uid="{48EFB6DA-A623-4B30-90C6-7D4E5BF1A958}"/>
    <cellStyle name="Total 2 4 4 5" xfId="6218" xr:uid="{0BD396C8-0A55-4221-A730-2A4E105F256E}"/>
    <cellStyle name="Total 2 4 4 6" xfId="6219" xr:uid="{B48C7758-1F51-4EE7-B531-2FF7792198C4}"/>
    <cellStyle name="Total 2 4 5" xfId="6220" xr:uid="{814CEF3D-DC95-4384-99F1-E028B0BD4263}"/>
    <cellStyle name="Total 2 4 5 2" xfId="6221" xr:uid="{3500604D-0617-42A3-8CAA-EC43B063E8F9}"/>
    <cellStyle name="Total 2 4 6" xfId="6222" xr:uid="{E154E343-6B89-42B9-9875-57BD791CBA97}"/>
    <cellStyle name="Total 2 4 7" xfId="6223" xr:uid="{1A90E0B7-B1B8-411E-9CCD-04704DE9C8CE}"/>
    <cellStyle name="Total 2 4 8" xfId="6224" xr:uid="{6943B443-D54D-4CBD-BAFD-8C8FB969B0F5}"/>
    <cellStyle name="Total 2 4 9" xfId="6225" xr:uid="{A6D3EB49-0219-4DFE-A45E-F6900A2B27AD}"/>
    <cellStyle name="Total 2 5" xfId="6226" xr:uid="{B4FD25F4-790F-4E88-AABB-947C3DE13FF7}"/>
    <cellStyle name="Total 2 5 10" xfId="6227" xr:uid="{FAE2B07B-BE3A-40F8-AF3E-E394D6776C54}"/>
    <cellStyle name="Total 2 5 11" xfId="6228" xr:uid="{BAAC60BA-5556-44FB-8128-67D84B2D130A}"/>
    <cellStyle name="Total 2 5 12" xfId="6229" xr:uid="{6B54D080-9BF4-4FAB-B5C7-921712D7A227}"/>
    <cellStyle name="Total 2 5 13" xfId="6230" xr:uid="{9C0CC599-217E-40BA-B132-18D4219B69AD}"/>
    <cellStyle name="Total 2 5 2" xfId="6231" xr:uid="{072559C6-4AE3-45BA-A052-16930DCDFBDD}"/>
    <cellStyle name="Total 2 5 2 2" xfId="6232" xr:uid="{1A1B5853-B87A-4F86-96A7-F6AE7EF42AA5}"/>
    <cellStyle name="Total 2 5 2 3" xfId="6233" xr:uid="{F84120BF-C081-49F2-95ED-EDEC2602E161}"/>
    <cellStyle name="Total 2 5 2 4" xfId="6234" xr:uid="{5446A540-14ED-4374-8B3F-0EA97C6ACC1E}"/>
    <cellStyle name="Total 2 5 2 5" xfId="6235" xr:uid="{30B8B89F-F550-4A55-83D8-6A41D19C37CF}"/>
    <cellStyle name="Total 2 5 3" xfId="6236" xr:uid="{6DB212EC-E881-4D3C-9641-50AB610642F1}"/>
    <cellStyle name="Total 2 5 3 2" xfId="6237" xr:uid="{4FE66F89-B788-47DA-99AF-ACD59A214016}"/>
    <cellStyle name="Total 2 5 3 3" xfId="6238" xr:uid="{E43CD9D3-DC0D-48E6-97EE-1AC426DABC2C}"/>
    <cellStyle name="Total 2 5 3 4" xfId="6239" xr:uid="{8E8D241B-23B0-448C-85E4-34049CE7AD43}"/>
    <cellStyle name="Total 2 5 3 5" xfId="6240" xr:uid="{CE5C890B-BF81-498C-85B3-C49A02DB127D}"/>
    <cellStyle name="Total 2 5 3 6" xfId="6241" xr:uid="{93CEB360-C8B3-429E-9884-B38F64253DFC}"/>
    <cellStyle name="Total 2 5 4" xfId="6242" xr:uid="{BF065429-CFBF-4E77-8388-E5BE61092F90}"/>
    <cellStyle name="Total 2 5 4 2" xfId="6243" xr:uid="{B8827988-4770-4844-B691-3407BAAB4491}"/>
    <cellStyle name="Total 2 5 4 3" xfId="6244" xr:uid="{4E398C6B-5F7D-46B7-922F-D43E87E72517}"/>
    <cellStyle name="Total 2 5 4 4" xfId="6245" xr:uid="{1E969E86-55AC-4E35-9606-F3964D00C261}"/>
    <cellStyle name="Total 2 5 4 5" xfId="6246" xr:uid="{0016E0C1-894D-4203-9693-AC5D4924172C}"/>
    <cellStyle name="Total 2 5 4 6" xfId="6247" xr:uid="{827EEA5B-8B80-43D8-8C06-9BD5FEF40FF7}"/>
    <cellStyle name="Total 2 5 5" xfId="6248" xr:uid="{E9B663CD-FBBC-4E1C-81D6-3A22F8FA0B8B}"/>
    <cellStyle name="Total 2 5 6" xfId="6249" xr:uid="{767A9A5E-EBCB-484C-82ED-19E446E2C775}"/>
    <cellStyle name="Total 2 5 7" xfId="6250" xr:uid="{D1E40291-1908-4195-975E-A5B455199947}"/>
    <cellStyle name="Total 2 5 8" xfId="6251" xr:uid="{425D99B5-86E9-439D-9407-AB300336BF18}"/>
    <cellStyle name="Total 2 5 9" xfId="6252" xr:uid="{D24846D9-715C-4A2A-9F7B-F9ED91295E6B}"/>
    <cellStyle name="Total 2 6" xfId="6253" xr:uid="{370FDE43-65B8-4398-A0DF-572214B99D07}"/>
    <cellStyle name="Total 2 6 2" xfId="6254" xr:uid="{2DE3A418-326A-4EF8-B5C7-AE9358467821}"/>
    <cellStyle name="Total 2 6 2 2" xfId="6255" xr:uid="{002D9D9E-284B-4923-8206-1F360665CE09}"/>
    <cellStyle name="Total 2 6 3" xfId="6256" xr:uid="{F5060DC8-0408-4513-A92C-FA0DA01381F5}"/>
    <cellStyle name="Total 2 6 4" xfId="6257" xr:uid="{4226626E-02D7-48DE-B639-BE2831AD0836}"/>
    <cellStyle name="Total 2 6 5" xfId="6258" xr:uid="{9385EC7F-6D4C-4EBD-A440-CE74051BD018}"/>
    <cellStyle name="Total 2 6 6" xfId="6259" xr:uid="{F716895F-1F9A-4024-A909-D231F30A7BB0}"/>
    <cellStyle name="Total 2 7" xfId="6260" xr:uid="{B464BF93-064D-4DFA-A8E4-A25AB118FB09}"/>
    <cellStyle name="Total 2 7 2" xfId="6261" xr:uid="{F4A73F40-32E0-4A52-87E2-B6F77011685A}"/>
    <cellStyle name="Total 2 8" xfId="6262" xr:uid="{1CEF2607-C480-4BE2-B85F-7AB6EC7B345A}"/>
    <cellStyle name="Total 2 8 2" xfId="6263" xr:uid="{673D4BBC-A18F-493C-B430-4A79C116F380}"/>
    <cellStyle name="Total 2 9" xfId="6264" xr:uid="{B7EEDC08-77A6-4FE1-83B2-26735F3B7E12}"/>
    <cellStyle name="Total 2 9 2" xfId="6265" xr:uid="{59E71109-9989-4D1A-B163-99C1E01A1ADD}"/>
    <cellStyle name="Total 20" xfId="6266" xr:uid="{BA62946B-4DB2-40C5-89F5-3992C6E61E27}"/>
    <cellStyle name="Total 20 2" xfId="6267" xr:uid="{C5CD22FD-DC78-4416-9503-DA9A142348FC}"/>
    <cellStyle name="Total 21" xfId="6268" xr:uid="{DEC35E21-352E-49F1-9517-701A21F82315}"/>
    <cellStyle name="Total 21 2" xfId="6269" xr:uid="{F81A23EE-F79A-4BD4-8059-05CE430385EF}"/>
    <cellStyle name="Total 22" xfId="6270" xr:uid="{59604295-9885-48BE-8C3C-0B8E279CB4BC}"/>
    <cellStyle name="Total 22 2" xfId="6271" xr:uid="{B632B895-8FD4-4E8D-8278-38D67D2F9DD2}"/>
    <cellStyle name="Total 23" xfId="6272" xr:uid="{B39BF256-EB68-4CB0-A458-D6C926A72941}"/>
    <cellStyle name="Total 23 2" xfId="6273" xr:uid="{AB243426-A895-44BF-B94C-CEF7CA5E7621}"/>
    <cellStyle name="Total 24" xfId="6274" xr:uid="{A82E7A09-290D-4B62-BDAE-709AFC14F55C}"/>
    <cellStyle name="Total 24 2" xfId="6275" xr:uid="{433C2C3F-47BA-4AD2-8434-A59694949106}"/>
    <cellStyle name="Total 25" xfId="6276" xr:uid="{72F06027-84E8-4863-87B7-C595C84CBAE5}"/>
    <cellStyle name="Total 25 2" xfId="6277" xr:uid="{583BC3E0-113B-43A4-9556-DFE8964B3030}"/>
    <cellStyle name="Total 26" xfId="6278" xr:uid="{F0A82B52-2DE0-405A-8696-206624634C70}"/>
    <cellStyle name="Total 26 2" xfId="6279" xr:uid="{26B8F2D4-01EC-43B8-BF2E-357DB9B3A6E2}"/>
    <cellStyle name="Total 27" xfId="6280" xr:uid="{21243191-E577-4771-A3F2-6623C1A8B53C}"/>
    <cellStyle name="Total 27 2" xfId="6281" xr:uid="{8804A63E-F529-42B7-A1E3-F44B973352F6}"/>
    <cellStyle name="Total 28" xfId="6282" xr:uid="{FE65725F-C695-4C46-A1C8-A128FBFA0231}"/>
    <cellStyle name="Total 28 2" xfId="6283" xr:uid="{283BC281-E764-47EA-85E9-BB630A029ACD}"/>
    <cellStyle name="Total 29" xfId="6284" xr:uid="{6EFF303F-6EC0-41E7-A25F-CB82DC492FDA}"/>
    <cellStyle name="Total 29 2" xfId="6285" xr:uid="{A3FC2911-BA3D-4DB3-85F6-62E0047B7364}"/>
    <cellStyle name="Total 3" xfId="6286" xr:uid="{80F9FB5F-7B3E-4AD8-BE83-7E1E5EA85979}"/>
    <cellStyle name="Total 3 10" xfId="6287" xr:uid="{29F799AE-27CB-4A02-A44F-E673A6B65538}"/>
    <cellStyle name="Total 3 11" xfId="6288" xr:uid="{39129FA1-6C21-48D0-A87C-0C7FA25A8EE7}"/>
    <cellStyle name="Total 3 12" xfId="6289" xr:uid="{633EB373-C55E-40EB-BE46-572C722967D1}"/>
    <cellStyle name="Total 3 13" xfId="6290" xr:uid="{1ED4F5C7-8363-45DB-97B3-8F7B9E9013A8}"/>
    <cellStyle name="Total 3 14" xfId="6291" xr:uid="{8891D5D2-0B1E-47AA-8EB5-248B36AD7ECE}"/>
    <cellStyle name="Total 3 2" xfId="6292" xr:uid="{7089BDBE-9F28-4BDE-B765-2CC8EC88F45F}"/>
    <cellStyle name="Total 3 2 2" xfId="6293" xr:uid="{DFAA15C5-3908-4955-B6EA-435518A1F58B}"/>
    <cellStyle name="Total 3 2 2 2" xfId="6294" xr:uid="{6339377E-243D-4F90-B6CF-F9A7727E99B9}"/>
    <cellStyle name="Total 3 3" xfId="6295" xr:uid="{D580CD68-2552-457D-A674-76BB58B46DB7}"/>
    <cellStyle name="Total 3 3 2" xfId="6296" xr:uid="{01514EC7-8A7F-40F1-AC91-5C4FA1E086D6}"/>
    <cellStyle name="Total 3 3 3" xfId="6297" xr:uid="{3F61D1A2-39F1-4C38-BAC7-566BE16509A6}"/>
    <cellStyle name="Total 3 3 4" xfId="6298" xr:uid="{FEDA4EB0-0111-4BDC-A41E-D60C8C4EFBF5}"/>
    <cellStyle name="Total 3 3 5" xfId="6299" xr:uid="{DD8800A9-F673-429E-B5AA-A5D8D5087ED9}"/>
    <cellStyle name="Total 3 4" xfId="6300" xr:uid="{2790DD9F-8296-4FCC-A949-5538EB44A884}"/>
    <cellStyle name="Total 3 4 2" xfId="6301" xr:uid="{09A9F888-E117-4366-9680-65C9B7F05842}"/>
    <cellStyle name="Total 3 4 3" xfId="6302" xr:uid="{1AB37CD6-4E74-4EF1-8E7F-1520CFD5C55F}"/>
    <cellStyle name="Total 3 4 4" xfId="6303" xr:uid="{65313741-62E5-47EC-B5D7-7948B5CA0F92}"/>
    <cellStyle name="Total 3 4 5" xfId="6304" xr:uid="{8147F232-B79C-45CB-A425-F8B481175ACF}"/>
    <cellStyle name="Total 3 4 6" xfId="6305" xr:uid="{E36F2BF6-3E34-45B7-B846-6B04BD2B36A4}"/>
    <cellStyle name="Total 3 5" xfId="6306" xr:uid="{7EBE8C5D-9663-4554-A3A4-F379C4E215F3}"/>
    <cellStyle name="Total 3 5 2" xfId="6307" xr:uid="{D47DF56A-4975-40B5-A692-B391557E9C8D}"/>
    <cellStyle name="Total 3 5 3" xfId="6308" xr:uid="{31FE4BA3-636D-4815-8AA9-0CC556B2EC73}"/>
    <cellStyle name="Total 3 5 4" xfId="6309" xr:uid="{1B5F4F19-2CD4-4CCE-B2ED-CB3329734D4B}"/>
    <cellStyle name="Total 3 5 5" xfId="6310" xr:uid="{606F676D-22CD-4D84-A495-FE87A0679464}"/>
    <cellStyle name="Total 3 5 6" xfId="6311" xr:uid="{140AD232-3B08-4EBC-8AD2-8D10247CCD96}"/>
    <cellStyle name="Total 3 6" xfId="6312" xr:uid="{23F4F669-B434-4B6A-B128-7C6712F6F82D}"/>
    <cellStyle name="Total 3 6 2" xfId="6313" xr:uid="{5DC879BF-3EC2-4557-8B34-676D8FB8A3FF}"/>
    <cellStyle name="Total 3 7" xfId="6314" xr:uid="{B0D8E167-3989-470F-807E-606FB84B7E3F}"/>
    <cellStyle name="Total 3 8" xfId="6315" xr:uid="{6087C567-5634-4B35-8A7F-AE607D50FEF4}"/>
    <cellStyle name="Total 3 9" xfId="6316" xr:uid="{41E1281D-5081-4075-97C6-CD931CF8F92C}"/>
    <cellStyle name="Total 30" xfId="6317" xr:uid="{ADC46676-D08F-48A7-9B34-F85C7E2BDA4F}"/>
    <cellStyle name="Total 31" xfId="6318" xr:uid="{64D72A68-66D9-4DEA-8C81-FFA718E02CCB}"/>
    <cellStyle name="Total 32" xfId="6319" xr:uid="{89EC1A2E-47D9-4D05-808C-1B6C2818E1B2}"/>
    <cellStyle name="Total 33" xfId="6320" xr:uid="{0526D68C-7841-4FDF-AD40-4F61C0741371}"/>
    <cellStyle name="Total 34" xfId="6321" xr:uid="{6F4A38EB-3C63-4A4A-918E-AAEB2EDAC843}"/>
    <cellStyle name="Total 35" xfId="6322" xr:uid="{918ACB71-DC0C-4B77-9FD1-3F5CCA0D2C4E}"/>
    <cellStyle name="Total 36" xfId="6323" xr:uid="{F755F45E-686F-425A-B016-7DA563174AB9}"/>
    <cellStyle name="Total 37" xfId="6324" xr:uid="{52FAF9A6-29F5-4B9B-8672-23EC582CFEFA}"/>
    <cellStyle name="Total 38" xfId="6325" xr:uid="{CB34C9E0-A939-4657-9934-1E68DFFAE6C1}"/>
    <cellStyle name="Total 39" xfId="6326" xr:uid="{690D4911-392A-4411-8520-7B65A7D1828C}"/>
    <cellStyle name="Total 4" xfId="6327" xr:uid="{268C0DCB-AD0F-4095-A480-9C5B9E22F7F9}"/>
    <cellStyle name="Total 4 10" xfId="6328" xr:uid="{3B01BDDB-1513-4A79-8FCF-EADC78B724B3}"/>
    <cellStyle name="Total 4 11" xfId="6329" xr:uid="{EA28C707-D19E-466B-8C05-65512F11D3EC}"/>
    <cellStyle name="Total 4 12" xfId="6330" xr:uid="{EAAF13B6-9AA6-4DF1-9116-643042E84374}"/>
    <cellStyle name="Total 4 13" xfId="6331" xr:uid="{8DA7F713-9A16-457D-ADA3-DC0D63C68655}"/>
    <cellStyle name="Total 4 14" xfId="6332" xr:uid="{E7F6A9FE-3104-4770-AE19-2684827E9D1C}"/>
    <cellStyle name="Total 4 15" xfId="6333" xr:uid="{F8C25E6D-47F4-4EB9-9689-A7A443C7B842}"/>
    <cellStyle name="Total 4 2" xfId="6334" xr:uid="{1AED8761-FADD-4E4D-B76C-D142109B227D}"/>
    <cellStyle name="Total 4 2 10" xfId="6335" xr:uid="{9AB32B6A-7167-4DBE-A844-B95F9F0894B9}"/>
    <cellStyle name="Total 4 2 11" xfId="6336" xr:uid="{C0C08AAC-8B97-4AFD-B7FA-5F146B967331}"/>
    <cellStyle name="Total 4 2 12" xfId="6337" xr:uid="{868771DA-C09D-423B-9A24-6551C7C9B29B}"/>
    <cellStyle name="Total 4 2 13" xfId="6338" xr:uid="{25F9064F-E4B3-449B-9E7C-DDC15E1E1D0D}"/>
    <cellStyle name="Total 4 2 14" xfId="6339" xr:uid="{808D8998-545C-4260-BA5E-597A0660ECD1}"/>
    <cellStyle name="Total 4 2 2" xfId="6340" xr:uid="{1C52C23A-697F-4444-BB90-875A2FB4B441}"/>
    <cellStyle name="Total 4 2 2 2" xfId="6341" xr:uid="{323F92E6-9F80-4A2B-8AAC-1D2EB5C70C8C}"/>
    <cellStyle name="Total 4 2 2 3" xfId="6342" xr:uid="{CAD6FAD6-F71E-431A-9FC4-B5EEA7E89D66}"/>
    <cellStyle name="Total 4 2 2 4" xfId="6343" xr:uid="{CF966C58-092A-46D1-941F-85E86CD2B505}"/>
    <cellStyle name="Total 4 2 2 5" xfId="6344" xr:uid="{2656AF4C-ED9F-4874-92C9-EF5A538B125E}"/>
    <cellStyle name="Total 4 2 3" xfId="6345" xr:uid="{1BFE886D-7CDE-4F8F-ABD8-90B48479CC4B}"/>
    <cellStyle name="Total 4 2 3 2" xfId="6346" xr:uid="{47C12F59-773A-4083-89F1-50BF0D5142D7}"/>
    <cellStyle name="Total 4 2 3 3" xfId="6347" xr:uid="{C6DBDB1B-9050-4909-9C90-BBBF4294EF31}"/>
    <cellStyle name="Total 4 2 3 4" xfId="6348" xr:uid="{F45D1893-4951-4584-BB4D-2BD43DF65E48}"/>
    <cellStyle name="Total 4 2 3 5" xfId="6349" xr:uid="{BBC7B902-DE50-472A-BE8A-1BEB5AC40B14}"/>
    <cellStyle name="Total 4 2 3 6" xfId="6350" xr:uid="{48A36EDB-F574-4763-9896-97B8FD25A06F}"/>
    <cellStyle name="Total 4 2 4" xfId="6351" xr:uid="{C8424EF5-BAB3-45F0-A642-5ED0C232424E}"/>
    <cellStyle name="Total 4 2 4 2" xfId="6352" xr:uid="{A3612C84-3F0A-48CB-A00C-538C82039860}"/>
    <cellStyle name="Total 4 2 4 3" xfId="6353" xr:uid="{692AFD13-E4D1-405D-A4F9-EC658D3CA773}"/>
    <cellStyle name="Total 4 2 4 4" xfId="6354" xr:uid="{66424D14-FF93-418A-9BB7-111DA5BFB348}"/>
    <cellStyle name="Total 4 2 4 5" xfId="6355" xr:uid="{D58D64CA-BFF7-436F-A49E-908864BFD5D9}"/>
    <cellStyle name="Total 4 2 4 6" xfId="6356" xr:uid="{D3BB6B5C-B653-4102-96E3-D8EDF8848625}"/>
    <cellStyle name="Total 4 2 5" xfId="6357" xr:uid="{14F84408-9386-4323-A18A-2C3C1F5EA1BA}"/>
    <cellStyle name="Total 4 2 5 2" xfId="6358" xr:uid="{FD6D6A08-A789-456F-B9FD-8A21C24BEBC0}"/>
    <cellStyle name="Total 4 2 6" xfId="6359" xr:uid="{00C4446A-AC8A-441B-A67A-93613DA6285D}"/>
    <cellStyle name="Total 4 2 6 2" xfId="6360" xr:uid="{6CD3974E-47CD-4AD6-86EF-90A11964D938}"/>
    <cellStyle name="Total 4 2 7" xfId="6361" xr:uid="{88CD2139-0E60-4967-BA73-9AB84663F7C0}"/>
    <cellStyle name="Total 4 2 8" xfId="6362" xr:uid="{ED317B28-1106-4034-9B6F-36E8B37E8F87}"/>
    <cellStyle name="Total 4 2 9" xfId="6363" xr:uid="{C3F4F185-2919-4440-8960-83AB2EB8BF0C}"/>
    <cellStyle name="Total 4 3" xfId="6364" xr:uid="{2A476787-4A96-4B1B-9115-AA340D2BDD0E}"/>
    <cellStyle name="Total 4 4" xfId="6365" xr:uid="{F33F58C8-1A03-4D22-AC39-7E1AF7310FC2}"/>
    <cellStyle name="Total 4 4 2" xfId="6366" xr:uid="{565A4337-D3B7-49E2-9CA3-FFCE02E2DB34}"/>
    <cellStyle name="Total 4 4 3" xfId="6367" xr:uid="{DA2EF3FD-39AF-4DC9-BBDD-CDBABA51692D}"/>
    <cellStyle name="Total 4 4 4" xfId="6368" xr:uid="{5F679886-0E51-4314-B351-AE8FF421FED1}"/>
    <cellStyle name="Total 4 4 5" xfId="6369" xr:uid="{9FF0C12B-F4FE-4894-AB58-B89F8C15FFEB}"/>
    <cellStyle name="Total 4 5" xfId="6370" xr:uid="{4A826ABE-C495-4014-8ED3-7B3F91B0CFFA}"/>
    <cellStyle name="Total 4 5 2" xfId="6371" xr:uid="{BE44A66D-4E35-41EE-AFBB-D5439CC64FB2}"/>
    <cellStyle name="Total 4 5 3" xfId="6372" xr:uid="{3F165799-0704-4836-AF07-EE7C9F6EC211}"/>
    <cellStyle name="Total 4 5 4" xfId="6373" xr:uid="{33BD96CD-F557-4DD0-87E6-D0AA1362C6E8}"/>
    <cellStyle name="Total 4 5 5" xfId="6374" xr:uid="{7444A442-CF8E-4BFC-A93A-E44D92210020}"/>
    <cellStyle name="Total 4 5 6" xfId="6375" xr:uid="{EAD921AE-6798-495E-BE47-F571DDDAB387}"/>
    <cellStyle name="Total 4 6" xfId="6376" xr:uid="{629D0E6F-5D8C-4232-B980-F3C6E8DDDAFE}"/>
    <cellStyle name="Total 4 6 2" xfId="6377" xr:uid="{E3F7B9A4-4633-4074-88B9-972AB99371DF}"/>
    <cellStyle name="Total 4 6 3" xfId="6378" xr:uid="{DE641820-1AD2-4544-854B-8183EBF37263}"/>
    <cellStyle name="Total 4 6 4" xfId="6379" xr:uid="{8C936654-5E2B-4AA9-9B20-C062D8DA978D}"/>
    <cellStyle name="Total 4 6 5" xfId="6380" xr:uid="{48CC5152-BDAD-48AF-9A36-8608098139BD}"/>
    <cellStyle name="Total 4 6 6" xfId="6381" xr:uid="{EFB060C5-857F-44E9-82CB-D70644A2FA9E}"/>
    <cellStyle name="Total 4 7" xfId="6382" xr:uid="{199FF367-11AD-4F64-9CEA-1F617D5AB55F}"/>
    <cellStyle name="Total 4 7 2" xfId="6383" xr:uid="{11498823-D93C-4314-887E-6B6B26D83736}"/>
    <cellStyle name="Total 4 8" xfId="6384" xr:uid="{B227E6C2-EBAD-4A2C-B570-1133BC9E8950}"/>
    <cellStyle name="Total 4 9" xfId="6385" xr:uid="{A612660B-C796-4D87-A6F2-165AB9E7EE72}"/>
    <cellStyle name="Total 40" xfId="6386" xr:uid="{DCA16B23-8198-44CF-9865-834A93D99023}"/>
    <cellStyle name="Total 5" xfId="6387" xr:uid="{6EC8B1D0-46E2-49A8-8A3A-ACF9FE082B81}"/>
    <cellStyle name="Total 5 10" xfId="6388" xr:uid="{E2651CD2-EB77-40B8-8C52-271E3D4D0382}"/>
    <cellStyle name="Total 5 11" xfId="6389" xr:uid="{BE22DD4B-CBBD-4363-B18F-48E4EB740F7B}"/>
    <cellStyle name="Total 5 12" xfId="6390" xr:uid="{6A1196B6-ED14-49F3-9051-E787A59F2CEB}"/>
    <cellStyle name="Total 5 13" xfId="6391" xr:uid="{5751C6E1-C0BF-43BF-AD31-385511BEF30A}"/>
    <cellStyle name="Total 5 14" xfId="6392" xr:uid="{DD80E13B-125C-4054-A47B-305355D7752E}"/>
    <cellStyle name="Total 5 2" xfId="6393" xr:uid="{C7EE0612-7E0B-42A7-9B12-4CFC8A75A4DF}"/>
    <cellStyle name="Total 5 3" xfId="6394" xr:uid="{003E0403-FCBF-4CB9-B304-1F36B04BA11C}"/>
    <cellStyle name="Total 5 3 2" xfId="6395" xr:uid="{6F513192-1767-40F6-B685-EFDA8B8EC7F2}"/>
    <cellStyle name="Total 5 3 3" xfId="6396" xr:uid="{15998155-4487-4830-999B-4A44B44A5F25}"/>
    <cellStyle name="Total 5 3 4" xfId="6397" xr:uid="{B489DC56-BBF2-4FF9-8961-B6B7136ACF43}"/>
    <cellStyle name="Total 5 3 5" xfId="6398" xr:uid="{16490F8A-09BF-49E7-AFCD-F9E6266C733A}"/>
    <cellStyle name="Total 5 4" xfId="6399" xr:uid="{64B22604-83D6-4C43-B769-847BD123E9DF}"/>
    <cellStyle name="Total 5 4 2" xfId="6400" xr:uid="{71235C6C-E178-4ADF-A1A6-C8851B145011}"/>
    <cellStyle name="Total 5 4 3" xfId="6401" xr:uid="{954B4363-AE0B-4A19-A251-B7AB8AB836D0}"/>
    <cellStyle name="Total 5 4 4" xfId="6402" xr:uid="{A2341B29-8B61-4D07-9226-5A7F8A40BB42}"/>
    <cellStyle name="Total 5 4 5" xfId="6403" xr:uid="{FD6BBAEF-8BEA-4698-9B37-B1CF490F82E6}"/>
    <cellStyle name="Total 5 4 6" xfId="6404" xr:uid="{542F4CE0-090B-4BF5-A760-09D1CEFD4AF5}"/>
    <cellStyle name="Total 5 5" xfId="6405" xr:uid="{A942D175-1A6D-4AED-BF46-F3A198C893FE}"/>
    <cellStyle name="Total 5 5 2" xfId="6406" xr:uid="{AAB94FD7-4D76-43A8-94BF-E397847C08C1}"/>
    <cellStyle name="Total 5 5 3" xfId="6407" xr:uid="{C3130952-CC6F-4EDF-AC4A-C964DE760CEC}"/>
    <cellStyle name="Total 5 5 4" xfId="6408" xr:uid="{90C8EFFB-50DE-4973-8FD5-AE71B6BF8CCD}"/>
    <cellStyle name="Total 5 5 5" xfId="6409" xr:uid="{478CC19E-BE9B-4916-8652-21CEADA33250}"/>
    <cellStyle name="Total 5 5 6" xfId="6410" xr:uid="{C6A16AB3-F167-4D94-B86A-BEAA2E3BD5CC}"/>
    <cellStyle name="Total 5 6" xfId="6411" xr:uid="{6A6863CC-B2AB-4822-8635-A7B54CA83194}"/>
    <cellStyle name="Total 5 6 2" xfId="6412" xr:uid="{B69FB424-1D32-43CC-85E3-5B418C566826}"/>
    <cellStyle name="Total 5 7" xfId="6413" xr:uid="{1BC9B15D-1B77-474B-A307-25D32669CE9D}"/>
    <cellStyle name="Total 5 8" xfId="6414" xr:uid="{DD06885D-511F-44F9-B8F9-EA38A1B80036}"/>
    <cellStyle name="Total 5 9" xfId="6415" xr:uid="{496785AF-9C40-43A2-A32E-8A844A524CDA}"/>
    <cellStyle name="Total 6" xfId="6416" xr:uid="{84ED5857-C6B9-4FD3-8BD1-C2DEE2C8D4E0}"/>
    <cellStyle name="Total 6 10" xfId="6417" xr:uid="{012AF7A9-A2DE-417A-916E-422346307402}"/>
    <cellStyle name="Total 6 11" xfId="6418" xr:uid="{F77887C0-956F-4CA4-91DF-A0CDDC1F0659}"/>
    <cellStyle name="Total 6 12" xfId="6419" xr:uid="{B51AC292-1A8E-4C73-ADBE-5082BC376E19}"/>
    <cellStyle name="Total 6 13" xfId="6420" xr:uid="{8D534A7B-2D5A-41AB-B066-6736165E76C1}"/>
    <cellStyle name="Total 6 2" xfId="6421" xr:uid="{26F2A1E5-55A2-4007-B94D-29DB61BFFAA1}"/>
    <cellStyle name="Total 6 2 2" xfId="6422" xr:uid="{90C4D403-D4B1-4454-98B1-431AEB0E1D5E}"/>
    <cellStyle name="Total 6 2 3" xfId="6423" xr:uid="{B93839FB-BA23-48DA-93EB-27C15946DA29}"/>
    <cellStyle name="Total 6 2 4" xfId="6424" xr:uid="{FF3EE8F0-8935-4546-8423-307325961B14}"/>
    <cellStyle name="Total 6 2 5" xfId="6425" xr:uid="{FC1A164F-41F9-4B95-937B-2A19925E0C8C}"/>
    <cellStyle name="Total 6 3" xfId="6426" xr:uid="{F6FEA303-9306-4CDE-A714-407024709B2B}"/>
    <cellStyle name="Total 6 3 2" xfId="6427" xr:uid="{25E3D3B5-19E7-4E3E-AA2A-660573206EDC}"/>
    <cellStyle name="Total 6 3 3" xfId="6428" xr:uid="{4BB5E6A0-EFB9-47F5-ADDE-EF61EC3C5B41}"/>
    <cellStyle name="Total 6 3 4" xfId="6429" xr:uid="{48F07C83-654C-47C8-B7DA-C813C0C3ED57}"/>
    <cellStyle name="Total 6 3 5" xfId="6430" xr:uid="{0566240E-230B-47E4-9FCD-9CCF879CDBAD}"/>
    <cellStyle name="Total 6 3 6" xfId="6431" xr:uid="{12B61DC2-D5CC-4EE6-994C-ED43BFAF42F3}"/>
    <cellStyle name="Total 6 4" xfId="6432" xr:uid="{197A4BDB-7FC1-4EF5-89A4-CF613A90819C}"/>
    <cellStyle name="Total 6 4 2" xfId="6433" xr:uid="{4FEDDAFD-8A7A-44E4-865A-E5AB2A01BE07}"/>
    <cellStyle name="Total 6 4 3" xfId="6434" xr:uid="{CA6EFBF4-187C-402A-942F-9151D16F64F9}"/>
    <cellStyle name="Total 6 4 4" xfId="6435" xr:uid="{024A811C-1767-4BE7-AF84-4FE0FA3BB96D}"/>
    <cellStyle name="Total 6 4 5" xfId="6436" xr:uid="{6CF6B380-49FE-44A2-88FA-8318E79683A2}"/>
    <cellStyle name="Total 6 4 6" xfId="6437" xr:uid="{AA2C88A6-B70F-4945-9DBF-2DC830B1A20B}"/>
    <cellStyle name="Total 6 5" xfId="6438" xr:uid="{A6AB49CB-4A0A-4F6D-B86B-C67620EA0826}"/>
    <cellStyle name="Total 6 5 2" xfId="6439" xr:uid="{0508D531-BD6D-431E-8256-337A15A97FA3}"/>
    <cellStyle name="Total 6 6" xfId="6440" xr:uid="{B4652075-F1B9-4F9E-8070-5BB3A427C8D4}"/>
    <cellStyle name="Total 6 7" xfId="6441" xr:uid="{07999ED8-905B-4282-969F-79FD816DEB12}"/>
    <cellStyle name="Total 6 8" xfId="6442" xr:uid="{CD9690BB-508E-4C7B-B745-8297C1D2D2A2}"/>
    <cellStyle name="Total 6 9" xfId="6443" xr:uid="{5ED23BDC-E076-4833-BB23-26DBA94768CC}"/>
    <cellStyle name="Total 7" xfId="6444" xr:uid="{104FBC81-2C34-43B7-8D44-C6868731AECF}"/>
    <cellStyle name="Total 7 2" xfId="6445" xr:uid="{4BE92449-DA94-4799-8BB4-60FD1C1D1FD2}"/>
    <cellStyle name="Total 7 2 2" xfId="6446" xr:uid="{77124984-A20A-4410-835A-7A6CC8FC67AA}"/>
    <cellStyle name="Total 8" xfId="6447" xr:uid="{248DE5E2-EAFD-4CC8-9D5C-A46DD48C20CD}"/>
    <cellStyle name="Total 8 2" xfId="6448" xr:uid="{611B604A-1006-4AD8-A56F-789A98608674}"/>
    <cellStyle name="Total 8 2 2" xfId="6449" xr:uid="{09F31CD0-3DB7-4BD5-9825-1C4F53F4D8B5}"/>
    <cellStyle name="Total 9" xfId="6450" xr:uid="{26165232-3741-4157-A89E-E4B15EF2C4A4}"/>
    <cellStyle name="Total 9 2" xfId="6451" xr:uid="{66BE4AFC-DD3F-45F6-BB91-A3AF05432745}"/>
    <cellStyle name="Total 9 2 2" xfId="6452" xr:uid="{28706087-7F1F-455D-8BC0-0E1509ADFAE9}"/>
    <cellStyle name="Total 9 3" xfId="6453" xr:uid="{E92BD7CE-CD6E-42E5-89EC-FFE1542239B7}"/>
    <cellStyle name="Total 9 4" xfId="6454" xr:uid="{09E22789-BBEF-47B1-83CC-0DFDE95B891D}"/>
    <cellStyle name="Total 9 5" xfId="6455" xr:uid="{B58CE298-186A-44DC-8C3B-07E0AF7143BF}"/>
    <cellStyle name="Total 9 6" xfId="6456" xr:uid="{1E4470BE-364F-4E03-B82E-4B6AAD34AA3C}"/>
    <cellStyle name="アクセント 1" xfId="6457" xr:uid="{4EB0FAFE-0A38-4042-9662-DD10A66D35C4}"/>
    <cellStyle name="アクセント 1 2" xfId="6458" xr:uid="{6DD1DB41-75A9-4CB8-9ECE-485BD17C1D8D}"/>
    <cellStyle name="アクセント 1 2 2" xfId="6459" xr:uid="{F0A38501-68B5-4AFF-89A7-00F8ED120352}"/>
    <cellStyle name="アクセント 1 3" xfId="6460" xr:uid="{3AA087D3-5901-4016-B79B-BC0C63790C85}"/>
    <cellStyle name="アクセント 1 4" xfId="6461" xr:uid="{E6A01C4D-D57C-4F62-A86A-4BBEA802FF9E}"/>
    <cellStyle name="アクセント 2" xfId="6462" xr:uid="{4C2F3522-E9E2-465B-BAD8-1A59AC49E523}"/>
    <cellStyle name="アクセント 2 2" xfId="6463" xr:uid="{7197574F-EBCB-4CB1-80AA-C15370D560E4}"/>
    <cellStyle name="アクセント 2 2 2" xfId="6464" xr:uid="{C3540D35-F123-4D93-BE3F-85110342DA6E}"/>
    <cellStyle name="アクセント 2 3" xfId="6465" xr:uid="{376FC953-3FC2-4024-A30A-02F4CBEE5F39}"/>
    <cellStyle name="アクセント 2 4" xfId="6466" xr:uid="{DEAD0E1E-4806-426B-BEE0-5204402D5E73}"/>
    <cellStyle name="アクセント 3" xfId="6467" xr:uid="{C5897502-2507-4F35-BCE9-947C30121EAA}"/>
    <cellStyle name="アクセント 3 2" xfId="6468" xr:uid="{DAA407DA-D702-4FB6-9936-2E9E0A2AA3AA}"/>
    <cellStyle name="アクセント 3 2 2" xfId="6469" xr:uid="{73405744-2C71-4044-8F05-FA93DD6C0AEE}"/>
    <cellStyle name="アクセント 3 3" xfId="6470" xr:uid="{91F8980B-B5B9-4882-8B65-0CCF4BED6BAB}"/>
    <cellStyle name="アクセント 3 4" xfId="6471" xr:uid="{F26F242E-607F-46B9-AA1C-5BE8ECE5CC15}"/>
    <cellStyle name="アクセント 4" xfId="6472" xr:uid="{6A5659D9-E57B-4F79-8E17-7B94E816D706}"/>
    <cellStyle name="アクセント 4 2" xfId="6473" xr:uid="{31649B17-C692-4E39-BA80-F96A8AE9BC7E}"/>
    <cellStyle name="アクセント 4 2 2" xfId="6474" xr:uid="{F0A557FF-2534-4C57-B2B7-452D13C765C9}"/>
    <cellStyle name="アクセント 4 3" xfId="6475" xr:uid="{2776E4DF-A5A8-4F9F-A86C-C5F86F3DAE4B}"/>
    <cellStyle name="アクセント 4 4" xfId="6476" xr:uid="{582F474F-9528-4382-A254-FC94878CF0F5}"/>
    <cellStyle name="アクセント 5" xfId="6477" xr:uid="{2BF3BC5D-D4D0-4288-85DB-15458BCAF95F}"/>
    <cellStyle name="アクセント 5 2" xfId="6478" xr:uid="{F87E7DB9-2108-4B3A-A9CC-A892A022D57A}"/>
    <cellStyle name="アクセント 5 2 2" xfId="6479" xr:uid="{D60BB3AB-21B5-4AD1-88F5-4D97C95D525C}"/>
    <cellStyle name="アクセント 5 3" xfId="6480" xr:uid="{7BDF6BA1-D11C-4E13-BFF3-5543A3CD7BEC}"/>
    <cellStyle name="アクセント 5 4" xfId="6481" xr:uid="{F74F8322-DF64-4BA6-95AA-0A26D4A844E8}"/>
    <cellStyle name="アクセント 6" xfId="6482" xr:uid="{6216F37E-5397-450B-8402-E7B4E7A72A3D}"/>
    <cellStyle name="アクセント 6 2" xfId="6483" xr:uid="{E72C3DF9-97EC-494C-942D-177402AB1271}"/>
    <cellStyle name="アクセント 6 2 2" xfId="6484" xr:uid="{1EC2FBEF-C5B4-4CD7-83B6-CF07A833CFAB}"/>
    <cellStyle name="アクセント 6 3" xfId="6485" xr:uid="{6D90FA83-690B-445A-9016-3251ECDC113E}"/>
    <cellStyle name="アクセント 6 4" xfId="6486" xr:uid="{7B8860FC-08C4-4C9F-8F75-84BABB02DC8E}"/>
    <cellStyle name="タイトル" xfId="6487" xr:uid="{863A7B6C-A019-40A6-B9B6-829F484E7A94}"/>
    <cellStyle name="タイトル 2" xfId="6488" xr:uid="{6759EC6F-9381-4D6C-AA53-0D1B698782D3}"/>
    <cellStyle name="タイトル 2 2" xfId="6489" xr:uid="{0EC2A761-60B2-4F77-A8A3-86341D05A3D8}"/>
    <cellStyle name="タイトル 3" xfId="6490" xr:uid="{446E5132-8DFA-4469-813C-EEF5C70086B4}"/>
    <cellStyle name="タイトル 4" xfId="6491" xr:uid="{D48F0386-B950-4C63-8EFA-0DEB498818CD}"/>
    <cellStyle name="チェック セル" xfId="6492" xr:uid="{BB895EFB-9128-4080-B6E6-05D451E56902}"/>
    <cellStyle name="チェック セル 2" xfId="6493" xr:uid="{1E9B13E3-EADA-43DF-A5B0-BC9EB1A64500}"/>
    <cellStyle name="チェック セル 2 2" xfId="6494" xr:uid="{01E58FF1-3B33-40E4-8DE5-74CADA91D8E5}"/>
    <cellStyle name="チェック セル 3" xfId="6495" xr:uid="{531BF6BB-A262-468D-9839-8445F2C36EA9}"/>
    <cellStyle name="チェック セル 4" xfId="6496" xr:uid="{87111E1C-A04F-48B6-ACF3-2029802A0CD2}"/>
    <cellStyle name="どちらでもない" xfId="6497" xr:uid="{FF1FEF9A-B852-4B81-91BD-C0BAF850D2F3}"/>
    <cellStyle name="どちらでもない 2" xfId="6498" xr:uid="{5065C19D-334A-497A-A794-8552573E4D23}"/>
    <cellStyle name="どちらでもない 2 2" xfId="6499" xr:uid="{69BC1E08-5BF1-4398-A68F-D3F9E658EDB9}"/>
    <cellStyle name="どちらでもない 3" xfId="6500" xr:uid="{FB5629F3-8D96-4CA4-9BA9-B447CE593A23}"/>
    <cellStyle name="どちらでもない 4" xfId="6501" xr:uid="{773DC4B5-C7CA-4CCD-8744-4D0ABE148D8B}"/>
    <cellStyle name="パーセント 2" xfId="6502" xr:uid="{312A9ED5-B4BB-4F26-8313-68328FB58807}"/>
    <cellStyle name="パーセント 2 2" xfId="6503" xr:uid="{7198E55A-914C-4D3C-BB12-3E14565F0558}"/>
    <cellStyle name="パーセント 2 2 2" xfId="6504" xr:uid="{774C9741-089D-428F-8CD3-77CDDCA28C14}"/>
    <cellStyle name="パーセント 2 3" xfId="6505" xr:uid="{1D66A9C3-B6A9-4F00-9D23-2569C23DF3F8}"/>
    <cellStyle name="パーセント 2_Resumen de Operacion 13" xfId="6506" xr:uid="{D3D8805F-277C-4836-82E3-EA4ECFD94CCF}"/>
    <cellStyle name="パーセント 3" xfId="6507" xr:uid="{59B98279-82F7-431B-9457-E62CF6441112}"/>
    <cellStyle name="パーセント 4" xfId="6508" xr:uid="{4A2F24E6-AA2B-4E0B-AF80-63313186A458}"/>
    <cellStyle name="パーセント 5" xfId="6509" xr:uid="{2F079CC2-A51B-48AB-8B70-CD429FE8E522}"/>
    <cellStyle name="パーセント 6" xfId="6510" xr:uid="{D43DFDE8-8FB3-4AD6-810E-4F3869921B89}"/>
    <cellStyle name="パーセント 7" xfId="6511" xr:uid="{1131C931-85CD-42D0-9EFB-F519F4F74FC7}"/>
    <cellStyle name="パーセント 8" xfId="6512" xr:uid="{D567AF65-6E96-4F0F-8611-857E53B26B97}"/>
    <cellStyle name="ハイパーリンク 2" xfId="6513" xr:uid="{30999FD3-4CA3-478E-BD6C-0B2643E55A70}"/>
    <cellStyle name="メモ" xfId="6514" xr:uid="{94490578-0055-417A-8D33-CEFE6634B66D}"/>
    <cellStyle name="メモ 10" xfId="6515" xr:uid="{8671B518-B5B3-4282-AD42-3719D0E1B46C}"/>
    <cellStyle name="メモ 11" xfId="6516" xr:uid="{9C15D97E-C374-4EB8-823E-B1C3D82BCC17}"/>
    <cellStyle name="メモ 12" xfId="6517" xr:uid="{853B00F1-240C-400B-A1E7-E24326EB8A5F}"/>
    <cellStyle name="メモ 13" xfId="6518" xr:uid="{393696DB-1C69-474A-BED9-0B7F4DC04F87}"/>
    <cellStyle name="メモ 14" xfId="6519" xr:uid="{52A7E6EC-4954-491F-81A8-65A79A777BD1}"/>
    <cellStyle name="メモ 15" xfId="6520" xr:uid="{88ED2489-70EB-41BC-B918-C01F237B76B9}"/>
    <cellStyle name="メモ 16" xfId="6521" xr:uid="{44D0B05C-549C-458E-BD98-AA4408B1D9DE}"/>
    <cellStyle name="メモ 2" xfId="6522" xr:uid="{BE34C70E-F656-4086-AA3B-750EC9246BEE}"/>
    <cellStyle name="メモ 2 2" xfId="6523" xr:uid="{D1E8F464-1478-42D2-9A07-BFADEAF49BB6}"/>
    <cellStyle name="メモ 2 2 2" xfId="6524" xr:uid="{19EE1D3D-8E69-4606-A43F-18E0B39FAAAD}"/>
    <cellStyle name="メモ 2 2 3" xfId="6525" xr:uid="{CC35C403-DA88-4700-9E2F-FCB33008586A}"/>
    <cellStyle name="メモ 2 2 4" xfId="6526" xr:uid="{BBB386CC-550E-4BA5-B99D-4774F081CEDC}"/>
    <cellStyle name="メモ 2 2 4 2" xfId="6527" xr:uid="{5458B4F7-DAB8-4941-BA60-2DC650B45389}"/>
    <cellStyle name="メモ 2 2 5" xfId="6528" xr:uid="{EEE568D6-7880-4E43-8032-D97392384EFE}"/>
    <cellStyle name="メモ 2 2 6" xfId="6529" xr:uid="{A2F52226-34DA-47B4-8390-EB1460333CEA}"/>
    <cellStyle name="メモ 2 3" xfId="6530" xr:uid="{AF711341-7C48-457C-8A0E-392D574C1187}"/>
    <cellStyle name="メモ 2 4" xfId="6531" xr:uid="{096ECC72-A399-490C-A05D-454F6065420A}"/>
    <cellStyle name="メモ 2 5" xfId="6532" xr:uid="{9A0A9C87-EC54-40E7-B242-5164F1001538}"/>
    <cellStyle name="メモ 3" xfId="6533" xr:uid="{421498E8-8A3B-49A0-AE3C-95FA8E8F0A5D}"/>
    <cellStyle name="メモ 4" xfId="6534" xr:uid="{6BF119F5-1FD0-4100-8FB8-A16DFCC766B2}"/>
    <cellStyle name="メモ 4 2" xfId="6535" xr:uid="{8E6C665E-D198-4F8B-B615-1CE01A53BAB4}"/>
    <cellStyle name="メモ 4 2 2" xfId="6536" xr:uid="{9BFFBCA1-7FFA-4C80-852B-163232BB2F69}"/>
    <cellStyle name="メモ 4 2 2 2" xfId="6537" xr:uid="{18DC70C2-28A8-4DEE-9C23-876A9984D37A}"/>
    <cellStyle name="メモ 4 2 3" xfId="6538" xr:uid="{CBA3D1DC-6D31-4121-8A80-E816E02AB7CD}"/>
    <cellStyle name="メモ 4 2 4" xfId="6539" xr:uid="{D338819B-4F27-49D4-B6CD-C0583363DCFA}"/>
    <cellStyle name="メモ 4 3" xfId="6540" xr:uid="{B79E1AE1-4D3A-4099-B9C8-4832A9AC51BB}"/>
    <cellStyle name="メモ 4 3 2" xfId="6541" xr:uid="{6878E27F-88CC-485C-98AB-ECE8E4A4CF46}"/>
    <cellStyle name="メモ 4 4" xfId="6542" xr:uid="{8491C624-E6FF-4646-83FF-06529ADD2BFA}"/>
    <cellStyle name="メモ 4 5" xfId="6543" xr:uid="{11F7CE0F-77AD-4257-92B6-0DBD7296F104}"/>
    <cellStyle name="メモ 5" xfId="6544" xr:uid="{FC11C775-3DD7-43B6-9A01-7D68C82FDBCF}"/>
    <cellStyle name="メモ 5 2" xfId="6545" xr:uid="{E49859BD-4659-44A2-AF56-BDF6B550A864}"/>
    <cellStyle name="メモ 5 3" xfId="6546" xr:uid="{99EED1A2-5829-4F89-8F90-4E4BBFCB61A0}"/>
    <cellStyle name="メモ 5 4" xfId="6547" xr:uid="{A19C7982-A21B-4F8C-ADA0-3FD5CC5327C5}"/>
    <cellStyle name="メモ 5 5" xfId="6548" xr:uid="{0432ABD1-68CF-4370-BB90-A067E12305C6}"/>
    <cellStyle name="メモ 5 6" xfId="6549" xr:uid="{285B0AFC-564A-4673-A2EB-880F5AF53434}"/>
    <cellStyle name="メモ 6" xfId="6550" xr:uid="{0CB9E467-E9D5-44D3-9448-717743D02750}"/>
    <cellStyle name="メモ 6 2" xfId="6551" xr:uid="{8071F6AA-EB0A-47D0-A58B-15AC05A7E235}"/>
    <cellStyle name="メモ 6 3" xfId="6552" xr:uid="{510751C1-BCC9-4552-B85D-6042FB7ECB78}"/>
    <cellStyle name="メモ 6 4" xfId="6553" xr:uid="{C70B3300-0D6F-46B6-B286-96DFB59789CD}"/>
    <cellStyle name="メモ 6 5" xfId="6554" xr:uid="{BA217597-C0C6-4E1C-BB03-C2EB85107A4B}"/>
    <cellStyle name="メモ 7" xfId="6555" xr:uid="{4C1BEFA8-A0B1-4DCC-99D1-76032359C07A}"/>
    <cellStyle name="メモ 7 2" xfId="6556" xr:uid="{BE151435-2064-4BFD-8D08-344192325843}"/>
    <cellStyle name="メモ 7 3" xfId="6557" xr:uid="{90A08287-E413-4CE2-A346-C7CB61F80494}"/>
    <cellStyle name="メモ 7 4" xfId="6558" xr:uid="{A1BF1C30-2CC3-428A-A992-D866C5C56489}"/>
    <cellStyle name="メモ 7 5" xfId="6559" xr:uid="{A5084367-AF74-4997-9364-7AAE3D53CB8D}"/>
    <cellStyle name="メモ 8" xfId="6560" xr:uid="{7BB2C234-0BB4-45C5-9EB8-8140DC30579B}"/>
    <cellStyle name="メモ 8 2" xfId="6561" xr:uid="{19CAF8F8-4B0B-475F-B10C-D15FC65ABF58}"/>
    <cellStyle name="メモ 9" xfId="6562" xr:uid="{0830F56E-8E4D-4B38-8142-117047CBC950}"/>
    <cellStyle name="リンク セル" xfId="6563" xr:uid="{32FC4EF5-D787-482E-A8EA-865C5D9BCD19}"/>
    <cellStyle name="リンク セル 2" xfId="6564" xr:uid="{01E2A909-9170-471B-BF76-090AE290C00B}"/>
    <cellStyle name="リンク セル 2 2" xfId="6565" xr:uid="{2572951E-EA2E-49B7-BBDB-EC25445EA6E8}"/>
    <cellStyle name="リンク セル 3" xfId="6566" xr:uid="{CD7E89C7-2426-4EEF-915E-40515ABD3A99}"/>
    <cellStyle name="リンク セル 4" xfId="6567" xr:uid="{E30609BC-CED1-406B-8F84-C88BB7FFB2C4}"/>
    <cellStyle name="똿뗦먛귟 [0.00]_PRODUCT DETAIL Q1" xfId="6568" xr:uid="{AFB86B88-01A2-4174-BB50-313E704CED74}"/>
    <cellStyle name="똿뗦먛귟_PRODUCT DETAIL Q1" xfId="6569" xr:uid="{AE1D1BE8-3D59-4C37-AED7-C0A98B57226C}"/>
    <cellStyle name="믅됞 [0.00]_PRODUCT DETAIL Q1" xfId="6570" xr:uid="{57B8E264-B5BD-4017-BABB-56E8A02BF188}"/>
    <cellStyle name="믅됞_PRODUCT DETAIL Q1" xfId="6571" xr:uid="{EE7F3819-7645-4DD5-974C-9CC8C56FDF4B}"/>
    <cellStyle name="뷭?_BOOKSHIP" xfId="6572" xr:uid="{9A47F1BE-4B99-460A-96B4-092809797CA8}"/>
    <cellStyle name="콤마 [0]_1202" xfId="6573" xr:uid="{20429FE0-727A-460A-88B3-E42FCFDE180D}"/>
    <cellStyle name="콤마_1202" xfId="6574" xr:uid="{94C6C42B-63FA-4A61-AEC8-B8D2C9499188}"/>
    <cellStyle name="통화 [0]_1202" xfId="6575" xr:uid="{97D57E72-AFD0-48D9-B26D-CE9E31DAA827}"/>
    <cellStyle name="통화_1202" xfId="6576" xr:uid="{1067FBC6-697B-4555-B8B8-9109578E3323}"/>
    <cellStyle name="표준_(정보부문)월별인원계획" xfId="6577" xr:uid="{B3FB4E1D-6391-4C36-A3B0-435359F95D24}"/>
    <cellStyle name="入力" xfId="6578" xr:uid="{5BB7F512-E159-49B6-9C88-D1FB583C2721}"/>
    <cellStyle name="入力 10" xfId="6579" xr:uid="{4F074BA1-C706-442C-AE41-452949116C28}"/>
    <cellStyle name="入力 11" xfId="6580" xr:uid="{35514FEF-6866-46C3-9B37-61D74F736386}"/>
    <cellStyle name="入力 12" xfId="6581" xr:uid="{6CEF6561-AEC4-45ED-9EA2-01866FAE17DD}"/>
    <cellStyle name="入力 13" xfId="6582" xr:uid="{1D217376-995C-421A-AF52-FA4A064A001E}"/>
    <cellStyle name="入力 14" xfId="6583" xr:uid="{246094F5-401F-4633-8B2E-E7A360986C08}"/>
    <cellStyle name="入力 15" xfId="6584" xr:uid="{823EA1F2-1416-4646-AE96-C6F7AA0B3932}"/>
    <cellStyle name="入力 16" xfId="6585" xr:uid="{CD0DFECD-7D20-45FE-B919-FF9C0FD9F2DB}"/>
    <cellStyle name="入力 2" xfId="6586" xr:uid="{6B63BDEC-CAE3-4B71-B2D7-8A0010ECF79C}"/>
    <cellStyle name="入力 2 2" xfId="6587" xr:uid="{176A4D14-61A8-4F95-B5C9-5C0417DE82E0}"/>
    <cellStyle name="入力 3" xfId="6588" xr:uid="{DB7C99F6-2354-48CA-AAAE-44861C50E8F5}"/>
    <cellStyle name="入力 4" xfId="6589" xr:uid="{6F6EE8B1-2548-476D-BD4A-38F017330380}"/>
    <cellStyle name="入力 5" xfId="6590" xr:uid="{9C713E6A-B017-4A7D-AA3E-C900326E599E}"/>
    <cellStyle name="入力 5 2" xfId="6591" xr:uid="{135180FE-E6D6-4215-B8E0-899E55805559}"/>
    <cellStyle name="入力 5 3" xfId="6592" xr:uid="{E017E48C-1035-45B7-BD49-1DA588C6B422}"/>
    <cellStyle name="入力 5 4" xfId="6593" xr:uid="{F75B4BE4-2DEB-42EB-9C98-2EBA0E77EAFE}"/>
    <cellStyle name="入力 5 5" xfId="6594" xr:uid="{A190D4DB-973F-43F0-BF5A-3130BD34AF72}"/>
    <cellStyle name="入力 5 6" xfId="6595" xr:uid="{766E2B69-5270-4DB0-B0D7-6012DE17BB3E}"/>
    <cellStyle name="入力 6" xfId="6596" xr:uid="{48D88ED8-2980-419E-81FE-E54FDE82B5E4}"/>
    <cellStyle name="入力 6 2" xfId="6597" xr:uid="{3CDD5F92-3C29-4CD1-A3D5-E0E8756CE88C}"/>
    <cellStyle name="入力 6 3" xfId="6598" xr:uid="{D1149430-FA4D-4167-A8EA-E5761F69A8B3}"/>
    <cellStyle name="入力 6 4" xfId="6599" xr:uid="{EA54CCE2-BF8B-4B2E-B927-32B75431B5DA}"/>
    <cellStyle name="入力 6 5" xfId="6600" xr:uid="{94936A48-934C-4D5A-BE72-C671A961786A}"/>
    <cellStyle name="入力 7" xfId="6601" xr:uid="{04C998B3-8DF3-4494-9F10-8E6F405E4EC6}"/>
    <cellStyle name="入力 7 2" xfId="6602" xr:uid="{3D002DE9-8493-48A5-B2B8-A0B176EEF771}"/>
    <cellStyle name="入力 7 3" xfId="6603" xr:uid="{2CFBD797-CAC0-4F9D-B077-63E0AD6587EC}"/>
    <cellStyle name="入力 7 4" xfId="6604" xr:uid="{19C6ED31-69BE-4340-B50D-328FCD36D6EB}"/>
    <cellStyle name="入力 7 5" xfId="6605" xr:uid="{931B0E44-8E88-4905-94E8-7B12189022AD}"/>
    <cellStyle name="入力 8" xfId="6606" xr:uid="{DEB37E8A-12BB-4572-921E-88FBF9512936}"/>
    <cellStyle name="入力 8 2" xfId="6607" xr:uid="{931F1288-A4D0-4D27-858C-81CD8DEE7E5C}"/>
    <cellStyle name="入力 9" xfId="6608" xr:uid="{16E0932F-0FDD-445D-BB13-55E484F55E30}"/>
    <cellStyle name="出力" xfId="6609" xr:uid="{6F74F944-2942-4534-8D1A-731A9F4A0B5B}"/>
    <cellStyle name="出力 10" xfId="6610" xr:uid="{3AF784FD-4921-4C71-8FBE-8D795BF9C96B}"/>
    <cellStyle name="出力 11" xfId="6611" xr:uid="{0576A3BD-4036-4C90-9E8E-122A65BA54A8}"/>
    <cellStyle name="出力 12" xfId="6612" xr:uid="{1BE0648E-003F-4FFC-8EE2-0609B28D870B}"/>
    <cellStyle name="出力 13" xfId="6613" xr:uid="{E54945FF-06CE-4F10-9642-D4A6EF68C509}"/>
    <cellStyle name="出力 14" xfId="6614" xr:uid="{2B629704-07D1-4358-8889-4D6A29B316AB}"/>
    <cellStyle name="出力 15" xfId="6615" xr:uid="{9A64EA05-8F5B-450F-9A3A-02512CB4C937}"/>
    <cellStyle name="出力 16" xfId="6616" xr:uid="{9D715C99-5BF8-4D24-B0E5-456CCA4FF649}"/>
    <cellStyle name="出力 2" xfId="6617" xr:uid="{53A7B6D3-2255-4C4E-97FB-DA5F8A3BB6FB}"/>
    <cellStyle name="出力 2 2" xfId="6618" xr:uid="{3D7A9B70-8C9D-45D3-AA3B-A9ED096A3740}"/>
    <cellStyle name="出力 3" xfId="6619" xr:uid="{E7E9FE29-45DE-47AC-9EAE-259B9A2033F4}"/>
    <cellStyle name="出力 4" xfId="6620" xr:uid="{C85F1923-A966-4896-8871-3CD8E143D96A}"/>
    <cellStyle name="出力 5" xfId="6621" xr:uid="{C27E2CB2-533A-4A12-886E-D8EDA5526A54}"/>
    <cellStyle name="出力 5 2" xfId="6622" xr:uid="{1116C9FD-0565-4DD5-A5D0-52D2203FB5CD}"/>
    <cellStyle name="出力 5 3" xfId="6623" xr:uid="{9DA29222-BCB8-4B11-A74E-493B6B8181B4}"/>
    <cellStyle name="出力 5 4" xfId="6624" xr:uid="{A1DC8EF1-A42A-44D8-9A4D-58A246F85FEE}"/>
    <cellStyle name="出力 5 5" xfId="6625" xr:uid="{1D487B3A-55D9-4CE6-96CA-13CB5AEA3624}"/>
    <cellStyle name="出力 6" xfId="6626" xr:uid="{A485F972-D5C4-454D-AE4D-3793BB0CED39}"/>
    <cellStyle name="出力 6 2" xfId="6627" xr:uid="{6907351F-F477-43D6-B178-F4C837AF6B21}"/>
    <cellStyle name="出力 6 3" xfId="6628" xr:uid="{7F81B8DA-9EC8-4D09-9869-EB2D2C1DE5EA}"/>
    <cellStyle name="出力 6 4" xfId="6629" xr:uid="{A4161239-F320-4FD3-BCFF-9EBAA391CE76}"/>
    <cellStyle name="出力 6 5" xfId="6630" xr:uid="{56D2755B-EF04-497D-BADE-D5C2D0B2FDFA}"/>
    <cellStyle name="出力 6 6" xfId="6631" xr:uid="{E3B9023A-80E8-4707-8667-F12016C94C17}"/>
    <cellStyle name="出力 7" xfId="6632" xr:uid="{46FD984B-91DB-4FD5-B59F-57625D019335}"/>
    <cellStyle name="出力 7 2" xfId="6633" xr:uid="{96467972-C2A3-4A4E-996D-0E822C117033}"/>
    <cellStyle name="出力 7 3" xfId="6634" xr:uid="{39ED45AF-1CBB-4A01-93A0-69E166CF7A38}"/>
    <cellStyle name="出力 7 4" xfId="6635" xr:uid="{772FD626-D96F-43DB-93E0-E4AC7952ED76}"/>
    <cellStyle name="出力 7 5" xfId="6636" xr:uid="{A43597BF-4562-461A-9426-50735125BB73}"/>
    <cellStyle name="出力 7 6" xfId="6637" xr:uid="{6141D4F8-0074-4A69-AFB2-8449765831B0}"/>
    <cellStyle name="出力 8" xfId="6638" xr:uid="{BC8B49B5-73B7-48FF-A6A2-CF8E98A97FEA}"/>
    <cellStyle name="出力 8 2" xfId="6639" xr:uid="{265FEEC3-9109-4D25-8039-8D9101BB3C76}"/>
    <cellStyle name="出力 9" xfId="6640" xr:uid="{99D18BF1-E178-4C3F-B323-6876AF4C978E}"/>
    <cellStyle name="悪い" xfId="6641" xr:uid="{87D821E2-6BD4-4E17-BCF2-6E3127947EDE}"/>
    <cellStyle name="悪い 2" xfId="6642" xr:uid="{41F9D9F8-452F-4273-BB1F-F156389276C7}"/>
    <cellStyle name="悪い 2 2" xfId="6643" xr:uid="{8123BDBC-7AF9-4C43-88E9-ECB6514FA4A9}"/>
    <cellStyle name="悪い 3" xfId="6644" xr:uid="{C67F6C1C-C7FD-4223-B941-ED17541AE239}"/>
    <cellStyle name="悪い 4" xfId="6645" xr:uid="{2DCCE617-114D-45FF-A862-82C150310DCE}"/>
    <cellStyle name="未定義" xfId="6646" xr:uid="{ADB7F12F-A88E-4648-8AEA-0F7993112D41}"/>
    <cellStyle name="桁区切り [0.00] 2" xfId="6647" xr:uid="{14765DFB-EE79-4793-9913-E4934FAA0D3F}"/>
    <cellStyle name="桁区切り [0.00] 2 2" xfId="6648" xr:uid="{DD47DC88-3BCF-4A01-A5C1-6FA238BBC4F0}"/>
    <cellStyle name="桁区切り [0.00] 2 2 2" xfId="6649" xr:uid="{D306A97A-9E6B-4F58-A9B9-F032C393425A}"/>
    <cellStyle name="桁区切り [0.00] 2 3" xfId="6650" xr:uid="{938E3371-030D-4A1A-A28D-091594790634}"/>
    <cellStyle name="桁区切り [0.00] 2_Resumen de Operacion 13" xfId="6651" xr:uid="{8E0C4EAB-778E-4646-A6A4-8DC9E4C6AAB9}"/>
    <cellStyle name="桁区切り [0.00] 3" xfId="6652" xr:uid="{B4FE5251-D55B-4399-814C-D6E1600A771D}"/>
    <cellStyle name="桁区切り [0.00] 3 2" xfId="6653" xr:uid="{FA6DF32E-527C-4C2D-8BA1-F93A7DFE08D3}"/>
    <cellStyle name="桁区切り [0.00] 4" xfId="6654" xr:uid="{525E8F9A-45E4-4547-96C8-8068141CEDD6}"/>
    <cellStyle name="桁区切り [0.00] 4 2" xfId="6655" xr:uid="{F3DED1C3-9663-4180-84B9-10020823F4EE}"/>
    <cellStyle name="桁区切り [0.00] 4 2 2" xfId="6656" xr:uid="{1D40CCDD-015A-478D-AF63-7D9A8280A560}"/>
    <cellStyle name="桁区切り [0.00] 4 2 2 2" xfId="6657" xr:uid="{DBF40117-991A-4874-AC06-84BED8B098AC}"/>
    <cellStyle name="桁区切り [0.00] 4 2 2 2 2" xfId="6658" xr:uid="{090DDD4C-DC5E-4142-91BD-F80292FAB4A1}"/>
    <cellStyle name="桁区切り [0.00] 4 2 2 2 2 2" xfId="6659" xr:uid="{4A36499D-BF66-43DB-B083-BAD995A124D3}"/>
    <cellStyle name="桁区切り [0.00] 4 2 2 2 3" xfId="6660" xr:uid="{3246CB70-0CA5-4B28-B91F-EF02A9A21FBC}"/>
    <cellStyle name="桁区切り [0.00] 4 2 2 2 4" xfId="6661" xr:uid="{FFF52237-BFC2-4752-B1D9-C29585251E3C}"/>
    <cellStyle name="桁区切り [0.00] 4 2 2 3" xfId="6662" xr:uid="{3DD00C18-8279-49CB-8E06-240291709389}"/>
    <cellStyle name="桁区切り [0.00] 4 2 2 3 2" xfId="6663" xr:uid="{2F879870-E65D-406F-B92E-EC91AA156AA9}"/>
    <cellStyle name="桁区切り [0.00] 4 2 2 4" xfId="6664" xr:uid="{75C958A9-019B-498A-ACB5-2043435EBA37}"/>
    <cellStyle name="桁区切り [0.00] 4 2 2 5" xfId="6665" xr:uid="{F5A052F4-33A1-47AE-AF06-5C721E343C23}"/>
    <cellStyle name="桁区切り [0.00] 4 2 3" xfId="6666" xr:uid="{C0FCECA3-0048-484E-A333-9D2D060A5C84}"/>
    <cellStyle name="桁区切り [0.00] 4 2 3 2" xfId="6667" xr:uid="{600AD9F2-D80C-4F9F-81F7-9E2E2D53E341}"/>
    <cellStyle name="桁区切り [0.00] 4 2 3 2 2" xfId="6668" xr:uid="{D4424117-A37C-43A9-8E6C-61BC891E20CF}"/>
    <cellStyle name="桁区切り [0.00] 4 2 3 3" xfId="6669" xr:uid="{BE784414-5E9F-4CAE-931B-B26129CAC8A1}"/>
    <cellStyle name="桁区切り [0.00] 4 2 3 4" xfId="6670" xr:uid="{97FF18A4-C26F-4708-AA1E-1E84CDBE76AF}"/>
    <cellStyle name="桁区切り [0.00] 4 2 4" xfId="6671" xr:uid="{78A13ED4-2B5A-412C-9A6B-32D94A61FA81}"/>
    <cellStyle name="桁区切り [0.00] 4 2 4 2" xfId="6672" xr:uid="{C3966505-D0BA-46F8-B462-E94CAACEA88E}"/>
    <cellStyle name="桁区切り [0.00] 4 2 5" xfId="6673" xr:uid="{D52036BC-502A-4C1B-A6F3-70352AE244CD}"/>
    <cellStyle name="桁区切り [0.00] 4 2 6" xfId="6674" xr:uid="{C70F04AC-96C1-416E-A7AD-5439ED4038F0}"/>
    <cellStyle name="桁区切り [0.00] 4 2 7" xfId="6675" xr:uid="{CE63BE53-5DC6-4218-86A3-0D359E8D1FA3}"/>
    <cellStyle name="桁区切り [0.00] 4 3" xfId="6676" xr:uid="{0D329D94-E3E6-4034-9428-B1630E3EF6FF}"/>
    <cellStyle name="桁区切り [0.00] 4 3 2" xfId="6677" xr:uid="{3F65EF34-509A-4D65-821C-00C1555436AB}"/>
    <cellStyle name="桁区切り [0.00] 4 3 2 2" xfId="6678" xr:uid="{34FC788A-CD95-4FF8-9FCC-D7DFE1FFF69D}"/>
    <cellStyle name="桁区切り [0.00] 4 3 2 2 2" xfId="6679" xr:uid="{BBD38F01-3808-43A5-92EA-501D45BC28A1}"/>
    <cellStyle name="桁区切り [0.00] 4 3 2 2 2 2" xfId="6680" xr:uid="{4F62B5C1-CC28-4ECA-8E48-2BF1CD8717F2}"/>
    <cellStyle name="桁区切り [0.00] 4 3 2 2 3" xfId="6681" xr:uid="{19A52886-6146-4E5E-971A-35F17150D170}"/>
    <cellStyle name="桁区切り [0.00] 4 3 2 2 4" xfId="6682" xr:uid="{1FE6AE57-8BF5-4D8F-A1A5-6A657AD8A462}"/>
    <cellStyle name="桁区切り [0.00] 4 3 2 3" xfId="6683" xr:uid="{9E76854A-AAC3-4215-A983-F192D712DDB9}"/>
    <cellStyle name="桁区切り [0.00] 4 3 2 3 2" xfId="6684" xr:uid="{CB3C3E43-91A9-4A01-B62F-8BB4194C7ABB}"/>
    <cellStyle name="桁区切り [0.00] 4 3 2 4" xfId="6685" xr:uid="{ACC46DBA-7F1F-44DF-A2A1-7E7B7DE895D8}"/>
    <cellStyle name="桁区切り [0.00] 4 3 2 5" xfId="6686" xr:uid="{FC41E154-D7DE-43C2-ABBA-11A510B2386F}"/>
    <cellStyle name="桁区切り [0.00] 4 3 3" xfId="6687" xr:uid="{3076B505-1579-4A66-A6C7-55DFEF573BA6}"/>
    <cellStyle name="桁区切り [0.00] 4 3 3 2" xfId="6688" xr:uid="{1984A80E-A62C-4B3C-BC94-EBEF426F910B}"/>
    <cellStyle name="桁区切り [0.00] 4 3 3 2 2" xfId="6689" xr:uid="{A4263737-EEBA-46DF-B8A7-5DE07F88EF4D}"/>
    <cellStyle name="桁区切り [0.00] 4 3 3 3" xfId="6690" xr:uid="{0BAD2A84-4C5E-4452-BD21-44C03F561C1C}"/>
    <cellStyle name="桁区切り [0.00] 4 3 3 4" xfId="6691" xr:uid="{28D1EF25-AC68-4ABC-9CB6-1369D9262198}"/>
    <cellStyle name="桁区切り [0.00] 4 3 4" xfId="6692" xr:uid="{9170DB9D-019B-4244-B00D-1673995158BB}"/>
    <cellStyle name="桁区切り [0.00] 4 3 4 2" xfId="6693" xr:uid="{12688A45-EAE9-45B2-8DA6-34946D3727D5}"/>
    <cellStyle name="桁区切り [0.00] 4 3 5" xfId="6694" xr:uid="{E8EF42E8-9BFB-491E-AD16-D144FB2CB07C}"/>
    <cellStyle name="桁区切り [0.00] 4 3 6" xfId="6695" xr:uid="{BE9E969A-708C-4FA0-9074-B3A6B659EBCD}"/>
    <cellStyle name="桁区切り [0.00] 4 3 7" xfId="6696" xr:uid="{5F07D55D-6EF0-4D17-BE37-052533844279}"/>
    <cellStyle name="桁区切り [0.00] 4 4" xfId="6697" xr:uid="{97D7041A-7F88-4958-A559-AB953B6FC726}"/>
    <cellStyle name="桁区切り [0.00] 4 4 2" xfId="6698" xr:uid="{8F2F01DF-46DE-4EF0-AD98-BC3779FF3D53}"/>
    <cellStyle name="桁区切り [0.00] 4 4 2 2" xfId="6699" xr:uid="{3738E5AA-E99A-4771-85C6-6593D5949B75}"/>
    <cellStyle name="桁区切り [0.00] 4 4 2 2 2" xfId="6700" xr:uid="{E832A059-90C3-4E4E-B1D7-7399730F0CB3}"/>
    <cellStyle name="桁区切り [0.00] 4 4 2 3" xfId="6701" xr:uid="{34D54BC7-50B5-4A8D-9503-3728C826C94E}"/>
    <cellStyle name="桁区切り [0.00] 4 4 2 4" xfId="6702" xr:uid="{B7BE72DB-7F61-4A2A-B749-F2E2AF77D584}"/>
    <cellStyle name="桁区切り [0.00] 4 4 3" xfId="6703" xr:uid="{D761E768-4DC1-47F4-A0D8-379E26E8DB60}"/>
    <cellStyle name="桁区切り [0.00] 4 4 3 2" xfId="6704" xr:uid="{8E02F356-0E71-4AE3-91B1-75E1824082FA}"/>
    <cellStyle name="桁区切り [0.00] 4 4 4" xfId="6705" xr:uid="{A93997F5-7A09-45CB-96A6-8F664892EAC9}"/>
    <cellStyle name="桁区切り [0.00] 4 4 5" xfId="6706" xr:uid="{688C143F-E419-4F3E-B6CA-1C814E8C7087}"/>
    <cellStyle name="桁区切り [0.00] 4 5" xfId="6707" xr:uid="{9B249FEE-6F37-4752-BA79-DF37CD47BF84}"/>
    <cellStyle name="桁区切り [0.00] 4 5 2" xfId="6708" xr:uid="{FAE9A073-BE87-4BF3-8161-D8E940DCEF9F}"/>
    <cellStyle name="桁区切り [0.00] 4 5 2 2" xfId="6709" xr:uid="{48E66CD0-E9E1-4A62-B911-48580CE35252}"/>
    <cellStyle name="桁区切り [0.00] 4 5 3" xfId="6710" xr:uid="{54DCD44C-1CE1-4B00-80AB-6A5FA4FC2737}"/>
    <cellStyle name="桁区切り [0.00] 4 5 4" xfId="6711" xr:uid="{4D4D1294-AD95-48EE-8C47-A9567AA8252A}"/>
    <cellStyle name="桁区切り [0.00] 4 6" xfId="6712" xr:uid="{6A02E68D-28AF-4652-9F5E-BD28DAFC9291}"/>
    <cellStyle name="桁区切り [0.00] 4 6 2" xfId="6713" xr:uid="{D4FFB799-FD42-42B8-94AB-64FAB207B8CB}"/>
    <cellStyle name="桁区切り [0.00] 4 7" xfId="6714" xr:uid="{36CFEC8C-E37E-4536-87D7-50A21D863765}"/>
    <cellStyle name="桁区切り [0.00] 4 8" xfId="6715" xr:uid="{6C680422-72E2-4BDF-9678-DB00310C30A3}"/>
    <cellStyle name="桁区切り [0.00] 4 9" xfId="6716" xr:uid="{F72FFBD3-5F79-40C7-8B89-153366071750}"/>
    <cellStyle name="桁区切り [0.00] 5" xfId="6717" xr:uid="{B3F7D4A5-10B3-4EFB-8B09-2997D933DEF5}"/>
    <cellStyle name="桁区切り [0.00] 5 2" xfId="6718" xr:uid="{513F56EC-CDA8-48EF-A350-6E15AD9FBD25}"/>
    <cellStyle name="桁区切り [0.00] 5 2 2" xfId="6719" xr:uid="{0EA4EFB0-FCA0-4A48-B3A2-7C976BB1BE5C}"/>
    <cellStyle name="桁区切り [0.00] 5 2 2 2" xfId="6720" xr:uid="{BC451D1B-F626-4CC4-82EB-8D7526E11719}"/>
    <cellStyle name="桁区切り [0.00] 5 2 2 2 2" xfId="6721" xr:uid="{FC8A0DB2-7359-4297-8E9D-9922A8FBFBBF}"/>
    <cellStyle name="桁区切り [0.00] 5 2 2 3" xfId="6722" xr:uid="{010067DC-27EE-4D3A-A6EF-0925D76C1AB7}"/>
    <cellStyle name="桁区切り [0.00] 5 2 2 4" xfId="6723" xr:uid="{481B28B6-C77C-40CD-8E2E-A9B1AD79303B}"/>
    <cellStyle name="桁区切り [0.00] 5 2 3" xfId="6724" xr:uid="{6F5F5B9E-8D3E-451A-8F7B-88575955FBD3}"/>
    <cellStyle name="桁区切り [0.00] 5 2 3 2" xfId="6725" xr:uid="{47A3DAF6-93A4-4240-9965-75416BF62D6F}"/>
    <cellStyle name="桁区切り [0.00] 5 2 4" xfId="6726" xr:uid="{3683D430-A534-45B4-AE2E-3574341EEBEF}"/>
    <cellStyle name="桁区切り [0.00] 5 2 5" xfId="6727" xr:uid="{B60A7AD2-F91C-43AE-A3AC-355D089589D5}"/>
    <cellStyle name="桁区切り [0.00] 5 3" xfId="6728" xr:uid="{0BC8577C-17A0-4755-9B14-351251385EAC}"/>
    <cellStyle name="桁区切り [0.00] 5 3 2" xfId="6729" xr:uid="{BFAA6108-245E-4BC7-A348-6BAF14D716B2}"/>
    <cellStyle name="桁区切り [0.00] 5 3 2 2" xfId="6730" xr:uid="{24328FA0-FD02-4853-98DB-D2E871B7E22A}"/>
    <cellStyle name="桁区切り [0.00] 5 3 3" xfId="6731" xr:uid="{425BD716-8DC9-4A4B-9AA3-4299DAC993E9}"/>
    <cellStyle name="桁区切り [0.00] 5 3 4" xfId="6732" xr:uid="{AD938229-10C0-482B-A0DF-F606DED36DDB}"/>
    <cellStyle name="桁区切り [0.00] 5 4" xfId="6733" xr:uid="{2AF4A314-1637-48CC-9F0E-EFC3632DC7E5}"/>
    <cellStyle name="桁区切り [0.00] 5 4 2" xfId="6734" xr:uid="{D1C7AC24-D44D-46D0-AE50-00BFB4C8C22B}"/>
    <cellStyle name="桁区切り [0.00] 5 5" xfId="6735" xr:uid="{51E38716-7334-439F-BEB1-C86D5AE15610}"/>
    <cellStyle name="桁区切り [0.00] 5 6" xfId="6736" xr:uid="{5CB98CC4-B3D9-4782-9336-5D70ED260F8C}"/>
    <cellStyle name="桁区切り [0.00] 5 7" xfId="6737" xr:uid="{9C6DE462-232E-422F-9B8E-0AF89433E132}"/>
    <cellStyle name="桁区切り [0.00] 6" xfId="6738" xr:uid="{77DC0D99-E08B-494F-A2B4-3AEE25A8C04D}"/>
    <cellStyle name="桁区切り [0.00] 6 2" xfId="6739" xr:uid="{362752DD-E352-4E65-9659-C667556E9C48}"/>
    <cellStyle name="桁区切り [0.00] 6 2 2" xfId="6740" xr:uid="{CFB65384-5C82-4E13-A4A8-55D1F141C02C}"/>
    <cellStyle name="桁区切り [0.00] 6 2 2 2" xfId="6741" xr:uid="{D0D062C9-6A4C-450F-BF2C-CE0C62DED1C4}"/>
    <cellStyle name="桁区切り [0.00] 6 2 2 2 2" xfId="6742" xr:uid="{979324CF-92E3-4A1C-95CC-802A6693B995}"/>
    <cellStyle name="桁区切り [0.00] 6 2 2 3" xfId="6743" xr:uid="{DF58978E-1391-4367-A7FD-DAB8C2802468}"/>
    <cellStyle name="桁区切り [0.00] 6 2 2 4" xfId="6744" xr:uid="{AD08B2FB-90C1-4164-A02A-9336237DE328}"/>
    <cellStyle name="桁区切り [0.00] 6 2 3" xfId="6745" xr:uid="{CD8DB368-A836-4A57-8EC9-4815202A7847}"/>
    <cellStyle name="桁区切り [0.00] 6 2 3 2" xfId="6746" xr:uid="{02DE8574-0112-41F7-A398-8953D1C310F9}"/>
    <cellStyle name="桁区切り [0.00] 6 2 4" xfId="6747" xr:uid="{7D8F110A-C7BD-4CF6-B071-722D3F913DBF}"/>
    <cellStyle name="桁区切り [0.00] 6 2 5" xfId="6748" xr:uid="{EC02DEDE-7858-4130-9F98-6E9B8D180ADF}"/>
    <cellStyle name="桁区切り [0.00] 6 3" xfId="6749" xr:uid="{1CB369A7-B13D-4525-A7D4-723F3C0BE506}"/>
    <cellStyle name="桁区切り [0.00] 6 3 2" xfId="6750" xr:uid="{D7958EA0-86DD-4499-A238-E5509B9E991D}"/>
    <cellStyle name="桁区切り [0.00] 6 3 2 2" xfId="6751" xr:uid="{04E6D1AA-EE89-4F07-9CD8-F9D3C64894C1}"/>
    <cellStyle name="桁区切り [0.00] 6 3 3" xfId="6752" xr:uid="{5997848A-2959-4117-9C1C-1E0E9E675A47}"/>
    <cellStyle name="桁区切り [0.00] 6 3 4" xfId="6753" xr:uid="{DE90035D-1408-4B8A-B43E-2AFA49F5CDEF}"/>
    <cellStyle name="桁区切り [0.00] 6 4" xfId="6754" xr:uid="{CDEF4682-C92E-41F2-8089-3C6813D6ED87}"/>
    <cellStyle name="桁区切り [0.00] 6 4 2" xfId="6755" xr:uid="{A3E286E0-E2E8-4770-ADA5-4B83EBE3B55F}"/>
    <cellStyle name="桁区切り [0.00] 6 5" xfId="6756" xr:uid="{2CF38EBC-D0A3-4B1C-8D72-90FCEF0E1F61}"/>
    <cellStyle name="桁区切り [0.00] 6 6" xfId="6757" xr:uid="{DB81F488-AED0-4A6B-AB50-645BA1E8D8DC}"/>
    <cellStyle name="桁区切り [0.00] 6 7" xfId="6758" xr:uid="{3EECBB05-15FE-40A6-8620-02C83FDE2828}"/>
    <cellStyle name="桁区切り [0.00] 7" xfId="6759" xr:uid="{09A2B32D-918E-4541-B89C-66085232D7F4}"/>
    <cellStyle name="桁区切り [0.00] 7 2" xfId="6760" xr:uid="{DA982D61-C599-4958-9929-F346E5BB821D}"/>
    <cellStyle name="桁区切り [0.00] 8" xfId="6761" xr:uid="{853F793E-D200-450B-9CC7-4B208F6D259D}"/>
    <cellStyle name="桁区切り 10" xfId="6762" xr:uid="{9D96F26B-2431-4459-A32E-884886C3D8E0}"/>
    <cellStyle name="桁区切り 10 2" xfId="6763" xr:uid="{CC04CE0C-7420-4FA8-9462-E29A1703F3CE}"/>
    <cellStyle name="桁区切り 10 3" xfId="6764" xr:uid="{D7ED7E72-388D-43B8-B78C-9A3FEAA368C0}"/>
    <cellStyle name="桁区切り 10 3 2" xfId="6765" xr:uid="{6A1004AB-EAD0-40A8-BA5B-17BD7A2DC24C}"/>
    <cellStyle name="桁区切り 10 3 2 2" xfId="6766" xr:uid="{010A380F-B125-4769-A20A-D7D18CB75E13}"/>
    <cellStyle name="桁区切り 10 3 2 2 2" xfId="6767" xr:uid="{0C21A3CB-3CDA-4108-8B58-A904A070470E}"/>
    <cellStyle name="桁区切り 10 3 2 2 2 2" xfId="6768" xr:uid="{FF2F1A26-18E8-488F-A74A-5806E9CE6673}"/>
    <cellStyle name="桁区切り 10 3 2 2 3" xfId="6769" xr:uid="{4A321DB1-1883-47B1-A8CE-937F65F3BD7B}"/>
    <cellStyle name="桁区切り 10 3 2 2 4" xfId="6770" xr:uid="{68D6F039-E1B6-4DBF-B82B-E368D54BB38C}"/>
    <cellStyle name="桁区切り 10 3 2 3" xfId="6771" xr:uid="{B4D14F35-6C18-499D-89ED-992973915BAF}"/>
    <cellStyle name="桁区切り 10 3 2 3 2" xfId="6772" xr:uid="{C966E823-0F13-49F6-9002-32CA20B3FB2D}"/>
    <cellStyle name="桁区切り 10 3 2 4" xfId="6773" xr:uid="{9FC6A9B3-2E86-4DA4-9CD5-4A72568C267F}"/>
    <cellStyle name="桁区切り 10 3 2 5" xfId="6774" xr:uid="{571F1FE0-F76F-44AC-A185-BEF58279B6BF}"/>
    <cellStyle name="桁区切り 10 3 3" xfId="6775" xr:uid="{21F4A426-F834-4DB6-AD19-A2AA0B47EE53}"/>
    <cellStyle name="桁区切り 10 3 3 2" xfId="6776" xr:uid="{A562C122-26F0-46FD-8DFF-EE38C590EFA4}"/>
    <cellStyle name="桁区切り 10 3 3 2 2" xfId="6777" xr:uid="{05826DD2-C070-4C6E-91B5-3616240A43ED}"/>
    <cellStyle name="桁区切り 10 3 3 3" xfId="6778" xr:uid="{A7F6C878-3A5A-46F2-BE4A-D9AB61573EC8}"/>
    <cellStyle name="桁区切り 10 3 3 4" xfId="6779" xr:uid="{CE8414C6-D844-4229-B8D4-018A3A3BF462}"/>
    <cellStyle name="桁区切り 10 3 4" xfId="6780" xr:uid="{75B128B0-3176-465E-8D2B-35EE2AF361E3}"/>
    <cellStyle name="桁区切り 10 3 4 2" xfId="6781" xr:uid="{613295E3-D2B7-4575-8A70-40994D6DFD15}"/>
    <cellStyle name="桁区切り 10 3 5" xfId="6782" xr:uid="{5EAD19EF-7644-41B6-BF2E-7B5D9542CF82}"/>
    <cellStyle name="桁区切り 10 3 6" xfId="6783" xr:uid="{B4239778-0088-41CA-8635-2CE9A42469D9}"/>
    <cellStyle name="桁区切り 10 3 7" xfId="6784" xr:uid="{618A62B6-FBA8-48CA-8533-EE6182D17958}"/>
    <cellStyle name="桁区切り 100" xfId="6785" xr:uid="{98E5EAA8-D5FE-4EF9-A0C0-3039EDE956C3}"/>
    <cellStyle name="桁区切り 101" xfId="6786" xr:uid="{2DF4E8F7-16AE-4022-9BE6-8C4BC1ADDD27}"/>
    <cellStyle name="桁区切り 102" xfId="6787" xr:uid="{C62F6BA0-FBC7-4667-8A54-E67F6F8C3CD2}"/>
    <cellStyle name="桁区切り 103" xfId="6788" xr:uid="{BDEC8941-C91C-4DC1-AD04-E9DE60AEE263}"/>
    <cellStyle name="桁区切り 104" xfId="6789" xr:uid="{786A3DAD-0AD6-4A2C-9A18-2D91796C32EF}"/>
    <cellStyle name="桁区切り 105" xfId="6790" xr:uid="{6C611823-0490-4CC0-837F-484A637180EF}"/>
    <cellStyle name="桁区切り 106" xfId="6791" xr:uid="{9B1CE3F4-7B38-4B68-BCA5-194C468704A7}"/>
    <cellStyle name="桁区切り 107" xfId="6792" xr:uid="{FB26F2C8-8D23-4BA2-B3E2-B10E93D7A3AF}"/>
    <cellStyle name="桁区切り 108" xfId="6793" xr:uid="{A5553D7F-04DC-4245-B96A-39790077E1DE}"/>
    <cellStyle name="桁区切り 109" xfId="6794" xr:uid="{E56B5156-1BE9-42AF-82CF-05DB4752B855}"/>
    <cellStyle name="桁区切り 11" xfId="59" xr:uid="{15EE3D19-8D4B-42D1-B503-9B7550AD48AC}"/>
    <cellStyle name="桁区切り 11 2" xfId="6795" xr:uid="{0D7A2560-22C2-4D30-917F-4857F6FF8B68}"/>
    <cellStyle name="桁区切り 11 2 2" xfId="6796" xr:uid="{5D9D68A0-B42B-419F-89B7-A61427CF63C8}"/>
    <cellStyle name="桁区切り 11 2 2 2" xfId="6797" xr:uid="{1D8C9248-0131-43B2-85B3-1525EFEE40FC}"/>
    <cellStyle name="桁区切り 11 2 2 2 2" xfId="6798" xr:uid="{7F02A434-0582-4473-843F-D0B334392CD0}"/>
    <cellStyle name="桁区切り 11 2 2 2 2 2" xfId="6799" xr:uid="{370AE16E-CFF3-489D-AB5A-8F4C57EDA23B}"/>
    <cellStyle name="桁区切り 11 2 2 2 2 2 2" xfId="6800" xr:uid="{E2DB275F-091C-41AC-8D66-990690A5DC3C}"/>
    <cellStyle name="桁区切り 11 2 2 2 2 3" xfId="6801" xr:uid="{7999861B-8559-4202-B8DF-0567BA8B816F}"/>
    <cellStyle name="桁区切り 11 2 2 2 2 4" xfId="6802" xr:uid="{30A67D01-E3DE-4DA3-8593-E5F342E2979C}"/>
    <cellStyle name="桁区切り 11 2 2 2 3" xfId="6803" xr:uid="{A336213C-A840-4592-AC29-FACE37C9D03D}"/>
    <cellStyle name="桁区切り 11 2 2 2 3 2" xfId="6804" xr:uid="{AD2F1C28-E225-4931-A111-7FC447221DDA}"/>
    <cellStyle name="桁区切り 11 2 2 2 4" xfId="6805" xr:uid="{A0F05EC1-DF20-48C6-B452-10C8B6FA223C}"/>
    <cellStyle name="桁区切り 11 2 2 2 5" xfId="6806" xr:uid="{6A5B5EFE-0E1E-423D-8310-0E177100A9B1}"/>
    <cellStyle name="桁区切り 11 2 2 3" xfId="6807" xr:uid="{39E24FF7-B382-40E4-B47A-537891494AC2}"/>
    <cellStyle name="桁区切り 11 2 2 3 2" xfId="6808" xr:uid="{3F9A6C53-B1C4-45FB-9B01-F00C18A35082}"/>
    <cellStyle name="桁区切り 11 2 2 3 2 2" xfId="6809" xr:uid="{FF37D022-8671-4C41-8B18-7E5BAB14BC07}"/>
    <cellStyle name="桁区切り 11 2 2 3 3" xfId="6810" xr:uid="{59FEA9B1-D5B2-443E-A840-CD08302EFC0A}"/>
    <cellStyle name="桁区切り 11 2 2 3 4" xfId="6811" xr:uid="{EC5B2813-BA88-4515-B873-D6112E9C24AE}"/>
    <cellStyle name="桁区切り 11 2 2 4" xfId="6812" xr:uid="{AC78AB92-35B9-4355-8E54-762870660071}"/>
    <cellStyle name="桁区切り 11 2 2 4 2" xfId="6813" xr:uid="{37FEF6B6-5768-49D2-AC70-8C91EA22A5B4}"/>
    <cellStyle name="桁区切り 11 2 2 5" xfId="6814" xr:uid="{FD2B3FEF-F68F-44A6-A8B5-4666A2E90A17}"/>
    <cellStyle name="桁区切り 11 2 2 6" xfId="6815" xr:uid="{7E3EC5FE-7F0F-459C-B9DC-B988B414C254}"/>
    <cellStyle name="桁区切り 11 2 2 7" xfId="6816" xr:uid="{D99B8B26-DB2A-4438-B081-AA80F5AD3D13}"/>
    <cellStyle name="桁区切り 11 2 3" xfId="6817" xr:uid="{CB7DE8E6-366D-4AF1-9DEB-565618167AAE}"/>
    <cellStyle name="桁区切り 11 2 3 2" xfId="6818" xr:uid="{C8305723-3E38-46D8-B422-63165CF30112}"/>
    <cellStyle name="桁区切り 11 2 3 2 2" xfId="6819" xr:uid="{E048CE66-B261-4403-BFD9-C040143EA48D}"/>
    <cellStyle name="桁区切り 11 2 3 2 2 2" xfId="6820" xr:uid="{325787F9-ACC3-4A1A-8A45-6A9B2A4D2695}"/>
    <cellStyle name="桁区切り 11 2 3 2 2 2 2" xfId="6821" xr:uid="{E64F5EDB-8DBF-4748-832A-FEC39C2B6AC7}"/>
    <cellStyle name="桁区切り 11 2 3 2 2 3" xfId="6822" xr:uid="{540E5D7A-3F83-4CB8-99A2-0E2CCA28B53D}"/>
    <cellStyle name="桁区切り 11 2 3 2 2 4" xfId="6823" xr:uid="{CE17886E-FB08-4B02-BF77-63DD0480B7DD}"/>
    <cellStyle name="桁区切り 11 2 3 2 3" xfId="6824" xr:uid="{E3281956-627A-47A6-8EB5-FAAE0D76D171}"/>
    <cellStyle name="桁区切り 11 2 3 2 3 2" xfId="6825" xr:uid="{AC80CFBC-ECDF-430C-8CBF-B980E7261715}"/>
    <cellStyle name="桁区切り 11 2 3 2 4" xfId="6826" xr:uid="{ECF563E7-A64F-42A2-B7F1-4F922DBF3964}"/>
    <cellStyle name="桁区切り 11 2 3 2 5" xfId="6827" xr:uid="{F7ED4150-732F-446D-95AA-0C9071162D35}"/>
    <cellStyle name="桁区切り 11 2 3 3" xfId="6828" xr:uid="{8882C80B-90AA-49BC-8D9F-6DFBDBA4943F}"/>
    <cellStyle name="桁区切り 11 2 3 3 2" xfId="6829" xr:uid="{B73E3D8F-7369-496F-8342-3F1451255209}"/>
    <cellStyle name="桁区切り 11 2 3 3 2 2" xfId="6830" xr:uid="{28B82775-A9F9-4C2B-9F8E-FD92CDEBAE80}"/>
    <cellStyle name="桁区切り 11 2 3 3 3" xfId="6831" xr:uid="{930134ED-F587-4D1D-AA77-D9BC373B55F9}"/>
    <cellStyle name="桁区切り 11 2 3 3 4" xfId="6832" xr:uid="{2412F89D-06AA-4496-ADED-607767A698B0}"/>
    <cellStyle name="桁区切り 11 2 3 4" xfId="6833" xr:uid="{FB45BC77-149D-4951-A2FE-3E4B7BA7B26A}"/>
    <cellStyle name="桁区切り 11 2 3 4 2" xfId="6834" xr:uid="{94B5CA19-6B38-4F0F-9104-9095C03D9756}"/>
    <cellStyle name="桁区切り 11 2 3 5" xfId="6835" xr:uid="{8B1C39D6-C829-457D-943C-2D2D3B43037D}"/>
    <cellStyle name="桁区切り 11 2 3 6" xfId="6836" xr:uid="{4976091F-395B-4386-A020-2481A6A2C1BC}"/>
    <cellStyle name="桁区切り 11 2 3 7" xfId="6837" xr:uid="{802CCBB5-4326-4C80-A006-3E0CF38E757C}"/>
    <cellStyle name="桁区切り 11 2 4" xfId="6838" xr:uid="{6D208418-6AB7-4CD9-B2CD-A673512F2FC5}"/>
    <cellStyle name="桁区切り 11 2 4 2" xfId="6839" xr:uid="{072B6F94-461B-4439-B1D2-06395432E6A9}"/>
    <cellStyle name="桁区切り 11 2 4 2 2" xfId="6840" xr:uid="{54A50F51-297E-4FF9-BF38-8897E14224CE}"/>
    <cellStyle name="桁区切り 11 2 4 2 2 2" xfId="6841" xr:uid="{AA377DF5-9C03-4674-8624-265516D5927F}"/>
    <cellStyle name="桁区切り 11 2 4 2 3" xfId="6842" xr:uid="{EE5BEB6B-1C0F-41A9-97A7-3FDA1901B522}"/>
    <cellStyle name="桁区切り 11 2 4 2 4" xfId="6843" xr:uid="{6B850D4E-E83D-4D71-91BE-874634813285}"/>
    <cellStyle name="桁区切り 11 2 4 3" xfId="6844" xr:uid="{194A9D22-EC9E-4ED9-A58B-6C955685082A}"/>
    <cellStyle name="桁区切り 11 2 4 3 2" xfId="6845" xr:uid="{477CF39B-5A01-4E92-8229-6B47B7599DA3}"/>
    <cellStyle name="桁区切り 11 2 4 4" xfId="6846" xr:uid="{0359D2CF-CEFD-4F88-A170-9C8B54F93BBA}"/>
    <cellStyle name="桁区切り 11 2 4 5" xfId="6847" xr:uid="{39D5A523-A8D4-4B8F-914B-A3F74E1F3D08}"/>
    <cellStyle name="桁区切り 11 2 5" xfId="6848" xr:uid="{923E3146-6A41-4F06-B1BD-C38FCD2C91A1}"/>
    <cellStyle name="桁区切り 11 2 5 2" xfId="6849" xr:uid="{F99D1C22-24B9-4B14-8315-BF8BFEFF6C48}"/>
    <cellStyle name="桁区切り 11 2 5 2 2" xfId="6850" xr:uid="{4DC02CEF-4C3A-4F29-A0C6-BED61D70E8C4}"/>
    <cellStyle name="桁区切り 11 2 5 3" xfId="6851" xr:uid="{3131F15C-31ED-4EB7-A914-AD5A10504680}"/>
    <cellStyle name="桁区切り 11 2 5 4" xfId="6852" xr:uid="{D3C0DFF3-AFF8-402E-9FD2-2A200C17CD51}"/>
    <cellStyle name="桁区切り 11 2 6" xfId="6853" xr:uid="{A963D996-B23A-425C-B102-B2397F26FA6E}"/>
    <cellStyle name="桁区切り 11 2 6 2" xfId="6854" xr:uid="{22E70471-7227-42FB-BD7B-4D631CB7A91B}"/>
    <cellStyle name="桁区切り 11 2 7" xfId="6855" xr:uid="{E51A66EF-565E-49B8-826A-FD58A5EFEFC6}"/>
    <cellStyle name="桁区切り 11 2 8" xfId="6856" xr:uid="{5693CC82-593C-43FF-A0F3-B54CB832A5C0}"/>
    <cellStyle name="桁区切り 11 2 9" xfId="6857" xr:uid="{04F4F1A8-EB2C-45CF-AAB3-2322C45C1608}"/>
    <cellStyle name="桁区切り 110" xfId="6858" xr:uid="{237E5C6B-15A2-4529-B5A2-F7E3E9B068C6}"/>
    <cellStyle name="桁区切り 111" xfId="6859" xr:uid="{CE28B112-4E53-4A7D-AE19-CD6368BE7047}"/>
    <cellStyle name="桁区切り 112" xfId="6860" xr:uid="{D0AC8AB9-6100-475B-A5D6-67614CBEBD85}"/>
    <cellStyle name="桁区切り 113" xfId="6861" xr:uid="{A469711B-7F2B-4B37-9540-84C947120190}"/>
    <cellStyle name="桁区切り 114" xfId="6862" xr:uid="{532A0CEE-EA8D-4991-82D1-170D9F00AD41}"/>
    <cellStyle name="桁区切り 115" xfId="6863" xr:uid="{E86F0E86-1310-4F9B-A946-EB295031BE3E}"/>
    <cellStyle name="桁区切り 116" xfId="6864" xr:uid="{9180139C-B3ED-414B-9D3A-8B10E5AB9156}"/>
    <cellStyle name="桁区切り 117" xfId="6865" xr:uid="{F226FAEF-0790-4ABE-865D-947BE8F4F731}"/>
    <cellStyle name="桁区切り 118" xfId="6866" xr:uid="{4F0F2FDA-60EE-4EB2-AB0B-173A86F60DB9}"/>
    <cellStyle name="桁区切り 119" xfId="6867" xr:uid="{1F02371F-B3B1-4821-9519-85A231C62638}"/>
    <cellStyle name="桁区切り 12" xfId="6868" xr:uid="{81089313-70E1-4D2A-9B1A-43B914C5B5B7}"/>
    <cellStyle name="桁区切り 12 2" xfId="6869" xr:uid="{EB9E14DD-38C1-44A0-81EF-6CC3232D076E}"/>
    <cellStyle name="桁区切り 12 2 2" xfId="6870" xr:uid="{3B5F35C4-6D02-46EF-8628-C66A9DBA0C76}"/>
    <cellStyle name="桁区切り 12 2 2 2" xfId="6871" xr:uid="{73B91B56-E2D9-489A-9C99-9AC84EB12A2C}"/>
    <cellStyle name="桁区切り 12 2 2 2 2" xfId="6872" xr:uid="{9BB09F09-C98C-4BCB-B99B-1C7D76CD051A}"/>
    <cellStyle name="桁区切り 12 2 2 2 2 2" xfId="6873" xr:uid="{6D6253A6-D3CB-472A-A43C-01A3005F97F4}"/>
    <cellStyle name="桁区切り 12 2 2 2 2 2 2" xfId="6874" xr:uid="{93752727-50CA-45F6-8598-2B2B8BA64B7A}"/>
    <cellStyle name="桁区切り 12 2 2 2 2 3" xfId="6875" xr:uid="{2182F20B-5E67-4368-8FAE-8B4BE356D36F}"/>
    <cellStyle name="桁区切り 12 2 2 2 2 4" xfId="6876" xr:uid="{88FA53D9-18AC-426E-9D96-A619FAFF7F25}"/>
    <cellStyle name="桁区切り 12 2 2 2 3" xfId="6877" xr:uid="{331DC934-006B-460F-A861-9AB7B466DF21}"/>
    <cellStyle name="桁区切り 12 2 2 2 3 2" xfId="6878" xr:uid="{0E11413B-C3A8-48C9-A97D-97A3DFF35E08}"/>
    <cellStyle name="桁区切り 12 2 2 2 4" xfId="6879" xr:uid="{FFD82169-CEB3-44D2-B488-049358F2713E}"/>
    <cellStyle name="桁区切り 12 2 2 2 5" xfId="6880" xr:uid="{A42A512E-D775-49DB-A66B-38FF2399C950}"/>
    <cellStyle name="桁区切り 12 2 2 3" xfId="6881" xr:uid="{FC29BECA-C85B-400A-BB1E-D6D4F531B8AF}"/>
    <cellStyle name="桁区切り 12 2 2 3 2" xfId="6882" xr:uid="{6F0721BF-1369-4ECF-972A-84A831A677F7}"/>
    <cellStyle name="桁区切り 12 2 2 3 2 2" xfId="6883" xr:uid="{2403EE39-50BF-496E-980E-6AFB9CE2725A}"/>
    <cellStyle name="桁区切り 12 2 2 3 3" xfId="6884" xr:uid="{0C379F9A-D983-407F-85C5-2E8C463AD972}"/>
    <cellStyle name="桁区切り 12 2 2 3 4" xfId="6885" xr:uid="{955694A1-A345-417F-8770-D0D8AC25B4EB}"/>
    <cellStyle name="桁区切り 12 2 2 4" xfId="6886" xr:uid="{EFF70B88-B349-4EBC-BF2B-F508D9C68D65}"/>
    <cellStyle name="桁区切り 12 2 2 4 2" xfId="6887" xr:uid="{6E84DB91-411A-41AB-9F0A-C5E6300CDA3D}"/>
    <cellStyle name="桁区切り 12 2 2 5" xfId="6888" xr:uid="{261C94C0-DB43-4A50-8381-2CFD4EAE11A2}"/>
    <cellStyle name="桁区切り 12 2 2 6" xfId="6889" xr:uid="{0EA1D669-073C-4CDC-8DD5-542788AA64F6}"/>
    <cellStyle name="桁区切り 12 2 2 7" xfId="6890" xr:uid="{55BE58C4-26A6-415A-8E08-13D1CE508195}"/>
    <cellStyle name="桁区切り 12 2 3" xfId="6891" xr:uid="{71D16BB0-823B-4ABE-9D3E-358A7BCE6BF3}"/>
    <cellStyle name="桁区切り 12 2 3 2" xfId="6892" xr:uid="{13638578-0994-4B9E-B732-36689A7FB845}"/>
    <cellStyle name="桁区切り 12 2 3 2 2" xfId="6893" xr:uid="{A79CD9B6-4CC8-4DD1-9794-98DC48171FBB}"/>
    <cellStyle name="桁区切り 12 2 3 2 2 2" xfId="6894" xr:uid="{E8DE531C-E267-4A16-929C-C159E6F32ACB}"/>
    <cellStyle name="桁区切り 12 2 3 2 2 2 2" xfId="6895" xr:uid="{AA9E0FDD-19D9-4D87-9BA5-74EE0A8B22F6}"/>
    <cellStyle name="桁区切り 12 2 3 2 2 3" xfId="6896" xr:uid="{C9F7B39D-645B-43E9-8D9C-21B9B9414B24}"/>
    <cellStyle name="桁区切り 12 2 3 2 2 4" xfId="6897" xr:uid="{A4303F68-93A5-4EEB-96BC-95FECF69EDA5}"/>
    <cellStyle name="桁区切り 12 2 3 2 3" xfId="6898" xr:uid="{C0127B68-21AF-4F90-97C0-18FFACFF912E}"/>
    <cellStyle name="桁区切り 12 2 3 2 3 2" xfId="6899" xr:uid="{C4CBA92E-3927-4B3E-9ED1-694E90D51289}"/>
    <cellStyle name="桁区切り 12 2 3 2 4" xfId="6900" xr:uid="{64DD7D1B-9D59-4822-85E3-1F202A32C642}"/>
    <cellStyle name="桁区切り 12 2 3 2 5" xfId="6901" xr:uid="{39059F61-EA02-4FA5-9C89-3D6210437B60}"/>
    <cellStyle name="桁区切り 12 2 3 3" xfId="6902" xr:uid="{A77D4B84-8E46-4A41-9425-07B15F0E1040}"/>
    <cellStyle name="桁区切り 12 2 3 3 2" xfId="6903" xr:uid="{B527DDDB-D307-4921-9AB7-A1300D80F3FA}"/>
    <cellStyle name="桁区切り 12 2 3 3 2 2" xfId="6904" xr:uid="{CE86D3EC-5F18-47DE-8067-1640D0360C63}"/>
    <cellStyle name="桁区切り 12 2 3 3 3" xfId="6905" xr:uid="{4A1F0C99-EF6A-473E-94DB-A1729D399BAF}"/>
    <cellStyle name="桁区切り 12 2 3 3 4" xfId="6906" xr:uid="{CBB1A762-6538-41CA-BE5A-BAF8FCF36C8A}"/>
    <cellStyle name="桁区切り 12 2 3 4" xfId="6907" xr:uid="{E834A768-78D2-46EC-8203-08A7CACDAE71}"/>
    <cellStyle name="桁区切り 12 2 3 4 2" xfId="6908" xr:uid="{85EEB8B5-F1FB-41CD-AFAB-A613EB585475}"/>
    <cellStyle name="桁区切り 12 2 3 5" xfId="6909" xr:uid="{07F982CA-CDCA-41DF-B876-ACF428E6459E}"/>
    <cellStyle name="桁区切り 12 2 3 6" xfId="6910" xr:uid="{2B2BB86D-8744-4476-AC09-DC800F5C80B1}"/>
    <cellStyle name="桁区切り 12 2 3 7" xfId="6911" xr:uid="{03998D4F-429F-4AB6-A9D2-AF55766812C1}"/>
    <cellStyle name="桁区切り 12 2 4" xfId="6912" xr:uid="{CDBEF90A-76A1-4BB8-93BD-239F7972028D}"/>
    <cellStyle name="桁区切り 12 2 4 2" xfId="6913" xr:uid="{54B31D9A-5A33-4B8A-969E-AA3609A1C4D7}"/>
    <cellStyle name="桁区切り 12 2 4 2 2" xfId="6914" xr:uid="{9EE87DC2-3772-4367-A8F0-D672E123D18E}"/>
    <cellStyle name="桁区切り 12 2 4 2 2 2" xfId="6915" xr:uid="{DF87EC67-0A93-4B8E-A800-786DB2FA10C8}"/>
    <cellStyle name="桁区切り 12 2 4 2 3" xfId="6916" xr:uid="{FD40AB81-C9A9-46E0-86B9-132D3AD1CEF3}"/>
    <cellStyle name="桁区切り 12 2 4 2 4" xfId="6917" xr:uid="{956FEEAD-5ADC-4D50-A723-20891FAE70F6}"/>
    <cellStyle name="桁区切り 12 2 4 3" xfId="6918" xr:uid="{FD1BC6BB-402C-4140-B124-2C22DAC39357}"/>
    <cellStyle name="桁区切り 12 2 4 3 2" xfId="6919" xr:uid="{78BA01AC-F380-49C7-A0FA-7B860D949336}"/>
    <cellStyle name="桁区切り 12 2 4 4" xfId="6920" xr:uid="{496ABEF0-6909-4326-9A23-6A66FD1B69A0}"/>
    <cellStyle name="桁区切り 12 2 4 5" xfId="6921" xr:uid="{8A0F19E9-C5C4-4B55-B8B5-8B388FEF4245}"/>
    <cellStyle name="桁区切り 12 2 5" xfId="6922" xr:uid="{D6002186-9FBD-44A9-BFAF-7F2894C4675D}"/>
    <cellStyle name="桁区切り 12 2 5 2" xfId="6923" xr:uid="{B2B85FBB-DDCC-4416-B9F2-7DB5F449B030}"/>
    <cellStyle name="桁区切り 12 2 5 2 2" xfId="6924" xr:uid="{9DC73BA9-6D25-4933-A3AC-2A8A6AFBBF94}"/>
    <cellStyle name="桁区切り 12 2 5 3" xfId="6925" xr:uid="{469F5993-F6FE-4910-86FE-5D39F3148147}"/>
    <cellStyle name="桁区切り 12 2 5 4" xfId="6926" xr:uid="{EA30F29B-613E-4096-A827-72CBC17A8466}"/>
    <cellStyle name="桁区切り 12 2 6" xfId="6927" xr:uid="{8D8C787F-277B-43A1-BDB1-26E11DCE0D1D}"/>
    <cellStyle name="桁区切り 12 2 6 2" xfId="6928" xr:uid="{9811DD24-F780-4442-814B-6E8E161C0154}"/>
    <cellStyle name="桁区切り 12 2 7" xfId="6929" xr:uid="{FAF23187-1161-48FF-B140-5A79CE395773}"/>
    <cellStyle name="桁区切り 12 2 8" xfId="6930" xr:uid="{BF199AE3-E651-4947-9FEE-43222E8828B2}"/>
    <cellStyle name="桁区切り 12 2 9" xfId="6931" xr:uid="{5E6AE76D-BC28-4F0E-B529-5D694C1717EC}"/>
    <cellStyle name="桁区切り 120" xfId="6932" xr:uid="{A725A40E-FD8C-446F-8290-D1A5EFBAEDB5}"/>
    <cellStyle name="桁区切り 121" xfId="6933" xr:uid="{B53DE729-3A27-499F-A227-918C817D776F}"/>
    <cellStyle name="桁区切り 122" xfId="6934" xr:uid="{66142801-DE19-44F5-B672-1173C481AB4E}"/>
    <cellStyle name="桁区切り 123" xfId="6935" xr:uid="{083433C1-5434-47DB-BE0D-46806F0F1A64}"/>
    <cellStyle name="桁区切り 124" xfId="6936" xr:uid="{71EFF591-A6B7-411F-867D-9BB5E22B01B1}"/>
    <cellStyle name="桁区切り 125" xfId="6937" xr:uid="{0526E47B-D4F6-4329-AC52-B496216736B1}"/>
    <cellStyle name="桁区切り 126" xfId="6938" xr:uid="{2D9A5462-056B-4C64-83F3-5B9A95CE41E5}"/>
    <cellStyle name="桁区切り 127" xfId="6939" xr:uid="{A599614F-688E-4B5A-B2FF-ED22D88081BC}"/>
    <cellStyle name="桁区切り 128" xfId="6940" xr:uid="{8C5A0AC7-8D78-4CEC-9A30-E1300DD86628}"/>
    <cellStyle name="桁区切り 129" xfId="6941" xr:uid="{72F0C1D4-79A7-4DDC-93EC-FA6AEFF18070}"/>
    <cellStyle name="桁区切り 13" xfId="6942" xr:uid="{C3B56E2E-22FA-440C-B0FA-0AE79C65915B}"/>
    <cellStyle name="桁区切り 13 2" xfId="6943" xr:uid="{B930F4C2-0386-4711-B5CB-3C38E2869B88}"/>
    <cellStyle name="桁区切り 13 2 2" xfId="6944" xr:uid="{C1B07FE3-C448-44C6-990D-90CDC7C9B164}"/>
    <cellStyle name="桁区切り 13 2 2 2" xfId="6945" xr:uid="{4FCA06D8-EC51-4B11-8324-C00893F91B74}"/>
    <cellStyle name="桁区切り 13 2 2 2 2" xfId="6946" xr:uid="{3F9968C7-B82E-4209-A9C4-5613FE7D9E2F}"/>
    <cellStyle name="桁区切り 13 2 2 2 2 2" xfId="6947" xr:uid="{338C0F1A-8D22-402F-A24B-58CA8D9B3907}"/>
    <cellStyle name="桁区切り 13 2 2 2 2 2 2" xfId="6948" xr:uid="{8BF97956-2D32-4FFA-A37E-8499BC1399F2}"/>
    <cellStyle name="桁区切り 13 2 2 2 2 3" xfId="6949" xr:uid="{A6C25BF8-F8A8-4C34-BE2A-B6FFCD273F93}"/>
    <cellStyle name="桁区切り 13 2 2 2 2 4" xfId="6950" xr:uid="{4107C2DF-E8E2-4817-BEF4-7A171AA09FE8}"/>
    <cellStyle name="桁区切り 13 2 2 2 3" xfId="6951" xr:uid="{39F9613B-F931-4F69-85E7-66106747E053}"/>
    <cellStyle name="桁区切り 13 2 2 2 3 2" xfId="6952" xr:uid="{6B6D5849-8745-43BE-995F-3D77123BCADA}"/>
    <cellStyle name="桁区切り 13 2 2 2 4" xfId="6953" xr:uid="{5F4BB633-635B-4843-AA68-74814E90329D}"/>
    <cellStyle name="桁区切り 13 2 2 2 5" xfId="6954" xr:uid="{B37D50F4-A0B5-437B-BA6C-0B94672BBA69}"/>
    <cellStyle name="桁区切り 13 2 2 3" xfId="6955" xr:uid="{889D9DE9-2CB6-4B7D-8027-40E64E1F9EBD}"/>
    <cellStyle name="桁区切り 13 2 2 3 2" xfId="6956" xr:uid="{408F5E6E-EF86-4062-870C-7C50A5D1D4FC}"/>
    <cellStyle name="桁区切り 13 2 2 3 2 2" xfId="6957" xr:uid="{ED221134-5492-4542-8634-B562F0EC4624}"/>
    <cellStyle name="桁区切り 13 2 2 3 3" xfId="6958" xr:uid="{64D26ADD-C728-415D-984C-63E819DAF0F5}"/>
    <cellStyle name="桁区切り 13 2 2 3 4" xfId="6959" xr:uid="{353636F6-65D7-4645-9C0A-E193E0300F87}"/>
    <cellStyle name="桁区切り 13 2 2 4" xfId="6960" xr:uid="{6491EBFC-4C77-4C87-A778-53BB52E6F4D0}"/>
    <cellStyle name="桁区切り 13 2 2 4 2" xfId="6961" xr:uid="{B3AA09F6-2B40-4D03-BDEB-6C775BFBE8AD}"/>
    <cellStyle name="桁区切り 13 2 2 5" xfId="6962" xr:uid="{24B75F46-91CF-42EE-B7D4-832029FE99D4}"/>
    <cellStyle name="桁区切り 13 2 2 6" xfId="6963" xr:uid="{C32E62B3-191E-4A8D-A601-19CC2BA158D2}"/>
    <cellStyle name="桁区切り 13 2 2 7" xfId="6964" xr:uid="{B72FC254-43F8-4E79-A4F2-82203998E215}"/>
    <cellStyle name="桁区切り 13 2 3" xfId="6965" xr:uid="{825900DA-2D65-40C7-98DA-ABE90D22DED3}"/>
    <cellStyle name="桁区切り 13 2 3 2" xfId="6966" xr:uid="{59204C5D-2625-4A5B-8144-DC1FE18ECA0B}"/>
    <cellStyle name="桁区切り 13 2 3 2 2" xfId="6967" xr:uid="{F0C873D3-223F-4944-9FD3-1745CB54CB0B}"/>
    <cellStyle name="桁区切り 13 2 3 2 2 2" xfId="6968" xr:uid="{569A2368-2F32-4103-882A-B9B46334657B}"/>
    <cellStyle name="桁区切り 13 2 3 2 2 2 2" xfId="6969" xr:uid="{078326F9-658F-47F3-8A88-7EC91DC6D11C}"/>
    <cellStyle name="桁区切り 13 2 3 2 2 3" xfId="6970" xr:uid="{D744E5D9-0346-4375-B91C-75AEABC487E5}"/>
    <cellStyle name="桁区切り 13 2 3 2 2 4" xfId="6971" xr:uid="{E2BE982E-EA85-49BE-A134-F4487D86355C}"/>
    <cellStyle name="桁区切り 13 2 3 2 3" xfId="6972" xr:uid="{9CF55338-0B19-454F-B7BD-E23EC72089B0}"/>
    <cellStyle name="桁区切り 13 2 3 2 3 2" xfId="6973" xr:uid="{6A2DC058-2AF7-4240-A0CA-9D754E495085}"/>
    <cellStyle name="桁区切り 13 2 3 2 4" xfId="6974" xr:uid="{672B4960-4D0A-4792-8CCF-736AF47423C9}"/>
    <cellStyle name="桁区切り 13 2 3 2 5" xfId="6975" xr:uid="{9C6FA746-37DA-4C12-A5EC-E41882A1C141}"/>
    <cellStyle name="桁区切り 13 2 3 3" xfId="6976" xr:uid="{FEE0E812-63D1-4026-A2C8-ED55BD7BABC3}"/>
    <cellStyle name="桁区切り 13 2 3 3 2" xfId="6977" xr:uid="{F7665C26-057B-4771-9392-EDDF413A1001}"/>
    <cellStyle name="桁区切り 13 2 3 3 2 2" xfId="6978" xr:uid="{E67ADD01-9640-44A2-B04E-A6CB3E2CB5EA}"/>
    <cellStyle name="桁区切り 13 2 3 3 3" xfId="6979" xr:uid="{D81424DE-E6D9-4D96-A2D0-A0C9E3CBFCC4}"/>
    <cellStyle name="桁区切り 13 2 3 3 4" xfId="6980" xr:uid="{BC330BA8-EC8E-443C-BFC7-5E7776B7A950}"/>
    <cellStyle name="桁区切り 13 2 3 4" xfId="6981" xr:uid="{A96BB561-0AE1-4F2E-816D-2CFFF7B2B1A8}"/>
    <cellStyle name="桁区切り 13 2 3 4 2" xfId="6982" xr:uid="{634F1D57-3ADE-4545-B135-112109DE8C45}"/>
    <cellStyle name="桁区切り 13 2 3 5" xfId="6983" xr:uid="{9CE3033C-C2AC-4DE6-B99B-97501ECA18E0}"/>
    <cellStyle name="桁区切り 13 2 3 6" xfId="6984" xr:uid="{DC597F87-0BC0-49BC-A45B-441B03FA69A0}"/>
    <cellStyle name="桁区切り 13 2 3 7" xfId="6985" xr:uid="{7256AA7A-C175-4D08-9809-A69575796EB6}"/>
    <cellStyle name="桁区切り 13 2 4" xfId="6986" xr:uid="{79CAB0C8-3732-447F-AA56-7A02C2A9336C}"/>
    <cellStyle name="桁区切り 13 2 4 2" xfId="6987" xr:uid="{17677131-D9E5-466F-BE6D-C0C13FD29D7A}"/>
    <cellStyle name="桁区切り 13 2 4 2 2" xfId="6988" xr:uid="{F34E9CE1-2D10-4C4A-BB10-401E7072F9F6}"/>
    <cellStyle name="桁区切り 13 2 4 2 2 2" xfId="6989" xr:uid="{45DBB436-B89E-44EB-91CD-956FA75A739B}"/>
    <cellStyle name="桁区切り 13 2 4 2 3" xfId="6990" xr:uid="{FCE703DD-868D-4B8A-96D2-F935367FA82D}"/>
    <cellStyle name="桁区切り 13 2 4 2 4" xfId="6991" xr:uid="{7648BCC7-EE75-49D0-B88B-FF51D0898402}"/>
    <cellStyle name="桁区切り 13 2 4 3" xfId="6992" xr:uid="{8FFA2CE8-36F3-4B0C-887D-40799FF92D37}"/>
    <cellStyle name="桁区切り 13 2 4 3 2" xfId="6993" xr:uid="{6E7009C5-58D7-4501-8F82-CCAB9E7574E2}"/>
    <cellStyle name="桁区切り 13 2 4 4" xfId="6994" xr:uid="{79D766A8-39CB-4373-A85B-99A9F83BEF1A}"/>
    <cellStyle name="桁区切り 13 2 4 5" xfId="6995" xr:uid="{4A97C43D-3325-4C39-AABF-721C6FCDB5FB}"/>
    <cellStyle name="桁区切り 13 2 5" xfId="6996" xr:uid="{A8AD9D39-7CA0-4CEF-B897-FFDCC4EA7F3A}"/>
    <cellStyle name="桁区切り 13 2 5 2" xfId="6997" xr:uid="{E0392502-9148-445A-9B54-B6B1FFDB4860}"/>
    <cellStyle name="桁区切り 13 2 5 2 2" xfId="6998" xr:uid="{B5D52FA1-35A1-4592-BADC-44BC4E481C32}"/>
    <cellStyle name="桁区切り 13 2 5 3" xfId="6999" xr:uid="{2F3920F8-7CCE-432C-A8A9-5D710F4125DF}"/>
    <cellStyle name="桁区切り 13 2 5 4" xfId="7000" xr:uid="{47062808-0B0C-4E0B-AA53-35A0E0769F35}"/>
    <cellStyle name="桁区切り 13 2 6" xfId="7001" xr:uid="{47220D1F-22B4-4D83-A19B-CEADF9DA9236}"/>
    <cellStyle name="桁区切り 13 2 6 2" xfId="7002" xr:uid="{C525D71B-F1EB-4B5B-8414-CF4E190CA859}"/>
    <cellStyle name="桁区切り 13 2 7" xfId="7003" xr:uid="{3D1D34F8-6DF2-4CA9-8F1A-E6441ABDD2C3}"/>
    <cellStyle name="桁区切り 13 2 8" xfId="7004" xr:uid="{4209258A-01D8-4FB5-A1C0-392F7FE1AA44}"/>
    <cellStyle name="桁区切り 13 2 9" xfId="7005" xr:uid="{4493562F-C20C-4DA6-897D-585390EC6EE5}"/>
    <cellStyle name="桁区切り 130" xfId="7006" xr:uid="{5F5E0DAA-1DC9-4B31-8D9D-47057459EF77}"/>
    <cellStyle name="桁区切り 131" xfId="7007" xr:uid="{AC78BFD3-6359-4E71-B7FB-B7877AD7A257}"/>
    <cellStyle name="桁区切り 132" xfId="7008" xr:uid="{5308BD30-6B61-4A68-8BAC-00771DA58FE9}"/>
    <cellStyle name="桁区切り 133" xfId="7009" xr:uid="{0E5BAEEC-E739-4FF2-8349-22F80358C6A8}"/>
    <cellStyle name="桁区切り 134" xfId="7010" xr:uid="{7F978805-DD5E-44D1-8A8D-69B38DDABF28}"/>
    <cellStyle name="桁区切り 135" xfId="7011" xr:uid="{4B067211-114B-4E97-996C-072FF59012F2}"/>
    <cellStyle name="桁区切り 136" xfId="7012" xr:uid="{17187CC3-A4A6-4FC8-98BC-06C917EB576F}"/>
    <cellStyle name="桁区切り 136 2" xfId="7013" xr:uid="{A95E1755-60C8-4CFC-A7C8-3C4876B601D2}"/>
    <cellStyle name="桁区切り 136 3" xfId="7014" xr:uid="{97125A39-EC65-42EF-B9BB-85A2DA381E2A}"/>
    <cellStyle name="桁区切り 136 4" xfId="7015" xr:uid="{EE17A172-EF7D-4395-B946-E6154CAEE508}"/>
    <cellStyle name="桁区切り 137" xfId="7016" xr:uid="{B298E660-5DE1-4BA5-9CFF-CB3F02FDF668}"/>
    <cellStyle name="桁区切り 138" xfId="7017" xr:uid="{D903E5F0-AEEE-40FA-9885-878533BE668C}"/>
    <cellStyle name="桁区切り 139" xfId="7018" xr:uid="{804A627F-66EA-4DA7-8655-4A843ABC5656}"/>
    <cellStyle name="桁区切り 14" xfId="7019" xr:uid="{1068A737-84E9-4F3C-A954-111F4408D7B5}"/>
    <cellStyle name="桁区切り 14 2" xfId="7020" xr:uid="{E61F36B0-1F97-4F09-A01C-5E35D4AB9FF3}"/>
    <cellStyle name="桁区切り 14 2 2" xfId="7021" xr:uid="{B5070BCE-E5F2-45A1-B23F-171B27507035}"/>
    <cellStyle name="桁区切り 14 2 2 2" xfId="7022" xr:uid="{062B290C-A35F-4450-8F03-B76F5D3113FE}"/>
    <cellStyle name="桁区切り 14 2 2 2 2" xfId="7023" xr:uid="{C7209D2A-F2BC-4AD5-8FDF-24F7FB21D711}"/>
    <cellStyle name="桁区切り 14 2 2 2 2 2" xfId="7024" xr:uid="{1C705375-0094-437C-8076-AB3FD8BF879D}"/>
    <cellStyle name="桁区切り 14 2 2 2 3" xfId="7025" xr:uid="{584051FA-8C05-4209-9661-FABC25B8E721}"/>
    <cellStyle name="桁区切り 14 2 2 2 4" xfId="7026" xr:uid="{FCC1A5E1-2A55-46F9-AFD2-850792B5F23C}"/>
    <cellStyle name="桁区切り 14 2 2 3" xfId="7027" xr:uid="{6A6C8424-3369-4821-9C54-151FE6CE0E78}"/>
    <cellStyle name="桁区切り 14 2 2 3 2" xfId="7028" xr:uid="{967F779C-9A85-451C-B93A-6F1FC3B9CB81}"/>
    <cellStyle name="桁区切り 14 2 2 4" xfId="7029" xr:uid="{F58FE835-FD13-4818-9A66-6AFFE069E67A}"/>
    <cellStyle name="桁区切り 14 2 2 5" xfId="7030" xr:uid="{FE8513C6-FB35-428F-B8D3-46B72151ED72}"/>
    <cellStyle name="桁区切り 14 2 3" xfId="7031" xr:uid="{3082FE1B-217E-4E6D-A322-504AAAAB925B}"/>
    <cellStyle name="桁区切り 14 2 3 2" xfId="7032" xr:uid="{1FCBCD17-99F8-4065-B633-47F4CA6E878D}"/>
    <cellStyle name="桁区切り 14 2 3 2 2" xfId="7033" xr:uid="{18A65084-546D-4CF9-BAD6-41DB6D2907AC}"/>
    <cellStyle name="桁区切り 14 2 3 3" xfId="7034" xr:uid="{C2AB2EBD-EE22-48E4-B565-793D4AD48D22}"/>
    <cellStyle name="桁区切り 14 2 3 4" xfId="7035" xr:uid="{87C8DF1D-8CB3-4489-96A4-13362A1DBD1F}"/>
    <cellStyle name="桁区切り 14 2 4" xfId="7036" xr:uid="{A4818856-E5AB-4A09-8AAC-6ED748A954B0}"/>
    <cellStyle name="桁区切り 14 2 4 2" xfId="7037" xr:uid="{8A1ED592-5574-465F-8D9E-F729AD995D24}"/>
    <cellStyle name="桁区切り 14 2 5" xfId="7038" xr:uid="{DE5B6F06-DE61-4796-9E7D-4B8B153CC734}"/>
    <cellStyle name="桁区切り 14 2 6" xfId="7039" xr:uid="{95675E6C-0B6A-4E47-8859-6603FA16C70B}"/>
    <cellStyle name="桁区切り 14 2 7" xfId="7040" xr:uid="{EA63143C-8281-4813-B3F4-41C9D184128E}"/>
    <cellStyle name="桁区切り 14 3" xfId="7041" xr:uid="{9876869F-F1CB-4967-A9B7-DF14D261D42F}"/>
    <cellStyle name="桁区切り 14 3 2" xfId="7042" xr:uid="{8B27B3BC-7F0C-4401-B9CB-68801F3EFD10}"/>
    <cellStyle name="桁区切り 14 3 2 2" xfId="7043" xr:uid="{D50100CD-9750-4CFB-A4A0-18011A785212}"/>
    <cellStyle name="桁区切り 14 3 2 2 2" xfId="7044" xr:uid="{DC174207-CDF6-44ED-9FC9-6182236EB7BB}"/>
    <cellStyle name="桁区切り 14 3 2 2 2 2" xfId="7045" xr:uid="{BFA28903-5DF5-43DB-8DF9-1555660A946D}"/>
    <cellStyle name="桁区切り 14 3 2 2 3" xfId="7046" xr:uid="{A6020C02-B773-4D19-B3C4-197E1A17E302}"/>
    <cellStyle name="桁区切り 14 3 2 2 4" xfId="7047" xr:uid="{CF003741-C9EA-468D-99E9-FD412377F857}"/>
    <cellStyle name="桁区切り 14 3 2 3" xfId="7048" xr:uid="{A372401E-A283-4016-80CB-7DE6F48D625D}"/>
    <cellStyle name="桁区切り 14 3 2 3 2" xfId="7049" xr:uid="{10A6506F-081A-4103-B63C-B3C99BA66190}"/>
    <cellStyle name="桁区切り 14 3 2 4" xfId="7050" xr:uid="{DD758F8D-D530-4D74-9D41-49683CFB9FA1}"/>
    <cellStyle name="桁区切り 14 3 2 5" xfId="7051" xr:uid="{E188A61C-9917-4C0A-904E-265916527401}"/>
    <cellStyle name="桁区切り 14 3 3" xfId="7052" xr:uid="{47EA352D-8714-42EF-970B-F98008F3AE84}"/>
    <cellStyle name="桁区切り 14 3 3 2" xfId="7053" xr:uid="{71CF20C2-00D5-4A8A-AF53-8BA96413B5F5}"/>
    <cellStyle name="桁区切り 14 3 3 2 2" xfId="7054" xr:uid="{94582ACA-DEDE-480B-88DE-656ED1C3CE61}"/>
    <cellStyle name="桁区切り 14 3 3 3" xfId="7055" xr:uid="{D33F00FE-7E8D-41E5-B0DB-BB90B0E41AB8}"/>
    <cellStyle name="桁区切り 14 3 3 4" xfId="7056" xr:uid="{152B18B0-9933-4B83-A715-5BC9CAE06331}"/>
    <cellStyle name="桁区切り 14 3 4" xfId="7057" xr:uid="{0845CAE6-6D24-46D4-97E5-B35F1196E466}"/>
    <cellStyle name="桁区切り 14 3 4 2" xfId="7058" xr:uid="{CB7CBA44-0147-4078-98AA-19345253DA57}"/>
    <cellStyle name="桁区切り 14 3 5" xfId="7059" xr:uid="{A9B68FCB-5D78-4ED4-966D-82BE7263F832}"/>
    <cellStyle name="桁区切り 14 3 6" xfId="7060" xr:uid="{121A3C4A-1468-4C17-A44B-DEFC91846884}"/>
    <cellStyle name="桁区切り 14 3 7" xfId="7061" xr:uid="{4709492C-44E3-4A53-8B55-9EE596B6627A}"/>
    <cellStyle name="桁区切り 14 4" xfId="7062" xr:uid="{DD8FCD62-8675-4C3D-B84C-8B32F9385787}"/>
    <cellStyle name="桁区切り 14 4 2" xfId="7063" xr:uid="{C0892588-CF69-4219-8770-1383F6F62FF7}"/>
    <cellStyle name="桁区切り 14 4 2 2" xfId="7064" xr:uid="{1DD57C16-4EEF-4A03-B2EB-6FD8F29D4D50}"/>
    <cellStyle name="桁区切り 14 4 2 2 2" xfId="7065" xr:uid="{A80BBEB8-90C5-4EA5-B427-F9D8C526DDCD}"/>
    <cellStyle name="桁区切り 14 4 2 3" xfId="7066" xr:uid="{62DDB554-1A7A-481E-B5FD-1C9AABD58B06}"/>
    <cellStyle name="桁区切り 14 4 2 4" xfId="7067" xr:uid="{969F55DD-5EC9-4D75-B67F-20B54AD6056A}"/>
    <cellStyle name="桁区切り 14 5" xfId="7068" xr:uid="{108E4410-ED94-4524-BF64-7E45B27C6C74}"/>
    <cellStyle name="桁区切り 14 5 2" xfId="7069" xr:uid="{870E42A7-5ECB-4EDF-91BF-507A152106B3}"/>
    <cellStyle name="桁区切り 14 5 2 2" xfId="7070" xr:uid="{9908F810-5ECD-48F2-86B8-9138853CD8D4}"/>
    <cellStyle name="桁区切り 14 5 3" xfId="7071" xr:uid="{273E5AFF-20F0-436E-9A3C-B9D11FF0A01B}"/>
    <cellStyle name="桁区切り 14 5 4" xfId="7072" xr:uid="{E2165CE7-A680-47E2-915D-90D65C8CF1EE}"/>
    <cellStyle name="桁区切り 14 6" xfId="7073" xr:uid="{80D1DEB0-20EA-4AA7-8F4C-8F8AF6FF1A60}"/>
    <cellStyle name="桁区切り 14 6 2" xfId="7074" xr:uid="{FC914AF4-708A-489C-88D3-0BBAD50F198D}"/>
    <cellStyle name="桁区切り 14 7" xfId="7075" xr:uid="{038F205C-28DD-436B-BFD8-25CE9ACBFEE6}"/>
    <cellStyle name="桁区切り 14 8" xfId="7076" xr:uid="{F7675C69-7440-4B69-918E-5360BC4A4683}"/>
    <cellStyle name="桁区切り 14 9" xfId="7077" xr:uid="{3853509E-8105-4277-9782-6F7BCAFB7570}"/>
    <cellStyle name="桁区切り 140" xfId="7078" xr:uid="{63F8CE2E-0870-4459-9FA6-C448E7191631}"/>
    <cellStyle name="桁区切り 140 2" xfId="7079" xr:uid="{5606F990-5311-447A-9DDA-0473C40B4B6C}"/>
    <cellStyle name="桁区切り 141" xfId="7080" xr:uid="{5667802E-CCB1-4A37-B92B-C375418BE268}"/>
    <cellStyle name="桁区切り 141 2" xfId="7081" xr:uid="{2A29C02A-9FF9-4E99-8765-8C5F7C0E7065}"/>
    <cellStyle name="桁区切り 142" xfId="7082" xr:uid="{26D41E8A-3C20-4D3F-AF48-53F5FCC02CE7}"/>
    <cellStyle name="桁区切り 15" xfId="7083" xr:uid="{46386693-69E0-411B-B44D-0CF553FC76F4}"/>
    <cellStyle name="桁区切り 15 2" xfId="7084" xr:uid="{14FC38EC-4D90-4CAB-ABB9-721F9CA8883C}"/>
    <cellStyle name="桁区切り 15 2 2" xfId="7085" xr:uid="{C83A182E-20F6-4CDD-B43C-A571FAF1C182}"/>
    <cellStyle name="桁区切り 15 2 2 2" xfId="7086" xr:uid="{C076A411-937A-4C33-91AF-9FDCF246EA06}"/>
    <cellStyle name="桁区切り 15 2 2 2 2" xfId="7087" xr:uid="{5D7E3577-74A7-4F29-92E8-A62E96673FD7}"/>
    <cellStyle name="桁区切り 15 2 2 2 2 2" xfId="7088" xr:uid="{D0496CCE-E719-4E28-BAC3-2DF788034E00}"/>
    <cellStyle name="桁区切り 15 2 2 2 3" xfId="7089" xr:uid="{299DF8F1-2605-44C9-8809-B0579D02F370}"/>
    <cellStyle name="桁区切り 15 2 2 2 4" xfId="7090" xr:uid="{5DF6490A-A044-4233-9627-A5CD090B3A05}"/>
    <cellStyle name="桁区切り 15 2 2 3" xfId="7091" xr:uid="{8A24F845-17AC-4B81-B92D-66F287FB183B}"/>
    <cellStyle name="桁区切り 15 2 2 3 2" xfId="7092" xr:uid="{28AFB524-40C1-447E-9E8E-CA84E1A30FA1}"/>
    <cellStyle name="桁区切り 15 2 2 4" xfId="7093" xr:uid="{C20FC35F-628C-48A3-A8DC-26CC53065A8C}"/>
    <cellStyle name="桁区切り 15 2 2 5" xfId="7094" xr:uid="{80CD474C-809F-412C-8ABA-4A410F928B92}"/>
    <cellStyle name="桁区切り 15 2 3" xfId="7095" xr:uid="{5540B250-BD11-4087-B65C-EA050337AEEC}"/>
    <cellStyle name="桁区切り 15 2 3 2" xfId="7096" xr:uid="{A36B39E8-3E2A-4F2F-8E40-7D4D13134EE1}"/>
    <cellStyle name="桁区切り 15 2 3 2 2" xfId="7097" xr:uid="{7DDF50BD-336C-4877-8D08-02857CD6FD79}"/>
    <cellStyle name="桁区切り 15 2 3 3" xfId="7098" xr:uid="{400B9A95-298B-48AE-8BF4-E07E2D334A4E}"/>
    <cellStyle name="桁区切り 15 2 3 4" xfId="7099" xr:uid="{E7028656-AEEE-4A3E-87C7-D7D5C894E8B4}"/>
    <cellStyle name="桁区切り 15 2 4" xfId="7100" xr:uid="{ED83D3D6-DF2F-4EF8-844B-6E05BC5A008E}"/>
    <cellStyle name="桁区切り 15 2 4 2" xfId="7101" xr:uid="{5374C7D2-8122-431F-A2F6-06B8630E366C}"/>
    <cellStyle name="桁区切り 15 2 5" xfId="7102" xr:uid="{D83931B7-F88B-4934-AACA-1B02366DD116}"/>
    <cellStyle name="桁区切り 15 2 6" xfId="7103" xr:uid="{4115D86B-F065-429A-BBB7-8B71C48D8DFF}"/>
    <cellStyle name="桁区切り 15 2 7" xfId="7104" xr:uid="{D26A3B50-CCB9-409F-B3CB-311AD7F4FFF3}"/>
    <cellStyle name="桁区切り 15 3" xfId="7105" xr:uid="{A40C9F93-C015-4CFE-BAA4-0CB48F6E3573}"/>
    <cellStyle name="桁区切り 15 3 2" xfId="7106" xr:uid="{B5EDD957-4D40-4840-9F85-FC1CDA490A55}"/>
    <cellStyle name="桁区切り 15 3 2 2" xfId="7107" xr:uid="{B6193A54-8D14-42B2-8D76-57A6EF441A48}"/>
    <cellStyle name="桁区切り 15 3 2 2 2" xfId="7108" xr:uid="{E6E65558-9F9D-463A-BEF2-2A543F80BE8A}"/>
    <cellStyle name="桁区切り 15 3 2 2 2 2" xfId="7109" xr:uid="{2930F50D-AA06-45E9-B79D-8D1DEAB5F62F}"/>
    <cellStyle name="桁区切り 15 3 2 2 3" xfId="7110" xr:uid="{DA0EBEF0-2B35-4049-B92E-B7E4840E2182}"/>
    <cellStyle name="桁区切り 15 3 2 2 4" xfId="7111" xr:uid="{2D979EE6-4C41-4F0F-8CFF-97AD3D10A1BD}"/>
    <cellStyle name="桁区切り 15 3 2 3" xfId="7112" xr:uid="{7FED5E99-9240-48CE-8150-1BD400DA3DE7}"/>
    <cellStyle name="桁区切り 15 3 2 3 2" xfId="7113" xr:uid="{F2D8EE78-79F2-4DBC-B7B3-F1624FB92967}"/>
    <cellStyle name="桁区切り 15 3 2 4" xfId="7114" xr:uid="{422F4829-B596-43CD-A724-A0267B8AF7DC}"/>
    <cellStyle name="桁区切り 15 3 2 5" xfId="7115" xr:uid="{2C830342-F86C-4A28-BBBE-874DF60C16F6}"/>
    <cellStyle name="桁区切り 15 3 3" xfId="7116" xr:uid="{DADC16DB-0AB4-4B68-8815-C286DEA0AAB0}"/>
    <cellStyle name="桁区切り 15 3 3 2" xfId="7117" xr:uid="{02E2D346-F4B7-424C-9546-565741A0E283}"/>
    <cellStyle name="桁区切り 15 3 3 2 2" xfId="7118" xr:uid="{5059B52B-0C27-4051-8D10-F32101EA651E}"/>
    <cellStyle name="桁区切り 15 3 3 3" xfId="7119" xr:uid="{2FE94108-9F6F-41B9-A236-5D333B1118F3}"/>
    <cellStyle name="桁区切り 15 3 3 4" xfId="7120" xr:uid="{32079F63-04DC-4F6F-98E1-B8E08594F858}"/>
    <cellStyle name="桁区切り 15 3 4" xfId="7121" xr:uid="{4BD8FD99-C051-4D5B-BBDE-A3AE9119CB4A}"/>
    <cellStyle name="桁区切り 15 3 4 2" xfId="7122" xr:uid="{2813A6DE-B1BA-48F9-8287-E2FD54F7978A}"/>
    <cellStyle name="桁区切り 15 3 5" xfId="7123" xr:uid="{B3C9A3AB-7424-46BA-B445-40265265159F}"/>
    <cellStyle name="桁区切り 15 3 6" xfId="7124" xr:uid="{69D368A5-0EDB-446A-B53D-5D48F41AD9E7}"/>
    <cellStyle name="桁区切り 15 3 7" xfId="7125" xr:uid="{5D40FEBA-977A-4805-9E6B-69D763E58D0A}"/>
    <cellStyle name="桁区切り 15 4" xfId="7126" xr:uid="{58A6A35F-163B-45D2-A34D-3B8AF1CF15A2}"/>
    <cellStyle name="桁区切り 15 4 2" xfId="7127" xr:uid="{A287ECA7-DC63-497E-B86B-FB4E546C90D0}"/>
    <cellStyle name="桁区切り 15 4 2 2" xfId="7128" xr:uid="{F3000EE2-777C-4341-96D9-58ECC0B213F0}"/>
    <cellStyle name="桁区切り 15 4 2 2 2" xfId="7129" xr:uid="{EEE6E3AF-7FC1-429A-8720-B8128C41B35D}"/>
    <cellStyle name="桁区切り 15 4 2 3" xfId="7130" xr:uid="{BFB88403-3ABC-453D-A436-3C35F9DEA355}"/>
    <cellStyle name="桁区切り 15 4 2 4" xfId="7131" xr:uid="{A62B12BF-BC13-4B10-8ED2-0A2AB6168CCF}"/>
    <cellStyle name="桁区切り 15 4 3" xfId="7132" xr:uid="{41C52913-D3D8-449F-BD68-9C16BE471529}"/>
    <cellStyle name="桁区切り 15 4 3 2" xfId="7133" xr:uid="{ED82C300-4C1A-4F2E-BEB0-E4EE52A994B3}"/>
    <cellStyle name="桁区切り 15 4 4" xfId="7134" xr:uid="{31E2EAD6-948D-4BB6-BBD7-1B3A768EB5AA}"/>
    <cellStyle name="桁区切り 15 4 5" xfId="7135" xr:uid="{DC79356E-FC2D-43A4-ACEF-661E89B0F1D5}"/>
    <cellStyle name="桁区切り 15 5" xfId="7136" xr:uid="{7BE824AA-FC1B-4726-BB51-95B1F3C96268}"/>
    <cellStyle name="桁区切り 15 5 2" xfId="7137" xr:uid="{981074A6-343F-4DC5-8309-6AD172544DF4}"/>
    <cellStyle name="桁区切り 15 5 2 2" xfId="7138" xr:uid="{0C01B1E2-F110-4485-B3FB-B4E897FD3B25}"/>
    <cellStyle name="桁区切り 15 5 3" xfId="7139" xr:uid="{988CEFDC-EFDF-4AB9-BC67-78A2315C6B97}"/>
    <cellStyle name="桁区切り 15 5 4" xfId="7140" xr:uid="{171CEFA0-8EDF-4F3B-B513-96B5AF7E0BE6}"/>
    <cellStyle name="桁区切り 15 6" xfId="7141" xr:uid="{A110C4D1-A3F1-433B-B7CC-82FBA2E4F608}"/>
    <cellStyle name="桁区切り 15 6 2" xfId="7142" xr:uid="{D39153ED-5082-4047-A36E-E6E771FD90F9}"/>
    <cellStyle name="桁区切り 15 7" xfId="7143" xr:uid="{EE04DF28-C01E-4FE3-B2A5-475957C7A2A5}"/>
    <cellStyle name="桁区切り 15 8" xfId="7144" xr:uid="{044A9766-867F-422D-93CF-B8AABEE24E3B}"/>
    <cellStyle name="桁区切り 15 9" xfId="7145" xr:uid="{8CAA6E8D-8731-4606-BDE3-CBE47CEE36B6}"/>
    <cellStyle name="桁区切り 16" xfId="7146" xr:uid="{401BB302-022D-4BC3-8F0E-F5A30316D0AC}"/>
    <cellStyle name="桁区切り 16 2" xfId="7147" xr:uid="{3EDFBBEE-9668-482E-8CF6-9919A8DB89DB}"/>
    <cellStyle name="桁区切り 16 2 2" xfId="7148" xr:uid="{69567B7D-B703-4481-8079-950E560FB862}"/>
    <cellStyle name="桁区切り 16 2 2 2" xfId="7149" xr:uid="{77EEDBF6-E7BF-46AC-AB8F-DE7E798DF6A4}"/>
    <cellStyle name="桁区切り 16 2 2 2 2" xfId="7150" xr:uid="{7C292D10-3203-4AD7-8874-C19C0A9DF403}"/>
    <cellStyle name="桁区切り 16 2 2 2 2 2" xfId="7151" xr:uid="{251963A2-CC7C-4FEF-906C-F09FB8513BC7}"/>
    <cellStyle name="桁区切り 16 2 2 2 3" xfId="7152" xr:uid="{A976A6D4-E6E0-4CCE-A32B-09511C2067E5}"/>
    <cellStyle name="桁区切り 16 2 2 2 4" xfId="7153" xr:uid="{C231E811-AC4F-4B33-A301-969FEEF8FC08}"/>
    <cellStyle name="桁区切り 16 2 2 3" xfId="7154" xr:uid="{5E54A43D-46AD-4E01-A515-32D40378E440}"/>
    <cellStyle name="桁区切り 16 2 2 3 2" xfId="7155" xr:uid="{243EF9B7-7EA6-44F0-AD51-EDBD27910E8B}"/>
    <cellStyle name="桁区切り 16 2 2 4" xfId="7156" xr:uid="{B2369F9E-B579-4B9B-BFF5-D75346E2AFEA}"/>
    <cellStyle name="桁区切り 16 2 2 5" xfId="7157" xr:uid="{B29C5B15-BD7E-4618-B5E0-8E5E3FE8A628}"/>
    <cellStyle name="桁区切り 16 2 3" xfId="7158" xr:uid="{9E7A148A-1B86-42DB-A239-09A6A1EB1827}"/>
    <cellStyle name="桁区切り 16 2 3 2" xfId="7159" xr:uid="{705D4ED6-FCDB-47B1-9363-605F8B2F0030}"/>
    <cellStyle name="桁区切り 16 2 3 2 2" xfId="7160" xr:uid="{311A61E6-6F5B-48C2-A4E4-B30E0D42D3D8}"/>
    <cellStyle name="桁区切り 16 2 3 3" xfId="7161" xr:uid="{5321D3E5-0D8B-4A10-B35A-4653153F16B2}"/>
    <cellStyle name="桁区切り 16 2 3 4" xfId="7162" xr:uid="{F8036068-C71A-4A03-A4F1-A15887EC9DFB}"/>
    <cellStyle name="桁区切り 16 2 4" xfId="7163" xr:uid="{99258DF1-6627-4390-A4FA-F70D24F711F5}"/>
    <cellStyle name="桁区切り 16 2 4 2" xfId="7164" xr:uid="{D9108FBE-E072-4611-ABAC-28F17F8701ED}"/>
    <cellStyle name="桁区切り 16 2 5" xfId="7165" xr:uid="{DE2D16D9-5434-486E-A826-56910F0EA62A}"/>
    <cellStyle name="桁区切り 16 2 6" xfId="7166" xr:uid="{D53BD8FA-9BE9-40D9-B894-8ABCE9786074}"/>
    <cellStyle name="桁区切り 16 2 7" xfId="7167" xr:uid="{5DBF51FB-8D1B-4316-A4BC-C5454DC1310A}"/>
    <cellStyle name="桁区切り 16 3" xfId="7168" xr:uid="{F03B1467-47B0-4702-91DE-FB7168A66BA7}"/>
    <cellStyle name="桁区切り 16 3 2" xfId="7169" xr:uid="{88D51F4A-37AA-4780-913D-FC47EC33730A}"/>
    <cellStyle name="桁区切り 16 3 2 2" xfId="7170" xr:uid="{4F665683-FFC4-49B8-9A87-8DB4E04D9DF9}"/>
    <cellStyle name="桁区切り 16 3 2 2 2" xfId="7171" xr:uid="{E9717A73-FF74-4DD2-860C-A7E5E19BCEFD}"/>
    <cellStyle name="桁区切り 16 3 2 2 2 2" xfId="7172" xr:uid="{75050804-ECBA-4D7D-8D00-CFEC0633D586}"/>
    <cellStyle name="桁区切り 16 3 2 2 3" xfId="7173" xr:uid="{985D1B4A-2F5F-47D7-9B0C-4FF662624F23}"/>
    <cellStyle name="桁区切り 16 3 2 2 4" xfId="7174" xr:uid="{43991FEE-E029-46ED-8FA2-4613C0BB082B}"/>
    <cellStyle name="桁区切り 16 3 2 3" xfId="7175" xr:uid="{E3026A46-EE49-4034-834B-83D78DD4BEB0}"/>
    <cellStyle name="桁区切り 16 3 2 3 2" xfId="7176" xr:uid="{852D69D1-1556-482C-9B9C-79D31768E356}"/>
    <cellStyle name="桁区切り 16 3 2 4" xfId="7177" xr:uid="{F403CDCE-D2B4-4541-90FB-24F5FE4C50CE}"/>
    <cellStyle name="桁区切り 16 3 2 5" xfId="7178" xr:uid="{28160C07-DFC5-483A-936C-420E9881CC80}"/>
    <cellStyle name="桁区切り 16 3 3" xfId="7179" xr:uid="{0D08CC8A-D0A3-4254-ACDF-66ECAD5220A7}"/>
    <cellStyle name="桁区切り 16 3 3 2" xfId="7180" xr:uid="{789E29AE-2B5C-497D-842A-C5C3072224B9}"/>
    <cellStyle name="桁区切り 16 3 3 2 2" xfId="7181" xr:uid="{5800C375-DF62-43C4-9F14-1401E47B94AA}"/>
    <cellStyle name="桁区切り 16 3 3 3" xfId="7182" xr:uid="{5DBC2C70-D42A-448B-A6A3-5D7340FCE344}"/>
    <cellStyle name="桁区切り 16 3 3 4" xfId="7183" xr:uid="{A3627AE3-62FF-40C2-95BE-5789F3375BAC}"/>
    <cellStyle name="桁区切り 16 3 4" xfId="7184" xr:uid="{F05EF98B-3118-439D-AA1C-82581A23DBDD}"/>
    <cellStyle name="桁区切り 16 3 4 2" xfId="7185" xr:uid="{E4AA8EB7-FC1E-44B5-944A-FA5FF7507DEA}"/>
    <cellStyle name="桁区切り 16 3 5" xfId="7186" xr:uid="{6CED6EC3-108A-424B-9EFB-7DFFFC34BAFE}"/>
    <cellStyle name="桁区切り 16 3 6" xfId="7187" xr:uid="{E781F5BB-0BD5-43DB-A5C2-D1288BB1D6F1}"/>
    <cellStyle name="桁区切り 16 3 7" xfId="7188" xr:uid="{177D31D3-5147-4899-8E1E-9838314E252F}"/>
    <cellStyle name="桁区切り 16 4" xfId="7189" xr:uid="{5162908B-F487-4780-96E9-979E777FD67D}"/>
    <cellStyle name="桁区切り 16 4 2" xfId="7190" xr:uid="{FF14C8D7-A907-40FB-BBA2-EACC2F6A7C17}"/>
    <cellStyle name="桁区切り 16 4 2 2" xfId="7191" xr:uid="{B822D44A-6901-4D8F-9F22-153D01E6143D}"/>
    <cellStyle name="桁区切り 16 4 2 2 2" xfId="7192" xr:uid="{C9DC6261-CFCE-454F-854F-505500A8F8F0}"/>
    <cellStyle name="桁区切り 16 4 2 3" xfId="7193" xr:uid="{077DF59F-61B4-465A-8BCA-24730ABFA230}"/>
    <cellStyle name="桁区切り 16 4 2 4" xfId="7194" xr:uid="{8FF15D0F-1697-4026-A1C0-FD3D11B8C6B0}"/>
    <cellStyle name="桁区切り 16 4 3" xfId="7195" xr:uid="{EEFA7C4C-BE7D-42EB-A50E-0DDC4CE955E7}"/>
    <cellStyle name="桁区切り 16 4 3 2" xfId="7196" xr:uid="{65CAC509-60B9-48E8-9CC5-EAD862AF48D0}"/>
    <cellStyle name="桁区切り 16 4 4" xfId="7197" xr:uid="{5F221E05-C3E8-45FA-A916-CD4619BCD1FF}"/>
    <cellStyle name="桁区切り 16 4 5" xfId="7198" xr:uid="{374CF2B9-0C43-4901-A3F0-29E97467DAC5}"/>
    <cellStyle name="桁区切り 16 5" xfId="7199" xr:uid="{529CE21B-FC75-4D9B-8622-1A145A1A366C}"/>
    <cellStyle name="桁区切り 16 5 2" xfId="7200" xr:uid="{DEE05601-BA57-4772-B438-B1D3D66A8C68}"/>
    <cellStyle name="桁区切り 16 5 2 2" xfId="7201" xr:uid="{17C8E6C2-8B0C-4BA9-877F-492C002A2DCD}"/>
    <cellStyle name="桁区切り 16 5 3" xfId="7202" xr:uid="{F173F2DB-5AD5-45FD-BBD3-5A0D0B48ECD6}"/>
    <cellStyle name="桁区切り 16 5 4" xfId="7203" xr:uid="{DB4A2EA8-20C1-4B6A-BF9B-16160CC0D35C}"/>
    <cellStyle name="桁区切り 16 6" xfId="7204" xr:uid="{C9CEAB11-D788-4675-89B0-EA55AA5F7FD9}"/>
    <cellStyle name="桁区切り 16 6 2" xfId="7205" xr:uid="{6C9CFD63-63CA-4F89-92A0-8A0CBAC385D5}"/>
    <cellStyle name="桁区切り 16 7" xfId="7206" xr:uid="{11B0CF66-02A0-4204-B307-52C83D245326}"/>
    <cellStyle name="桁区切り 16 8" xfId="7207" xr:uid="{04E4158B-0D8F-491E-823C-BF99D4D07B5A}"/>
    <cellStyle name="桁区切り 16 9" xfId="7208" xr:uid="{8AA79E3C-AB18-4306-B252-1F00F206F12F}"/>
    <cellStyle name="桁区切り 17" xfId="7209" xr:uid="{CE811E17-828F-4CB2-8729-AEE54E4F5EDE}"/>
    <cellStyle name="桁区切り 17 2" xfId="7210" xr:uid="{6DCB616C-6500-4A74-BC48-145898E3E66D}"/>
    <cellStyle name="桁区切り 17 2 2" xfId="7211" xr:uid="{A070F25A-54C1-4433-94EB-56F1193EBA48}"/>
    <cellStyle name="桁区切り 17 2 2 2" xfId="7212" xr:uid="{4F067272-FC80-41CA-8D9B-8C6EFFCFD4CE}"/>
    <cellStyle name="桁区切り 17 2 2 2 2" xfId="7213" xr:uid="{C7FBE2D6-B90F-4459-AE1E-5E486F59BE4F}"/>
    <cellStyle name="桁区切り 17 2 2 2 2 2" xfId="7214" xr:uid="{FD70ECA2-DCC3-4834-BD43-27C2E05E62F9}"/>
    <cellStyle name="桁区切り 17 2 2 2 3" xfId="7215" xr:uid="{CE2456A2-2BFE-4A46-B4BC-28E1E0F28FF3}"/>
    <cellStyle name="桁区切り 17 2 2 2 4" xfId="7216" xr:uid="{699F8AC5-3CC5-4AE5-A6E4-EAC97265B7E9}"/>
    <cellStyle name="桁区切り 17 2 2 3" xfId="7217" xr:uid="{54954836-2428-4B1C-9D01-86AF714712C7}"/>
    <cellStyle name="桁区切り 17 2 2 3 2" xfId="7218" xr:uid="{FC7D6F62-EFFC-4A53-A107-297A18DF3421}"/>
    <cellStyle name="桁区切り 17 2 2 4" xfId="7219" xr:uid="{EC3934FD-1C91-4E70-81F6-343D42BC6E02}"/>
    <cellStyle name="桁区切り 17 2 2 5" xfId="7220" xr:uid="{A506BC72-3AA7-431F-8CBE-3E811DDC6EC3}"/>
    <cellStyle name="桁区切り 17 2 3" xfId="7221" xr:uid="{5398B2B4-F090-494B-8D8D-8DFD424988D7}"/>
    <cellStyle name="桁区切り 17 2 3 2" xfId="7222" xr:uid="{81F66FAD-8B44-44B2-A8D3-D5A13E079C56}"/>
    <cellStyle name="桁区切り 17 2 3 2 2" xfId="7223" xr:uid="{D41EABEA-212A-4FF3-ADD8-CC7B563415BB}"/>
    <cellStyle name="桁区切り 17 2 3 3" xfId="7224" xr:uid="{AB02309F-D61B-4AE5-A646-759C99F0F66B}"/>
    <cellStyle name="桁区切り 17 2 3 4" xfId="7225" xr:uid="{D8FB65D6-66EC-48D2-AD8A-0D0BA0008AE7}"/>
    <cellStyle name="桁区切り 17 2 4" xfId="7226" xr:uid="{47FC99E1-467C-4B7F-8446-9250AECBB6AF}"/>
    <cellStyle name="桁区切り 17 2 4 2" xfId="7227" xr:uid="{ED55F8B9-6BA8-4EB9-9883-9C4F4A6D2F1B}"/>
    <cellStyle name="桁区切り 17 2 5" xfId="7228" xr:uid="{FA814557-AA03-4B92-A97C-C3CE591E576D}"/>
    <cellStyle name="桁区切り 17 2 6" xfId="7229" xr:uid="{D2309AC9-7621-4A53-B83A-573DC0D16A1D}"/>
    <cellStyle name="桁区切り 17 2 7" xfId="7230" xr:uid="{D3D94A4E-E9BB-4AB3-8A4B-85196045A830}"/>
    <cellStyle name="桁区切り 17 3" xfId="7231" xr:uid="{781C3745-BFF5-47D2-AF8C-55DBEE3D01C0}"/>
    <cellStyle name="桁区切り 17 3 2" xfId="7232" xr:uid="{8E883F5C-77A7-4735-AA36-CF0F3991C827}"/>
    <cellStyle name="桁区切り 17 3 2 2" xfId="7233" xr:uid="{1408D251-5075-48AF-B1A2-4C137AA1FF23}"/>
    <cellStyle name="桁区切り 17 3 2 2 2" xfId="7234" xr:uid="{D483FAA8-5F8C-4299-96CB-1441735D73BC}"/>
    <cellStyle name="桁区切り 17 3 2 2 2 2" xfId="7235" xr:uid="{A97B7331-438E-4129-909D-C9FB9C1EB1FE}"/>
    <cellStyle name="桁区切り 17 3 2 2 3" xfId="7236" xr:uid="{0A54BDDF-0364-4F27-9D8B-D107D4E0306D}"/>
    <cellStyle name="桁区切り 17 3 2 2 4" xfId="7237" xr:uid="{299E1F47-3938-4BB3-B370-63F356E42105}"/>
    <cellStyle name="桁区切り 17 3 2 3" xfId="7238" xr:uid="{611C6E41-6E82-44FF-BAB4-4798C60CDD16}"/>
    <cellStyle name="桁区切り 17 3 2 3 2" xfId="7239" xr:uid="{1E7400F7-1C25-43C8-A067-715493E7A61D}"/>
    <cellStyle name="桁区切り 17 3 2 4" xfId="7240" xr:uid="{27E16800-585D-4CF0-9412-27FCEBE19346}"/>
    <cellStyle name="桁区切り 17 3 2 5" xfId="7241" xr:uid="{55D74859-F1D7-4229-A93D-C69AC2ACAA64}"/>
    <cellStyle name="桁区切り 17 3 3" xfId="7242" xr:uid="{B05E7527-30C3-4093-904B-1E8B46F7F4BD}"/>
    <cellStyle name="桁区切り 17 3 3 2" xfId="7243" xr:uid="{847EF708-7752-4C9F-A28B-B213CD0AB390}"/>
    <cellStyle name="桁区切り 17 3 3 2 2" xfId="7244" xr:uid="{ECEBBD6B-218C-43EF-A4EC-9EDEDF64E497}"/>
    <cellStyle name="桁区切り 17 3 3 3" xfId="7245" xr:uid="{59BFC8CD-6287-4450-A7A6-B1FB6D31D248}"/>
    <cellStyle name="桁区切り 17 3 3 4" xfId="7246" xr:uid="{2167518C-9C9A-4EF2-A8D2-9037A82394B5}"/>
    <cellStyle name="桁区切り 17 3 4" xfId="7247" xr:uid="{05C1EC26-309E-4FDC-9D14-5D8BB1DE0479}"/>
    <cellStyle name="桁区切り 17 3 4 2" xfId="7248" xr:uid="{73638F4A-85BB-4E97-A725-4B1BE42555C2}"/>
    <cellStyle name="桁区切り 17 3 5" xfId="7249" xr:uid="{1BDDA76C-6C0E-4633-88B4-306110E0C66C}"/>
    <cellStyle name="桁区切り 17 3 6" xfId="7250" xr:uid="{9A9156AE-D9E2-470A-9637-D93E7443597B}"/>
    <cellStyle name="桁区切り 17 3 7" xfId="7251" xr:uid="{F8CB0A5F-E9EC-47CF-99BD-CD78AD9574B2}"/>
    <cellStyle name="桁区切り 17 4" xfId="7252" xr:uid="{E45946F0-DC60-424F-9B7A-0F176ED8E7F5}"/>
    <cellStyle name="桁区切り 17 4 2" xfId="7253" xr:uid="{C0AE71E4-3070-4C86-8C2C-EBFF86E417E2}"/>
    <cellStyle name="桁区切り 17 4 2 2" xfId="7254" xr:uid="{944B111A-C658-4A91-B245-EC4D619C4B26}"/>
    <cellStyle name="桁区切り 17 4 2 2 2" xfId="7255" xr:uid="{41FD16CD-C139-49E1-89D4-C894050F229A}"/>
    <cellStyle name="桁区切り 17 4 2 3" xfId="7256" xr:uid="{99CDCA2A-A8BD-4C56-A7DD-5C9D1D34BA06}"/>
    <cellStyle name="桁区切り 17 4 2 4" xfId="7257" xr:uid="{ACFB8BF1-7C2E-4004-B1B8-D3373DE03610}"/>
    <cellStyle name="桁区切り 17 4 3" xfId="7258" xr:uid="{DAE26687-F5E8-44D3-B5DC-E3F29D109DA3}"/>
    <cellStyle name="桁区切り 17 4 3 2" xfId="7259" xr:uid="{C1D46F56-F1FD-42A6-96F3-6CC42399D58C}"/>
    <cellStyle name="桁区切り 17 4 4" xfId="7260" xr:uid="{26312F46-D4C3-42C9-8368-6987066B8772}"/>
    <cellStyle name="桁区切り 17 4 5" xfId="7261" xr:uid="{7CE53F27-AF0F-49AE-AC01-C743A1F22DF8}"/>
    <cellStyle name="桁区切り 17 5" xfId="7262" xr:uid="{BA410617-EDA6-4411-A5D3-678340CEF2C7}"/>
    <cellStyle name="桁区切り 17 5 2" xfId="7263" xr:uid="{DECFF55E-131C-4F9D-B713-F050AAFAFC06}"/>
    <cellStyle name="桁区切り 17 5 2 2" xfId="7264" xr:uid="{94366E85-D07D-4259-8AC8-46AA2FEA4BC8}"/>
    <cellStyle name="桁区切り 17 5 3" xfId="7265" xr:uid="{EC6CD865-E433-4F9A-8D36-E9EB05ACD6D3}"/>
    <cellStyle name="桁区切り 17 5 4" xfId="7266" xr:uid="{6D823BEE-1A0C-4A2E-8A37-61C8D5F559FA}"/>
    <cellStyle name="桁区切り 17 6" xfId="7267" xr:uid="{0D6F77A9-17D7-42F1-8BAF-65C55A1BC64F}"/>
    <cellStyle name="桁区切り 17 6 2" xfId="7268" xr:uid="{9106DA87-3FF9-4819-9A73-8617AA5E02DE}"/>
    <cellStyle name="桁区切り 17 7" xfId="7269" xr:uid="{A397B143-513D-40E5-8B84-B0DA285E4D13}"/>
    <cellStyle name="桁区切り 17 8" xfId="7270" xr:uid="{5C01129F-BCD1-42A1-AB19-71C8C56BB286}"/>
    <cellStyle name="桁区切り 17 9" xfId="7271" xr:uid="{4DEA92D0-7336-4CD6-8136-C5567B61560E}"/>
    <cellStyle name="桁区切り 18" xfId="7272" xr:uid="{939EC5ED-EE82-4E1C-99BD-69C5DD447DCE}"/>
    <cellStyle name="桁区切り 18 2" xfId="7273" xr:uid="{237BD685-067A-41C7-ABC2-179841F89BC1}"/>
    <cellStyle name="桁区切り 18 2 2" xfId="7274" xr:uid="{995C11BA-72C6-4501-95D2-DB5FD29F5B2A}"/>
    <cellStyle name="桁区切り 18 2 2 2" xfId="7275" xr:uid="{87D5C69A-E4A5-4D3C-9F9C-A619BD6AE1DD}"/>
    <cellStyle name="桁区切り 18 2 2 2 2" xfId="7276" xr:uid="{614F6E97-2449-49D0-9831-725D6C73774C}"/>
    <cellStyle name="桁区切り 18 2 2 2 2 2" xfId="7277" xr:uid="{BD516E10-72A3-462B-8A06-D73D834E8D5F}"/>
    <cellStyle name="桁区切り 18 2 2 2 3" xfId="7278" xr:uid="{40B955D4-271B-458A-B1BB-7B94A072D438}"/>
    <cellStyle name="桁区切り 18 2 2 2 4" xfId="7279" xr:uid="{474B3C2F-EA22-462C-BFBB-21BD8BA55E17}"/>
    <cellStyle name="桁区切り 18 2 2 3" xfId="7280" xr:uid="{B1F2340A-06D6-487C-A73C-8EEB344C6735}"/>
    <cellStyle name="桁区切り 18 2 2 3 2" xfId="7281" xr:uid="{F0B6588E-4A24-4F78-BA0F-EACB00489AEC}"/>
    <cellStyle name="桁区切り 18 2 2 4" xfId="7282" xr:uid="{7635A1C3-E074-42C8-BEF3-E2728F418BA7}"/>
    <cellStyle name="桁区切り 18 2 2 5" xfId="7283" xr:uid="{A3375606-A4E4-4977-82FF-6BC3BE8572CF}"/>
    <cellStyle name="桁区切り 18 2 3" xfId="7284" xr:uid="{478C5E3D-ADE7-48EB-BCBA-BA13AF7EF12C}"/>
    <cellStyle name="桁区切り 18 2 3 2" xfId="7285" xr:uid="{283A3E38-BEA4-4CD3-9931-9BCA6DE84AB0}"/>
    <cellStyle name="桁区切り 18 2 3 2 2" xfId="7286" xr:uid="{576639C0-A73A-4EDB-ABBD-B9570C3AC4CB}"/>
    <cellStyle name="桁区切り 18 2 3 3" xfId="7287" xr:uid="{5C2B772B-E6EC-45F7-9469-045EA9636BEA}"/>
    <cellStyle name="桁区切り 18 2 3 4" xfId="7288" xr:uid="{93980B6C-4585-4364-92CD-8087D31BC1D1}"/>
    <cellStyle name="桁区切り 18 2 4" xfId="7289" xr:uid="{12258653-786A-465D-8862-C5EB47816C2B}"/>
    <cellStyle name="桁区切り 18 2 4 2" xfId="7290" xr:uid="{28DD265D-C2F7-4519-922C-0EDDC6338452}"/>
    <cellStyle name="桁区切り 18 2 5" xfId="7291" xr:uid="{252AA9F3-86C3-4ECD-A3F5-55944D8FA9F0}"/>
    <cellStyle name="桁区切り 18 2 6" xfId="7292" xr:uid="{DA024BA1-C8FD-4DE0-8F8E-493810A417D5}"/>
    <cellStyle name="桁区切り 18 2 7" xfId="7293" xr:uid="{D5EA15A7-1939-45AA-A2DF-818115BD53C8}"/>
    <cellStyle name="桁区切り 18 3" xfId="7294" xr:uid="{C2350C46-84A0-4F4D-9E2C-B7CE8D03FD7D}"/>
    <cellStyle name="桁区切り 18 3 2" xfId="7295" xr:uid="{888ED7DD-EC61-4AB3-9000-05E49D3963C1}"/>
    <cellStyle name="桁区切り 18 3 2 2" xfId="7296" xr:uid="{43B9B8B1-3CB8-4D5B-9003-75B36B38A7AF}"/>
    <cellStyle name="桁区切り 18 3 2 2 2" xfId="7297" xr:uid="{D3723062-5848-4C47-9C21-6A40511E5536}"/>
    <cellStyle name="桁区切り 18 3 2 2 2 2" xfId="7298" xr:uid="{A379FE70-052E-4068-832B-29536140B8CF}"/>
    <cellStyle name="桁区切り 18 3 2 2 3" xfId="7299" xr:uid="{8E991608-D477-4CB3-AC2D-73733058B180}"/>
    <cellStyle name="桁区切り 18 3 2 2 4" xfId="7300" xr:uid="{039F6246-D4CC-443C-83BA-9820B09C4B6B}"/>
    <cellStyle name="桁区切り 18 3 2 3" xfId="7301" xr:uid="{E2E92DC0-774B-4FC1-9CCA-7258301E7D33}"/>
    <cellStyle name="桁区切り 18 3 2 3 2" xfId="7302" xr:uid="{E2F53F63-9998-48FB-B05D-D8D8591EC5C0}"/>
    <cellStyle name="桁区切り 18 3 2 4" xfId="7303" xr:uid="{5C3B5BC7-F1E7-48DB-B8F0-C3DC6D523654}"/>
    <cellStyle name="桁区切り 18 3 2 5" xfId="7304" xr:uid="{08E2F267-5C77-47E0-96A6-18F3CA3C157E}"/>
    <cellStyle name="桁区切り 18 3 3" xfId="7305" xr:uid="{14AAD0B2-AF5C-47D9-9B43-F0E68B368B32}"/>
    <cellStyle name="桁区切り 18 3 3 2" xfId="7306" xr:uid="{2290762A-2688-466F-B7B9-337D2CC5BCEB}"/>
    <cellStyle name="桁区切り 18 3 3 2 2" xfId="7307" xr:uid="{61450FAB-E95C-4997-A677-DB5BB045083A}"/>
    <cellStyle name="桁区切り 18 3 3 3" xfId="7308" xr:uid="{E3DCB202-D48E-4ACC-AE68-DF91A8D87662}"/>
    <cellStyle name="桁区切り 18 3 3 4" xfId="7309" xr:uid="{9FCD5DD1-732F-4104-8C4E-34936FC15412}"/>
    <cellStyle name="桁区切り 18 3 4" xfId="7310" xr:uid="{65CFF02B-8E25-4547-A864-00FE053DBA62}"/>
    <cellStyle name="桁区切り 18 3 4 2" xfId="7311" xr:uid="{C7ED1791-8445-4F23-89BD-A27805AA81CF}"/>
    <cellStyle name="桁区切り 18 3 5" xfId="7312" xr:uid="{A43301FF-2223-4564-96E4-86E8AC00FE47}"/>
    <cellStyle name="桁区切り 18 3 6" xfId="7313" xr:uid="{FFDE8C1F-A276-43C9-9109-17BC62F880E7}"/>
    <cellStyle name="桁区切り 18 3 7" xfId="7314" xr:uid="{DFEC8BD6-B725-43C8-880A-1285F1A03D5D}"/>
    <cellStyle name="桁区切り 18 4" xfId="7315" xr:uid="{96CF72B7-C6E3-451E-93ED-782724F7E512}"/>
    <cellStyle name="桁区切り 18 4 2" xfId="7316" xr:uid="{A54D97CE-6FD9-4ADD-AC8B-EA1E6856E385}"/>
    <cellStyle name="桁区切り 18 4 2 2" xfId="7317" xr:uid="{5ACFB8FA-7396-48CD-A9C9-CE2985314AE8}"/>
    <cellStyle name="桁区切り 18 4 2 2 2" xfId="7318" xr:uid="{1C217264-CC69-4BE4-825C-C92C7E1F4D7A}"/>
    <cellStyle name="桁区切り 18 4 2 3" xfId="7319" xr:uid="{EB327B52-44B1-408E-A758-FCB7E9BF1EF5}"/>
    <cellStyle name="桁区切り 18 4 2 4" xfId="7320" xr:uid="{D1116374-6DFD-4DF3-876B-0EFD94A5C862}"/>
    <cellStyle name="桁区切り 18 4 3" xfId="7321" xr:uid="{B7959E7A-6AD3-4C3D-9FD5-DEF50BE32798}"/>
    <cellStyle name="桁区切り 18 4 3 2" xfId="7322" xr:uid="{F3C4A34E-6B91-4AB4-BD5A-C1455163F872}"/>
    <cellStyle name="桁区切り 18 4 4" xfId="7323" xr:uid="{F97FDE52-F1A2-427B-9CF9-2FEC7E53A68E}"/>
    <cellStyle name="桁区切り 18 4 5" xfId="7324" xr:uid="{0EF0808F-52A7-4C85-90E7-696D8CC46B62}"/>
    <cellStyle name="桁区切り 18 5" xfId="7325" xr:uid="{CF185831-1448-497C-82D5-FF76269379BA}"/>
    <cellStyle name="桁区切り 18 5 2" xfId="7326" xr:uid="{D8D11D8C-3CAF-4271-91FE-113477336FF8}"/>
    <cellStyle name="桁区切り 18 5 2 2" xfId="7327" xr:uid="{C421CB3D-FD33-4ED9-A16B-A5219F55D436}"/>
    <cellStyle name="桁区切り 18 5 3" xfId="7328" xr:uid="{03B05666-1ED0-422A-9FF6-A5F17B7B457F}"/>
    <cellStyle name="桁区切り 18 5 4" xfId="7329" xr:uid="{8D5184E0-8996-4512-AD62-7277E1800384}"/>
    <cellStyle name="桁区切り 18 6" xfId="7330" xr:uid="{68A537F1-F8DA-49E3-B6FB-0A613B466419}"/>
    <cellStyle name="桁区切り 18 6 2" xfId="7331" xr:uid="{60E52DD9-5AFE-49CF-8500-C330A7BFBD2B}"/>
    <cellStyle name="桁区切り 18 7" xfId="7332" xr:uid="{8208F895-9A3C-44A8-BD6D-C03E53D53C51}"/>
    <cellStyle name="桁区切り 18 8" xfId="7333" xr:uid="{95494F43-242F-440C-B947-C7E4EBE09A31}"/>
    <cellStyle name="桁区切り 18 9" xfId="7334" xr:uid="{572AC2C3-B5D4-4306-B8B2-465D7571472D}"/>
    <cellStyle name="桁区切り 19" xfId="7335" xr:uid="{2FE3BE1D-86CA-455F-94B0-D44FE2317C17}"/>
    <cellStyle name="桁区切り 19 2" xfId="7336" xr:uid="{0DA62C0A-3340-4069-903B-46FD95E5395C}"/>
    <cellStyle name="桁区切り 19 2 2" xfId="7337" xr:uid="{59BCE835-B201-4EB7-BF01-EB0172395625}"/>
    <cellStyle name="桁区切り 19 2 2 2" xfId="7338" xr:uid="{8C55EBEA-49CC-4A6D-B7CA-C4B6594DC1EE}"/>
    <cellStyle name="桁区切り 19 2 2 2 2" xfId="7339" xr:uid="{75E3CE01-8E44-4154-BF5B-447B4EB1AA03}"/>
    <cellStyle name="桁区切り 19 2 2 2 2 2" xfId="7340" xr:uid="{00A83883-DD96-4B1C-A4CB-C9ADA69C92D2}"/>
    <cellStyle name="桁区切り 19 2 2 2 3" xfId="7341" xr:uid="{2F259DB7-AA68-44CF-A55B-FA09784AED64}"/>
    <cellStyle name="桁区切り 19 2 2 2 4" xfId="7342" xr:uid="{9750C1C3-3952-4DC5-8C21-017268F2BE01}"/>
    <cellStyle name="桁区切り 19 2 2 3" xfId="7343" xr:uid="{19264CE9-45C5-4657-84C5-547A9ADC2332}"/>
    <cellStyle name="桁区切り 19 2 2 3 2" xfId="7344" xr:uid="{9EB7F9E1-96B8-4E8E-82A6-C0B08D6BE320}"/>
    <cellStyle name="桁区切り 19 2 2 4" xfId="7345" xr:uid="{FF3E0BFE-3B99-46BD-881B-49D6AFAEFCD3}"/>
    <cellStyle name="桁区切り 19 2 2 5" xfId="7346" xr:uid="{F39F5125-DB5E-4185-A9E0-7641D3D46FB6}"/>
    <cellStyle name="桁区切り 19 2 3" xfId="7347" xr:uid="{8AC9FEC2-DFE3-4F0F-9377-559590D1FEB6}"/>
    <cellStyle name="桁区切り 19 2 3 2" xfId="7348" xr:uid="{ADF88013-570A-4CCB-9C93-04AA51D74852}"/>
    <cellStyle name="桁区切り 19 2 3 2 2" xfId="7349" xr:uid="{08E8EAD3-AB68-440D-B1F6-1AB2C57166EB}"/>
    <cellStyle name="桁区切り 19 2 3 3" xfId="7350" xr:uid="{A4520A34-BD4A-4D4A-ADB5-DD365ED1228C}"/>
    <cellStyle name="桁区切り 19 2 3 4" xfId="7351" xr:uid="{D3F72138-8531-413C-9DF4-A6CBAE268279}"/>
    <cellStyle name="桁区切り 19 2 4" xfId="7352" xr:uid="{94A75406-E7C0-4F37-8A61-C65046B14707}"/>
    <cellStyle name="桁区切り 19 2 4 2" xfId="7353" xr:uid="{571391AC-A2AC-4013-B311-FADA4E1DFB23}"/>
    <cellStyle name="桁区切り 19 2 5" xfId="7354" xr:uid="{AF2738EF-B74E-40B3-AC4C-1B1332898CB9}"/>
    <cellStyle name="桁区切り 19 2 6" xfId="7355" xr:uid="{11B19430-87E1-45FB-81A1-90F3D5578AC6}"/>
    <cellStyle name="桁区切り 19 2 7" xfId="7356" xr:uid="{47D7A84E-7D9B-4D8E-A4A4-6A7F292BB9F0}"/>
    <cellStyle name="桁区切り 19 3" xfId="7357" xr:uid="{ED8CEE2D-321F-41F1-A01F-37F96D47C93F}"/>
    <cellStyle name="桁区切り 19 3 2" xfId="7358" xr:uid="{8D6DFC11-0765-49A7-99F3-B17627BD1C65}"/>
    <cellStyle name="桁区切り 19 3 2 2" xfId="7359" xr:uid="{A5D147CA-8C88-4907-AA86-178A37FB4BE8}"/>
    <cellStyle name="桁区切り 19 3 2 2 2" xfId="7360" xr:uid="{F71C37E0-CE96-404B-90D6-489CB9F82124}"/>
    <cellStyle name="桁区切り 19 3 2 2 2 2" xfId="7361" xr:uid="{D11CC8FB-3011-42BD-8483-41976F815770}"/>
    <cellStyle name="桁区切り 19 3 2 2 3" xfId="7362" xr:uid="{087B34BD-9E4F-4038-9CFC-3C58962AA60A}"/>
    <cellStyle name="桁区切り 19 3 2 2 4" xfId="7363" xr:uid="{591493B0-EA84-4C8D-875D-5B5798BAEB1F}"/>
    <cellStyle name="桁区切り 19 3 2 3" xfId="7364" xr:uid="{4BEE7340-9DCC-48CE-BC8E-34A9E2835830}"/>
    <cellStyle name="桁区切り 19 3 2 3 2" xfId="7365" xr:uid="{F8E88A7D-FBDF-44D8-9399-D233571F4A59}"/>
    <cellStyle name="桁区切り 19 3 2 4" xfId="7366" xr:uid="{982F8441-A4FE-4A51-957F-B97062CC252F}"/>
    <cellStyle name="桁区切り 19 3 2 5" xfId="7367" xr:uid="{203EB15F-76E8-4024-95FA-4B1AF8B9B6DF}"/>
    <cellStyle name="桁区切り 19 3 3" xfId="7368" xr:uid="{0D8AFB4A-9FEA-42C5-ACEB-7C1B7382BE06}"/>
    <cellStyle name="桁区切り 19 3 3 2" xfId="7369" xr:uid="{DD19FE25-E163-4335-B372-13FF7FAF5E3C}"/>
    <cellStyle name="桁区切り 19 3 3 2 2" xfId="7370" xr:uid="{3E48524C-1A3E-43C5-92FA-70D46F119899}"/>
    <cellStyle name="桁区切り 19 3 3 3" xfId="7371" xr:uid="{17423936-2032-434A-9CFE-2A7E1BBF4FF4}"/>
    <cellStyle name="桁区切り 19 3 3 4" xfId="7372" xr:uid="{20509B97-8FB2-46E4-B8F3-DA2BF5CCF236}"/>
    <cellStyle name="桁区切り 19 3 4" xfId="7373" xr:uid="{D040F6D0-A062-47F3-B257-AADFCD3EEFBC}"/>
    <cellStyle name="桁区切り 19 3 4 2" xfId="7374" xr:uid="{DBDC2A2A-1FF9-4752-BDBE-02790D533AC7}"/>
    <cellStyle name="桁区切り 19 3 5" xfId="7375" xr:uid="{62425811-8AA4-48C4-8665-A12778783C48}"/>
    <cellStyle name="桁区切り 19 3 6" xfId="7376" xr:uid="{82271EB3-CDB8-4890-8A74-020FE633B503}"/>
    <cellStyle name="桁区切り 19 3 7" xfId="7377" xr:uid="{18A63C55-4546-46F4-976D-9202900F84FE}"/>
    <cellStyle name="桁区切り 19 4" xfId="7378" xr:uid="{A8714533-38F6-4A55-B85F-61C647A1D749}"/>
    <cellStyle name="桁区切り 19 4 2" xfId="7379" xr:uid="{12402D10-D2EA-4992-A4B5-4E865C650A55}"/>
    <cellStyle name="桁区切り 19 4 2 2" xfId="7380" xr:uid="{28DCD365-5F3F-4A5B-A559-D88AEAF0E6B9}"/>
    <cellStyle name="桁区切り 19 4 2 2 2" xfId="7381" xr:uid="{18E00352-152A-4D63-95AD-F14C3B174AA9}"/>
    <cellStyle name="桁区切り 19 4 2 3" xfId="7382" xr:uid="{7A7EA9CE-84DD-450A-8B96-C3CB925C6C02}"/>
    <cellStyle name="桁区切り 19 4 2 4" xfId="7383" xr:uid="{3B3C0BFD-AF0D-4971-A506-6B62D660794D}"/>
    <cellStyle name="桁区切り 19 4 3" xfId="7384" xr:uid="{9B015331-8E15-415D-B661-E9018E9512A5}"/>
    <cellStyle name="桁区切り 19 4 3 2" xfId="7385" xr:uid="{EBB3B6A7-6252-4BE0-A714-F737A3A3F057}"/>
    <cellStyle name="桁区切り 19 4 4" xfId="7386" xr:uid="{FF47D2E3-FCC4-4042-A7F4-FEDE88EC257F}"/>
    <cellStyle name="桁区切り 19 4 5" xfId="7387" xr:uid="{0FADC619-0EEB-4A66-BF71-24A80CA4B65D}"/>
    <cellStyle name="桁区切り 19 5" xfId="7388" xr:uid="{5C20F425-8931-4CFA-9C8E-5E1AB32352AB}"/>
    <cellStyle name="桁区切り 19 5 2" xfId="7389" xr:uid="{F3E727EE-0A3E-42BB-8C60-00A0200FC0C0}"/>
    <cellStyle name="桁区切り 19 5 2 2" xfId="7390" xr:uid="{63648A3E-0E24-4917-A869-25B3108D4BC2}"/>
    <cellStyle name="桁区切り 19 5 3" xfId="7391" xr:uid="{39730FC2-843A-42B8-9159-313ED09B357C}"/>
    <cellStyle name="桁区切り 19 5 4" xfId="7392" xr:uid="{294A96B4-BC2D-40B4-8DB1-2AA330C6847A}"/>
    <cellStyle name="桁区切り 19 6" xfId="7393" xr:uid="{299D0AA4-E212-4CB4-87C4-7C9B70B7512A}"/>
    <cellStyle name="桁区切り 19 6 2" xfId="7394" xr:uid="{FBEC24A6-74AA-49EC-928C-2CFB5F3B13B8}"/>
    <cellStyle name="桁区切り 19 7" xfId="7395" xr:uid="{DC60929C-4F89-4D65-99A7-4713421BA3D8}"/>
    <cellStyle name="桁区切り 19 8" xfId="7396" xr:uid="{CD654413-711D-4CA0-88E3-6FC9DDDEE5CB}"/>
    <cellStyle name="桁区切り 19 9" xfId="7397" xr:uid="{8BD2A931-BB61-4554-A394-C81701122283}"/>
    <cellStyle name="桁区切り 2" xfId="52" xr:uid="{24E01EB9-B68A-49F0-85E9-5AE5ACE5B41F}"/>
    <cellStyle name="桁区切り 2 2" xfId="7398" xr:uid="{A826D795-68EA-4E03-853A-B1D1DC5B840A}"/>
    <cellStyle name="桁区切り 2 2 2" xfId="7399" xr:uid="{D9C06197-1EA6-47C3-979E-683153949D79}"/>
    <cellStyle name="桁区切り 2 2 2 2" xfId="7400" xr:uid="{06DC0D4F-59A9-4ADF-A019-AED7B253114A}"/>
    <cellStyle name="桁区切り 2 2 2 2 2" xfId="7401" xr:uid="{308B4817-3848-4E7A-B5C3-C914A585274F}"/>
    <cellStyle name="桁区切り 2 2 2 2 2 2" xfId="7402" xr:uid="{C1BD83B2-B1BD-4224-8CAF-9AF9F439D925}"/>
    <cellStyle name="桁区切り 2 2 2 2 2 2 2" xfId="7403" xr:uid="{AB7BB01B-834E-4B52-9A45-660212A1E0CA}"/>
    <cellStyle name="桁区切り 2 2 2 2 2 2 2 2" xfId="7404" xr:uid="{E0C62C7B-38F8-4013-AFEF-D0F334ED1182}"/>
    <cellStyle name="桁区切り 2 2 2 2 2 2 3" xfId="7405" xr:uid="{447D8B5B-4E44-4420-802F-19314B2E3929}"/>
    <cellStyle name="桁区切り 2 2 2 2 2 2 4" xfId="7406" xr:uid="{4A9281EB-0E16-4CEF-AD24-12B21B375095}"/>
    <cellStyle name="桁区切り 2 2 2 2 2 3" xfId="7407" xr:uid="{7C39E51E-2826-4A48-9FEF-D5D67BF589A7}"/>
    <cellStyle name="桁区切り 2 2 2 2 2 3 2" xfId="7408" xr:uid="{3E768CAE-2A9F-42A9-8293-1BE7B9DBF591}"/>
    <cellStyle name="桁区切り 2 2 2 2 2 4" xfId="7409" xr:uid="{AD08603C-F2C7-42FA-AF32-6CD64EFFBB84}"/>
    <cellStyle name="桁区切り 2 2 2 2 2 5" xfId="7410" xr:uid="{BC2AA297-23CA-419B-946F-3FC735A5CC7F}"/>
    <cellStyle name="桁区切り 2 2 2 2 3" xfId="7411" xr:uid="{05CA85BB-B972-4096-A31B-CF79599C3F22}"/>
    <cellStyle name="桁区切り 2 2 2 2 3 2" xfId="7412" xr:uid="{78469201-F762-44B1-9C1E-40249296E46A}"/>
    <cellStyle name="桁区切り 2 2 2 2 3 2 2" xfId="7413" xr:uid="{4001CFC6-C82F-4127-A8C9-E053A3C7C726}"/>
    <cellStyle name="桁区切り 2 2 2 2 3 3" xfId="7414" xr:uid="{F544EB94-91BC-4EC7-AEFA-9D80A4444AFB}"/>
    <cellStyle name="桁区切り 2 2 2 2 3 4" xfId="7415" xr:uid="{6C984804-470D-48D0-BD3A-E81ACAA2BFFB}"/>
    <cellStyle name="桁区切り 2 2 2 2 4" xfId="7416" xr:uid="{DD616C6F-8A7B-47D5-B22D-D249B1810B9D}"/>
    <cellStyle name="桁区切り 2 2 2 2 4 2" xfId="7417" xr:uid="{8E06BD7A-44DC-406D-A662-921663CB1D0E}"/>
    <cellStyle name="桁区切り 2 2 2 2 5" xfId="7418" xr:uid="{0E1DCD7B-D94A-4EB3-AF9E-7D5EB90A02F2}"/>
    <cellStyle name="桁区切り 2 2 2 2 6" xfId="7419" xr:uid="{60C4D1EB-CB2E-4D01-96CF-8B71866F1EC5}"/>
    <cellStyle name="桁区切り 2 2 2 2 7" xfId="7420" xr:uid="{4709A548-7EC4-4820-B075-435E8E1F4122}"/>
    <cellStyle name="桁区切り 2 2 3" xfId="7421" xr:uid="{C90CFE87-FA14-4828-AA03-1AC537C041E6}"/>
    <cellStyle name="桁区切り 2 2 3 2" xfId="7422" xr:uid="{019DEC84-526E-475D-A17C-313F5687B2F0}"/>
    <cellStyle name="桁区切り 2 2 3 2 2" xfId="7423" xr:uid="{E4DA2AE5-9420-4CDF-BF82-F3189B329C64}"/>
    <cellStyle name="桁区切り 2 2 3 2 2 2" xfId="7424" xr:uid="{46B3E5D9-D6E0-4CBE-9895-A81F0CFC5836}"/>
    <cellStyle name="桁区切り 2 2 3 2 2 2 2" xfId="7425" xr:uid="{57D371E3-7C24-4D06-A2F4-714A638D76C6}"/>
    <cellStyle name="桁区切り 2 2 3 2 2 3" xfId="7426" xr:uid="{279F4DC1-A723-4F4D-89C0-632C4B71C737}"/>
    <cellStyle name="桁区切り 2 2 3 2 2 4" xfId="7427" xr:uid="{009F9C51-E0C3-494E-A2AB-78F75702E406}"/>
    <cellStyle name="桁区切り 2 2 3 2 3" xfId="7428" xr:uid="{E89E589D-27C8-418B-8C32-DEE3C0D293BC}"/>
    <cellStyle name="桁区切り 2 2 3 2 3 2" xfId="7429" xr:uid="{CEA89977-16A0-4CA6-838D-514CEB0E6F70}"/>
    <cellStyle name="桁区切り 2 2 3 2 4" xfId="7430" xr:uid="{32F63D07-2AA4-4D5C-8F84-253EA6EDA1F0}"/>
    <cellStyle name="桁区切り 2 2 3 2 5" xfId="7431" xr:uid="{B4DB29CC-BEE1-4ACE-8F94-EC024E9CC13D}"/>
    <cellStyle name="桁区切り 2 2 3 3" xfId="7432" xr:uid="{44F5B5D6-F4F6-45E5-B281-E96A1068FAAD}"/>
    <cellStyle name="桁区切り 2 2 3 3 2" xfId="7433" xr:uid="{8EFBBD7C-32E9-4541-8B64-E86E31ACC53A}"/>
    <cellStyle name="桁区切り 2 2 3 3 2 2" xfId="7434" xr:uid="{526E2DD5-6EF0-4542-B5D7-08D04645993E}"/>
    <cellStyle name="桁区切り 2 2 3 3 3" xfId="7435" xr:uid="{DBE67CB4-2E2E-4CDD-B13E-82A0291183EE}"/>
    <cellStyle name="桁区切り 2 2 3 3 4" xfId="7436" xr:uid="{899A70CB-EA80-4E4C-A02F-24748198DA6E}"/>
    <cellStyle name="桁区切り 2 2 3 4" xfId="7437" xr:uid="{D42BE71D-34B4-4A0A-B6D3-18FF5DAA7C10}"/>
    <cellStyle name="桁区切り 2 2 3 4 2" xfId="7438" xr:uid="{313D0569-3299-4B83-BD4F-CA156C29CD10}"/>
    <cellStyle name="桁区切り 2 2 3 5" xfId="7439" xr:uid="{0EAE0B92-B381-4892-9891-6FB362B66D6A}"/>
    <cellStyle name="桁区切り 2 2 3 6" xfId="7440" xr:uid="{4C7956C9-1BDA-426E-A49C-8CEDFDAB4D5E}"/>
    <cellStyle name="桁区切り 2 2 3 7" xfId="7441" xr:uid="{81A66A49-6365-4F26-A477-0549C6B286EC}"/>
    <cellStyle name="桁区切り 2 3" xfId="60" xr:uid="{910F888A-53CA-49DC-B557-A519FC50FAE2}"/>
    <cellStyle name="桁区切り 2 3 2" xfId="7442" xr:uid="{7038DDAA-985A-40D3-9EE4-30376412D572}"/>
    <cellStyle name="桁区切り 2 4" xfId="7443" xr:uid="{3121C4F9-7ED6-439A-AE50-9BBA2BD45220}"/>
    <cellStyle name="桁区切り 2 5" xfId="7444" xr:uid="{4B232114-230C-4E83-AB99-08524E227119}"/>
    <cellStyle name="桁区切り 2 6" xfId="7445" xr:uid="{BCFE8273-8E06-4E44-9A6D-C0E00A0D3626}"/>
    <cellStyle name="桁区切り 2 6 2" xfId="7446" xr:uid="{F89D6BB0-5121-488A-B7B1-A9D7E0F80023}"/>
    <cellStyle name="桁区切り 2 6 2 2" xfId="7447" xr:uid="{640C1F40-AFB5-4029-A4F4-3FCCAB283705}"/>
    <cellStyle name="桁区切り 2 6 3" xfId="7448" xr:uid="{B53484EF-F95F-450E-9D8F-50520F359E78}"/>
    <cellStyle name="桁区切り 2 6 4" xfId="7449" xr:uid="{D6A342AD-3972-4F19-A503-C83776C01A78}"/>
    <cellStyle name="桁区切り 2 7" xfId="7450" xr:uid="{7988DC57-E44C-495B-AE76-B5B17ABBEEBD}"/>
    <cellStyle name="桁区切り 20" xfId="7451" xr:uid="{5E13937F-D4AD-4367-B037-7ED3FA671943}"/>
    <cellStyle name="桁区切り 20 2" xfId="7452" xr:uid="{EC6518DE-663F-41BC-870E-6011B549EB82}"/>
    <cellStyle name="桁区切り 20 2 2" xfId="7453" xr:uid="{FDDE7C21-C1B6-4A23-86B7-FD248011D5C8}"/>
    <cellStyle name="桁区切り 20 2 2 2" xfId="7454" xr:uid="{3BC74065-8718-4528-B81A-8FDCCEE88F66}"/>
    <cellStyle name="桁区切り 20 2 2 2 2" xfId="7455" xr:uid="{C9B1985B-96B5-4F9E-BC5D-CD8067272698}"/>
    <cellStyle name="桁区切り 20 2 2 2 2 2" xfId="7456" xr:uid="{F3604353-3291-4854-A62D-33E0B0F33F47}"/>
    <cellStyle name="桁区切り 20 2 2 2 3" xfId="7457" xr:uid="{D8CDFD51-EEB4-454C-B825-B2F989E504DD}"/>
    <cellStyle name="桁区切り 20 2 2 2 4" xfId="7458" xr:uid="{F520524D-EF54-4737-876B-63BDB31FF804}"/>
    <cellStyle name="桁区切り 20 2 2 3" xfId="7459" xr:uid="{4301C2D3-8FED-46A6-A5E2-03463BA09CA4}"/>
    <cellStyle name="桁区切り 20 2 2 3 2" xfId="7460" xr:uid="{C41574A5-FA3A-45D3-9211-C8AFCE6B11CD}"/>
    <cellStyle name="桁区切り 20 2 2 4" xfId="7461" xr:uid="{6695D8FF-7532-4D3C-95BD-00D2700AA9F3}"/>
    <cellStyle name="桁区切り 20 2 2 5" xfId="7462" xr:uid="{C8F038F5-86CC-4F85-9847-DD022FFC497F}"/>
    <cellStyle name="桁区切り 20 2 3" xfId="7463" xr:uid="{85505989-3504-46A3-8126-CEEAF5F8FB15}"/>
    <cellStyle name="桁区切り 20 2 3 2" xfId="7464" xr:uid="{3909D00C-262F-40B1-87B5-12241646F319}"/>
    <cellStyle name="桁区切り 20 2 3 2 2" xfId="7465" xr:uid="{BE5C79FE-F486-4978-911B-D342094FC0B5}"/>
    <cellStyle name="桁区切り 20 2 3 3" xfId="7466" xr:uid="{16A52679-78AC-40E4-9D0F-634B3D7FB644}"/>
    <cellStyle name="桁区切り 20 2 3 4" xfId="7467" xr:uid="{EB1024DF-970A-454C-BA85-C8BE69043A12}"/>
    <cellStyle name="桁区切り 20 2 4" xfId="7468" xr:uid="{7111A4E9-FC14-4E35-971D-B5CB8D798CC7}"/>
    <cellStyle name="桁区切り 20 2 4 2" xfId="7469" xr:uid="{39D09EB8-E79A-4888-B3B7-BDA46600E670}"/>
    <cellStyle name="桁区切り 20 2 5" xfId="7470" xr:uid="{F519F99D-05CE-468A-8C8D-B668E0061DB5}"/>
    <cellStyle name="桁区切り 20 2 6" xfId="7471" xr:uid="{E99DD2AD-70D6-4945-977E-2524C88502CE}"/>
    <cellStyle name="桁区切り 20 2 7" xfId="7472" xr:uid="{E19310B8-3C69-4C1A-A2CF-4728AF6554C4}"/>
    <cellStyle name="桁区切り 20 3" xfId="7473" xr:uid="{8D077B4C-5926-4221-99D9-6EFC0EE4F59B}"/>
    <cellStyle name="桁区切り 20 3 2" xfId="7474" xr:uid="{C1AB804D-396A-4955-AA87-D61A9BB23D04}"/>
    <cellStyle name="桁区切り 20 3 2 2" xfId="7475" xr:uid="{AFD25F3D-4A78-4F2E-995F-68AD5005D584}"/>
    <cellStyle name="桁区切り 20 3 2 2 2" xfId="7476" xr:uid="{FD064EC9-D181-4267-8088-211794C98DE4}"/>
    <cellStyle name="桁区切り 20 3 2 2 2 2" xfId="7477" xr:uid="{67906425-A4F3-4EF8-8BA8-42C90B6F7820}"/>
    <cellStyle name="桁区切り 20 3 2 2 3" xfId="7478" xr:uid="{DDD51699-9D70-49DA-9A71-482CCD951AF3}"/>
    <cellStyle name="桁区切り 20 3 2 2 4" xfId="7479" xr:uid="{0B5E7282-70F8-4F23-B38F-D9859A3D667F}"/>
    <cellStyle name="桁区切り 20 3 2 3" xfId="7480" xr:uid="{5BF0102F-88BD-47AB-BFA6-54F3A68280B4}"/>
    <cellStyle name="桁区切り 20 3 2 3 2" xfId="7481" xr:uid="{DE672F40-BD60-4507-A26B-ACA897931725}"/>
    <cellStyle name="桁区切り 20 3 2 4" xfId="7482" xr:uid="{A58DC996-AC5D-4265-8E74-2F01C73AB43A}"/>
    <cellStyle name="桁区切り 20 3 2 5" xfId="7483" xr:uid="{7F28BAD1-AA67-4D79-A0D4-4E006E69526C}"/>
    <cellStyle name="桁区切り 20 3 3" xfId="7484" xr:uid="{0017E4D3-9F62-48A7-BFD5-847FE74408BD}"/>
    <cellStyle name="桁区切り 20 3 3 2" xfId="7485" xr:uid="{473F2FBF-8F9A-4FC5-9EF6-F8241F240893}"/>
    <cellStyle name="桁区切り 20 3 3 2 2" xfId="7486" xr:uid="{CBB06AE8-A7FF-4893-90AD-EED74D9CBE43}"/>
    <cellStyle name="桁区切り 20 3 3 3" xfId="7487" xr:uid="{FF43353A-DDE7-49B0-9836-2C269AC88F4B}"/>
    <cellStyle name="桁区切り 20 3 3 4" xfId="7488" xr:uid="{82DDD82E-AE08-4300-9074-8222BFF0B574}"/>
    <cellStyle name="桁区切り 20 3 4" xfId="7489" xr:uid="{18AEDBB8-96AD-4AA0-9D64-E964B0BBB3A4}"/>
    <cellStyle name="桁区切り 20 3 4 2" xfId="7490" xr:uid="{94528493-08D4-4DDC-B3F5-AF9C6ADF58F9}"/>
    <cellStyle name="桁区切り 20 3 5" xfId="7491" xr:uid="{34664102-8866-4A8E-B926-9D776B407B3F}"/>
    <cellStyle name="桁区切り 20 3 6" xfId="7492" xr:uid="{5E38C504-1B5E-46DD-A075-08C79EF7D19F}"/>
    <cellStyle name="桁区切り 20 3 7" xfId="7493" xr:uid="{59BC6AF3-7380-4BA9-8511-310C8330A82C}"/>
    <cellStyle name="桁区切り 20 4" xfId="7494" xr:uid="{8B95267D-59CA-4390-BD39-F358176EDBD7}"/>
    <cellStyle name="桁区切り 20 4 2" xfId="7495" xr:uid="{5E20065C-EFFB-4276-A8BB-A6B6EEBD2C48}"/>
    <cellStyle name="桁区切り 20 4 2 2" xfId="7496" xr:uid="{D1E150B9-9ACE-4E4E-8679-8EC59C06DF2A}"/>
    <cellStyle name="桁区切り 20 4 2 2 2" xfId="7497" xr:uid="{6D56B286-2686-4520-832C-10775DF512FC}"/>
    <cellStyle name="桁区切り 20 4 2 3" xfId="7498" xr:uid="{5B0B692A-A34C-44BC-949D-38BCBB310DE4}"/>
    <cellStyle name="桁区切り 20 4 2 4" xfId="7499" xr:uid="{13E8DFBF-513E-4839-AABD-36A2F87B50FF}"/>
    <cellStyle name="桁区切り 20 4 3" xfId="7500" xr:uid="{A865DDFC-B9AE-45C2-B72B-E29EA9B580B6}"/>
    <cellStyle name="桁区切り 20 4 3 2" xfId="7501" xr:uid="{8DD8229F-3E40-4EBF-A8DE-0E2C4FB45204}"/>
    <cellStyle name="桁区切り 20 4 4" xfId="7502" xr:uid="{6A8ECBB9-DE1B-4A1C-AFBE-288B0F6E8D72}"/>
    <cellStyle name="桁区切り 20 4 5" xfId="7503" xr:uid="{6EEB1D83-458A-4E65-A623-A8755DEC0B58}"/>
    <cellStyle name="桁区切り 20 5" xfId="7504" xr:uid="{B77DE76A-3787-4491-B448-34A796E494FD}"/>
    <cellStyle name="桁区切り 20 5 2" xfId="7505" xr:uid="{C4D0B91A-B334-4303-B4B7-7F83B275F390}"/>
    <cellStyle name="桁区切り 20 5 2 2" xfId="7506" xr:uid="{90F7FD7C-D1E9-4A5F-AD14-75693E80D0C6}"/>
    <cellStyle name="桁区切り 20 5 3" xfId="7507" xr:uid="{2A12670A-1CAD-445F-9EF5-EF65A98FD77F}"/>
    <cellStyle name="桁区切り 20 5 4" xfId="7508" xr:uid="{2AA22915-78B6-47D5-B312-7D4F004B7C34}"/>
    <cellStyle name="桁区切り 20 6" xfId="7509" xr:uid="{B1DFBDF2-FCAD-469F-9E50-A34D76913A4A}"/>
    <cellStyle name="桁区切り 20 6 2" xfId="7510" xr:uid="{C175921C-851E-4E1A-9FA7-EA195B0F4EF9}"/>
    <cellStyle name="桁区切り 20 7" xfId="7511" xr:uid="{111B1B81-6389-42C9-8D8A-5D446C7D59A2}"/>
    <cellStyle name="桁区切り 20 8" xfId="7512" xr:uid="{DCD9B2FB-2308-4C02-9137-28D4A2BA8D07}"/>
    <cellStyle name="桁区切り 20 9" xfId="7513" xr:uid="{92308E49-CAC9-47ED-8B3C-C2FA3DD019D4}"/>
    <cellStyle name="桁区切り 21" xfId="7514" xr:uid="{E19B6EE0-ABE8-4290-B2D5-05B26F620514}"/>
    <cellStyle name="桁区切り 21 2" xfId="7515" xr:uid="{BBADFC07-B383-4AA6-A76A-3EDC51B20617}"/>
    <cellStyle name="桁区切り 21 2 2" xfId="7516" xr:uid="{EAA9D036-7930-46B5-9F91-A7A23D6FFFA1}"/>
    <cellStyle name="桁区切り 21 2 2 2" xfId="7517" xr:uid="{954CC771-71CC-4ED5-8807-DE9B759B59B0}"/>
    <cellStyle name="桁区切り 21 2 2 2 2" xfId="7518" xr:uid="{48879CE5-71FF-424E-8025-041B8652E68D}"/>
    <cellStyle name="桁区切り 21 2 2 2 2 2" xfId="7519" xr:uid="{CE733B33-3C36-4A66-B651-AB4EDC6FC4BD}"/>
    <cellStyle name="桁区切り 21 2 2 2 3" xfId="7520" xr:uid="{35EB3C8A-410E-43C5-83DD-2658517B7E21}"/>
    <cellStyle name="桁区切り 21 2 2 2 4" xfId="7521" xr:uid="{28D7E9DA-F99D-4B2D-995B-432CA44A136E}"/>
    <cellStyle name="桁区切り 21 2 2 3" xfId="7522" xr:uid="{DE0A0E4C-5896-4A2E-B11C-BD624F20FB1B}"/>
    <cellStyle name="桁区切り 21 2 2 3 2" xfId="7523" xr:uid="{32D2AA98-C385-4D6E-A883-D214F9BFB114}"/>
    <cellStyle name="桁区切り 21 2 2 4" xfId="7524" xr:uid="{4952C1C8-1C4F-4166-B7E4-ED89363EB6CA}"/>
    <cellStyle name="桁区切り 21 2 2 5" xfId="7525" xr:uid="{54309289-2BE2-41CE-BE50-CF48A9D83C07}"/>
    <cellStyle name="桁区切り 21 2 3" xfId="7526" xr:uid="{6E4C98B3-60B5-47D1-9DDA-38BF5D42AA35}"/>
    <cellStyle name="桁区切り 21 2 3 2" xfId="7527" xr:uid="{6CEE55F0-67DE-45AA-A9DA-4D64C771694D}"/>
    <cellStyle name="桁区切り 21 2 3 2 2" xfId="7528" xr:uid="{EDD873AF-96B1-4850-AD63-22482CD51C18}"/>
    <cellStyle name="桁区切り 21 2 3 3" xfId="7529" xr:uid="{019E9086-2576-48CB-B4F0-85E43AA64BD2}"/>
    <cellStyle name="桁区切り 21 2 3 4" xfId="7530" xr:uid="{3FC3E8AC-6D00-480C-A731-94F65281495E}"/>
    <cellStyle name="桁区切り 21 2 4" xfId="7531" xr:uid="{29DD16EF-83DB-462E-836F-A8F678C62AF9}"/>
    <cellStyle name="桁区切り 21 2 4 2" xfId="7532" xr:uid="{2F73ACD5-DCA8-45CB-82D5-4061C06EDC92}"/>
    <cellStyle name="桁区切り 21 2 5" xfId="7533" xr:uid="{020C0D9A-6F09-4B1F-8EF4-B6479E39580C}"/>
    <cellStyle name="桁区切り 21 2 6" xfId="7534" xr:uid="{ECA13F41-38BD-47B0-940C-111C60BCF94F}"/>
    <cellStyle name="桁区切り 21 2 7" xfId="7535" xr:uid="{441D7683-333A-46B3-AADE-329505D404A2}"/>
    <cellStyle name="桁区切り 21 3" xfId="7536" xr:uid="{A52F8653-AA4D-4534-8099-78C9BB5B486D}"/>
    <cellStyle name="桁区切り 21 3 2" xfId="7537" xr:uid="{943CA99E-508C-4AEE-B1DD-D5D9C86D3DB4}"/>
    <cellStyle name="桁区切り 21 3 2 2" xfId="7538" xr:uid="{514A75AF-41F0-4913-B932-3F06480AFF44}"/>
    <cellStyle name="桁区切り 21 3 2 2 2" xfId="7539" xr:uid="{BB591E0F-B51E-4F06-B5AD-87753CC8B131}"/>
    <cellStyle name="桁区切り 21 3 2 2 2 2" xfId="7540" xr:uid="{2FD35050-56EE-4B76-9D1B-7955F367522B}"/>
    <cellStyle name="桁区切り 21 3 2 2 3" xfId="7541" xr:uid="{4185C674-9CE2-48C4-A99F-B57415BE2E8A}"/>
    <cellStyle name="桁区切り 21 3 2 2 4" xfId="7542" xr:uid="{6CE59352-FE48-4590-8D64-E1DF23C3FD25}"/>
    <cellStyle name="桁区切り 21 3 2 3" xfId="7543" xr:uid="{76819CB1-EB4A-44FE-834D-A71666CA0268}"/>
    <cellStyle name="桁区切り 21 3 2 3 2" xfId="7544" xr:uid="{3EAFDCAA-3ADD-42C6-BE10-4F9286689B69}"/>
    <cellStyle name="桁区切り 21 3 2 4" xfId="7545" xr:uid="{01701CBE-AB70-4B15-AFB1-9362CF97B6BD}"/>
    <cellStyle name="桁区切り 21 3 2 5" xfId="7546" xr:uid="{38B54D8A-2855-47C6-B864-2F633956E6E2}"/>
    <cellStyle name="桁区切り 21 3 3" xfId="7547" xr:uid="{661FA65F-BFA3-48C3-B62E-ACC69B2DC3A7}"/>
    <cellStyle name="桁区切り 21 3 3 2" xfId="7548" xr:uid="{C49271AF-73B7-4B4F-9E7B-4131244A9CC6}"/>
    <cellStyle name="桁区切り 21 3 3 2 2" xfId="7549" xr:uid="{CC661573-5FA3-4EFF-BD70-ED32D05E49B9}"/>
    <cellStyle name="桁区切り 21 3 3 3" xfId="7550" xr:uid="{5EE39284-0420-493F-A9B4-2A72D36C270D}"/>
    <cellStyle name="桁区切り 21 3 3 4" xfId="7551" xr:uid="{01205798-F96F-4D7B-9E1D-874B862DE804}"/>
    <cellStyle name="桁区切り 21 3 4" xfId="7552" xr:uid="{9B93337C-9929-42CD-BC9C-29AA40FA9CF3}"/>
    <cellStyle name="桁区切り 21 3 4 2" xfId="7553" xr:uid="{4C253C02-DB3A-4455-9DD0-A02313DD2D01}"/>
    <cellStyle name="桁区切り 21 3 5" xfId="7554" xr:uid="{768F7CB2-FF8D-4175-A9CD-7151FB1131DC}"/>
    <cellStyle name="桁区切り 21 3 6" xfId="7555" xr:uid="{C174B7FF-F0C9-420A-824B-343F04533182}"/>
    <cellStyle name="桁区切り 21 3 7" xfId="7556" xr:uid="{9B78D17C-AE41-4542-804D-6349881C6A6B}"/>
    <cellStyle name="桁区切り 21 4" xfId="7557" xr:uid="{B62C4222-DB89-4928-8A69-6CFC6E7FDD96}"/>
    <cellStyle name="桁区切り 21 4 2" xfId="7558" xr:uid="{39C3610C-EC0D-4178-8937-FB2EED12D05E}"/>
    <cellStyle name="桁区切り 21 4 2 2" xfId="7559" xr:uid="{461E47A3-0B73-4AD5-B5F7-12FF5B20F17C}"/>
    <cellStyle name="桁区切り 21 4 2 2 2" xfId="7560" xr:uid="{8A9390FF-2FB3-4430-B42F-053922D0D5F9}"/>
    <cellStyle name="桁区切り 21 4 2 3" xfId="7561" xr:uid="{32032100-896A-471C-956F-2EB6CF15EF18}"/>
    <cellStyle name="桁区切り 21 4 2 4" xfId="7562" xr:uid="{536E7976-74FA-46C0-AAD0-4B09C5E2A6F5}"/>
    <cellStyle name="桁区切り 21 4 3" xfId="7563" xr:uid="{1D83ADB8-3A93-4FC5-A1D4-70464548C8AB}"/>
    <cellStyle name="桁区切り 21 4 3 2" xfId="7564" xr:uid="{16816E57-6967-497B-A35D-D735959D51FE}"/>
    <cellStyle name="桁区切り 21 4 4" xfId="7565" xr:uid="{1CC54662-AC17-4376-8EA5-AA33834D4BDA}"/>
    <cellStyle name="桁区切り 21 4 5" xfId="7566" xr:uid="{97C8A5B8-5EC4-459B-A930-2E1E299247B1}"/>
    <cellStyle name="桁区切り 21 5" xfId="7567" xr:uid="{B9C642CB-159D-4BAF-9C6C-2886D1379E9F}"/>
    <cellStyle name="桁区切り 21 5 2" xfId="7568" xr:uid="{55E67F65-7838-479A-9D4C-4CA8DB092AE9}"/>
    <cellStyle name="桁区切り 21 5 2 2" xfId="7569" xr:uid="{84C0753E-CB30-48B6-9F48-757D8E1A7A50}"/>
    <cellStyle name="桁区切り 21 5 3" xfId="7570" xr:uid="{B294FD50-BC85-4171-8532-2F6C24B99595}"/>
    <cellStyle name="桁区切り 21 5 4" xfId="7571" xr:uid="{D0F84885-06A2-4085-82E8-4886D96ACE46}"/>
    <cellStyle name="桁区切り 21 6" xfId="7572" xr:uid="{2184427B-0659-4C3B-89D8-EA279410F83C}"/>
    <cellStyle name="桁区切り 21 6 2" xfId="7573" xr:uid="{762313C9-C6C6-40B9-85C0-707BE52F12AF}"/>
    <cellStyle name="桁区切り 21 7" xfId="7574" xr:uid="{653A44B3-4E55-4FE3-93D4-89ABE50FE864}"/>
    <cellStyle name="桁区切り 21 8" xfId="7575" xr:uid="{BF32312F-1642-4696-926A-4595AC7AD8D4}"/>
    <cellStyle name="桁区切り 21 9" xfId="7576" xr:uid="{320A2429-AD54-4955-8C77-E0FC38411A58}"/>
    <cellStyle name="桁区切り 22" xfId="7577" xr:uid="{F934DA30-31A7-4DD7-BEDA-5F8A61FB6D9F}"/>
    <cellStyle name="桁区切り 22 2" xfId="7578" xr:uid="{6CD24B05-A05A-471F-B1BD-BDB9E7229230}"/>
    <cellStyle name="桁区切り 22 2 2" xfId="7579" xr:uid="{59EE0D6E-28E6-43BA-AEED-881EEE2EE3AC}"/>
    <cellStyle name="桁区切り 22 2 2 2" xfId="7580" xr:uid="{C49DD249-40DB-443B-8394-14997B2276C4}"/>
    <cellStyle name="桁区切り 22 2 2 2 2" xfId="7581" xr:uid="{DFE2DF29-AC35-40E2-9283-63B0E2FA5439}"/>
    <cellStyle name="桁区切り 22 2 2 2 2 2" xfId="7582" xr:uid="{60824153-1F43-4216-BFF0-97BFFE3F9728}"/>
    <cellStyle name="桁区切り 22 2 2 2 3" xfId="7583" xr:uid="{E4DDA95F-E642-4153-9B12-254EB44B21E5}"/>
    <cellStyle name="桁区切り 22 2 2 2 4" xfId="7584" xr:uid="{D1D9BE59-870D-4B42-A8CF-0574D84B977D}"/>
    <cellStyle name="桁区切り 22 2 2 3" xfId="7585" xr:uid="{7219BCF3-04B6-43C2-A69D-6E02EA1794B4}"/>
    <cellStyle name="桁区切り 22 2 2 3 2" xfId="7586" xr:uid="{E20F6050-522E-4A81-ACB7-7EDA7CF792F6}"/>
    <cellStyle name="桁区切り 22 2 2 4" xfId="7587" xr:uid="{FA6CA5D2-8F1E-4391-BD1B-87A99715F041}"/>
    <cellStyle name="桁区切り 22 2 2 5" xfId="7588" xr:uid="{748F2E29-A74F-4AA8-BE05-036059033B7F}"/>
    <cellStyle name="桁区切り 22 2 3" xfId="7589" xr:uid="{3EDFB6BD-5674-4719-940A-D0773A27CCCF}"/>
    <cellStyle name="桁区切り 22 2 3 2" xfId="7590" xr:uid="{6B1CB8A9-6BD0-4EF9-9C3C-DC9C9D2ECF7A}"/>
    <cellStyle name="桁区切り 22 2 3 2 2" xfId="7591" xr:uid="{4AE8A6E4-09F2-4E1B-987C-65FD77891026}"/>
    <cellStyle name="桁区切り 22 2 3 3" xfId="7592" xr:uid="{9CEC454D-5E53-4E82-80E5-3DC09041AEAE}"/>
    <cellStyle name="桁区切り 22 2 3 4" xfId="7593" xr:uid="{F5B4A79A-7737-4FEB-9302-51DB4B993A99}"/>
    <cellStyle name="桁区切り 22 2 4" xfId="7594" xr:uid="{8D8ED329-3537-470A-92E7-6394EF0943EC}"/>
    <cellStyle name="桁区切り 22 2 4 2" xfId="7595" xr:uid="{A7D2F540-CDB0-41C6-8EE0-218E9E93BBB2}"/>
    <cellStyle name="桁区切り 22 2 5" xfId="7596" xr:uid="{74289F0B-0A1F-47CD-B4E1-6521C0E2C452}"/>
    <cellStyle name="桁区切り 22 2 6" xfId="7597" xr:uid="{6A5CFE7A-CDAA-46A6-9F0A-42527DE5A1A5}"/>
    <cellStyle name="桁区切り 22 2 7" xfId="7598" xr:uid="{F70F65C0-621B-4118-B081-1568C0BC8673}"/>
    <cellStyle name="桁区切り 22 3" xfId="7599" xr:uid="{CC311D69-D90C-4877-9C2B-AD79F687E4C4}"/>
    <cellStyle name="桁区切り 22 3 2" xfId="7600" xr:uid="{94AAE711-4C90-4B4B-89AE-AA24F4793453}"/>
    <cellStyle name="桁区切り 22 3 2 2" xfId="7601" xr:uid="{98D64410-E176-4634-B540-9B642A0C46D5}"/>
    <cellStyle name="桁区切り 22 3 2 2 2" xfId="7602" xr:uid="{4BE959A9-F662-4F3A-B6A9-4B0234173352}"/>
    <cellStyle name="桁区切り 22 3 2 2 2 2" xfId="7603" xr:uid="{6C90B969-BB17-4AAE-B8B6-54DDACBBD550}"/>
    <cellStyle name="桁区切り 22 3 2 2 3" xfId="7604" xr:uid="{A0D0E809-397A-44BB-86CA-ABEE6B663B99}"/>
    <cellStyle name="桁区切り 22 3 2 2 4" xfId="7605" xr:uid="{F55BDB1C-F80C-4BAA-85BC-00ECD59080AF}"/>
    <cellStyle name="桁区切り 22 3 2 3" xfId="7606" xr:uid="{F1775563-F326-400E-99FC-4EB13806E44C}"/>
    <cellStyle name="桁区切り 22 3 2 3 2" xfId="7607" xr:uid="{3567D16D-1879-40A9-9266-3C6FE803B2F7}"/>
    <cellStyle name="桁区切り 22 3 2 4" xfId="7608" xr:uid="{6DA75935-E9AE-46E2-882E-5DF5F89AD502}"/>
    <cellStyle name="桁区切り 22 3 2 5" xfId="7609" xr:uid="{1E4DBFCE-F6AB-4805-B7F7-1419D6CA90E2}"/>
    <cellStyle name="桁区切り 22 3 3" xfId="7610" xr:uid="{4C4D1775-D671-49D5-8CD3-23AF5E84D35B}"/>
    <cellStyle name="桁区切り 22 3 3 2" xfId="7611" xr:uid="{CBB1052E-CCB1-401B-9979-200004B81FB6}"/>
    <cellStyle name="桁区切り 22 3 3 2 2" xfId="7612" xr:uid="{C4F05BB3-5C81-46C8-9EB3-85CAD0E99563}"/>
    <cellStyle name="桁区切り 22 3 3 3" xfId="7613" xr:uid="{AECA4045-C9F0-4E24-8D01-411E1244469C}"/>
    <cellStyle name="桁区切り 22 3 3 4" xfId="7614" xr:uid="{F4276A57-FEBC-4427-9DA9-841BBF38A3B1}"/>
    <cellStyle name="桁区切り 22 3 4" xfId="7615" xr:uid="{BE6C6AFB-4459-444B-93B0-C9294C7145BA}"/>
    <cellStyle name="桁区切り 22 3 4 2" xfId="7616" xr:uid="{6AF3845D-F024-44C4-B5F1-52ECB4A1C925}"/>
    <cellStyle name="桁区切り 22 3 5" xfId="7617" xr:uid="{76A2F35C-F2CC-4D78-BD64-D3F62BE7BEC9}"/>
    <cellStyle name="桁区切り 22 3 6" xfId="7618" xr:uid="{88262C46-322D-4B60-9714-E328751AC96E}"/>
    <cellStyle name="桁区切り 22 3 7" xfId="7619" xr:uid="{BA217290-DEF9-4B3F-93E0-B733F23F7254}"/>
    <cellStyle name="桁区切り 22 4" xfId="7620" xr:uid="{8B02735D-0DC0-4BB9-9E54-AB60B6274BAD}"/>
    <cellStyle name="桁区切り 22 4 2" xfId="7621" xr:uid="{B2FE558C-4948-4074-AF42-CC774277380B}"/>
    <cellStyle name="桁区切り 22 4 2 2" xfId="7622" xr:uid="{ACA60639-6FE0-4CC5-9962-FA1ED123A91E}"/>
    <cellStyle name="桁区切り 22 4 2 2 2" xfId="7623" xr:uid="{F5FAE778-1DFC-4A0C-9325-9D76FB8C58DE}"/>
    <cellStyle name="桁区切り 22 4 2 3" xfId="7624" xr:uid="{9BB2964E-43D6-4030-ABEE-45591F9ABE67}"/>
    <cellStyle name="桁区切り 22 4 2 4" xfId="7625" xr:uid="{37330DE1-711E-4FF5-894A-EB9B1A5CC4FE}"/>
    <cellStyle name="桁区切り 22 4 3" xfId="7626" xr:uid="{2A3E4AF6-0852-4740-BA3D-225E55CB936D}"/>
    <cellStyle name="桁区切り 22 4 3 2" xfId="7627" xr:uid="{BC076E4D-E7AF-44E5-80C7-D9C569384CE0}"/>
    <cellStyle name="桁区切り 22 4 4" xfId="7628" xr:uid="{06162C76-E8A5-4144-B89C-7BDA02C95F8A}"/>
    <cellStyle name="桁区切り 22 4 5" xfId="7629" xr:uid="{4EE6894D-0572-413C-AEFB-8DA3006DB3F4}"/>
    <cellStyle name="桁区切り 22 5" xfId="7630" xr:uid="{D5F78909-BFDE-4C9C-B171-32D8A4B1F46A}"/>
    <cellStyle name="桁区切り 22 5 2" xfId="7631" xr:uid="{90D6CAC8-31E4-4DA4-A81F-91DCC3136B48}"/>
    <cellStyle name="桁区切り 22 5 2 2" xfId="7632" xr:uid="{85BDFEDE-B1B4-4994-8999-9EB03FA80B2C}"/>
    <cellStyle name="桁区切り 22 5 3" xfId="7633" xr:uid="{D80E893E-598E-4E09-8C90-B9923C3F3FAA}"/>
    <cellStyle name="桁区切り 22 5 4" xfId="7634" xr:uid="{1BBDF94A-F69E-450B-BCD6-84E8DE253E8B}"/>
    <cellStyle name="桁区切り 22 6" xfId="7635" xr:uid="{41084CBE-7D6F-432E-B79A-90262E53082E}"/>
    <cellStyle name="桁区切り 22 6 2" xfId="7636" xr:uid="{F89076A6-1C42-4935-9098-593CEC760885}"/>
    <cellStyle name="桁区切り 22 7" xfId="7637" xr:uid="{D24E8726-40D9-4690-BB29-A62CC466D28A}"/>
    <cellStyle name="桁区切り 22 8" xfId="7638" xr:uid="{9597409D-1899-48CF-A728-B716562EE494}"/>
    <cellStyle name="桁区切り 22 9" xfId="7639" xr:uid="{3870E373-2842-4F9B-8B4B-57DA06A883F0}"/>
    <cellStyle name="桁区切り 23" xfId="7640" xr:uid="{A0F08F6F-0EEE-424F-80DC-4889815D4825}"/>
    <cellStyle name="桁区切り 23 2" xfId="7641" xr:uid="{1E29B4C6-9E7C-4BC0-BB6B-4C8E6E98EAC3}"/>
    <cellStyle name="桁区切り 23 2 2" xfId="7642" xr:uid="{EEFBB5B0-B08B-4D85-8483-A68EC4376A5A}"/>
    <cellStyle name="桁区切り 23 2 2 2" xfId="7643" xr:uid="{059F5252-9D6B-45B1-B192-13A87EA57CBE}"/>
    <cellStyle name="桁区切り 23 2 2 2 2" xfId="7644" xr:uid="{71299910-2512-4CA5-A039-69A18903B7A6}"/>
    <cellStyle name="桁区切り 23 2 2 2 2 2" xfId="7645" xr:uid="{0104180E-5346-4264-A76E-05098F99A29F}"/>
    <cellStyle name="桁区切り 23 2 2 2 3" xfId="7646" xr:uid="{84C1E1D0-3CDE-4E00-94AC-41E78B445622}"/>
    <cellStyle name="桁区切り 23 2 2 2 4" xfId="7647" xr:uid="{C1B01497-2021-4461-9718-2FFB0FC34926}"/>
    <cellStyle name="桁区切り 23 2 2 3" xfId="7648" xr:uid="{509B83E2-837B-4563-AD91-21AE632810AC}"/>
    <cellStyle name="桁区切り 23 2 2 3 2" xfId="7649" xr:uid="{9B3CBB31-EAD7-4CB6-A91E-DD8F3A568191}"/>
    <cellStyle name="桁区切り 23 2 2 4" xfId="7650" xr:uid="{DE701857-C274-45B1-BAA7-B10BA58A5B63}"/>
    <cellStyle name="桁区切り 23 2 2 5" xfId="7651" xr:uid="{F7621971-1FE7-49E4-8F32-36C0634D2F7D}"/>
    <cellStyle name="桁区切り 23 2 3" xfId="7652" xr:uid="{33829904-051E-4108-8A71-63A5A10160D4}"/>
    <cellStyle name="桁区切り 23 2 3 2" xfId="7653" xr:uid="{1D65BACB-14C7-412F-A729-CF3777711110}"/>
    <cellStyle name="桁区切り 23 2 3 2 2" xfId="7654" xr:uid="{7C81C54F-90AA-4807-8FED-A1EB4EE949AB}"/>
    <cellStyle name="桁区切り 23 2 3 3" xfId="7655" xr:uid="{F96496D2-EA97-4246-8008-B339D3332F19}"/>
    <cellStyle name="桁区切り 23 2 3 4" xfId="7656" xr:uid="{6FCD55F6-9273-42B3-9B8C-1AA1ED47B83D}"/>
    <cellStyle name="桁区切り 23 2 4" xfId="7657" xr:uid="{32C1D3E4-C631-4FB4-9D8B-E29AF4B00934}"/>
    <cellStyle name="桁区切り 23 2 4 2" xfId="7658" xr:uid="{7241FF7D-C94E-48E5-85D8-57F9DAA00693}"/>
    <cellStyle name="桁区切り 23 2 5" xfId="7659" xr:uid="{3665E285-DDB4-4A5C-ABB8-6F97B00A99E6}"/>
    <cellStyle name="桁区切り 23 2 6" xfId="7660" xr:uid="{40A5F68A-5DF9-4CA3-A556-3F4983EA0A53}"/>
    <cellStyle name="桁区切り 23 2 7" xfId="7661" xr:uid="{422D9CF0-8BF5-4BF2-873C-7ADA18616C03}"/>
    <cellStyle name="桁区切り 23 3" xfId="7662" xr:uid="{375DC3CA-1488-4522-BB1A-D694F99BAD1D}"/>
    <cellStyle name="桁区切り 23 3 2" xfId="7663" xr:uid="{D266292D-1C65-4EA3-ACE1-EEBD84279219}"/>
    <cellStyle name="桁区切り 23 3 2 2" xfId="7664" xr:uid="{79B98E2D-197C-4DB9-B3FD-9E0707E2816D}"/>
    <cellStyle name="桁区切り 23 3 2 2 2" xfId="7665" xr:uid="{03B150EF-B324-4DB1-B6E2-E86AFDDE7E37}"/>
    <cellStyle name="桁区切り 23 3 2 2 2 2" xfId="7666" xr:uid="{72B3D4D5-E646-45BA-A9C4-50FFC1B4D4B8}"/>
    <cellStyle name="桁区切り 23 3 2 2 3" xfId="7667" xr:uid="{9A537E14-A5D5-4452-A500-9D3BE6FB8E13}"/>
    <cellStyle name="桁区切り 23 3 2 2 4" xfId="7668" xr:uid="{07036491-8A98-4A5A-ACCF-1E3628D863E5}"/>
    <cellStyle name="桁区切り 23 3 2 3" xfId="7669" xr:uid="{D431D60D-362E-4219-8222-5DB39204E00F}"/>
    <cellStyle name="桁区切り 23 3 2 3 2" xfId="7670" xr:uid="{3E28B19A-6969-46E1-8336-1A2B48871038}"/>
    <cellStyle name="桁区切り 23 3 2 4" xfId="7671" xr:uid="{41C64946-6AC9-4E06-B6D8-1DF131C1E2D1}"/>
    <cellStyle name="桁区切り 23 3 2 5" xfId="7672" xr:uid="{7F43B642-1FEC-4CA7-BEAE-858C8338C314}"/>
    <cellStyle name="桁区切り 23 3 3" xfId="7673" xr:uid="{C8DFBF35-6984-4982-A455-DF269E158045}"/>
    <cellStyle name="桁区切り 23 3 3 2" xfId="7674" xr:uid="{9B308D42-028C-4554-82B6-4D88C554085A}"/>
    <cellStyle name="桁区切り 23 3 3 2 2" xfId="7675" xr:uid="{BE9CD5BF-7E0B-41DC-A679-317DBC602F0E}"/>
    <cellStyle name="桁区切り 23 3 3 3" xfId="7676" xr:uid="{DB5EDC61-FD7D-475E-BC9B-D7DF6EB0ADCB}"/>
    <cellStyle name="桁区切り 23 3 3 4" xfId="7677" xr:uid="{1264B498-7489-427C-A741-7409D447DAEF}"/>
    <cellStyle name="桁区切り 23 3 4" xfId="7678" xr:uid="{0D996FBF-C458-4F5B-818C-95B4E6F66FBF}"/>
    <cellStyle name="桁区切り 23 3 4 2" xfId="7679" xr:uid="{1A538281-94AF-474D-953A-081A9EC2C8E3}"/>
    <cellStyle name="桁区切り 23 3 5" xfId="7680" xr:uid="{89FD3763-36EE-40C5-97AD-EEC0DD4E2F31}"/>
    <cellStyle name="桁区切り 23 3 6" xfId="7681" xr:uid="{E1CA016F-06C8-4040-AC7F-51F1543582B0}"/>
    <cellStyle name="桁区切り 23 3 7" xfId="7682" xr:uid="{BC35065C-E505-46DE-8255-1801862EEF68}"/>
    <cellStyle name="桁区切り 23 4" xfId="7683" xr:uid="{F95370B4-D513-48F6-8521-0FB85847FB23}"/>
    <cellStyle name="桁区切り 23 4 2" xfId="7684" xr:uid="{4B5FD73E-4577-416A-A4CF-BB8E74810E9A}"/>
    <cellStyle name="桁区切り 23 4 2 2" xfId="7685" xr:uid="{9A2CB090-38A6-4FBB-B2CA-B56004E5C3BA}"/>
    <cellStyle name="桁区切り 23 4 2 2 2" xfId="7686" xr:uid="{4064BC0E-9844-49B3-B960-2A70D4E5E563}"/>
    <cellStyle name="桁区切り 23 4 2 3" xfId="7687" xr:uid="{F5BEC43C-5A97-4354-98DD-FBC9E417ADB0}"/>
    <cellStyle name="桁区切り 23 4 2 4" xfId="7688" xr:uid="{53D8CFFD-B1FA-4BD7-B445-149825D9E38A}"/>
    <cellStyle name="桁区切り 23 4 3" xfId="7689" xr:uid="{2F1619DC-61FD-4D02-80E5-EF8A2A8F4CCC}"/>
    <cellStyle name="桁区切り 23 4 3 2" xfId="7690" xr:uid="{BEB9401D-D5C8-4372-AD72-D3EAE68FE357}"/>
    <cellStyle name="桁区切り 23 4 4" xfId="7691" xr:uid="{7635358F-7531-40B9-888C-9CA87B293DC7}"/>
    <cellStyle name="桁区切り 23 4 5" xfId="7692" xr:uid="{9E47990D-DE09-4D51-BFFA-7DBCEAF298B6}"/>
    <cellStyle name="桁区切り 23 5" xfId="7693" xr:uid="{3F6F495F-C512-4C6C-B6E7-190FF2CD35A8}"/>
    <cellStyle name="桁区切り 23 5 2" xfId="7694" xr:uid="{CD29D01F-2B78-47D4-A972-C1482C77165F}"/>
    <cellStyle name="桁区切り 23 5 2 2" xfId="7695" xr:uid="{C8C59CF1-2298-4EC6-9165-0A8C7E827471}"/>
    <cellStyle name="桁区切り 23 5 3" xfId="7696" xr:uid="{9B785C30-AB0A-4BAA-AF67-A4B7D62102D1}"/>
    <cellStyle name="桁区切り 23 5 4" xfId="7697" xr:uid="{6B274EAC-04D2-4D72-918B-C0CC145EC2F0}"/>
    <cellStyle name="桁区切り 23 6" xfId="7698" xr:uid="{BBEEC9A0-D65A-481B-A71D-67BC3D8CAB36}"/>
    <cellStyle name="桁区切り 23 6 2" xfId="7699" xr:uid="{08F8B0AC-3580-4DFA-9CE6-BD4AA7484D5F}"/>
    <cellStyle name="桁区切り 23 7" xfId="7700" xr:uid="{52D880E3-319A-4510-BC21-9E7BB4FEF5D1}"/>
    <cellStyle name="桁区切り 23 8" xfId="7701" xr:uid="{F75A9703-3727-49FA-B8E7-1F5C9F054E57}"/>
    <cellStyle name="桁区切り 23 9" xfId="7702" xr:uid="{5EDD1A27-CC35-460C-B29C-FF142E3FAD4C}"/>
    <cellStyle name="桁区切り 24" xfId="7703" xr:uid="{B3CACDF3-9B29-4F55-938B-011E7CC1A04D}"/>
    <cellStyle name="桁区切り 24 2" xfId="7704" xr:uid="{53C6AC25-7C66-4AE5-B4D4-A73D948D4162}"/>
    <cellStyle name="桁区切り 24 2 2" xfId="7705" xr:uid="{282F9A87-EB83-45B7-98FE-21EA6BD64DD6}"/>
    <cellStyle name="桁区切り 24 2 2 2" xfId="7706" xr:uid="{6D4D0F56-94BD-4EDC-A9AF-83C3A62746E7}"/>
    <cellStyle name="桁区切り 24 2 2 2 2" xfId="7707" xr:uid="{1460389D-88DA-47BE-B07B-4BB3678E4730}"/>
    <cellStyle name="桁区切り 24 2 2 2 2 2" xfId="7708" xr:uid="{C17B55B5-08A8-42D6-9915-4228F1A22A1E}"/>
    <cellStyle name="桁区切り 24 2 2 2 3" xfId="7709" xr:uid="{87FF8570-3A51-4F2E-AFAD-1EF4313A13BE}"/>
    <cellStyle name="桁区切り 24 2 2 2 4" xfId="7710" xr:uid="{3A9C2E21-F5B9-4E43-A718-32395DF8E8C7}"/>
    <cellStyle name="桁区切り 24 2 2 3" xfId="7711" xr:uid="{9B402B17-B88D-4385-8D44-8F71C13036E3}"/>
    <cellStyle name="桁区切り 24 2 2 3 2" xfId="7712" xr:uid="{E424F2AA-8645-4C3B-B88A-4D6A823E13AD}"/>
    <cellStyle name="桁区切り 24 2 2 4" xfId="7713" xr:uid="{2227BE40-E185-4624-BBF0-555B3C471225}"/>
    <cellStyle name="桁区切り 24 2 2 5" xfId="7714" xr:uid="{A3FDA427-8F35-4CC9-8150-1331248C0EFD}"/>
    <cellStyle name="桁区切り 24 2 3" xfId="7715" xr:uid="{53945031-5F49-4D44-AD65-D73832C8053D}"/>
    <cellStyle name="桁区切り 24 2 3 2" xfId="7716" xr:uid="{0A505E37-28AC-4134-8762-E75C16633219}"/>
    <cellStyle name="桁区切り 24 2 3 2 2" xfId="7717" xr:uid="{4D5A69A2-5FE5-41F3-8710-1886A306003C}"/>
    <cellStyle name="桁区切り 24 2 3 3" xfId="7718" xr:uid="{92EDD6DB-936A-4183-8726-CDCEBC4E01B6}"/>
    <cellStyle name="桁区切り 24 2 3 4" xfId="7719" xr:uid="{8E28A65C-7FD5-4E6E-BBC7-C8F6A0E5025A}"/>
    <cellStyle name="桁区切り 24 2 4" xfId="7720" xr:uid="{F40FAE07-C934-4134-A8F2-08A140D9D752}"/>
    <cellStyle name="桁区切り 24 2 4 2" xfId="7721" xr:uid="{2192196B-BA24-4CD6-8E6F-6E5A984BEC44}"/>
    <cellStyle name="桁区切り 24 2 5" xfId="7722" xr:uid="{99DCA23D-352A-4369-A105-DFEF1841C58E}"/>
    <cellStyle name="桁区切り 24 2 6" xfId="7723" xr:uid="{7C997857-518F-4824-8460-7E7C478DEDF4}"/>
    <cellStyle name="桁区切り 24 2 7" xfId="7724" xr:uid="{6A96A766-F9BE-4BD9-A50C-9F4E6CF0B044}"/>
    <cellStyle name="桁区切り 24 3" xfId="7725" xr:uid="{6842BB4E-761B-4A68-A0F1-49A6BBDC45C1}"/>
    <cellStyle name="桁区切り 24 3 2" xfId="7726" xr:uid="{1EF42FEB-077B-409A-A3DC-BCD8459D7D13}"/>
    <cellStyle name="桁区切り 24 3 2 2" xfId="7727" xr:uid="{1B810D1A-9A3C-4336-9238-7B5D04C79AB7}"/>
    <cellStyle name="桁区切り 24 3 2 2 2" xfId="7728" xr:uid="{536C0DCB-78B9-4958-BA1F-2B380FB8F0EF}"/>
    <cellStyle name="桁区切り 24 3 2 2 2 2" xfId="7729" xr:uid="{00F2A45B-71E0-434F-9065-289FFF67838E}"/>
    <cellStyle name="桁区切り 24 3 2 2 3" xfId="7730" xr:uid="{F960528C-A750-418A-AB1F-74D70C49BAA2}"/>
    <cellStyle name="桁区切り 24 3 2 2 4" xfId="7731" xr:uid="{4F5B1423-61C8-4D46-88BF-BC617F0D344F}"/>
    <cellStyle name="桁区切り 24 3 2 3" xfId="7732" xr:uid="{B601F150-09D4-470A-9079-02CD07ABFC9C}"/>
    <cellStyle name="桁区切り 24 3 2 3 2" xfId="7733" xr:uid="{60D7FD08-5BC4-4778-AD17-C1F7B7E99195}"/>
    <cellStyle name="桁区切り 24 3 2 4" xfId="7734" xr:uid="{83651D5F-C843-4A4A-AAC0-FC6B5F64FD59}"/>
    <cellStyle name="桁区切り 24 3 2 5" xfId="7735" xr:uid="{F091AB9F-DA0C-4153-9999-0BAB874189B7}"/>
    <cellStyle name="桁区切り 24 3 3" xfId="7736" xr:uid="{B2CB96E1-20B7-441D-AF4F-768741A92D12}"/>
    <cellStyle name="桁区切り 24 3 3 2" xfId="7737" xr:uid="{3E3BB2D6-C3B6-4985-8BFB-6460E415D243}"/>
    <cellStyle name="桁区切り 24 3 3 2 2" xfId="7738" xr:uid="{C97D520D-7E04-49A0-8F73-34C70F8E1294}"/>
    <cellStyle name="桁区切り 24 3 3 3" xfId="7739" xr:uid="{721BE954-0775-4E57-BF9D-A626138DEC6A}"/>
    <cellStyle name="桁区切り 24 3 3 4" xfId="7740" xr:uid="{F97633BC-A1BC-4DA6-A0B4-F3687594ED42}"/>
    <cellStyle name="桁区切り 24 3 4" xfId="7741" xr:uid="{85E36DCE-59B7-4E26-AFE6-31C9D3C89E05}"/>
    <cellStyle name="桁区切り 24 3 4 2" xfId="7742" xr:uid="{B6BBBE1B-671D-466A-94DF-E67A320B1265}"/>
    <cellStyle name="桁区切り 24 3 5" xfId="7743" xr:uid="{90D6F51A-864C-4CD5-BA86-4508A2ACC113}"/>
    <cellStyle name="桁区切り 24 3 6" xfId="7744" xr:uid="{3919A314-B8A4-46E4-B66E-5A0A33489595}"/>
    <cellStyle name="桁区切り 24 3 7" xfId="7745" xr:uid="{F8BFA129-4812-4ECB-BAD0-A8219F720A06}"/>
    <cellStyle name="桁区切り 24 4" xfId="7746" xr:uid="{1562B545-EEDA-43E3-ABA2-56FAFFF6947A}"/>
    <cellStyle name="桁区切り 24 4 2" xfId="7747" xr:uid="{2365EF52-C65B-4FAB-AE32-8A9165EA45AF}"/>
    <cellStyle name="桁区切り 24 4 2 2" xfId="7748" xr:uid="{8220E3EF-2B0E-444A-9643-B07858569520}"/>
    <cellStyle name="桁区切り 24 4 2 2 2" xfId="7749" xr:uid="{72C0122A-5B85-4E15-9FA5-6F5E137E2389}"/>
    <cellStyle name="桁区切り 24 4 2 3" xfId="7750" xr:uid="{2CF1E45D-8FF2-43BB-8537-63F5C5A7747F}"/>
    <cellStyle name="桁区切り 24 4 2 4" xfId="7751" xr:uid="{2F83D980-3950-4E8A-BA06-C31FA54DEAD7}"/>
    <cellStyle name="桁区切り 24 4 3" xfId="7752" xr:uid="{0C93EED7-A8A2-4F62-9EEC-3C514F7BA69C}"/>
    <cellStyle name="桁区切り 24 4 3 2" xfId="7753" xr:uid="{81FCD196-01EE-4675-AB6B-C38868DC2144}"/>
    <cellStyle name="桁区切り 24 4 4" xfId="7754" xr:uid="{1393F704-D169-4983-96F5-F3D751141ACC}"/>
    <cellStyle name="桁区切り 24 4 5" xfId="7755" xr:uid="{3A1AF3B5-724B-4040-83BC-7EEFFA8B295F}"/>
    <cellStyle name="桁区切り 24 5" xfId="7756" xr:uid="{31E835F3-A36B-46D2-A140-1941A08CCD97}"/>
    <cellStyle name="桁区切り 24 5 2" xfId="7757" xr:uid="{B8CE99F5-714D-4B48-8D77-6BA1975ECA63}"/>
    <cellStyle name="桁区切り 24 5 2 2" xfId="7758" xr:uid="{DF26468D-B164-43A2-A8A0-9E15FB6DBCB1}"/>
    <cellStyle name="桁区切り 24 5 3" xfId="7759" xr:uid="{81D1B4B5-7E78-46BC-8FDD-4A57A884E84C}"/>
    <cellStyle name="桁区切り 24 5 4" xfId="7760" xr:uid="{2DA33E2C-4F52-4D25-B680-039C37CD1045}"/>
    <cellStyle name="桁区切り 24 6" xfId="7761" xr:uid="{F9A35A38-DD3B-4597-996B-2E485974720A}"/>
    <cellStyle name="桁区切り 24 6 2" xfId="7762" xr:uid="{6AC7B521-B092-463F-A1AA-59341FFDA922}"/>
    <cellStyle name="桁区切り 24 7" xfId="7763" xr:uid="{B29934AB-04BA-4D4E-941E-022639D4AE0B}"/>
    <cellStyle name="桁区切り 24 8" xfId="7764" xr:uid="{2EEE2401-08DA-454F-94B9-CF6A59899473}"/>
    <cellStyle name="桁区切り 24 9" xfId="7765" xr:uid="{16729245-A602-42FE-9E71-8CFE90D83F14}"/>
    <cellStyle name="桁区切り 25" xfId="7766" xr:uid="{8A0A145E-0BD4-4949-9ECB-660F8D09EAA8}"/>
    <cellStyle name="桁区切り 25 2" xfId="7767" xr:uid="{2BFC2759-A767-4757-8EA1-BB9C6E2DF658}"/>
    <cellStyle name="桁区切り 25 2 2" xfId="7768" xr:uid="{27251827-5A67-4069-8C9D-88B3880D8B18}"/>
    <cellStyle name="桁区切り 25 2 2 2" xfId="7769" xr:uid="{C274D9AC-0D9D-4689-8F2C-4FB367D285A9}"/>
    <cellStyle name="桁区切り 25 2 2 2 2" xfId="7770" xr:uid="{B61E7819-21F1-4C70-B3D6-FC1082D1634F}"/>
    <cellStyle name="桁区切り 25 2 2 2 2 2" xfId="7771" xr:uid="{08188FC3-39D4-4CE8-BD10-ADEFE57E179F}"/>
    <cellStyle name="桁区切り 25 2 2 2 3" xfId="7772" xr:uid="{EC830B68-9BFA-4795-B25C-16A178F3A6F6}"/>
    <cellStyle name="桁区切り 25 2 2 2 4" xfId="7773" xr:uid="{55081685-380A-4960-AF27-53DC1882B504}"/>
    <cellStyle name="桁区切り 25 2 2 3" xfId="7774" xr:uid="{11331B4B-58D6-4C8D-855E-53E2D1C0E0A5}"/>
    <cellStyle name="桁区切り 25 2 2 3 2" xfId="7775" xr:uid="{068C73F2-7F64-41D3-8808-E7FA83B17BF3}"/>
    <cellStyle name="桁区切り 25 2 2 4" xfId="7776" xr:uid="{2F58882C-039F-404E-B492-6142B974915B}"/>
    <cellStyle name="桁区切り 25 2 2 5" xfId="7777" xr:uid="{DED15B44-F4DB-46A0-8AFC-59666A68672C}"/>
    <cellStyle name="桁区切り 25 2 3" xfId="7778" xr:uid="{DD4634FC-4664-434B-905A-FEDC4FC79CEA}"/>
    <cellStyle name="桁区切り 25 2 3 2" xfId="7779" xr:uid="{FFEC7417-0BA6-4920-AE4C-E5ECCDB924E9}"/>
    <cellStyle name="桁区切り 25 2 3 2 2" xfId="7780" xr:uid="{2FF9BEAA-95C0-4A42-84FB-9CB4081CDBAE}"/>
    <cellStyle name="桁区切り 25 2 3 3" xfId="7781" xr:uid="{BF0D9E9A-1879-4F31-94EA-5575DADB596E}"/>
    <cellStyle name="桁区切り 25 2 3 4" xfId="7782" xr:uid="{D3FD56A6-4504-4506-9647-CFCD8AE75C6E}"/>
    <cellStyle name="桁区切り 25 2 4" xfId="7783" xr:uid="{38B629FB-CE8F-41E4-B01F-1027D875A9C0}"/>
    <cellStyle name="桁区切り 25 2 4 2" xfId="7784" xr:uid="{69A8A2C7-A9BD-4E69-AB13-E39F3604B874}"/>
    <cellStyle name="桁区切り 25 2 5" xfId="7785" xr:uid="{1D3E8701-8ECC-4764-BDF2-4906FC7BE5CB}"/>
    <cellStyle name="桁区切り 25 2 6" xfId="7786" xr:uid="{9CAE7D07-CECE-4F16-9B66-642821176020}"/>
    <cellStyle name="桁区切り 25 2 7" xfId="7787" xr:uid="{88442FBD-4101-41F1-AA26-DE4AF17CFB2D}"/>
    <cellStyle name="桁区切り 25 3" xfId="7788" xr:uid="{4307148E-8A16-4C9A-99B1-2FA346D347DB}"/>
    <cellStyle name="桁区切り 25 3 2" xfId="7789" xr:uid="{A1D3FC40-B8FA-4A76-B1A1-2674C3A07559}"/>
    <cellStyle name="桁区切り 25 3 2 2" xfId="7790" xr:uid="{1B9849A9-527E-46B4-BD80-503CCC5FA287}"/>
    <cellStyle name="桁区切り 25 3 2 2 2" xfId="7791" xr:uid="{7F30467B-E43A-4241-965F-4B8B6A0DAEA2}"/>
    <cellStyle name="桁区切り 25 3 2 2 2 2" xfId="7792" xr:uid="{DC9F7CEC-71C2-4C8D-9E16-0F52107CE286}"/>
    <cellStyle name="桁区切り 25 3 2 2 3" xfId="7793" xr:uid="{9653E47C-173F-4C33-9C59-EC414A383389}"/>
    <cellStyle name="桁区切り 25 3 2 2 4" xfId="7794" xr:uid="{177D61C6-190D-4FEE-92D6-ADB456851893}"/>
    <cellStyle name="桁区切り 25 3 2 3" xfId="7795" xr:uid="{3F275A20-95F0-44B1-B55B-7E9EB9B29BD1}"/>
    <cellStyle name="桁区切り 25 3 2 3 2" xfId="7796" xr:uid="{DD8FD4E2-B986-40F0-BC91-DC5504489B2B}"/>
    <cellStyle name="桁区切り 25 3 2 4" xfId="7797" xr:uid="{5C30FBCB-09B8-4B16-9C16-5F49F590B0B8}"/>
    <cellStyle name="桁区切り 25 3 2 5" xfId="7798" xr:uid="{B8FFF516-55AA-46BC-BF65-21684CB28197}"/>
    <cellStyle name="桁区切り 25 3 3" xfId="7799" xr:uid="{8F3FC01D-B79A-4189-995E-87DBBC36DDC5}"/>
    <cellStyle name="桁区切り 25 3 3 2" xfId="7800" xr:uid="{7BA1A52B-7028-4A55-BADE-EBC40C72CE72}"/>
    <cellStyle name="桁区切り 25 3 3 2 2" xfId="7801" xr:uid="{04ED462E-A66D-4B07-9A76-A11751DE33B7}"/>
    <cellStyle name="桁区切り 25 3 3 3" xfId="7802" xr:uid="{922B997D-7B3F-43DB-8A20-488C3300EF77}"/>
    <cellStyle name="桁区切り 25 3 3 4" xfId="7803" xr:uid="{89784BB4-6B26-4AA9-B46B-EF33E539DB9A}"/>
    <cellStyle name="桁区切り 25 3 4" xfId="7804" xr:uid="{798AB0BE-5F88-4478-9EDE-C22CFDB02D93}"/>
    <cellStyle name="桁区切り 25 3 4 2" xfId="7805" xr:uid="{20F1F536-D0BB-47B5-8DAF-C17E84CE4D0A}"/>
    <cellStyle name="桁区切り 25 3 5" xfId="7806" xr:uid="{6DC4C9D4-94F5-4D97-BF7E-146873CB11A4}"/>
    <cellStyle name="桁区切り 25 3 6" xfId="7807" xr:uid="{E4267CC6-98FF-440C-A5AB-3F57E0F6DCD4}"/>
    <cellStyle name="桁区切り 25 3 7" xfId="7808" xr:uid="{93B54C7C-4157-43E1-B821-53340ECAED7C}"/>
    <cellStyle name="桁区切り 25 4" xfId="7809" xr:uid="{250217CF-DF84-4914-AD60-B69A9EF8D17A}"/>
    <cellStyle name="桁区切り 25 4 2" xfId="7810" xr:uid="{431DB620-6635-406F-B3FE-F355759615B7}"/>
    <cellStyle name="桁区切り 25 4 2 2" xfId="7811" xr:uid="{A29EA2FA-FD49-4BEC-AB2D-889ACED7FFA1}"/>
    <cellStyle name="桁区切り 25 4 2 2 2" xfId="7812" xr:uid="{451AF2E2-E355-4A7B-A16A-016A40A914D2}"/>
    <cellStyle name="桁区切り 25 4 2 3" xfId="7813" xr:uid="{6D840CDD-DABC-43B9-A105-1B52E5B15CE1}"/>
    <cellStyle name="桁区切り 25 4 2 4" xfId="7814" xr:uid="{7D8BF856-1766-407C-86EA-03941B55B71A}"/>
    <cellStyle name="桁区切り 25 4 3" xfId="7815" xr:uid="{120900A1-2B45-4974-96CA-11DA0E1F63C5}"/>
    <cellStyle name="桁区切り 25 4 3 2" xfId="7816" xr:uid="{D00685B2-FFA1-4606-8170-83924D68206D}"/>
    <cellStyle name="桁区切り 25 4 4" xfId="7817" xr:uid="{28B3DC95-90A9-4554-BAA5-94B4AFF07CBF}"/>
    <cellStyle name="桁区切り 25 4 5" xfId="7818" xr:uid="{DE309750-B286-4A48-B94D-E008D1604279}"/>
    <cellStyle name="桁区切り 25 5" xfId="7819" xr:uid="{E7C02D64-52EB-4DB9-9C57-4292214D179D}"/>
    <cellStyle name="桁区切り 25 5 2" xfId="7820" xr:uid="{41F5962C-A6D3-4DCE-AB40-32A9CC358D6A}"/>
    <cellStyle name="桁区切り 25 5 2 2" xfId="7821" xr:uid="{FFB4CD18-6DBF-4FD7-BA04-1D5AB3DC0D51}"/>
    <cellStyle name="桁区切り 25 5 3" xfId="7822" xr:uid="{9D89DC65-B24F-438B-B976-49F4B2472E7F}"/>
    <cellStyle name="桁区切り 25 5 4" xfId="7823" xr:uid="{0C6F9C1E-3C3E-48DA-8A1C-82DDEA2C6682}"/>
    <cellStyle name="桁区切り 25 6" xfId="7824" xr:uid="{0C988246-D8CA-49A6-A756-40E6980C5DA5}"/>
    <cellStyle name="桁区切り 25 6 2" xfId="7825" xr:uid="{9419D63F-8153-4A6F-95F2-1963C261EE18}"/>
    <cellStyle name="桁区切り 25 7" xfId="7826" xr:uid="{9DD2449F-F6DE-484B-B7CB-498CA001F59B}"/>
    <cellStyle name="桁区切り 25 8" xfId="7827" xr:uid="{CAF33BBC-509D-45AD-9DE7-56E19B8B8400}"/>
    <cellStyle name="桁区切り 25 9" xfId="7828" xr:uid="{7ABA602F-CFB5-414A-9EF6-6B22BD6886D3}"/>
    <cellStyle name="桁区切り 26" xfId="7829" xr:uid="{C60563F9-5004-4C5F-9F99-175E6C13AE08}"/>
    <cellStyle name="桁区切り 26 2" xfId="7830" xr:uid="{58E4E87A-D0DE-4D32-B3BC-44E554C22EDD}"/>
    <cellStyle name="桁区切り 26 2 2" xfId="7831" xr:uid="{B52019D0-039F-40F6-8080-519B94622CF9}"/>
    <cellStyle name="桁区切り 26 2 2 2" xfId="7832" xr:uid="{570CC7A5-A0EC-4256-B509-F63598BD4E4A}"/>
    <cellStyle name="桁区切り 26 2 2 2 2" xfId="7833" xr:uid="{85E77B54-AB24-4A63-85CF-EFDDFADA69ED}"/>
    <cellStyle name="桁区切り 26 2 2 2 2 2" xfId="7834" xr:uid="{F4F9D070-6A5D-4A0A-8C7A-888459D5BF47}"/>
    <cellStyle name="桁区切り 26 2 2 2 3" xfId="7835" xr:uid="{D93C986C-6F46-45D6-861B-D6EF3D7BD00F}"/>
    <cellStyle name="桁区切り 26 2 2 2 4" xfId="7836" xr:uid="{A20186DA-D76F-4417-8B7E-CE5EB032BCFB}"/>
    <cellStyle name="桁区切り 26 2 2 3" xfId="7837" xr:uid="{364EB9B6-C64E-4DC5-90B1-8B248979DCF4}"/>
    <cellStyle name="桁区切り 26 2 2 3 2" xfId="7838" xr:uid="{4ACB84CF-6857-4757-B651-E2878FCD4741}"/>
    <cellStyle name="桁区切り 26 2 2 4" xfId="7839" xr:uid="{C18628E0-A03C-46D5-BBB2-80D9293DCAA5}"/>
    <cellStyle name="桁区切り 26 2 2 5" xfId="7840" xr:uid="{205F136A-D1AE-4AC3-8DA7-21832987499B}"/>
    <cellStyle name="桁区切り 26 2 3" xfId="7841" xr:uid="{CB6F48FF-CFC2-4DFA-8F9E-CCE1E7306DA4}"/>
    <cellStyle name="桁区切り 26 2 3 2" xfId="7842" xr:uid="{FE84335B-7E45-4A3C-AE78-C905B9DF3F3E}"/>
    <cellStyle name="桁区切り 26 2 3 2 2" xfId="7843" xr:uid="{3D4A1AD7-09F5-457A-9F31-284A26FAF3B5}"/>
    <cellStyle name="桁区切り 26 2 3 3" xfId="7844" xr:uid="{BEDB4CE7-08DD-4EF6-AB01-B49CE69405D3}"/>
    <cellStyle name="桁区切り 26 2 3 4" xfId="7845" xr:uid="{59B9F40B-5D80-4D9A-BC63-4B3F00DCA3AD}"/>
    <cellStyle name="桁区切り 26 2 4" xfId="7846" xr:uid="{25D2587D-3884-49E6-886E-AD341D099E9E}"/>
    <cellStyle name="桁区切り 26 2 4 2" xfId="7847" xr:uid="{5EC267BD-5769-4B7E-9F5A-FDBC5CCCAA84}"/>
    <cellStyle name="桁区切り 26 2 5" xfId="7848" xr:uid="{045E24FA-6320-4B23-A642-B74B94339184}"/>
    <cellStyle name="桁区切り 26 2 6" xfId="7849" xr:uid="{830BB8A3-BB59-4BF7-B62F-41651C3CB0B1}"/>
    <cellStyle name="桁区切り 26 2 7" xfId="7850" xr:uid="{5B7952F5-05E9-401D-9365-147BA87B0312}"/>
    <cellStyle name="桁区切り 26 3" xfId="7851" xr:uid="{5AC25413-D4AD-4F16-B8F7-1354997E9545}"/>
    <cellStyle name="桁区切り 26 3 2" xfId="7852" xr:uid="{A70B70C8-1D55-45C3-8D6F-DA64139A2BE9}"/>
    <cellStyle name="桁区切り 26 3 2 2" xfId="7853" xr:uid="{77977C55-11D0-4A15-8D01-6919B7556C12}"/>
    <cellStyle name="桁区切り 26 3 2 2 2" xfId="7854" xr:uid="{A0A5DF12-7FD1-48C0-94F9-6B50EAC5875A}"/>
    <cellStyle name="桁区切り 26 3 2 2 2 2" xfId="7855" xr:uid="{03C7EBEE-DF60-4EBC-8DE5-4A47CB62D0C4}"/>
    <cellStyle name="桁区切り 26 3 2 2 3" xfId="7856" xr:uid="{0E99B1D0-F019-48EA-9D82-4080CEB559EA}"/>
    <cellStyle name="桁区切り 26 3 2 2 4" xfId="7857" xr:uid="{E031FE94-E431-4E99-9D59-7F3527E5D0CF}"/>
    <cellStyle name="桁区切り 26 3 2 3" xfId="7858" xr:uid="{B9417FFC-BA36-4B92-A0E0-FD134C27CD3B}"/>
    <cellStyle name="桁区切り 26 3 2 3 2" xfId="7859" xr:uid="{7B076F10-04A8-4A1F-80C5-4D5ECA76CACC}"/>
    <cellStyle name="桁区切り 26 3 2 4" xfId="7860" xr:uid="{812C32E2-2A29-41B5-AB9D-B2D060B0575C}"/>
    <cellStyle name="桁区切り 26 3 2 5" xfId="7861" xr:uid="{02082167-CBB3-407D-9D85-F9EC972A1DAC}"/>
    <cellStyle name="桁区切り 26 3 3" xfId="7862" xr:uid="{95BD5F5F-859B-46E6-8BBF-531A0DF238E0}"/>
    <cellStyle name="桁区切り 26 3 3 2" xfId="7863" xr:uid="{F61CC01C-E477-4255-86ED-F639FD0955F7}"/>
    <cellStyle name="桁区切り 26 3 3 2 2" xfId="7864" xr:uid="{8D52116B-11B9-49EF-A7A9-E3147A13D06F}"/>
    <cellStyle name="桁区切り 26 3 3 3" xfId="7865" xr:uid="{CD66196C-0F25-4D0A-BDE3-54F766F499D2}"/>
    <cellStyle name="桁区切り 26 3 3 4" xfId="7866" xr:uid="{009A06C4-5F11-4B04-9D1E-C68C793BA11D}"/>
    <cellStyle name="桁区切り 26 3 4" xfId="7867" xr:uid="{2D1F5612-345B-4B5A-BE48-A670FBEF214D}"/>
    <cellStyle name="桁区切り 26 3 4 2" xfId="7868" xr:uid="{616AB551-13F8-4255-8D14-16A12A9B816A}"/>
    <cellStyle name="桁区切り 26 3 5" xfId="7869" xr:uid="{D044E9D0-305F-4E37-9A47-21DDF192FBD5}"/>
    <cellStyle name="桁区切り 26 3 6" xfId="7870" xr:uid="{8391C6A9-C9DC-468F-B8CD-803DBE3F2130}"/>
    <cellStyle name="桁区切り 26 3 7" xfId="7871" xr:uid="{D4BB5A68-06F8-4BEC-BE42-E3AEF422799B}"/>
    <cellStyle name="桁区切り 26 4" xfId="7872" xr:uid="{0F5E304C-D29F-4EDA-83D1-69954DF826DA}"/>
    <cellStyle name="桁区切り 26 4 2" xfId="7873" xr:uid="{165048A8-0545-4B1C-B0CF-4820596FF10F}"/>
    <cellStyle name="桁区切り 26 4 2 2" xfId="7874" xr:uid="{E5068314-5DF6-4F24-AFC8-C0FD684F5FA0}"/>
    <cellStyle name="桁区切り 26 4 2 2 2" xfId="7875" xr:uid="{C4E831CB-735B-4CE7-8254-F8E5E31A263F}"/>
    <cellStyle name="桁区切り 26 4 2 3" xfId="7876" xr:uid="{67C28D42-96D0-47D0-955C-E4BECEE2541F}"/>
    <cellStyle name="桁区切り 26 4 2 4" xfId="7877" xr:uid="{A30374E9-3F39-43C7-B6D8-4D6DBBB3B01F}"/>
    <cellStyle name="桁区切り 26 4 3" xfId="7878" xr:uid="{BDE0D02A-1976-4C0D-B257-4953C62DE1C1}"/>
    <cellStyle name="桁区切り 26 4 3 2" xfId="7879" xr:uid="{6977F9A9-3F37-45D9-97D9-25052D488304}"/>
    <cellStyle name="桁区切り 26 4 4" xfId="7880" xr:uid="{6F9CF991-2FA9-4DA1-97D9-ADF61C45BE72}"/>
    <cellStyle name="桁区切り 26 4 5" xfId="7881" xr:uid="{51CD7A27-5941-412E-80DD-765CE57778A0}"/>
    <cellStyle name="桁区切り 26 5" xfId="7882" xr:uid="{4235077C-8DCC-4FA3-8F81-DEC6C756797A}"/>
    <cellStyle name="桁区切り 26 5 2" xfId="7883" xr:uid="{1FF3DE07-838D-4214-AEC0-C604D2967052}"/>
    <cellStyle name="桁区切り 26 5 2 2" xfId="7884" xr:uid="{C1FDA29D-3515-4F37-81DC-98BF181DCA22}"/>
    <cellStyle name="桁区切り 26 5 3" xfId="7885" xr:uid="{D768757B-6BD7-4D89-952B-6AA12CB290AD}"/>
    <cellStyle name="桁区切り 26 5 4" xfId="7886" xr:uid="{CC202E44-FD92-453C-9FFB-3DA1E0EC10F4}"/>
    <cellStyle name="桁区切り 26 6" xfId="7887" xr:uid="{9D5B6D13-C172-4989-8407-CDF3E3518309}"/>
    <cellStyle name="桁区切り 26 6 2" xfId="7888" xr:uid="{2FB58425-243F-43D1-8F20-7A2DBA30C9EB}"/>
    <cellStyle name="桁区切り 26 7" xfId="7889" xr:uid="{8BD7D32E-E6E6-4CD7-9A48-FBB47F43C7D0}"/>
    <cellStyle name="桁区切り 26 8" xfId="7890" xr:uid="{B3C70D0D-6DEB-46D8-8CAE-8F67C56D6306}"/>
    <cellStyle name="桁区切り 26 9" xfId="7891" xr:uid="{6BDBAB25-42F7-4A49-A528-B55F87BA950E}"/>
    <cellStyle name="桁区切り 27" xfId="7892" xr:uid="{ED0B26AC-2D3F-488E-BA3C-9E4D6BE32AF0}"/>
    <cellStyle name="桁区切り 27 2" xfId="7893" xr:uid="{45D05448-24B0-43AA-BA42-4E53232ADF12}"/>
    <cellStyle name="桁区切り 27 2 2" xfId="7894" xr:uid="{6A4D3A82-9476-4695-B23E-FC60029F1CE9}"/>
    <cellStyle name="桁区切り 27 2 2 2" xfId="7895" xr:uid="{79D56B4A-BD5A-47E8-8925-020660EFB8BE}"/>
    <cellStyle name="桁区切り 27 2 2 2 2" xfId="7896" xr:uid="{90A9B063-3542-45DA-94A5-CD30CBAC877E}"/>
    <cellStyle name="桁区切り 27 2 2 2 2 2" xfId="7897" xr:uid="{028865E5-43C9-4CF1-A304-BB09EF90B473}"/>
    <cellStyle name="桁区切り 27 2 2 2 3" xfId="7898" xr:uid="{D10EB512-460C-45FD-8991-A0500BED3748}"/>
    <cellStyle name="桁区切り 27 2 2 2 4" xfId="7899" xr:uid="{3A5D49D6-59F9-419F-B11C-580EB8888927}"/>
    <cellStyle name="桁区切り 27 2 2 3" xfId="7900" xr:uid="{9A752A4D-293B-4B66-B09B-99CCC4E0DDA8}"/>
    <cellStyle name="桁区切り 27 2 2 3 2" xfId="7901" xr:uid="{A16FE5CE-52DB-4C07-8937-5FAB77638E63}"/>
    <cellStyle name="桁区切り 27 2 2 4" xfId="7902" xr:uid="{1FE60077-0BB9-48DE-8882-63003224CD0F}"/>
    <cellStyle name="桁区切り 27 2 2 5" xfId="7903" xr:uid="{8DAF4A7A-4C8E-4627-8912-A3F061626FFB}"/>
    <cellStyle name="桁区切り 27 2 3" xfId="7904" xr:uid="{0700AD96-60AD-4BC9-9B09-3CE2314AAC22}"/>
    <cellStyle name="桁区切り 27 2 3 2" xfId="7905" xr:uid="{8BF6E637-3939-44D7-B1A9-E0A1C1C8A391}"/>
    <cellStyle name="桁区切り 27 2 3 2 2" xfId="7906" xr:uid="{4223CDD7-4A15-4712-BD2E-97858499CC7D}"/>
    <cellStyle name="桁区切り 27 2 3 3" xfId="7907" xr:uid="{99F3C97E-4F15-462B-B656-FB4F86B6A212}"/>
    <cellStyle name="桁区切り 27 2 3 4" xfId="7908" xr:uid="{01BD6580-F13B-462A-BEF4-2DC3E78D1C7F}"/>
    <cellStyle name="桁区切り 27 2 4" xfId="7909" xr:uid="{016A41BC-7695-4EE6-A1F2-F450DE774E04}"/>
    <cellStyle name="桁区切り 27 2 4 2" xfId="7910" xr:uid="{97E9D8AC-DA62-43BC-9E2F-07F3EA3D71BA}"/>
    <cellStyle name="桁区切り 27 2 5" xfId="7911" xr:uid="{CC5CDBDF-B4E0-4985-8AEA-C8493D7EF5D4}"/>
    <cellStyle name="桁区切り 27 2 6" xfId="7912" xr:uid="{09F5BD3F-8F75-45BF-ABFB-49F2DD637C7C}"/>
    <cellStyle name="桁区切り 27 2 7" xfId="7913" xr:uid="{FD3B1CD4-36BB-41E5-82FF-484B548CCF1F}"/>
    <cellStyle name="桁区切り 27 3" xfId="7914" xr:uid="{E70ACED8-C8C1-49F2-B87F-A83A4DDB4136}"/>
    <cellStyle name="桁区切り 27 3 2" xfId="7915" xr:uid="{49A25F2F-4169-47E4-831C-6C70BECE0895}"/>
    <cellStyle name="桁区切り 27 3 2 2" xfId="7916" xr:uid="{7C651754-CB06-4AC3-BF4F-2D163AA73314}"/>
    <cellStyle name="桁区切り 27 3 2 2 2" xfId="7917" xr:uid="{A801096B-0348-4EBE-8B57-9C34E830AE67}"/>
    <cellStyle name="桁区切り 27 3 2 2 2 2" xfId="7918" xr:uid="{AC216E42-D185-4489-A1E5-709CF5744930}"/>
    <cellStyle name="桁区切り 27 3 2 2 3" xfId="7919" xr:uid="{F22C80DA-2AEA-4C4F-AC9A-1CA8C9BC3FBB}"/>
    <cellStyle name="桁区切り 27 3 2 2 4" xfId="7920" xr:uid="{9E2BB684-CA2E-4F56-97D9-FF46964E75A0}"/>
    <cellStyle name="桁区切り 27 3 2 3" xfId="7921" xr:uid="{9BF6C581-4A67-4EEB-877E-219C56E1E287}"/>
    <cellStyle name="桁区切り 27 3 2 3 2" xfId="7922" xr:uid="{869D4EBB-B9B2-4BC8-8BFD-2CA5C7C20F49}"/>
    <cellStyle name="桁区切り 27 3 2 4" xfId="7923" xr:uid="{D57D6CE3-F71A-499B-98C3-7AA8B1930241}"/>
    <cellStyle name="桁区切り 27 3 2 5" xfId="7924" xr:uid="{E46A8776-F660-46CF-9B69-3F7E9E7BED43}"/>
    <cellStyle name="桁区切り 27 3 3" xfId="7925" xr:uid="{F4393B21-FB80-4185-A52C-11A0C5601FC7}"/>
    <cellStyle name="桁区切り 27 3 3 2" xfId="7926" xr:uid="{4A4C2221-0238-4E63-8063-EAA9C730F210}"/>
    <cellStyle name="桁区切り 27 3 3 2 2" xfId="7927" xr:uid="{32CB888B-2C2F-4DC7-917D-67C01C64DC4F}"/>
    <cellStyle name="桁区切り 27 3 3 3" xfId="7928" xr:uid="{4FA890C3-C899-443B-9945-6BA9CE0C87C3}"/>
    <cellStyle name="桁区切り 27 3 3 4" xfId="7929" xr:uid="{7B08E04D-6D63-489C-BEF4-EC53120B5EAE}"/>
    <cellStyle name="桁区切り 27 3 4" xfId="7930" xr:uid="{8FE4D210-E219-4F2C-8538-0EDDED8F7B70}"/>
    <cellStyle name="桁区切り 27 3 4 2" xfId="7931" xr:uid="{5DE34969-FC41-41B0-84A3-7AB3757651D9}"/>
    <cellStyle name="桁区切り 27 3 5" xfId="7932" xr:uid="{38272598-967C-4A5F-80FF-F33A1CDA483A}"/>
    <cellStyle name="桁区切り 27 3 6" xfId="7933" xr:uid="{E74E7765-B12E-4390-8AF4-5824B46A938A}"/>
    <cellStyle name="桁区切り 27 3 7" xfId="7934" xr:uid="{4C046D27-5817-4CA1-98CE-E9388FFBEF2D}"/>
    <cellStyle name="桁区切り 27 4" xfId="7935" xr:uid="{C1D1CF42-6829-47D5-A73C-1CA326845FFF}"/>
    <cellStyle name="桁区切り 27 4 2" xfId="7936" xr:uid="{C04783A8-F146-475C-BCFE-CD8A34F6C297}"/>
    <cellStyle name="桁区切り 27 4 2 2" xfId="7937" xr:uid="{E2D3FB4A-435D-4487-972A-1B74ED8437CB}"/>
    <cellStyle name="桁区切り 27 4 2 2 2" xfId="7938" xr:uid="{DDDDA296-608B-45A8-BEB3-5013C8250FFE}"/>
    <cellStyle name="桁区切り 27 4 2 3" xfId="7939" xr:uid="{89AC9DB3-ABAA-4A42-848D-669B9E61E962}"/>
    <cellStyle name="桁区切り 27 4 2 4" xfId="7940" xr:uid="{145E5856-18B3-43E2-9C27-C59CADB0E36E}"/>
    <cellStyle name="桁区切り 27 4 3" xfId="7941" xr:uid="{D7D03A1B-C9BE-444C-9D57-EA62883ADD15}"/>
    <cellStyle name="桁区切り 27 4 3 2" xfId="7942" xr:uid="{A6003C2F-F48A-44BF-9AEB-636EF60EAB99}"/>
    <cellStyle name="桁区切り 27 4 4" xfId="7943" xr:uid="{32566209-F5C4-4ABD-A955-0D906B543D09}"/>
    <cellStyle name="桁区切り 27 4 5" xfId="7944" xr:uid="{DB05E055-BD64-47C2-9EEA-2D4372D2DAA2}"/>
    <cellStyle name="桁区切り 27 5" xfId="7945" xr:uid="{8A993672-58DC-48A6-ABB6-D3E702E19150}"/>
    <cellStyle name="桁区切り 27 5 2" xfId="7946" xr:uid="{18996CA6-28E6-4090-AAF6-CD82EF528112}"/>
    <cellStyle name="桁区切り 27 5 2 2" xfId="7947" xr:uid="{99F53815-92EE-4ADF-BFF4-9D6A9681643D}"/>
    <cellStyle name="桁区切り 27 5 3" xfId="7948" xr:uid="{8AB7109A-BDE2-42BE-9118-9184AA2EDBB7}"/>
    <cellStyle name="桁区切り 27 5 4" xfId="7949" xr:uid="{5D2C4ECC-A466-4845-ADD9-694E20003BF2}"/>
    <cellStyle name="桁区切り 27 6" xfId="7950" xr:uid="{BB3FCD85-5472-4B53-A4F6-E1DCA3E22625}"/>
    <cellStyle name="桁区切り 27 6 2" xfId="7951" xr:uid="{F79E2553-AE78-4310-B2E2-3B90E8735AAF}"/>
    <cellStyle name="桁区切り 27 7" xfId="7952" xr:uid="{4DECE9B4-412C-49F6-8B7F-7BF8DB53AEBD}"/>
    <cellStyle name="桁区切り 27 8" xfId="7953" xr:uid="{02D186FC-273F-46F1-B173-AC2123FBF767}"/>
    <cellStyle name="桁区切り 27 9" xfId="7954" xr:uid="{CEE82953-E158-4E9B-AD5F-B1BD37C29620}"/>
    <cellStyle name="桁区切り 28" xfId="7955" xr:uid="{7DC3F838-7F74-4AFC-8798-CCFBE65E6B9D}"/>
    <cellStyle name="桁区切り 28 2" xfId="7956" xr:uid="{1C9B19E8-9F51-4CC0-B40D-02310B775293}"/>
    <cellStyle name="桁区切り 28 2 2" xfId="7957" xr:uid="{05B272DA-7243-4450-8764-8969700B6A3C}"/>
    <cellStyle name="桁区切り 28 2 2 2" xfId="7958" xr:uid="{D250FC1B-635C-4FA1-A77B-23C1297A5BCD}"/>
    <cellStyle name="桁区切り 28 2 2 2 2" xfId="7959" xr:uid="{FCC316D4-1D2F-4DE4-A977-612C2BF34AE5}"/>
    <cellStyle name="桁区切り 28 2 2 2 2 2" xfId="7960" xr:uid="{CF8A3D5F-137A-49F4-8C8B-25518CF377D8}"/>
    <cellStyle name="桁区切り 28 2 2 2 3" xfId="7961" xr:uid="{BA019BB2-6BE8-444A-925F-06FF1B4D7E4D}"/>
    <cellStyle name="桁区切り 28 2 2 2 4" xfId="7962" xr:uid="{3B61BC87-8C19-4AE4-A3C3-A9D9CB72AFCB}"/>
    <cellStyle name="桁区切り 28 2 2 3" xfId="7963" xr:uid="{9C34E128-9557-4094-8D55-77579ED7BC0C}"/>
    <cellStyle name="桁区切り 28 2 2 3 2" xfId="7964" xr:uid="{C1C82851-8FC5-47E6-A377-49A723B22BCB}"/>
    <cellStyle name="桁区切り 28 2 2 4" xfId="7965" xr:uid="{E6D6B66F-617A-4CD8-93B3-3931E010B0F0}"/>
    <cellStyle name="桁区切り 28 2 2 5" xfId="7966" xr:uid="{80B1A4EC-ED0E-497A-B5A9-269A709DFF7F}"/>
    <cellStyle name="桁区切り 28 2 3" xfId="7967" xr:uid="{628BB43E-04CB-4F54-9377-BDB7F6CDAE08}"/>
    <cellStyle name="桁区切り 28 2 3 2" xfId="7968" xr:uid="{4B09A7AB-93EC-4815-8738-8DCBD32386A7}"/>
    <cellStyle name="桁区切り 28 2 3 2 2" xfId="7969" xr:uid="{B20B2C89-7B8F-456A-BE5E-A2D5766A0B51}"/>
    <cellStyle name="桁区切り 28 2 3 3" xfId="7970" xr:uid="{4162851D-2693-43EC-83E5-7EAABDEA4057}"/>
    <cellStyle name="桁区切り 28 2 3 4" xfId="7971" xr:uid="{2B3DEC9D-D721-4B8F-8256-C9670558DDF3}"/>
    <cellStyle name="桁区切り 28 2 4" xfId="7972" xr:uid="{D9F4D1FC-5F84-4342-8B1E-12590DC77857}"/>
    <cellStyle name="桁区切り 28 2 4 2" xfId="7973" xr:uid="{5F8A0BC9-DCC9-4B22-8BF4-F11E9552CD98}"/>
    <cellStyle name="桁区切り 28 2 5" xfId="7974" xr:uid="{F71AFC02-68E4-4D8F-9293-F18C63064CA3}"/>
    <cellStyle name="桁区切り 28 2 6" xfId="7975" xr:uid="{8EEF8703-0D90-4C3C-926C-E2B1FFC1522E}"/>
    <cellStyle name="桁区切り 28 2 7" xfId="7976" xr:uid="{8D52AB18-4134-4392-81A4-D0D99B552616}"/>
    <cellStyle name="桁区切り 28 3" xfId="7977" xr:uid="{D36E7DFB-FF16-4D1C-874B-3A29D4D816D5}"/>
    <cellStyle name="桁区切り 28 3 2" xfId="7978" xr:uid="{713BA5E9-888C-46F3-B006-6E0D0D08260B}"/>
    <cellStyle name="桁区切り 28 3 2 2" xfId="7979" xr:uid="{010CF254-66C2-4FB2-BC1F-8DAA4CAD3339}"/>
    <cellStyle name="桁区切り 28 3 2 2 2" xfId="7980" xr:uid="{3E4D655E-84AD-4190-AB0C-0570CE21A75A}"/>
    <cellStyle name="桁区切り 28 3 2 2 2 2" xfId="7981" xr:uid="{BFD027AE-4905-4756-A9E1-42BAA52C083D}"/>
    <cellStyle name="桁区切り 28 3 2 2 3" xfId="7982" xr:uid="{A0A25862-D72D-492A-8FF8-3D6F33ECF8DD}"/>
    <cellStyle name="桁区切り 28 3 2 2 4" xfId="7983" xr:uid="{C7436158-772D-4575-B4AE-5543987A8DDC}"/>
    <cellStyle name="桁区切り 28 3 2 3" xfId="7984" xr:uid="{621CDF6E-C28D-4AED-AD1A-EE64F9A9D11E}"/>
    <cellStyle name="桁区切り 28 3 2 3 2" xfId="7985" xr:uid="{6BDECEFA-5FE4-42E4-AB8D-D2348829D27F}"/>
    <cellStyle name="桁区切り 28 3 2 4" xfId="7986" xr:uid="{5769F257-FD8E-4C1C-AB52-CAF70AE3C33D}"/>
    <cellStyle name="桁区切り 28 3 2 5" xfId="7987" xr:uid="{B6F1A856-0005-4F7A-B0D6-819FD9A81287}"/>
    <cellStyle name="桁区切り 28 3 3" xfId="7988" xr:uid="{9982D629-1E79-4A12-883A-EBE0A420250F}"/>
    <cellStyle name="桁区切り 28 3 3 2" xfId="7989" xr:uid="{C6D5B42C-98A7-4B46-985D-DDB0AEC6B882}"/>
    <cellStyle name="桁区切り 28 3 3 2 2" xfId="7990" xr:uid="{D097195D-23FC-4ACB-94F9-3DCFA5087F30}"/>
    <cellStyle name="桁区切り 28 3 3 3" xfId="7991" xr:uid="{7CDFECA3-6073-45FC-9467-BF66D40B995A}"/>
    <cellStyle name="桁区切り 28 3 3 4" xfId="7992" xr:uid="{6944B953-7531-431B-A971-AC94B0C9078F}"/>
    <cellStyle name="桁区切り 28 3 4" xfId="7993" xr:uid="{68AA7CB3-0B17-45CE-B053-7F578CD7AD0C}"/>
    <cellStyle name="桁区切り 28 3 4 2" xfId="7994" xr:uid="{5FA60211-86C5-479A-8892-1A9A4A63F259}"/>
    <cellStyle name="桁区切り 28 3 5" xfId="7995" xr:uid="{5A8E0A23-C137-40ED-A1CF-E9DDB0B37F1B}"/>
    <cellStyle name="桁区切り 28 3 6" xfId="7996" xr:uid="{CBE8FC0C-5A77-4303-8B41-E4C9EC53877B}"/>
    <cellStyle name="桁区切り 28 3 7" xfId="7997" xr:uid="{ABE646BE-2165-44AB-AB50-3024447B5DFF}"/>
    <cellStyle name="桁区切り 28 4" xfId="7998" xr:uid="{3B0BEE2D-E2BD-4D6D-BD85-BECE5712C2E1}"/>
    <cellStyle name="桁区切り 28 4 2" xfId="7999" xr:uid="{569C15E6-4453-4DF7-A3E3-A61EECE3C510}"/>
    <cellStyle name="桁区切り 28 4 2 2" xfId="8000" xr:uid="{1CEC93B1-A14F-4C68-A866-7AA703AC8C93}"/>
    <cellStyle name="桁区切り 28 4 2 2 2" xfId="8001" xr:uid="{8E15D1D8-E792-446B-9742-DEC1D1910937}"/>
    <cellStyle name="桁区切り 28 4 2 3" xfId="8002" xr:uid="{101EED13-C515-4DDA-AA67-128CE306B827}"/>
    <cellStyle name="桁区切り 28 4 2 4" xfId="8003" xr:uid="{DD644B29-C0D5-4B3B-93F1-53C9DFB249F3}"/>
    <cellStyle name="桁区切り 28 4 3" xfId="8004" xr:uid="{7154E980-7C57-423F-86D6-DC2F5E52C1AE}"/>
    <cellStyle name="桁区切り 28 4 3 2" xfId="8005" xr:uid="{7B889E71-E325-40FC-BA51-AD7FC08310AE}"/>
    <cellStyle name="桁区切り 28 4 4" xfId="8006" xr:uid="{565214B9-AC40-4A1E-8FB8-5E6FA503C71B}"/>
    <cellStyle name="桁区切り 28 4 5" xfId="8007" xr:uid="{9A99AF93-E3CD-482C-AE87-8F52BF4EFD16}"/>
    <cellStyle name="桁区切り 28 5" xfId="8008" xr:uid="{D7144932-63B3-4826-8E9D-B6B3C92406A2}"/>
    <cellStyle name="桁区切り 28 5 2" xfId="8009" xr:uid="{FDCD7464-6C76-482E-986D-9D78E22776F8}"/>
    <cellStyle name="桁区切り 28 5 2 2" xfId="8010" xr:uid="{2EC68507-1D09-4806-9EA5-4B4F471FE87A}"/>
    <cellStyle name="桁区切り 28 5 3" xfId="8011" xr:uid="{D06CADC5-7756-497F-9F6A-6A81492256B7}"/>
    <cellStyle name="桁区切り 28 5 4" xfId="8012" xr:uid="{99AB3395-D4E5-45C4-833E-43CB0A9DBADF}"/>
    <cellStyle name="桁区切り 28 6" xfId="8013" xr:uid="{32DB9FFF-52EA-4C82-8F58-D2ED720F6AAF}"/>
    <cellStyle name="桁区切り 28 6 2" xfId="8014" xr:uid="{69883610-8118-4CF8-A2C5-E9C4FC968DE7}"/>
    <cellStyle name="桁区切り 28 7" xfId="8015" xr:uid="{A8A770CF-36D4-40C5-BAEF-43E9D128088F}"/>
    <cellStyle name="桁区切り 28 8" xfId="8016" xr:uid="{AF06D1DA-2F18-43FC-B53A-8ECCD934DE61}"/>
    <cellStyle name="桁区切り 28 9" xfId="8017" xr:uid="{25CF2C54-9D56-4AFC-83CA-48818199328B}"/>
    <cellStyle name="桁区切り 29" xfId="8018" xr:uid="{E986B3E0-CB97-4282-A558-2E52981DFBA7}"/>
    <cellStyle name="桁区切り 29 2" xfId="8019" xr:uid="{450D3C28-24DE-48A7-B50D-BDF50B3E8746}"/>
    <cellStyle name="桁区切り 29 2 2" xfId="8020" xr:uid="{7E702009-BF9B-44F3-ACD3-7B2F9AFD29A3}"/>
    <cellStyle name="桁区切り 29 2 2 2" xfId="8021" xr:uid="{6EEB8110-D62F-45D7-A96E-B803DF6F7632}"/>
    <cellStyle name="桁区切り 29 2 2 2 2" xfId="8022" xr:uid="{E4B9121D-6FDE-4286-B5D9-32DFD06A641B}"/>
    <cellStyle name="桁区切り 29 2 2 2 2 2" xfId="8023" xr:uid="{AA30EE3E-7FBE-47FD-9988-BFC420C7D4F1}"/>
    <cellStyle name="桁区切り 29 2 2 2 3" xfId="8024" xr:uid="{9A915C77-CF15-4355-B172-C9E0F1410F03}"/>
    <cellStyle name="桁区切り 29 2 2 2 4" xfId="8025" xr:uid="{AA0A0862-450C-4C68-80CA-2F6BA1C8FD89}"/>
    <cellStyle name="桁区切り 29 2 2 3" xfId="8026" xr:uid="{B6983FA2-1709-4A84-8D76-8B155585D402}"/>
    <cellStyle name="桁区切り 29 2 2 3 2" xfId="8027" xr:uid="{2F161BE4-B42B-4060-9BF5-B0FAA1AAA69E}"/>
    <cellStyle name="桁区切り 29 2 2 4" xfId="8028" xr:uid="{F288AA40-38E5-4DBE-954D-EBC3ADDFA534}"/>
    <cellStyle name="桁区切り 29 2 2 5" xfId="8029" xr:uid="{27D8E692-A035-49B0-9B07-9702DF94DB4A}"/>
    <cellStyle name="桁区切り 29 2 3" xfId="8030" xr:uid="{0088B5DB-AD21-45DC-96CE-B890C5B84BD1}"/>
    <cellStyle name="桁区切り 29 2 3 2" xfId="8031" xr:uid="{B63674E8-71D4-49E2-9221-13D8E6251682}"/>
    <cellStyle name="桁区切り 29 2 3 2 2" xfId="8032" xr:uid="{7CD706FC-A55B-48C1-A809-205FBC20447F}"/>
    <cellStyle name="桁区切り 29 2 3 3" xfId="8033" xr:uid="{12C14C76-9773-4CB8-AF66-2127952B0A9B}"/>
    <cellStyle name="桁区切り 29 2 3 4" xfId="8034" xr:uid="{B289822B-A152-4DCE-AB2E-6EAD4A1E9860}"/>
    <cellStyle name="桁区切り 29 2 4" xfId="8035" xr:uid="{F422B7E5-2345-4635-B020-6614E6FF9DC3}"/>
    <cellStyle name="桁区切り 29 2 4 2" xfId="8036" xr:uid="{6C693A99-34DB-41FB-A213-AD8F94EC8318}"/>
    <cellStyle name="桁区切り 29 2 5" xfId="8037" xr:uid="{27E567B2-6C31-4949-B567-5629C2F52F0C}"/>
    <cellStyle name="桁区切り 29 2 6" xfId="8038" xr:uid="{CCE021F6-BD1A-4855-8060-709E267415FA}"/>
    <cellStyle name="桁区切り 29 2 7" xfId="8039" xr:uid="{F7CFBD3B-0A60-4F78-8DC3-5AC3A02EA70C}"/>
    <cellStyle name="桁区切り 3" xfId="8040" xr:uid="{FF90AFD1-0796-47B1-AF37-6310A9525AB2}"/>
    <cellStyle name="桁区切り 3 2" xfId="8041" xr:uid="{6C41B04C-AE72-4E8F-BA18-DF66CABDE8CB}"/>
    <cellStyle name="桁区切り 3 3" xfId="8042" xr:uid="{9AB9D378-B6A5-4BFD-BABD-D018E231F470}"/>
    <cellStyle name="桁区切り 30" xfId="8043" xr:uid="{D4CC9C76-1068-4D80-B6A6-1AA9D03E37BD}"/>
    <cellStyle name="桁区切り 30 2" xfId="8044" xr:uid="{ABBBFD20-D07A-471E-98C8-0510ECFB9A73}"/>
    <cellStyle name="桁区切り 30 2 2" xfId="8045" xr:uid="{BB5843E5-7527-4941-9F88-39C985F62603}"/>
    <cellStyle name="桁区切り 30 2 2 2" xfId="8046" xr:uid="{37EE4EB4-101B-48B6-9A70-3C31CE72C2D9}"/>
    <cellStyle name="桁区切り 30 2 2 2 2" xfId="8047" xr:uid="{B27FA3DC-DD6F-490F-B277-C46DAF41DFD6}"/>
    <cellStyle name="桁区切り 30 2 2 2 2 2" xfId="8048" xr:uid="{51456C7A-1E93-46A3-BC3E-38EBED6F0D92}"/>
    <cellStyle name="桁区切り 30 2 2 2 3" xfId="8049" xr:uid="{AD8BA34B-E811-451E-A7DE-5EE0101E0549}"/>
    <cellStyle name="桁区切り 30 2 2 2 4" xfId="8050" xr:uid="{45F571D0-FE20-4ADF-9FF3-43EE078FD88E}"/>
    <cellStyle name="桁区切り 30 2 2 3" xfId="8051" xr:uid="{3931FF31-4F9C-4D9E-A816-D712B9F00249}"/>
    <cellStyle name="桁区切り 30 2 2 3 2" xfId="8052" xr:uid="{F685D63E-08C9-44B6-8984-758B56D8CE22}"/>
    <cellStyle name="桁区切り 30 2 2 4" xfId="8053" xr:uid="{7AFA0455-33D1-4F96-A924-AC81541B2B5B}"/>
    <cellStyle name="桁区切り 30 2 2 5" xfId="8054" xr:uid="{537D7D73-1B44-4C32-9692-2CCCF60F1893}"/>
    <cellStyle name="桁区切り 30 2 3" xfId="8055" xr:uid="{625D6DEC-FBF7-451F-A5D1-908A0EED0EAD}"/>
    <cellStyle name="桁区切り 30 2 3 2" xfId="8056" xr:uid="{6EBEE805-E258-4B10-BB97-30B7B8430CC3}"/>
    <cellStyle name="桁区切り 30 2 3 2 2" xfId="8057" xr:uid="{65CDBEEA-9DE2-4A64-A093-FA0904099D50}"/>
    <cellStyle name="桁区切り 30 2 3 3" xfId="8058" xr:uid="{4F626D53-8EC5-49D9-AAEB-37658B1222E6}"/>
    <cellStyle name="桁区切り 30 2 3 4" xfId="8059" xr:uid="{DA08AA0A-B8A3-4DBA-AFC1-35E5557B6D76}"/>
    <cellStyle name="桁区切り 30 2 4" xfId="8060" xr:uid="{57B5267A-3050-4404-BA3D-6FE1E276B674}"/>
    <cellStyle name="桁区切り 30 2 4 2" xfId="8061" xr:uid="{C2D28FE6-689B-40BF-8B3C-6F113B9DB076}"/>
    <cellStyle name="桁区切り 30 2 5" xfId="8062" xr:uid="{9E36AA9B-DBBA-4AB8-AB1D-E10770D0E542}"/>
    <cellStyle name="桁区切り 30 2 6" xfId="8063" xr:uid="{7A3991D5-3C64-4812-90DD-DB77024314BC}"/>
    <cellStyle name="桁区切り 30 2 7" xfId="8064" xr:uid="{431F47E3-EB8B-4286-B727-5D44584BD70A}"/>
    <cellStyle name="桁区切り 31" xfId="8065" xr:uid="{BA2A4F66-9DF6-4085-85D7-9CFEF13926AB}"/>
    <cellStyle name="桁区切り 31 2" xfId="8066" xr:uid="{AAA067B3-8891-4CDB-A78F-059CEF6C50F5}"/>
    <cellStyle name="桁区切り 31 2 2" xfId="8067" xr:uid="{6A25A246-F58E-4B17-A551-E05EEBE8054C}"/>
    <cellStyle name="桁区切り 31 2 2 2" xfId="8068" xr:uid="{11C78287-4BB0-4B76-9747-AD84F6C98B40}"/>
    <cellStyle name="桁区切り 31 2 2 2 2" xfId="8069" xr:uid="{22061E96-0EB3-447B-B32B-31C0951F958B}"/>
    <cellStyle name="桁区切り 31 2 2 2 2 2" xfId="8070" xr:uid="{82F0740F-12DF-48D2-B8D2-2255243FD6FF}"/>
    <cellStyle name="桁区切り 31 2 2 2 3" xfId="8071" xr:uid="{89D22A21-D221-4CC4-9113-7287D0A90F0A}"/>
    <cellStyle name="桁区切り 31 2 2 2 4" xfId="8072" xr:uid="{F78A321F-85EE-4AC1-B735-746097B3CBDA}"/>
    <cellStyle name="桁区切り 31 2 2 3" xfId="8073" xr:uid="{B40A6039-5F24-41A3-B59E-87CD38E9D276}"/>
    <cellStyle name="桁区切り 31 2 2 3 2" xfId="8074" xr:uid="{DC69B2AA-C38C-437B-A3E8-23ACF233D4EE}"/>
    <cellStyle name="桁区切り 31 2 2 4" xfId="8075" xr:uid="{27E00391-20ED-483F-94B4-7A04926BF2A8}"/>
    <cellStyle name="桁区切り 31 2 2 5" xfId="8076" xr:uid="{1AF4038A-CE7D-485F-BB63-F38F0F2339E1}"/>
    <cellStyle name="桁区切り 31 2 3" xfId="8077" xr:uid="{CEAEE800-7AC9-490C-BFF1-BB03BBDF232F}"/>
    <cellStyle name="桁区切り 31 2 3 2" xfId="8078" xr:uid="{8E13DE47-09A9-4D33-ADD9-4530127F7BE6}"/>
    <cellStyle name="桁区切り 31 2 3 2 2" xfId="8079" xr:uid="{6C5AB0B9-C959-481A-B42B-A667E49DA877}"/>
    <cellStyle name="桁区切り 31 2 3 3" xfId="8080" xr:uid="{437A607A-A179-4EC2-B6F9-C23804201CF7}"/>
    <cellStyle name="桁区切り 31 2 3 4" xfId="8081" xr:uid="{AEE086FC-4A01-4396-8523-72C840CBC584}"/>
    <cellStyle name="桁区切り 31 2 4" xfId="8082" xr:uid="{8C971A64-AC10-467C-8ACA-38A391F753C6}"/>
    <cellStyle name="桁区切り 31 2 4 2" xfId="8083" xr:uid="{DB5D2281-0C66-420B-8387-B64970E0E43B}"/>
    <cellStyle name="桁区切り 31 2 5" xfId="8084" xr:uid="{31DE4F47-2990-4E04-A6E4-51CB7A85F221}"/>
    <cellStyle name="桁区切り 31 2 6" xfId="8085" xr:uid="{F59AE2A5-62FE-4647-BD9E-D786703E3B05}"/>
    <cellStyle name="桁区切り 31 2 7" xfId="8086" xr:uid="{99ACC839-AC3A-4D56-9D00-74B66842700B}"/>
    <cellStyle name="桁区切り 32" xfId="8087" xr:uid="{0070C772-E540-451A-B027-8E9D7E7DABD8}"/>
    <cellStyle name="桁区切り 33" xfId="8088" xr:uid="{2922389B-2E11-4D25-8D43-FE09B4F51B3E}"/>
    <cellStyle name="桁区切り 34" xfId="8089" xr:uid="{327359DF-13DF-4B22-96AE-88272D3D48D8}"/>
    <cellStyle name="桁区切り 35" xfId="8090" xr:uid="{54B2F83C-65B8-4B26-8CA7-839350BC1F87}"/>
    <cellStyle name="桁区切り 36" xfId="8091" xr:uid="{C80AB56F-730D-4AED-B143-C1784D0D147E}"/>
    <cellStyle name="桁区切り 37" xfId="8092" xr:uid="{73514C5A-DF51-48FC-96B3-80BA12C20FA2}"/>
    <cellStyle name="桁区切り 38" xfId="8093" xr:uid="{60579ECA-57C5-485B-9DA1-3A07B02ACA82}"/>
    <cellStyle name="桁区切り 39" xfId="8094" xr:uid="{E562C5A0-FD7D-4339-8FA3-D9B1E1B09949}"/>
    <cellStyle name="桁区切り 4" xfId="8095" xr:uid="{FF0B84E3-C9BC-4D30-80A1-124549607E61}"/>
    <cellStyle name="桁区切り 4 2" xfId="8096" xr:uid="{63219590-BB89-44BE-95A7-FDDD5980507A}"/>
    <cellStyle name="桁区切り 4 3" xfId="8097" xr:uid="{5F8F66EF-1131-44C5-A111-9EC135CDF736}"/>
    <cellStyle name="桁区切り 40" xfId="8098" xr:uid="{5F72CD3B-6739-462F-96BD-55AE95A0FF67}"/>
    <cellStyle name="桁区切り 41" xfId="8099" xr:uid="{763096FA-04B5-44B4-A02E-62D64571A03A}"/>
    <cellStyle name="桁区切り 42" xfId="8100" xr:uid="{5CC79435-72E3-4520-9A66-80FAFA968BDE}"/>
    <cellStyle name="桁区切り 43" xfId="8101" xr:uid="{BFBD2454-9BD0-4736-9A27-DA38D17F1B0F}"/>
    <cellStyle name="桁区切り 44" xfId="8102" xr:uid="{AF199F63-8681-456E-9E95-45D49D6E6ECD}"/>
    <cellStyle name="桁区切り 45" xfId="8103" xr:uid="{7D25A8D8-3DB9-4290-9924-35550EE2D145}"/>
    <cellStyle name="桁区切り 46" xfId="8104" xr:uid="{9C020BE6-D622-420C-A39F-4F1A0A8D845D}"/>
    <cellStyle name="桁区切り 47" xfId="8105" xr:uid="{05BC57C2-E793-488C-87DF-6C7260968323}"/>
    <cellStyle name="桁区切り 48" xfId="8106" xr:uid="{44920861-618C-45E5-9090-AFE29F65E480}"/>
    <cellStyle name="桁区切り 49" xfId="8107" xr:uid="{0B0606D0-3EA8-45E3-A3D0-3CB98E342795}"/>
    <cellStyle name="桁区切り 5" xfId="8108" xr:uid="{D573AD1B-9ED1-4337-A86D-689BED02B5D3}"/>
    <cellStyle name="桁区切り 5 2" xfId="8109" xr:uid="{44EDE6E9-C8DA-45F6-B21F-06712B70FAF5}"/>
    <cellStyle name="桁区切り 5 3" xfId="8110" xr:uid="{3A4A7ABA-459D-4BAB-B9D0-8D9A3904201D}"/>
    <cellStyle name="桁区切り 5 3 2" xfId="8111" xr:uid="{2F6EE083-0E5F-4AD7-AB40-56C9DA6A13FC}"/>
    <cellStyle name="桁区切り 5 3 2 2" xfId="8112" xr:uid="{6075D454-D6E7-477D-AE33-6AAB85780F7A}"/>
    <cellStyle name="桁区切り 5 3 2 2 2" xfId="8113" xr:uid="{010F55D8-3C0C-4D0C-9162-73CFF44AEAFE}"/>
    <cellStyle name="桁区切り 5 3 2 2 2 2" xfId="8114" xr:uid="{EFD21ABD-732F-487E-98F2-AC3422EDFC22}"/>
    <cellStyle name="桁区切り 5 3 2 2 3" xfId="8115" xr:uid="{1EA84943-8FCE-4000-AA7E-AA8EA1FD60DC}"/>
    <cellStyle name="桁区切り 5 3 2 2 4" xfId="8116" xr:uid="{CAF3B5F2-7E4A-4759-AFB0-AFFC2D4C2479}"/>
    <cellStyle name="桁区切り 5 3 2 3" xfId="8117" xr:uid="{F6350657-0A06-4710-85F9-D074DF2FCB3B}"/>
    <cellStyle name="桁区切り 5 3 2 3 2" xfId="8118" xr:uid="{BE4485BC-8A4D-48C0-9D25-7E4938ED130D}"/>
    <cellStyle name="桁区切り 5 3 2 4" xfId="8119" xr:uid="{7A5A6231-6C84-48A4-8308-C0766B36285E}"/>
    <cellStyle name="桁区切り 5 3 2 5" xfId="8120" xr:uid="{0D65B8A6-07B4-4907-A145-1876AD803DBE}"/>
    <cellStyle name="桁区切り 5 3 3" xfId="8121" xr:uid="{1C0D2E3E-AFA1-4F9A-8D62-2AC4BE4A2D38}"/>
    <cellStyle name="桁区切り 5 3 3 2" xfId="8122" xr:uid="{3895AD83-49D2-42C6-BF14-7F248CB0CB3A}"/>
    <cellStyle name="桁区切り 5 3 3 2 2" xfId="8123" xr:uid="{EA9AB126-5377-4863-B996-59E5EA25026F}"/>
    <cellStyle name="桁区切り 5 3 3 3" xfId="8124" xr:uid="{D39F8E1B-D24D-4A52-839A-9D7B4EAB98B9}"/>
    <cellStyle name="桁区切り 5 3 3 4" xfId="8125" xr:uid="{15F9C1C5-7FB6-429A-9924-B5806633FC16}"/>
    <cellStyle name="桁区切り 5 3 4" xfId="8126" xr:uid="{211E8ABD-49BB-4D2A-BA62-3E126D3E21F9}"/>
    <cellStyle name="桁区切り 5 3 4 2" xfId="8127" xr:uid="{646B0D5E-371C-4CE4-9E4E-7D6ABFEFEA2B}"/>
    <cellStyle name="桁区切り 5 3 5" xfId="8128" xr:uid="{D6C2DFFC-6C11-4241-BBF2-7FEC9F1C5783}"/>
    <cellStyle name="桁区切り 5 3 6" xfId="8129" xr:uid="{DD30EA13-801F-4EF6-8CEA-0AFD6443C4BE}"/>
    <cellStyle name="桁区切り 5 3 7" xfId="8130" xr:uid="{1FA31F1E-FF61-44AA-AA9D-6BE3EC53FABA}"/>
    <cellStyle name="桁区切り 50" xfId="8131" xr:uid="{2C8F13ED-8A80-403B-8D28-AD3700F707FF}"/>
    <cellStyle name="桁区切り 51" xfId="8132" xr:uid="{3B5AE89E-A7F6-4593-9F21-545B6761FFB9}"/>
    <cellStyle name="桁区切り 52" xfId="8133" xr:uid="{5EA0A42B-B1A1-49F6-8FAC-77CAD0E638D9}"/>
    <cellStyle name="桁区切り 53" xfId="8134" xr:uid="{6D9EC9BE-8C13-4E14-B779-9E5BE101E914}"/>
    <cellStyle name="桁区切り 54" xfId="8135" xr:uid="{91493542-6E7F-4963-ACB7-A2D1668F74B4}"/>
    <cellStyle name="桁区切り 55" xfId="8136" xr:uid="{C1D5A428-C684-4968-AA0C-A9377D29E8C3}"/>
    <cellStyle name="桁区切り 56" xfId="8137" xr:uid="{6275EB64-AC17-4380-8322-F77A85B1B59E}"/>
    <cellStyle name="桁区切り 57" xfId="8138" xr:uid="{5A587DBB-0997-4943-BFF6-B52286C13F0D}"/>
    <cellStyle name="桁区切り 58" xfId="8139" xr:uid="{7880F4EE-87D6-458E-ADB8-B7A1720BA911}"/>
    <cellStyle name="桁区切り 59" xfId="8140" xr:uid="{FC4B4479-135F-45D9-9F3F-D5E250E838D7}"/>
    <cellStyle name="桁区切り 6" xfId="8141" xr:uid="{D6418FB9-08BF-4DD2-8134-16EF59053257}"/>
    <cellStyle name="桁区切り 6 2" xfId="8142" xr:uid="{958DF46C-D8F8-4713-AE5C-08367EE3BD3B}"/>
    <cellStyle name="桁区切り 6 3" xfId="8143" xr:uid="{00D238B1-64BB-4099-B6E3-3AD00FCB8523}"/>
    <cellStyle name="桁区切り 60" xfId="8144" xr:uid="{98B7DA1D-6F34-416A-BBF9-F5AC78DEE8D7}"/>
    <cellStyle name="桁区切り 61" xfId="8145" xr:uid="{3CC1FFAE-B6E9-4265-AC78-13B2A746892F}"/>
    <cellStyle name="桁区切り 62" xfId="8146" xr:uid="{DD1738AA-6DB8-4FCD-AB30-D71EBE2E3D71}"/>
    <cellStyle name="桁区切り 63" xfId="8147" xr:uid="{9A85427E-2C91-4583-BAB3-A7379C034A4B}"/>
    <cellStyle name="桁区切り 64" xfId="8148" xr:uid="{D1DA26C7-6E23-49D2-8AB0-62B89CEDAC8C}"/>
    <cellStyle name="桁区切り 65" xfId="8149" xr:uid="{9BD2EC69-D598-4213-95A2-D4F0D0BDF2D8}"/>
    <cellStyle name="桁区切り 66" xfId="8150" xr:uid="{087EDDAF-654A-410C-B9C8-7D748D86C423}"/>
    <cellStyle name="桁区切り 67" xfId="8151" xr:uid="{9EE96447-B158-42FC-8CC0-2213AEF2CA1E}"/>
    <cellStyle name="桁区切り 68" xfId="8152" xr:uid="{AA16DBEF-4A37-4460-97CD-9864216D8383}"/>
    <cellStyle name="桁区切り 69" xfId="8153" xr:uid="{A341D42B-80A4-4286-BB13-B703C98CFA25}"/>
    <cellStyle name="桁区切り 7" xfId="8154" xr:uid="{A84C9334-5777-466E-8B7E-3188BAC5EE6E}"/>
    <cellStyle name="桁区切り 70" xfId="8155" xr:uid="{FBE01333-B2DC-4500-BC63-97EF22E83342}"/>
    <cellStyle name="桁区切り 71" xfId="8156" xr:uid="{D6FD1F31-6D17-4DA6-A7A7-0C3562103683}"/>
    <cellStyle name="桁区切り 72" xfId="8157" xr:uid="{8D1CA12C-7C1D-4436-BF3A-704FF47972F8}"/>
    <cellStyle name="桁区切り 73" xfId="8158" xr:uid="{889BEBE0-5005-42C4-9A1C-6D54B8554ED3}"/>
    <cellStyle name="桁区切り 74" xfId="8159" xr:uid="{D237A28A-674A-4EA3-8EC1-58EA3988DBE0}"/>
    <cellStyle name="桁区切り 75" xfId="8160" xr:uid="{6E60F237-FD96-4E26-AC7F-D7AE4F60303E}"/>
    <cellStyle name="桁区切り 76" xfId="8161" xr:uid="{A7DADC84-BF06-44E9-BB63-B1A37EC4CA75}"/>
    <cellStyle name="桁区切り 77" xfId="8162" xr:uid="{1C6D451E-DEC0-4305-91C9-D3C9EB31D9C9}"/>
    <cellStyle name="桁区切り 78" xfId="8163" xr:uid="{D06F025C-75BB-490C-B3C5-7DDEBE3B21B4}"/>
    <cellStyle name="桁区切り 79" xfId="8164" xr:uid="{6D47CAD6-2143-47CA-83C3-D91DFFC6478A}"/>
    <cellStyle name="桁区切り 8" xfId="8165" xr:uid="{847AE86C-4F8C-4EA4-965D-0B49E472735F}"/>
    <cellStyle name="桁区切り 8 10" xfId="8166" xr:uid="{B742A0E1-401F-45ED-961E-8FB9B7A9FDAF}"/>
    <cellStyle name="桁区切り 8 2" xfId="8167" xr:uid="{5CBD54BA-788C-4706-BB2C-EF47C51AC561}"/>
    <cellStyle name="桁区切り 8 3" xfId="8168" xr:uid="{2C775A95-DE38-4B94-8257-8603935998BF}"/>
    <cellStyle name="桁区切り 8 3 2" xfId="8169" xr:uid="{79076E55-4085-4816-A128-0D6620CE59F9}"/>
    <cellStyle name="桁区切り 8 3 2 2" xfId="8170" xr:uid="{B7EFB585-E915-4A35-9DE9-907066E27620}"/>
    <cellStyle name="桁区切り 8 3 2 2 2" xfId="8171" xr:uid="{C8B2AA5D-CFAC-4382-81DB-5C20B41F3A00}"/>
    <cellStyle name="桁区切り 8 3 2 2 2 2" xfId="8172" xr:uid="{F153140F-7266-458F-9216-D8B7802FDE7E}"/>
    <cellStyle name="桁区切り 8 3 2 2 3" xfId="8173" xr:uid="{2463FF68-312D-4D63-9FA5-4B86BB0D45AB}"/>
    <cellStyle name="桁区切り 8 3 2 2 4" xfId="8174" xr:uid="{95B1F8E3-27F4-4420-910C-159EFE4F1C54}"/>
    <cellStyle name="桁区切り 8 3 2 3" xfId="8175" xr:uid="{2298878B-BAB6-4582-8071-813559945F17}"/>
    <cellStyle name="桁区切り 8 3 2 3 2" xfId="8176" xr:uid="{ADBB5593-DB45-4612-B795-10893F83E0D4}"/>
    <cellStyle name="桁区切り 8 3 2 4" xfId="8177" xr:uid="{74C4CC92-FEDA-45FB-B848-206374900401}"/>
    <cellStyle name="桁区切り 8 3 2 5" xfId="8178" xr:uid="{BBFF3DDB-3F90-4A2B-A50D-11B133D96834}"/>
    <cellStyle name="桁区切り 8 3 3" xfId="8179" xr:uid="{C01EF8C2-38D0-42B2-B7AE-7A4484A04445}"/>
    <cellStyle name="桁区切り 8 3 3 2" xfId="8180" xr:uid="{963509DE-E29D-43CF-9DE8-661C4EF0D4CF}"/>
    <cellStyle name="桁区切り 8 3 3 2 2" xfId="8181" xr:uid="{C2CDBBD6-B328-42ED-BA77-C2AAB9E73A71}"/>
    <cellStyle name="桁区切り 8 3 3 3" xfId="8182" xr:uid="{46FDE127-A586-429D-8047-5304C72C16FC}"/>
    <cellStyle name="桁区切り 8 3 3 4" xfId="8183" xr:uid="{F7771BD3-18CC-42CC-B35B-157085FFD2AF}"/>
    <cellStyle name="桁区切り 8 3 4" xfId="8184" xr:uid="{B83CA768-1F67-45A0-B540-CA31BA0378A6}"/>
    <cellStyle name="桁区切り 8 3 4 2" xfId="8185" xr:uid="{7D06C72C-DAC5-4138-823B-CB9E65B18396}"/>
    <cellStyle name="桁区切り 8 3 5" xfId="8186" xr:uid="{FE4ED735-80E9-4B72-88C5-823DD1E20E15}"/>
    <cellStyle name="桁区切り 8 3 6" xfId="8187" xr:uid="{CD132E37-500C-43DE-A555-520532C94188}"/>
    <cellStyle name="桁区切り 8 3 7" xfId="8188" xr:uid="{6C556F57-CB2D-4CED-9CAC-829DFEBA4D3E}"/>
    <cellStyle name="桁区切り 8 4" xfId="8189" xr:uid="{0FABE905-47AD-4605-B015-8C484E293E42}"/>
    <cellStyle name="桁区切り 8 4 2" xfId="8190" xr:uid="{170DDB13-EA3C-4CBE-9A3A-3F340E1BAF66}"/>
    <cellStyle name="桁区切り 8 4 2 2" xfId="8191" xr:uid="{BB2B81B7-300C-488E-B7D6-D4309B9CF365}"/>
    <cellStyle name="桁区切り 8 4 2 2 2" xfId="8192" xr:uid="{BA6F618F-3AD9-4F59-B2E1-3949E3ABD46C}"/>
    <cellStyle name="桁区切り 8 4 2 2 2 2" xfId="8193" xr:uid="{97FE737D-4C0A-45B5-AFD8-E775FE4C078C}"/>
    <cellStyle name="桁区切り 8 4 2 2 3" xfId="8194" xr:uid="{476A3BF5-EAEA-46A9-B318-9492AD82B1CB}"/>
    <cellStyle name="桁区切り 8 4 2 2 4" xfId="8195" xr:uid="{39E51D7D-A068-414D-AC18-43D4DC03E4B0}"/>
    <cellStyle name="桁区切り 8 4 2 3" xfId="8196" xr:uid="{D3F2D682-A054-4771-BB6E-83AEB00CA2C2}"/>
    <cellStyle name="桁区切り 8 4 2 3 2" xfId="8197" xr:uid="{2807623F-DB6C-4D01-94D7-008F16AE6281}"/>
    <cellStyle name="桁区切り 8 4 2 4" xfId="8198" xr:uid="{155DBF2F-992F-45F0-83D9-6F07FA5D62D7}"/>
    <cellStyle name="桁区切り 8 4 2 5" xfId="8199" xr:uid="{307BC48D-80D0-4ACC-8CEE-6AACD88957F0}"/>
    <cellStyle name="桁区切り 8 4 3" xfId="8200" xr:uid="{F909B067-4288-4592-8AA2-C1A684EEA3E9}"/>
    <cellStyle name="桁区切り 8 4 3 2" xfId="8201" xr:uid="{EEDF10B9-2DF9-4D16-8EDA-8CB6FD898032}"/>
    <cellStyle name="桁区切り 8 4 3 2 2" xfId="8202" xr:uid="{B012A055-6428-44D3-B072-6703886DA5F1}"/>
    <cellStyle name="桁区切り 8 4 3 3" xfId="8203" xr:uid="{FEA34D8D-0701-4719-B646-19CF7DBF9A74}"/>
    <cellStyle name="桁区切り 8 4 3 4" xfId="8204" xr:uid="{E7340365-9372-443B-9609-6E76AECBABDB}"/>
    <cellStyle name="桁区切り 8 4 4" xfId="8205" xr:uid="{A16E99E6-4780-46E6-AC67-9E04BBDC0EA1}"/>
    <cellStyle name="桁区切り 8 4 4 2" xfId="8206" xr:uid="{57C40709-B642-455C-9762-5AB9A5F763C6}"/>
    <cellStyle name="桁区切り 8 4 5" xfId="8207" xr:uid="{4D303B03-CB4C-4B76-8954-9FEC7DD0FDAF}"/>
    <cellStyle name="桁区切り 8 4 6" xfId="8208" xr:uid="{E0063A55-BBC0-4C47-8B31-99A8200F4D49}"/>
    <cellStyle name="桁区切り 8 4 7" xfId="8209" xr:uid="{595A466D-8766-4E75-8A34-9B9B6D399DE4}"/>
    <cellStyle name="桁区切り 8 5" xfId="8210" xr:uid="{D918EEB9-61DA-4B45-8F55-0EDFAB89E0C4}"/>
    <cellStyle name="桁区切り 8 5 2" xfId="8211" xr:uid="{67F0BC9B-F449-446B-8BF0-881364B95637}"/>
    <cellStyle name="桁区切り 8 5 2 2" xfId="8212" xr:uid="{42497AED-B128-4D34-9A0E-568A3FFF617B}"/>
    <cellStyle name="桁区切り 8 5 2 2 2" xfId="8213" xr:uid="{1C0E0046-555C-403F-BEF8-FE29C32456B6}"/>
    <cellStyle name="桁区切り 8 5 2 3" xfId="8214" xr:uid="{B6706915-F26D-49E7-B3E0-B0EFFCE67A5F}"/>
    <cellStyle name="桁区切り 8 5 2 4" xfId="8215" xr:uid="{773EBD39-0158-44A8-93BD-20E5616E9F94}"/>
    <cellStyle name="桁区切り 8 5 3" xfId="8216" xr:uid="{C3E78172-2A36-475D-9503-5374E5C7986A}"/>
    <cellStyle name="桁区切り 8 5 3 2" xfId="8217" xr:uid="{BE7446AC-3652-45A6-9FDD-E7A10E9036AA}"/>
    <cellStyle name="桁区切り 8 5 4" xfId="8218" xr:uid="{E95614F6-588C-4BF6-99EC-3C6283E86758}"/>
    <cellStyle name="桁区切り 8 5 5" xfId="8219" xr:uid="{FEF2C694-333B-4AD5-9AF7-2AE8DC894C5A}"/>
    <cellStyle name="桁区切り 8 6" xfId="8220" xr:uid="{251BDA1B-CB1B-4BA7-8824-C616751CBF3E}"/>
    <cellStyle name="桁区切り 8 6 2" xfId="8221" xr:uid="{4D11E5E5-93D8-44F1-B00D-56736DC6DC34}"/>
    <cellStyle name="桁区切り 8 6 2 2" xfId="8222" xr:uid="{9B5823DB-3A3D-499A-A09E-88A62C7F19A0}"/>
    <cellStyle name="桁区切り 8 6 3" xfId="8223" xr:uid="{4A06CA11-8FFB-48CC-BBEF-697E066CF9E4}"/>
    <cellStyle name="桁区切り 8 6 4" xfId="8224" xr:uid="{49D49ABC-1737-4EBC-AED9-825B661FFAA7}"/>
    <cellStyle name="桁区切り 8 7" xfId="8225" xr:uid="{228856BF-563C-4A6A-8348-AE2AFA8740B5}"/>
    <cellStyle name="桁区切り 8 7 2" xfId="8226" xr:uid="{BD9052E4-D69E-41A1-B1BA-42609BB2BD57}"/>
    <cellStyle name="桁区切り 8 8" xfId="8227" xr:uid="{F391BB15-6DB0-4F1A-A574-6B027ED41716}"/>
    <cellStyle name="桁区切り 8 9" xfId="8228" xr:uid="{914FCD71-4C1C-4733-B521-A9BDDAEC2F2D}"/>
    <cellStyle name="桁区切り 80" xfId="8229" xr:uid="{3494CBEB-0E87-4A15-A3AF-93F16EB00130}"/>
    <cellStyle name="桁区切り 81" xfId="8230" xr:uid="{83885811-D044-43A9-8C07-86DA9E0F6AE5}"/>
    <cellStyle name="桁区切り 82" xfId="8231" xr:uid="{0EECAEFC-04E1-46DC-AA2F-DAA52F471195}"/>
    <cellStyle name="桁区切り 83" xfId="8232" xr:uid="{3CCEECA0-B9FD-4D47-BE4E-64EF63AFB64E}"/>
    <cellStyle name="桁区切り 84" xfId="8233" xr:uid="{CBCB96A3-7C08-4AEB-A370-67B4A6A70986}"/>
    <cellStyle name="桁区切り 85" xfId="8234" xr:uid="{E94ECE7E-5AB9-40D6-8892-AA1F140FD3DA}"/>
    <cellStyle name="桁区切り 86" xfId="8235" xr:uid="{1FF9EC17-5132-48A9-92C5-88EFA80479DF}"/>
    <cellStyle name="桁区切り 87" xfId="8236" xr:uid="{F6F9A9FA-843D-4D52-8715-EA5A00742507}"/>
    <cellStyle name="桁区切り 88" xfId="8237" xr:uid="{AE8AA9D7-3A06-4C35-AF22-1E621E888F52}"/>
    <cellStyle name="桁区切り 89" xfId="8238" xr:uid="{CCC9355E-FAB4-41D8-BC95-7D968D37E51D}"/>
    <cellStyle name="桁区切り 9" xfId="8239" xr:uid="{1EAF5AA3-C89D-4B77-9F6C-1A333D5E55ED}"/>
    <cellStyle name="桁区切り 9 2" xfId="8240" xr:uid="{BF1B182D-5CE1-468B-91C1-A5A94D85E824}"/>
    <cellStyle name="桁区切り 9 3" xfId="8241" xr:uid="{7C2E9668-83A5-455D-83B1-DA3596B1CD78}"/>
    <cellStyle name="桁区切り 90" xfId="8242" xr:uid="{EFD6941F-0FDA-498B-AC9D-E40BA710F3CD}"/>
    <cellStyle name="桁区切り 91" xfId="8243" xr:uid="{15D07204-6BCA-4F02-B6FB-B37B9F7D86CA}"/>
    <cellStyle name="桁区切り 92" xfId="8244" xr:uid="{B0876F11-6C7A-4226-9099-5BA9C3ABBA75}"/>
    <cellStyle name="桁区切り 93" xfId="8245" xr:uid="{91B5EED8-E711-4D91-BD48-48EA8E701341}"/>
    <cellStyle name="桁区切り 94" xfId="8246" xr:uid="{22F05048-DC17-4BEF-AFE5-4A9409628810}"/>
    <cellStyle name="桁区切り 95" xfId="8247" xr:uid="{E1E3F297-5385-4DEA-8632-0376018DF29C}"/>
    <cellStyle name="桁区切り 96" xfId="8248" xr:uid="{99F2F308-B3DE-4962-BA0A-376D83AC157A}"/>
    <cellStyle name="桁区切り 97" xfId="8249" xr:uid="{0CF98A49-A03B-46BA-9D84-5DD34E48C9FD}"/>
    <cellStyle name="桁区切り 98" xfId="8250" xr:uid="{A312C867-9C05-4A2B-A792-A08D1F104F43}"/>
    <cellStyle name="桁区切り 99" xfId="8251" xr:uid="{593A961A-3513-430C-B332-2EA1EC4D3579}"/>
    <cellStyle name="標準 10" xfId="8252" xr:uid="{4DF6E1E1-BF5B-4F24-8FCD-9634C985A6DD}"/>
    <cellStyle name="標準 11" xfId="8253" xr:uid="{9F2215A1-3E3A-45AC-B043-B188808CA4C0}"/>
    <cellStyle name="標準 11 2" xfId="8254" xr:uid="{97564EBC-0293-49E0-BE1F-C3B72FCB8683}"/>
    <cellStyle name="標準 11 2 2" xfId="8255" xr:uid="{4F48FB25-5B43-4865-ACDA-5DE7B0D747CF}"/>
    <cellStyle name="標準 11 3" xfId="8256" xr:uid="{2DF99428-2C03-4AEB-824D-A322C0728C81}"/>
    <cellStyle name="標準 12" xfId="8257" xr:uid="{5DD3AD2D-757D-4627-8F6C-BE267EC93C06}"/>
    <cellStyle name="標準 12 2" xfId="8258" xr:uid="{D5235D4D-6974-4E74-A332-A56A8836D2A3}"/>
    <cellStyle name="標準 13" xfId="8259" xr:uid="{E9FF6550-6124-410B-A042-652220267F04}"/>
    <cellStyle name="標準 13 2" xfId="8260" xr:uid="{867FAF75-4C27-44AA-AB1C-B94CEACF76DC}"/>
    <cellStyle name="標準 13 2 2" xfId="8261" xr:uid="{C7B0EB36-7EFA-473C-8B9B-25E06CC1A3DC}"/>
    <cellStyle name="標準 13 2 2 2" xfId="8262" xr:uid="{F529DFC5-E953-4E3E-BFE7-830BFBFA774B}"/>
    <cellStyle name="標準 13 2 3" xfId="8263" xr:uid="{1FCC0D7D-4213-448B-9F62-4848C8C5CC02}"/>
    <cellStyle name="標準 13 3" xfId="8264" xr:uid="{D0040CD6-5F19-4F44-BBF8-BBF3CD96BFA0}"/>
    <cellStyle name="標準 13 3 2" xfId="8265" xr:uid="{B90732E0-2FD0-47FD-AEED-7068623C8028}"/>
    <cellStyle name="標準 13 4" xfId="8266" xr:uid="{A0FFFB29-E180-4D49-A2F8-707383C62AD4}"/>
    <cellStyle name="標準 13 4 2" xfId="8267" xr:uid="{159BDAC2-3F5E-41E7-8A0E-1B557014113B}"/>
    <cellStyle name="標準 13 5" xfId="8268" xr:uid="{F466025F-0AF7-4C4E-8317-BA89C2AA736F}"/>
    <cellStyle name="標準 14" xfId="8269" xr:uid="{106479C1-3B46-475E-B74F-2588A2D9A7A1}"/>
    <cellStyle name="標準 14 2" xfId="8270" xr:uid="{F074B71D-A2D1-4E5C-84A6-4E9F9FA3C19D}"/>
    <cellStyle name="標準 14 2 2" xfId="8271" xr:uid="{668F189E-89F2-4170-AD44-7DC34779A360}"/>
    <cellStyle name="標準 14 3" xfId="8272" xr:uid="{E6863582-DC07-42BF-A46A-1D33741D4A46}"/>
    <cellStyle name="標準 15" xfId="8273" xr:uid="{FFBF3837-DD62-48FB-A754-0823A3F3F51D}"/>
    <cellStyle name="標準 15 2" xfId="8274" xr:uid="{5E0FF334-EBCA-4E17-8F32-BB7D4AE5D3F5}"/>
    <cellStyle name="標準 16" xfId="8275" xr:uid="{1320F414-94F9-457C-B9DD-9ECD6A98B593}"/>
    <cellStyle name="標準 17" xfId="8276" xr:uid="{7420E0BF-A8CB-4ECF-8A34-EDC9C87CA8D9}"/>
    <cellStyle name="標準 2" xfId="8277" xr:uid="{079784C4-D633-4332-9CF2-A0B986F4CC93}"/>
    <cellStyle name="標準 2 10" xfId="8278" xr:uid="{A2C43283-89A5-4482-B3C0-C34DB1C7AB22}"/>
    <cellStyle name="標準 2 10 2" xfId="8279" xr:uid="{44A6CAC3-32A9-4BCA-8D88-B9CCEA22C8A3}"/>
    <cellStyle name="標準 2 10 2 2" xfId="8280" xr:uid="{FD1F3C64-E529-4D34-82B2-D4B4F4DF215A}"/>
    <cellStyle name="標準 2 10 2 2 2" xfId="8281" xr:uid="{6F95F5C3-A635-4C3D-A4A5-49D8D9209452}"/>
    <cellStyle name="標準 2 10 2 2 2 2" xfId="8282" xr:uid="{D282C451-5342-40E6-A006-921559B00951}"/>
    <cellStyle name="標準 2 10 2 2 3" xfId="8283" xr:uid="{D3093B20-CA8C-4774-A4DA-C7BA3999CC68}"/>
    <cellStyle name="標準 2 10 2 2 4" xfId="8284" xr:uid="{7B67B3C7-190E-4D44-8CB1-F891EA5BDD0D}"/>
    <cellStyle name="標準 2 10 2 2 5" xfId="8285" xr:uid="{19B1CDD8-B6DB-421C-8701-9437FACCD228}"/>
    <cellStyle name="標準 2 10 2 3" xfId="8286" xr:uid="{DB6167BA-C41A-4F6B-82E6-83E769B00645}"/>
    <cellStyle name="標準 2 10 2 3 2" xfId="8287" xr:uid="{464890F3-5054-46A0-A6F4-409EE9FBBD8F}"/>
    <cellStyle name="標準 2 10 2 4" xfId="8288" xr:uid="{2C78B60C-3E52-4806-AB69-D131D58655CA}"/>
    <cellStyle name="標準 2 10 2 5" xfId="8289" xr:uid="{42EF3247-6E7A-4DCF-8892-9DBE97BFED6C}"/>
    <cellStyle name="標準 2 10 2 6" xfId="8290" xr:uid="{8495FBFD-D542-4A74-9CFF-FA5629AEF34B}"/>
    <cellStyle name="標準 2 10 3" xfId="8291" xr:uid="{769CB6D5-D668-4AE9-8619-BEFC2A007BE0}"/>
    <cellStyle name="標準 2 10 3 2" xfId="8292" xr:uid="{E40F7294-E61C-4B20-A318-912DCDB09D1F}"/>
    <cellStyle name="標準 2 10 3 2 2" xfId="8293" xr:uid="{AF931E40-5860-4C89-99AB-2BA0B89B8A43}"/>
    <cellStyle name="標準 2 10 3 3" xfId="8294" xr:uid="{6D53F1B0-3571-44AB-96AD-A2F47489CE89}"/>
    <cellStyle name="標準 2 10 3 4" xfId="8295" xr:uid="{57484610-757D-47AC-8F7B-CC10433ADB38}"/>
    <cellStyle name="標準 2 10 3 5" xfId="8296" xr:uid="{6D091906-B8F2-4BF3-B069-A199A17D7F39}"/>
    <cellStyle name="標準 2 10 4" xfId="8297" xr:uid="{879EC6D0-EE3E-4603-93A0-E5BF94071FB4}"/>
    <cellStyle name="標準 2 10 4 2" xfId="8298" xr:uid="{FEAF83A6-00FE-4F0A-AC60-6E46351076BC}"/>
    <cellStyle name="標準 2 10 4 2 2" xfId="8299" xr:uid="{1EE9B785-9D95-4DA9-A52E-E5F1680A6A56}"/>
    <cellStyle name="標準 2 10 4 3" xfId="8300" xr:uid="{5E333E0E-4222-4FCD-8DBC-1CAC132AA284}"/>
    <cellStyle name="標準 2 10 4 4" xfId="8301" xr:uid="{E6CB091D-4A74-439E-BA4F-87963D381A34}"/>
    <cellStyle name="標準 2 10 4 5" xfId="8302" xr:uid="{49AA14AF-5B4F-4F49-A63B-E942962A3CB2}"/>
    <cellStyle name="標準 2 10 5" xfId="8303" xr:uid="{B1E9B119-972A-4B58-851A-2A0254CB5BF7}"/>
    <cellStyle name="標準 2 10 5 2" xfId="8304" xr:uid="{9D57E3EA-D814-4978-B6E2-7BC0AAF13296}"/>
    <cellStyle name="標準 2 10 5 2 2" xfId="8305" xr:uid="{3F37D6A1-C53D-418C-9B8B-2C2C5BF447B0}"/>
    <cellStyle name="標準 2 10 5 3" xfId="8306" xr:uid="{F17C4318-3829-40F8-8057-4DF8DF7339BB}"/>
    <cellStyle name="標準 2 10 5 4" xfId="8307" xr:uid="{48BAB4CE-6E6B-4A1F-A15C-FD66119A7068}"/>
    <cellStyle name="標準 2 10 5 5" xfId="8308" xr:uid="{135EDE2E-8904-49F8-BCA1-F520FEB13CE3}"/>
    <cellStyle name="標準 2 10 6" xfId="8309" xr:uid="{F09B9BF1-4ED5-4A1D-89AB-A5A932CE4521}"/>
    <cellStyle name="標準 2 10 6 2" xfId="8310" xr:uid="{491F4104-0EC2-4A7E-9659-6FA1F457246F}"/>
    <cellStyle name="標準 2 10 7" xfId="8311" xr:uid="{4EEF7C8E-CFA8-40F7-B66C-430303CDD50D}"/>
    <cellStyle name="標準 2 10 8" xfId="8312" xr:uid="{7128CCAE-CADD-4193-87CB-CCC4FCFC2A7E}"/>
    <cellStyle name="標準 2 10 9" xfId="8313" xr:uid="{4E326B58-3881-444D-A8DD-7DF38048AED9}"/>
    <cellStyle name="標準 2 11" xfId="8314" xr:uid="{1C759E4E-187B-4A24-9006-4D4E34CB8C5F}"/>
    <cellStyle name="標準 2 11 2" xfId="8315" xr:uid="{4DF79C8B-7DA6-460B-94CC-D6DF0EA80AB6}"/>
    <cellStyle name="標準 2 11 2 2" xfId="8316" xr:uid="{86E70DB0-A8E7-421C-876E-D495408E6EE3}"/>
    <cellStyle name="標準 2 11 2 2 2" xfId="8317" xr:uid="{735D8FB5-FD74-4AF9-A1DA-C75A573630DB}"/>
    <cellStyle name="標準 2 11 2 2 2 2" xfId="8318" xr:uid="{CE48AF9E-9545-4B54-854A-8CB5DABB82C1}"/>
    <cellStyle name="標準 2 11 2 2 3" xfId="8319" xr:uid="{795378A4-784E-4E7B-8AB6-B74E1E9DD86C}"/>
    <cellStyle name="標準 2 11 2 2 4" xfId="8320" xr:uid="{54897694-F5AC-4585-8014-4F5172EF591D}"/>
    <cellStyle name="標準 2 11 2 2 5" xfId="8321" xr:uid="{1E40BC31-0EA8-4076-9474-999A01CEAB50}"/>
    <cellStyle name="標準 2 11 2 3" xfId="8322" xr:uid="{4F05D94B-A0B1-46A6-BF1E-7A4126880A8B}"/>
    <cellStyle name="標準 2 11 2 3 2" xfId="8323" xr:uid="{A6253854-E110-41BA-9918-FB99C0E96E47}"/>
    <cellStyle name="標準 2 11 2 4" xfId="8324" xr:uid="{9973FEEB-009C-4CE2-B496-8E98A04CC7F4}"/>
    <cellStyle name="標準 2 11 2 5" xfId="8325" xr:uid="{E4A10F24-CC0F-4907-8552-574672C11DA1}"/>
    <cellStyle name="標準 2 11 2 6" xfId="8326" xr:uid="{407B47F7-E2EC-4353-9993-1A94C264ADC7}"/>
    <cellStyle name="標準 2 11 3" xfId="8327" xr:uid="{22996CB9-D22A-4CC8-BEAA-6E9EBF1B06D3}"/>
    <cellStyle name="標準 2 11 3 2" xfId="8328" xr:uid="{DCDBA1CB-BD49-4041-8235-308D8C3DFA68}"/>
    <cellStyle name="標準 2 11 3 2 2" xfId="8329" xr:uid="{0DE96A56-E768-41BA-9FDA-348143BE34BE}"/>
    <cellStyle name="標準 2 11 3 3" xfId="8330" xr:uid="{B4349C74-270A-418A-B318-1567E8D9C7AB}"/>
    <cellStyle name="標準 2 11 3 4" xfId="8331" xr:uid="{85317F6A-0667-4868-84A7-7FEE5F874AFF}"/>
    <cellStyle name="標準 2 11 3 5" xfId="8332" xr:uid="{493E62DF-33F4-4ABB-B23D-38C13DD3904A}"/>
    <cellStyle name="標準 2 11 4" xfId="8333" xr:uid="{6FCF19AB-A572-44ED-889A-16FE6E2469DA}"/>
    <cellStyle name="標準 2 11 4 2" xfId="8334" xr:uid="{E57485D0-3F8C-4EE8-88A8-4E7F03B803BC}"/>
    <cellStyle name="標準 2 11 4 2 2" xfId="8335" xr:uid="{1205F7EF-9BB7-4733-B783-C3A43D8AD492}"/>
    <cellStyle name="標準 2 11 4 3" xfId="8336" xr:uid="{A1DEB148-0239-40C2-8C24-7E08046F1F5B}"/>
    <cellStyle name="標準 2 11 4 4" xfId="8337" xr:uid="{EDF94D9A-A4CA-4734-B8C5-9E5E571268C4}"/>
    <cellStyle name="標準 2 11 4 5" xfId="8338" xr:uid="{3B2246D8-82FC-43B0-93C4-DFBD4262376E}"/>
    <cellStyle name="標準 2 11 5" xfId="8339" xr:uid="{43838197-5E7C-4F19-9F34-F6E24D38C239}"/>
    <cellStyle name="標準 2 11 5 2" xfId="8340" xr:uid="{0A8FB7F3-732E-4E91-BC46-7665F56CE2A1}"/>
    <cellStyle name="標準 2 11 5 2 2" xfId="8341" xr:uid="{0F35A7EA-F758-4EBF-A9E5-81044831B819}"/>
    <cellStyle name="標準 2 11 5 3" xfId="8342" xr:uid="{C0A6C4A5-302E-4BE9-8AB7-DE081C0EB4A9}"/>
    <cellStyle name="標準 2 11 5 4" xfId="8343" xr:uid="{1482C95A-57F1-46EC-BCA5-BD89009CC615}"/>
    <cellStyle name="標準 2 11 5 5" xfId="8344" xr:uid="{76C8C226-05ED-4B72-BCDE-C172DB3A6F2F}"/>
    <cellStyle name="標準 2 11 6" xfId="8345" xr:uid="{D540DAE5-1566-4318-A48B-96645CC340F6}"/>
    <cellStyle name="標準 2 11 6 2" xfId="8346" xr:uid="{4D8FA515-F8BA-451C-B15E-DC16E0174A8B}"/>
    <cellStyle name="標準 2 11 7" xfId="8347" xr:uid="{95EA24DD-161B-4959-8672-AE071D9E20DD}"/>
    <cellStyle name="標準 2 11 8" xfId="8348" xr:uid="{3DF19A70-7357-444D-8ECA-3AFFC3965738}"/>
    <cellStyle name="標準 2 11 9" xfId="8349" xr:uid="{38E673D5-76D0-446E-BF47-63A79FED539A}"/>
    <cellStyle name="標準 2 12" xfId="8350" xr:uid="{D14D8D85-E32A-4551-8953-853BE5A4F419}"/>
    <cellStyle name="標準 2 12 2" xfId="8351" xr:uid="{04B5A1DD-3A87-4E52-BD8A-651F7740A6B4}"/>
    <cellStyle name="標準 2 12 2 2" xfId="8352" xr:uid="{90616753-47C2-4ED8-9F5A-27B31159C734}"/>
    <cellStyle name="標準 2 12 2 2 2" xfId="8353" xr:uid="{DB28A469-3913-4278-81C1-42820E759D21}"/>
    <cellStyle name="標準 2 12 2 2 2 2" xfId="8354" xr:uid="{68CDC7E0-296E-407A-B676-08662631FAA1}"/>
    <cellStyle name="標準 2 12 2 2 3" xfId="8355" xr:uid="{1729494C-184B-4D48-9ED3-C3E7EBA55249}"/>
    <cellStyle name="標準 2 12 2 2 4" xfId="8356" xr:uid="{0D0627F9-0D01-47DC-AFBA-782AFCEE78A0}"/>
    <cellStyle name="標準 2 12 2 2 5" xfId="8357" xr:uid="{1CAD2449-3CE6-49FE-889E-699F1026C179}"/>
    <cellStyle name="標準 2 12 2 3" xfId="8358" xr:uid="{C08FDB97-C242-49E6-B190-33D7302D9286}"/>
    <cellStyle name="標準 2 12 2 3 2" xfId="8359" xr:uid="{58171221-5398-4AF2-BE6A-5F6A67C693C8}"/>
    <cellStyle name="標準 2 12 2 4" xfId="8360" xr:uid="{EFF98D81-D62A-479B-A100-0B59673E25E7}"/>
    <cellStyle name="標準 2 12 2 5" xfId="8361" xr:uid="{EBD47B55-508C-4EC6-AB04-0AA1815C02C9}"/>
    <cellStyle name="標準 2 12 2 6" xfId="8362" xr:uid="{6204FFE5-37A7-4603-9A86-E562AE534EA6}"/>
    <cellStyle name="標準 2 12 3" xfId="8363" xr:uid="{75C6911C-3B4A-48D5-91B0-F744356E1BFD}"/>
    <cellStyle name="標準 2 12 3 2" xfId="8364" xr:uid="{07062B26-EA47-48CB-9070-304209E70918}"/>
    <cellStyle name="標準 2 12 3 2 2" xfId="8365" xr:uid="{DE52A6ED-9DCD-458B-B41D-267A4D3DEBC7}"/>
    <cellStyle name="標準 2 12 3 3" xfId="8366" xr:uid="{6532A70D-0D30-44D8-A249-7993E2898B26}"/>
    <cellStyle name="標準 2 12 3 4" xfId="8367" xr:uid="{3422AE4F-F190-46C8-B8D4-F05FFD5A71A1}"/>
    <cellStyle name="標準 2 12 3 5" xfId="8368" xr:uid="{74179968-730B-4C75-9027-19BD5A760B9E}"/>
    <cellStyle name="標準 2 12 4" xfId="8369" xr:uid="{1F5A1A33-A3D1-4F0D-A8F1-A4BF9CE7F6F0}"/>
    <cellStyle name="標準 2 12 4 2" xfId="8370" xr:uid="{E97FF74F-9BF0-4430-B17E-B355BCB7344C}"/>
    <cellStyle name="標準 2 12 4 2 2" xfId="8371" xr:uid="{C51FECFB-2AE0-4402-91E1-B298BE92ED98}"/>
    <cellStyle name="標準 2 12 4 3" xfId="8372" xr:uid="{1B7ECE33-1CC3-4933-AD40-318A791B09D9}"/>
    <cellStyle name="標準 2 12 4 4" xfId="8373" xr:uid="{CF1D27CC-EB84-4DE1-AEA8-096CB37D6F3F}"/>
    <cellStyle name="標準 2 12 4 5" xfId="8374" xr:uid="{1E09BCD6-6DF5-4E05-946E-9B2D5A91FA9F}"/>
    <cellStyle name="標準 2 12 5" xfId="8375" xr:uid="{ADF26FD1-27E9-418C-A653-E77A25D9108A}"/>
    <cellStyle name="標準 2 12 5 2" xfId="8376" xr:uid="{C0E4F4F1-EC5E-4424-98DF-88F8A8E3A144}"/>
    <cellStyle name="標準 2 12 5 2 2" xfId="8377" xr:uid="{68E47A48-393A-446E-A835-B43293F8455B}"/>
    <cellStyle name="標準 2 12 5 3" xfId="8378" xr:uid="{6F88EC58-AE7D-4351-BCA5-1C782BCF7A98}"/>
    <cellStyle name="標準 2 12 5 4" xfId="8379" xr:uid="{D18609F5-E516-4B46-97DB-B8E61C37FC16}"/>
    <cellStyle name="標準 2 12 5 5" xfId="8380" xr:uid="{CC7B447A-04ED-41E0-98B1-1FF91E4AA736}"/>
    <cellStyle name="標準 2 12 6" xfId="8381" xr:uid="{0E0916B1-E180-4753-A405-D5452CCE2066}"/>
    <cellStyle name="標準 2 12 6 2" xfId="8382" xr:uid="{C2644A8B-9AB8-4C3B-B7EC-F5F7589C6053}"/>
    <cellStyle name="標準 2 12 7" xfId="8383" xr:uid="{74662D8A-2CF7-4423-A906-5A4A7C0F8A19}"/>
    <cellStyle name="標準 2 12 8" xfId="8384" xr:uid="{953844C8-718A-45BC-A491-46DAB064653A}"/>
    <cellStyle name="標準 2 12 9" xfId="8385" xr:uid="{8D924EDB-DBDF-48EE-BA79-52E2106818A2}"/>
    <cellStyle name="標準 2 13" xfId="8386" xr:uid="{097A7176-B55C-4031-8C65-16CFE35BFCD1}"/>
    <cellStyle name="標準 2 13 2" xfId="8387" xr:uid="{E2ACFE1C-E244-45FC-B310-1DF06C659672}"/>
    <cellStyle name="標準 2 13 2 2" xfId="8388" xr:uid="{83E9FF53-65D3-41EE-BBFC-B4A222AEF10B}"/>
    <cellStyle name="標準 2 13 2 2 2" xfId="8389" xr:uid="{8F60FBAC-EED2-4819-8F3B-DB9C2D7E79A9}"/>
    <cellStyle name="標準 2 13 2 2 2 2" xfId="8390" xr:uid="{34B3C107-3393-423E-8E92-41AC8DF7734F}"/>
    <cellStyle name="標準 2 13 2 2 3" xfId="8391" xr:uid="{82AE7C27-0009-41AE-B9AB-81AFCA93F0E6}"/>
    <cellStyle name="標準 2 13 2 2 4" xfId="8392" xr:uid="{2431D0DA-A538-4FC4-BC4F-B0D0EB9C7CB0}"/>
    <cellStyle name="標準 2 13 2 2 5" xfId="8393" xr:uid="{D178DFD4-BD41-4A7F-A49B-46094C1AD242}"/>
    <cellStyle name="標準 2 13 2 3" xfId="8394" xr:uid="{CB4023A1-52B6-4B06-865B-6D7A5A4DD0E8}"/>
    <cellStyle name="標準 2 13 2 3 2" xfId="8395" xr:uid="{0D69E184-72CE-46A2-909C-93BF24F38FEB}"/>
    <cellStyle name="標準 2 13 2 4" xfId="8396" xr:uid="{CC5B18A1-FCDE-44ED-9F73-853813A2BA08}"/>
    <cellStyle name="標準 2 13 2 5" xfId="8397" xr:uid="{FB972C6E-E29C-4FB7-9FA9-84EE2538DD29}"/>
    <cellStyle name="標準 2 13 2 6" xfId="8398" xr:uid="{544E39D2-C807-4FDD-B1F7-3DE9966A06B8}"/>
    <cellStyle name="標準 2 13 3" xfId="8399" xr:uid="{8C9503FB-45A9-459C-8195-64859227FACA}"/>
    <cellStyle name="標準 2 13 3 2" xfId="8400" xr:uid="{647AB242-D88B-4AED-B786-E0FFF7B8C382}"/>
    <cellStyle name="標準 2 13 3 2 2" xfId="8401" xr:uid="{4ACDEA7F-943E-43C9-90CF-3DE731BCF745}"/>
    <cellStyle name="標準 2 13 3 3" xfId="8402" xr:uid="{480FE6EC-6396-4196-A177-387FCF55BE38}"/>
    <cellStyle name="標準 2 13 3 4" xfId="8403" xr:uid="{D639CF20-7DF6-45ED-A5C0-B6032082544D}"/>
    <cellStyle name="標準 2 13 3 5" xfId="8404" xr:uid="{B9F99B7B-F41E-46C7-B78F-9D84DFDBAFB2}"/>
    <cellStyle name="標準 2 13 4" xfId="8405" xr:uid="{4FDA0A5C-D2BE-4833-898D-5B473FB41D4F}"/>
    <cellStyle name="標準 2 13 4 2" xfId="8406" xr:uid="{92274D63-C51A-44C8-BD72-DC7ED7E1D650}"/>
    <cellStyle name="標準 2 13 4 2 2" xfId="8407" xr:uid="{9F2B3605-976E-4AED-8D42-6B949BE97CF1}"/>
    <cellStyle name="標準 2 13 4 3" xfId="8408" xr:uid="{B9E696A0-B88B-4D06-A4E2-0CC0A770CD08}"/>
    <cellStyle name="標準 2 13 4 4" xfId="8409" xr:uid="{CB645EE3-90A9-48F8-933D-3D80E63FECE2}"/>
    <cellStyle name="標準 2 13 4 5" xfId="8410" xr:uid="{DF467BA7-9A0A-445A-BDEA-49A527D7EA12}"/>
    <cellStyle name="標準 2 13 5" xfId="8411" xr:uid="{27A1F3EC-5134-46D1-BB9A-00979805CA33}"/>
    <cellStyle name="標準 2 13 5 2" xfId="8412" xr:uid="{2848E837-48DD-4609-8200-02C34B22FCFC}"/>
    <cellStyle name="標準 2 13 5 2 2" xfId="8413" xr:uid="{96C5FE99-34BB-45D2-A04D-0B11441686CC}"/>
    <cellStyle name="標準 2 13 5 3" xfId="8414" xr:uid="{CE46B7E3-5C2D-4BFA-A9A1-007266D4539F}"/>
    <cellStyle name="標準 2 13 5 4" xfId="8415" xr:uid="{A5F6856E-07A9-440C-8948-641FB5E8933C}"/>
    <cellStyle name="標準 2 13 5 5" xfId="8416" xr:uid="{67814B47-BEF9-481A-B319-F0E81503F9C7}"/>
    <cellStyle name="標準 2 13 6" xfId="8417" xr:uid="{2C6BF038-5272-4E62-AD47-C1738977138D}"/>
    <cellStyle name="標準 2 13 6 2" xfId="8418" xr:uid="{5F90CAD7-2617-4CE5-9654-A6F122A5E139}"/>
    <cellStyle name="標準 2 13 7" xfId="8419" xr:uid="{2BB0A105-038D-4745-AC86-C07891E99368}"/>
    <cellStyle name="標準 2 13 8" xfId="8420" xr:uid="{E08EE7FC-0E38-4CCA-86D6-B27D8362C11A}"/>
    <cellStyle name="標準 2 13 9" xfId="8421" xr:uid="{91707A8A-2371-4D7F-9DC6-2D1C2FF12009}"/>
    <cellStyle name="標準 2 14" xfId="8422" xr:uid="{DAF6F6F0-9CC9-407D-B33A-E9B77E514F8A}"/>
    <cellStyle name="標準 2 14 2" xfId="8423" xr:uid="{477B946B-284C-4223-884A-94FA60FCD6E5}"/>
    <cellStyle name="標準 2 14 2 2" xfId="8424" xr:uid="{28F5C191-4B5A-42D5-AF21-EBFE8DF68AA7}"/>
    <cellStyle name="標準 2 14 2 2 2" xfId="8425" xr:uid="{8F98982D-AE39-48A5-8505-47838B86B9DF}"/>
    <cellStyle name="標準 2 14 2 2 2 2" xfId="8426" xr:uid="{149E8283-9072-46AE-885A-8916D0D12A73}"/>
    <cellStyle name="標準 2 14 2 2 3" xfId="8427" xr:uid="{1F1015DD-AC22-4E69-80A4-96F8B7F34A43}"/>
    <cellStyle name="標準 2 14 2 2 4" xfId="8428" xr:uid="{BD019380-D394-458C-8C50-87BBDE1E3DCF}"/>
    <cellStyle name="標準 2 14 2 2 5" xfId="8429" xr:uid="{5961B1C2-99F2-4EB8-8E9A-22704B349AD8}"/>
    <cellStyle name="標準 2 14 2 3" xfId="8430" xr:uid="{A6551497-84F6-4532-AB96-811A0D091881}"/>
    <cellStyle name="標準 2 14 2 3 2" xfId="8431" xr:uid="{B7648A25-1348-4A12-9E3A-E32EB2B61E15}"/>
    <cellStyle name="標準 2 14 2 4" xfId="8432" xr:uid="{B79027E7-25A8-42EB-92BC-501C5D9E86F2}"/>
    <cellStyle name="標準 2 14 2 5" xfId="8433" xr:uid="{44B63FA4-4551-4381-94A3-A83BC6C76E6F}"/>
    <cellStyle name="標準 2 14 2 6" xfId="8434" xr:uid="{B985C2C6-4265-4A70-A59A-EB8303A43453}"/>
    <cellStyle name="標準 2 14 3" xfId="8435" xr:uid="{C8297F00-5BD7-44F0-8CBA-46EE7C8A3BD3}"/>
    <cellStyle name="標準 2 14 3 2" xfId="8436" xr:uid="{BA7371BD-810C-4926-A2DE-AB97EB2994A6}"/>
    <cellStyle name="標準 2 14 3 2 2" xfId="8437" xr:uid="{6624E678-D119-4AD4-A24F-3C0372405B08}"/>
    <cellStyle name="標準 2 14 3 3" xfId="8438" xr:uid="{3E31802E-AF24-46F8-A6AB-790834329327}"/>
    <cellStyle name="標準 2 14 3 4" xfId="8439" xr:uid="{3246B6EE-83A2-4B46-A3DD-1FDFB3B4740E}"/>
    <cellStyle name="標準 2 14 3 5" xfId="8440" xr:uid="{F567B09A-A27C-4036-957D-073C781F1DB2}"/>
    <cellStyle name="標準 2 14 4" xfId="8441" xr:uid="{FC4BA3E0-4CAF-4F34-97CF-40CDE26C3D79}"/>
    <cellStyle name="標準 2 14 4 2" xfId="8442" xr:uid="{9C724909-B186-4FF0-A9FE-90FAAC6B745E}"/>
    <cellStyle name="標準 2 14 4 2 2" xfId="8443" xr:uid="{16A838C9-956C-4A0B-9770-15922FC11E7F}"/>
    <cellStyle name="標準 2 14 4 3" xfId="8444" xr:uid="{CB4220AF-20D8-4932-A3C4-00D3D5B53AAD}"/>
    <cellStyle name="標準 2 14 4 4" xfId="8445" xr:uid="{FA862EEE-2532-4F34-9599-AE95563D40F5}"/>
    <cellStyle name="標準 2 14 4 5" xfId="8446" xr:uid="{FD671F9B-7174-4E6C-B4D5-D7531E0FA6B2}"/>
    <cellStyle name="標準 2 14 5" xfId="8447" xr:uid="{1F687078-2240-48E7-B3BA-D7501C9B77F6}"/>
    <cellStyle name="標準 2 14 5 2" xfId="8448" xr:uid="{0F469093-2E6C-49B6-87E9-753D6F5C5DBE}"/>
    <cellStyle name="標準 2 14 5 2 2" xfId="8449" xr:uid="{334B5E3A-1732-4DCE-A1C1-3EA352FA118B}"/>
    <cellStyle name="標準 2 14 5 3" xfId="8450" xr:uid="{16BDF78E-C3AF-4153-B837-276246F3DD88}"/>
    <cellStyle name="標準 2 14 5 4" xfId="8451" xr:uid="{2C508B4D-60AF-4D14-9965-A0FB73B0E3E1}"/>
    <cellStyle name="標準 2 14 5 5" xfId="8452" xr:uid="{B4A43E57-9FC8-4609-87F3-2AB8D93BD792}"/>
    <cellStyle name="標準 2 14 6" xfId="8453" xr:uid="{75647945-26D7-47CB-B38B-128359C074DD}"/>
    <cellStyle name="標準 2 14 6 2" xfId="8454" xr:uid="{D99463A3-193C-4574-8D1C-1654AB14A14F}"/>
    <cellStyle name="標準 2 14 7" xfId="8455" xr:uid="{C8E963C6-4D3E-406A-8663-DA1B7F044F6E}"/>
    <cellStyle name="標準 2 14 8" xfId="8456" xr:uid="{6C2C6E7C-F243-43BE-AA11-C73929722D7C}"/>
    <cellStyle name="標準 2 14 9" xfId="8457" xr:uid="{BEAB70F8-C698-4BD9-B3D5-8204D2350EDE}"/>
    <cellStyle name="標準 2 15" xfId="8458" xr:uid="{E7D2FF5E-9EE3-42C1-8A77-ECFA36DC23D4}"/>
    <cellStyle name="標準 2 15 2" xfId="8459" xr:uid="{784880F1-8CFD-4753-9447-9A6A6BC6BAB8}"/>
    <cellStyle name="標準 2 16" xfId="8460" xr:uid="{B1F5175F-1A4D-4842-8B1C-46101B8DED96}"/>
    <cellStyle name="標準 2 17" xfId="8461" xr:uid="{2296C522-EAF4-4C1E-B7E0-752F0B9741DB}"/>
    <cellStyle name="標準 2 17 2" xfId="8462" xr:uid="{156A0E44-3E79-438A-8325-E268873D953D}"/>
    <cellStyle name="標準 2 17 2 2" xfId="8463" xr:uid="{198346C3-4B86-4020-8527-3A3B781D7184}"/>
    <cellStyle name="標準 2 17 3" xfId="8464" xr:uid="{76C826A0-3687-47AF-8BB9-FDE7F6E7E9D5}"/>
    <cellStyle name="標準 2 17 4" xfId="8465" xr:uid="{5D85CA4A-F856-4ECD-AE10-32FE348A026E}"/>
    <cellStyle name="標準 2 18" xfId="8466" xr:uid="{A1BE720F-961A-4784-BADE-22318ADF335D}"/>
    <cellStyle name="標準 2 2" xfId="8467" xr:uid="{01C08EC3-5FA6-44A5-876A-2F4BEFABD4DB}"/>
    <cellStyle name="標準 2 2 2" xfId="8468" xr:uid="{F90EE659-BFC8-421F-9AFD-2D844FE59EB9}"/>
    <cellStyle name="標準 2 2 3" xfId="8469" xr:uid="{9710B1CC-DD40-40A0-83D4-2E66895AE48D}"/>
    <cellStyle name="標準 2 2 4" xfId="8470" xr:uid="{C6D2737F-0209-474E-8598-1E5ED9CA8D33}"/>
    <cellStyle name="標準 2 2 5" xfId="8471" xr:uid="{954A61BF-3259-49A0-A5A0-578438827E13}"/>
    <cellStyle name="標準 2 2 5 2" xfId="8472" xr:uid="{2B17E93F-5A88-4117-B5B2-34BE2BD3205B}"/>
    <cellStyle name="標準 2 2 5 2 2" xfId="8473" xr:uid="{B78402F5-5B0B-4A5C-A148-F2952F00C4A5}"/>
    <cellStyle name="標準 2 2 5 3" xfId="8474" xr:uid="{394703D2-B7EF-4151-85A9-425C817499CE}"/>
    <cellStyle name="標準 2 2 5 4" xfId="8475" xr:uid="{4ECC2C48-D170-4F12-BBCF-18EBE2FC6424}"/>
    <cellStyle name="標準 2 2 6" xfId="8476" xr:uid="{C4F089DB-78C6-479A-89E1-6F28A61F45AF}"/>
    <cellStyle name="標準 2 3" xfId="51" xr:uid="{F6E45EB2-7BD6-438F-8A8C-0E3EC5C36100}"/>
    <cellStyle name="標準 2 3 2" xfId="8477" xr:uid="{586B6D38-D887-4868-BCC1-4EE9E1DB85E9}"/>
    <cellStyle name="標準 2 4" xfId="8478" xr:uid="{26CD0AE1-CE5F-417C-B797-DDB7B187D856}"/>
    <cellStyle name="標準 2 4 2" xfId="8479" xr:uid="{A9A37996-D010-42F0-A1A5-1619DBE7D1A5}"/>
    <cellStyle name="標準 2 4 2 2" xfId="8480" xr:uid="{FEE99AE2-B5E5-4421-B835-F6EE4F82DEEE}"/>
    <cellStyle name="標準 2 4 2 2 2" xfId="8481" xr:uid="{A97D6705-CB77-4752-BE35-7B61042D6C79}"/>
    <cellStyle name="標準 2 4 2 3" xfId="8482" xr:uid="{93EBD414-6314-4075-83A8-2D5326C80EFD}"/>
    <cellStyle name="標準 2 4 2 4" xfId="8483" xr:uid="{05D04F0D-5E67-41EC-A158-EF70CB77BA47}"/>
    <cellStyle name="標準 2 5" xfId="8484" xr:uid="{891753E3-FCFB-4A4A-9B64-439C7230471D}"/>
    <cellStyle name="標準 2 5 2" xfId="8485" xr:uid="{BF829B72-AC37-4008-AB53-CAE14B9F383C}"/>
    <cellStyle name="標準 2 5 2 2" xfId="8486" xr:uid="{7B181A54-DA3E-4069-ACA7-B0E5BF0073B1}"/>
    <cellStyle name="標準 2 5 2 2 2" xfId="8487" xr:uid="{50A596B4-F576-441D-A4CA-CB3DBDA2E001}"/>
    <cellStyle name="標準 2 5 2 3" xfId="8488" xr:uid="{18546673-D09A-4B35-A212-1FB21489CE6E}"/>
    <cellStyle name="標準 2 5 2 4" xfId="8489" xr:uid="{04C97BE9-E08C-4108-B964-9CC1F1506E58}"/>
    <cellStyle name="標準 2 6" xfId="8490" xr:uid="{439A5064-A8A1-4C1C-B317-F93BC81840BB}"/>
    <cellStyle name="標準 2 6 2" xfId="8491" xr:uid="{0F2FB170-CBBA-46FD-A228-00C041E5951A}"/>
    <cellStyle name="標準 2 6 2 2" xfId="8492" xr:uid="{2CB94FEF-E813-4982-ACE9-04EDEB64DB9A}"/>
    <cellStyle name="標準 2 6 2 2 2" xfId="8493" xr:uid="{7A7B7093-655B-46E1-B8FB-0550430D08FD}"/>
    <cellStyle name="標準 2 6 2 2 2 2" xfId="8494" xr:uid="{E73840D3-75DB-4A15-A87D-DC4720A7E442}"/>
    <cellStyle name="標準 2 6 2 2 3" xfId="8495" xr:uid="{AFFBE167-8F5C-403A-930D-60D350EA4DBE}"/>
    <cellStyle name="標準 2 6 2 2 4" xfId="8496" xr:uid="{BDBA1036-8DED-46F0-97B2-270270F521FD}"/>
    <cellStyle name="標準 2 6 2 2 5" xfId="8497" xr:uid="{1CD3614F-1F9A-4EA2-A5E2-3408A4D4DED8}"/>
    <cellStyle name="標準 2 6 2 3" xfId="8498" xr:uid="{278FBE1B-96B1-4525-A2A8-B4023F00140B}"/>
    <cellStyle name="標準 2 6 2 3 2" xfId="8499" xr:uid="{F8EF4494-5CC8-4EC1-B052-BCDC4A94A745}"/>
    <cellStyle name="標準 2 6 2 4" xfId="8500" xr:uid="{DB72C5C6-DD54-4C54-A2A8-21ED8366F1AB}"/>
    <cellStyle name="標準 2 6 2 5" xfId="8501" xr:uid="{7611DBD1-0BBD-450B-9A78-5E1C4B346992}"/>
    <cellStyle name="標準 2 6 2 6" xfId="8502" xr:uid="{831898D6-025B-4A61-9368-DFC28A711716}"/>
    <cellStyle name="標準 2 6 3" xfId="8503" xr:uid="{4F2CE77E-3E27-43CF-B1B1-FC666A33FE85}"/>
    <cellStyle name="標準 2 6 3 2" xfId="8504" xr:uid="{C81D4764-B3C6-47B5-B9F7-9C65CCE20B5E}"/>
    <cellStyle name="標準 2 6 3 2 2" xfId="8505" xr:uid="{0A911157-F2B0-4DDF-A809-4DB8E68CF3A5}"/>
    <cellStyle name="標準 2 6 3 3" xfId="8506" xr:uid="{848F9D22-A652-4633-A0EC-A5521A2CB6E3}"/>
    <cellStyle name="標準 2 6 3 4" xfId="8507" xr:uid="{7906AED3-C442-48AE-A754-69C988FCC9F1}"/>
    <cellStyle name="標準 2 6 3 5" xfId="8508" xr:uid="{F38BCF03-9552-4741-B7C0-6A5FFD6DEEAF}"/>
    <cellStyle name="標準 2 6 4" xfId="8509" xr:uid="{A562BDFC-FAC0-4C03-8BAC-6DEE45417B53}"/>
    <cellStyle name="標準 2 6 4 2" xfId="8510" xr:uid="{FB80915B-496E-4212-836C-A52BFB697577}"/>
    <cellStyle name="標準 2 6 4 2 2" xfId="8511" xr:uid="{DF9EABDA-0412-4A04-8900-C4D2D1115EDC}"/>
    <cellStyle name="標準 2 6 4 3" xfId="8512" xr:uid="{B93E7716-79C2-4369-916A-A54DF4A70452}"/>
    <cellStyle name="標準 2 6 4 4" xfId="8513" xr:uid="{C9A3AA36-3B58-4770-9FEC-44439748EBE1}"/>
    <cellStyle name="標準 2 6 4 5" xfId="8514" xr:uid="{33301754-7102-463A-9641-30829CFB8D9C}"/>
    <cellStyle name="標準 2 6 5" xfId="8515" xr:uid="{DD3C80D2-0D6C-4767-9DD6-CCFF030435C4}"/>
    <cellStyle name="標準 2 6 5 2" xfId="8516" xr:uid="{B1893EF0-1909-421A-BA17-D727DF49C08A}"/>
    <cellStyle name="標準 2 6 5 2 2" xfId="8517" xr:uid="{95E7C775-5F63-4D08-8DB6-92BA9F933891}"/>
    <cellStyle name="標準 2 6 5 3" xfId="8518" xr:uid="{A95252FA-DD5D-4EB9-91B3-95CF348443DF}"/>
    <cellStyle name="標準 2 6 5 4" xfId="8519" xr:uid="{D2746559-04BC-43FF-B072-E5ABB12A7FFE}"/>
    <cellStyle name="標準 2 6 5 5" xfId="8520" xr:uid="{04D436DC-BADC-43A4-811B-36D0B5BD87B8}"/>
    <cellStyle name="標準 2 6 6" xfId="8521" xr:uid="{84CDE1D3-2ECF-4909-ADDE-D962BF5DCFA0}"/>
    <cellStyle name="標準 2 6 6 2" xfId="8522" xr:uid="{E99DD062-FA08-4174-BAD3-BAE118E5CFBA}"/>
    <cellStyle name="標準 2 6 7" xfId="8523" xr:uid="{A2B0848B-8D85-4865-9992-20EE8D14EDB9}"/>
    <cellStyle name="標準 2 6 8" xfId="8524" xr:uid="{590781F2-D826-498B-A06A-20FE414DB812}"/>
    <cellStyle name="標準 2 6 9" xfId="8525" xr:uid="{F47113FD-06E3-401D-B788-9FE644CEE0CF}"/>
    <cellStyle name="標準 2 7" xfId="8526" xr:uid="{2BA73E99-F928-4EE3-9189-088D88FAF142}"/>
    <cellStyle name="標準 2 7 2" xfId="8527" xr:uid="{6587FDDE-3D5B-4C03-8E2C-2FEC0D646455}"/>
    <cellStyle name="標準 2 7 2 2" xfId="8528" xr:uid="{9390D286-FE04-42F3-B446-162AB1956A9A}"/>
    <cellStyle name="標準 2 7 2 2 2" xfId="8529" xr:uid="{733A2847-E364-4A71-9C6C-7336CEAEED1C}"/>
    <cellStyle name="標準 2 7 2 2 2 2" xfId="8530" xr:uid="{A609DA8B-4E49-4559-B70F-F0956C4031A1}"/>
    <cellStyle name="標準 2 7 2 2 3" xfId="8531" xr:uid="{87B3F959-A957-41C4-AD7A-6F3E7E9F61E9}"/>
    <cellStyle name="標準 2 7 2 2 4" xfId="8532" xr:uid="{2B0674C2-278D-407F-8A14-DD37838DDE4A}"/>
    <cellStyle name="標準 2 7 2 2 5" xfId="8533" xr:uid="{44F59B01-FFEA-4FC7-B13A-70654B11B9A2}"/>
    <cellStyle name="標準 2 7 2 3" xfId="8534" xr:uid="{24A21E50-A68F-4424-A8F9-A7168941F1FF}"/>
    <cellStyle name="標準 2 7 2 3 2" xfId="8535" xr:uid="{53A7967E-6C12-4E24-BE0D-4717B31957AC}"/>
    <cellStyle name="標準 2 7 2 4" xfId="8536" xr:uid="{6FDB6740-41A3-4462-A042-C668E1804C11}"/>
    <cellStyle name="標準 2 7 2 5" xfId="8537" xr:uid="{16A9716F-7E8E-4AF0-9577-4E81DEB91755}"/>
    <cellStyle name="標準 2 7 2 6" xfId="8538" xr:uid="{E62C3349-6BD7-4A47-9B52-EA0AC29A08DA}"/>
    <cellStyle name="標準 2 7 3" xfId="8539" xr:uid="{E327D9FE-3002-4041-BF7E-315BAB86D6B7}"/>
    <cellStyle name="標準 2 7 3 2" xfId="8540" xr:uid="{E9CE8003-2B7C-4AC7-9568-1E5DA6836506}"/>
    <cellStyle name="標準 2 7 3 2 2" xfId="8541" xr:uid="{66A7DE6D-9623-4881-ABD9-7BCC482F41A6}"/>
    <cellStyle name="標準 2 7 3 3" xfId="8542" xr:uid="{D54B344C-1AD4-45C6-BE37-65FB19033866}"/>
    <cellStyle name="標準 2 7 3 4" xfId="8543" xr:uid="{7202513C-7BC6-44D2-8C54-30ED571C89A4}"/>
    <cellStyle name="標準 2 7 3 5" xfId="8544" xr:uid="{CB96099F-38CD-4304-B6EE-C73EF1ADF852}"/>
    <cellStyle name="標準 2 7 4" xfId="8545" xr:uid="{4CE91E80-5123-452F-8A3E-25782AE90516}"/>
    <cellStyle name="標準 2 7 4 2" xfId="8546" xr:uid="{8F0A1009-6A15-47F0-9018-D6158443E12A}"/>
    <cellStyle name="標準 2 7 4 2 2" xfId="8547" xr:uid="{A29A6918-665C-4C79-8F63-40FEC903D713}"/>
    <cellStyle name="標準 2 7 4 3" xfId="8548" xr:uid="{5D598591-52E7-4729-85BE-F9AF5C87F8AE}"/>
    <cellStyle name="標準 2 7 4 4" xfId="8549" xr:uid="{78EB7A8C-4626-4433-8CC0-A85EC62B491D}"/>
    <cellStyle name="標準 2 7 4 5" xfId="8550" xr:uid="{776626B8-02D7-4DC8-966B-D96C862C0863}"/>
    <cellStyle name="標準 2 7 5" xfId="8551" xr:uid="{2B4E0797-9E0F-4ED8-88CC-794436759603}"/>
    <cellStyle name="標準 2 7 5 2" xfId="8552" xr:uid="{E5637259-13F9-4E69-A155-01440C528E28}"/>
    <cellStyle name="標準 2 7 5 2 2" xfId="8553" xr:uid="{F69BE4A4-FD09-491E-B1A9-7F3F691107BC}"/>
    <cellStyle name="標準 2 7 5 3" xfId="8554" xr:uid="{33680FF0-816E-47D1-A61A-6938027DF6E4}"/>
    <cellStyle name="標準 2 7 5 4" xfId="8555" xr:uid="{93869427-875E-4E8F-8931-5D1DB73B0832}"/>
    <cellStyle name="標準 2 7 5 5" xfId="8556" xr:uid="{339F3DD8-6E01-4022-9788-73DB06E48AB6}"/>
    <cellStyle name="標準 2 7 6" xfId="8557" xr:uid="{8DAA30E4-FAF4-4D09-B40B-BBE88A932E8F}"/>
    <cellStyle name="標準 2 7 6 2" xfId="8558" xr:uid="{708714EC-0053-489A-9A14-FA2D3C9DC609}"/>
    <cellStyle name="標準 2 7 7" xfId="8559" xr:uid="{53933654-C142-4B2E-9AF8-A8CF86A0B19C}"/>
    <cellStyle name="標準 2 7 8" xfId="8560" xr:uid="{EDA43F61-19F1-4702-88E6-25394CE9B177}"/>
    <cellStyle name="標準 2 7 9" xfId="8561" xr:uid="{10B58124-198F-4D6F-923B-6340B6F4328B}"/>
    <cellStyle name="標準 2 8" xfId="8562" xr:uid="{AA8F11DB-467D-4AB3-A588-95F3E65DA248}"/>
    <cellStyle name="標準 2 8 2" xfId="8563" xr:uid="{5F30EFD7-0DFC-4D1A-8188-9EE048D5C488}"/>
    <cellStyle name="標準 2 8 2 2" xfId="8564" xr:uid="{D1F8574A-8D48-41E1-8CEF-DE64F266CE61}"/>
    <cellStyle name="標準 2 8 2 2 2" xfId="8565" xr:uid="{9BCAD5E5-FD23-4852-B919-C8F39512D0E1}"/>
    <cellStyle name="標準 2 8 2 2 2 2" xfId="8566" xr:uid="{4AD48597-BDAE-4EFA-9700-ACD6C0CF4303}"/>
    <cellStyle name="標準 2 8 2 2 3" xfId="8567" xr:uid="{090E049F-4D80-4D7C-B7CC-0CD0C3E11B4E}"/>
    <cellStyle name="標準 2 8 2 2 4" xfId="8568" xr:uid="{EE365182-FFAA-437F-A8A6-CEE087A5DF5E}"/>
    <cellStyle name="標準 2 8 2 2 5" xfId="8569" xr:uid="{D058BB7C-5544-43A6-BF5D-D5DA072E7FDE}"/>
    <cellStyle name="標準 2 8 2 3" xfId="8570" xr:uid="{4A0867A7-7A7E-4639-9069-2BA0DCCE1A79}"/>
    <cellStyle name="標準 2 8 2 3 2" xfId="8571" xr:uid="{02983396-9664-4E77-A0E6-E98519C57586}"/>
    <cellStyle name="標準 2 8 2 4" xfId="8572" xr:uid="{F1221296-5702-4E58-A472-9E56B4AE7D97}"/>
    <cellStyle name="標準 2 8 2 5" xfId="8573" xr:uid="{0CADB35B-36C2-4AD1-B65A-F9C6F6A67877}"/>
    <cellStyle name="標準 2 8 2 6" xfId="8574" xr:uid="{7F1B23F6-40E4-47B6-B840-3887DB23C86A}"/>
    <cellStyle name="標準 2 8 3" xfId="8575" xr:uid="{08B80D7C-5753-4EE9-A9B1-ACD9752D2B0F}"/>
    <cellStyle name="標準 2 8 3 2" xfId="8576" xr:uid="{B4DCBD83-A095-4E37-B75D-71B49AF82FD4}"/>
    <cellStyle name="標準 2 8 3 2 2" xfId="8577" xr:uid="{E5BED9C3-E663-432C-A15F-133FC679A404}"/>
    <cellStyle name="標準 2 8 3 3" xfId="8578" xr:uid="{EA467846-54EE-43F4-A6E2-E5EB20398F17}"/>
    <cellStyle name="標準 2 8 3 4" xfId="8579" xr:uid="{94E0A7B8-D059-4384-866D-A9AEE657D711}"/>
    <cellStyle name="標準 2 8 3 5" xfId="8580" xr:uid="{C768BB05-D2D9-4629-BB5F-422B2EF21DCE}"/>
    <cellStyle name="標準 2 8 4" xfId="8581" xr:uid="{E74D7F88-2F8B-4868-9194-0FD4531A4487}"/>
    <cellStyle name="標準 2 8 4 2" xfId="8582" xr:uid="{ABA2D5B8-E7B4-457F-800C-8656553277BD}"/>
    <cellStyle name="標準 2 8 4 2 2" xfId="8583" xr:uid="{3CFE6FA0-1012-41A8-9C85-1CCC2F526FFA}"/>
    <cellStyle name="標準 2 8 4 3" xfId="8584" xr:uid="{8EC1FA94-05C5-4439-80E2-222F4B9A6E4D}"/>
    <cellStyle name="標準 2 8 4 4" xfId="8585" xr:uid="{45E5BD4B-EBE9-48EA-B72B-BD2FE62AA307}"/>
    <cellStyle name="標準 2 8 4 5" xfId="8586" xr:uid="{E9E289A6-B9E5-4F91-BBA9-704207E278C9}"/>
    <cellStyle name="標準 2 8 5" xfId="8587" xr:uid="{6CC22A0E-C421-40C7-8221-F8AE8B9A3C9A}"/>
    <cellStyle name="標準 2 8 5 2" xfId="8588" xr:uid="{3F444617-8F3C-4BD9-A333-0F3305A99B78}"/>
    <cellStyle name="標準 2 8 5 2 2" xfId="8589" xr:uid="{42B11F92-2AED-47A5-8D7D-1B991C8A097B}"/>
    <cellStyle name="標準 2 8 5 3" xfId="8590" xr:uid="{B96E5136-88AF-48F9-8CE8-F82614A24D48}"/>
    <cellStyle name="標準 2 8 5 4" xfId="8591" xr:uid="{49874C3E-1D78-43C2-A4E2-07BE4260C833}"/>
    <cellStyle name="標準 2 8 5 5" xfId="8592" xr:uid="{AEF384DB-7DE7-4149-B13C-1FD01840450F}"/>
    <cellStyle name="標準 2 8 6" xfId="8593" xr:uid="{14A7D300-40D6-4FFD-8A83-972A82EB0329}"/>
    <cellStyle name="標準 2 8 6 2" xfId="8594" xr:uid="{0DA40C3B-610A-4873-B30D-CCBA92169FB7}"/>
    <cellStyle name="標準 2 8 7" xfId="8595" xr:uid="{17B3CA04-B4E0-423B-994F-0D76EE5EC3EA}"/>
    <cellStyle name="標準 2 8 8" xfId="8596" xr:uid="{01731487-565B-4DBD-AB42-FFA37C0A0BD7}"/>
    <cellStyle name="標準 2 8 9" xfId="8597" xr:uid="{F253F8E0-4DC7-4E73-A0C3-AA0009D25F51}"/>
    <cellStyle name="標準 2 9" xfId="8598" xr:uid="{C17F5B61-D308-45F5-B50D-EAE13777FDCD}"/>
    <cellStyle name="標準 2 9 2" xfId="8599" xr:uid="{B7914987-74B1-4FB0-A231-B9F0C71A9843}"/>
    <cellStyle name="標準 2 9 2 2" xfId="8600" xr:uid="{2D667443-8F51-4CA3-BB23-F09DBC2B214C}"/>
    <cellStyle name="標準 2 9 2 2 2" xfId="8601" xr:uid="{C7FE62B0-BFD4-4B8D-9ECD-88751FB97A0C}"/>
    <cellStyle name="標準 2 9 2 2 2 2" xfId="8602" xr:uid="{53C1BAC8-E4EA-46BE-A1F8-82254CE8B722}"/>
    <cellStyle name="標準 2 9 2 2 3" xfId="8603" xr:uid="{165102DC-A6D7-4B0C-A695-F209FC77D4F5}"/>
    <cellStyle name="標準 2 9 2 2 4" xfId="8604" xr:uid="{F0062CB7-4E1B-45C8-B16C-5A8DADE8465F}"/>
    <cellStyle name="標準 2 9 2 2 5" xfId="8605" xr:uid="{BCDE7AC2-6330-4EFF-A2EA-70DE1010D310}"/>
    <cellStyle name="標準 2 9 2 3" xfId="8606" xr:uid="{ECE9BC91-FD67-4D83-A014-E74CF4E4A900}"/>
    <cellStyle name="標準 2 9 2 3 2" xfId="8607" xr:uid="{2713CDE9-12AE-426C-98B2-31206FE1F51B}"/>
    <cellStyle name="標準 2 9 2 4" xfId="8608" xr:uid="{DE200EBF-3E88-419C-A777-1D5C204628BC}"/>
    <cellStyle name="標準 2 9 2 5" xfId="8609" xr:uid="{3566A047-32CC-426F-BABE-41901A14E726}"/>
    <cellStyle name="標準 2 9 2 6" xfId="8610" xr:uid="{676CF65D-9AD1-4EFB-9969-2254BDFB08EA}"/>
    <cellStyle name="標準 2 9 3" xfId="8611" xr:uid="{E75A91EF-B483-4FFA-92EF-BBADFF2D24B4}"/>
    <cellStyle name="標準 2 9 3 2" xfId="8612" xr:uid="{583555D4-DB6E-49BE-9382-FDF074C23990}"/>
    <cellStyle name="標準 2 9 3 2 2" xfId="8613" xr:uid="{338419E2-B599-485F-AD7D-CC655F113535}"/>
    <cellStyle name="標準 2 9 3 3" xfId="8614" xr:uid="{255B5A92-A95A-4221-B8D2-E34C488D39DA}"/>
    <cellStyle name="標準 2 9 3 4" xfId="8615" xr:uid="{015EE33D-B2E2-4323-A6F4-967B173AD3CB}"/>
    <cellStyle name="標準 2 9 3 5" xfId="8616" xr:uid="{D088FF0A-84E4-4F0F-8467-D6B6923EF4A8}"/>
    <cellStyle name="標準 2 9 4" xfId="8617" xr:uid="{428A8C94-A121-4CA4-98A5-88D92B281CBA}"/>
    <cellStyle name="標準 2 9 4 2" xfId="8618" xr:uid="{83FB0D66-3E05-47B5-B9AF-3170C63EEE04}"/>
    <cellStyle name="標準 2 9 4 2 2" xfId="8619" xr:uid="{172A4B99-AD0F-402F-A670-9E5AD8167471}"/>
    <cellStyle name="標準 2 9 4 3" xfId="8620" xr:uid="{3E6FA694-F23C-43A2-8C52-85270BBEA281}"/>
    <cellStyle name="標準 2 9 4 4" xfId="8621" xr:uid="{C213C3FB-61CE-412E-9626-D27DD42BCDF5}"/>
    <cellStyle name="標準 2 9 4 5" xfId="8622" xr:uid="{9C275B5E-2AA1-43D0-A748-2C69432E4A70}"/>
    <cellStyle name="標準 2 9 5" xfId="8623" xr:uid="{B4C61812-81B8-4924-8FF7-86EBEC089CFC}"/>
    <cellStyle name="標準 2 9 5 2" xfId="8624" xr:uid="{EB2F3028-53C3-4041-B6D7-7FE55A47EBCC}"/>
    <cellStyle name="標準 2 9 5 2 2" xfId="8625" xr:uid="{DF8F9B19-0FA9-4B8B-AC5C-DF8D7D2D720F}"/>
    <cellStyle name="標準 2 9 5 3" xfId="8626" xr:uid="{7449ACF4-45AB-47BD-9C0B-B0911528544B}"/>
    <cellStyle name="標準 2 9 5 4" xfId="8627" xr:uid="{A754BF97-125A-4824-9339-B371A37E03BA}"/>
    <cellStyle name="標準 2 9 5 5" xfId="8628" xr:uid="{D3851E96-3AD9-40EB-9EE0-EF7154350204}"/>
    <cellStyle name="標準 2 9 6" xfId="8629" xr:uid="{FF5DB8A5-A16D-4D9A-A02C-C07A37672BA3}"/>
    <cellStyle name="標準 2 9 6 2" xfId="8630" xr:uid="{F03763BD-D36F-46BA-B283-138F2B241502}"/>
    <cellStyle name="標準 2 9 7" xfId="8631" xr:uid="{59B72A05-440C-4F7D-A56E-623F6B28F410}"/>
    <cellStyle name="標準 2 9 8" xfId="8632" xr:uid="{0FCE9F44-979E-400A-906A-37E98541F48A}"/>
    <cellStyle name="標準 2 9 9" xfId="8633" xr:uid="{4E9D203C-4125-4421-84FF-B1D6A279FB54}"/>
    <cellStyle name="標準 3" xfId="8634" xr:uid="{3003ADE2-2287-41C8-BDE8-59239880ACE9}"/>
    <cellStyle name="標準 3 2" xfId="8635" xr:uid="{0D3E0B14-A619-4461-AB0D-B94F02625E67}"/>
    <cellStyle name="標準 3 3" xfId="8636" xr:uid="{452A1A5F-B1BA-4053-BB9C-C0E25E7BB351}"/>
    <cellStyle name="標準 3 3 2" xfId="8637" xr:uid="{6DF514B3-B6D7-4303-B70F-E42BD815FF9B}"/>
    <cellStyle name="標準 3 3 3" xfId="8638" xr:uid="{2B31C2A7-CF0B-44A0-AC70-D1FFDF5608D8}"/>
    <cellStyle name="標準 3 3 3 2" xfId="8639" xr:uid="{A25CBA47-33DE-4C62-A917-F02731569330}"/>
    <cellStyle name="標準 3 3 4" xfId="8640" xr:uid="{21DB016F-887F-4491-B0CA-FBA33F44046B}"/>
    <cellStyle name="標準 3 3 5" xfId="8641" xr:uid="{AB5A838F-251E-48D9-B9FC-C96A0781422B}"/>
    <cellStyle name="標準 4" xfId="8642" xr:uid="{7F3B3B35-D3DC-484E-AD1E-DCFADB0B22B1}"/>
    <cellStyle name="標準 4 2" xfId="8643" xr:uid="{E2C917BF-0F97-4138-B392-76339B6F174B}"/>
    <cellStyle name="標準 4 3" xfId="8644" xr:uid="{1AEE8FA6-69F4-480D-AE27-3D95620A8D11}"/>
    <cellStyle name="標準 4 4" xfId="8645" xr:uid="{32812534-3D07-4328-8C68-11A90B7CF568}"/>
    <cellStyle name="標準 4_Resumen de Operacion 13" xfId="8646" xr:uid="{B255F984-C353-4BF5-AD34-C7FDA5E11D1A}"/>
    <cellStyle name="標準 5" xfId="8647" xr:uid="{F52F17C3-44D7-484E-9444-4F824F60D385}"/>
    <cellStyle name="標準 5 2" xfId="8648" xr:uid="{D5BCBEFB-CF41-4E89-9A49-1074CB5FABD7}"/>
    <cellStyle name="標準 5 3" xfId="8649" xr:uid="{CA042EE1-34FD-487A-ADEC-A33F49553FDB}"/>
    <cellStyle name="標準 5 4" xfId="8650" xr:uid="{32A8888F-71A5-46A8-AD3E-AF3D83F7C7DD}"/>
    <cellStyle name="標準 5_Resumen de Operacion 13" xfId="8651" xr:uid="{E46D210F-A58A-4879-AFBA-F9DAACFAC042}"/>
    <cellStyle name="標準 6" xfId="8652" xr:uid="{986821FF-14D0-47FA-95AA-94DB004FD793}"/>
    <cellStyle name="標準 6 2" xfId="8653" xr:uid="{8CB489F9-C3A8-4704-96AB-C72C5E2FE613}"/>
    <cellStyle name="標準 7" xfId="8654" xr:uid="{DF81EA33-05A0-497A-B6E4-537463F1B860}"/>
    <cellStyle name="標準 8" xfId="8655" xr:uid="{4E4A5CED-CA7C-4008-A4D5-7A029512C833}"/>
    <cellStyle name="標準 8 2" xfId="8656" xr:uid="{9902F07A-BE83-4BA0-AB8D-9F2375D3DD63}"/>
    <cellStyle name="標準 8 2 2" xfId="8657" xr:uid="{A87B1014-E54F-4C85-9393-CF6E8E962424}"/>
    <cellStyle name="標準 9" xfId="8658" xr:uid="{5B700B86-D376-4352-B1B7-F4EB9CA9E770}"/>
    <cellStyle name="標準 9 2" xfId="8659" xr:uid="{A2A2A978-7C46-4D89-A2FF-DE711E1DCC9B}"/>
    <cellStyle name="標準 9 2 2" xfId="8660" xr:uid="{D31609E0-1F8A-461C-9FBB-B8512831F239}"/>
    <cellStyle name="標準 9 3" xfId="8661" xr:uid="{A7585F22-F848-4B7B-893E-D8C74BB859EB}"/>
    <cellStyle name="標準 9 3 2" xfId="8662" xr:uid="{E1001CC5-E36E-4531-98A9-C6029DCCFBC1}"/>
    <cellStyle name="標準 9 4" xfId="8663" xr:uid="{309D79B3-0CB5-41D7-8D6D-E6F99DF9E4E9}"/>
    <cellStyle name="標準_080617-final-Inversion" xfId="50" xr:uid="{22393DD4-065D-411B-9459-7B478FDC27EE}"/>
    <cellStyle name="良い" xfId="8664" xr:uid="{48B5295A-D3D2-49FC-9525-44929533A17D}"/>
    <cellStyle name="良い 2" xfId="8665" xr:uid="{04F9110B-A4DC-46F2-A94E-C08783A34BA9}"/>
    <cellStyle name="良い 2 2" xfId="8666" xr:uid="{5DDABD42-8AF2-4CD4-BF26-F706D0B46579}"/>
    <cellStyle name="良い 3" xfId="8667" xr:uid="{062731C3-8B73-4B62-AA20-9137750A3AE8}"/>
    <cellStyle name="良い 4" xfId="8668" xr:uid="{CEC3E286-A148-477A-899E-240E89D50D26}"/>
    <cellStyle name="見出し 1" xfId="8669" xr:uid="{C540C88B-3FAD-4FA7-B89D-E12C8EA29031}"/>
    <cellStyle name="見出し 1 2" xfId="8670" xr:uid="{45A5507C-E90F-4F60-A41F-6AF924F736AE}"/>
    <cellStyle name="見出し 1 2 2" xfId="8671" xr:uid="{ECE22130-F81B-4800-9E47-9DC2470E25B8}"/>
    <cellStyle name="見出し 1 3" xfId="8672" xr:uid="{EE204F77-8619-4B1B-9530-A1D6FEC6C880}"/>
    <cellStyle name="見出し 1 4" xfId="8673" xr:uid="{527C72F8-5D30-4C27-AA7C-82978445CB2B}"/>
    <cellStyle name="見出し 2" xfId="8674" xr:uid="{13C2B177-2630-480C-BE2C-5139F151E599}"/>
    <cellStyle name="見出し 2 2" xfId="8675" xr:uid="{EC571965-687A-4029-8765-DABC41497CDE}"/>
    <cellStyle name="見出し 2 2 2" xfId="8676" xr:uid="{CCD9426C-8FCD-4615-9365-D2C8097DAFFB}"/>
    <cellStyle name="見出し 2 3" xfId="8677" xr:uid="{D57CE9B1-FE5E-44B3-A186-DF9A4E83278C}"/>
    <cellStyle name="見出し 2 4" xfId="8678" xr:uid="{F298FBFC-ED1D-4DD2-84F2-2C8CF40FF916}"/>
    <cellStyle name="見出し 3" xfId="8679" xr:uid="{F6508C43-D82D-4BCA-AB71-8669817619C1}"/>
    <cellStyle name="見出し 3 2" xfId="8680" xr:uid="{A0FD0EA5-10F1-4BD7-908D-300E65EA8F0C}"/>
    <cellStyle name="見出し 3 2 2" xfId="8681" xr:uid="{B2C0307A-AB71-4B33-BDB0-0FD7B0D1C487}"/>
    <cellStyle name="見出し 3 3" xfId="8682" xr:uid="{23B4B10E-0987-4D00-B9CF-B79AC81D65EA}"/>
    <cellStyle name="見出し 3 4" xfId="8683" xr:uid="{C5649FDD-B67F-4FBC-9216-0FDF49EA2D0C}"/>
    <cellStyle name="見出し 4" xfId="8684" xr:uid="{9F27A9E0-BDF4-42B9-9E28-37BEC2CD7696}"/>
    <cellStyle name="見出し 4 2" xfId="8685" xr:uid="{3C8B7C15-3A5A-471C-8E8F-5853F56E37C4}"/>
    <cellStyle name="見出し 4 2 2" xfId="8686" xr:uid="{C586CDD1-5087-46FC-9771-25961E4C0E5B}"/>
    <cellStyle name="見出し 4 3" xfId="8687" xr:uid="{C2D53898-6FFF-42BF-AC56-8303567A61B2}"/>
    <cellStyle name="見出し 4 4" xfId="8688" xr:uid="{3D9F0A6D-A507-435C-B4B9-C6C0713C0AC7}"/>
    <cellStyle name="計算" xfId="8689" xr:uid="{6ACAFDB8-FC10-4F1A-BE74-09F5B41C0155}"/>
    <cellStyle name="計算 10" xfId="8690" xr:uid="{8717C91D-CB3B-41E4-B406-6589C416B5B6}"/>
    <cellStyle name="計算 11" xfId="8691" xr:uid="{23E5D9F4-8EEB-4179-B27B-C6617B9E0D4E}"/>
    <cellStyle name="計算 12" xfId="8692" xr:uid="{7BD233B2-269F-4CC2-A02E-6EC1A73F980B}"/>
    <cellStyle name="計算 13" xfId="8693" xr:uid="{2074C283-87D1-4566-9088-B9CFA540BBE8}"/>
    <cellStyle name="計算 14" xfId="8694" xr:uid="{DF75E7BB-72F5-47FA-BC4C-EF7ED5A6DCBA}"/>
    <cellStyle name="計算 15" xfId="8695" xr:uid="{2210E71E-7590-4D95-AAAD-92EC749D275F}"/>
    <cellStyle name="計算 16" xfId="8696" xr:uid="{86B1A397-4836-479D-AD29-1F0AD4E829BC}"/>
    <cellStyle name="計算 2" xfId="8697" xr:uid="{7D5DE4CC-6052-433B-A792-39BE66110C9B}"/>
    <cellStyle name="計算 2 2" xfId="8698" xr:uid="{7C1F5F6A-6D1F-433D-AA32-D875FDCFB0DA}"/>
    <cellStyle name="計算 3" xfId="8699" xr:uid="{DC907E26-B0D9-450A-8F6D-28D6EFEE793A}"/>
    <cellStyle name="計算 4" xfId="8700" xr:uid="{E3FC92A0-24B6-4E84-B928-86BF220C0936}"/>
    <cellStyle name="計算 5" xfId="8701" xr:uid="{98FFD125-1E05-484C-8AE7-A005FA8687C9}"/>
    <cellStyle name="計算 5 2" xfId="8702" xr:uid="{658362F9-40DA-43E8-B224-8C8164EC00F9}"/>
    <cellStyle name="計算 5 3" xfId="8703" xr:uid="{7E5811B4-BB3D-4444-AB1F-A999225E1D9F}"/>
    <cellStyle name="計算 5 4" xfId="8704" xr:uid="{05865E38-4D8C-4881-B64E-7ADB99FD6E8A}"/>
    <cellStyle name="計算 5 5" xfId="8705" xr:uid="{DC2FD75F-26B2-4D44-A092-3E281B8BA9A6}"/>
    <cellStyle name="計算 5 6" xfId="8706" xr:uid="{BEFEC126-97F0-436E-B326-CED83C80023B}"/>
    <cellStyle name="計算 6" xfId="8707" xr:uid="{662C5B76-20CC-4F30-869D-5D91A904B332}"/>
    <cellStyle name="計算 6 2" xfId="8708" xr:uid="{840D69BA-367F-4051-9F88-409414332A7A}"/>
    <cellStyle name="計算 6 3" xfId="8709" xr:uid="{A8F93E79-3E8D-4090-8206-E67F52270E16}"/>
    <cellStyle name="計算 6 4" xfId="8710" xr:uid="{762422DC-A967-44F8-A93A-93E846AC7567}"/>
    <cellStyle name="計算 6 5" xfId="8711" xr:uid="{D9AF9425-8062-4431-9B5E-6B9E0A58D2EB}"/>
    <cellStyle name="計算 7" xfId="8712" xr:uid="{94BF7300-12F5-42E4-8FB3-5563862AF03A}"/>
    <cellStyle name="計算 7 2" xfId="8713" xr:uid="{C0FC70BF-E7C3-4E65-AD3F-048F26DAE870}"/>
    <cellStyle name="計算 7 3" xfId="8714" xr:uid="{42F23F0F-BC05-4051-8DC8-EFEF9AD60B7D}"/>
    <cellStyle name="計算 7 4" xfId="8715" xr:uid="{A4D9D9C0-A484-421A-A041-C1269065D184}"/>
    <cellStyle name="計算 7 5" xfId="8716" xr:uid="{F9628C8C-BF57-4B22-A104-94CB00A5E0E3}"/>
    <cellStyle name="計算 8" xfId="8717" xr:uid="{93E2F9CE-CB9E-4517-9504-E42F484AE4AA}"/>
    <cellStyle name="計算 8 2" xfId="8718" xr:uid="{E14F0058-017F-4F03-A686-F3EA5DF03D7F}"/>
    <cellStyle name="計算 9" xfId="8719" xr:uid="{6CE34246-7A32-47B9-A4CC-10B68F845385}"/>
    <cellStyle name="説明文" xfId="8720" xr:uid="{87D62F19-8981-43E2-BC27-944A2E8AC9DD}"/>
    <cellStyle name="説明文 2" xfId="8721" xr:uid="{B56F95EB-17D7-4BE8-91A3-7300FDC74C88}"/>
    <cellStyle name="説明文 2 2" xfId="8722" xr:uid="{F406EF5D-29E4-4A81-92C4-3DD918BDBD55}"/>
    <cellStyle name="説明文 3" xfId="8723" xr:uid="{CC7DD49F-B78C-413C-844E-4CF8C9F9A34E}"/>
    <cellStyle name="説明文 4" xfId="8724" xr:uid="{48F4266F-9F04-4A4C-8CD7-55C24854561B}"/>
    <cellStyle name="警告文" xfId="8725" xr:uid="{00FD1C3A-93C9-4042-8263-89D8B39B67D4}"/>
    <cellStyle name="警告文 2" xfId="8726" xr:uid="{E9580156-D20C-4054-AC6C-7871EBF87C19}"/>
    <cellStyle name="警告文 2 2" xfId="8727" xr:uid="{54852255-43B7-4805-916D-E76024BAB47B}"/>
    <cellStyle name="警告文 3" xfId="8728" xr:uid="{85E01575-EEB0-474E-AC85-41320942368B}"/>
    <cellStyle name="警告文 4" xfId="8729" xr:uid="{8283D10E-F6A8-4C48-86A2-6E3D12907471}"/>
    <cellStyle name="集計" xfId="8730" xr:uid="{AAC02A8A-0C3D-438E-B664-597367465C0A}"/>
    <cellStyle name="集計 10" xfId="8731" xr:uid="{67F56E1A-CBA0-4277-82A5-0C66651CC45C}"/>
    <cellStyle name="集計 11" xfId="8732" xr:uid="{2256FA8C-6DA0-44F0-8560-250C8D5BEB7F}"/>
    <cellStyle name="集計 12" xfId="8733" xr:uid="{475E0F46-C214-44B4-A9DA-667CA8062CB0}"/>
    <cellStyle name="集計 13" xfId="8734" xr:uid="{D78F1E48-4ECA-4404-BA24-B48476B37E1C}"/>
    <cellStyle name="集計 14" xfId="8735" xr:uid="{2D98243D-61A0-498F-A738-C527F3F01E4F}"/>
    <cellStyle name="集計 15" xfId="8736" xr:uid="{5DFDDCF8-1DFD-43F0-9081-4811011C1AAC}"/>
    <cellStyle name="集計 16" xfId="8737" xr:uid="{ACF8D54E-E3B9-496B-9A05-F12F16C0E4E9}"/>
    <cellStyle name="集計 2" xfId="8738" xr:uid="{C35E17BC-DD3E-44D2-A4C1-659E87CEBC60}"/>
    <cellStyle name="集計 2 2" xfId="8739" xr:uid="{0FC7E5A3-BBC6-4AB5-9A09-B2A141851AB7}"/>
    <cellStyle name="集計 3" xfId="8740" xr:uid="{EEC5D0F8-7A20-4972-AA83-4FEA33B03632}"/>
    <cellStyle name="集計 4" xfId="8741" xr:uid="{629795C5-DE25-42C9-A20D-D94172B52950}"/>
    <cellStyle name="集計 5" xfId="8742" xr:uid="{082F1F6C-3C8B-4750-B58B-9E5D6D8234C8}"/>
    <cellStyle name="集計 5 2" xfId="8743" xr:uid="{11D57E34-409B-45D7-940C-631666644762}"/>
    <cellStyle name="集計 5 3" xfId="8744" xr:uid="{4466ECE0-8E03-4DBF-A390-BA5291DAC7A0}"/>
    <cellStyle name="集計 5 4" xfId="8745" xr:uid="{5E396FCB-6366-42C5-842D-C54E2CB806E3}"/>
    <cellStyle name="集計 5 5" xfId="8746" xr:uid="{E51D56C6-6440-4DAD-AA92-E44C59587BF2}"/>
    <cellStyle name="集計 6" xfId="8747" xr:uid="{5AA7F789-D03A-4207-84BA-1515140A405B}"/>
    <cellStyle name="集計 6 2" xfId="8748" xr:uid="{BC599AF1-5759-4C04-BF78-504D39E425C4}"/>
    <cellStyle name="集計 6 3" xfId="8749" xr:uid="{79A4CDF3-9DEE-4017-A09E-B88EF4E015EB}"/>
    <cellStyle name="集計 6 4" xfId="8750" xr:uid="{00381F21-717F-4CCA-B859-1A2ED4457FF6}"/>
    <cellStyle name="集計 6 5" xfId="8751" xr:uid="{4C5C62CF-FA3B-4D9E-A110-4D9A57677010}"/>
    <cellStyle name="集計 6 6" xfId="8752" xr:uid="{4A2A1AA5-BB07-4396-9EE3-D35A157CE96A}"/>
    <cellStyle name="集計 7" xfId="8753" xr:uid="{9354BE5B-91F4-4EE4-99B8-7BACAA1C8494}"/>
    <cellStyle name="集計 7 2" xfId="8754" xr:uid="{EC09D9B2-F1F9-40C4-B5A3-6A0E4415BFC6}"/>
    <cellStyle name="集計 7 3" xfId="8755" xr:uid="{93EF1478-05B4-4F66-ABF4-C409FAF5C756}"/>
    <cellStyle name="集計 7 4" xfId="8756" xr:uid="{F19B9910-08D0-4331-A38F-736BB591B31A}"/>
    <cellStyle name="集計 7 5" xfId="8757" xr:uid="{B80942F2-7562-4335-89DF-A11CC0F7198A}"/>
    <cellStyle name="集計 7 6" xfId="8758" xr:uid="{C42DCF63-02A4-45B5-A2D0-09E1F6E48EA1}"/>
    <cellStyle name="集計 8" xfId="8759" xr:uid="{A37F5B3D-2E63-4452-A8A1-CDEE4E0416FD}"/>
    <cellStyle name="集計 8 2" xfId="8760" xr:uid="{8C07F1A6-2F40-46D6-B9ED-0822BA1E6C47}"/>
    <cellStyle name="集計 9" xfId="8761" xr:uid="{9785BD37-62B4-471C-885B-9CA288A2DC7D}"/>
  </cellStyles>
  <dxfs count="49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theme="9" tint="-0.499984740745262"/>
      </font>
    </dxf>
    <dxf>
      <font>
        <color rgb="FFFFC00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B050"/>
      </font>
    </dxf>
    <dxf>
      <font>
        <color rgb="FFFF0000"/>
      </font>
    </dxf>
  </dxfs>
  <tableStyles count="3" defaultTableStyle="TableStyleMedium2" defaultPivotStyle="PivotStyleLight16">
    <tableStyle name="Estilo de tabla 1" pivot="0" count="0" xr9:uid="{00000000-0011-0000-FFFF-FFFF00000000}"/>
    <tableStyle name="Control horas hombre" pivot="0" count="0" xr9:uid="{566EB963-AEB5-45D5-8D41-94DCACAD84C2}"/>
    <tableStyle name="Estilo de tabla 2" pivot="0" count="0" xr9:uid="{16D75546-596D-46F4-B531-D309DFEA2DB0}"/>
  </tableStyles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3.xml"/><Relationship Id="rId8" Type="http://schemas.openxmlformats.org/officeDocument/2006/relationships/worksheet" Target="worksheets/sheet8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10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_rels/chart1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1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17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17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17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1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186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18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6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20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20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2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0.xml"/></Relationships>
</file>

<file path=xl/charts/_rels/chart238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239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240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241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2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2.xml"/></Relationships>
</file>

<file path=xl/charts/_rels/chart252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253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269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270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2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5.xml"/></Relationships>
</file>

<file path=xl/charts/_rels/chart285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286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29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7.xml"/></Relationships>
</file>

<file path=xl/charts/_rels/chart297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98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30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9.xml"/></Relationships>
</file>

<file path=xl/charts/_rels/chart309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310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330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331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332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333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334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335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'D%_MES'!$C$3</c:f>
          <c:strCache>
            <c:ptCount val="1"/>
            <c:pt idx="0">
              <c:v>DISPONIBILIDAD Y UTILIZACION - DICIEMBRE 2023</c:v>
            </c:pt>
          </c:strCache>
        </c:strRef>
      </c:tx>
      <c:layout>
        <c:manualLayout>
          <c:xMode val="edge"/>
          <c:yMode val="edge"/>
          <c:x val="0.22140140546947812"/>
          <c:y val="2.369337941948828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'D%_MES'!$CH$8</c:f>
              <c:strCache>
                <c:ptCount val="1"/>
                <c:pt idx="0">
                  <c:v>DF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'D%_MES'!$CI$5:$CR$5</c:f>
              <c:strCache>
                <c:ptCount val="10"/>
                <c:pt idx="0">
                  <c:v>SC-PROD</c:v>
                </c:pt>
                <c:pt idx="1">
                  <c:v>SC-SERV</c:v>
                </c:pt>
                <c:pt idx="2">
                  <c:v>JU-PROD</c:v>
                </c:pt>
                <c:pt idx="3">
                  <c:v>JU-SOST</c:v>
                </c:pt>
                <c:pt idx="4">
                  <c:v>JU-TA/LA</c:v>
                </c:pt>
                <c:pt idx="5">
                  <c:v>MX-CONC</c:v>
                </c:pt>
                <c:pt idx="6">
                  <c:v>CA-ANFO</c:v>
                </c:pt>
                <c:pt idx="7">
                  <c:v>LA-CONC</c:v>
                </c:pt>
                <c:pt idx="8">
                  <c:v>EQ-VIAS</c:v>
                </c:pt>
                <c:pt idx="9">
                  <c:v>VOLQ</c:v>
                </c:pt>
              </c:strCache>
            </c:strRef>
          </c:cat>
          <c:val>
            <c:numRef>
              <c:f>'D%_MES'!$CI$8:$CR$8</c:f>
              <c:numCache>
                <c:formatCode>0.0%</c:formatCode>
                <c:ptCount val="10"/>
                <c:pt idx="0">
                  <c:v>0.71502880184331785</c:v>
                </c:pt>
                <c:pt idx="1">
                  <c:v>1</c:v>
                </c:pt>
                <c:pt idx="2">
                  <c:v>0.90416330645161302</c:v>
                </c:pt>
                <c:pt idx="3">
                  <c:v>0.84445075268817116</c:v>
                </c:pt>
                <c:pt idx="4">
                  <c:v>0.95766129032258052</c:v>
                </c:pt>
                <c:pt idx="5">
                  <c:v>0.91472669669040652</c:v>
                </c:pt>
                <c:pt idx="6">
                  <c:v>0.63876941457586611</c:v>
                </c:pt>
                <c:pt idx="7">
                  <c:v>0.67276881720430093</c:v>
                </c:pt>
                <c:pt idx="8">
                  <c:v>0.97647849462365599</c:v>
                </c:pt>
                <c:pt idx="9">
                  <c:v>0.7211693548387097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FE9-4E8B-9DA6-6DA0FB0219FB}"/>
            </c:ext>
          </c:extLst>
        </c:ser>
        <c:ser>
          <c:idx val="3"/>
          <c:order val="3"/>
          <c:tx>
            <c:strRef>
              <c:f>'D%_MES'!$CH$9</c:f>
              <c:strCache>
                <c:ptCount val="1"/>
                <c:pt idx="0">
                  <c:v>UT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'D%_MES'!$CI$5:$CR$5</c:f>
              <c:strCache>
                <c:ptCount val="10"/>
                <c:pt idx="0">
                  <c:v>SC-PROD</c:v>
                </c:pt>
                <c:pt idx="1">
                  <c:v>SC-SERV</c:v>
                </c:pt>
                <c:pt idx="2">
                  <c:v>JU-PROD</c:v>
                </c:pt>
                <c:pt idx="3">
                  <c:v>JU-SOST</c:v>
                </c:pt>
                <c:pt idx="4">
                  <c:v>JU-TA/LA</c:v>
                </c:pt>
                <c:pt idx="5">
                  <c:v>MX-CONC</c:v>
                </c:pt>
                <c:pt idx="6">
                  <c:v>CA-ANFO</c:v>
                </c:pt>
                <c:pt idx="7">
                  <c:v>LA-CONC</c:v>
                </c:pt>
                <c:pt idx="8">
                  <c:v>EQ-VIAS</c:v>
                </c:pt>
                <c:pt idx="9">
                  <c:v>VOLQ</c:v>
                </c:pt>
              </c:strCache>
            </c:strRef>
          </c:cat>
          <c:val>
            <c:numRef>
              <c:f>'D%_MES'!$CI$9:$CR$9</c:f>
              <c:numCache>
                <c:formatCode>0.0%</c:formatCode>
                <c:ptCount val="10"/>
                <c:pt idx="0">
                  <c:v>0.40160714783273427</c:v>
                </c:pt>
                <c:pt idx="1">
                  <c:v>0</c:v>
                </c:pt>
                <c:pt idx="2">
                  <c:v>8.5471952867495649E-2</c:v>
                </c:pt>
                <c:pt idx="3">
                  <c:v>5.6251566707798614E-2</c:v>
                </c:pt>
                <c:pt idx="4">
                  <c:v>1.4202745247954949E-2</c:v>
                </c:pt>
                <c:pt idx="5">
                  <c:v>0.31677530577738811</c:v>
                </c:pt>
                <c:pt idx="6">
                  <c:v>2.9817305489658524E-2</c:v>
                </c:pt>
                <c:pt idx="7">
                  <c:v>8.19603041636323E-2</c:v>
                </c:pt>
                <c:pt idx="8">
                  <c:v>0.151397109428768</c:v>
                </c:pt>
                <c:pt idx="9">
                  <c:v>0.37517534421761101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FE9-4E8B-9DA6-6DA0FB0219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57372656"/>
        <c:axId val="-57375376"/>
      </c:barChart>
      <c:lineChart>
        <c:grouping val="standard"/>
        <c:varyColors val="0"/>
        <c:ser>
          <c:idx val="0"/>
          <c:order val="0"/>
          <c:tx>
            <c:strRef>
              <c:f>'D%_MES'!$CH$6</c:f>
              <c:strCache>
                <c:ptCount val="1"/>
                <c:pt idx="0">
                  <c:v>OBJ DF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'D%_MES'!$CI$5:$CR$5</c:f>
              <c:strCache>
                <c:ptCount val="10"/>
                <c:pt idx="0">
                  <c:v>SC-PROD</c:v>
                </c:pt>
                <c:pt idx="1">
                  <c:v>SC-SERV</c:v>
                </c:pt>
                <c:pt idx="2">
                  <c:v>JU-PROD</c:v>
                </c:pt>
                <c:pt idx="3">
                  <c:v>JU-SOST</c:v>
                </c:pt>
                <c:pt idx="4">
                  <c:v>JU-TA/LA</c:v>
                </c:pt>
                <c:pt idx="5">
                  <c:v>MX-CONC</c:v>
                </c:pt>
                <c:pt idx="6">
                  <c:v>CA-ANFO</c:v>
                </c:pt>
                <c:pt idx="7">
                  <c:v>LA-CONC</c:v>
                </c:pt>
                <c:pt idx="8">
                  <c:v>EQ-VIAS</c:v>
                </c:pt>
                <c:pt idx="9">
                  <c:v>VOLQ</c:v>
                </c:pt>
              </c:strCache>
            </c:strRef>
          </c:cat>
          <c:val>
            <c:numRef>
              <c:f>'D%_MES'!$CI$6:$CR$6</c:f>
              <c:numCache>
                <c:formatCode>0.0%</c:formatCode>
                <c:ptCount val="10"/>
                <c:pt idx="0">
                  <c:v>0.85</c:v>
                </c:pt>
                <c:pt idx="1">
                  <c:v>0.85</c:v>
                </c:pt>
                <c:pt idx="2">
                  <c:v>0.85</c:v>
                </c:pt>
                <c:pt idx="3">
                  <c:v>0.85</c:v>
                </c:pt>
                <c:pt idx="4">
                  <c:v>0.85</c:v>
                </c:pt>
                <c:pt idx="5">
                  <c:v>0.85</c:v>
                </c:pt>
                <c:pt idx="6">
                  <c:v>0.85</c:v>
                </c:pt>
                <c:pt idx="7">
                  <c:v>0.85</c:v>
                </c:pt>
                <c:pt idx="8">
                  <c:v>0.85</c:v>
                </c:pt>
                <c:pt idx="9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FE9-4E8B-9DA6-6DA0FB0219FB}"/>
            </c:ext>
          </c:extLst>
        </c:ser>
        <c:ser>
          <c:idx val="1"/>
          <c:order val="1"/>
          <c:tx>
            <c:strRef>
              <c:f>'D%_MES'!$CH$7</c:f>
              <c:strCache>
                <c:ptCount val="1"/>
                <c:pt idx="0">
                  <c:v>OBJ UT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'D%_MES'!$CI$5:$CR$5</c:f>
              <c:strCache>
                <c:ptCount val="10"/>
                <c:pt idx="0">
                  <c:v>SC-PROD</c:v>
                </c:pt>
                <c:pt idx="1">
                  <c:v>SC-SERV</c:v>
                </c:pt>
                <c:pt idx="2">
                  <c:v>JU-PROD</c:v>
                </c:pt>
                <c:pt idx="3">
                  <c:v>JU-SOST</c:v>
                </c:pt>
                <c:pt idx="4">
                  <c:v>JU-TA/LA</c:v>
                </c:pt>
                <c:pt idx="5">
                  <c:v>MX-CONC</c:v>
                </c:pt>
                <c:pt idx="6">
                  <c:v>CA-ANFO</c:v>
                </c:pt>
                <c:pt idx="7">
                  <c:v>LA-CONC</c:v>
                </c:pt>
                <c:pt idx="8">
                  <c:v>EQ-VIAS</c:v>
                </c:pt>
                <c:pt idx="9">
                  <c:v>VOLQ</c:v>
                </c:pt>
              </c:strCache>
            </c:strRef>
          </c:cat>
          <c:val>
            <c:numRef>
              <c:f>'D%_MES'!$CI$7:$CR$7</c:f>
              <c:numCache>
                <c:formatCode>0.0%</c:formatCode>
                <c:ptCount val="10"/>
                <c:pt idx="0">
                  <c:v>0.5</c:v>
                </c:pt>
                <c:pt idx="1">
                  <c:v>0.5</c:v>
                </c:pt>
                <c:pt idx="2">
                  <c:v>0.2</c:v>
                </c:pt>
                <c:pt idx="3">
                  <c:v>0.2</c:v>
                </c:pt>
                <c:pt idx="4">
                  <c:v>0.2</c:v>
                </c:pt>
                <c:pt idx="5">
                  <c:v>0.3</c:v>
                </c:pt>
                <c:pt idx="6">
                  <c:v>0.18</c:v>
                </c:pt>
                <c:pt idx="7">
                  <c:v>0.18</c:v>
                </c:pt>
                <c:pt idx="8">
                  <c:v>0.15</c:v>
                </c:pt>
                <c:pt idx="9">
                  <c:v>0.15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FE9-4E8B-9DA6-6DA0FB0219FB}"/>
            </c:ext>
          </c:extLst>
        </c:ser>
        <c:ser>
          <c:idx val="4"/>
          <c:order val="4"/>
          <c:tx>
            <c:strRef>
              <c:f>'D%_MES'!$CH$10</c:f>
              <c:strCache>
                <c:ptCount val="1"/>
                <c:pt idx="0">
                  <c:v>DF PR-22</c:v>
                </c:pt>
              </c:strCache>
            </c:strRef>
          </c:tx>
          <c:spPr>
            <a:ln w="28575" cap="rnd">
              <a:solidFill>
                <a:schemeClr val="accent5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'D%_MES'!$CI$5:$CR$5</c:f>
              <c:strCache>
                <c:ptCount val="10"/>
                <c:pt idx="0">
                  <c:v>SC-PROD</c:v>
                </c:pt>
                <c:pt idx="1">
                  <c:v>SC-SERV</c:v>
                </c:pt>
                <c:pt idx="2">
                  <c:v>JU-PROD</c:v>
                </c:pt>
                <c:pt idx="3">
                  <c:v>JU-SOST</c:v>
                </c:pt>
                <c:pt idx="4">
                  <c:v>JU-TA/LA</c:v>
                </c:pt>
                <c:pt idx="5">
                  <c:v>MX-CONC</c:v>
                </c:pt>
                <c:pt idx="6">
                  <c:v>CA-ANFO</c:v>
                </c:pt>
                <c:pt idx="7">
                  <c:v>LA-CONC</c:v>
                </c:pt>
                <c:pt idx="8">
                  <c:v>EQ-VIAS</c:v>
                </c:pt>
                <c:pt idx="9">
                  <c:v>VOLQ</c:v>
                </c:pt>
              </c:strCache>
            </c:strRef>
          </c:cat>
          <c:val>
            <c:numRef>
              <c:f>'D%_MES'!$CI$10:$CR$10</c:f>
              <c:numCache>
                <c:formatCode>0.0%</c:formatCode>
                <c:ptCount val="10"/>
                <c:pt idx="0">
                  <c:v>0.72841413110464004</c:v>
                </c:pt>
                <c:pt idx="1">
                  <c:v>0.98225433094384718</c:v>
                </c:pt>
                <c:pt idx="2">
                  <c:v>0.83902047288030424</c:v>
                </c:pt>
                <c:pt idx="3">
                  <c:v>0.76848550440561525</c:v>
                </c:pt>
                <c:pt idx="4">
                  <c:v>0.96932127559194081</c:v>
                </c:pt>
                <c:pt idx="5">
                  <c:v>0.92606837189095259</c:v>
                </c:pt>
                <c:pt idx="6">
                  <c:v>0.87470145518808173</c:v>
                </c:pt>
                <c:pt idx="7">
                  <c:v>0.86780093610839593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FFE9-4E8B-9DA6-6DA0FB0219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57362320"/>
        <c:axId val="-57366672"/>
      </c:lineChart>
      <c:catAx>
        <c:axId val="-57372656"/>
        <c:scaling>
          <c:orientation val="minMax"/>
        </c:scaling>
        <c:delete val="0"/>
        <c:axPos val="b"/>
        <c:numFmt formatCode="#,##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57375376"/>
        <c:crosses val="autoZero"/>
        <c:auto val="1"/>
        <c:lblAlgn val="ctr"/>
        <c:lblOffset val="100"/>
        <c:noMultiLvlLbl val="0"/>
      </c:catAx>
      <c:valAx>
        <c:axId val="-5737537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2400"/>
                  <a:t>%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57372656"/>
        <c:crosses val="autoZero"/>
        <c:crossBetween val="between"/>
        <c:majorUnit val="0.2"/>
      </c:valAx>
      <c:valAx>
        <c:axId val="-57366672"/>
        <c:scaling>
          <c:orientation val="minMax"/>
        </c:scaling>
        <c:delete val="1"/>
        <c:axPos val="r"/>
        <c:numFmt formatCode="0.0%" sourceLinked="1"/>
        <c:majorTickMark val="out"/>
        <c:minorTickMark val="none"/>
        <c:tickLblPos val="none"/>
        <c:crossAx val="-57362320"/>
        <c:crosses val="max"/>
        <c:crossBetween val="between"/>
      </c:valAx>
      <c:catAx>
        <c:axId val="-573623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57366672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noFill/>
        <a:ln>
          <a:noFill/>
        </a:ln>
        <a:effectLst/>
      </c:spPr>
    </c:plotArea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'D%_MES'!$C$2</c:f>
          <c:strCache>
            <c:ptCount val="1"/>
            <c:pt idx="0">
              <c:v>DISPONIBILIDAD Y UTILIZACION - ANUAL 2023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'D%_MES'!$CU$8</c:f>
              <c:strCache>
                <c:ptCount val="1"/>
                <c:pt idx="0">
                  <c:v>DF PR-23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'D%_MES'!$CV$5:$DE$5</c:f>
              <c:strCache>
                <c:ptCount val="10"/>
                <c:pt idx="0">
                  <c:v>SC-PROD</c:v>
                </c:pt>
                <c:pt idx="1">
                  <c:v>SC-SERV</c:v>
                </c:pt>
                <c:pt idx="2">
                  <c:v>JU-PROD</c:v>
                </c:pt>
                <c:pt idx="3">
                  <c:v>JU-SOST</c:v>
                </c:pt>
                <c:pt idx="4">
                  <c:v>JU-TA/LA</c:v>
                </c:pt>
                <c:pt idx="5">
                  <c:v>MX-CONC</c:v>
                </c:pt>
                <c:pt idx="6">
                  <c:v>CA-ANFO</c:v>
                </c:pt>
                <c:pt idx="7">
                  <c:v>LA-CONC</c:v>
                </c:pt>
                <c:pt idx="8">
                  <c:v>EQ-VIAS</c:v>
                </c:pt>
                <c:pt idx="9">
                  <c:v>VOLQ</c:v>
                </c:pt>
              </c:strCache>
            </c:strRef>
          </c:cat>
          <c:val>
            <c:numRef>
              <c:f>'D%_MES'!$CV$8:$DE$8</c:f>
              <c:numCache>
                <c:formatCode>0.0%</c:formatCode>
                <c:ptCount val="10"/>
                <c:pt idx="0">
                  <c:v>0.83631571692510853</c:v>
                </c:pt>
                <c:pt idx="1">
                  <c:v>0.98687982697559307</c:v>
                </c:pt>
                <c:pt idx="2">
                  <c:v>0.88098446767259786</c:v>
                </c:pt>
                <c:pt idx="3">
                  <c:v>0.80276532453632587</c:v>
                </c:pt>
                <c:pt idx="4">
                  <c:v>0.89142258171189626</c:v>
                </c:pt>
                <c:pt idx="5">
                  <c:v>0.9100210888648389</c:v>
                </c:pt>
                <c:pt idx="6">
                  <c:v>0.82901492717756164</c:v>
                </c:pt>
                <c:pt idx="7">
                  <c:v>0.85169412175712578</c:v>
                </c:pt>
                <c:pt idx="8">
                  <c:v>0.97415322580645169</c:v>
                </c:pt>
                <c:pt idx="9">
                  <c:v>0.78783520609319013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7E5-417C-85DE-961E92762A69}"/>
            </c:ext>
          </c:extLst>
        </c:ser>
        <c:ser>
          <c:idx val="3"/>
          <c:order val="3"/>
          <c:tx>
            <c:strRef>
              <c:f>'D%_MES'!$CU$9</c:f>
              <c:strCache>
                <c:ptCount val="1"/>
                <c:pt idx="0">
                  <c:v>UT PR-23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'D%_MES'!$CV$5:$DE$5</c:f>
              <c:strCache>
                <c:ptCount val="10"/>
                <c:pt idx="0">
                  <c:v>SC-PROD</c:v>
                </c:pt>
                <c:pt idx="1">
                  <c:v>SC-SERV</c:v>
                </c:pt>
                <c:pt idx="2">
                  <c:v>JU-PROD</c:v>
                </c:pt>
                <c:pt idx="3">
                  <c:v>JU-SOST</c:v>
                </c:pt>
                <c:pt idx="4">
                  <c:v>JU-TA/LA</c:v>
                </c:pt>
                <c:pt idx="5">
                  <c:v>MX-CONC</c:v>
                </c:pt>
                <c:pt idx="6">
                  <c:v>CA-ANFO</c:v>
                </c:pt>
                <c:pt idx="7">
                  <c:v>LA-CONC</c:v>
                </c:pt>
                <c:pt idx="8">
                  <c:v>EQ-VIAS</c:v>
                </c:pt>
                <c:pt idx="9">
                  <c:v>VOLQ</c:v>
                </c:pt>
              </c:strCache>
            </c:strRef>
          </c:cat>
          <c:val>
            <c:numRef>
              <c:f>'D%_MES'!$CV$9:$DE$9</c:f>
              <c:numCache>
                <c:formatCode>0.0%</c:formatCode>
                <c:ptCount val="10"/>
                <c:pt idx="0">
                  <c:v>0.41203711103030782</c:v>
                </c:pt>
                <c:pt idx="1">
                  <c:v>1.3761092207122939E-2</c:v>
                </c:pt>
                <c:pt idx="2">
                  <c:v>8.5392350570603445E-2</c:v>
                </c:pt>
                <c:pt idx="3">
                  <c:v>6.6701930020536773E-2</c:v>
                </c:pt>
                <c:pt idx="4">
                  <c:v>1.2625930947543046E-2</c:v>
                </c:pt>
                <c:pt idx="5">
                  <c:v>0.32136353209453339</c:v>
                </c:pt>
                <c:pt idx="6">
                  <c:v>3.9013338917554485E-2</c:v>
                </c:pt>
                <c:pt idx="7">
                  <c:v>8.1651766546030166E-2</c:v>
                </c:pt>
                <c:pt idx="8">
                  <c:v>0.25906688027307789</c:v>
                </c:pt>
                <c:pt idx="9">
                  <c:v>0.48090881768143179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7E5-417C-85DE-961E92762A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57361776"/>
        <c:axId val="-57374288"/>
      </c:barChart>
      <c:lineChart>
        <c:grouping val="standard"/>
        <c:varyColors val="0"/>
        <c:ser>
          <c:idx val="0"/>
          <c:order val="0"/>
          <c:tx>
            <c:strRef>
              <c:f>'D%_MES'!$CU$6</c:f>
              <c:strCache>
                <c:ptCount val="1"/>
                <c:pt idx="0">
                  <c:v>OBJ DF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'D%_MES'!$CV$5:$DE$5</c:f>
              <c:strCache>
                <c:ptCount val="10"/>
                <c:pt idx="0">
                  <c:v>SC-PROD</c:v>
                </c:pt>
                <c:pt idx="1">
                  <c:v>SC-SERV</c:v>
                </c:pt>
                <c:pt idx="2">
                  <c:v>JU-PROD</c:v>
                </c:pt>
                <c:pt idx="3">
                  <c:v>JU-SOST</c:v>
                </c:pt>
                <c:pt idx="4">
                  <c:v>JU-TA/LA</c:v>
                </c:pt>
                <c:pt idx="5">
                  <c:v>MX-CONC</c:v>
                </c:pt>
                <c:pt idx="6">
                  <c:v>CA-ANFO</c:v>
                </c:pt>
                <c:pt idx="7">
                  <c:v>LA-CONC</c:v>
                </c:pt>
                <c:pt idx="8">
                  <c:v>EQ-VIAS</c:v>
                </c:pt>
                <c:pt idx="9">
                  <c:v>VOLQ</c:v>
                </c:pt>
              </c:strCache>
            </c:strRef>
          </c:cat>
          <c:val>
            <c:numRef>
              <c:f>'D%_MES'!$CV$6:$DC$6</c:f>
              <c:numCache>
                <c:formatCode>0.0%</c:formatCode>
                <c:ptCount val="8"/>
                <c:pt idx="0">
                  <c:v>0.85</c:v>
                </c:pt>
                <c:pt idx="1">
                  <c:v>0.85</c:v>
                </c:pt>
                <c:pt idx="2">
                  <c:v>0.85</c:v>
                </c:pt>
                <c:pt idx="3">
                  <c:v>0.85</c:v>
                </c:pt>
                <c:pt idx="4">
                  <c:v>0.85</c:v>
                </c:pt>
                <c:pt idx="5">
                  <c:v>0.85</c:v>
                </c:pt>
                <c:pt idx="6">
                  <c:v>0.85</c:v>
                </c:pt>
                <c:pt idx="7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7E5-417C-85DE-961E92762A69}"/>
            </c:ext>
          </c:extLst>
        </c:ser>
        <c:ser>
          <c:idx val="1"/>
          <c:order val="1"/>
          <c:tx>
            <c:strRef>
              <c:f>'D%_MES'!$CU$7</c:f>
              <c:strCache>
                <c:ptCount val="1"/>
                <c:pt idx="0">
                  <c:v>OBJ UT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'D%_MES'!$CV$5:$DE$5</c:f>
              <c:strCache>
                <c:ptCount val="10"/>
                <c:pt idx="0">
                  <c:v>SC-PROD</c:v>
                </c:pt>
                <c:pt idx="1">
                  <c:v>SC-SERV</c:v>
                </c:pt>
                <c:pt idx="2">
                  <c:v>JU-PROD</c:v>
                </c:pt>
                <c:pt idx="3">
                  <c:v>JU-SOST</c:v>
                </c:pt>
                <c:pt idx="4">
                  <c:v>JU-TA/LA</c:v>
                </c:pt>
                <c:pt idx="5">
                  <c:v>MX-CONC</c:v>
                </c:pt>
                <c:pt idx="6">
                  <c:v>CA-ANFO</c:v>
                </c:pt>
                <c:pt idx="7">
                  <c:v>LA-CONC</c:v>
                </c:pt>
                <c:pt idx="8">
                  <c:v>EQ-VIAS</c:v>
                </c:pt>
                <c:pt idx="9">
                  <c:v>VOLQ</c:v>
                </c:pt>
              </c:strCache>
            </c:strRef>
          </c:cat>
          <c:val>
            <c:numRef>
              <c:f>'D%_MES'!$CV$7:$DE$7</c:f>
              <c:numCache>
                <c:formatCode>0.0%</c:formatCode>
                <c:ptCount val="10"/>
                <c:pt idx="0">
                  <c:v>0.5</c:v>
                </c:pt>
                <c:pt idx="1">
                  <c:v>0.5</c:v>
                </c:pt>
                <c:pt idx="2">
                  <c:v>0.2</c:v>
                </c:pt>
                <c:pt idx="3">
                  <c:v>0.2</c:v>
                </c:pt>
                <c:pt idx="4">
                  <c:v>0.2</c:v>
                </c:pt>
                <c:pt idx="5">
                  <c:v>0.3</c:v>
                </c:pt>
                <c:pt idx="6">
                  <c:v>0.18</c:v>
                </c:pt>
                <c:pt idx="7">
                  <c:v>0.18</c:v>
                </c:pt>
                <c:pt idx="8">
                  <c:v>0.18</c:v>
                </c:pt>
                <c:pt idx="9">
                  <c:v>0.18</c:v>
                </c:pt>
              </c:numCache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3-07E5-417C-85DE-961E92762A69}"/>
            </c:ext>
          </c:extLst>
        </c:ser>
        <c:ser>
          <c:idx val="4"/>
          <c:order val="4"/>
          <c:tx>
            <c:strRef>
              <c:f>'D%_MES'!$CU$10</c:f>
              <c:strCache>
                <c:ptCount val="1"/>
                <c:pt idx="0">
                  <c:v>DF PR-22</c:v>
                </c:pt>
              </c:strCache>
            </c:strRef>
          </c:tx>
          <c:spPr>
            <a:ln w="28575" cap="rnd">
              <a:solidFill>
                <a:schemeClr val="accent5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'D%_MES'!$CV$5:$DE$5</c:f>
              <c:strCache>
                <c:ptCount val="10"/>
                <c:pt idx="0">
                  <c:v>SC-PROD</c:v>
                </c:pt>
                <c:pt idx="1">
                  <c:v>SC-SERV</c:v>
                </c:pt>
                <c:pt idx="2">
                  <c:v>JU-PROD</c:v>
                </c:pt>
                <c:pt idx="3">
                  <c:v>JU-SOST</c:v>
                </c:pt>
                <c:pt idx="4">
                  <c:v>JU-TA/LA</c:v>
                </c:pt>
                <c:pt idx="5">
                  <c:v>MX-CONC</c:v>
                </c:pt>
                <c:pt idx="6">
                  <c:v>CA-ANFO</c:v>
                </c:pt>
                <c:pt idx="7">
                  <c:v>LA-CONC</c:v>
                </c:pt>
                <c:pt idx="8">
                  <c:v>EQ-VIAS</c:v>
                </c:pt>
                <c:pt idx="9">
                  <c:v>VOLQ</c:v>
                </c:pt>
              </c:strCache>
            </c:strRef>
          </c:cat>
          <c:val>
            <c:numRef>
              <c:f>'D%_MES'!$CV$10:$DE$10</c:f>
              <c:numCache>
                <c:formatCode>0.0%</c:formatCode>
                <c:ptCount val="10"/>
                <c:pt idx="0">
                  <c:v>0.72841413110464004</c:v>
                </c:pt>
                <c:pt idx="1">
                  <c:v>0.98225433094384718</c:v>
                </c:pt>
                <c:pt idx="2">
                  <c:v>0.83902047288030424</c:v>
                </c:pt>
                <c:pt idx="3">
                  <c:v>0.76848550440561525</c:v>
                </c:pt>
                <c:pt idx="4">
                  <c:v>0.96932127559194081</c:v>
                </c:pt>
                <c:pt idx="5">
                  <c:v>0.92606837189095259</c:v>
                </c:pt>
                <c:pt idx="6">
                  <c:v>0.87470145518808173</c:v>
                </c:pt>
                <c:pt idx="7">
                  <c:v>0.86780093610839593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07E5-417C-85DE-961E92762A69}"/>
            </c:ext>
          </c:extLst>
        </c:ser>
        <c:ser>
          <c:idx val="5"/>
          <c:order val="5"/>
          <c:tx>
            <c:strRef>
              <c:f>'D%_MES'!$CU$11</c:f>
              <c:strCache>
                <c:ptCount val="1"/>
                <c:pt idx="0">
                  <c:v>UT PR-22</c:v>
                </c:pt>
              </c:strCache>
            </c:strRef>
          </c:tx>
          <c:spPr>
            <a:ln w="28575" cap="rnd">
              <a:solidFill>
                <a:schemeClr val="accent6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'D%_MES'!$CV$5:$DE$5</c:f>
              <c:strCache>
                <c:ptCount val="10"/>
                <c:pt idx="0">
                  <c:v>SC-PROD</c:v>
                </c:pt>
                <c:pt idx="1">
                  <c:v>SC-SERV</c:v>
                </c:pt>
                <c:pt idx="2">
                  <c:v>JU-PROD</c:v>
                </c:pt>
                <c:pt idx="3">
                  <c:v>JU-SOST</c:v>
                </c:pt>
                <c:pt idx="4">
                  <c:v>JU-TA/LA</c:v>
                </c:pt>
                <c:pt idx="5">
                  <c:v>MX-CONC</c:v>
                </c:pt>
                <c:pt idx="6">
                  <c:v>CA-ANFO</c:v>
                </c:pt>
                <c:pt idx="7">
                  <c:v>LA-CONC</c:v>
                </c:pt>
                <c:pt idx="8">
                  <c:v>EQ-VIAS</c:v>
                </c:pt>
                <c:pt idx="9">
                  <c:v>VOLQ</c:v>
                </c:pt>
              </c:strCache>
            </c:strRef>
          </c:cat>
          <c:val>
            <c:numRef>
              <c:f>'D%_MES'!$CV$11:$DE$11</c:f>
              <c:numCache>
                <c:formatCode>0.0%</c:formatCode>
                <c:ptCount val="10"/>
                <c:pt idx="0">
                  <c:v>0.37586513668767935</c:v>
                </c:pt>
                <c:pt idx="1">
                  <c:v>2.316210011725231E-2</c:v>
                </c:pt>
                <c:pt idx="2">
                  <c:v>7.911587796525904E-2</c:v>
                </c:pt>
                <c:pt idx="3">
                  <c:v>7.0853277931318293E-2</c:v>
                </c:pt>
                <c:pt idx="4">
                  <c:v>8.9247969956027726E-3</c:v>
                </c:pt>
                <c:pt idx="5">
                  <c:v>0.26304025553213223</c:v>
                </c:pt>
                <c:pt idx="6">
                  <c:v>3.5841051358109145E-2</c:v>
                </c:pt>
                <c:pt idx="7">
                  <c:v>6.0755161365913891E-2</c:v>
                </c:pt>
              </c:numCache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6-07E5-417C-85DE-961E92762A69}"/>
            </c:ext>
          </c:extLst>
        </c:ser>
        <c:ser>
          <c:idx val="6"/>
          <c:order val="6"/>
          <c:tx>
            <c:strRef>
              <c:f>'D%_MES'!$CU$12</c:f>
              <c:strCache>
                <c:ptCount val="1"/>
                <c:pt idx="0">
                  <c:v>DF PR-21</c:v>
                </c:pt>
              </c:strCache>
            </c:strRef>
          </c:tx>
          <c:marker>
            <c:symbol val="none"/>
          </c:marker>
          <c:cat>
            <c:strRef>
              <c:f>'D%_MES'!$CV$5:$DE$5</c:f>
              <c:strCache>
                <c:ptCount val="10"/>
                <c:pt idx="0">
                  <c:v>SC-PROD</c:v>
                </c:pt>
                <c:pt idx="1">
                  <c:v>SC-SERV</c:v>
                </c:pt>
                <c:pt idx="2">
                  <c:v>JU-PROD</c:v>
                </c:pt>
                <c:pt idx="3">
                  <c:v>JU-SOST</c:v>
                </c:pt>
                <c:pt idx="4">
                  <c:v>JU-TA/LA</c:v>
                </c:pt>
                <c:pt idx="5">
                  <c:v>MX-CONC</c:v>
                </c:pt>
                <c:pt idx="6">
                  <c:v>CA-ANFO</c:v>
                </c:pt>
                <c:pt idx="7">
                  <c:v>LA-CONC</c:v>
                </c:pt>
                <c:pt idx="8">
                  <c:v>EQ-VIAS</c:v>
                </c:pt>
                <c:pt idx="9">
                  <c:v>VOLQ</c:v>
                </c:pt>
              </c:strCache>
            </c:strRef>
          </c:cat>
          <c:val>
            <c:numRef>
              <c:f>'D%_MES'!$CV$12:$DE$12</c:f>
              <c:numCache>
                <c:formatCode>0.0%</c:formatCode>
                <c:ptCount val="10"/>
                <c:pt idx="0">
                  <c:v>0.73372082309267805</c:v>
                </c:pt>
                <c:pt idx="1">
                  <c:v>0.85365862007168458</c:v>
                </c:pt>
                <c:pt idx="2">
                  <c:v>0.86999146057347654</c:v>
                </c:pt>
                <c:pt idx="3">
                  <c:v>0.71763392025089612</c:v>
                </c:pt>
                <c:pt idx="4">
                  <c:v>0.53605853046594976</c:v>
                </c:pt>
                <c:pt idx="5">
                  <c:v>0.90294777777777779</c:v>
                </c:pt>
                <c:pt idx="6">
                  <c:v>0.79115779569892486</c:v>
                </c:pt>
                <c:pt idx="7">
                  <c:v>0.89716939366786153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D06-4271-82F8-97E6D18B9982}"/>
            </c:ext>
          </c:extLst>
        </c:ser>
        <c:ser>
          <c:idx val="7"/>
          <c:order val="7"/>
          <c:tx>
            <c:strRef>
              <c:f>'D%_MES'!$CU$13</c:f>
              <c:strCache>
                <c:ptCount val="1"/>
                <c:pt idx="0">
                  <c:v>UT PR-21</c:v>
                </c:pt>
              </c:strCache>
            </c:strRef>
          </c:tx>
          <c:marker>
            <c:symbol val="none"/>
          </c:marker>
          <c:cat>
            <c:strRef>
              <c:f>'D%_MES'!$CV$5:$DE$5</c:f>
              <c:strCache>
                <c:ptCount val="10"/>
                <c:pt idx="0">
                  <c:v>SC-PROD</c:v>
                </c:pt>
                <c:pt idx="1">
                  <c:v>SC-SERV</c:v>
                </c:pt>
                <c:pt idx="2">
                  <c:v>JU-PROD</c:v>
                </c:pt>
                <c:pt idx="3">
                  <c:v>JU-SOST</c:v>
                </c:pt>
                <c:pt idx="4">
                  <c:v>JU-TA/LA</c:v>
                </c:pt>
                <c:pt idx="5">
                  <c:v>MX-CONC</c:v>
                </c:pt>
                <c:pt idx="6">
                  <c:v>CA-ANFO</c:v>
                </c:pt>
                <c:pt idx="7">
                  <c:v>LA-CONC</c:v>
                </c:pt>
                <c:pt idx="8">
                  <c:v>EQ-VIAS</c:v>
                </c:pt>
                <c:pt idx="9">
                  <c:v>VOLQ</c:v>
                </c:pt>
              </c:strCache>
            </c:strRef>
          </c:cat>
          <c:val>
            <c:numRef>
              <c:f>'D%_MES'!$CV$13:$DE$13</c:f>
              <c:numCache>
                <c:formatCode>0.0%</c:formatCode>
                <c:ptCount val="10"/>
                <c:pt idx="0">
                  <c:v>0.39549233339829282</c:v>
                </c:pt>
                <c:pt idx="1">
                  <c:v>0.13640862677282226</c:v>
                </c:pt>
                <c:pt idx="2">
                  <c:v>6.4463514511728201E-2</c:v>
                </c:pt>
                <c:pt idx="3">
                  <c:v>6.9154513345799723E-2</c:v>
                </c:pt>
                <c:pt idx="4">
                  <c:v>2.9051825026907431E-2</c:v>
                </c:pt>
                <c:pt idx="5">
                  <c:v>0.31108623354928799</c:v>
                </c:pt>
                <c:pt idx="6">
                  <c:v>4.6897456650398135E-2</c:v>
                </c:pt>
                <c:pt idx="7">
                  <c:v>3.8382326255964612E-2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D06-4271-82F8-97E6D18B99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57376464"/>
        <c:axId val="-57372112"/>
        <c:extLst/>
      </c:lineChart>
      <c:catAx>
        <c:axId val="-57361776"/>
        <c:scaling>
          <c:orientation val="minMax"/>
        </c:scaling>
        <c:delete val="0"/>
        <c:axPos val="b"/>
        <c:numFmt formatCode="#,##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57374288"/>
        <c:crosses val="autoZero"/>
        <c:auto val="1"/>
        <c:lblAlgn val="ctr"/>
        <c:lblOffset val="100"/>
        <c:noMultiLvlLbl val="0"/>
      </c:catAx>
      <c:valAx>
        <c:axId val="-57374288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2400"/>
                  <a:t>%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57361776"/>
        <c:crosses val="autoZero"/>
        <c:crossBetween val="between"/>
      </c:valAx>
      <c:valAx>
        <c:axId val="-57372112"/>
        <c:scaling>
          <c:orientation val="minMax"/>
        </c:scaling>
        <c:delete val="1"/>
        <c:axPos val="r"/>
        <c:numFmt formatCode="0.0%" sourceLinked="1"/>
        <c:majorTickMark val="out"/>
        <c:minorTickMark val="none"/>
        <c:tickLblPos val="none"/>
        <c:crossAx val="-57376464"/>
        <c:crosses val="max"/>
        <c:crossBetween val="between"/>
      </c:valAx>
      <c:catAx>
        <c:axId val="-5737646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57372112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noFill/>
        <a:ln>
          <a:noFill/>
        </a:ln>
        <a:effectLst/>
      </c:spPr>
    </c:plotArea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'KPIS '!$AM$3</c:f>
          <c:strCache>
            <c:ptCount val="1"/>
            <c:pt idx="0">
              <c:v>INDICADORES DE CONFIABILIDAD EQUIPOS MINA DICIEMBRE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'KPIS '!$AL$6</c:f>
              <c:strCache>
                <c:ptCount val="1"/>
                <c:pt idx="0">
                  <c:v>MTBF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'KPIS '!$AM$4:$AV$4</c:f>
              <c:strCache>
                <c:ptCount val="10"/>
                <c:pt idx="0">
                  <c:v>SC-PROD</c:v>
                </c:pt>
                <c:pt idx="1">
                  <c:v>SC-SERV</c:v>
                </c:pt>
                <c:pt idx="2">
                  <c:v>JU-PROD</c:v>
                </c:pt>
                <c:pt idx="3">
                  <c:v>JU-SOST</c:v>
                </c:pt>
                <c:pt idx="4">
                  <c:v>JU-TA/LA</c:v>
                </c:pt>
                <c:pt idx="5">
                  <c:v>MX-CONC</c:v>
                </c:pt>
                <c:pt idx="6">
                  <c:v>CA-ANFO</c:v>
                </c:pt>
                <c:pt idx="7">
                  <c:v>LA-CONC</c:v>
                </c:pt>
                <c:pt idx="8">
                  <c:v>EQ-VIAS</c:v>
                </c:pt>
                <c:pt idx="9">
                  <c:v>VOLQ</c:v>
                </c:pt>
              </c:strCache>
            </c:strRef>
          </c:cat>
          <c:val>
            <c:numRef>
              <c:f>'KPIS '!$AM$6:$AV$6</c:f>
              <c:numCache>
                <c:formatCode>#,##0.0</c:formatCode>
                <c:ptCount val="10"/>
                <c:pt idx="0">
                  <c:v>35.586920634920638</c:v>
                </c:pt>
                <c:pt idx="1">
                  <c:v>0</c:v>
                </c:pt>
                <c:pt idx="2">
                  <c:v>5.6135907747741172</c:v>
                </c:pt>
                <c:pt idx="3">
                  <c:v>2.9972015565725343</c:v>
                </c:pt>
                <c:pt idx="4">
                  <c:v>1.9344139027714671</c:v>
                </c:pt>
                <c:pt idx="5">
                  <c:v>42.705607908085177</c:v>
                </c:pt>
                <c:pt idx="6">
                  <c:v>2.8496954874122302</c:v>
                </c:pt>
                <c:pt idx="7">
                  <c:v>4.0401609972515553</c:v>
                </c:pt>
                <c:pt idx="8">
                  <c:v>109.99000000000001</c:v>
                </c:pt>
                <c:pt idx="9">
                  <c:v>53.24285714285714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675-4A8A-BF96-B720B77242FC}"/>
            </c:ext>
          </c:extLst>
        </c:ser>
        <c:ser>
          <c:idx val="2"/>
          <c:order val="2"/>
          <c:tx>
            <c:strRef>
              <c:f>'KPIS '!$AL$7</c:f>
              <c:strCache>
                <c:ptCount val="1"/>
                <c:pt idx="0">
                  <c:v>MTTR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'KPIS '!$AM$4:$AV$4</c:f>
              <c:strCache>
                <c:ptCount val="10"/>
                <c:pt idx="0">
                  <c:v>SC-PROD</c:v>
                </c:pt>
                <c:pt idx="1">
                  <c:v>SC-SERV</c:v>
                </c:pt>
                <c:pt idx="2">
                  <c:v>JU-PROD</c:v>
                </c:pt>
                <c:pt idx="3">
                  <c:v>JU-SOST</c:v>
                </c:pt>
                <c:pt idx="4">
                  <c:v>JU-TA/LA</c:v>
                </c:pt>
                <c:pt idx="5">
                  <c:v>MX-CONC</c:v>
                </c:pt>
                <c:pt idx="6">
                  <c:v>CA-ANFO</c:v>
                </c:pt>
                <c:pt idx="7">
                  <c:v>LA-CONC</c:v>
                </c:pt>
                <c:pt idx="8">
                  <c:v>EQ-VIAS</c:v>
                </c:pt>
                <c:pt idx="9">
                  <c:v>VOLQ</c:v>
                </c:pt>
              </c:strCache>
            </c:strRef>
          </c:cat>
          <c:val>
            <c:numRef>
              <c:f>'KPIS '!$AM$7:$AV$7</c:f>
              <c:numCache>
                <c:formatCode>#,##0.0</c:formatCode>
                <c:ptCount val="10"/>
                <c:pt idx="0">
                  <c:v>113.28122448979592</c:v>
                </c:pt>
                <c:pt idx="1">
                  <c:v>0</c:v>
                </c:pt>
                <c:pt idx="2">
                  <c:v>4.242571428571428</c:v>
                </c:pt>
                <c:pt idx="3">
                  <c:v>12.490941724941724</c:v>
                </c:pt>
                <c:pt idx="4">
                  <c:v>1.5</c:v>
                </c:pt>
                <c:pt idx="5">
                  <c:v>5.9080167383121935</c:v>
                </c:pt>
                <c:pt idx="6">
                  <c:v>62.699999999999996</c:v>
                </c:pt>
                <c:pt idx="7">
                  <c:v>22.728194444444448</c:v>
                </c:pt>
                <c:pt idx="8">
                  <c:v>0</c:v>
                </c:pt>
                <c:pt idx="9">
                  <c:v>48.281964285714281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675-4A8A-BF96-B720B77242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57362864"/>
        <c:axId val="-57366128"/>
      </c:barChart>
      <c:lineChart>
        <c:grouping val="standard"/>
        <c:varyColors val="0"/>
        <c:ser>
          <c:idx val="3"/>
          <c:order val="3"/>
          <c:tx>
            <c:strRef>
              <c:f>'KPIS '!$AL$8</c:f>
              <c:strCache>
                <c:ptCount val="1"/>
                <c:pt idx="0">
                  <c:v>OBJ MTBF</c:v>
                </c:pt>
              </c:strCache>
            </c:strRef>
          </c:tx>
          <c:spPr>
            <a:ln w="28575" cap="rnd">
              <a:solidFill>
                <a:schemeClr val="accent4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'KPIS '!$AM$4:$AV$4</c:f>
              <c:strCache>
                <c:ptCount val="10"/>
                <c:pt idx="0">
                  <c:v>SC-PROD</c:v>
                </c:pt>
                <c:pt idx="1">
                  <c:v>SC-SERV</c:v>
                </c:pt>
                <c:pt idx="2">
                  <c:v>JU-PROD</c:v>
                </c:pt>
                <c:pt idx="3">
                  <c:v>JU-SOST</c:v>
                </c:pt>
                <c:pt idx="4">
                  <c:v>JU-TA/LA</c:v>
                </c:pt>
                <c:pt idx="5">
                  <c:v>MX-CONC</c:v>
                </c:pt>
                <c:pt idx="6">
                  <c:v>CA-ANFO</c:v>
                </c:pt>
                <c:pt idx="7">
                  <c:v>LA-CONC</c:v>
                </c:pt>
                <c:pt idx="8">
                  <c:v>EQ-VIAS</c:v>
                </c:pt>
                <c:pt idx="9">
                  <c:v>VOLQ</c:v>
                </c:pt>
              </c:strCache>
            </c:strRef>
          </c:cat>
          <c:val>
            <c:numRef>
              <c:f>'KPIS '!$AM$8:$AV$8</c:f>
              <c:numCache>
                <c:formatCode>General</c:formatCode>
                <c:ptCount val="10"/>
                <c:pt idx="0">
                  <c:v>50</c:v>
                </c:pt>
                <c:pt idx="1">
                  <c:v>50</c:v>
                </c:pt>
                <c:pt idx="2">
                  <c:v>20</c:v>
                </c:pt>
                <c:pt idx="3">
                  <c:v>20</c:v>
                </c:pt>
                <c:pt idx="4">
                  <c:v>20</c:v>
                </c:pt>
                <c:pt idx="5">
                  <c:v>30</c:v>
                </c:pt>
                <c:pt idx="6">
                  <c:v>30</c:v>
                </c:pt>
                <c:pt idx="7">
                  <c:v>30</c:v>
                </c:pt>
                <c:pt idx="8">
                  <c:v>50</c:v>
                </c:pt>
                <c:pt idx="9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675-4A8A-BF96-B720B77242FC}"/>
            </c:ext>
          </c:extLst>
        </c:ser>
        <c:ser>
          <c:idx val="4"/>
          <c:order val="4"/>
          <c:tx>
            <c:strRef>
              <c:f>'KPIS '!$AL$9</c:f>
              <c:strCache>
                <c:ptCount val="1"/>
                <c:pt idx="0">
                  <c:v>OBJ MTTR</c:v>
                </c:pt>
              </c:strCache>
            </c:strRef>
          </c:tx>
          <c:spPr>
            <a:ln w="28575" cap="rnd">
              <a:solidFill>
                <a:schemeClr val="accent5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'KPIS '!$AM$4:$AV$4</c:f>
              <c:strCache>
                <c:ptCount val="10"/>
                <c:pt idx="0">
                  <c:v>SC-PROD</c:v>
                </c:pt>
                <c:pt idx="1">
                  <c:v>SC-SERV</c:v>
                </c:pt>
                <c:pt idx="2">
                  <c:v>JU-PROD</c:v>
                </c:pt>
                <c:pt idx="3">
                  <c:v>JU-SOST</c:v>
                </c:pt>
                <c:pt idx="4">
                  <c:v>JU-TA/LA</c:v>
                </c:pt>
                <c:pt idx="5">
                  <c:v>MX-CONC</c:v>
                </c:pt>
                <c:pt idx="6">
                  <c:v>CA-ANFO</c:v>
                </c:pt>
                <c:pt idx="7">
                  <c:v>LA-CONC</c:v>
                </c:pt>
                <c:pt idx="8">
                  <c:v>EQ-VIAS</c:v>
                </c:pt>
                <c:pt idx="9">
                  <c:v>VOLQ</c:v>
                </c:pt>
              </c:strCache>
            </c:strRef>
          </c:cat>
          <c:val>
            <c:numRef>
              <c:f>'KPIS '!$AM$9:$AV$9</c:f>
              <c:numCache>
                <c:formatCode>0</c:formatCode>
                <c:ptCount val="10"/>
                <c:pt idx="0">
                  <c:v>5</c:v>
                </c:pt>
                <c:pt idx="1">
                  <c:v>5</c:v>
                </c:pt>
                <c:pt idx="2">
                  <c:v>4</c:v>
                </c:pt>
                <c:pt idx="3">
                  <c:v>4</c:v>
                </c:pt>
                <c:pt idx="4">
                  <c:v>4</c:v>
                </c:pt>
                <c:pt idx="5">
                  <c:v>4</c:v>
                </c:pt>
                <c:pt idx="6">
                  <c:v>4</c:v>
                </c:pt>
                <c:pt idx="7">
                  <c:v>4</c:v>
                </c:pt>
                <c:pt idx="8">
                  <c:v>5</c:v>
                </c:pt>
                <c:pt idx="9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F675-4A8A-BF96-B720B77242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57362864"/>
        <c:axId val="-57366128"/>
      </c:lineChart>
      <c:lineChart>
        <c:grouping val="standard"/>
        <c:varyColors val="0"/>
        <c:ser>
          <c:idx val="0"/>
          <c:order val="0"/>
          <c:tx>
            <c:strRef>
              <c:f>'KPIS '!$AL$5</c:f>
              <c:strCache>
                <c:ptCount val="1"/>
                <c:pt idx="0">
                  <c:v>DF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'KPIS '!$AM$4:$AV$4</c:f>
              <c:strCache>
                <c:ptCount val="10"/>
                <c:pt idx="0">
                  <c:v>SC-PROD</c:v>
                </c:pt>
                <c:pt idx="1">
                  <c:v>SC-SERV</c:v>
                </c:pt>
                <c:pt idx="2">
                  <c:v>JU-PROD</c:v>
                </c:pt>
                <c:pt idx="3">
                  <c:v>JU-SOST</c:v>
                </c:pt>
                <c:pt idx="4">
                  <c:v>JU-TA/LA</c:v>
                </c:pt>
                <c:pt idx="5">
                  <c:v>MX-CONC</c:v>
                </c:pt>
                <c:pt idx="6">
                  <c:v>CA-ANFO</c:v>
                </c:pt>
                <c:pt idx="7">
                  <c:v>LA-CONC</c:v>
                </c:pt>
                <c:pt idx="8">
                  <c:v>EQ-VIAS</c:v>
                </c:pt>
                <c:pt idx="9">
                  <c:v>VOLQ</c:v>
                </c:pt>
              </c:strCache>
            </c:strRef>
          </c:cat>
          <c:val>
            <c:numRef>
              <c:f>'KPIS '!$AM$5:$AV$5</c:f>
              <c:numCache>
                <c:formatCode>0.0%</c:formatCode>
                <c:ptCount val="10"/>
                <c:pt idx="0">
                  <c:v>0.71502880184331785</c:v>
                </c:pt>
                <c:pt idx="1">
                  <c:v>1</c:v>
                </c:pt>
                <c:pt idx="2">
                  <c:v>0.90416330645161302</c:v>
                </c:pt>
                <c:pt idx="3">
                  <c:v>0.84445075268817116</c:v>
                </c:pt>
                <c:pt idx="4">
                  <c:v>0.95766129032258052</c:v>
                </c:pt>
                <c:pt idx="5">
                  <c:v>0.91472669669040652</c:v>
                </c:pt>
                <c:pt idx="6">
                  <c:v>0.63876941457586611</c:v>
                </c:pt>
                <c:pt idx="7">
                  <c:v>0.67276881720430093</c:v>
                </c:pt>
                <c:pt idx="8">
                  <c:v>0.97647849462365599</c:v>
                </c:pt>
                <c:pt idx="9">
                  <c:v>0.7211693548387097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675-4A8A-BF96-B720B77242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57363952"/>
        <c:axId val="-57365584"/>
      </c:lineChart>
      <c:catAx>
        <c:axId val="-573628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57366128"/>
        <c:crosses val="autoZero"/>
        <c:auto val="1"/>
        <c:lblAlgn val="ctr"/>
        <c:lblOffset val="100"/>
        <c:noMultiLvlLbl val="0"/>
      </c:catAx>
      <c:valAx>
        <c:axId val="-573661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HORAS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57362864"/>
        <c:crosses val="autoZero"/>
        <c:crossBetween val="between"/>
      </c:valAx>
      <c:valAx>
        <c:axId val="-57365584"/>
        <c:scaling>
          <c:orientation val="minMax"/>
        </c:scaling>
        <c:delete val="0"/>
        <c:axPos val="r"/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57363952"/>
        <c:crosses val="max"/>
        <c:crossBetween val="between"/>
      </c:valAx>
      <c:catAx>
        <c:axId val="-5736395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57365584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2400" b="1"/>
              <a:t>DF %</a:t>
            </a:r>
            <a:r>
              <a:rPr lang="es-PE" sz="2400" b="1" baseline="0"/>
              <a:t> vs C.U. $</a:t>
            </a:r>
            <a:endParaRPr lang="es-PE" sz="24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'KPIS '!$AL$5</c:f>
              <c:strCache>
                <c:ptCount val="1"/>
                <c:pt idx="0">
                  <c:v>DF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'KPIS '!$AM$4:$AV$4</c:f>
              <c:strCache>
                <c:ptCount val="10"/>
                <c:pt idx="0">
                  <c:v>SC-PROD</c:v>
                </c:pt>
                <c:pt idx="1">
                  <c:v>SC-SERV</c:v>
                </c:pt>
                <c:pt idx="2">
                  <c:v>JU-PROD</c:v>
                </c:pt>
                <c:pt idx="3">
                  <c:v>JU-SOST</c:v>
                </c:pt>
                <c:pt idx="4">
                  <c:v>JU-TA/LA</c:v>
                </c:pt>
                <c:pt idx="5">
                  <c:v>MX-CONC</c:v>
                </c:pt>
                <c:pt idx="6">
                  <c:v>CA-ANFO</c:v>
                </c:pt>
                <c:pt idx="7">
                  <c:v>LA-CONC</c:v>
                </c:pt>
                <c:pt idx="8">
                  <c:v>EQ-VIAS</c:v>
                </c:pt>
                <c:pt idx="9">
                  <c:v>VOLQ</c:v>
                </c:pt>
              </c:strCache>
            </c:strRef>
          </c:cat>
          <c:val>
            <c:numRef>
              <c:f>'KPIS '!$AM$5:$AV$5</c:f>
              <c:numCache>
                <c:formatCode>0.0%</c:formatCode>
                <c:ptCount val="10"/>
                <c:pt idx="0">
                  <c:v>0.71502880184331785</c:v>
                </c:pt>
                <c:pt idx="1">
                  <c:v>1</c:v>
                </c:pt>
                <c:pt idx="2">
                  <c:v>0.90416330645161302</c:v>
                </c:pt>
                <c:pt idx="3">
                  <c:v>0.84445075268817116</c:v>
                </c:pt>
                <c:pt idx="4">
                  <c:v>0.95766129032258052</c:v>
                </c:pt>
                <c:pt idx="5">
                  <c:v>0.91472669669040652</c:v>
                </c:pt>
                <c:pt idx="6">
                  <c:v>0.63876941457586611</c:v>
                </c:pt>
                <c:pt idx="7">
                  <c:v>0.67276881720430093</c:v>
                </c:pt>
                <c:pt idx="8">
                  <c:v>0.97647849462365599</c:v>
                </c:pt>
                <c:pt idx="9">
                  <c:v>0.7211693548387097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524-4BBD-AC77-CAA04FE78F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57374832"/>
        <c:axId val="-57373744"/>
      </c:barChart>
      <c:lineChart>
        <c:grouping val="standard"/>
        <c:varyColors val="0"/>
        <c:ser>
          <c:idx val="1"/>
          <c:order val="1"/>
          <c:tx>
            <c:strRef>
              <c:f>'KPIS '!$AL$10</c:f>
              <c:strCache>
                <c:ptCount val="1"/>
                <c:pt idx="0">
                  <c:v>$/h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'KPIS '!$AM$4:$AV$4</c:f>
              <c:strCache>
                <c:ptCount val="10"/>
                <c:pt idx="0">
                  <c:v>SC-PROD</c:v>
                </c:pt>
                <c:pt idx="1">
                  <c:v>SC-SERV</c:v>
                </c:pt>
                <c:pt idx="2">
                  <c:v>JU-PROD</c:v>
                </c:pt>
                <c:pt idx="3">
                  <c:v>JU-SOST</c:v>
                </c:pt>
                <c:pt idx="4">
                  <c:v>JU-TA/LA</c:v>
                </c:pt>
                <c:pt idx="5">
                  <c:v>MX-CONC</c:v>
                </c:pt>
                <c:pt idx="6">
                  <c:v>CA-ANFO</c:v>
                </c:pt>
                <c:pt idx="7">
                  <c:v>LA-CONC</c:v>
                </c:pt>
                <c:pt idx="8">
                  <c:v>EQ-VIAS</c:v>
                </c:pt>
                <c:pt idx="9">
                  <c:v>VOLQ</c:v>
                </c:pt>
              </c:strCache>
            </c:strRef>
          </c:cat>
          <c:val>
            <c:numRef>
              <c:f>'KPIS '!$AM$10:$AV$10</c:f>
              <c:numCache>
                <c:formatCode>#,##0.0</c:formatCode>
                <c:ptCount val="10"/>
                <c:pt idx="0">
                  <c:v>30.389971774951039</c:v>
                </c:pt>
                <c:pt idx="1">
                  <c:v>0</c:v>
                </c:pt>
                <c:pt idx="2">
                  <c:v>165.06264840738518</c:v>
                </c:pt>
                <c:pt idx="3">
                  <c:v>460.56240772642838</c:v>
                </c:pt>
                <c:pt idx="4">
                  <c:v>647.97616851941211</c:v>
                </c:pt>
                <c:pt idx="5">
                  <c:v>22.49040075397518</c:v>
                </c:pt>
                <c:pt idx="6">
                  <c:v>69.667083524521061</c:v>
                </c:pt>
                <c:pt idx="7">
                  <c:v>302.55455297097495</c:v>
                </c:pt>
                <c:pt idx="8">
                  <c:v>0</c:v>
                </c:pt>
                <c:pt idx="9">
                  <c:v>12.8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524-4BBD-AC77-CAA04FE78F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57371024"/>
        <c:axId val="-57373200"/>
      </c:lineChart>
      <c:catAx>
        <c:axId val="-573748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57373744"/>
        <c:crosses val="autoZero"/>
        <c:auto val="1"/>
        <c:lblAlgn val="ctr"/>
        <c:lblOffset val="100"/>
        <c:noMultiLvlLbl val="0"/>
      </c:catAx>
      <c:valAx>
        <c:axId val="-573737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800"/>
                  <a:t>DF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57374832"/>
        <c:crosses val="autoZero"/>
        <c:crossBetween val="between"/>
      </c:valAx>
      <c:valAx>
        <c:axId val="-57373200"/>
        <c:scaling>
          <c:orientation val="minMax"/>
        </c:scaling>
        <c:delete val="0"/>
        <c:axPos val="r"/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57371024"/>
        <c:crosses val="max"/>
        <c:crossBetween val="between"/>
      </c:valAx>
      <c:catAx>
        <c:axId val="-5737102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-57373200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'D%_SEM'!$C$3</c:f>
          <c:strCache>
            <c:ptCount val="1"/>
            <c:pt idx="0">
              <c:v>PROMEDIOS GENERALES EQUIPOS PRODUCCION DE MTBF / MTTR SEM 30</c:v>
            </c:pt>
          </c:strCache>
        </c:strRef>
      </c:tx>
      <c:layout>
        <c:manualLayout>
          <c:xMode val="edge"/>
          <c:yMode val="edge"/>
          <c:x val="0.24913172521103161"/>
          <c:y val="2.66915263028468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'D%_SEM'!$IF$7</c:f>
              <c:strCache>
                <c:ptCount val="1"/>
                <c:pt idx="0">
                  <c:v>OBI MTTR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invertIfNegative val="0"/>
          <c:cat>
            <c:strRef>
              <c:f>'D%_SEM'!$IG$5:$IM$5</c:f>
              <c:strCache>
                <c:ptCount val="7"/>
                <c:pt idx="0">
                  <c:v>SC-PROD</c:v>
                </c:pt>
                <c:pt idx="1">
                  <c:v>JU-PROD</c:v>
                </c:pt>
                <c:pt idx="2">
                  <c:v>JU-SOST</c:v>
                </c:pt>
                <c:pt idx="3">
                  <c:v>JU-TA/LA</c:v>
                </c:pt>
                <c:pt idx="4">
                  <c:v>MX-CNNC</c:v>
                </c:pt>
                <c:pt idx="5">
                  <c:v>BZ-ANFO</c:v>
                </c:pt>
                <c:pt idx="6">
                  <c:v>LA-CNNC</c:v>
                </c:pt>
              </c:strCache>
            </c:strRef>
          </c:cat>
          <c:val>
            <c:numRef>
              <c:f>'D%_SEM'!$IG$7:$IM$7</c:f>
              <c:numCache>
                <c:formatCode>0</c:formatCode>
                <c:ptCount val="7"/>
                <c:pt idx="0">
                  <c:v>5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  <c:pt idx="4">
                  <c:v>4</c:v>
                </c:pt>
                <c:pt idx="5">
                  <c:v>4</c:v>
                </c:pt>
                <c:pt idx="6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FE9-4E8B-9DA6-6DA0FB0219FB}"/>
            </c:ext>
          </c:extLst>
        </c:ser>
        <c:ser>
          <c:idx val="3"/>
          <c:order val="3"/>
          <c:tx>
            <c:strRef>
              <c:f>'D%_SEM'!$IF$9</c:f>
              <c:strCache>
                <c:ptCount val="1"/>
                <c:pt idx="0">
                  <c:v>MTTR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'D%_SEM'!$IG$5:$IM$5</c:f>
              <c:strCache>
                <c:ptCount val="7"/>
                <c:pt idx="0">
                  <c:v>SC-PROD</c:v>
                </c:pt>
                <c:pt idx="1">
                  <c:v>JU-PROD</c:v>
                </c:pt>
                <c:pt idx="2">
                  <c:v>JU-SOST</c:v>
                </c:pt>
                <c:pt idx="3">
                  <c:v>JU-TA/LA</c:v>
                </c:pt>
                <c:pt idx="4">
                  <c:v>MX-CNNC</c:v>
                </c:pt>
                <c:pt idx="5">
                  <c:v>BZ-ANFO</c:v>
                </c:pt>
                <c:pt idx="6">
                  <c:v>LA-CNNC</c:v>
                </c:pt>
              </c:strCache>
            </c:strRef>
          </c:cat>
          <c:val>
            <c:numRef>
              <c:f>'D%_SEM'!$IG$9:$IM$9</c:f>
              <c:numCache>
                <c:formatCode>0.0</c:formatCode>
                <c:ptCount val="7"/>
                <c:pt idx="0">
                  <c:v>15.718070332577474</c:v>
                </c:pt>
                <c:pt idx="1">
                  <c:v>41.672916666666666</c:v>
                </c:pt>
                <c:pt idx="2">
                  <c:v>3.2959722222222223</c:v>
                </c:pt>
                <c:pt idx="3">
                  <c:v>24.1</c:v>
                </c:pt>
                <c:pt idx="4">
                  <c:v>0.66666666666666663</c:v>
                </c:pt>
                <c:pt idx="5">
                  <c:v>57.526388888888881</c:v>
                </c:pt>
                <c:pt idx="6">
                  <c:v>7.1966666666666672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FE9-4E8B-9DA6-6DA0FB0219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57369936"/>
        <c:axId val="-57369392"/>
      </c:barChart>
      <c:lineChart>
        <c:grouping val="standard"/>
        <c:varyColors val="0"/>
        <c:ser>
          <c:idx val="0"/>
          <c:order val="0"/>
          <c:tx>
            <c:strRef>
              <c:f>'D%_SEM'!$IF$6</c:f>
              <c:strCache>
                <c:ptCount val="1"/>
                <c:pt idx="0">
                  <c:v>OBI MTBF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'D%_SEM'!$IG$5:$IM$5</c:f>
              <c:strCache>
                <c:ptCount val="7"/>
                <c:pt idx="0">
                  <c:v>SC-PROD</c:v>
                </c:pt>
                <c:pt idx="1">
                  <c:v>JU-PROD</c:v>
                </c:pt>
                <c:pt idx="2">
                  <c:v>JU-SOST</c:v>
                </c:pt>
                <c:pt idx="3">
                  <c:v>JU-TA/LA</c:v>
                </c:pt>
                <c:pt idx="4">
                  <c:v>MX-CNNC</c:v>
                </c:pt>
                <c:pt idx="5">
                  <c:v>BZ-ANFO</c:v>
                </c:pt>
                <c:pt idx="6">
                  <c:v>LA-CNNC</c:v>
                </c:pt>
              </c:strCache>
            </c:strRef>
          </c:cat>
          <c:val>
            <c:numRef>
              <c:f>'D%_SEM'!$IG$6:$IM$6</c:f>
              <c:numCache>
                <c:formatCode>0</c:formatCode>
                <c:ptCount val="7"/>
                <c:pt idx="0">
                  <c:v>50</c:v>
                </c:pt>
                <c:pt idx="1">
                  <c:v>20</c:v>
                </c:pt>
                <c:pt idx="2">
                  <c:v>20</c:v>
                </c:pt>
                <c:pt idx="3">
                  <c:v>20</c:v>
                </c:pt>
                <c:pt idx="4">
                  <c:v>30</c:v>
                </c:pt>
                <c:pt idx="5">
                  <c:v>30</c:v>
                </c:pt>
                <c:pt idx="6">
                  <c:v>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FE9-4E8B-9DA6-6DA0FB0219FB}"/>
            </c:ext>
          </c:extLst>
        </c:ser>
        <c:ser>
          <c:idx val="2"/>
          <c:order val="2"/>
          <c:tx>
            <c:strRef>
              <c:f>'D%_SEM'!$IF$8</c:f>
              <c:strCache>
                <c:ptCount val="1"/>
                <c:pt idx="0">
                  <c:v>MTBF</c:v>
                </c:pt>
              </c:strCache>
            </c:strRef>
          </c:tx>
          <c:spPr>
            <a:effectLst/>
          </c:spPr>
          <c:marker>
            <c:symbol val="none"/>
          </c:marker>
          <c:cat>
            <c:strRef>
              <c:f>'D%_SEM'!$IG$5:$IM$5</c:f>
              <c:strCache>
                <c:ptCount val="7"/>
                <c:pt idx="0">
                  <c:v>SC-PROD</c:v>
                </c:pt>
                <c:pt idx="1">
                  <c:v>JU-PROD</c:v>
                </c:pt>
                <c:pt idx="2">
                  <c:v>JU-SOST</c:v>
                </c:pt>
                <c:pt idx="3">
                  <c:v>JU-TA/LA</c:v>
                </c:pt>
                <c:pt idx="4">
                  <c:v>MX-CNNC</c:v>
                </c:pt>
                <c:pt idx="5">
                  <c:v>BZ-ANFO</c:v>
                </c:pt>
                <c:pt idx="6">
                  <c:v>LA-CNNC</c:v>
                </c:pt>
              </c:strCache>
            </c:strRef>
          </c:cat>
          <c:val>
            <c:numRef>
              <c:f>'D%_SEM'!$IG$8:$IM$8</c:f>
              <c:numCache>
                <c:formatCode>0.0</c:formatCode>
                <c:ptCount val="7"/>
                <c:pt idx="0">
                  <c:v>42.032142857142858</c:v>
                </c:pt>
                <c:pt idx="1">
                  <c:v>2.2261530003500281</c:v>
                </c:pt>
                <c:pt idx="2">
                  <c:v>9.0252746468392928</c:v>
                </c:pt>
                <c:pt idx="3">
                  <c:v>0.75</c:v>
                </c:pt>
                <c:pt idx="4">
                  <c:v>35.333333333333336</c:v>
                </c:pt>
                <c:pt idx="5">
                  <c:v>1.3139632107023411</c:v>
                </c:pt>
                <c:pt idx="6">
                  <c:v>2.1642191142191143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FE9-4E8B-9DA6-6DA0FB0219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65528416"/>
        <c:axId val="-57368848"/>
      </c:lineChart>
      <c:catAx>
        <c:axId val="-57369936"/>
        <c:scaling>
          <c:orientation val="minMax"/>
        </c:scaling>
        <c:delete val="0"/>
        <c:axPos val="b"/>
        <c:numFmt formatCode="#,##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57369392"/>
        <c:crosses val="autoZero"/>
        <c:auto val="1"/>
        <c:lblAlgn val="ctr"/>
        <c:lblOffset val="100"/>
        <c:noMultiLvlLbl val="0"/>
      </c:catAx>
      <c:valAx>
        <c:axId val="-57369392"/>
        <c:scaling>
          <c:orientation val="minMax"/>
          <c:max val="7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2400"/>
                  <a:t>HORAS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#,##0" sourceLinked="0"/>
        <c:majorTickMark val="in"/>
        <c:minorTickMark val="in"/>
        <c:tickLblPos val="nextTo"/>
        <c:spPr>
          <a:noFill/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57369936"/>
        <c:crosses val="autoZero"/>
        <c:crossBetween val="between"/>
      </c:valAx>
      <c:valAx>
        <c:axId val="-57368848"/>
        <c:scaling>
          <c:orientation val="minMax"/>
        </c:scaling>
        <c:delete val="1"/>
        <c:axPos val="r"/>
        <c:numFmt formatCode="0" sourceLinked="1"/>
        <c:majorTickMark val="out"/>
        <c:minorTickMark val="none"/>
        <c:tickLblPos val="none"/>
        <c:crossAx val="-1865528416"/>
        <c:crosses val="max"/>
        <c:crossBetween val="between"/>
      </c:valAx>
      <c:catAx>
        <c:axId val="-186552841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57368848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noFill/>
        <a:ln>
          <a:noFill/>
        </a:ln>
        <a:effectLst/>
      </c:spPr>
    </c:plotArea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'D%_SEM'!$C$2</c:f>
          <c:strCache>
            <c:ptCount val="1"/>
            <c:pt idx="0">
              <c:v>PROMEDIOS GENERALES EQUIPOS PRODUCCION DE MTBF / MTTR SEM 30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'D%_SEM'!$IS$8</c:f>
              <c:strCache>
                <c:ptCount val="1"/>
                <c:pt idx="0">
                  <c:v>DF PR-21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multiLvlStrRef>
              <c:f>'D%_SEM'!$IT$5:$JA$5</c:f>
            </c:multiLvlStrRef>
          </c:cat>
          <c:val>
            <c:numRef>
              <c:f>'D%_SEM'!$IT$8:$JA$8</c:f>
            </c:numRef>
          </c:val>
          <c:extLst>
            <c:ext xmlns:c16="http://schemas.microsoft.com/office/drawing/2014/chart" uri="{C3380CC4-5D6E-409C-BE32-E72D297353CC}">
              <c16:uniqueId val="{00000000-07E5-417C-85DE-961E92762A69}"/>
            </c:ext>
          </c:extLst>
        </c:ser>
        <c:ser>
          <c:idx val="3"/>
          <c:order val="3"/>
          <c:tx>
            <c:strRef>
              <c:f>'D%_SEM'!$IS$9</c:f>
              <c:strCache>
                <c:ptCount val="1"/>
                <c:pt idx="0">
                  <c:v>UT PR-21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multiLvlStrRef>
              <c:f>'D%_SEM'!$IT$5:$JA$5</c:f>
            </c:multiLvlStrRef>
          </c:cat>
          <c:val>
            <c:numRef>
              <c:f>'D%_SEM'!$IT$9:$JA$9</c:f>
            </c:numRef>
          </c:val>
          <c:extLst>
            <c:ext xmlns:c16="http://schemas.microsoft.com/office/drawing/2014/chart" uri="{C3380CC4-5D6E-409C-BE32-E72D297353CC}">
              <c16:uniqueId val="{00000001-07E5-417C-85DE-961E92762A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1865530048"/>
        <c:axId val="-1865524064"/>
      </c:barChart>
      <c:lineChart>
        <c:grouping val="standard"/>
        <c:varyColors val="0"/>
        <c:ser>
          <c:idx val="0"/>
          <c:order val="0"/>
          <c:tx>
            <c:strRef>
              <c:f>'D%_SEM'!$IS$6</c:f>
              <c:strCache>
                <c:ptCount val="1"/>
                <c:pt idx="0">
                  <c:v>OBI DF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'D%_SEM'!$IT$5:$JA$5</c:f>
            </c:multiLvlStrRef>
          </c:cat>
          <c:val>
            <c:numRef>
              <c:f>'D%_SEM'!$IT$6:$JA$6</c:f>
            </c:numRef>
          </c:val>
          <c:smooth val="0"/>
          <c:extLst>
            <c:ext xmlns:c16="http://schemas.microsoft.com/office/drawing/2014/chart" uri="{C3380CC4-5D6E-409C-BE32-E72D297353CC}">
              <c16:uniqueId val="{00000002-07E5-417C-85DE-961E92762A69}"/>
            </c:ext>
          </c:extLst>
        </c:ser>
        <c:ser>
          <c:idx val="4"/>
          <c:order val="4"/>
          <c:tx>
            <c:strRef>
              <c:f>'D%_SEM'!$IS$10</c:f>
              <c:strCache>
                <c:ptCount val="1"/>
                <c:pt idx="0">
                  <c:v>DF PR-20</c:v>
                </c:pt>
              </c:strCache>
            </c:strRef>
          </c:tx>
          <c:spPr>
            <a:ln w="28575" cap="rnd">
              <a:solidFill>
                <a:schemeClr val="accent5"/>
              </a:solidFill>
              <a:prstDash val="dash"/>
              <a:round/>
            </a:ln>
            <a:effectLst/>
          </c:spPr>
          <c:marker>
            <c:symbol val="none"/>
          </c:marker>
          <c:cat>
            <c:multiLvlStrRef>
              <c:f>'D%_SEM'!$IT$5:$JA$5</c:f>
            </c:multiLvlStrRef>
          </c:cat>
          <c:val>
            <c:numRef>
              <c:f>'D%_SEM'!$IT$10:$JA$10</c:f>
            </c:numRef>
          </c:val>
          <c:smooth val="0"/>
          <c:extLst>
            <c:ext xmlns:c16="http://schemas.microsoft.com/office/drawing/2014/chart" uri="{C3380CC4-5D6E-409C-BE32-E72D297353CC}">
              <c16:uniqueId val="{00000005-07E5-417C-85DE-961E92762A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65533312"/>
        <c:axId val="-1865534944"/>
        <c:extLst>
          <c:ext xmlns:c15="http://schemas.microsoft.com/office/drawing/2012/chart" uri="{02D57815-91ED-43cb-92C2-25804820EDAC}">
            <c15:filteredLine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'D%_MES'!$CU$7</c15:sqref>
                        </c15:formulaRef>
                      </c:ext>
                    </c:extLst>
                    <c:strCache>
                      <c:ptCount val="1"/>
                      <c:pt idx="0">
                        <c:v>OBJ UT</c:v>
                      </c:pt>
                    </c:strCache>
                  </c:strRef>
                </c:tx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uri="{02D57815-91ED-43cb-92C2-25804820EDAC}">
                        <c15:formulaRef>
                          <c15:sqref>'D%_MES'!$CV$5:$DC$5</c15:sqref>
                        </c15:formulaRef>
                      </c:ext>
                    </c:extLst>
                    <c:strCache>
                      <c:ptCount val="8"/>
                      <c:pt idx="0">
                        <c:v>SC-PROD</c:v>
                      </c:pt>
                      <c:pt idx="1">
                        <c:v>SC-SERV</c:v>
                      </c:pt>
                      <c:pt idx="2">
                        <c:v>JU-PROD</c:v>
                      </c:pt>
                      <c:pt idx="3">
                        <c:v>JU-SOST</c:v>
                      </c:pt>
                      <c:pt idx="4">
                        <c:v>JU-TA/LA</c:v>
                      </c:pt>
                      <c:pt idx="5">
                        <c:v>MX-CONC</c:v>
                      </c:pt>
                      <c:pt idx="6">
                        <c:v>CA-ANFO</c:v>
                      </c:pt>
                      <c:pt idx="7">
                        <c:v>LA-CONC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'D%_MES'!$CV$7:$DC$7</c15:sqref>
                        </c15:formulaRef>
                      </c:ext>
                    </c:extLst>
                    <c:numCache>
                      <c:formatCode>0.0%</c:formatCode>
                      <c:ptCount val="8"/>
                      <c:pt idx="0">
                        <c:v>0.5</c:v>
                      </c:pt>
                      <c:pt idx="1">
                        <c:v>0.5</c:v>
                      </c:pt>
                      <c:pt idx="2">
                        <c:v>0.2</c:v>
                      </c:pt>
                      <c:pt idx="3">
                        <c:v>0.2</c:v>
                      </c:pt>
                      <c:pt idx="4">
                        <c:v>0.2</c:v>
                      </c:pt>
                      <c:pt idx="5">
                        <c:v>0.3</c:v>
                      </c:pt>
                      <c:pt idx="6">
                        <c:v>0.18</c:v>
                      </c:pt>
                      <c:pt idx="7">
                        <c:v>0.18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3-07E5-417C-85DE-961E92762A69}"/>
                  </c:ext>
                </c:extLst>
              </c15:ser>
            </c15:filteredLineSeries>
            <c15:filteredLine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'D%_MES'!$CU$13</c15:sqref>
                        </c15:formulaRef>
                      </c:ext>
                    </c:extLst>
                    <c:strCache>
                      <c:ptCount val="1"/>
                      <c:pt idx="0">
                        <c:v>UT PR-21</c:v>
                      </c:pt>
                    </c:strCache>
                  </c:strRef>
                </c:tx>
                <c:spPr>
                  <a:ln w="28575" cap="rnd">
                    <a:solidFill>
                      <a:schemeClr val="accent6"/>
                    </a:solidFill>
                    <a:prstDash val="dash"/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'D%_MES'!$CV$5:$DC$5</c15:sqref>
                        </c15:formulaRef>
                      </c:ext>
                    </c:extLst>
                    <c:strCache>
                      <c:ptCount val="8"/>
                      <c:pt idx="0">
                        <c:v>SC-PROD</c:v>
                      </c:pt>
                      <c:pt idx="1">
                        <c:v>SC-SERV</c:v>
                      </c:pt>
                      <c:pt idx="2">
                        <c:v>JU-PROD</c:v>
                      </c:pt>
                      <c:pt idx="3">
                        <c:v>JU-SOST</c:v>
                      </c:pt>
                      <c:pt idx="4">
                        <c:v>JU-TA/LA</c:v>
                      </c:pt>
                      <c:pt idx="5">
                        <c:v>MX-CONC</c:v>
                      </c:pt>
                      <c:pt idx="6">
                        <c:v>CA-ANFO</c:v>
                      </c:pt>
                      <c:pt idx="7">
                        <c:v>LA-CONC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'D%_MES'!$CV$13:$DC$13</c15:sqref>
                        </c15:formulaRef>
                      </c:ext>
                    </c:extLst>
                    <c:numCache>
                      <c:formatCode>0.0%</c:formatCode>
                      <c:ptCount val="8"/>
                      <c:pt idx="0">
                        <c:v>0.39549233339829282</c:v>
                      </c:pt>
                      <c:pt idx="1">
                        <c:v>0.13640862677282226</c:v>
                      </c:pt>
                      <c:pt idx="2">
                        <c:v>6.4463514511728201E-2</c:v>
                      </c:pt>
                      <c:pt idx="3">
                        <c:v>6.9154513345799723E-2</c:v>
                      </c:pt>
                      <c:pt idx="4">
                        <c:v>2.9051825026907431E-2</c:v>
                      </c:pt>
                      <c:pt idx="5">
                        <c:v>0.31108623354928799</c:v>
                      </c:pt>
                      <c:pt idx="6">
                        <c:v>4.6897456650398135E-2</c:v>
                      </c:pt>
                      <c:pt idx="7">
                        <c:v>3.8382326255964612E-2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07E5-417C-85DE-961E92762A69}"/>
                  </c:ext>
                </c:extLst>
              </c15:ser>
            </c15:filteredLineSeries>
          </c:ext>
        </c:extLst>
      </c:lineChart>
      <c:catAx>
        <c:axId val="-1865530048"/>
        <c:scaling>
          <c:orientation val="minMax"/>
        </c:scaling>
        <c:delete val="0"/>
        <c:axPos val="b"/>
        <c:numFmt formatCode="#,##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865524064"/>
        <c:crosses val="autoZero"/>
        <c:auto val="1"/>
        <c:lblAlgn val="ctr"/>
        <c:lblOffset val="100"/>
        <c:noMultiLvlLbl val="0"/>
      </c:catAx>
      <c:valAx>
        <c:axId val="-1865524064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2400"/>
                  <a:t>%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865530048"/>
        <c:crosses val="autoZero"/>
        <c:crossBetween val="between"/>
      </c:valAx>
      <c:valAx>
        <c:axId val="-1865534944"/>
        <c:scaling>
          <c:orientation val="minMax"/>
        </c:scaling>
        <c:delete val="1"/>
        <c:axPos val="r"/>
        <c:numFmt formatCode="0.0%" sourceLinked="1"/>
        <c:majorTickMark val="out"/>
        <c:minorTickMark val="none"/>
        <c:tickLblPos val="none"/>
        <c:crossAx val="-1865533312"/>
        <c:crosses val="max"/>
        <c:crossBetween val="between"/>
      </c:valAx>
      <c:catAx>
        <c:axId val="-186553331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865534944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noFill/>
        <a:ln>
          <a:noFill/>
        </a:ln>
        <a:effectLst/>
      </c:spPr>
    </c:plotArea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'D%_SEM'!$C$27</c:f>
          <c:strCache>
            <c:ptCount val="1"/>
          </c:strCache>
        </c:strRef>
      </c:tx>
      <c:layout>
        <c:manualLayout>
          <c:xMode val="edge"/>
          <c:yMode val="edge"/>
          <c:x val="0.24913172521103161"/>
          <c:y val="2.66915263028468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'D%_SEM'!$IE$43</c:f>
              <c:strCache>
                <c:ptCount val="1"/>
                <c:pt idx="0">
                  <c:v>OBI MTTR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invertIfNegative val="0"/>
          <c:cat>
            <c:strRef>
              <c:f>'D%_SEM'!$IF$41:$IH$41</c:f>
              <c:strCache>
                <c:ptCount val="3"/>
                <c:pt idx="0">
                  <c:v>SC-SERV</c:v>
                </c:pt>
                <c:pt idx="1">
                  <c:v>EQ-VIAS</c:v>
                </c:pt>
                <c:pt idx="2">
                  <c:v>EQ-TRANS</c:v>
                </c:pt>
              </c:strCache>
            </c:strRef>
          </c:cat>
          <c:val>
            <c:numRef>
              <c:f>'D%_SEM'!$IF$43:$IH$43</c:f>
              <c:numCache>
                <c:formatCode>0</c:formatCode>
                <c:ptCount val="3"/>
                <c:pt idx="0">
                  <c:v>5</c:v>
                </c:pt>
                <c:pt idx="1">
                  <c:v>4</c:v>
                </c:pt>
                <c:pt idx="2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F4-4539-A010-24B9ED8A2E12}"/>
            </c:ext>
          </c:extLst>
        </c:ser>
        <c:ser>
          <c:idx val="3"/>
          <c:order val="3"/>
          <c:tx>
            <c:strRef>
              <c:f>'D%_SEM'!$IE$45</c:f>
              <c:strCache>
                <c:ptCount val="1"/>
                <c:pt idx="0">
                  <c:v>MTTR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'D%_SEM'!$IF$41:$IH$41</c:f>
              <c:strCache>
                <c:ptCount val="3"/>
                <c:pt idx="0">
                  <c:v>SC-SERV</c:v>
                </c:pt>
                <c:pt idx="1">
                  <c:v>EQ-VIAS</c:v>
                </c:pt>
                <c:pt idx="2">
                  <c:v>EQ-TRANS</c:v>
                </c:pt>
              </c:strCache>
            </c:strRef>
          </c:cat>
          <c:val>
            <c:numRef>
              <c:f>'D%_SEM'!$IF$45:$IH$45</c:f>
              <c:numCache>
                <c:formatCode>0.0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7.2666666666666666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2F4-4539-A010-24B9ED8A2E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57369936"/>
        <c:axId val="-57369392"/>
      </c:barChart>
      <c:lineChart>
        <c:grouping val="standard"/>
        <c:varyColors val="0"/>
        <c:ser>
          <c:idx val="0"/>
          <c:order val="0"/>
          <c:tx>
            <c:strRef>
              <c:f>'D%_SEM'!$IE$42</c:f>
              <c:strCache>
                <c:ptCount val="1"/>
                <c:pt idx="0">
                  <c:v>OBI MTBF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'D%_SEM'!$IF$41:$IH$41</c:f>
              <c:strCache>
                <c:ptCount val="3"/>
                <c:pt idx="0">
                  <c:v>SC-SERV</c:v>
                </c:pt>
                <c:pt idx="1">
                  <c:v>EQ-VIAS</c:v>
                </c:pt>
                <c:pt idx="2">
                  <c:v>EQ-TRANS</c:v>
                </c:pt>
              </c:strCache>
            </c:strRef>
          </c:cat>
          <c:val>
            <c:numRef>
              <c:f>'D%_SEM'!$IF$42:$IH$42</c:f>
              <c:numCache>
                <c:formatCode>0</c:formatCode>
                <c:ptCount val="3"/>
                <c:pt idx="0">
                  <c:v>50</c:v>
                </c:pt>
                <c:pt idx="1">
                  <c:v>30</c:v>
                </c:pt>
                <c:pt idx="2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2F4-4539-A010-24B9ED8A2E12}"/>
            </c:ext>
          </c:extLst>
        </c:ser>
        <c:ser>
          <c:idx val="2"/>
          <c:order val="2"/>
          <c:tx>
            <c:strRef>
              <c:f>'D%_SEM'!$IE$44</c:f>
              <c:strCache>
                <c:ptCount val="1"/>
                <c:pt idx="0">
                  <c:v>MTBF</c:v>
                </c:pt>
              </c:strCache>
            </c:strRef>
          </c:tx>
          <c:spPr>
            <a:effectLst/>
          </c:spPr>
          <c:marker>
            <c:symbol val="none"/>
          </c:marker>
          <c:cat>
            <c:strRef>
              <c:f>'D%_SEM'!$IF$41:$IH$41</c:f>
              <c:strCache>
                <c:ptCount val="3"/>
                <c:pt idx="0">
                  <c:v>SC-SERV</c:v>
                </c:pt>
                <c:pt idx="1">
                  <c:v>EQ-VIAS</c:v>
                </c:pt>
                <c:pt idx="2">
                  <c:v>EQ-TRANS</c:v>
                </c:pt>
              </c:strCache>
            </c:strRef>
          </c:cat>
          <c:val>
            <c:numRef>
              <c:f>'D%_SEM'!$IF$44:$IH$44</c:f>
              <c:numCache>
                <c:formatCode>0.0</c:formatCode>
                <c:ptCount val="3"/>
                <c:pt idx="0">
                  <c:v>0</c:v>
                </c:pt>
                <c:pt idx="1">
                  <c:v>55</c:v>
                </c:pt>
                <c:pt idx="2">
                  <c:v>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2F4-4539-A010-24B9ED8A2E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65528416"/>
        <c:axId val="-57368848"/>
      </c:lineChart>
      <c:catAx>
        <c:axId val="-57369936"/>
        <c:scaling>
          <c:orientation val="minMax"/>
        </c:scaling>
        <c:delete val="0"/>
        <c:axPos val="b"/>
        <c:numFmt formatCode="#,##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57369392"/>
        <c:crosses val="autoZero"/>
        <c:auto val="1"/>
        <c:lblAlgn val="ctr"/>
        <c:lblOffset val="100"/>
        <c:noMultiLvlLbl val="0"/>
      </c:catAx>
      <c:valAx>
        <c:axId val="-57369392"/>
        <c:scaling>
          <c:orientation val="minMax"/>
          <c:max val="7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2400"/>
                  <a:t>HORAS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#,##0" sourceLinked="0"/>
        <c:majorTickMark val="in"/>
        <c:minorTickMark val="in"/>
        <c:tickLblPos val="nextTo"/>
        <c:spPr>
          <a:noFill/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57369936"/>
        <c:crosses val="autoZero"/>
        <c:crossBetween val="between"/>
      </c:valAx>
      <c:valAx>
        <c:axId val="-57368848"/>
        <c:scaling>
          <c:orientation val="minMax"/>
        </c:scaling>
        <c:delete val="1"/>
        <c:axPos val="r"/>
        <c:numFmt formatCode="0" sourceLinked="1"/>
        <c:majorTickMark val="out"/>
        <c:minorTickMark val="none"/>
        <c:tickLblPos val="none"/>
        <c:crossAx val="-1865528416"/>
        <c:crosses val="max"/>
        <c:crossBetween val="between"/>
      </c:valAx>
      <c:catAx>
        <c:axId val="-186552841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57368848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noFill/>
        <a:ln>
          <a:noFill/>
        </a:ln>
        <a:effectLst/>
      </c:spPr>
    </c:plotArea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'S-P'!$B$12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50000"/>
                  </a:schemeClr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4FDC-4B35-88AE-7EEE69309ABD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>
                  <a:lumMod val="50000"/>
                </a:schemeClr>
              </a:solid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4FDC-4B35-88AE-7EEE69309ABD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A46F-4B7B-8FBD-7B8C51D54590}"/>
              </c:ext>
            </c:extLst>
          </c:dPt>
          <c:cat>
            <c:strRef>
              <c:f>'S-P'!$C$1:$AP$1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'S-P'!$C$2:$AP$2</c:f>
              <c:numCache>
                <c:formatCode>0%</c:formatCode>
                <c:ptCount val="15"/>
                <c:pt idx="0">
                  <c:v>0.61909640423047696</c:v>
                </c:pt>
                <c:pt idx="1">
                  <c:v>0.88810483870967705</c:v>
                </c:pt>
                <c:pt idx="2">
                  <c:v>0</c:v>
                </c:pt>
                <c:pt idx="3">
                  <c:v>0.20967741935483872</c:v>
                </c:pt>
                <c:pt idx="4">
                  <c:v>0.88976388888888891</c:v>
                </c:pt>
                <c:pt idx="5">
                  <c:v>0.98543010752688176</c:v>
                </c:pt>
                <c:pt idx="6">
                  <c:v>0.89988888888888885</c:v>
                </c:pt>
                <c:pt idx="7">
                  <c:v>0.95228494623655924</c:v>
                </c:pt>
                <c:pt idx="8">
                  <c:v>0.96908602150537604</c:v>
                </c:pt>
                <c:pt idx="9">
                  <c:v>0.84791666666666676</c:v>
                </c:pt>
                <c:pt idx="10">
                  <c:v>0.70456989247311796</c:v>
                </c:pt>
                <c:pt idx="11">
                  <c:v>0.40972222222222221</c:v>
                </c:pt>
                <c:pt idx="12">
                  <c:v>0</c:v>
                </c:pt>
                <c:pt idx="13" formatCode="0.0%">
                  <c:v>0.64637040770609311</c:v>
                </c:pt>
                <c:pt idx="14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46F-4B7B-8FBD-7B8C51D54590}"/>
            </c:ext>
          </c:extLst>
        </c:ser>
        <c:ser>
          <c:idx val="10"/>
          <c:order val="1"/>
          <c:tx>
            <c:strRef>
              <c:f>'S-P'!$B$3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5-4FDC-4B35-88AE-7EEE69309ABD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A-1F14-49EE-A380-FB4EDF9AB66F}"/>
              </c:ext>
            </c:extLst>
          </c:dPt>
          <c:val>
            <c:numRef>
              <c:f>'S-P'!$C$3:$AP$3</c:f>
              <c:numCache>
                <c:formatCode>0.00%</c:formatCode>
                <c:ptCount val="15"/>
                <c:pt idx="0">
                  <c:v>0.37877912248029999</c:v>
                </c:pt>
                <c:pt idx="1">
                  <c:v>0.21944759742716599</c:v>
                </c:pt>
                <c:pt idx="2">
                  <c:v>0</c:v>
                </c:pt>
                <c:pt idx="3">
                  <c:v>0.17185897435897435</c:v>
                </c:pt>
                <c:pt idx="4">
                  <c:v>0.12916972355337719</c:v>
                </c:pt>
                <c:pt idx="5">
                  <c:v>4.0918762616618476E-2</c:v>
                </c:pt>
                <c:pt idx="6">
                  <c:v>0.18147302136066185</c:v>
                </c:pt>
                <c:pt idx="7">
                  <c:v>0.15490472829922372</c:v>
                </c:pt>
                <c:pt idx="8">
                  <c:v>9.9140083217753097E-2</c:v>
                </c:pt>
                <c:pt idx="9">
                  <c:v>9.2579852579852601E-2</c:v>
                </c:pt>
                <c:pt idx="10">
                  <c:v>0.197214803510111</c:v>
                </c:pt>
                <c:pt idx="11">
                  <c:v>0.44976271186440675</c:v>
                </c:pt>
                <c:pt idx="12">
                  <c:v>0</c:v>
                </c:pt>
                <c:pt idx="13" formatCode="0.0%">
                  <c:v>0.14470585489901211</c:v>
                </c:pt>
                <c:pt idx="14" formatCode="0.0%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46F-4B7B-8FBD-7B8C51D545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865532768"/>
        <c:axId val="-1865522976"/>
      </c:barChart>
      <c:lineChart>
        <c:grouping val="standard"/>
        <c:varyColors val="0"/>
        <c:ser>
          <c:idx val="5"/>
          <c:order val="2"/>
          <c:tx>
            <c:strRef>
              <c:f>'S-P'!$B$4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A46F-4B7B-8FBD-7B8C51D54590}"/>
              </c:ext>
            </c:extLst>
          </c:dPt>
          <c:cat>
            <c:strRef>
              <c:f>'S-P'!$C$1:$AP$1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'S-P'!$C$4:$AP$4</c:f>
              <c:numCache>
                <c:formatCode>0.00</c:formatCode>
                <c:ptCount val="15"/>
                <c:pt idx="0">
                  <c:v>22.091271280802498</c:v>
                </c:pt>
                <c:pt idx="1">
                  <c:v>20.714285714285715</c:v>
                </c:pt>
                <c:pt idx="2">
                  <c:v>0</c:v>
                </c:pt>
                <c:pt idx="3">
                  <c:v>4.4683333333333337</c:v>
                </c:pt>
                <c:pt idx="4">
                  <c:v>10.343750000000004</c:v>
                </c:pt>
                <c:pt idx="5">
                  <c:v>10</c:v>
                </c:pt>
                <c:pt idx="6">
                  <c:v>13.064444444444446</c:v>
                </c:pt>
                <c:pt idx="7">
                  <c:v>18.291666666666668</c:v>
                </c:pt>
                <c:pt idx="8">
                  <c:v>71.47999999999999</c:v>
                </c:pt>
                <c:pt idx="9">
                  <c:v>11.304000000000002</c:v>
                </c:pt>
                <c:pt idx="10">
                  <c:v>12.922499999999999</c:v>
                </c:pt>
                <c:pt idx="11">
                  <c:v>33.17</c:v>
                </c:pt>
                <c:pt idx="12">
                  <c:v>0</c:v>
                </c:pt>
                <c:pt idx="13">
                  <c:v>17.146581679894183</c:v>
                </c:pt>
                <c:pt idx="14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A46F-4B7B-8FBD-7B8C51D54590}"/>
            </c:ext>
          </c:extLst>
        </c:ser>
        <c:ser>
          <c:idx val="4"/>
          <c:order val="3"/>
          <c:tx>
            <c:strRef>
              <c:f>'S-P'!$B$5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'S-P'!$C$1:$AP$1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'S-P'!$C$5:$AP$5</c:f>
              <c:numCache>
                <c:formatCode>0.00</c:formatCode>
                <c:ptCount val="15"/>
                <c:pt idx="0">
                  <c:v>84.235664460539496</c:v>
                </c:pt>
                <c:pt idx="1">
                  <c:v>10.178571428571429</c:v>
                </c:pt>
                <c:pt idx="2">
                  <c:v>672</c:v>
                </c:pt>
                <c:pt idx="3">
                  <c:v>98</c:v>
                </c:pt>
                <c:pt idx="4">
                  <c:v>3.4337500000000003</c:v>
                </c:pt>
                <c:pt idx="5">
                  <c:v>2.9466666666666668</c:v>
                </c:pt>
                <c:pt idx="6">
                  <c:v>4.5922222222222224</c:v>
                </c:pt>
                <c:pt idx="7">
                  <c:v>1.6666666666666667</c:v>
                </c:pt>
                <c:pt idx="8">
                  <c:v>5</c:v>
                </c:pt>
                <c:pt idx="9">
                  <c:v>21.9</c:v>
                </c:pt>
                <c:pt idx="10">
                  <c:v>25.975000000000001</c:v>
                </c:pt>
                <c:pt idx="11">
                  <c:v>106.25</c:v>
                </c:pt>
                <c:pt idx="12">
                  <c:v>732</c:v>
                </c:pt>
                <c:pt idx="13">
                  <c:v>140.32857308201059</c:v>
                </c:pt>
                <c:pt idx="14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A46F-4B7B-8FBD-7B8C51D545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65532224"/>
        <c:axId val="-1865524608"/>
      </c:lineChart>
      <c:catAx>
        <c:axId val="-18655327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865522976"/>
        <c:crosses val="autoZero"/>
        <c:auto val="1"/>
        <c:lblAlgn val="ctr"/>
        <c:lblOffset val="100"/>
        <c:noMultiLvlLbl val="0"/>
      </c:catAx>
      <c:valAx>
        <c:axId val="-186552297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ST 1030</a:t>
                </a:r>
              </a:p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layout>
            <c:manualLayout>
              <c:xMode val="edge"/>
              <c:yMode val="edge"/>
              <c:x val="1.2018972942484324E-2"/>
              <c:y val="0.1215854747894151"/>
            </c:manualLayout>
          </c:layout>
          <c:overlay val="0"/>
        </c:title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865532768"/>
        <c:crosses val="autoZero"/>
        <c:crossBetween val="between"/>
      </c:valAx>
      <c:valAx>
        <c:axId val="-1865524608"/>
        <c:scaling>
          <c:orientation val="minMax"/>
          <c:max val="3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865532224"/>
        <c:crosses val="max"/>
        <c:crossBetween val="between"/>
      </c:valAx>
      <c:catAx>
        <c:axId val="-186553222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865524608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'S-P'!$B$12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'S-P'!$D$1:$I$1</c:f>
            </c:multiLvlStrRef>
          </c:cat>
          <c:val>
            <c:numRef>
              <c:f>'S-P'!$D$12:$I$12</c:f>
            </c:numRef>
          </c:val>
          <c:smooth val="0"/>
          <c:extLst>
            <c:ext xmlns:c16="http://schemas.microsoft.com/office/drawing/2014/chart" uri="{C3380CC4-5D6E-409C-BE32-E72D297353CC}">
              <c16:uniqueId val="{00000000-E846-4DD9-94FF-FDCD58521B27}"/>
            </c:ext>
          </c:extLst>
        </c:ser>
        <c:ser>
          <c:idx val="1"/>
          <c:order val="1"/>
          <c:tx>
            <c:strRef>
              <c:f>'S-P'!$B$15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'S-P'!$D$1:$I$1</c:f>
            </c:multiLvlStrRef>
          </c:cat>
          <c:val>
            <c:numRef>
              <c:f>'S-P'!$D$15:$I$15</c:f>
            </c:numRef>
          </c:val>
          <c:smooth val="0"/>
          <c:extLst>
            <c:ext xmlns:c16="http://schemas.microsoft.com/office/drawing/2014/chart" uri="{C3380CC4-5D6E-409C-BE32-E72D297353CC}">
              <c16:uniqueId val="{00000001-E846-4DD9-94FF-FDCD58521B27}"/>
            </c:ext>
          </c:extLst>
        </c:ser>
        <c:ser>
          <c:idx val="2"/>
          <c:order val="2"/>
          <c:tx>
            <c:strRef>
              <c:f>'S-P'!$B$13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'S-P'!$D$1:$I$1</c:f>
            </c:multiLvlStrRef>
          </c:cat>
          <c:val>
            <c:numRef>
              <c:f>'S-P'!$D$13:$I$13</c:f>
            </c:numRef>
          </c:val>
          <c:smooth val="0"/>
          <c:extLst>
            <c:ext xmlns:c16="http://schemas.microsoft.com/office/drawing/2014/chart" uri="{C3380CC4-5D6E-409C-BE32-E72D297353CC}">
              <c16:uniqueId val="{00000002-E846-4DD9-94FF-FDCD58521B27}"/>
            </c:ext>
          </c:extLst>
        </c:ser>
        <c:ser>
          <c:idx val="3"/>
          <c:order val="3"/>
          <c:tx>
            <c:strRef>
              <c:f>'S-P'!$B$14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'S-P'!$D$1:$I$1</c:f>
            </c:multiLvlStrRef>
          </c:cat>
          <c:val>
            <c:numRef>
              <c:f>'S-P'!$D$14:$I$14</c:f>
            </c:numRef>
          </c:val>
          <c:smooth val="0"/>
          <c:extLst>
            <c:ext xmlns:c16="http://schemas.microsoft.com/office/drawing/2014/chart" uri="{C3380CC4-5D6E-409C-BE32-E72D297353CC}">
              <c16:uniqueId val="{00000003-E846-4DD9-94FF-FDCD58521B27}"/>
            </c:ext>
          </c:extLst>
        </c:ser>
        <c:ser>
          <c:idx val="4"/>
          <c:order val="4"/>
          <c:tx>
            <c:strRef>
              <c:f>'S-P'!$B$10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'S-P'!$D$1:$I$1</c:f>
            </c:multiLvlStrRef>
          </c:cat>
          <c:val>
            <c:numRef>
              <c:f>'S-P'!$D$10:$I$10</c:f>
            </c:numRef>
          </c:val>
          <c:smooth val="0"/>
          <c:extLst>
            <c:ext xmlns:c16="http://schemas.microsoft.com/office/drawing/2014/chart" uri="{C3380CC4-5D6E-409C-BE32-E72D297353CC}">
              <c16:uniqueId val="{00000004-E846-4DD9-94FF-FDCD58521B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65523520"/>
        <c:axId val="-1865522432"/>
      </c:lineChart>
      <c:catAx>
        <c:axId val="-18655235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1865522432"/>
        <c:crosses val="autoZero"/>
        <c:auto val="1"/>
        <c:lblAlgn val="ctr"/>
        <c:lblOffset val="100"/>
        <c:noMultiLvlLbl val="0"/>
      </c:catAx>
      <c:valAx>
        <c:axId val="-1865522432"/>
        <c:scaling>
          <c:orientation val="minMax"/>
          <c:max val="1"/>
          <c:min val="0.5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865523520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'S-P'!$B$43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E918-4D9D-8F74-B1DF8575CE69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0A7D-4105-BEDF-31F144096BF2}"/>
              </c:ext>
            </c:extLst>
          </c:dPt>
          <c:cat>
            <c:strRef>
              <c:f>'S-P'!$C$32:$AP$32</c:f>
              <c:strCache>
                <c:ptCount val="15"/>
                <c:pt idx="0">
                  <c:v>PROM. 2022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'S-P'!$C$33:$AP$33</c:f>
              <c:numCache>
                <c:formatCode>0%</c:formatCode>
                <c:ptCount val="15"/>
                <c:pt idx="0" formatCode="0.00%">
                  <c:v>0.82258675206072474</c:v>
                </c:pt>
                <c:pt idx="13" formatCode="0.0%">
                  <c:v>0</c:v>
                </c:pt>
                <c:pt idx="14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A7D-4105-BEDF-31F144096BF2}"/>
            </c:ext>
          </c:extLst>
        </c:ser>
        <c:ser>
          <c:idx val="10"/>
          <c:order val="1"/>
          <c:tx>
            <c:strRef>
              <c:f>'S-P'!$B$34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5-E918-4D9D-8F74-B1DF8575CE69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CDBC-4F00-B3E9-7B4F98612E51}"/>
              </c:ext>
            </c:extLst>
          </c:dPt>
          <c:cat>
            <c:strRef>
              <c:f>'S-P'!$C$32:$AP$32</c:f>
              <c:strCache>
                <c:ptCount val="15"/>
                <c:pt idx="0">
                  <c:v>PROM. 2022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'S-P'!$C$34:$AP$34</c:f>
              <c:numCache>
                <c:formatCode>0.00%</c:formatCode>
                <c:ptCount val="15"/>
                <c:pt idx="0">
                  <c:v>0.40275226203800901</c:v>
                </c:pt>
                <c:pt idx="13" formatCode="0.0%">
                  <c:v>0</c:v>
                </c:pt>
                <c:pt idx="14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A7D-4105-BEDF-31F144096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865521344"/>
        <c:axId val="-1865521888"/>
      </c:barChart>
      <c:lineChart>
        <c:grouping val="standard"/>
        <c:varyColors val="0"/>
        <c:ser>
          <c:idx val="5"/>
          <c:order val="2"/>
          <c:tx>
            <c:strRef>
              <c:f>'S-P'!$B$35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0A7D-4105-BEDF-31F144096BF2}"/>
              </c:ext>
            </c:extLst>
          </c:dPt>
          <c:cat>
            <c:strRef>
              <c:f>'S-P'!$C$32:$AP$32</c:f>
              <c:strCache>
                <c:ptCount val="15"/>
                <c:pt idx="0">
                  <c:v>PROM. 2022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'S-P'!$C$35:$AP$35</c:f>
              <c:numCache>
                <c:formatCode>0.00</c:formatCode>
                <c:ptCount val="15"/>
                <c:pt idx="0">
                  <c:v>32.510440187590184</c:v>
                </c:pt>
                <c:pt idx="13">
                  <c:v>0</c:v>
                </c:pt>
                <c:pt idx="14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0A7D-4105-BEDF-31F144096BF2}"/>
            </c:ext>
          </c:extLst>
        </c:ser>
        <c:ser>
          <c:idx val="4"/>
          <c:order val="3"/>
          <c:tx>
            <c:strRef>
              <c:f>'S-P'!$B$36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'S-P'!$C$32:$AP$32</c:f>
              <c:strCache>
                <c:ptCount val="15"/>
                <c:pt idx="0">
                  <c:v>PROM. 2022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'S-P'!$C$36:$AP$36</c:f>
              <c:numCache>
                <c:formatCode>0.00</c:formatCode>
                <c:ptCount val="15"/>
                <c:pt idx="0">
                  <c:v>12.866373160173158</c:v>
                </c:pt>
                <c:pt idx="13">
                  <c:v>0</c:v>
                </c:pt>
                <c:pt idx="14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0A7D-4105-BEDF-31F144096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65531136"/>
        <c:axId val="-1865528960"/>
      </c:lineChart>
      <c:catAx>
        <c:axId val="-18655213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865521888"/>
        <c:crosses val="autoZero"/>
        <c:auto val="1"/>
        <c:lblAlgn val="ctr"/>
        <c:lblOffset val="100"/>
        <c:noMultiLvlLbl val="0"/>
      </c:catAx>
      <c:valAx>
        <c:axId val="-186552188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CAT 02</a:t>
                </a:r>
              </a:p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865521344"/>
        <c:crosses val="autoZero"/>
        <c:crossBetween val="between"/>
      </c:valAx>
      <c:valAx>
        <c:axId val="-1865528960"/>
        <c:scaling>
          <c:orientation val="minMax"/>
          <c:max val="9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865531136"/>
        <c:crosses val="max"/>
        <c:crossBetween val="between"/>
      </c:valAx>
      <c:catAx>
        <c:axId val="-186553113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865528960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'S-P'!$B$43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'S-P'!$D$32:$I$32</c:f>
            </c:multiLvlStrRef>
          </c:cat>
          <c:val>
            <c:numRef>
              <c:f>'S-P'!$D$43:$I$43</c:f>
            </c:numRef>
          </c:val>
          <c:smooth val="0"/>
          <c:extLst>
            <c:ext xmlns:c16="http://schemas.microsoft.com/office/drawing/2014/chart" uri="{C3380CC4-5D6E-409C-BE32-E72D297353CC}">
              <c16:uniqueId val="{00000000-F458-4354-B60A-FFF0530BD8F1}"/>
            </c:ext>
          </c:extLst>
        </c:ser>
        <c:ser>
          <c:idx val="1"/>
          <c:order val="1"/>
          <c:tx>
            <c:strRef>
              <c:f>'S-P'!$B$46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'S-P'!$D$32:$I$32</c:f>
            </c:multiLvlStrRef>
          </c:cat>
          <c:val>
            <c:numRef>
              <c:f>'S-P'!$D$46:$I$46</c:f>
            </c:numRef>
          </c:val>
          <c:smooth val="0"/>
          <c:extLst>
            <c:ext xmlns:c16="http://schemas.microsoft.com/office/drawing/2014/chart" uri="{C3380CC4-5D6E-409C-BE32-E72D297353CC}">
              <c16:uniqueId val="{00000001-F458-4354-B60A-FFF0530BD8F1}"/>
            </c:ext>
          </c:extLst>
        </c:ser>
        <c:ser>
          <c:idx val="2"/>
          <c:order val="2"/>
          <c:tx>
            <c:strRef>
              <c:f>'S-P'!$B$44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'S-P'!$D$32:$I$32</c:f>
            </c:multiLvlStrRef>
          </c:cat>
          <c:val>
            <c:numRef>
              <c:f>'S-P'!$D$44:$I$44</c:f>
            </c:numRef>
          </c:val>
          <c:smooth val="0"/>
          <c:extLst>
            <c:ext xmlns:c16="http://schemas.microsoft.com/office/drawing/2014/chart" uri="{C3380CC4-5D6E-409C-BE32-E72D297353CC}">
              <c16:uniqueId val="{00000002-F458-4354-B60A-FFF0530BD8F1}"/>
            </c:ext>
          </c:extLst>
        </c:ser>
        <c:ser>
          <c:idx val="3"/>
          <c:order val="3"/>
          <c:tx>
            <c:strRef>
              <c:f>'S-P'!$B$45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'S-P'!$D$32:$I$32</c:f>
            </c:multiLvlStrRef>
          </c:cat>
          <c:val>
            <c:numRef>
              <c:f>'S-P'!$D$45:$I$45</c:f>
            </c:numRef>
          </c:val>
          <c:smooth val="0"/>
          <c:extLst>
            <c:ext xmlns:c16="http://schemas.microsoft.com/office/drawing/2014/chart" uri="{C3380CC4-5D6E-409C-BE32-E72D297353CC}">
              <c16:uniqueId val="{00000003-F458-4354-B60A-FFF0530BD8F1}"/>
            </c:ext>
          </c:extLst>
        </c:ser>
        <c:ser>
          <c:idx val="4"/>
          <c:order val="4"/>
          <c:tx>
            <c:strRef>
              <c:f>'S-P'!$B$41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'S-P'!$D$32:$I$32</c:f>
            </c:multiLvlStrRef>
          </c:cat>
          <c:val>
            <c:numRef>
              <c:f>'S-P'!$D$41:$I$41</c:f>
            </c:numRef>
          </c:val>
          <c:smooth val="0"/>
          <c:extLst>
            <c:ext xmlns:c16="http://schemas.microsoft.com/office/drawing/2014/chart" uri="{C3380CC4-5D6E-409C-BE32-E72D297353CC}">
              <c16:uniqueId val="{00000004-F458-4354-B60A-FFF0530BD8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65526784"/>
        <c:axId val="-1865527328"/>
      </c:lineChart>
      <c:catAx>
        <c:axId val="-18655267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1865527328"/>
        <c:crosses val="autoZero"/>
        <c:auto val="1"/>
        <c:lblAlgn val="ctr"/>
        <c:lblOffset val="100"/>
        <c:noMultiLvlLbl val="0"/>
      </c:catAx>
      <c:valAx>
        <c:axId val="-186552732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865526784"/>
        <c:crosses val="autoZero"/>
        <c:crossBetween val="between"/>
        <c:majorUnit val="6.0000000000000032E-2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'S-P'!$B$75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B673-4A5A-BDDD-86A7E8F6DB79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9C1E-415E-943D-80EFB12FFF28}"/>
              </c:ext>
            </c:extLst>
          </c:dPt>
          <c:cat>
            <c:strRef>
              <c:f>'S-P'!$C$64:$AP$64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'S-P'!$C$65:$AP$65</c:f>
              <c:numCache>
                <c:formatCode>0%</c:formatCode>
                <c:ptCount val="15"/>
                <c:pt idx="0" formatCode="0.00%">
                  <c:v>0.84641539409041044</c:v>
                </c:pt>
                <c:pt idx="1">
                  <c:v>0.95172043010752705</c:v>
                </c:pt>
                <c:pt idx="2">
                  <c:v>0.90315476190476196</c:v>
                </c:pt>
                <c:pt idx="3">
                  <c:v>0.78346774193548396</c:v>
                </c:pt>
                <c:pt idx="4">
                  <c:v>0.84319444444444447</c:v>
                </c:pt>
                <c:pt idx="5">
                  <c:v>0.92271505376344076</c:v>
                </c:pt>
                <c:pt idx="6">
                  <c:v>0.89290277777777771</c:v>
                </c:pt>
                <c:pt idx="7">
                  <c:v>0.93245967741935487</c:v>
                </c:pt>
                <c:pt idx="8">
                  <c:v>0.93682795698924703</c:v>
                </c:pt>
                <c:pt idx="9">
                  <c:v>0.95323611111111106</c:v>
                </c:pt>
                <c:pt idx="10">
                  <c:v>0.94197580645161305</c:v>
                </c:pt>
                <c:pt idx="11">
                  <c:v>0.8833333333333333</c:v>
                </c:pt>
                <c:pt idx="12">
                  <c:v>0.668010752688172</c:v>
                </c:pt>
                <c:pt idx="13" formatCode="0.0%">
                  <c:v>0.88441657066052226</c:v>
                </c:pt>
                <c:pt idx="14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C1E-415E-943D-80EFB12FFF28}"/>
            </c:ext>
          </c:extLst>
        </c:ser>
        <c:ser>
          <c:idx val="10"/>
          <c:order val="1"/>
          <c:tx>
            <c:strRef>
              <c:f>'S-P'!$B$66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5-B673-4A5A-BDDD-86A7E8F6DB79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BF03-4040-85A4-9674BF4DF506}"/>
              </c:ext>
            </c:extLst>
          </c:dPt>
          <c:cat>
            <c:strRef>
              <c:f>'S-P'!$C$64:$AP$64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'S-P'!$C$66:$AP$66</c:f>
              <c:numCache>
                <c:formatCode>0.00%</c:formatCode>
                <c:ptCount val="15"/>
                <c:pt idx="0">
                  <c:v>0.42730304306455918</c:v>
                </c:pt>
                <c:pt idx="1">
                  <c:v>0.39978533499039698</c:v>
                </c:pt>
                <c:pt idx="2">
                  <c:v>0.52085942134053898</c:v>
                </c:pt>
                <c:pt idx="3">
                  <c:v>0.45458912334877333</c:v>
                </c:pt>
                <c:pt idx="4">
                  <c:v>0.4908746499752924</c:v>
                </c:pt>
                <c:pt idx="5">
                  <c:v>0.40498179169701387</c:v>
                </c:pt>
                <c:pt idx="6">
                  <c:v>0.43707321625783568</c:v>
                </c:pt>
                <c:pt idx="7">
                  <c:v>0.40098018018018017</c:v>
                </c:pt>
                <c:pt idx="8">
                  <c:v>0.46901004304160698</c:v>
                </c:pt>
                <c:pt idx="9">
                  <c:v>0.43390205877639049</c:v>
                </c:pt>
                <c:pt idx="10">
                  <c:v>0.37201603812622203</c:v>
                </c:pt>
                <c:pt idx="11">
                  <c:v>0.42976415094339621</c:v>
                </c:pt>
                <c:pt idx="12">
                  <c:v>0.451307847082495</c:v>
                </c:pt>
                <c:pt idx="13" formatCode="0.0%">
                  <c:v>0.43876198798001181</c:v>
                </c:pt>
                <c:pt idx="14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C1E-415E-943D-80EFB12FFF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865534400"/>
        <c:axId val="-1865530592"/>
      </c:barChart>
      <c:lineChart>
        <c:grouping val="standard"/>
        <c:varyColors val="0"/>
        <c:ser>
          <c:idx val="5"/>
          <c:order val="2"/>
          <c:tx>
            <c:strRef>
              <c:f>'S-P'!$B$67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9C1E-415E-943D-80EFB12FFF28}"/>
              </c:ext>
            </c:extLst>
          </c:dPt>
          <c:cat>
            <c:strRef>
              <c:f>'S-P'!$C$64:$AP$64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'S-P'!$C$67:$AP$67</c:f>
              <c:numCache>
                <c:formatCode>0.00</c:formatCode>
                <c:ptCount val="15"/>
                <c:pt idx="0">
                  <c:v>41.908348087098084</c:v>
                </c:pt>
                <c:pt idx="1">
                  <c:v>94.360000000000014</c:v>
                </c:pt>
                <c:pt idx="2">
                  <c:v>52.68666666666666</c:v>
                </c:pt>
                <c:pt idx="3">
                  <c:v>29.442222222222224</c:v>
                </c:pt>
                <c:pt idx="4">
                  <c:v>24.834166666666665</c:v>
                </c:pt>
                <c:pt idx="5">
                  <c:v>30.891111111111115</c:v>
                </c:pt>
                <c:pt idx="6">
                  <c:v>28.099</c:v>
                </c:pt>
                <c:pt idx="7">
                  <c:v>21.39846153846154</c:v>
                </c:pt>
                <c:pt idx="8">
                  <c:v>46.70000000000001</c:v>
                </c:pt>
                <c:pt idx="9">
                  <c:v>99.266666666666694</c:v>
                </c:pt>
                <c:pt idx="10">
                  <c:v>43.453333333333326</c:v>
                </c:pt>
                <c:pt idx="11">
                  <c:v>68.332499999999996</c:v>
                </c:pt>
                <c:pt idx="12">
                  <c:v>24.922222222222217</c:v>
                </c:pt>
                <c:pt idx="13">
                  <c:v>47.032195868945877</c:v>
                </c:pt>
                <c:pt idx="14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9C1E-415E-943D-80EFB12FFF28}"/>
            </c:ext>
          </c:extLst>
        </c:ser>
        <c:ser>
          <c:idx val="4"/>
          <c:order val="3"/>
          <c:tx>
            <c:strRef>
              <c:f>'S-P'!$B$68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'S-P'!$C$64:$AP$64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'S-P'!$C$68:$AP$68</c:f>
              <c:numCache>
                <c:formatCode>0.00</c:formatCode>
                <c:ptCount val="15"/>
                <c:pt idx="0">
                  <c:v>9.936842694342694</c:v>
                </c:pt>
                <c:pt idx="1">
                  <c:v>0.80666666666666664</c:v>
                </c:pt>
                <c:pt idx="2">
                  <c:v>6.291666666666667</c:v>
                </c:pt>
                <c:pt idx="3">
                  <c:v>8.8222222222222229</c:v>
                </c:pt>
                <c:pt idx="4">
                  <c:v>5.9916666666666671</c:v>
                </c:pt>
                <c:pt idx="5">
                  <c:v>4.2777777777777777</c:v>
                </c:pt>
                <c:pt idx="6">
                  <c:v>2.411</c:v>
                </c:pt>
                <c:pt idx="7">
                  <c:v>1.8653846153846154</c:v>
                </c:pt>
                <c:pt idx="8">
                  <c:v>3</c:v>
                </c:pt>
                <c:pt idx="9">
                  <c:v>1.0566666666666666</c:v>
                </c:pt>
                <c:pt idx="10">
                  <c:v>1.6116666666666666</c:v>
                </c:pt>
                <c:pt idx="11">
                  <c:v>4.5</c:v>
                </c:pt>
                <c:pt idx="12">
                  <c:v>24.777777777777779</c:v>
                </c:pt>
                <c:pt idx="13">
                  <c:v>5.4510413105413109</c:v>
                </c:pt>
                <c:pt idx="14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9C1E-415E-943D-80EFB12FFF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65520800"/>
        <c:axId val="-1865526240"/>
      </c:lineChart>
      <c:catAx>
        <c:axId val="-18655344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865530592"/>
        <c:crosses val="autoZero"/>
        <c:auto val="1"/>
        <c:lblAlgn val="ctr"/>
        <c:lblOffset val="100"/>
        <c:noMultiLvlLbl val="0"/>
      </c:catAx>
      <c:valAx>
        <c:axId val="-186553059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CAT 04</a:t>
                </a:r>
              </a:p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865534400"/>
        <c:crosses val="autoZero"/>
        <c:crossBetween val="between"/>
      </c:valAx>
      <c:valAx>
        <c:axId val="-1865526240"/>
        <c:scaling>
          <c:orientation val="minMax"/>
          <c:max val="7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865520800"/>
        <c:crosses val="max"/>
        <c:crossBetween val="between"/>
      </c:valAx>
      <c:catAx>
        <c:axId val="-186552080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865526240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'S-P'!$B$75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'S-P'!$D$64:$I$64</c:f>
            </c:multiLvlStrRef>
          </c:cat>
          <c:val>
            <c:numRef>
              <c:f>'S-P'!$D$75:$I$75</c:f>
            </c:numRef>
          </c:val>
          <c:smooth val="0"/>
          <c:extLst>
            <c:ext xmlns:c16="http://schemas.microsoft.com/office/drawing/2014/chart" uri="{C3380CC4-5D6E-409C-BE32-E72D297353CC}">
              <c16:uniqueId val="{00000000-9EDC-4ABF-AF6D-6B64CB48535B}"/>
            </c:ext>
          </c:extLst>
        </c:ser>
        <c:ser>
          <c:idx val="1"/>
          <c:order val="1"/>
          <c:tx>
            <c:strRef>
              <c:f>'S-P'!$B$78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'S-P'!$D$64:$I$64</c:f>
            </c:multiLvlStrRef>
          </c:cat>
          <c:val>
            <c:numRef>
              <c:f>'S-P'!$D$78:$I$78</c:f>
            </c:numRef>
          </c:val>
          <c:smooth val="0"/>
          <c:extLst>
            <c:ext xmlns:c16="http://schemas.microsoft.com/office/drawing/2014/chart" uri="{C3380CC4-5D6E-409C-BE32-E72D297353CC}">
              <c16:uniqueId val="{00000001-9EDC-4ABF-AF6D-6B64CB48535B}"/>
            </c:ext>
          </c:extLst>
        </c:ser>
        <c:ser>
          <c:idx val="2"/>
          <c:order val="2"/>
          <c:tx>
            <c:strRef>
              <c:f>'S-P'!$B$76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'S-P'!$D$64:$I$64</c:f>
            </c:multiLvlStrRef>
          </c:cat>
          <c:val>
            <c:numRef>
              <c:f>'S-P'!$D$76:$I$76</c:f>
            </c:numRef>
          </c:val>
          <c:smooth val="0"/>
          <c:extLst>
            <c:ext xmlns:c16="http://schemas.microsoft.com/office/drawing/2014/chart" uri="{C3380CC4-5D6E-409C-BE32-E72D297353CC}">
              <c16:uniqueId val="{00000002-9EDC-4ABF-AF6D-6B64CB48535B}"/>
            </c:ext>
          </c:extLst>
        </c:ser>
        <c:ser>
          <c:idx val="3"/>
          <c:order val="3"/>
          <c:tx>
            <c:strRef>
              <c:f>'S-P'!$B$77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'S-P'!$D$64:$I$64</c:f>
            </c:multiLvlStrRef>
          </c:cat>
          <c:val>
            <c:numRef>
              <c:f>'S-P'!$D$77:$I$77</c:f>
            </c:numRef>
          </c:val>
          <c:smooth val="0"/>
          <c:extLst>
            <c:ext xmlns:c16="http://schemas.microsoft.com/office/drawing/2014/chart" uri="{C3380CC4-5D6E-409C-BE32-E72D297353CC}">
              <c16:uniqueId val="{00000003-9EDC-4ABF-AF6D-6B64CB48535B}"/>
            </c:ext>
          </c:extLst>
        </c:ser>
        <c:ser>
          <c:idx val="4"/>
          <c:order val="4"/>
          <c:tx>
            <c:strRef>
              <c:f>'S-P'!$B$73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'S-P'!$D$64:$I$64</c:f>
            </c:multiLvlStrRef>
          </c:cat>
          <c:val>
            <c:numRef>
              <c:f>'S-P'!$D$73:$I$73</c:f>
            </c:numRef>
          </c:val>
          <c:smooth val="0"/>
          <c:extLst>
            <c:ext xmlns:c16="http://schemas.microsoft.com/office/drawing/2014/chart" uri="{C3380CC4-5D6E-409C-BE32-E72D297353CC}">
              <c16:uniqueId val="{00000004-9EDC-4ABF-AF6D-6B64CB4853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74047200"/>
        <c:axId val="-674048288"/>
      </c:lineChart>
      <c:catAx>
        <c:axId val="-6740472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674048288"/>
        <c:crosses val="autoZero"/>
        <c:auto val="1"/>
        <c:lblAlgn val="ctr"/>
        <c:lblOffset val="100"/>
        <c:noMultiLvlLbl val="0"/>
      </c:catAx>
      <c:valAx>
        <c:axId val="-674048288"/>
        <c:scaling>
          <c:orientation val="minMax"/>
          <c:max val="1"/>
          <c:min val="0.5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74047200"/>
        <c:crosses val="autoZero"/>
        <c:crossBetween val="between"/>
        <c:majorUnit val="5.0000000000000024E-2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'S-P'!$B$91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E63B-4055-ABB0-7C0A9396A751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82E5-40D7-B080-8872FCE3FCAF}"/>
              </c:ext>
            </c:extLst>
          </c:dPt>
          <c:cat>
            <c:strRef>
              <c:f>'S-P'!$C$80:$AP$80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'S-P'!$C$81:$AP$81</c:f>
              <c:numCache>
                <c:formatCode>0%</c:formatCode>
                <c:ptCount val="15"/>
                <c:pt idx="0" formatCode="0.00%">
                  <c:v>0.87742571548821557</c:v>
                </c:pt>
                <c:pt idx="1">
                  <c:v>0.906465053763441</c:v>
                </c:pt>
                <c:pt idx="2">
                  <c:v>0.91845238095238102</c:v>
                </c:pt>
                <c:pt idx="3">
                  <c:v>0.88662634408602148</c:v>
                </c:pt>
                <c:pt idx="4">
                  <c:v>0.90583333333333338</c:v>
                </c:pt>
                <c:pt idx="5">
                  <c:v>0.83911290322580645</c:v>
                </c:pt>
                <c:pt idx="6">
                  <c:v>0.89583333333333326</c:v>
                </c:pt>
                <c:pt idx="7">
                  <c:v>0.72803763440860214</c:v>
                </c:pt>
                <c:pt idx="8">
                  <c:v>0.94993279569892497</c:v>
                </c:pt>
                <c:pt idx="9">
                  <c:v>0.91783333333333328</c:v>
                </c:pt>
                <c:pt idx="10">
                  <c:v>0.95161290322580605</c:v>
                </c:pt>
                <c:pt idx="11">
                  <c:v>0.84305555555555556</c:v>
                </c:pt>
                <c:pt idx="12">
                  <c:v>0.74888440860215</c:v>
                </c:pt>
                <c:pt idx="13" formatCode="0.0%">
                  <c:v>0.87430666495989062</c:v>
                </c:pt>
                <c:pt idx="14" formatCode="0.0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2E5-40D7-B080-8872FCE3FCAF}"/>
            </c:ext>
          </c:extLst>
        </c:ser>
        <c:ser>
          <c:idx val="10"/>
          <c:order val="1"/>
          <c:tx>
            <c:strRef>
              <c:f>'S-P'!$B$82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E63B-4055-ABB0-7C0A9396A751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B04B-4903-B3FD-B0AA4D070B7E}"/>
              </c:ext>
            </c:extLst>
          </c:dPt>
          <c:cat>
            <c:strRef>
              <c:f>'S-P'!$C$80:$AP$80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'S-P'!$C$82:$AP$82</c:f>
              <c:numCache>
                <c:formatCode>0.00%</c:formatCode>
                <c:ptCount val="15"/>
                <c:pt idx="0">
                  <c:v>0.47548130911606518</c:v>
                </c:pt>
                <c:pt idx="1">
                  <c:v>0.48531308847733601</c:v>
                </c:pt>
                <c:pt idx="2">
                  <c:v>0.56482501620220305</c:v>
                </c:pt>
                <c:pt idx="3">
                  <c:v>0.50629879481543238</c:v>
                </c:pt>
                <c:pt idx="4">
                  <c:v>0.52851885924563002</c:v>
                </c:pt>
                <c:pt idx="5">
                  <c:v>0.52109562710235457</c:v>
                </c:pt>
                <c:pt idx="6">
                  <c:v>0.522031007751938</c:v>
                </c:pt>
                <c:pt idx="7">
                  <c:v>0.53592659601964332</c:v>
                </c:pt>
                <c:pt idx="8">
                  <c:v>0.54661478599221802</c:v>
                </c:pt>
                <c:pt idx="9">
                  <c:v>0.41265661884873794</c:v>
                </c:pt>
                <c:pt idx="10">
                  <c:v>0.51275423728813596</c:v>
                </c:pt>
                <c:pt idx="11">
                  <c:v>0.52392092257001655</c:v>
                </c:pt>
                <c:pt idx="12">
                  <c:v>0.49541432596873503</c:v>
                </c:pt>
                <c:pt idx="13" formatCode="0.0%">
                  <c:v>0.51294749002353168</c:v>
                </c:pt>
                <c:pt idx="14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2E5-40D7-B080-8872FCE3FC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674043392"/>
        <c:axId val="-674046656"/>
      </c:barChart>
      <c:lineChart>
        <c:grouping val="standard"/>
        <c:varyColors val="0"/>
        <c:ser>
          <c:idx val="5"/>
          <c:order val="2"/>
          <c:tx>
            <c:strRef>
              <c:f>'S-P'!$B$83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82E5-40D7-B080-8872FCE3FCAF}"/>
              </c:ext>
            </c:extLst>
          </c:dPt>
          <c:cat>
            <c:strRef>
              <c:f>'S-P'!$C$64:$AP$64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'S-P'!$C$83:$AP$83</c:f>
              <c:numCache>
                <c:formatCode>0.00</c:formatCode>
                <c:ptCount val="15"/>
                <c:pt idx="0">
                  <c:v>49.056947191697184</c:v>
                </c:pt>
                <c:pt idx="1">
                  <c:v>29.754545454545461</c:v>
                </c:pt>
                <c:pt idx="2">
                  <c:v>87.152499999999989</c:v>
                </c:pt>
                <c:pt idx="3">
                  <c:v>30.361818181818172</c:v>
                </c:pt>
                <c:pt idx="4">
                  <c:v>28.724999999999994</c:v>
                </c:pt>
                <c:pt idx="5">
                  <c:v>32.531999999999996</c:v>
                </c:pt>
                <c:pt idx="6">
                  <c:v>42.088749999999997</c:v>
                </c:pt>
                <c:pt idx="7">
                  <c:v>26.389999999999997</c:v>
                </c:pt>
                <c:pt idx="8">
                  <c:v>77.263999999999982</c:v>
                </c:pt>
                <c:pt idx="9">
                  <c:v>45.449999999999996</c:v>
                </c:pt>
                <c:pt idx="10">
                  <c:v>60.505000000000003</c:v>
                </c:pt>
                <c:pt idx="11">
                  <c:v>39.752500000000005</c:v>
                </c:pt>
                <c:pt idx="12">
                  <c:v>39.432857142857152</c:v>
                </c:pt>
                <c:pt idx="13">
                  <c:v>44.950747564935064</c:v>
                </c:pt>
                <c:pt idx="14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82E5-40D7-B080-8872FCE3FCAF}"/>
            </c:ext>
          </c:extLst>
        </c:ser>
        <c:ser>
          <c:idx val="4"/>
          <c:order val="3"/>
          <c:tx>
            <c:strRef>
              <c:f>'S-P'!$B$84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'S-P'!$C$64:$AP$64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'S-P'!$C$84:$AP$84</c:f>
              <c:numCache>
                <c:formatCode>0.00</c:formatCode>
                <c:ptCount val="15"/>
                <c:pt idx="0">
                  <c:v>7.7069567608317611</c:v>
                </c:pt>
                <c:pt idx="1">
                  <c:v>4.6900000000000004</c:v>
                </c:pt>
                <c:pt idx="2">
                  <c:v>2.5</c:v>
                </c:pt>
                <c:pt idx="3">
                  <c:v>5.1954545454545453</c:v>
                </c:pt>
                <c:pt idx="4">
                  <c:v>3.1083333333333329</c:v>
                </c:pt>
                <c:pt idx="5">
                  <c:v>5.17</c:v>
                </c:pt>
                <c:pt idx="6">
                  <c:v>6</c:v>
                </c:pt>
                <c:pt idx="7">
                  <c:v>13.84909090909091</c:v>
                </c:pt>
                <c:pt idx="8">
                  <c:v>1.85</c:v>
                </c:pt>
                <c:pt idx="9">
                  <c:v>5.3599999999999994</c:v>
                </c:pt>
                <c:pt idx="10">
                  <c:v>2.1666666666666665</c:v>
                </c:pt>
                <c:pt idx="11">
                  <c:v>8.125</c:v>
                </c:pt>
                <c:pt idx="12">
                  <c:v>23.118571428571432</c:v>
                </c:pt>
                <c:pt idx="13">
                  <c:v>6.7610930735930737</c:v>
                </c:pt>
                <c:pt idx="14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82E5-40D7-B080-8872FCE3FC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74046112"/>
        <c:axId val="-674047744"/>
      </c:lineChart>
      <c:catAx>
        <c:axId val="-6740433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674046656"/>
        <c:crosses val="autoZero"/>
        <c:auto val="1"/>
        <c:lblAlgn val="ctr"/>
        <c:lblOffset val="100"/>
        <c:noMultiLvlLbl val="0"/>
      </c:catAx>
      <c:valAx>
        <c:axId val="-6740466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CAT 05</a:t>
                </a:r>
              </a:p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74043392"/>
        <c:crosses val="autoZero"/>
        <c:crossBetween val="between"/>
      </c:valAx>
      <c:valAx>
        <c:axId val="-674047744"/>
        <c:scaling>
          <c:orientation val="minMax"/>
          <c:max val="15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74046112"/>
        <c:crosses val="max"/>
        <c:crossBetween val="between"/>
      </c:valAx>
      <c:catAx>
        <c:axId val="-67404611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674047744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'S-P'!$B$91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'S-P'!$D$80:$I$80</c:f>
            </c:multiLvlStrRef>
          </c:cat>
          <c:val>
            <c:numRef>
              <c:f>'S-P'!$D$91:$I$91</c:f>
            </c:numRef>
          </c:val>
          <c:smooth val="0"/>
          <c:extLst>
            <c:ext xmlns:c16="http://schemas.microsoft.com/office/drawing/2014/chart" uri="{C3380CC4-5D6E-409C-BE32-E72D297353CC}">
              <c16:uniqueId val="{00000000-9D10-416A-8A5E-0A5D6B814E01}"/>
            </c:ext>
          </c:extLst>
        </c:ser>
        <c:ser>
          <c:idx val="1"/>
          <c:order val="1"/>
          <c:tx>
            <c:strRef>
              <c:f>'S-P'!$B$94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'S-P'!$D$80:$I$80</c:f>
            </c:multiLvlStrRef>
          </c:cat>
          <c:val>
            <c:numRef>
              <c:f>'S-P'!$D$94:$I$94</c:f>
            </c:numRef>
          </c:val>
          <c:smooth val="0"/>
          <c:extLst>
            <c:ext xmlns:c16="http://schemas.microsoft.com/office/drawing/2014/chart" uri="{C3380CC4-5D6E-409C-BE32-E72D297353CC}">
              <c16:uniqueId val="{00000001-9D10-416A-8A5E-0A5D6B814E01}"/>
            </c:ext>
          </c:extLst>
        </c:ser>
        <c:ser>
          <c:idx val="2"/>
          <c:order val="2"/>
          <c:tx>
            <c:strRef>
              <c:f>'S-P'!$B$92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'S-P'!$D$80:$I$80</c:f>
            </c:multiLvlStrRef>
          </c:cat>
          <c:val>
            <c:numRef>
              <c:f>'S-P'!$D$92:$I$92</c:f>
            </c:numRef>
          </c:val>
          <c:smooth val="0"/>
          <c:extLst>
            <c:ext xmlns:c16="http://schemas.microsoft.com/office/drawing/2014/chart" uri="{C3380CC4-5D6E-409C-BE32-E72D297353CC}">
              <c16:uniqueId val="{00000002-9D10-416A-8A5E-0A5D6B814E01}"/>
            </c:ext>
          </c:extLst>
        </c:ser>
        <c:ser>
          <c:idx val="3"/>
          <c:order val="3"/>
          <c:tx>
            <c:strRef>
              <c:f>'S-P'!$B$93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'S-P'!$D$80:$I$80</c:f>
            </c:multiLvlStrRef>
          </c:cat>
          <c:val>
            <c:numRef>
              <c:f>'S-P'!$D$93:$I$93</c:f>
            </c:numRef>
          </c:val>
          <c:smooth val="0"/>
          <c:extLst>
            <c:ext xmlns:c16="http://schemas.microsoft.com/office/drawing/2014/chart" uri="{C3380CC4-5D6E-409C-BE32-E72D297353CC}">
              <c16:uniqueId val="{00000003-9D10-416A-8A5E-0A5D6B814E01}"/>
            </c:ext>
          </c:extLst>
        </c:ser>
        <c:ser>
          <c:idx val="4"/>
          <c:order val="4"/>
          <c:tx>
            <c:strRef>
              <c:f>'S-P'!$B$89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'S-P'!$D$80:$I$80</c:f>
            </c:multiLvlStrRef>
          </c:cat>
          <c:val>
            <c:numRef>
              <c:f>'S-P'!$D$89:$I$89</c:f>
            </c:numRef>
          </c:val>
          <c:smooth val="0"/>
          <c:extLst>
            <c:ext xmlns:c16="http://schemas.microsoft.com/office/drawing/2014/chart" uri="{C3380CC4-5D6E-409C-BE32-E72D297353CC}">
              <c16:uniqueId val="{00000004-9D10-416A-8A5E-0A5D6B814E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74045024"/>
        <c:axId val="-674042848"/>
      </c:lineChart>
      <c:catAx>
        <c:axId val="-6740450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674042848"/>
        <c:crosses val="autoZero"/>
        <c:auto val="1"/>
        <c:lblAlgn val="ctr"/>
        <c:lblOffset val="100"/>
        <c:noMultiLvlLbl val="0"/>
      </c:catAx>
      <c:valAx>
        <c:axId val="-674042848"/>
        <c:scaling>
          <c:orientation val="minMax"/>
          <c:max val="1"/>
          <c:min val="0.5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74045024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'S-P'!$B$107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A968-46AC-8C30-7B547F079796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82C8-44A6-AD35-4DC771901E0B}"/>
              </c:ext>
            </c:extLst>
          </c:dPt>
          <c:cat>
            <c:strRef>
              <c:f>'S-P'!$C$96:$AP$96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'S-P'!$C$97:$AP$97</c:f>
              <c:numCache>
                <c:formatCode>0%</c:formatCode>
                <c:ptCount val="15"/>
                <c:pt idx="0" formatCode="0.00%">
                  <c:v>0.79323671866514622</c:v>
                </c:pt>
                <c:pt idx="1">
                  <c:v>0.94455645161290303</c:v>
                </c:pt>
                <c:pt idx="2">
                  <c:v>0.928943452380952</c:v>
                </c:pt>
                <c:pt idx="3">
                  <c:v>0.92110215053763445</c:v>
                </c:pt>
                <c:pt idx="4">
                  <c:v>0.9193472222222222</c:v>
                </c:pt>
                <c:pt idx="5">
                  <c:v>0.94637096774193552</c:v>
                </c:pt>
                <c:pt idx="6">
                  <c:v>0.90555555555555556</c:v>
                </c:pt>
                <c:pt idx="7">
                  <c:v>0.92383064516129043</c:v>
                </c:pt>
                <c:pt idx="8">
                  <c:v>0.87231182795698903</c:v>
                </c:pt>
                <c:pt idx="9">
                  <c:v>0.92013888888888884</c:v>
                </c:pt>
                <c:pt idx="10">
                  <c:v>0.88329301075268796</c:v>
                </c:pt>
                <c:pt idx="11">
                  <c:v>0.93565277777777778</c:v>
                </c:pt>
                <c:pt idx="12">
                  <c:v>0.89180107526881702</c:v>
                </c:pt>
                <c:pt idx="13" formatCode="0.0%">
                  <c:v>0.91607533548813791</c:v>
                </c:pt>
                <c:pt idx="14" formatCode="0.0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2C8-44A6-AD35-4DC771901E0B}"/>
            </c:ext>
          </c:extLst>
        </c:ser>
        <c:ser>
          <c:idx val="10"/>
          <c:order val="1"/>
          <c:tx>
            <c:strRef>
              <c:f>'S-P'!$B$98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A968-46AC-8C30-7B547F079796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F076-4C20-A46A-819CF64CD823}"/>
              </c:ext>
            </c:extLst>
          </c:dPt>
          <c:cat>
            <c:strRef>
              <c:f>'S-P'!$C$96:$AP$96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'S-P'!$C$98:$AP$98</c:f>
              <c:numCache>
                <c:formatCode>0.00%</c:formatCode>
                <c:ptCount val="15"/>
                <c:pt idx="0">
                  <c:v>0.41631461521628882</c:v>
                </c:pt>
                <c:pt idx="1">
                  <c:v>0.41758804695837798</c:v>
                </c:pt>
                <c:pt idx="2">
                  <c:v>0.53303964757709299</c:v>
                </c:pt>
                <c:pt idx="3">
                  <c:v>0.47424485626732815</c:v>
                </c:pt>
                <c:pt idx="4">
                  <c:v>0.44051485806656304</c:v>
                </c:pt>
                <c:pt idx="5">
                  <c:v>0.39680443118875158</c:v>
                </c:pt>
                <c:pt idx="6">
                  <c:v>0.46780674846625764</c:v>
                </c:pt>
                <c:pt idx="7">
                  <c:v>0.48739324633000164</c:v>
                </c:pt>
                <c:pt idx="8">
                  <c:v>0.51694915254237295</c:v>
                </c:pt>
                <c:pt idx="9">
                  <c:v>0.50413584905660369</c:v>
                </c:pt>
                <c:pt idx="10">
                  <c:v>0.32636912823165998</c:v>
                </c:pt>
                <c:pt idx="11">
                  <c:v>0.53447533658913127</c:v>
                </c:pt>
                <c:pt idx="12">
                  <c:v>0.36804822908816898</c:v>
                </c:pt>
                <c:pt idx="13" formatCode="0.0%">
                  <c:v>0.45561412753019243</c:v>
                </c:pt>
                <c:pt idx="14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2C8-44A6-AD35-4DC771901E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674044480"/>
        <c:axId val="-674043936"/>
      </c:barChart>
      <c:lineChart>
        <c:grouping val="standard"/>
        <c:varyColors val="0"/>
        <c:ser>
          <c:idx val="5"/>
          <c:order val="2"/>
          <c:tx>
            <c:strRef>
              <c:f>'S-P'!$B$99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82C8-44A6-AD35-4DC771901E0B}"/>
              </c:ext>
            </c:extLst>
          </c:dPt>
          <c:cat>
            <c:strRef>
              <c:f>'S-P'!$C$64:$AP$64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'S-P'!$C$99:$AP$99</c:f>
              <c:numCache>
                <c:formatCode>0.00</c:formatCode>
                <c:ptCount val="15"/>
                <c:pt idx="0">
                  <c:v>48.339321428571424</c:v>
                </c:pt>
                <c:pt idx="1">
                  <c:v>58.692000000000007</c:v>
                </c:pt>
                <c:pt idx="2">
                  <c:v>110.91666666666667</c:v>
                </c:pt>
                <c:pt idx="3">
                  <c:v>54.166666666666664</c:v>
                </c:pt>
                <c:pt idx="4">
                  <c:v>72.897500000000008</c:v>
                </c:pt>
                <c:pt idx="5">
                  <c:v>39.912857142857142</c:v>
                </c:pt>
                <c:pt idx="6">
                  <c:v>15.250499999999999</c:v>
                </c:pt>
                <c:pt idx="7">
                  <c:v>33.500000000000007</c:v>
                </c:pt>
                <c:pt idx="8">
                  <c:v>83.874999999999986</c:v>
                </c:pt>
                <c:pt idx="9">
                  <c:v>66.797999999999988</c:v>
                </c:pt>
                <c:pt idx="10">
                  <c:v>26.809999999999995</c:v>
                </c:pt>
                <c:pt idx="11">
                  <c:v>36.006</c:v>
                </c:pt>
                <c:pt idx="12">
                  <c:v>24.420000000000009</c:v>
                </c:pt>
                <c:pt idx="13">
                  <c:v>51.937099206349195</c:v>
                </c:pt>
                <c:pt idx="14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82C8-44A6-AD35-4DC771901E0B}"/>
            </c:ext>
          </c:extLst>
        </c:ser>
        <c:ser>
          <c:idx val="4"/>
          <c:order val="3"/>
          <c:tx>
            <c:strRef>
              <c:f>'S-P'!$B$100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'S-P'!$C$64:$AP$64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'S-P'!$C$100:$AP$100</c:f>
              <c:numCache>
                <c:formatCode>0.00</c:formatCode>
                <c:ptCount val="15"/>
                <c:pt idx="0">
                  <c:v>37.376957341269836</c:v>
                </c:pt>
                <c:pt idx="1">
                  <c:v>4.25</c:v>
                </c:pt>
                <c:pt idx="2">
                  <c:v>2.25</c:v>
                </c:pt>
                <c:pt idx="3">
                  <c:v>2.6333333333333333</c:v>
                </c:pt>
                <c:pt idx="4">
                  <c:v>0.72499999999999998</c:v>
                </c:pt>
                <c:pt idx="5">
                  <c:v>1.2</c:v>
                </c:pt>
                <c:pt idx="6">
                  <c:v>2.0249999999999999</c:v>
                </c:pt>
                <c:pt idx="7">
                  <c:v>3.6670000000000003</c:v>
                </c:pt>
                <c:pt idx="8">
                  <c:v>20.5</c:v>
                </c:pt>
                <c:pt idx="9">
                  <c:v>3.1</c:v>
                </c:pt>
                <c:pt idx="10">
                  <c:v>6.4787499999999998</c:v>
                </c:pt>
                <c:pt idx="11">
                  <c:v>2.6829999999999998</c:v>
                </c:pt>
                <c:pt idx="12">
                  <c:v>2.65</c:v>
                </c:pt>
                <c:pt idx="13">
                  <c:v>4.346840277777777</c:v>
                </c:pt>
                <c:pt idx="14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82C8-44A6-AD35-4DC771901E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710835616"/>
        <c:axId val="-710838336"/>
      </c:lineChart>
      <c:catAx>
        <c:axId val="-6740444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674043936"/>
        <c:crosses val="autoZero"/>
        <c:auto val="1"/>
        <c:lblAlgn val="ctr"/>
        <c:lblOffset val="100"/>
        <c:noMultiLvlLbl val="0"/>
      </c:catAx>
      <c:valAx>
        <c:axId val="-67404393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CAT 06</a:t>
                </a:r>
              </a:p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74044480"/>
        <c:crosses val="autoZero"/>
        <c:crossBetween val="between"/>
      </c:valAx>
      <c:valAx>
        <c:axId val="-710838336"/>
        <c:scaling>
          <c:orientation val="minMax"/>
          <c:max val="8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710835616"/>
        <c:crosses val="max"/>
        <c:crossBetween val="between"/>
      </c:valAx>
      <c:catAx>
        <c:axId val="-71083561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710838336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'S-P'!$B$107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'S-P'!$D$96:$I$96</c:f>
            </c:multiLvlStrRef>
          </c:cat>
          <c:val>
            <c:numRef>
              <c:f>'S-P'!$D$107:$I$107</c:f>
            </c:numRef>
          </c:val>
          <c:smooth val="0"/>
          <c:extLst>
            <c:ext xmlns:c16="http://schemas.microsoft.com/office/drawing/2014/chart" uri="{C3380CC4-5D6E-409C-BE32-E72D297353CC}">
              <c16:uniqueId val="{00000000-FBC2-4A44-BBD3-D6E627736CB7}"/>
            </c:ext>
          </c:extLst>
        </c:ser>
        <c:ser>
          <c:idx val="1"/>
          <c:order val="1"/>
          <c:tx>
            <c:strRef>
              <c:f>'S-P'!$B$110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'S-P'!$D$96:$I$96</c:f>
            </c:multiLvlStrRef>
          </c:cat>
          <c:val>
            <c:numRef>
              <c:f>'S-P'!$D$110:$I$110</c:f>
            </c:numRef>
          </c:val>
          <c:smooth val="0"/>
          <c:extLst>
            <c:ext xmlns:c16="http://schemas.microsoft.com/office/drawing/2014/chart" uri="{C3380CC4-5D6E-409C-BE32-E72D297353CC}">
              <c16:uniqueId val="{00000001-FBC2-4A44-BBD3-D6E627736CB7}"/>
            </c:ext>
          </c:extLst>
        </c:ser>
        <c:ser>
          <c:idx val="2"/>
          <c:order val="2"/>
          <c:tx>
            <c:strRef>
              <c:f>'S-P'!$B$108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'S-P'!$D$96:$I$96</c:f>
            </c:multiLvlStrRef>
          </c:cat>
          <c:val>
            <c:numRef>
              <c:f>'S-P'!$D$108:$I$108</c:f>
            </c:numRef>
          </c:val>
          <c:smooth val="0"/>
          <c:extLst>
            <c:ext xmlns:c16="http://schemas.microsoft.com/office/drawing/2014/chart" uri="{C3380CC4-5D6E-409C-BE32-E72D297353CC}">
              <c16:uniqueId val="{00000002-FBC2-4A44-BBD3-D6E627736CB7}"/>
            </c:ext>
          </c:extLst>
        </c:ser>
        <c:ser>
          <c:idx val="3"/>
          <c:order val="3"/>
          <c:tx>
            <c:strRef>
              <c:f>'S-P'!$B$109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'S-P'!$D$96:$I$96</c:f>
            </c:multiLvlStrRef>
          </c:cat>
          <c:val>
            <c:numRef>
              <c:f>'S-P'!$D$109:$E$109</c:f>
            </c:numRef>
          </c:val>
          <c:smooth val="0"/>
          <c:extLst>
            <c:ext xmlns:c16="http://schemas.microsoft.com/office/drawing/2014/chart" uri="{C3380CC4-5D6E-409C-BE32-E72D297353CC}">
              <c16:uniqueId val="{00000003-FBC2-4A44-BBD3-D6E627736CB7}"/>
            </c:ext>
          </c:extLst>
        </c:ser>
        <c:ser>
          <c:idx val="4"/>
          <c:order val="4"/>
          <c:tx>
            <c:strRef>
              <c:f>'S-P'!$B$105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'S-P'!$D$96:$I$96</c:f>
            </c:multiLvlStrRef>
          </c:cat>
          <c:val>
            <c:numRef>
              <c:f>'S-P'!$D$105:$I$105</c:f>
            </c:numRef>
          </c:val>
          <c:smooth val="0"/>
          <c:extLst>
            <c:ext xmlns:c16="http://schemas.microsoft.com/office/drawing/2014/chart" uri="{C3380CC4-5D6E-409C-BE32-E72D297353CC}">
              <c16:uniqueId val="{00000004-FBC2-4A44-BBD3-D6E627736C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710837792"/>
        <c:axId val="-710837248"/>
      </c:lineChart>
      <c:catAx>
        <c:axId val="-7108377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710837248"/>
        <c:crosses val="autoZero"/>
        <c:auto val="1"/>
        <c:lblAlgn val="ctr"/>
        <c:lblOffset val="100"/>
        <c:noMultiLvlLbl val="0"/>
      </c:catAx>
      <c:valAx>
        <c:axId val="-710837248"/>
        <c:scaling>
          <c:orientation val="minMax"/>
          <c:max val="1"/>
          <c:min val="0.5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710837792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'S-P'!$B$156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8D58-46DB-9B94-19CF35B667BE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48EC-4E9A-8AAD-64F3457AC7BA}"/>
              </c:ext>
            </c:extLst>
          </c:dPt>
          <c:cat>
            <c:strRef>
              <c:f>'S-P'!$C$145:$AP$145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'S-P'!$C$146:$AP$146</c:f>
              <c:numCache>
                <c:formatCode>0.0%</c:formatCode>
                <c:ptCount val="15"/>
                <c:pt idx="0">
                  <c:v>0.72841413110464004</c:v>
                </c:pt>
                <c:pt idx="1">
                  <c:v>0.90598310291858652</c:v>
                </c:pt>
                <c:pt idx="2">
                  <c:v>0.6712648809523809</c:v>
                </c:pt>
                <c:pt idx="3">
                  <c:v>0.74938940092165895</c:v>
                </c:pt>
                <c:pt idx="4">
                  <c:v>0.83552777777777776</c:v>
                </c:pt>
                <c:pt idx="5">
                  <c:v>0.92959101382488485</c:v>
                </c:pt>
                <c:pt idx="6">
                  <c:v>0.86183730158730154</c:v>
                </c:pt>
                <c:pt idx="7">
                  <c:v>0.86437211981566819</c:v>
                </c:pt>
                <c:pt idx="8">
                  <c:v>0.91825076804915517</c:v>
                </c:pt>
                <c:pt idx="9">
                  <c:v>0.90106039649608116</c:v>
                </c:pt>
                <c:pt idx="10">
                  <c:v>0.8722350230414746</c:v>
                </c:pt>
                <c:pt idx="11">
                  <c:v>0.81124801587301598</c:v>
                </c:pt>
                <c:pt idx="12">
                  <c:v>0.71502880184331785</c:v>
                </c:pt>
                <c:pt idx="13">
                  <c:v>0.83631571692510853</c:v>
                </c:pt>
                <c:pt idx="14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8EC-4E9A-8AAD-64F3457AC7BA}"/>
            </c:ext>
          </c:extLst>
        </c:ser>
        <c:ser>
          <c:idx val="10"/>
          <c:order val="1"/>
          <c:tx>
            <c:strRef>
              <c:f>'S-P'!$B$147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7-8D58-46DB-9B94-19CF35B667BE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02DE-44AA-8D0B-AF6A4D0F6898}"/>
              </c:ext>
            </c:extLst>
          </c:dPt>
          <c:cat>
            <c:strRef>
              <c:f>'S-P'!$C$145:$AP$145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'S-P'!$C$147:$AP$147</c:f>
              <c:numCache>
                <c:formatCode>0.0%</c:formatCode>
                <c:ptCount val="15"/>
                <c:pt idx="0">
                  <c:v>0.37586513668767901</c:v>
                </c:pt>
                <c:pt idx="1">
                  <c:v>0.39569279946473285</c:v>
                </c:pt>
                <c:pt idx="2">
                  <c:v>0.418827280062465</c:v>
                </c:pt>
                <c:pt idx="3">
                  <c:v>0.42987848956964164</c:v>
                </c:pt>
                <c:pt idx="4">
                  <c:v>0.37865297070945353</c:v>
                </c:pt>
                <c:pt idx="5">
                  <c:v>0.38226999182308002</c:v>
                </c:pt>
                <c:pt idx="6">
                  <c:v>0.42448035056020739</c:v>
                </c:pt>
                <c:pt idx="7">
                  <c:v>0.42035254792306204</c:v>
                </c:pt>
                <c:pt idx="8">
                  <c:v>0.44134866571543224</c:v>
                </c:pt>
                <c:pt idx="9">
                  <c:v>0.40672045422700692</c:v>
                </c:pt>
                <c:pt idx="10">
                  <c:v>0.40381265815161127</c:v>
                </c:pt>
                <c:pt idx="11">
                  <c:v>0.44080197632426737</c:v>
                </c:pt>
                <c:pt idx="12">
                  <c:v>0.40160714783273427</c:v>
                </c:pt>
                <c:pt idx="13">
                  <c:v>0.41203711103030782</c:v>
                </c:pt>
                <c:pt idx="14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8EC-4E9A-8AAD-64F3457AC7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710832896"/>
        <c:axId val="-710833984"/>
      </c:barChart>
      <c:lineChart>
        <c:grouping val="standard"/>
        <c:varyColors val="0"/>
        <c:ser>
          <c:idx val="5"/>
          <c:order val="2"/>
          <c:tx>
            <c:strRef>
              <c:f>'S-P'!$B$148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48EC-4E9A-8AAD-64F3457AC7BA}"/>
              </c:ext>
            </c:extLst>
          </c:dPt>
          <c:cat>
            <c:strRef>
              <c:f>'S-P'!$C$145:$AP$145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'S-P'!$C$148:$AP$148</c:f>
              <c:numCache>
                <c:formatCode>0.0</c:formatCode>
                <c:ptCount val="15"/>
                <c:pt idx="0">
                  <c:v>40.644624117615201</c:v>
                </c:pt>
                <c:pt idx="1">
                  <c:v>50.663213976499705</c:v>
                </c:pt>
                <c:pt idx="2">
                  <c:v>53.625404761904754</c:v>
                </c:pt>
                <c:pt idx="3">
                  <c:v>31.5202398989899</c:v>
                </c:pt>
                <c:pt idx="4">
                  <c:v>34.932630952380947</c:v>
                </c:pt>
                <c:pt idx="5">
                  <c:v>39.436924036281177</c:v>
                </c:pt>
                <c:pt idx="6">
                  <c:v>26.076405328798185</c:v>
                </c:pt>
                <c:pt idx="7">
                  <c:v>22.810717563138617</c:v>
                </c:pt>
                <c:pt idx="8">
                  <c:v>59.11049206349206</c:v>
                </c:pt>
                <c:pt idx="9">
                  <c:v>49.281000000000006</c:v>
                </c:pt>
                <c:pt idx="10">
                  <c:v>35.22759523809524</c:v>
                </c:pt>
                <c:pt idx="11">
                  <c:v>44.473293040293036</c:v>
                </c:pt>
                <c:pt idx="12">
                  <c:v>35.586920634920638</c:v>
                </c:pt>
                <c:pt idx="13" formatCode="0.00">
                  <c:v>40.228736457899522</c:v>
                </c:pt>
                <c:pt idx="14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8EC-4E9A-8AAD-64F3457AC7BA}"/>
            </c:ext>
          </c:extLst>
        </c:ser>
        <c:ser>
          <c:idx val="4"/>
          <c:order val="3"/>
          <c:tx>
            <c:strRef>
              <c:f>'S-P'!$B$149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'S-P'!$C$145:$AP$145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'S-P'!$C$149:$AP$149</c:f>
              <c:numCache>
                <c:formatCode>0.0</c:formatCode>
                <c:ptCount val="15"/>
                <c:pt idx="0">
                  <c:v>55.1461612047014</c:v>
                </c:pt>
                <c:pt idx="1">
                  <c:v>5.3215816326530625</c:v>
                </c:pt>
                <c:pt idx="2">
                  <c:v>115.80914285714286</c:v>
                </c:pt>
                <c:pt idx="3">
                  <c:v>22.282029220779219</c:v>
                </c:pt>
                <c:pt idx="4">
                  <c:v>10.796556122448978</c:v>
                </c:pt>
                <c:pt idx="5">
                  <c:v>3.1075396825396822</c:v>
                </c:pt>
                <c:pt idx="6">
                  <c:v>6.3456848072562355</c:v>
                </c:pt>
                <c:pt idx="7">
                  <c:v>5.7134288343235715</c:v>
                </c:pt>
                <c:pt idx="8">
                  <c:v>6.2523809523809533</c:v>
                </c:pt>
                <c:pt idx="9">
                  <c:v>6.6367460317460312</c:v>
                </c:pt>
                <c:pt idx="10">
                  <c:v>8.0467301587301581</c:v>
                </c:pt>
                <c:pt idx="11">
                  <c:v>19.859189255189257</c:v>
                </c:pt>
                <c:pt idx="12">
                  <c:v>113.28122448979592</c:v>
                </c:pt>
                <c:pt idx="13" formatCode="0.00">
                  <c:v>26.954352837082158</c:v>
                </c:pt>
                <c:pt idx="14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48EC-4E9A-8AAD-64F3457AC7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76110176"/>
        <c:axId val="-710832352"/>
      </c:lineChart>
      <c:catAx>
        <c:axId val="-7108328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710833984"/>
        <c:crosses val="autoZero"/>
        <c:auto val="1"/>
        <c:lblAlgn val="ctr"/>
        <c:lblOffset val="100"/>
        <c:noMultiLvlLbl val="0"/>
      </c:catAx>
      <c:valAx>
        <c:axId val="-71083398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 sz="1200"/>
                </a:pPr>
                <a:r>
                  <a:rPr lang="en-US" sz="1200"/>
                  <a:t>% DISPONIBILIDAD FISICA
% UTILIZACION</a:t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710832896"/>
        <c:crosses val="autoZero"/>
        <c:crossBetween val="between"/>
        <c:majorUnit val="0.2"/>
      </c:valAx>
      <c:valAx>
        <c:axId val="-710832352"/>
        <c:scaling>
          <c:orientation val="minMax"/>
          <c:max val="14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1976110176"/>
        <c:crosses val="max"/>
        <c:crossBetween val="between"/>
        <c:majorUnit val="20"/>
      </c:valAx>
      <c:catAx>
        <c:axId val="-197611017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710832352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txPr>
          <a:bodyPr/>
          <a:lstStyle/>
          <a:p>
            <a:pPr rtl="0">
              <a:defRPr sz="1200"/>
            </a:pPr>
            <a:endParaRPr lang="es-PE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'S-P'!$B$156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'S-P'!$D$145:$I$145</c:f>
            </c:multiLvlStrRef>
          </c:cat>
          <c:val>
            <c:numRef>
              <c:f>'S-P'!$D$156:$I$156</c:f>
            </c:numRef>
          </c:val>
          <c:smooth val="0"/>
          <c:extLst>
            <c:ext xmlns:c16="http://schemas.microsoft.com/office/drawing/2014/chart" uri="{C3380CC4-5D6E-409C-BE32-E72D297353CC}">
              <c16:uniqueId val="{00000000-F068-4EC5-A455-887F09837DAD}"/>
            </c:ext>
          </c:extLst>
        </c:ser>
        <c:ser>
          <c:idx val="1"/>
          <c:order val="1"/>
          <c:tx>
            <c:strRef>
              <c:f>'S-P'!$B$159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'S-P'!$D$145:$I$145</c:f>
            </c:multiLvlStrRef>
          </c:cat>
          <c:val>
            <c:numRef>
              <c:f>'S-P'!$D$159:$I$159</c:f>
            </c:numRef>
          </c:val>
          <c:smooth val="0"/>
          <c:extLst>
            <c:ext xmlns:c16="http://schemas.microsoft.com/office/drawing/2014/chart" uri="{C3380CC4-5D6E-409C-BE32-E72D297353CC}">
              <c16:uniqueId val="{00000001-F068-4EC5-A455-887F09837DAD}"/>
            </c:ext>
          </c:extLst>
        </c:ser>
        <c:ser>
          <c:idx val="2"/>
          <c:order val="2"/>
          <c:tx>
            <c:strRef>
              <c:f>'S-P'!$B$157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'S-P'!$D$145:$I$145</c:f>
            </c:multiLvlStrRef>
          </c:cat>
          <c:val>
            <c:numRef>
              <c:f>'S-P'!$D$157:$I$157</c:f>
            </c:numRef>
          </c:val>
          <c:smooth val="0"/>
          <c:extLst>
            <c:ext xmlns:c16="http://schemas.microsoft.com/office/drawing/2014/chart" uri="{C3380CC4-5D6E-409C-BE32-E72D297353CC}">
              <c16:uniqueId val="{00000002-F068-4EC5-A455-887F09837DAD}"/>
            </c:ext>
          </c:extLst>
        </c:ser>
        <c:ser>
          <c:idx val="3"/>
          <c:order val="3"/>
          <c:tx>
            <c:strRef>
              <c:f>'S-P'!$B$158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'S-P'!$D$145:$I$145</c:f>
            </c:multiLvlStrRef>
          </c:cat>
          <c:val>
            <c:numRef>
              <c:f>'S-P'!$D$158:$I$158</c:f>
            </c:numRef>
          </c:val>
          <c:smooth val="0"/>
          <c:extLst>
            <c:ext xmlns:c16="http://schemas.microsoft.com/office/drawing/2014/chart" uri="{C3380CC4-5D6E-409C-BE32-E72D297353CC}">
              <c16:uniqueId val="{00000003-F068-4EC5-A455-887F09837DAD}"/>
            </c:ext>
          </c:extLst>
        </c:ser>
        <c:ser>
          <c:idx val="4"/>
          <c:order val="4"/>
          <c:tx>
            <c:strRef>
              <c:f>'S-P'!$B$154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'S-P'!$D$145:$I$145</c:f>
            </c:multiLvlStrRef>
          </c:cat>
          <c:val>
            <c:numRef>
              <c:f>'S-P'!$D$154:$I$154</c:f>
            </c:numRef>
          </c:val>
          <c:smooth val="0"/>
          <c:extLst>
            <c:ext xmlns:c16="http://schemas.microsoft.com/office/drawing/2014/chart" uri="{C3380CC4-5D6E-409C-BE32-E72D297353CC}">
              <c16:uniqueId val="{00000004-F068-4EC5-A455-887F09837D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76112352"/>
        <c:axId val="-1976111264"/>
      </c:lineChart>
      <c:catAx>
        <c:axId val="-19761123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76111264"/>
        <c:crosses val="autoZero"/>
        <c:auto val="1"/>
        <c:lblAlgn val="ctr"/>
        <c:lblOffset val="100"/>
        <c:noMultiLvlLbl val="0"/>
      </c:catAx>
      <c:valAx>
        <c:axId val="-1976111264"/>
        <c:scaling>
          <c:orientation val="minMax"/>
          <c:max val="1"/>
          <c:min val="0.5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76112352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'S-P'!$B$2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'S-P'!$C$1:$AP$1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'S-P'!$C$2:$AP$2</c:f>
              <c:numCache>
                <c:formatCode>0%</c:formatCode>
                <c:ptCount val="15"/>
                <c:pt idx="0">
                  <c:v>0.61909640423047696</c:v>
                </c:pt>
                <c:pt idx="1">
                  <c:v>0.88810483870967705</c:v>
                </c:pt>
                <c:pt idx="2">
                  <c:v>0</c:v>
                </c:pt>
                <c:pt idx="3">
                  <c:v>0.20967741935483872</c:v>
                </c:pt>
                <c:pt idx="4">
                  <c:v>0.88976388888888891</c:v>
                </c:pt>
                <c:pt idx="5">
                  <c:v>0.98543010752688176</c:v>
                </c:pt>
                <c:pt idx="6">
                  <c:v>0.89988888888888885</c:v>
                </c:pt>
                <c:pt idx="7">
                  <c:v>0.95228494623655924</c:v>
                </c:pt>
                <c:pt idx="8">
                  <c:v>0.96908602150537604</c:v>
                </c:pt>
                <c:pt idx="9">
                  <c:v>0.84791666666666676</c:v>
                </c:pt>
                <c:pt idx="10">
                  <c:v>0.70456989247311796</c:v>
                </c:pt>
                <c:pt idx="11">
                  <c:v>0.40972222222222221</c:v>
                </c:pt>
                <c:pt idx="12">
                  <c:v>0</c:v>
                </c:pt>
                <c:pt idx="13" formatCode="0.0%">
                  <c:v>0.64637040770609311</c:v>
                </c:pt>
                <c:pt idx="14" formatCode="0.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15C-44E9-8BBD-AA605091B2BE}"/>
            </c:ext>
          </c:extLst>
        </c:ser>
        <c:ser>
          <c:idx val="1"/>
          <c:order val="1"/>
          <c:tx>
            <c:strRef>
              <c:f>'S-P'!$B$3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'S-P'!$C$1:$AP$1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'S-P'!$C$3:$AP$3</c:f>
              <c:numCache>
                <c:formatCode>0.00%</c:formatCode>
                <c:ptCount val="15"/>
                <c:pt idx="0">
                  <c:v>0.37877912248029999</c:v>
                </c:pt>
                <c:pt idx="1">
                  <c:v>0.21944759742716599</c:v>
                </c:pt>
                <c:pt idx="2">
                  <c:v>0</c:v>
                </c:pt>
                <c:pt idx="3">
                  <c:v>0.17185897435897435</c:v>
                </c:pt>
                <c:pt idx="4">
                  <c:v>0.12916972355337719</c:v>
                </c:pt>
                <c:pt idx="5">
                  <c:v>4.0918762616618476E-2</c:v>
                </c:pt>
                <c:pt idx="6">
                  <c:v>0.18147302136066185</c:v>
                </c:pt>
                <c:pt idx="7">
                  <c:v>0.15490472829922372</c:v>
                </c:pt>
                <c:pt idx="8">
                  <c:v>9.9140083217753097E-2</c:v>
                </c:pt>
                <c:pt idx="9">
                  <c:v>9.2579852579852601E-2</c:v>
                </c:pt>
                <c:pt idx="10">
                  <c:v>0.197214803510111</c:v>
                </c:pt>
                <c:pt idx="11">
                  <c:v>0.44976271186440675</c:v>
                </c:pt>
                <c:pt idx="12">
                  <c:v>0</c:v>
                </c:pt>
                <c:pt idx="13" formatCode="0.0%">
                  <c:v>0.14470585489901211</c:v>
                </c:pt>
                <c:pt idx="14" formatCode="0.0%">
                  <c:v>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0B5-4F55-8907-28035C7AB8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76108544"/>
        <c:axId val="-1976108000"/>
      </c:lineChart>
      <c:catAx>
        <c:axId val="-19761085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76108000"/>
        <c:crosses val="autoZero"/>
        <c:auto val="1"/>
        <c:lblAlgn val="ctr"/>
        <c:lblOffset val="100"/>
        <c:noMultiLvlLbl val="0"/>
      </c:catAx>
      <c:valAx>
        <c:axId val="-197610800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aseline="0"/>
                  <a:t> UTILIZACION Y DISPONIBILIDAD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76108544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'S-P'!$B$33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'S-P'!$C$32:$AP$32</c:f>
              <c:strCache>
                <c:ptCount val="15"/>
                <c:pt idx="0">
                  <c:v>PROM. 2022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'S-P'!$C$33:$AP$33</c:f>
              <c:numCache>
                <c:formatCode>0%</c:formatCode>
                <c:ptCount val="15"/>
                <c:pt idx="0" formatCode="0.00%">
                  <c:v>0.82258675206072474</c:v>
                </c:pt>
                <c:pt idx="13" formatCode="0.0%">
                  <c:v>0</c:v>
                </c:pt>
                <c:pt idx="14" formatCode="0.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033-4999-AE74-313BB1A00989}"/>
            </c:ext>
          </c:extLst>
        </c:ser>
        <c:ser>
          <c:idx val="1"/>
          <c:order val="1"/>
          <c:tx>
            <c:strRef>
              <c:f>'S-P'!$B$34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'S-P'!$C$32:$AP$32</c:f>
              <c:strCache>
                <c:ptCount val="15"/>
                <c:pt idx="0">
                  <c:v>PROM. 2022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'S-P'!$C$34:$AP$34</c:f>
              <c:numCache>
                <c:formatCode>0.00%</c:formatCode>
                <c:ptCount val="15"/>
                <c:pt idx="0">
                  <c:v>0.40275226203800901</c:v>
                </c:pt>
                <c:pt idx="13" formatCode="0.0%">
                  <c:v>0</c:v>
                </c:pt>
                <c:pt idx="14">
                  <c:v>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9FA-4224-82B9-E91EBDD742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76115072"/>
        <c:axId val="-1976111808"/>
      </c:lineChart>
      <c:catAx>
        <c:axId val="-19761150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76111808"/>
        <c:crosses val="autoZero"/>
        <c:auto val="1"/>
        <c:lblAlgn val="ctr"/>
        <c:lblOffset val="100"/>
        <c:noMultiLvlLbl val="0"/>
      </c:catAx>
      <c:valAx>
        <c:axId val="-197611180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76115072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'S-P'!$B$49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'S-P'!$C$48:$AP$48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'S-P'!$C$49:$AP$49</c:f>
              <c:numCache>
                <c:formatCode>0%</c:formatCode>
                <c:ptCount val="15"/>
                <c:pt idx="0" formatCode="0.00%">
                  <c:v>0.58626299961985451</c:v>
                </c:pt>
                <c:pt idx="1">
                  <c:v>0.92352150537634403</c:v>
                </c:pt>
                <c:pt idx="2">
                  <c:v>0.94084821428571397</c:v>
                </c:pt>
                <c:pt idx="3">
                  <c:v>0.90483870967741931</c:v>
                </c:pt>
                <c:pt idx="4">
                  <c:v>0.93472222222222223</c:v>
                </c:pt>
                <c:pt idx="5">
                  <c:v>0.96740591397849451</c:v>
                </c:pt>
                <c:pt idx="6">
                  <c:v>0.69954166666666662</c:v>
                </c:pt>
                <c:pt idx="7">
                  <c:v>0.69740591397849461</c:v>
                </c:pt>
                <c:pt idx="8">
                  <c:v>0.87231182795698903</c:v>
                </c:pt>
                <c:pt idx="9">
                  <c:v>0.91186721991701247</c:v>
                </c:pt>
                <c:pt idx="10">
                  <c:v>0.91181451612903197</c:v>
                </c:pt>
                <c:pt idx="11">
                  <c:v>0.81690277777777798</c:v>
                </c:pt>
                <c:pt idx="12">
                  <c:v>0.82419354838709702</c:v>
                </c:pt>
                <c:pt idx="13" formatCode="0.0%">
                  <c:v>0.86711450302943882</c:v>
                </c:pt>
                <c:pt idx="14" formatCode="0.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A1-4507-AF4D-5DF3C4036B4A}"/>
            </c:ext>
          </c:extLst>
        </c:ser>
        <c:ser>
          <c:idx val="1"/>
          <c:order val="1"/>
          <c:tx>
            <c:strRef>
              <c:f>'S-P'!$B$50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'S-P'!$C$48:$AP$48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'S-P'!$C$50:$AP$50</c:f>
              <c:numCache>
                <c:formatCode>0.00%</c:formatCode>
                <c:ptCount val="15"/>
                <c:pt idx="0">
                  <c:v>0.28559263232667004</c:v>
                </c:pt>
                <c:pt idx="1">
                  <c:v>0.42057924610682601</c:v>
                </c:pt>
                <c:pt idx="2">
                  <c:v>0.533428232502966</c:v>
                </c:pt>
                <c:pt idx="3">
                  <c:v>0.50800653594771239</c:v>
                </c:pt>
                <c:pt idx="4">
                  <c:v>0.47398216939078741</c:v>
                </c:pt>
                <c:pt idx="5">
                  <c:v>0.32061132337617226</c:v>
                </c:pt>
                <c:pt idx="6">
                  <c:v>0.41545059264994932</c:v>
                </c:pt>
                <c:pt idx="7">
                  <c:v>0.38358355657486465</c:v>
                </c:pt>
                <c:pt idx="8">
                  <c:v>0.41590138674884403</c:v>
                </c:pt>
                <c:pt idx="9">
                  <c:v>0.41396675160781465</c:v>
                </c:pt>
                <c:pt idx="10">
                  <c:v>0.43874467489202401</c:v>
                </c:pt>
                <c:pt idx="11">
                  <c:v>0.29792406957172246</c:v>
                </c:pt>
                <c:pt idx="12">
                  <c:v>0.38075668623613801</c:v>
                </c:pt>
                <c:pt idx="13" formatCode="0.0%">
                  <c:v>0.41691126880048507</c:v>
                </c:pt>
                <c:pt idx="14">
                  <c:v>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35A-407B-9730-27DEF0D3F2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76114528"/>
        <c:axId val="-1976113984"/>
      </c:lineChart>
      <c:catAx>
        <c:axId val="-19761145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76113984"/>
        <c:crosses val="autoZero"/>
        <c:auto val="1"/>
        <c:lblAlgn val="ctr"/>
        <c:lblOffset val="100"/>
        <c:noMultiLvlLbl val="0"/>
      </c:catAx>
      <c:valAx>
        <c:axId val="-197611398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76114528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'S-P'!$B$65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'S-P'!$C$64:$AP$64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'S-P'!$C$65:$AP$65</c:f>
              <c:numCache>
                <c:formatCode>0%</c:formatCode>
                <c:ptCount val="15"/>
                <c:pt idx="0" formatCode="0.00%">
                  <c:v>0.84641539409041044</c:v>
                </c:pt>
                <c:pt idx="1">
                  <c:v>0.95172043010752705</c:v>
                </c:pt>
                <c:pt idx="2">
                  <c:v>0.90315476190476196</c:v>
                </c:pt>
                <c:pt idx="3">
                  <c:v>0.78346774193548396</c:v>
                </c:pt>
                <c:pt idx="4">
                  <c:v>0.84319444444444447</c:v>
                </c:pt>
                <c:pt idx="5">
                  <c:v>0.92271505376344076</c:v>
                </c:pt>
                <c:pt idx="6">
                  <c:v>0.89290277777777771</c:v>
                </c:pt>
                <c:pt idx="7">
                  <c:v>0.93245967741935487</c:v>
                </c:pt>
                <c:pt idx="8">
                  <c:v>0.93682795698924703</c:v>
                </c:pt>
                <c:pt idx="9">
                  <c:v>0.95323611111111106</c:v>
                </c:pt>
                <c:pt idx="10">
                  <c:v>0.94197580645161305</c:v>
                </c:pt>
                <c:pt idx="11">
                  <c:v>0.8833333333333333</c:v>
                </c:pt>
                <c:pt idx="12">
                  <c:v>0.668010752688172</c:v>
                </c:pt>
                <c:pt idx="13" formatCode="0.0%">
                  <c:v>0.88441657066052226</c:v>
                </c:pt>
                <c:pt idx="14" formatCode="0.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904-4B42-A3DA-7EFE3CB0025E}"/>
            </c:ext>
          </c:extLst>
        </c:ser>
        <c:ser>
          <c:idx val="1"/>
          <c:order val="1"/>
          <c:tx>
            <c:strRef>
              <c:f>'S-P'!$B$66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'S-P'!$C$64:$AP$64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'S-P'!$C$66:$AP$66</c:f>
              <c:numCache>
                <c:formatCode>0.00%</c:formatCode>
                <c:ptCount val="15"/>
                <c:pt idx="0">
                  <c:v>0.42730304306455918</c:v>
                </c:pt>
                <c:pt idx="1">
                  <c:v>0.39978533499039698</c:v>
                </c:pt>
                <c:pt idx="2">
                  <c:v>0.52085942134053898</c:v>
                </c:pt>
                <c:pt idx="3">
                  <c:v>0.45458912334877333</c:v>
                </c:pt>
                <c:pt idx="4">
                  <c:v>0.4908746499752924</c:v>
                </c:pt>
                <c:pt idx="5">
                  <c:v>0.40498179169701387</c:v>
                </c:pt>
                <c:pt idx="6">
                  <c:v>0.43707321625783568</c:v>
                </c:pt>
                <c:pt idx="7">
                  <c:v>0.40098018018018017</c:v>
                </c:pt>
                <c:pt idx="8">
                  <c:v>0.46901004304160698</c:v>
                </c:pt>
                <c:pt idx="9">
                  <c:v>0.43390205877639049</c:v>
                </c:pt>
                <c:pt idx="10">
                  <c:v>0.37201603812622203</c:v>
                </c:pt>
                <c:pt idx="11">
                  <c:v>0.42976415094339621</c:v>
                </c:pt>
                <c:pt idx="12">
                  <c:v>0.451307847082495</c:v>
                </c:pt>
                <c:pt idx="13" formatCode="0.0%">
                  <c:v>0.43876198798001181</c:v>
                </c:pt>
                <c:pt idx="14">
                  <c:v>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A3F-4484-ABE3-068066C56C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76113440"/>
        <c:axId val="-1976112896"/>
      </c:lineChart>
      <c:catAx>
        <c:axId val="-19761134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76112896"/>
        <c:crosses val="autoZero"/>
        <c:auto val="1"/>
        <c:lblAlgn val="ctr"/>
        <c:lblOffset val="100"/>
        <c:noMultiLvlLbl val="0"/>
      </c:catAx>
      <c:valAx>
        <c:axId val="-197611289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76113440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'S-P'!$B$81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'S-P'!$C$80:$AP$80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'S-P'!$C$81:$AP$81</c:f>
              <c:numCache>
                <c:formatCode>0%</c:formatCode>
                <c:ptCount val="15"/>
                <c:pt idx="0" formatCode="0.00%">
                  <c:v>0.87742571548821557</c:v>
                </c:pt>
                <c:pt idx="1">
                  <c:v>0.906465053763441</c:v>
                </c:pt>
                <c:pt idx="2">
                  <c:v>0.91845238095238102</c:v>
                </c:pt>
                <c:pt idx="3">
                  <c:v>0.88662634408602148</c:v>
                </c:pt>
                <c:pt idx="4">
                  <c:v>0.90583333333333338</c:v>
                </c:pt>
                <c:pt idx="5">
                  <c:v>0.83911290322580645</c:v>
                </c:pt>
                <c:pt idx="6">
                  <c:v>0.89583333333333326</c:v>
                </c:pt>
                <c:pt idx="7">
                  <c:v>0.72803763440860214</c:v>
                </c:pt>
                <c:pt idx="8">
                  <c:v>0.94993279569892497</c:v>
                </c:pt>
                <c:pt idx="9">
                  <c:v>0.91783333333333328</c:v>
                </c:pt>
                <c:pt idx="10">
                  <c:v>0.95161290322580605</c:v>
                </c:pt>
                <c:pt idx="11">
                  <c:v>0.84305555555555556</c:v>
                </c:pt>
                <c:pt idx="12">
                  <c:v>0.74888440860215</c:v>
                </c:pt>
                <c:pt idx="13" formatCode="0.0%">
                  <c:v>0.87430666495989062</c:v>
                </c:pt>
                <c:pt idx="14" formatCode="0.0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1C8-417A-8BA8-F29080EE9AAF}"/>
            </c:ext>
          </c:extLst>
        </c:ser>
        <c:ser>
          <c:idx val="1"/>
          <c:order val="1"/>
          <c:tx>
            <c:strRef>
              <c:f>'S-P'!$B$82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'S-P'!$C$80:$AP$80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'S-P'!$C$82:$AP$82</c:f>
              <c:numCache>
                <c:formatCode>0.00%</c:formatCode>
                <c:ptCount val="15"/>
                <c:pt idx="0">
                  <c:v>0.47548130911606518</c:v>
                </c:pt>
                <c:pt idx="1">
                  <c:v>0.48531308847733601</c:v>
                </c:pt>
                <c:pt idx="2">
                  <c:v>0.56482501620220305</c:v>
                </c:pt>
                <c:pt idx="3">
                  <c:v>0.50629879481543238</c:v>
                </c:pt>
                <c:pt idx="4">
                  <c:v>0.52851885924563002</c:v>
                </c:pt>
                <c:pt idx="5">
                  <c:v>0.52109562710235457</c:v>
                </c:pt>
                <c:pt idx="6">
                  <c:v>0.522031007751938</c:v>
                </c:pt>
                <c:pt idx="7">
                  <c:v>0.53592659601964332</c:v>
                </c:pt>
                <c:pt idx="8">
                  <c:v>0.54661478599221802</c:v>
                </c:pt>
                <c:pt idx="9">
                  <c:v>0.41265661884873794</c:v>
                </c:pt>
                <c:pt idx="10">
                  <c:v>0.51275423728813596</c:v>
                </c:pt>
                <c:pt idx="11">
                  <c:v>0.52392092257001655</c:v>
                </c:pt>
                <c:pt idx="12">
                  <c:v>0.49541432596873503</c:v>
                </c:pt>
                <c:pt idx="13" formatCode="0.0%">
                  <c:v>0.51294749002353168</c:v>
                </c:pt>
                <c:pt idx="14">
                  <c:v>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339-49E3-A25B-E54E61419F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76110720"/>
        <c:axId val="-683720480"/>
      </c:lineChart>
      <c:catAx>
        <c:axId val="-19761107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3720480"/>
        <c:crosses val="autoZero"/>
        <c:auto val="1"/>
        <c:lblAlgn val="ctr"/>
        <c:lblOffset val="100"/>
        <c:noMultiLvlLbl val="0"/>
      </c:catAx>
      <c:valAx>
        <c:axId val="-68372048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76110720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'S-P'!$B$97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'S-P'!$C$96:$AP$96</c15:sqref>
                  </c15:fullRef>
                </c:ext>
              </c:extLst>
              <c:f>('S-P'!$C$96:$G$96,'S-P'!$I$96:$AP$96)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'S-P'!$C$97:$AP$97</c15:sqref>
                  </c15:fullRef>
                </c:ext>
              </c:extLst>
              <c:f>('S-P'!$C$97:$G$97,'S-P'!$I$97:$AP$97)</c:f>
              <c:numCache>
                <c:formatCode>0%</c:formatCode>
                <c:ptCount val="15"/>
                <c:pt idx="0" formatCode="0.00%">
                  <c:v>0.79323671866514622</c:v>
                </c:pt>
                <c:pt idx="1">
                  <c:v>0.94455645161290303</c:v>
                </c:pt>
                <c:pt idx="2">
                  <c:v>0.928943452380952</c:v>
                </c:pt>
                <c:pt idx="3">
                  <c:v>0.92110215053763445</c:v>
                </c:pt>
                <c:pt idx="4">
                  <c:v>0.9193472222222222</c:v>
                </c:pt>
                <c:pt idx="5">
                  <c:v>0.94637096774193552</c:v>
                </c:pt>
                <c:pt idx="6">
                  <c:v>0.90555555555555556</c:v>
                </c:pt>
                <c:pt idx="7">
                  <c:v>0.92383064516129043</c:v>
                </c:pt>
                <c:pt idx="8">
                  <c:v>0.87231182795698903</c:v>
                </c:pt>
                <c:pt idx="9">
                  <c:v>0.92013888888888884</c:v>
                </c:pt>
                <c:pt idx="10">
                  <c:v>0.88329301075268796</c:v>
                </c:pt>
                <c:pt idx="11">
                  <c:v>0.93565277777777778</c:v>
                </c:pt>
                <c:pt idx="12">
                  <c:v>0.89180107526881702</c:v>
                </c:pt>
                <c:pt idx="13" formatCode="0.0%">
                  <c:v>0.91607533548813791</c:v>
                </c:pt>
                <c:pt idx="14" formatCode="0.0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90-4A15-806C-E0D4233EC5DA}"/>
            </c:ext>
          </c:extLst>
        </c:ser>
        <c:ser>
          <c:idx val="1"/>
          <c:order val="1"/>
          <c:tx>
            <c:strRef>
              <c:f>'S-P'!$B$98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extLst>
                <c:ext xmlns:c15="http://schemas.microsoft.com/office/drawing/2012/chart" uri="{02D57815-91ED-43cb-92C2-25804820EDAC}">
                  <c15:fullRef>
                    <c15:sqref>'S-P'!$C$96:$AP$96</c15:sqref>
                  </c15:fullRef>
                </c:ext>
              </c:extLst>
              <c:f>('S-P'!$C$96:$G$96,'S-P'!$I$96:$AP$96)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'S-P'!$C$98:$AP$98</c15:sqref>
                  </c15:fullRef>
                </c:ext>
              </c:extLst>
              <c:f>('S-P'!$C$98:$G$98,'S-P'!$I$98:$AP$98)</c:f>
              <c:numCache>
                <c:formatCode>0.00%</c:formatCode>
                <c:ptCount val="15"/>
                <c:pt idx="0">
                  <c:v>0.41631461521628882</c:v>
                </c:pt>
                <c:pt idx="1">
                  <c:v>0.41758804695837798</c:v>
                </c:pt>
                <c:pt idx="2">
                  <c:v>0.53303964757709299</c:v>
                </c:pt>
                <c:pt idx="3">
                  <c:v>0.47424485626732815</c:v>
                </c:pt>
                <c:pt idx="4">
                  <c:v>0.44051485806656304</c:v>
                </c:pt>
                <c:pt idx="5">
                  <c:v>0.39680443118875158</c:v>
                </c:pt>
                <c:pt idx="6">
                  <c:v>0.46780674846625764</c:v>
                </c:pt>
                <c:pt idx="7">
                  <c:v>0.48739324633000164</c:v>
                </c:pt>
                <c:pt idx="8">
                  <c:v>0.51694915254237295</c:v>
                </c:pt>
                <c:pt idx="9">
                  <c:v>0.50413584905660369</c:v>
                </c:pt>
                <c:pt idx="10">
                  <c:v>0.32636912823165998</c:v>
                </c:pt>
                <c:pt idx="11">
                  <c:v>0.53447533658913127</c:v>
                </c:pt>
                <c:pt idx="12">
                  <c:v>0.36804822908816898</c:v>
                </c:pt>
                <c:pt idx="13" formatCode="0.0%">
                  <c:v>0.45561412753019243</c:v>
                </c:pt>
                <c:pt idx="14">
                  <c:v>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BE6-4BB9-88FA-93CE459B96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3718304"/>
        <c:axId val="-683714496"/>
      </c:lineChart>
      <c:catAx>
        <c:axId val="-6837183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3714496"/>
        <c:crosses val="autoZero"/>
        <c:auto val="1"/>
        <c:lblAlgn val="ctr"/>
        <c:lblOffset val="100"/>
        <c:noMultiLvlLbl val="0"/>
      </c:catAx>
      <c:valAx>
        <c:axId val="-68371449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3718304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none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s-PE" sz="1800" b="1">
                <a:effectLst/>
              </a:rPr>
              <a:t>SCOOPTRAMS PRODUCCION</a:t>
            </a:r>
            <a:endParaRPr lang="es-PE">
              <a:effectLst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'S-P'!$B$146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dLbls>
            <c:numFmt formatCode="0.0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'S-P'!$C$145:$AP$145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'S-P'!$C$146:$AP$146</c:f>
              <c:numCache>
                <c:formatCode>0.0%</c:formatCode>
                <c:ptCount val="15"/>
                <c:pt idx="0">
                  <c:v>0.72841413110464004</c:v>
                </c:pt>
                <c:pt idx="1">
                  <c:v>0.90598310291858652</c:v>
                </c:pt>
                <c:pt idx="2">
                  <c:v>0.6712648809523809</c:v>
                </c:pt>
                <c:pt idx="3">
                  <c:v>0.74938940092165895</c:v>
                </c:pt>
                <c:pt idx="4">
                  <c:v>0.83552777777777776</c:v>
                </c:pt>
                <c:pt idx="5">
                  <c:v>0.92959101382488485</c:v>
                </c:pt>
                <c:pt idx="6">
                  <c:v>0.86183730158730154</c:v>
                </c:pt>
                <c:pt idx="7">
                  <c:v>0.86437211981566819</c:v>
                </c:pt>
                <c:pt idx="8">
                  <c:v>0.91825076804915517</c:v>
                </c:pt>
                <c:pt idx="9">
                  <c:v>0.90106039649608116</c:v>
                </c:pt>
                <c:pt idx="10">
                  <c:v>0.8722350230414746</c:v>
                </c:pt>
                <c:pt idx="11">
                  <c:v>0.81124801587301598</c:v>
                </c:pt>
                <c:pt idx="12">
                  <c:v>0.71502880184331785</c:v>
                </c:pt>
                <c:pt idx="13">
                  <c:v>0.83631571692510853</c:v>
                </c:pt>
                <c:pt idx="14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4C4-40EC-B70E-511E88FCF2FC}"/>
            </c:ext>
          </c:extLst>
        </c:ser>
        <c:ser>
          <c:idx val="1"/>
          <c:order val="1"/>
          <c:tx>
            <c:strRef>
              <c:f>'S-P'!$B$147</c:f>
              <c:strCache>
                <c:ptCount val="1"/>
                <c:pt idx="0">
                  <c:v>UTIL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dPt>
            <c:idx val="8"/>
            <c:marker>
              <c:symbol val="auto"/>
            </c:marker>
            <c:bubble3D val="0"/>
            <c:spPr/>
            <c:extLst>
              <c:ext xmlns:c16="http://schemas.microsoft.com/office/drawing/2014/chart" uri="{C3380CC4-5D6E-409C-BE32-E72D297353CC}">
                <c16:uniqueId val="{00000001-FD81-42EB-92B4-A296B5BABB25}"/>
              </c:ext>
            </c:extLst>
          </c:dPt>
          <c:dLbls>
            <c:numFmt formatCode="0.0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'S-P'!$C$145:$AP$145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'S-P'!$C$147:$AP$147</c:f>
              <c:numCache>
                <c:formatCode>0.0%</c:formatCode>
                <c:ptCount val="15"/>
                <c:pt idx="0">
                  <c:v>0.37586513668767901</c:v>
                </c:pt>
                <c:pt idx="1">
                  <c:v>0.39569279946473285</c:v>
                </c:pt>
                <c:pt idx="2">
                  <c:v>0.418827280062465</c:v>
                </c:pt>
                <c:pt idx="3">
                  <c:v>0.42987848956964164</c:v>
                </c:pt>
                <c:pt idx="4">
                  <c:v>0.37865297070945353</c:v>
                </c:pt>
                <c:pt idx="5">
                  <c:v>0.38226999182308002</c:v>
                </c:pt>
                <c:pt idx="6">
                  <c:v>0.42448035056020739</c:v>
                </c:pt>
                <c:pt idx="7">
                  <c:v>0.42035254792306204</c:v>
                </c:pt>
                <c:pt idx="8">
                  <c:v>0.44134866571543224</c:v>
                </c:pt>
                <c:pt idx="9">
                  <c:v>0.40672045422700692</c:v>
                </c:pt>
                <c:pt idx="10">
                  <c:v>0.40381265815161127</c:v>
                </c:pt>
                <c:pt idx="11">
                  <c:v>0.44080197632426737</c:v>
                </c:pt>
                <c:pt idx="12">
                  <c:v>0.40160714783273427</c:v>
                </c:pt>
                <c:pt idx="13">
                  <c:v>0.41203711103030782</c:v>
                </c:pt>
                <c:pt idx="14">
                  <c:v>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53F-49E9-9E75-4C630966F3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3718848"/>
        <c:axId val="-683719936"/>
      </c:lineChart>
      <c:catAx>
        <c:axId val="-6837188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3719936"/>
        <c:crosses val="autoZero"/>
        <c:auto val="1"/>
        <c:lblAlgn val="ctr"/>
        <c:lblOffset val="100"/>
        <c:noMultiLvlLbl val="0"/>
      </c:catAx>
      <c:valAx>
        <c:axId val="-68371993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/>
                  <a:t>UTILIZACION Y 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3718848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'S-P'!$B$59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99B1-4826-9664-7194B91D1386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E65D-4AB6-9AF1-D9BD5207A1DA}"/>
              </c:ext>
            </c:extLst>
          </c:dPt>
          <c:cat>
            <c:strRef>
              <c:f>'S-P'!$C$48:$AP$48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'S-P'!$C$49:$AP$49</c:f>
              <c:numCache>
                <c:formatCode>0%</c:formatCode>
                <c:ptCount val="15"/>
                <c:pt idx="0" formatCode="0.00%">
                  <c:v>0.58626299961985451</c:v>
                </c:pt>
                <c:pt idx="1">
                  <c:v>0.92352150537634403</c:v>
                </c:pt>
                <c:pt idx="2">
                  <c:v>0.94084821428571397</c:v>
                </c:pt>
                <c:pt idx="3">
                  <c:v>0.90483870967741931</c:v>
                </c:pt>
                <c:pt idx="4">
                  <c:v>0.93472222222222223</c:v>
                </c:pt>
                <c:pt idx="5">
                  <c:v>0.96740591397849451</c:v>
                </c:pt>
                <c:pt idx="6">
                  <c:v>0.69954166666666662</c:v>
                </c:pt>
                <c:pt idx="7">
                  <c:v>0.69740591397849461</c:v>
                </c:pt>
                <c:pt idx="8">
                  <c:v>0.87231182795698903</c:v>
                </c:pt>
                <c:pt idx="9">
                  <c:v>0.91186721991701247</c:v>
                </c:pt>
                <c:pt idx="10">
                  <c:v>0.91181451612903197</c:v>
                </c:pt>
                <c:pt idx="11">
                  <c:v>0.81690277777777798</c:v>
                </c:pt>
                <c:pt idx="12">
                  <c:v>0.82419354838709702</c:v>
                </c:pt>
                <c:pt idx="13" formatCode="0.0%">
                  <c:v>0.86711450302943882</c:v>
                </c:pt>
                <c:pt idx="14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65D-4AB6-9AF1-D9BD5207A1DA}"/>
            </c:ext>
          </c:extLst>
        </c:ser>
        <c:ser>
          <c:idx val="10"/>
          <c:order val="1"/>
          <c:tx>
            <c:strRef>
              <c:f>'S-P'!$B$50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5-99B1-4826-9664-7194B91D1386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1022-4E13-AB6A-D96906C5D54D}"/>
              </c:ext>
            </c:extLst>
          </c:dPt>
          <c:cat>
            <c:strRef>
              <c:f>'S-P'!$C$48:$AP$48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'S-P'!$C$50:$AP$50</c:f>
              <c:numCache>
                <c:formatCode>0.00%</c:formatCode>
                <c:ptCount val="15"/>
                <c:pt idx="0">
                  <c:v>0.28559263232667004</c:v>
                </c:pt>
                <c:pt idx="1">
                  <c:v>0.42057924610682601</c:v>
                </c:pt>
                <c:pt idx="2">
                  <c:v>0.533428232502966</c:v>
                </c:pt>
                <c:pt idx="3">
                  <c:v>0.50800653594771239</c:v>
                </c:pt>
                <c:pt idx="4">
                  <c:v>0.47398216939078741</c:v>
                </c:pt>
                <c:pt idx="5">
                  <c:v>0.32061132337617226</c:v>
                </c:pt>
                <c:pt idx="6">
                  <c:v>0.41545059264994932</c:v>
                </c:pt>
                <c:pt idx="7">
                  <c:v>0.38358355657486465</c:v>
                </c:pt>
                <c:pt idx="8">
                  <c:v>0.41590138674884403</c:v>
                </c:pt>
                <c:pt idx="9">
                  <c:v>0.41396675160781465</c:v>
                </c:pt>
                <c:pt idx="10">
                  <c:v>0.43874467489202401</c:v>
                </c:pt>
                <c:pt idx="11">
                  <c:v>0.29792406957172246</c:v>
                </c:pt>
                <c:pt idx="12">
                  <c:v>0.38075668623613801</c:v>
                </c:pt>
                <c:pt idx="13" formatCode="0.0%">
                  <c:v>0.41691126880048507</c:v>
                </c:pt>
                <c:pt idx="14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65D-4AB6-9AF1-D9BD5207A1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683719392"/>
        <c:axId val="-683713952"/>
      </c:barChart>
      <c:lineChart>
        <c:grouping val="standard"/>
        <c:varyColors val="0"/>
        <c:ser>
          <c:idx val="5"/>
          <c:order val="2"/>
          <c:tx>
            <c:strRef>
              <c:f>'S-P'!$B$51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E65D-4AB6-9AF1-D9BD5207A1DA}"/>
              </c:ext>
            </c:extLst>
          </c:dPt>
          <c:cat>
            <c:strRef>
              <c:f>'S-P'!$C$48:$AP$48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'S-P'!$C$51:$AP$51</c:f>
              <c:numCache>
                <c:formatCode>0.00</c:formatCode>
                <c:ptCount val="15"/>
                <c:pt idx="0">
                  <c:v>31.595155423280421</c:v>
                </c:pt>
                <c:pt idx="1">
                  <c:v>72.245000000000005</c:v>
                </c:pt>
                <c:pt idx="2">
                  <c:v>56.21</c:v>
                </c:pt>
                <c:pt idx="3">
                  <c:v>37.998888888888892</c:v>
                </c:pt>
                <c:pt idx="4">
                  <c:v>45.569999999999993</c:v>
                </c:pt>
                <c:pt idx="5">
                  <c:v>38.459999999999994</c:v>
                </c:pt>
                <c:pt idx="6">
                  <c:v>20.925000000000001</c:v>
                </c:pt>
                <c:pt idx="7">
                  <c:v>13.268666666666666</c:v>
                </c:pt>
                <c:pt idx="8">
                  <c:v>33.739999999999995</c:v>
                </c:pt>
                <c:pt idx="9">
                  <c:v>30.324444444444445</c:v>
                </c:pt>
                <c:pt idx="10">
                  <c:v>29.76400000000001</c:v>
                </c:pt>
                <c:pt idx="11">
                  <c:v>19.470000000000006</c:v>
                </c:pt>
                <c:pt idx="12">
                  <c:v>25.942222222222231</c:v>
                </c:pt>
                <c:pt idx="13">
                  <c:v>35.326518518518526</c:v>
                </c:pt>
                <c:pt idx="14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E65D-4AB6-9AF1-D9BD5207A1DA}"/>
            </c:ext>
          </c:extLst>
        </c:ser>
        <c:ser>
          <c:idx val="4"/>
          <c:order val="3"/>
          <c:tx>
            <c:strRef>
              <c:f>'S-P'!$B$52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'S-P'!$C$48:$AP$48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'S-P'!$C$52:$AP$52</c:f>
              <c:numCache>
                <c:formatCode>0.00</c:formatCode>
                <c:ptCount val="15"/>
                <c:pt idx="0">
                  <c:v>149.72279551467054</c:v>
                </c:pt>
                <c:pt idx="1">
                  <c:v>6.75</c:v>
                </c:pt>
                <c:pt idx="2">
                  <c:v>1.9583333333333333</c:v>
                </c:pt>
                <c:pt idx="3">
                  <c:v>1.5444444444444445</c:v>
                </c:pt>
                <c:pt idx="4">
                  <c:v>1.4285714285714286</c:v>
                </c:pt>
                <c:pt idx="5">
                  <c:v>2.7083333333333335</c:v>
                </c:pt>
                <c:pt idx="6">
                  <c:v>17.032999999999998</c:v>
                </c:pt>
                <c:pt idx="7">
                  <c:v>14.141999999999999</c:v>
                </c:pt>
                <c:pt idx="8">
                  <c:v>3.5</c:v>
                </c:pt>
                <c:pt idx="9">
                  <c:v>4.3022222222222224</c:v>
                </c:pt>
                <c:pt idx="10">
                  <c:v>2.5609999999999999</c:v>
                </c:pt>
                <c:pt idx="11">
                  <c:v>11.092222222222222</c:v>
                </c:pt>
                <c:pt idx="12">
                  <c:v>3.4222222222222225</c:v>
                </c:pt>
                <c:pt idx="13">
                  <c:v>5.8701957671957663</c:v>
                </c:pt>
                <c:pt idx="14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E65D-4AB6-9AF1-D9BD5207A1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3715584"/>
        <c:axId val="-683713408"/>
      </c:lineChart>
      <c:catAx>
        <c:axId val="-6837193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683713952"/>
        <c:crosses val="autoZero"/>
        <c:auto val="1"/>
        <c:lblAlgn val="ctr"/>
        <c:lblOffset val="100"/>
        <c:noMultiLvlLbl val="0"/>
      </c:catAx>
      <c:valAx>
        <c:axId val="-68371395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CAT 03</a:t>
                </a:r>
              </a:p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83719392"/>
        <c:crosses val="autoZero"/>
        <c:crossBetween val="between"/>
      </c:valAx>
      <c:valAx>
        <c:axId val="-683713408"/>
        <c:scaling>
          <c:orientation val="minMax"/>
          <c:max val="8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83715584"/>
        <c:crosses val="max"/>
        <c:crossBetween val="between"/>
      </c:valAx>
      <c:catAx>
        <c:axId val="-68371558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683713408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'S-P'!$B$59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'S-P'!$D$48:$I$48</c:f>
            </c:multiLvlStrRef>
          </c:cat>
          <c:val>
            <c:numRef>
              <c:f>'S-P'!$D$59:$I$59</c:f>
            </c:numRef>
          </c:val>
          <c:smooth val="0"/>
          <c:extLst>
            <c:ext xmlns:c16="http://schemas.microsoft.com/office/drawing/2014/chart" uri="{C3380CC4-5D6E-409C-BE32-E72D297353CC}">
              <c16:uniqueId val="{00000000-512C-47BB-B9AA-AB5D85CBC870}"/>
            </c:ext>
          </c:extLst>
        </c:ser>
        <c:ser>
          <c:idx val="1"/>
          <c:order val="1"/>
          <c:tx>
            <c:strRef>
              <c:f>'S-P'!$B$62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'S-P'!$D$48:$I$48</c:f>
            </c:multiLvlStrRef>
          </c:cat>
          <c:val>
            <c:numRef>
              <c:f>'S-P'!$D$62:$I$62</c:f>
            </c:numRef>
          </c:val>
          <c:smooth val="0"/>
          <c:extLst>
            <c:ext xmlns:c16="http://schemas.microsoft.com/office/drawing/2014/chart" uri="{C3380CC4-5D6E-409C-BE32-E72D297353CC}">
              <c16:uniqueId val="{00000001-512C-47BB-B9AA-AB5D85CBC870}"/>
            </c:ext>
          </c:extLst>
        </c:ser>
        <c:ser>
          <c:idx val="2"/>
          <c:order val="2"/>
          <c:tx>
            <c:strRef>
              <c:f>'S-P'!$B$60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'S-P'!$D$48:$I$48</c:f>
            </c:multiLvlStrRef>
          </c:cat>
          <c:val>
            <c:numRef>
              <c:f>'S-P'!$D$60:$I$60</c:f>
            </c:numRef>
          </c:val>
          <c:smooth val="0"/>
          <c:extLst>
            <c:ext xmlns:c16="http://schemas.microsoft.com/office/drawing/2014/chart" uri="{C3380CC4-5D6E-409C-BE32-E72D297353CC}">
              <c16:uniqueId val="{00000002-512C-47BB-B9AA-AB5D85CBC870}"/>
            </c:ext>
          </c:extLst>
        </c:ser>
        <c:ser>
          <c:idx val="3"/>
          <c:order val="3"/>
          <c:tx>
            <c:strRef>
              <c:f>'S-P'!$B$61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'S-P'!$D$48:$I$48</c:f>
            </c:multiLvlStrRef>
          </c:cat>
          <c:val>
            <c:numRef>
              <c:f>'S-P'!$D$61:$I$61</c:f>
            </c:numRef>
          </c:val>
          <c:smooth val="0"/>
          <c:extLst>
            <c:ext xmlns:c16="http://schemas.microsoft.com/office/drawing/2014/chart" uri="{C3380CC4-5D6E-409C-BE32-E72D297353CC}">
              <c16:uniqueId val="{00000003-512C-47BB-B9AA-AB5D85CBC870}"/>
            </c:ext>
          </c:extLst>
        </c:ser>
        <c:ser>
          <c:idx val="4"/>
          <c:order val="4"/>
          <c:tx>
            <c:strRef>
              <c:f>'S-P'!$B$57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'S-P'!$D$48:$I$48</c:f>
            </c:multiLvlStrRef>
          </c:cat>
          <c:val>
            <c:numRef>
              <c:f>'S-P'!$D$57:$I$57</c:f>
            </c:numRef>
          </c:val>
          <c:smooth val="0"/>
          <c:extLst>
            <c:ext xmlns:c16="http://schemas.microsoft.com/office/drawing/2014/chart" uri="{C3380CC4-5D6E-409C-BE32-E72D297353CC}">
              <c16:uniqueId val="{00000004-512C-47BB-B9AA-AB5D85CBC8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3717216"/>
        <c:axId val="-683715040"/>
      </c:lineChart>
      <c:catAx>
        <c:axId val="-6837172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683715040"/>
        <c:crosses val="autoZero"/>
        <c:auto val="1"/>
        <c:lblAlgn val="ctr"/>
        <c:lblOffset val="100"/>
        <c:noMultiLvlLbl val="0"/>
      </c:catAx>
      <c:valAx>
        <c:axId val="-683715040"/>
        <c:scaling>
          <c:orientation val="minMax"/>
          <c:max val="1"/>
          <c:min val="0.5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83717216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010991984020355"/>
          <c:y val="3.4885039187610829E-2"/>
          <c:w val="0.82477808367091565"/>
          <c:h val="0.5232758375281199"/>
        </c:manualLayout>
      </c:layout>
      <c:lineChart>
        <c:grouping val="standard"/>
        <c:varyColors val="0"/>
        <c:ser>
          <c:idx val="0"/>
          <c:order val="0"/>
          <c:tx>
            <c:strRef>
              <c:f>'S-P'!$A$1</c:f>
              <c:strCache>
                <c:ptCount val="1"/>
                <c:pt idx="0">
                  <c:v>ST 1030_1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multiLvlStrRef>
              <c:f>'S-P'!$C$1:$I$1</c:f>
            </c:multiLvlStrRef>
          </c:cat>
          <c:val>
            <c:numRef>
              <c:f>'S-P'!$C$2:$I$2</c:f>
            </c:numRef>
          </c:val>
          <c:smooth val="0"/>
          <c:extLst>
            <c:ext xmlns:c16="http://schemas.microsoft.com/office/drawing/2014/chart" uri="{C3380CC4-5D6E-409C-BE32-E72D297353CC}">
              <c16:uniqueId val="{00000000-071F-45D9-8432-DCBC51FFAE15}"/>
            </c:ext>
          </c:extLst>
        </c:ser>
        <c:ser>
          <c:idx val="1"/>
          <c:order val="1"/>
          <c:tx>
            <c:strRef>
              <c:f>'S-P'!$A$32</c:f>
              <c:strCache>
                <c:ptCount val="1"/>
                <c:pt idx="0">
                  <c:v>CAT 02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cat>
            <c:multiLvlStrRef>
              <c:f>'S-P'!$C$1:$I$1</c:f>
            </c:multiLvlStrRef>
          </c:cat>
          <c:val>
            <c:numRef>
              <c:f>'S-P'!$C$33:$I$33</c:f>
            </c:numRef>
          </c:val>
          <c:smooth val="0"/>
          <c:extLst>
            <c:ext xmlns:c16="http://schemas.microsoft.com/office/drawing/2014/chart" uri="{C3380CC4-5D6E-409C-BE32-E72D297353CC}">
              <c16:uniqueId val="{00000001-071F-45D9-8432-DCBC51FFAE15}"/>
            </c:ext>
          </c:extLst>
        </c:ser>
        <c:ser>
          <c:idx val="2"/>
          <c:order val="2"/>
          <c:tx>
            <c:strRef>
              <c:f>'S-P'!$A$48</c:f>
              <c:strCache>
                <c:ptCount val="1"/>
                <c:pt idx="0">
                  <c:v>CAT 03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/>
                </a:solidFill>
                <a:round/>
              </a:ln>
              <a:effectLst/>
            </c:spPr>
          </c:marker>
          <c:cat>
            <c:multiLvlStrRef>
              <c:f>'S-P'!$C$1:$I$1</c:f>
            </c:multiLvlStrRef>
          </c:cat>
          <c:val>
            <c:numRef>
              <c:f>'S-P'!$C$49:$I$49</c:f>
            </c:numRef>
          </c:val>
          <c:smooth val="0"/>
          <c:extLst>
            <c:ext xmlns:c16="http://schemas.microsoft.com/office/drawing/2014/chart" uri="{C3380CC4-5D6E-409C-BE32-E72D297353CC}">
              <c16:uniqueId val="{00000002-071F-45D9-8432-DCBC51FFAE15}"/>
            </c:ext>
          </c:extLst>
        </c:ser>
        <c:ser>
          <c:idx val="3"/>
          <c:order val="3"/>
          <c:tx>
            <c:strRef>
              <c:f>'S-P'!$A$64</c:f>
              <c:strCache>
                <c:ptCount val="1"/>
                <c:pt idx="0">
                  <c:v>CAT 04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4"/>
                </a:solidFill>
                <a:round/>
              </a:ln>
              <a:effectLst/>
            </c:spPr>
          </c:marker>
          <c:cat>
            <c:multiLvlStrRef>
              <c:f>'S-P'!$C$1:$I$1</c:f>
            </c:multiLvlStrRef>
          </c:cat>
          <c:val>
            <c:numRef>
              <c:f>'S-P'!$C$65:$I$65</c:f>
            </c:numRef>
          </c:val>
          <c:smooth val="0"/>
          <c:extLst>
            <c:ext xmlns:c16="http://schemas.microsoft.com/office/drawing/2014/chart" uri="{C3380CC4-5D6E-409C-BE32-E72D297353CC}">
              <c16:uniqueId val="{00000003-071F-45D9-8432-DCBC51FFAE15}"/>
            </c:ext>
          </c:extLst>
        </c:ser>
        <c:ser>
          <c:idx val="4"/>
          <c:order val="4"/>
          <c:tx>
            <c:strRef>
              <c:f>'S-P'!$A$80</c:f>
              <c:strCache>
                <c:ptCount val="1"/>
                <c:pt idx="0">
                  <c:v>CAT 05</c:v>
                </c:pt>
              </c:strCache>
            </c:strRef>
          </c:tx>
          <c:spPr>
            <a:ln w="2222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5"/>
                </a:solidFill>
                <a:round/>
              </a:ln>
              <a:effectLst/>
            </c:spPr>
          </c:marker>
          <c:cat>
            <c:multiLvlStrRef>
              <c:f>'S-P'!$C$1:$I$1</c:f>
            </c:multiLvlStrRef>
          </c:cat>
          <c:val>
            <c:numRef>
              <c:f>'S-P'!$C$81:$I$81</c:f>
            </c:numRef>
          </c:val>
          <c:smooth val="0"/>
          <c:extLst>
            <c:ext xmlns:c16="http://schemas.microsoft.com/office/drawing/2014/chart" uri="{C3380CC4-5D6E-409C-BE32-E72D297353CC}">
              <c16:uniqueId val="{00000004-071F-45D9-8432-DCBC51FFAE15}"/>
            </c:ext>
          </c:extLst>
        </c:ser>
        <c:ser>
          <c:idx val="5"/>
          <c:order val="5"/>
          <c:tx>
            <c:strRef>
              <c:f>'S-P'!$A$96</c:f>
              <c:strCache>
                <c:ptCount val="1"/>
                <c:pt idx="0">
                  <c:v>CAT 06</c:v>
                </c:pt>
              </c:strCache>
            </c:strRef>
          </c:tx>
          <c:spPr>
            <a:ln w="2222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6"/>
                </a:solidFill>
                <a:round/>
              </a:ln>
              <a:effectLst/>
            </c:spPr>
          </c:marker>
          <c:cat>
            <c:multiLvlStrRef>
              <c:f>'S-P'!$C$1:$I$1</c:f>
            </c:multiLvlStrRef>
          </c:cat>
          <c:val>
            <c:numRef>
              <c:f>'S-P'!$C$97:$I$97</c:f>
            </c:numRef>
          </c:val>
          <c:smooth val="0"/>
          <c:extLst>
            <c:ext xmlns:c16="http://schemas.microsoft.com/office/drawing/2014/chart" uri="{C3380CC4-5D6E-409C-BE32-E72D297353CC}">
              <c16:uniqueId val="{00000005-071F-45D9-8432-DCBC51FFAE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3716128"/>
        <c:axId val="-854966000"/>
      </c:lineChart>
      <c:catAx>
        <c:axId val="-6837161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854966000"/>
        <c:crosses val="autoZero"/>
        <c:auto val="1"/>
        <c:lblAlgn val="ctr"/>
        <c:lblOffset val="100"/>
        <c:noMultiLvlLbl val="0"/>
      </c:catAx>
      <c:valAx>
        <c:axId val="-854966000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371612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8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173883038532422"/>
          <c:y val="7.2533270889992521E-2"/>
          <c:w val="0.76629535678835337"/>
          <c:h val="0.64294747798747298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'S-P'!$B$114</c:f>
              <c:strCache>
                <c:ptCount val="1"/>
                <c:pt idx="0">
                  <c:v>UTIL</c:v>
                </c:pt>
              </c:strCache>
            </c:strRef>
          </c:tx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('S-P'!$C$112,'S-P'!$I$112:$AP$112)</c15:sqref>
                  </c15:fullRef>
                </c:ext>
              </c:extLst>
              <c:f>('S-P'!$C$112,'S-P'!$I$112,'S-P'!$L$112:$AP$112)</c:f>
              <c:strCache>
                <c:ptCount val="33"/>
                <c:pt idx="0">
                  <c:v>PROM. 2020</c:v>
                </c:pt>
                <c:pt idx="1">
                  <c:v>Jun-21</c:v>
                </c:pt>
                <c:pt idx="2">
                  <c:v>Set-21</c:v>
                </c:pt>
                <c:pt idx="3">
                  <c:v>Oct-21</c:v>
                </c:pt>
                <c:pt idx="4">
                  <c:v>Nov-21</c:v>
                </c:pt>
                <c:pt idx="5">
                  <c:v>Dic-21</c:v>
                </c:pt>
                <c:pt idx="6">
                  <c:v>PROM. 2022</c:v>
                </c:pt>
                <c:pt idx="7">
                  <c:v>Ene-22</c:v>
                </c:pt>
                <c:pt idx="8">
                  <c:v>Feb-22</c:v>
                </c:pt>
                <c:pt idx="9">
                  <c:v>Mar-22</c:v>
                </c:pt>
                <c:pt idx="10">
                  <c:v>Abr-22</c:v>
                </c:pt>
                <c:pt idx="11">
                  <c:v>May-22</c:v>
                </c:pt>
                <c:pt idx="12">
                  <c:v>Jun-22</c:v>
                </c:pt>
                <c:pt idx="13">
                  <c:v>Jul-22</c:v>
                </c:pt>
                <c:pt idx="14">
                  <c:v>Ago-22</c:v>
                </c:pt>
                <c:pt idx="15">
                  <c:v>Set-22</c:v>
                </c:pt>
                <c:pt idx="16">
                  <c:v>Oct-22</c:v>
                </c:pt>
                <c:pt idx="17">
                  <c:v>Nov-22</c:v>
                </c:pt>
                <c:pt idx="18">
                  <c:v>Dic-22</c:v>
                </c:pt>
                <c:pt idx="19">
                  <c:v>Ene-23</c:v>
                </c:pt>
                <c:pt idx="20">
                  <c:v>Feb-23</c:v>
                </c:pt>
                <c:pt idx="21">
                  <c:v>Mar-23</c:v>
                </c:pt>
                <c:pt idx="22">
                  <c:v>Abr-23</c:v>
                </c:pt>
                <c:pt idx="23">
                  <c:v>May-23</c:v>
                </c:pt>
                <c:pt idx="24">
                  <c:v>Jun-23</c:v>
                </c:pt>
                <c:pt idx="25">
                  <c:v>Jul-23</c:v>
                </c:pt>
                <c:pt idx="26">
                  <c:v>Ago-23</c:v>
                </c:pt>
                <c:pt idx="27">
                  <c:v>Set-23</c:v>
                </c:pt>
                <c:pt idx="28">
                  <c:v>Oct-23</c:v>
                </c:pt>
                <c:pt idx="29">
                  <c:v>Nov-23</c:v>
                </c:pt>
                <c:pt idx="30">
                  <c:v>Dic-23</c:v>
                </c:pt>
                <c:pt idx="31">
                  <c:v>PROM. 2023</c:v>
                </c:pt>
                <c:pt idx="32">
                  <c:v>OBJ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'S-P'!$P$114:$AP$114</c15:sqref>
                  </c15:fullRef>
                </c:ext>
              </c:extLst>
              <c:f>('S-P'!$P$114:$Q$114,'S-P'!$T$114:$AP$114)</c:f>
              <c:numCache>
                <c:formatCode>0.00%</c:formatCode>
                <c:ptCount val="25"/>
                <c:pt idx="0">
                  <c:v>0.23144489883794381</c:v>
                </c:pt>
                <c:pt idx="1">
                  <c:v>0.11107266435986159</c:v>
                </c:pt>
                <c:pt idx="2">
                  <c:v>0</c:v>
                </c:pt>
                <c:pt idx="3">
                  <c:v>0.46958333333333335</c:v>
                </c:pt>
                <c:pt idx="4">
                  <c:v>0.46958333333333302</c:v>
                </c:pt>
                <c:pt idx="5">
                  <c:v>0.46958333333333335</c:v>
                </c:pt>
                <c:pt idx="6">
                  <c:v>0.22686567164179103</c:v>
                </c:pt>
                <c:pt idx="7">
                  <c:v>0.24951334020382462</c:v>
                </c:pt>
                <c:pt idx="8">
                  <c:v>0.30922210176480008</c:v>
                </c:pt>
                <c:pt idx="9">
                  <c:v>0.17771436932982151</c:v>
                </c:pt>
                <c:pt idx="10">
                  <c:v>0.27753397208856029</c:v>
                </c:pt>
                <c:pt idx="11">
                  <c:v>0.30825506960270599</c:v>
                </c:pt>
                <c:pt idx="12">
                  <c:v>0.24328462073764801</c:v>
                </c:pt>
                <c:pt idx="13">
                  <c:v>0.4409253828608668</c:v>
                </c:pt>
                <c:pt idx="14">
                  <c:v>0.1761006289308176</c:v>
                </c:pt>
                <c:pt idx="15">
                  <c:v>0.53394255874673635</c:v>
                </c:pt>
                <c:pt idx="16">
                  <c:v>0.47285760834147939</c:v>
                </c:pt>
                <c:pt idx="17">
                  <c:v>0.55574431327382678</c:v>
                </c:pt>
                <c:pt idx="18">
                  <c:v>0.59268401486988898</c:v>
                </c:pt>
                <c:pt idx="19">
                  <c:v>0.59259652582871869</c:v>
                </c:pt>
                <c:pt idx="20">
                  <c:v>0.447447535098216</c:v>
                </c:pt>
                <c:pt idx="21">
                  <c:v>0.4070884908126392</c:v>
                </c:pt>
                <c:pt idx="22">
                  <c:v>0.586829268292683</c:v>
                </c:pt>
                <c:pt idx="23" formatCode="0.0%">
                  <c:v>0.44647966811635226</c:v>
                </c:pt>
                <c:pt idx="24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752-4769-B06D-88731F66C6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854970896"/>
        <c:axId val="-854969264"/>
      </c:barChart>
      <c:lineChart>
        <c:grouping val="standard"/>
        <c:varyColors val="0"/>
        <c:ser>
          <c:idx val="0"/>
          <c:order val="0"/>
          <c:tx>
            <c:strRef>
              <c:f>'S-P'!$B$113</c:f>
              <c:strCache>
                <c:ptCount val="1"/>
                <c:pt idx="0">
                  <c:v>DF</c:v>
                </c:pt>
              </c:strCache>
            </c:strRef>
          </c:tx>
          <c:trendline>
            <c:trendlineType val="exp"/>
            <c:dispRSqr val="0"/>
            <c:dispEq val="0"/>
          </c:trendline>
          <c:cat>
            <c:strRef>
              <c:extLst>
                <c:ext xmlns:c15="http://schemas.microsoft.com/office/drawing/2012/chart" uri="{02D57815-91ED-43cb-92C2-25804820EDAC}">
                  <c15:fullRef>
                    <c15:sqref>'S-P'!$P$112:$AP$112</c15:sqref>
                  </c15:fullRef>
                </c:ext>
              </c:extLst>
              <c:f>('S-P'!$P$112:$Q$112,'S-P'!$T$112:$AP$112)</c:f>
              <c:strCache>
                <c:ptCount val="25"/>
                <c:pt idx="0">
                  <c:v>PROM. 2022</c:v>
                </c:pt>
                <c:pt idx="1">
                  <c:v>Ene-22</c:v>
                </c:pt>
                <c:pt idx="2">
                  <c:v>Abr-22</c:v>
                </c:pt>
                <c:pt idx="3">
                  <c:v>May-22</c:v>
                </c:pt>
                <c:pt idx="4">
                  <c:v>Jun-22</c:v>
                </c:pt>
                <c:pt idx="5">
                  <c:v>Jul-22</c:v>
                </c:pt>
                <c:pt idx="6">
                  <c:v>Ago-22</c:v>
                </c:pt>
                <c:pt idx="7">
                  <c:v>Set-22</c:v>
                </c:pt>
                <c:pt idx="8">
                  <c:v>Oct-22</c:v>
                </c:pt>
                <c:pt idx="9">
                  <c:v>Nov-22</c:v>
                </c:pt>
                <c:pt idx="10">
                  <c:v>Dic-22</c:v>
                </c:pt>
                <c:pt idx="11">
                  <c:v>Ene-23</c:v>
                </c:pt>
                <c:pt idx="12">
                  <c:v>Feb-23</c:v>
                </c:pt>
                <c:pt idx="13">
                  <c:v>Mar-23</c:v>
                </c:pt>
                <c:pt idx="14">
                  <c:v>Abr-23</c:v>
                </c:pt>
                <c:pt idx="15">
                  <c:v>May-23</c:v>
                </c:pt>
                <c:pt idx="16">
                  <c:v>Jun-23</c:v>
                </c:pt>
                <c:pt idx="17">
                  <c:v>Jul-23</c:v>
                </c:pt>
                <c:pt idx="18">
                  <c:v>Ago-23</c:v>
                </c:pt>
                <c:pt idx="19">
                  <c:v>Set-23</c:v>
                </c:pt>
                <c:pt idx="20">
                  <c:v>Oct-23</c:v>
                </c:pt>
                <c:pt idx="21">
                  <c:v>Nov-23</c:v>
                </c:pt>
                <c:pt idx="22">
                  <c:v>Dic-23</c:v>
                </c:pt>
                <c:pt idx="23">
                  <c:v>PROM. 2023</c:v>
                </c:pt>
                <c:pt idx="24">
                  <c:v>OBJ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'S-P'!$P$113:$AP$113</c15:sqref>
                  </c15:fullRef>
                </c:ext>
              </c:extLst>
              <c:f>('S-P'!$P$113:$Q$113,'S-P'!$T$113:$AP$113)</c:f>
              <c:numCache>
                <c:formatCode>0%</c:formatCode>
                <c:ptCount val="25"/>
                <c:pt idx="0">
                  <c:v>0.445277628434886</c:v>
                </c:pt>
                <c:pt idx="1">
                  <c:v>0.40138888888888885</c:v>
                </c:pt>
                <c:pt idx="2">
                  <c:v>0.4455972222222222</c:v>
                </c:pt>
                <c:pt idx="3">
                  <c:v>0.41312500000000002</c:v>
                </c:pt>
                <c:pt idx="4">
                  <c:v>0.50624999999999998</c:v>
                </c:pt>
                <c:pt idx="5">
                  <c:v>6.8548387096774188E-2</c:v>
                </c:pt>
                <c:pt idx="6">
                  <c:v>0.76545698924731187</c:v>
                </c:pt>
                <c:pt idx="7">
                  <c:v>0.24258333333333329</c:v>
                </c:pt>
                <c:pt idx="8">
                  <c:v>0.75627688172042995</c:v>
                </c:pt>
                <c:pt idx="9">
                  <c:v>0.75933333333333342</c:v>
                </c:pt>
                <c:pt idx="10">
                  <c:v>0.95251344086021505</c:v>
                </c:pt>
                <c:pt idx="11">
                  <c:v>0.92595430107526899</c:v>
                </c:pt>
                <c:pt idx="12">
                  <c:v>0.106919642857143</c:v>
                </c:pt>
                <c:pt idx="13">
                  <c:v>0.61875000000000002</c:v>
                </c:pt>
                <c:pt idx="14">
                  <c:v>0.44166666666666665</c:v>
                </c:pt>
                <c:pt idx="15">
                  <c:v>0.92661290322580636</c:v>
                </c:pt>
                <c:pt idx="16">
                  <c:v>0.85249999999999981</c:v>
                </c:pt>
                <c:pt idx="17">
                  <c:v>0.9336021505376344</c:v>
                </c:pt>
                <c:pt idx="18">
                  <c:v>0.90389784946236595</c:v>
                </c:pt>
                <c:pt idx="19">
                  <c:v>0.91548611111111111</c:v>
                </c:pt>
                <c:pt idx="20">
                  <c:v>0.920994623655914</c:v>
                </c:pt>
                <c:pt idx="21">
                  <c:v>0.90326388888888887</c:v>
                </c:pt>
                <c:pt idx="22">
                  <c:v>0.93682795698924703</c:v>
                </c:pt>
                <c:pt idx="23" formatCode="0.0%">
                  <c:v>0.78220634120583732</c:v>
                </c:pt>
                <c:pt idx="24" formatCode="0.0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752-4769-B06D-88731F66C604}"/>
            </c:ext>
          </c:extLst>
        </c:ser>
        <c:ser>
          <c:idx val="2"/>
          <c:order val="2"/>
          <c:tx>
            <c:strRef>
              <c:f>'S-P'!$B$115</c:f>
              <c:strCache>
                <c:ptCount val="1"/>
                <c:pt idx="0">
                  <c:v>MTBF</c:v>
                </c:pt>
              </c:strCache>
            </c:strRef>
          </c:tx>
          <c:cat>
            <c:strRef>
              <c:extLst>
                <c:ext xmlns:c15="http://schemas.microsoft.com/office/drawing/2012/chart" uri="{02D57815-91ED-43cb-92C2-25804820EDAC}">
                  <c15:fullRef>
                    <c15:sqref>'S-P'!$P$112:$AP$112</c15:sqref>
                  </c15:fullRef>
                </c:ext>
              </c:extLst>
              <c:f>('S-P'!$P$112:$Q$112,'S-P'!$T$112:$AP$112)</c:f>
              <c:strCache>
                <c:ptCount val="25"/>
                <c:pt idx="0">
                  <c:v>PROM. 2022</c:v>
                </c:pt>
                <c:pt idx="1">
                  <c:v>Ene-22</c:v>
                </c:pt>
                <c:pt idx="2">
                  <c:v>Abr-22</c:v>
                </c:pt>
                <c:pt idx="3">
                  <c:v>May-22</c:v>
                </c:pt>
                <c:pt idx="4">
                  <c:v>Jun-22</c:v>
                </c:pt>
                <c:pt idx="5">
                  <c:v>Jul-22</c:v>
                </c:pt>
                <c:pt idx="6">
                  <c:v>Ago-22</c:v>
                </c:pt>
                <c:pt idx="7">
                  <c:v>Set-22</c:v>
                </c:pt>
                <c:pt idx="8">
                  <c:v>Oct-22</c:v>
                </c:pt>
                <c:pt idx="9">
                  <c:v>Nov-22</c:v>
                </c:pt>
                <c:pt idx="10">
                  <c:v>Dic-22</c:v>
                </c:pt>
                <c:pt idx="11">
                  <c:v>Ene-23</c:v>
                </c:pt>
                <c:pt idx="12">
                  <c:v>Feb-23</c:v>
                </c:pt>
                <c:pt idx="13">
                  <c:v>Mar-23</c:v>
                </c:pt>
                <c:pt idx="14">
                  <c:v>Abr-23</c:v>
                </c:pt>
                <c:pt idx="15">
                  <c:v>May-23</c:v>
                </c:pt>
                <c:pt idx="16">
                  <c:v>Jun-23</c:v>
                </c:pt>
                <c:pt idx="17">
                  <c:v>Jul-23</c:v>
                </c:pt>
                <c:pt idx="18">
                  <c:v>Ago-23</c:v>
                </c:pt>
                <c:pt idx="19">
                  <c:v>Set-23</c:v>
                </c:pt>
                <c:pt idx="20">
                  <c:v>Oct-23</c:v>
                </c:pt>
                <c:pt idx="21">
                  <c:v>Nov-23</c:v>
                </c:pt>
                <c:pt idx="22">
                  <c:v>Dic-23</c:v>
                </c:pt>
                <c:pt idx="23">
                  <c:v>PROM. 2023</c:v>
                </c:pt>
                <c:pt idx="24">
                  <c:v>OBJ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'S-P'!$P$115:$AP$115</c15:sqref>
                  </c15:fullRef>
                </c:ext>
              </c:extLst>
              <c:f>('S-P'!$P$115:$Q$115,'S-P'!$T$115:$AP$115)</c:f>
              <c:numCache>
                <c:formatCode>0.00</c:formatCode>
                <c:ptCount val="25"/>
                <c:pt idx="0">
                  <c:v>18.175876984126983</c:v>
                </c:pt>
                <c:pt idx="1">
                  <c:v>10.700000000000001</c:v>
                </c:pt>
                <c:pt idx="2">
                  <c:v>10.054</c:v>
                </c:pt>
                <c:pt idx="3">
                  <c:v>26.481666666666658</c:v>
                </c:pt>
                <c:pt idx="4">
                  <c:v>65.53</c:v>
                </c:pt>
                <c:pt idx="5">
                  <c:v>0</c:v>
                </c:pt>
                <c:pt idx="6">
                  <c:v>18.457142857142856</c:v>
                </c:pt>
                <c:pt idx="7">
                  <c:v>8.7159999999999993</c:v>
                </c:pt>
                <c:pt idx="8">
                  <c:v>24.855714285714292</c:v>
                </c:pt>
                <c:pt idx="9">
                  <c:v>13.88</c:v>
                </c:pt>
                <c:pt idx="10">
                  <c:v>39.335999999999999</c:v>
                </c:pt>
                <c:pt idx="11">
                  <c:v>53.090000000000011</c:v>
                </c:pt>
                <c:pt idx="12">
                  <c:v>3.496</c:v>
                </c:pt>
                <c:pt idx="13">
                  <c:v>25.372500000000002</c:v>
                </c:pt>
                <c:pt idx="14">
                  <c:v>8</c:v>
                </c:pt>
                <c:pt idx="15">
                  <c:v>46.012500000000003</c:v>
                </c:pt>
                <c:pt idx="16">
                  <c:v>41.462857142857146</c:v>
                </c:pt>
                <c:pt idx="17">
                  <c:v>32.168333333333344</c:v>
                </c:pt>
                <c:pt idx="18">
                  <c:v>66.429999999999993</c:v>
                </c:pt>
                <c:pt idx="19">
                  <c:v>65.101666666666659</c:v>
                </c:pt>
                <c:pt idx="20">
                  <c:v>38.324999999999989</c:v>
                </c:pt>
                <c:pt idx="21">
                  <c:v>20.36538461538461</c:v>
                </c:pt>
                <c:pt idx="22">
                  <c:v>81.804000000000016</c:v>
                </c:pt>
                <c:pt idx="23">
                  <c:v>40.135686813186815</c:v>
                </c:pt>
                <c:pt idx="24" formatCode="0.0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752-4769-B06D-88731F66C604}"/>
            </c:ext>
          </c:extLst>
        </c:ser>
        <c:ser>
          <c:idx val="3"/>
          <c:order val="3"/>
          <c:tx>
            <c:strRef>
              <c:f>'S-P'!$B$116</c:f>
              <c:strCache>
                <c:ptCount val="1"/>
                <c:pt idx="0">
                  <c:v>MTTR</c:v>
                </c:pt>
              </c:strCache>
            </c:strRef>
          </c:tx>
          <c:cat>
            <c:strRef>
              <c:extLst>
                <c:ext xmlns:c15="http://schemas.microsoft.com/office/drawing/2012/chart" uri="{02D57815-91ED-43cb-92C2-25804820EDAC}">
                  <c15:fullRef>
                    <c15:sqref>'S-P'!$P$112:$AP$112</c15:sqref>
                  </c15:fullRef>
                </c:ext>
              </c:extLst>
              <c:f>('S-P'!$P$112:$Q$112,'S-P'!$T$112:$AP$112)</c:f>
              <c:strCache>
                <c:ptCount val="25"/>
                <c:pt idx="0">
                  <c:v>PROM. 2022</c:v>
                </c:pt>
                <c:pt idx="1">
                  <c:v>Ene-22</c:v>
                </c:pt>
                <c:pt idx="2">
                  <c:v>Abr-22</c:v>
                </c:pt>
                <c:pt idx="3">
                  <c:v>May-22</c:v>
                </c:pt>
                <c:pt idx="4">
                  <c:v>Jun-22</c:v>
                </c:pt>
                <c:pt idx="5">
                  <c:v>Jul-22</c:v>
                </c:pt>
                <c:pt idx="6">
                  <c:v>Ago-22</c:v>
                </c:pt>
                <c:pt idx="7">
                  <c:v>Set-22</c:v>
                </c:pt>
                <c:pt idx="8">
                  <c:v>Oct-22</c:v>
                </c:pt>
                <c:pt idx="9">
                  <c:v>Nov-22</c:v>
                </c:pt>
                <c:pt idx="10">
                  <c:v>Dic-22</c:v>
                </c:pt>
                <c:pt idx="11">
                  <c:v>Ene-23</c:v>
                </c:pt>
                <c:pt idx="12">
                  <c:v>Feb-23</c:v>
                </c:pt>
                <c:pt idx="13">
                  <c:v>Mar-23</c:v>
                </c:pt>
                <c:pt idx="14">
                  <c:v>Abr-23</c:v>
                </c:pt>
                <c:pt idx="15">
                  <c:v>May-23</c:v>
                </c:pt>
                <c:pt idx="16">
                  <c:v>Jun-23</c:v>
                </c:pt>
                <c:pt idx="17">
                  <c:v>Jul-23</c:v>
                </c:pt>
                <c:pt idx="18">
                  <c:v>Ago-23</c:v>
                </c:pt>
                <c:pt idx="19">
                  <c:v>Set-23</c:v>
                </c:pt>
                <c:pt idx="20">
                  <c:v>Oct-23</c:v>
                </c:pt>
                <c:pt idx="21">
                  <c:v>Nov-23</c:v>
                </c:pt>
                <c:pt idx="22">
                  <c:v>Dic-23</c:v>
                </c:pt>
                <c:pt idx="23">
                  <c:v>PROM. 2023</c:v>
                </c:pt>
                <c:pt idx="24">
                  <c:v>OBJ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'S-P'!$P$116:$AP$116</c15:sqref>
                  </c15:fullRef>
                </c:ext>
              </c:extLst>
              <c:f>('S-P'!$P$116:$Q$116,'S-P'!$T$116:$AP$116)</c:f>
              <c:numCache>
                <c:formatCode>0.00</c:formatCode>
                <c:ptCount val="25"/>
                <c:pt idx="0">
                  <c:v>111.17239285714287</c:v>
                </c:pt>
                <c:pt idx="1">
                  <c:v>143.66666666666666</c:v>
                </c:pt>
                <c:pt idx="2">
                  <c:v>79.834000000000003</c:v>
                </c:pt>
                <c:pt idx="3">
                  <c:v>65.591666666666669</c:v>
                </c:pt>
                <c:pt idx="4">
                  <c:v>113.16666666666667</c:v>
                </c:pt>
                <c:pt idx="5">
                  <c:v>346.5</c:v>
                </c:pt>
                <c:pt idx="6">
                  <c:v>23.357142857142858</c:v>
                </c:pt>
                <c:pt idx="7">
                  <c:v>109.06800000000001</c:v>
                </c:pt>
                <c:pt idx="8">
                  <c:v>24.332857142857144</c:v>
                </c:pt>
                <c:pt idx="9">
                  <c:v>21.385714285714283</c:v>
                </c:pt>
                <c:pt idx="10">
                  <c:v>1.1659999999999999</c:v>
                </c:pt>
                <c:pt idx="11">
                  <c:v>5.0225000000000009</c:v>
                </c:pt>
                <c:pt idx="12">
                  <c:v>120.03</c:v>
                </c:pt>
                <c:pt idx="13">
                  <c:v>33.831250000000004</c:v>
                </c:pt>
                <c:pt idx="14">
                  <c:v>57.428571428571431</c:v>
                </c:pt>
                <c:pt idx="15">
                  <c:v>1.45</c:v>
                </c:pt>
                <c:pt idx="16">
                  <c:v>10.171428571428573</c:v>
                </c:pt>
                <c:pt idx="17">
                  <c:v>2.5333333333333337</c:v>
                </c:pt>
                <c:pt idx="18">
                  <c:v>3.5833333333333335</c:v>
                </c:pt>
                <c:pt idx="19">
                  <c:v>1.7249999999999999</c:v>
                </c:pt>
                <c:pt idx="20">
                  <c:v>3.0662499999999997</c:v>
                </c:pt>
                <c:pt idx="21">
                  <c:v>2.5307692307692307</c:v>
                </c:pt>
                <c:pt idx="22">
                  <c:v>4</c:v>
                </c:pt>
                <c:pt idx="23">
                  <c:v>20.447702991452996</c:v>
                </c:pt>
                <c:pt idx="24" formatCode="0.0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752-4769-B06D-88731F66C6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854970896"/>
        <c:axId val="-854969264"/>
      </c:lineChart>
      <c:catAx>
        <c:axId val="-8549708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854969264"/>
        <c:crosses val="autoZero"/>
        <c:auto val="1"/>
        <c:lblAlgn val="ctr"/>
        <c:lblOffset val="100"/>
        <c:noMultiLvlLbl val="0"/>
      </c:catAx>
      <c:valAx>
        <c:axId val="-85496926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ST-1030_2</a:t>
                </a:r>
              </a:p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854970896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0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'S-S'!$B$12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030A-4040-BDC3-1C9FDAC9C9A1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4F2F-4077-8FDD-159E235874CB}"/>
              </c:ext>
            </c:extLst>
          </c:dPt>
          <c:dPt>
            <c:idx val="7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BBE7-4433-B57D-0C8E6B9A34C0}"/>
              </c:ext>
            </c:extLst>
          </c:dPt>
          <c:val>
            <c:numRef>
              <c:f>'S-S'!$C$2:$AP$2</c:f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4F2F-4077-8FDD-159E235874CB}"/>
            </c:ext>
          </c:extLst>
        </c:ser>
        <c:ser>
          <c:idx val="10"/>
          <c:order val="1"/>
          <c:tx>
            <c:strRef>
              <c:f>'S-S'!$B$3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5-030A-4040-BDC3-1C9FDAC9C9A1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D73A-4550-A6B4-8FD7038BC548}"/>
              </c:ext>
            </c:extLst>
          </c:dPt>
          <c:dPt>
            <c:idx val="7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F-BBE7-4433-B57D-0C8E6B9A34C0}"/>
              </c:ext>
            </c:extLst>
          </c:dPt>
          <c:val>
            <c:numRef>
              <c:f>'S-S'!$C$3:$AP$3</c:f>
            </c:numRef>
          </c:val>
          <c:extLst>
            <c:ext xmlns:c16="http://schemas.microsoft.com/office/drawing/2014/chart" uri="{C3380CC4-5D6E-409C-BE32-E72D297353CC}">
              <c16:uniqueId val="{00000004-4F2F-4077-8FDD-159E235874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854964912"/>
        <c:axId val="-854966544"/>
      </c:barChart>
      <c:lineChart>
        <c:grouping val="standard"/>
        <c:varyColors val="0"/>
        <c:ser>
          <c:idx val="5"/>
          <c:order val="2"/>
          <c:tx>
            <c:strRef>
              <c:f>'S-S'!$B$4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4F2F-4077-8FDD-159E235874CB}"/>
              </c:ext>
            </c:extLst>
          </c:dPt>
          <c:val>
            <c:numRef>
              <c:f>'S-S'!$C$4:$AP$4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6-4F2F-4077-8FDD-159E235874CB}"/>
            </c:ext>
          </c:extLst>
        </c:ser>
        <c:ser>
          <c:idx val="4"/>
          <c:order val="3"/>
          <c:tx>
            <c:strRef>
              <c:f>'S-S'!$B$5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val>
            <c:numRef>
              <c:f>'S-S'!$C$5:$AP$5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7-4F2F-4077-8FDD-159E235874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854965456"/>
        <c:axId val="-854970352"/>
      </c:lineChart>
      <c:catAx>
        <c:axId val="-8549649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854966544"/>
        <c:crosses val="autoZero"/>
        <c:auto val="1"/>
        <c:lblAlgn val="ctr"/>
        <c:lblOffset val="100"/>
        <c:noMultiLvlLbl val="0"/>
      </c:catAx>
      <c:valAx>
        <c:axId val="-85496654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854964912"/>
        <c:crosses val="autoZero"/>
        <c:crossBetween val="between"/>
      </c:valAx>
      <c:valAx>
        <c:axId val="-854970352"/>
        <c:scaling>
          <c:orientation val="minMax"/>
          <c:max val="744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854965456"/>
        <c:crosses val="max"/>
        <c:crossBetween val="between"/>
      </c:valAx>
      <c:catAx>
        <c:axId val="-8549654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854970352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'S-S'!$B$12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'S-S'!$D$12:$N$12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E6B5-4084-97C8-329D0DAB9E42}"/>
            </c:ext>
          </c:extLst>
        </c:ser>
        <c:ser>
          <c:idx val="1"/>
          <c:order val="1"/>
          <c:tx>
            <c:strRef>
              <c:f>'S-S'!$B$15</c:f>
              <c:strCache>
                <c:ptCount val="1"/>
                <c:pt idx="0">
                  <c:v>% REP. NO PROG. </c:v>
                </c:pt>
              </c:strCache>
            </c:strRef>
          </c:tx>
          <c:val>
            <c:numRef>
              <c:f>'S-S'!$D$15:$N$15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E6B5-4084-97C8-329D0DAB9E42}"/>
            </c:ext>
          </c:extLst>
        </c:ser>
        <c:ser>
          <c:idx val="2"/>
          <c:order val="2"/>
          <c:tx>
            <c:strRef>
              <c:f>'S-S'!$B$13</c:f>
              <c:strCache>
                <c:ptCount val="1"/>
                <c:pt idx="0">
                  <c:v>% MANTTO (PM) </c:v>
                </c:pt>
              </c:strCache>
            </c:strRef>
          </c:tx>
          <c:val>
            <c:numRef>
              <c:f>'S-S'!$D$13:$N$13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E6B5-4084-97C8-329D0DAB9E42}"/>
            </c:ext>
          </c:extLst>
        </c:ser>
        <c:ser>
          <c:idx val="3"/>
          <c:order val="3"/>
          <c:tx>
            <c:strRef>
              <c:f>'S-S'!$B$14</c:f>
              <c:strCache>
                <c:ptCount val="1"/>
                <c:pt idx="0">
                  <c:v>% REP. PROG. </c:v>
                </c:pt>
              </c:strCache>
            </c:strRef>
          </c:tx>
          <c:val>
            <c:numRef>
              <c:f>'S-S'!$D$14:$N$14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E6B5-4084-97C8-329D0DAB9E42}"/>
            </c:ext>
          </c:extLst>
        </c:ser>
        <c:ser>
          <c:idx val="4"/>
          <c:order val="4"/>
          <c:tx>
            <c:strRef>
              <c:f>'S-S'!$B$10</c:f>
              <c:strCache>
                <c:ptCount val="1"/>
                <c:pt idx="0">
                  <c:v>H. PROG.MES</c:v>
                </c:pt>
              </c:strCache>
            </c:strRef>
          </c:tx>
          <c:val>
            <c:numRef>
              <c:f>'S-S'!$D$10:$N$10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E6B5-4084-97C8-329D0DAB9E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854968720"/>
        <c:axId val="-854968176"/>
      </c:lineChart>
      <c:catAx>
        <c:axId val="-8549687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854968176"/>
        <c:crosses val="autoZero"/>
        <c:auto val="1"/>
        <c:lblAlgn val="ctr"/>
        <c:lblOffset val="100"/>
        <c:noMultiLvlLbl val="0"/>
      </c:catAx>
      <c:valAx>
        <c:axId val="-854968176"/>
        <c:scaling>
          <c:orientation val="minMax"/>
          <c:max val="1"/>
          <c:min val="0.4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854968720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'S-S'!$B$28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3E04-4216-B60D-6435A9FBC191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C175-4112-A077-22DD2E9C2504}"/>
              </c:ext>
            </c:extLst>
          </c:dPt>
          <c:dPt>
            <c:idx val="7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782A-44E3-9B51-10ED59B5D795}"/>
              </c:ext>
            </c:extLst>
          </c:dPt>
          <c:cat>
            <c:strRef>
              <c:f>'S-S'!$C$17:$AP$17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'S-S'!$C$18:$AP$18</c:f>
              <c:numCache>
                <c:formatCode>0%</c:formatCode>
                <c:ptCount val="15"/>
                <c:pt idx="0" formatCode="0.00%">
                  <c:v>0.98225433094384718</c:v>
                </c:pt>
                <c:pt idx="1">
                  <c:v>0.99327956989247301</c:v>
                </c:pt>
                <c:pt idx="2">
                  <c:v>0.95758928571428603</c:v>
                </c:pt>
                <c:pt idx="3">
                  <c:v>1</c:v>
                </c:pt>
                <c:pt idx="4">
                  <c:v>0.98333333333333328</c:v>
                </c:pt>
                <c:pt idx="5">
                  <c:v>0.98991935483870963</c:v>
                </c:pt>
                <c:pt idx="6">
                  <c:v>0.99236111111111114</c:v>
                </c:pt>
                <c:pt idx="7">
                  <c:v>0.99596774193548387</c:v>
                </c:pt>
                <c:pt idx="8">
                  <c:v>0.967741935483871</c:v>
                </c:pt>
                <c:pt idx="9">
                  <c:v>0.98611111111111116</c:v>
                </c:pt>
                <c:pt idx="10">
                  <c:v>0.98319892473118298</c:v>
                </c:pt>
                <c:pt idx="11">
                  <c:v>0.99305555555555558</c:v>
                </c:pt>
                <c:pt idx="12">
                  <c:v>1</c:v>
                </c:pt>
                <c:pt idx="13" formatCode="0.0%">
                  <c:v>0.98687982697559307</c:v>
                </c:pt>
                <c:pt idx="14" formatCode="0.0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175-4112-A077-22DD2E9C2504}"/>
            </c:ext>
          </c:extLst>
        </c:ser>
        <c:ser>
          <c:idx val="10"/>
          <c:order val="1"/>
          <c:tx>
            <c:strRef>
              <c:f>'S-S'!$B$19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3E04-4216-B60D-6435A9FBC191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A6EB-4B2D-A553-F560EDF7AEB7}"/>
              </c:ext>
            </c:extLst>
          </c:dPt>
          <c:dPt>
            <c:idx val="7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F-782A-44E3-9B51-10ED59B5D795}"/>
              </c:ext>
            </c:extLst>
          </c:dPt>
          <c:cat>
            <c:strRef>
              <c:f>'S-S'!$C$17:$AP$17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'S-S'!$C$19:$AP$19</c:f>
              <c:numCache>
                <c:formatCode>0.00%</c:formatCode>
                <c:ptCount val="15"/>
                <c:pt idx="0">
                  <c:v>2.316210011725231E-2</c:v>
                </c:pt>
                <c:pt idx="1">
                  <c:v>4.1271989174560202E-2</c:v>
                </c:pt>
                <c:pt idx="2">
                  <c:v>6.75990675990676E-2</c:v>
                </c:pt>
                <c:pt idx="3">
                  <c:v>0</c:v>
                </c:pt>
                <c:pt idx="4">
                  <c:v>0</c:v>
                </c:pt>
                <c:pt idx="5">
                  <c:v>9.1106585200271539E-3</c:v>
                </c:pt>
                <c:pt idx="6">
                  <c:v>5.5843247025892228E-3</c:v>
                </c:pt>
                <c:pt idx="7">
                  <c:v>1.0796221322537112E-2</c:v>
                </c:pt>
                <c:pt idx="8">
                  <c:v>0</c:v>
                </c:pt>
                <c:pt idx="9">
                  <c:v>1.4366197183098591E-2</c:v>
                </c:pt>
                <c:pt idx="10">
                  <c:v>1.6404647983595401E-2</c:v>
                </c:pt>
                <c:pt idx="11">
                  <c:v>0</c:v>
                </c:pt>
                <c:pt idx="12">
                  <c:v>0</c:v>
                </c:pt>
                <c:pt idx="13" formatCode="0.0%">
                  <c:v>1.3761092207122939E-2</c:v>
                </c:pt>
                <c:pt idx="14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175-4112-A077-22DD2E9C25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854967088"/>
        <c:axId val="-1982637520"/>
      </c:barChart>
      <c:lineChart>
        <c:grouping val="standard"/>
        <c:varyColors val="0"/>
        <c:ser>
          <c:idx val="5"/>
          <c:order val="2"/>
          <c:tx>
            <c:strRef>
              <c:f>'S-S'!$B$20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C175-4112-A077-22DD2E9C2504}"/>
              </c:ext>
            </c:extLst>
          </c:dPt>
          <c:cat>
            <c:strRef>
              <c:f>'S-S'!$C$17:$AP$17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'S-S'!$C$20:$AP$20</c:f>
              <c:numCache>
                <c:formatCode>0.00</c:formatCode>
                <c:ptCount val="15"/>
                <c:pt idx="0">
                  <c:v>10.523888888888889</c:v>
                </c:pt>
                <c:pt idx="1">
                  <c:v>30.5</c:v>
                </c:pt>
                <c:pt idx="2">
                  <c:v>43.5</c:v>
                </c:pt>
                <c:pt idx="3">
                  <c:v>0</c:v>
                </c:pt>
                <c:pt idx="4">
                  <c:v>0</c:v>
                </c:pt>
                <c:pt idx="5">
                  <c:v>3.3549999999999995</c:v>
                </c:pt>
                <c:pt idx="6">
                  <c:v>1.33</c:v>
                </c:pt>
                <c:pt idx="7">
                  <c:v>8</c:v>
                </c:pt>
                <c:pt idx="8">
                  <c:v>0</c:v>
                </c:pt>
                <c:pt idx="9">
                  <c:v>10.199999999999999</c:v>
                </c:pt>
                <c:pt idx="10">
                  <c:v>12</c:v>
                </c:pt>
                <c:pt idx="11">
                  <c:v>0</c:v>
                </c:pt>
                <c:pt idx="12">
                  <c:v>0</c:v>
                </c:pt>
                <c:pt idx="13">
                  <c:v>9.0737500000000004</c:v>
                </c:pt>
                <c:pt idx="14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C175-4112-A077-22DD2E9C2504}"/>
            </c:ext>
          </c:extLst>
        </c:ser>
        <c:ser>
          <c:idx val="4"/>
          <c:order val="3"/>
          <c:tx>
            <c:strRef>
              <c:f>'S-S'!$B$21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'S-S'!$C$17:$AP$17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'S-S'!$C$21:$AP$21</c:f>
              <c:numCache>
                <c:formatCode>0.00</c:formatCode>
                <c:ptCount val="15"/>
                <c:pt idx="0">
                  <c:v>8.9826388888888875</c:v>
                </c:pt>
                <c:pt idx="1">
                  <c:v>5</c:v>
                </c:pt>
                <c:pt idx="2">
                  <c:v>28.5</c:v>
                </c:pt>
                <c:pt idx="3">
                  <c:v>0</c:v>
                </c:pt>
                <c:pt idx="4">
                  <c:v>0</c:v>
                </c:pt>
                <c:pt idx="5">
                  <c:v>1.5</c:v>
                </c:pt>
                <c:pt idx="6">
                  <c:v>1.8333333333333333</c:v>
                </c:pt>
                <c:pt idx="7">
                  <c:v>3</c:v>
                </c:pt>
                <c:pt idx="8">
                  <c:v>12</c:v>
                </c:pt>
                <c:pt idx="9">
                  <c:v>0</c:v>
                </c:pt>
                <c:pt idx="10">
                  <c:v>12.5</c:v>
                </c:pt>
                <c:pt idx="11">
                  <c:v>5</c:v>
                </c:pt>
                <c:pt idx="12">
                  <c:v>0</c:v>
                </c:pt>
                <c:pt idx="13">
                  <c:v>5.7777777777777786</c:v>
                </c:pt>
                <c:pt idx="14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C175-4112-A077-22DD2E9C25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2632624"/>
        <c:axId val="-1982633712"/>
      </c:lineChart>
      <c:catAx>
        <c:axId val="-8549670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82637520"/>
        <c:crosses val="autoZero"/>
        <c:auto val="1"/>
        <c:lblAlgn val="ctr"/>
        <c:lblOffset val="100"/>
        <c:noMultiLvlLbl val="0"/>
      </c:catAx>
      <c:valAx>
        <c:axId val="-198263752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854967088"/>
        <c:crosses val="autoZero"/>
        <c:crossBetween val="between"/>
      </c:valAx>
      <c:valAx>
        <c:axId val="-1982633712"/>
        <c:scaling>
          <c:orientation val="minMax"/>
          <c:max val="6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2632624"/>
        <c:crosses val="max"/>
        <c:crossBetween val="between"/>
      </c:valAx>
      <c:catAx>
        <c:axId val="-198263262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82633712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'S-S'!$B$28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'S-S'!$D$17:$N$17</c:f>
            </c:multiLvlStrRef>
          </c:cat>
          <c:val>
            <c:numRef>
              <c:f>'S-S'!$D$28:$N$28</c:f>
            </c:numRef>
          </c:val>
          <c:smooth val="0"/>
          <c:extLst>
            <c:ext xmlns:c16="http://schemas.microsoft.com/office/drawing/2014/chart" uri="{C3380CC4-5D6E-409C-BE32-E72D297353CC}">
              <c16:uniqueId val="{00000000-E364-41D2-A17C-1CA98C66EF55}"/>
            </c:ext>
          </c:extLst>
        </c:ser>
        <c:ser>
          <c:idx val="1"/>
          <c:order val="1"/>
          <c:tx>
            <c:strRef>
              <c:f>'S-S'!$B$31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'S-S'!$D$17:$N$17</c:f>
            </c:multiLvlStrRef>
          </c:cat>
          <c:val>
            <c:numRef>
              <c:f>'S-S'!$D$31:$N$31</c:f>
            </c:numRef>
          </c:val>
          <c:smooth val="0"/>
          <c:extLst>
            <c:ext xmlns:c16="http://schemas.microsoft.com/office/drawing/2014/chart" uri="{C3380CC4-5D6E-409C-BE32-E72D297353CC}">
              <c16:uniqueId val="{00000001-E364-41D2-A17C-1CA98C66EF55}"/>
            </c:ext>
          </c:extLst>
        </c:ser>
        <c:ser>
          <c:idx val="2"/>
          <c:order val="2"/>
          <c:tx>
            <c:strRef>
              <c:f>'S-S'!$B$29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'S-S'!$D$17:$N$17</c:f>
            </c:multiLvlStrRef>
          </c:cat>
          <c:val>
            <c:numRef>
              <c:f>'S-S'!$D$29:$N$29</c:f>
            </c:numRef>
          </c:val>
          <c:smooth val="0"/>
          <c:extLst>
            <c:ext xmlns:c16="http://schemas.microsoft.com/office/drawing/2014/chart" uri="{C3380CC4-5D6E-409C-BE32-E72D297353CC}">
              <c16:uniqueId val="{00000002-E364-41D2-A17C-1CA98C66EF55}"/>
            </c:ext>
          </c:extLst>
        </c:ser>
        <c:ser>
          <c:idx val="3"/>
          <c:order val="3"/>
          <c:tx>
            <c:strRef>
              <c:f>'S-S'!$B$30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'S-S'!$D$17:$N$17</c:f>
            </c:multiLvlStrRef>
          </c:cat>
          <c:val>
            <c:numRef>
              <c:f>'S-S'!$D$30:$N$30</c:f>
            </c:numRef>
          </c:val>
          <c:smooth val="0"/>
          <c:extLst>
            <c:ext xmlns:c16="http://schemas.microsoft.com/office/drawing/2014/chart" uri="{C3380CC4-5D6E-409C-BE32-E72D297353CC}">
              <c16:uniqueId val="{00000003-E364-41D2-A17C-1CA98C66EF55}"/>
            </c:ext>
          </c:extLst>
        </c:ser>
        <c:ser>
          <c:idx val="4"/>
          <c:order val="4"/>
          <c:tx>
            <c:strRef>
              <c:f>'S-S'!$B$26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'S-S'!$D$17:$N$17</c:f>
            </c:multiLvlStrRef>
          </c:cat>
          <c:val>
            <c:numRef>
              <c:f>'S-S'!$D$26:$N$26</c:f>
            </c:numRef>
          </c:val>
          <c:smooth val="0"/>
          <c:extLst>
            <c:ext xmlns:c16="http://schemas.microsoft.com/office/drawing/2014/chart" uri="{C3380CC4-5D6E-409C-BE32-E72D297353CC}">
              <c16:uniqueId val="{00000004-E364-41D2-A17C-1CA98C66EF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2635888"/>
        <c:axId val="-1982639152"/>
      </c:lineChart>
      <c:catAx>
        <c:axId val="-19826358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1982639152"/>
        <c:crosses val="autoZero"/>
        <c:auto val="1"/>
        <c:lblAlgn val="ctr"/>
        <c:lblOffset val="100"/>
        <c:noMultiLvlLbl val="0"/>
      </c:catAx>
      <c:valAx>
        <c:axId val="-1982639152"/>
        <c:scaling>
          <c:orientation val="minMax"/>
          <c:max val="1"/>
          <c:min val="0.60000000000000064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2635888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'S-S'!$B$44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87EF-4D77-A585-8DB1F7F82ED2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9C98-4454-AB91-07907B173CA5}"/>
              </c:ext>
            </c:extLst>
          </c:dPt>
          <c:dPt>
            <c:idx val="7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F5C6-4448-B7D0-8FA570EFC97E}"/>
              </c:ext>
            </c:extLst>
          </c:dPt>
          <c:cat>
            <c:strRef>
              <c:f>'S-S'!$C$33:$AP$33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Set-23</c:v>
                </c:pt>
                <c:pt idx="11">
                  <c:v>Nov-23</c:v>
                </c:pt>
                <c:pt idx="12">
                  <c:v>Nov-23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'S-S'!$C$34:$AP$34</c:f>
              <c:numCache>
                <c:formatCode>0.0%</c:formatCode>
                <c:ptCount val="15"/>
                <c:pt idx="0">
                  <c:v>0.98225433094384718</c:v>
                </c:pt>
                <c:pt idx="1">
                  <c:v>0.99327956989247301</c:v>
                </c:pt>
                <c:pt idx="2">
                  <c:v>0.95758928571428603</c:v>
                </c:pt>
                <c:pt idx="3">
                  <c:v>1</c:v>
                </c:pt>
                <c:pt idx="4">
                  <c:v>0.98333333333333328</c:v>
                </c:pt>
                <c:pt idx="5">
                  <c:v>0.98991935483870963</c:v>
                </c:pt>
                <c:pt idx="6">
                  <c:v>0.99236111111111114</c:v>
                </c:pt>
                <c:pt idx="7">
                  <c:v>0.99596774193548387</c:v>
                </c:pt>
                <c:pt idx="8">
                  <c:v>0.967741935483871</c:v>
                </c:pt>
                <c:pt idx="9">
                  <c:v>0.98611111111111116</c:v>
                </c:pt>
                <c:pt idx="10">
                  <c:v>0.98319892473118298</c:v>
                </c:pt>
                <c:pt idx="11">
                  <c:v>0.99305555555555558</c:v>
                </c:pt>
                <c:pt idx="12">
                  <c:v>1</c:v>
                </c:pt>
                <c:pt idx="13">
                  <c:v>0.98687982697559307</c:v>
                </c:pt>
                <c:pt idx="14" formatCode="0.0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C98-4454-AB91-07907B173CA5}"/>
            </c:ext>
          </c:extLst>
        </c:ser>
        <c:ser>
          <c:idx val="10"/>
          <c:order val="1"/>
          <c:tx>
            <c:strRef>
              <c:f>'S-S'!$B$35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87EF-4D77-A585-8DB1F7F82ED2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AC15-4585-9656-067D86B65786}"/>
              </c:ext>
            </c:extLst>
          </c:dPt>
          <c:dPt>
            <c:idx val="7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10-F5C6-4448-B7D0-8FA570EFC97E}"/>
              </c:ext>
            </c:extLst>
          </c:dPt>
          <c:cat>
            <c:strRef>
              <c:f>'S-S'!$C$33:$AP$33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Set-23</c:v>
                </c:pt>
                <c:pt idx="11">
                  <c:v>Nov-23</c:v>
                </c:pt>
                <c:pt idx="12">
                  <c:v>Nov-23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'S-S'!$C$35:$AP$35</c:f>
              <c:numCache>
                <c:formatCode>0.0%</c:formatCode>
                <c:ptCount val="15"/>
                <c:pt idx="0">
                  <c:v>2.316210011725231E-2</c:v>
                </c:pt>
                <c:pt idx="1">
                  <c:v>4.1271989174560202E-2</c:v>
                </c:pt>
                <c:pt idx="2">
                  <c:v>6.75990675990676E-2</c:v>
                </c:pt>
                <c:pt idx="3">
                  <c:v>0</c:v>
                </c:pt>
                <c:pt idx="4">
                  <c:v>0</c:v>
                </c:pt>
                <c:pt idx="5">
                  <c:v>9.1106585200271539E-3</c:v>
                </c:pt>
                <c:pt idx="6">
                  <c:v>5.5843247025892228E-3</c:v>
                </c:pt>
                <c:pt idx="7">
                  <c:v>1.0796221322537112E-2</c:v>
                </c:pt>
                <c:pt idx="8">
                  <c:v>0</c:v>
                </c:pt>
                <c:pt idx="9">
                  <c:v>1.4366197183098591E-2</c:v>
                </c:pt>
                <c:pt idx="10">
                  <c:v>1.6404647983595401E-2</c:v>
                </c:pt>
                <c:pt idx="11">
                  <c:v>0</c:v>
                </c:pt>
                <c:pt idx="12">
                  <c:v>0</c:v>
                </c:pt>
                <c:pt idx="13">
                  <c:v>1.3761092207122939E-2</c:v>
                </c:pt>
                <c:pt idx="14" formatCode="0.00%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C98-4454-AB91-07907B173C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982638064"/>
        <c:axId val="-1982634256"/>
      </c:barChart>
      <c:lineChart>
        <c:grouping val="standard"/>
        <c:varyColors val="0"/>
        <c:ser>
          <c:idx val="5"/>
          <c:order val="2"/>
          <c:tx>
            <c:strRef>
              <c:f>'S-S'!$B$36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9C98-4454-AB91-07907B173CA5}"/>
              </c:ext>
            </c:extLst>
          </c:dPt>
          <c:cat>
            <c:strRef>
              <c:f>'S-S'!$C$33:$AP$33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Set-23</c:v>
                </c:pt>
                <c:pt idx="11">
                  <c:v>Nov-23</c:v>
                </c:pt>
                <c:pt idx="12">
                  <c:v>Nov-23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'S-S'!$C$36:$AP$36</c:f>
              <c:numCache>
                <c:formatCode>0.0</c:formatCode>
                <c:ptCount val="15"/>
                <c:pt idx="0">
                  <c:v>10.523888888888889</c:v>
                </c:pt>
                <c:pt idx="1">
                  <c:v>30.5</c:v>
                </c:pt>
                <c:pt idx="2">
                  <c:v>43.5</c:v>
                </c:pt>
                <c:pt idx="3">
                  <c:v>0</c:v>
                </c:pt>
                <c:pt idx="4">
                  <c:v>0</c:v>
                </c:pt>
                <c:pt idx="5">
                  <c:v>3.3549999999999995</c:v>
                </c:pt>
                <c:pt idx="6">
                  <c:v>1.33</c:v>
                </c:pt>
                <c:pt idx="7">
                  <c:v>8</c:v>
                </c:pt>
                <c:pt idx="8">
                  <c:v>0</c:v>
                </c:pt>
                <c:pt idx="9">
                  <c:v>10.199999999999999</c:v>
                </c:pt>
                <c:pt idx="10">
                  <c:v>12</c:v>
                </c:pt>
                <c:pt idx="11">
                  <c:v>0</c:v>
                </c:pt>
                <c:pt idx="12">
                  <c:v>0</c:v>
                </c:pt>
                <c:pt idx="13" formatCode="0.00">
                  <c:v>9.0737500000000004</c:v>
                </c:pt>
                <c:pt idx="14" formatCode="0.00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9C98-4454-AB91-07907B173CA5}"/>
            </c:ext>
          </c:extLst>
        </c:ser>
        <c:ser>
          <c:idx val="4"/>
          <c:order val="3"/>
          <c:tx>
            <c:strRef>
              <c:f>'S-S'!$B$37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'S-S'!$C$33:$AP$33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Set-23</c:v>
                </c:pt>
                <c:pt idx="11">
                  <c:v>Nov-23</c:v>
                </c:pt>
                <c:pt idx="12">
                  <c:v>Nov-23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'S-S'!$C$37:$AP$37</c:f>
              <c:numCache>
                <c:formatCode>0.0</c:formatCode>
                <c:ptCount val="15"/>
                <c:pt idx="0">
                  <c:v>8.9826388888888875</c:v>
                </c:pt>
                <c:pt idx="1">
                  <c:v>5</c:v>
                </c:pt>
                <c:pt idx="2">
                  <c:v>28.5</c:v>
                </c:pt>
                <c:pt idx="3">
                  <c:v>0</c:v>
                </c:pt>
                <c:pt idx="4">
                  <c:v>0</c:v>
                </c:pt>
                <c:pt idx="5">
                  <c:v>1.5</c:v>
                </c:pt>
                <c:pt idx="6">
                  <c:v>1.8333333333333333</c:v>
                </c:pt>
                <c:pt idx="7">
                  <c:v>3</c:v>
                </c:pt>
                <c:pt idx="8">
                  <c:v>12</c:v>
                </c:pt>
                <c:pt idx="9">
                  <c:v>0</c:v>
                </c:pt>
                <c:pt idx="10">
                  <c:v>12.5</c:v>
                </c:pt>
                <c:pt idx="11">
                  <c:v>5</c:v>
                </c:pt>
                <c:pt idx="12">
                  <c:v>0</c:v>
                </c:pt>
                <c:pt idx="13" formatCode="0.00">
                  <c:v>5.7777777777777786</c:v>
                </c:pt>
                <c:pt idx="14" formatCode="0.00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9C98-4454-AB91-07907B173C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2636976"/>
        <c:axId val="-1982638608"/>
      </c:lineChart>
      <c:catAx>
        <c:axId val="-19826380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82634256"/>
        <c:crosses val="autoZero"/>
        <c:auto val="1"/>
        <c:lblAlgn val="ctr"/>
        <c:lblOffset val="100"/>
        <c:noMultiLvlLbl val="0"/>
      </c:catAx>
      <c:valAx>
        <c:axId val="-19826342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 sz="1200"/>
                </a:pPr>
                <a:r>
                  <a:rPr lang="en-US" sz="1200"/>
                  <a:t>% DISPONIBILIDAD FISICA
% UTILIZACION</a:t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1982638064"/>
        <c:crosses val="autoZero"/>
        <c:crossBetween val="between"/>
        <c:majorUnit val="0.2"/>
      </c:valAx>
      <c:valAx>
        <c:axId val="-1982638608"/>
        <c:scaling>
          <c:orientation val="minMax"/>
          <c:max val="6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1982636976"/>
        <c:crosses val="max"/>
        <c:crossBetween val="between"/>
      </c:valAx>
      <c:catAx>
        <c:axId val="-198263697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82638608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txPr>
          <a:bodyPr/>
          <a:lstStyle/>
          <a:p>
            <a:pPr rtl="0">
              <a:defRPr sz="1200"/>
            </a:pPr>
            <a:endParaRPr lang="es-PE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'S-S'!$B$44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'S-S'!$D$33:$N$33</c:f>
            </c:multiLvlStrRef>
          </c:cat>
          <c:val>
            <c:numRef>
              <c:f>'S-S'!$D$44:$N$44</c:f>
            </c:numRef>
          </c:val>
          <c:smooth val="0"/>
          <c:extLst>
            <c:ext xmlns:c16="http://schemas.microsoft.com/office/drawing/2014/chart" uri="{C3380CC4-5D6E-409C-BE32-E72D297353CC}">
              <c16:uniqueId val="{00000000-6D2A-41B6-BBFB-8DC93B5D3300}"/>
            </c:ext>
          </c:extLst>
        </c:ser>
        <c:ser>
          <c:idx val="1"/>
          <c:order val="1"/>
          <c:tx>
            <c:strRef>
              <c:f>'S-S'!$B$47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'S-S'!$D$33:$N$33</c:f>
            </c:multiLvlStrRef>
          </c:cat>
          <c:val>
            <c:numRef>
              <c:f>'S-S'!$D$47:$N$47</c:f>
            </c:numRef>
          </c:val>
          <c:smooth val="0"/>
          <c:extLst>
            <c:ext xmlns:c16="http://schemas.microsoft.com/office/drawing/2014/chart" uri="{C3380CC4-5D6E-409C-BE32-E72D297353CC}">
              <c16:uniqueId val="{00000001-6D2A-41B6-BBFB-8DC93B5D3300}"/>
            </c:ext>
          </c:extLst>
        </c:ser>
        <c:ser>
          <c:idx val="2"/>
          <c:order val="2"/>
          <c:tx>
            <c:strRef>
              <c:f>'S-S'!$B$45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'S-S'!$D$33:$N$33</c:f>
            </c:multiLvlStrRef>
          </c:cat>
          <c:val>
            <c:numRef>
              <c:f>'S-S'!$D$45:$N$45</c:f>
            </c:numRef>
          </c:val>
          <c:smooth val="0"/>
          <c:extLst>
            <c:ext xmlns:c16="http://schemas.microsoft.com/office/drawing/2014/chart" uri="{C3380CC4-5D6E-409C-BE32-E72D297353CC}">
              <c16:uniqueId val="{00000002-6D2A-41B6-BBFB-8DC93B5D3300}"/>
            </c:ext>
          </c:extLst>
        </c:ser>
        <c:ser>
          <c:idx val="3"/>
          <c:order val="3"/>
          <c:tx>
            <c:strRef>
              <c:f>'S-S'!$B$46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'S-S'!$D$33:$N$33</c:f>
            </c:multiLvlStrRef>
          </c:cat>
          <c:val>
            <c:numRef>
              <c:f>'S-S'!$D$46:$N$46</c:f>
            </c:numRef>
          </c:val>
          <c:smooth val="0"/>
          <c:extLst>
            <c:ext xmlns:c16="http://schemas.microsoft.com/office/drawing/2014/chart" uri="{C3380CC4-5D6E-409C-BE32-E72D297353CC}">
              <c16:uniqueId val="{00000003-6D2A-41B6-BBFB-8DC93B5D3300}"/>
            </c:ext>
          </c:extLst>
        </c:ser>
        <c:ser>
          <c:idx val="4"/>
          <c:order val="4"/>
          <c:tx>
            <c:strRef>
              <c:f>'S-S'!$B$42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'S-S'!$D$33:$N$33</c:f>
            </c:multiLvlStrRef>
          </c:cat>
          <c:val>
            <c:numRef>
              <c:f>'S-S'!$D$42:$N$42</c:f>
            </c:numRef>
          </c:val>
          <c:smooth val="0"/>
          <c:extLst>
            <c:ext xmlns:c16="http://schemas.microsoft.com/office/drawing/2014/chart" uri="{C3380CC4-5D6E-409C-BE32-E72D297353CC}">
              <c16:uniqueId val="{00000004-6D2A-41B6-BBFB-8DC93B5D33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2635344"/>
        <c:axId val="-1982634800"/>
      </c:lineChart>
      <c:catAx>
        <c:axId val="-19826353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1982634800"/>
        <c:crosses val="autoZero"/>
        <c:auto val="1"/>
        <c:lblAlgn val="ctr"/>
        <c:lblOffset val="100"/>
        <c:noMultiLvlLbl val="0"/>
      </c:catAx>
      <c:valAx>
        <c:axId val="-1982634800"/>
        <c:scaling>
          <c:orientation val="minMax"/>
          <c:max val="1"/>
          <c:min val="0.5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2635344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'S-S'!$B$2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val>
            <c:numRef>
              <c:f>'S-S'!$C$2:$AP$2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1869-4D69-BCFF-22AD0079963D}"/>
            </c:ext>
          </c:extLst>
        </c:ser>
        <c:ser>
          <c:idx val="1"/>
          <c:order val="1"/>
          <c:tx>
            <c:strRef>
              <c:f>'S-S'!$B$3</c:f>
              <c:strCache>
                <c:ptCount val="1"/>
                <c:pt idx="0">
                  <c:v>UTIL</c:v>
                </c:pt>
              </c:strCache>
            </c:strRef>
          </c:tx>
          <c:val>
            <c:numRef>
              <c:f>'S-S'!$C$3:$AP$3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684E-4E44-A812-DF85D85D67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136425664"/>
        <c:axId val="-1136422400"/>
      </c:lineChart>
      <c:catAx>
        <c:axId val="-1136425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136422400"/>
        <c:crosses val="autoZero"/>
        <c:auto val="1"/>
        <c:lblAlgn val="ctr"/>
        <c:lblOffset val="100"/>
        <c:noMultiLvlLbl val="0"/>
      </c:catAx>
      <c:valAx>
        <c:axId val="-113642240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136425664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'S-S'!$B$18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'S-S'!$C$17:$AP$17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'S-S'!$C$18:$AP$18</c:f>
              <c:numCache>
                <c:formatCode>0%</c:formatCode>
                <c:ptCount val="15"/>
                <c:pt idx="0" formatCode="0.00%">
                  <c:v>0.98225433094384718</c:v>
                </c:pt>
                <c:pt idx="1">
                  <c:v>0.99327956989247301</c:v>
                </c:pt>
                <c:pt idx="2">
                  <c:v>0.95758928571428603</c:v>
                </c:pt>
                <c:pt idx="3">
                  <c:v>1</c:v>
                </c:pt>
                <c:pt idx="4">
                  <c:v>0.98333333333333328</c:v>
                </c:pt>
                <c:pt idx="5">
                  <c:v>0.98991935483870963</c:v>
                </c:pt>
                <c:pt idx="6">
                  <c:v>0.99236111111111114</c:v>
                </c:pt>
                <c:pt idx="7">
                  <c:v>0.99596774193548387</c:v>
                </c:pt>
                <c:pt idx="8">
                  <c:v>0.967741935483871</c:v>
                </c:pt>
                <c:pt idx="9">
                  <c:v>0.98611111111111116</c:v>
                </c:pt>
                <c:pt idx="10">
                  <c:v>0.98319892473118298</c:v>
                </c:pt>
                <c:pt idx="11">
                  <c:v>0.99305555555555558</c:v>
                </c:pt>
                <c:pt idx="12">
                  <c:v>1</c:v>
                </c:pt>
                <c:pt idx="13" formatCode="0.0%">
                  <c:v>0.98687982697559307</c:v>
                </c:pt>
                <c:pt idx="14" formatCode="0.0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8E9-4210-BE64-6E24B8C6B83F}"/>
            </c:ext>
          </c:extLst>
        </c:ser>
        <c:ser>
          <c:idx val="1"/>
          <c:order val="1"/>
          <c:tx>
            <c:strRef>
              <c:f>'S-S'!$B$19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'S-S'!$C$17:$AP$17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'S-S'!$C$19:$AP$19</c:f>
              <c:numCache>
                <c:formatCode>0.00%</c:formatCode>
                <c:ptCount val="15"/>
                <c:pt idx="0">
                  <c:v>2.316210011725231E-2</c:v>
                </c:pt>
                <c:pt idx="1">
                  <c:v>4.1271989174560202E-2</c:v>
                </c:pt>
                <c:pt idx="2">
                  <c:v>6.75990675990676E-2</c:v>
                </c:pt>
                <c:pt idx="3">
                  <c:v>0</c:v>
                </c:pt>
                <c:pt idx="4">
                  <c:v>0</c:v>
                </c:pt>
                <c:pt idx="5">
                  <c:v>9.1106585200271539E-3</c:v>
                </c:pt>
                <c:pt idx="6">
                  <c:v>5.5843247025892228E-3</c:v>
                </c:pt>
                <c:pt idx="7">
                  <c:v>1.0796221322537112E-2</c:v>
                </c:pt>
                <c:pt idx="8">
                  <c:v>0</c:v>
                </c:pt>
                <c:pt idx="9">
                  <c:v>1.4366197183098591E-2</c:v>
                </c:pt>
                <c:pt idx="10">
                  <c:v>1.6404647983595401E-2</c:v>
                </c:pt>
                <c:pt idx="11">
                  <c:v>0</c:v>
                </c:pt>
                <c:pt idx="12">
                  <c:v>0</c:v>
                </c:pt>
                <c:pt idx="13" formatCode="0.0%">
                  <c:v>1.3761092207122939E-2</c:v>
                </c:pt>
                <c:pt idx="14">
                  <c:v>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F27-44FC-B68A-A2C780B64C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136422944"/>
        <c:axId val="-1136427840"/>
      </c:lineChart>
      <c:catAx>
        <c:axId val="-11364229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136427840"/>
        <c:crosses val="autoZero"/>
        <c:auto val="1"/>
        <c:lblAlgn val="ctr"/>
        <c:lblOffset val="100"/>
        <c:noMultiLvlLbl val="0"/>
      </c:catAx>
      <c:valAx>
        <c:axId val="-113642784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136422944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996427916363434"/>
          <c:y val="0.21186602092730758"/>
          <c:w val="0.78498828400315057"/>
          <c:h val="0.61961719807635485"/>
        </c:manualLayout>
      </c:layout>
      <c:lineChart>
        <c:grouping val="standard"/>
        <c:varyColors val="0"/>
        <c:ser>
          <c:idx val="0"/>
          <c:order val="0"/>
          <c:tx>
            <c:strRef>
              <c:f>'S-S'!$B$34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dLbls>
            <c:numFmt formatCode="0.0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/>
                </a:pPr>
                <a:endParaRPr lang="es-PE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'S-S'!$C$33:$AP$33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Set-23</c:v>
                </c:pt>
                <c:pt idx="11">
                  <c:v>Nov-23</c:v>
                </c:pt>
                <c:pt idx="12">
                  <c:v>Nov-23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'S-S'!$C$34:$AP$34</c:f>
              <c:numCache>
                <c:formatCode>0.0%</c:formatCode>
                <c:ptCount val="15"/>
                <c:pt idx="0">
                  <c:v>0.98225433094384718</c:v>
                </c:pt>
                <c:pt idx="1">
                  <c:v>0.99327956989247301</c:v>
                </c:pt>
                <c:pt idx="2">
                  <c:v>0.95758928571428603</c:v>
                </c:pt>
                <c:pt idx="3">
                  <c:v>1</c:v>
                </c:pt>
                <c:pt idx="4">
                  <c:v>0.98333333333333328</c:v>
                </c:pt>
                <c:pt idx="5">
                  <c:v>0.98991935483870963</c:v>
                </c:pt>
                <c:pt idx="6">
                  <c:v>0.99236111111111114</c:v>
                </c:pt>
                <c:pt idx="7">
                  <c:v>0.99596774193548387</c:v>
                </c:pt>
                <c:pt idx="8">
                  <c:v>0.967741935483871</c:v>
                </c:pt>
                <c:pt idx="9">
                  <c:v>0.98611111111111116</c:v>
                </c:pt>
                <c:pt idx="10">
                  <c:v>0.98319892473118298</c:v>
                </c:pt>
                <c:pt idx="11">
                  <c:v>0.99305555555555558</c:v>
                </c:pt>
                <c:pt idx="12">
                  <c:v>1</c:v>
                </c:pt>
                <c:pt idx="13">
                  <c:v>0.98687982697559307</c:v>
                </c:pt>
                <c:pt idx="14" formatCode="0.0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5BD-41EA-8A3E-6F43B25CEA3B}"/>
            </c:ext>
          </c:extLst>
        </c:ser>
        <c:ser>
          <c:idx val="1"/>
          <c:order val="1"/>
          <c:tx>
            <c:strRef>
              <c:f>'S-S'!$B$35</c:f>
              <c:strCache>
                <c:ptCount val="1"/>
                <c:pt idx="0">
                  <c:v>UTIL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dLbls>
            <c:numFmt formatCode="0.0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t">
                <a:spAutoFit/>
              </a:bodyPr>
              <a:lstStyle/>
              <a:p>
                <a:pPr>
                  <a:defRPr sz="1400"/>
                </a:pPr>
                <a:endParaRPr lang="es-PE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'S-S'!$C$33:$AP$33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Set-23</c:v>
                </c:pt>
                <c:pt idx="11">
                  <c:v>Nov-23</c:v>
                </c:pt>
                <c:pt idx="12">
                  <c:v>Nov-23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'S-S'!$C$35:$AP$35</c:f>
              <c:numCache>
                <c:formatCode>0.0%</c:formatCode>
                <c:ptCount val="15"/>
                <c:pt idx="0">
                  <c:v>2.316210011725231E-2</c:v>
                </c:pt>
                <c:pt idx="1">
                  <c:v>4.1271989174560202E-2</c:v>
                </c:pt>
                <c:pt idx="2">
                  <c:v>6.75990675990676E-2</c:v>
                </c:pt>
                <c:pt idx="3">
                  <c:v>0</c:v>
                </c:pt>
                <c:pt idx="4">
                  <c:v>0</c:v>
                </c:pt>
                <c:pt idx="5">
                  <c:v>9.1106585200271539E-3</c:v>
                </c:pt>
                <c:pt idx="6">
                  <c:v>5.5843247025892228E-3</c:v>
                </c:pt>
                <c:pt idx="7">
                  <c:v>1.0796221322537112E-2</c:v>
                </c:pt>
                <c:pt idx="8">
                  <c:v>0</c:v>
                </c:pt>
                <c:pt idx="9">
                  <c:v>1.4366197183098591E-2</c:v>
                </c:pt>
                <c:pt idx="10">
                  <c:v>1.6404647983595401E-2</c:v>
                </c:pt>
                <c:pt idx="11">
                  <c:v>0</c:v>
                </c:pt>
                <c:pt idx="12">
                  <c:v>0</c:v>
                </c:pt>
                <c:pt idx="13">
                  <c:v>1.3761092207122939E-2</c:v>
                </c:pt>
                <c:pt idx="14" formatCode="0.00%">
                  <c:v>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2BE-42C2-AC3C-9B54E5F493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136427296"/>
        <c:axId val="-1136421856"/>
      </c:lineChart>
      <c:catAx>
        <c:axId val="-11364272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136421856"/>
        <c:crosses val="autoZero"/>
        <c:auto val="1"/>
        <c:lblAlgn val="ctr"/>
        <c:lblOffset val="100"/>
        <c:noMultiLvlLbl val="0"/>
      </c:catAx>
      <c:valAx>
        <c:axId val="-11364218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UTILIZACION Y 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136427296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  <c:userShapes r:id="rId1"/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321743864428325"/>
          <c:y val="0.10396817019635061"/>
          <c:w val="0.66228859273203711"/>
          <c:h val="0.65950706177256957"/>
        </c:manualLayout>
      </c:layout>
      <c:lineChart>
        <c:grouping val="standard"/>
        <c:varyColors val="0"/>
        <c:ser>
          <c:idx val="0"/>
          <c:order val="0"/>
          <c:tx>
            <c:strRef>
              <c:f>'S-S'!$A$1</c:f>
              <c:strCache>
                <c:ptCount val="1"/>
                <c:pt idx="0">
                  <c:v>ST 1000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val>
            <c:numRef>
              <c:f>'S-S'!$C$2:$N$2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'S-S'!$C$1:$N$1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F1E7-4F26-A52F-EC708DD9C874}"/>
            </c:ext>
          </c:extLst>
        </c:ser>
        <c:ser>
          <c:idx val="1"/>
          <c:order val="1"/>
          <c:tx>
            <c:strRef>
              <c:f>'S-S'!$A$17</c:f>
              <c:strCache>
                <c:ptCount val="1"/>
                <c:pt idx="0">
                  <c:v>ST 710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val>
            <c:numRef>
              <c:f>'S-S'!$C$18:$N$18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'S-S'!$C$1:$N$1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F1E7-4F26-A52F-EC708DD9C8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136421312"/>
        <c:axId val="-1136426752"/>
      </c:lineChart>
      <c:catAx>
        <c:axId val="-11364213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136426752"/>
        <c:crosses val="autoZero"/>
        <c:auto val="1"/>
        <c:lblAlgn val="ctr"/>
        <c:lblOffset val="100"/>
        <c:noMultiLvlLbl val="0"/>
      </c:catAx>
      <c:valAx>
        <c:axId val="-1136426752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13642131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8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83161636045494258"/>
          <c:y val="0.45891149023038785"/>
          <c:w val="0.16454505686789336"/>
          <c:h val="0.2077551764362789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'J-P'!$B$12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8F53-44B8-B337-1DAA5949B314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2099-4589-BCD7-30A7F24226C5}"/>
              </c:ext>
            </c:extLst>
          </c:dPt>
          <c:cat>
            <c:strRef>
              <c:f>'J-P'!$C$1:$AP$1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'J-P'!$C$2:$AP$2</c:f>
              <c:numCache>
                <c:formatCode>0%</c:formatCode>
                <c:ptCount val="15"/>
                <c:pt idx="0" formatCode="0.00%">
                  <c:v>0.82957373875701645</c:v>
                </c:pt>
                <c:pt idx="1">
                  <c:v>0.72344086021505405</c:v>
                </c:pt>
                <c:pt idx="2">
                  <c:v>0.86940476190476201</c:v>
                </c:pt>
                <c:pt idx="3">
                  <c:v>0.86825268817204304</c:v>
                </c:pt>
                <c:pt idx="4">
                  <c:v>0.90016666666666667</c:v>
                </c:pt>
                <c:pt idx="5">
                  <c:v>0.89135752688172043</c:v>
                </c:pt>
                <c:pt idx="6">
                  <c:v>0.93112499999999998</c:v>
                </c:pt>
                <c:pt idx="7">
                  <c:v>0.70647849462365597</c:v>
                </c:pt>
                <c:pt idx="8">
                  <c:v>0.84112903225806401</c:v>
                </c:pt>
                <c:pt idx="9">
                  <c:v>0.93252777777777784</c:v>
                </c:pt>
                <c:pt idx="10">
                  <c:v>0.91420698924731203</c:v>
                </c:pt>
                <c:pt idx="11">
                  <c:v>0.89976388888888892</c:v>
                </c:pt>
                <c:pt idx="12">
                  <c:v>0.83931451612903196</c:v>
                </c:pt>
                <c:pt idx="13" formatCode="0.0%">
                  <c:v>0.8597640168970816</c:v>
                </c:pt>
                <c:pt idx="14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099-4589-BCD7-30A7F24226C5}"/>
            </c:ext>
          </c:extLst>
        </c:ser>
        <c:ser>
          <c:idx val="10"/>
          <c:order val="1"/>
          <c:tx>
            <c:strRef>
              <c:f>'J-P'!$B$3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val>
            <c:numRef>
              <c:f>'J-P'!$C$3:$AP$3</c:f>
              <c:numCache>
                <c:formatCode>0.00%</c:formatCode>
                <c:ptCount val="15"/>
                <c:pt idx="0">
                  <c:v>8.7879367019424504E-2</c:v>
                </c:pt>
                <c:pt idx="1">
                  <c:v>0.118988183612399</c:v>
                </c:pt>
                <c:pt idx="2">
                  <c:v>0.12665279576857599</c:v>
                </c:pt>
                <c:pt idx="3">
                  <c:v>8.473966603794654E-2</c:v>
                </c:pt>
                <c:pt idx="4">
                  <c:v>0.12687019950904974</c:v>
                </c:pt>
                <c:pt idx="5">
                  <c:v>0.10890056736207</c:v>
                </c:pt>
                <c:pt idx="6">
                  <c:v>8.3125374451028911E-2</c:v>
                </c:pt>
                <c:pt idx="7">
                  <c:v>0.12238770510417828</c:v>
                </c:pt>
                <c:pt idx="8">
                  <c:v>0.120283152706815</c:v>
                </c:pt>
                <c:pt idx="9">
                  <c:v>6.2248884029783111E-2</c:v>
                </c:pt>
                <c:pt idx="10">
                  <c:v>0.13303507279396901</c:v>
                </c:pt>
                <c:pt idx="11">
                  <c:v>0.12936516545012119</c:v>
                </c:pt>
                <c:pt idx="12">
                  <c:v>0.10696620278916</c:v>
                </c:pt>
                <c:pt idx="13" formatCode="0.0%">
                  <c:v>0.1102969141345914</c:v>
                </c:pt>
                <c:pt idx="14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099-4589-BCD7-30A7F24226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136424032"/>
        <c:axId val="-1136425120"/>
      </c:barChart>
      <c:lineChart>
        <c:grouping val="standard"/>
        <c:varyColors val="0"/>
        <c:ser>
          <c:idx val="5"/>
          <c:order val="2"/>
          <c:tx>
            <c:strRef>
              <c:f>'J-P'!$B$4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2099-4589-BCD7-30A7F24226C5}"/>
              </c:ext>
            </c:extLst>
          </c:dPt>
          <c:cat>
            <c:strRef>
              <c:f>'J-P'!$C$1:$AP$1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'J-P'!$C$4:$AP$4</c:f>
              <c:numCache>
                <c:formatCode>0.00</c:formatCode>
                <c:ptCount val="15"/>
                <c:pt idx="0">
                  <c:v>4.635937864602913</c:v>
                </c:pt>
                <c:pt idx="1">
                  <c:v>5.8221999952306867</c:v>
                </c:pt>
                <c:pt idx="2">
                  <c:v>5.6919714922948419</c:v>
                </c:pt>
                <c:pt idx="3">
                  <c:v>3.6493419644795138</c:v>
                </c:pt>
                <c:pt idx="4">
                  <c:v>5.8733652647003805</c:v>
                </c:pt>
                <c:pt idx="5">
                  <c:v>6.0182991047919963</c:v>
                </c:pt>
                <c:pt idx="6">
                  <c:v>4.6440068571428572</c:v>
                </c:pt>
                <c:pt idx="7">
                  <c:v>2.9240647980390082</c:v>
                </c:pt>
                <c:pt idx="8">
                  <c:v>6.8430179058113305</c:v>
                </c:pt>
                <c:pt idx="9">
                  <c:v>3.4829288096064146</c:v>
                </c:pt>
                <c:pt idx="10">
                  <c:v>8.226042314752199</c:v>
                </c:pt>
                <c:pt idx="11">
                  <c:v>7.6187850121410925</c:v>
                </c:pt>
                <c:pt idx="12">
                  <c:v>4.7710746665493655</c:v>
                </c:pt>
                <c:pt idx="13">
                  <c:v>5.4637581821283066</c:v>
                </c:pt>
                <c:pt idx="14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2099-4589-BCD7-30A7F24226C5}"/>
            </c:ext>
          </c:extLst>
        </c:ser>
        <c:ser>
          <c:idx val="4"/>
          <c:order val="3"/>
          <c:tx>
            <c:strRef>
              <c:f>'J-P'!$B$5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'J-P'!$C$1:$AP$1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'J-P'!$C$5:$AP$5</c:f>
              <c:numCache>
                <c:formatCode>0.00</c:formatCode>
                <c:ptCount val="15"/>
                <c:pt idx="0">
                  <c:v>15.981897982804234</c:v>
                </c:pt>
                <c:pt idx="1">
                  <c:v>17.432727272727274</c:v>
                </c:pt>
                <c:pt idx="2">
                  <c:v>3.9815384615384612</c:v>
                </c:pt>
                <c:pt idx="3">
                  <c:v>3.9146666666666667</c:v>
                </c:pt>
                <c:pt idx="4">
                  <c:v>3.9914285714285715</c:v>
                </c:pt>
                <c:pt idx="5">
                  <c:v>6.7358333333333329</c:v>
                </c:pt>
                <c:pt idx="6">
                  <c:v>2.0908333333333338</c:v>
                </c:pt>
                <c:pt idx="7">
                  <c:v>9.9263636363636358</c:v>
                </c:pt>
                <c:pt idx="8">
                  <c:v>6.9272727272727277</c:v>
                </c:pt>
                <c:pt idx="9">
                  <c:v>2.6316666666666668</c:v>
                </c:pt>
                <c:pt idx="10">
                  <c:v>4.2572727272727269</c:v>
                </c:pt>
                <c:pt idx="11">
                  <c:v>5.2881818181818181</c:v>
                </c:pt>
                <c:pt idx="12">
                  <c:v>7.4142857142857137</c:v>
                </c:pt>
                <c:pt idx="13">
                  <c:v>6.2160059107559107</c:v>
                </c:pt>
                <c:pt idx="14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2099-4589-BCD7-30A7F24226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136423488"/>
        <c:axId val="-1136424576"/>
      </c:lineChart>
      <c:catAx>
        <c:axId val="-11364240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136425120"/>
        <c:crosses val="autoZero"/>
        <c:auto val="1"/>
        <c:lblAlgn val="ctr"/>
        <c:lblOffset val="100"/>
        <c:noMultiLvlLbl val="0"/>
      </c:catAx>
      <c:valAx>
        <c:axId val="-113642512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136424032"/>
        <c:crosses val="autoZero"/>
        <c:crossBetween val="between"/>
      </c:valAx>
      <c:valAx>
        <c:axId val="-1136424576"/>
        <c:scaling>
          <c:orientation val="minMax"/>
          <c:max val="8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136423488"/>
        <c:crosses val="max"/>
        <c:crossBetween val="between"/>
      </c:valAx>
      <c:catAx>
        <c:axId val="-113642348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136424576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'J-P'!$B$12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'J-P'!$D$1:$N$1</c:f>
            </c:multiLvlStrRef>
          </c:cat>
          <c:val>
            <c:numRef>
              <c:f>'J-P'!$D$12:$N$12</c:f>
            </c:numRef>
          </c:val>
          <c:smooth val="0"/>
          <c:extLst>
            <c:ext xmlns:c16="http://schemas.microsoft.com/office/drawing/2014/chart" uri="{C3380CC4-5D6E-409C-BE32-E72D297353CC}">
              <c16:uniqueId val="{00000000-61ED-46A9-9FFD-51F25FEF0F23}"/>
            </c:ext>
          </c:extLst>
        </c:ser>
        <c:ser>
          <c:idx val="1"/>
          <c:order val="1"/>
          <c:tx>
            <c:strRef>
              <c:f>'J-P'!$B$15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'J-P'!$D$1:$N$1</c:f>
            </c:multiLvlStrRef>
          </c:cat>
          <c:val>
            <c:numRef>
              <c:f>'J-P'!$D$15:$N$15</c:f>
            </c:numRef>
          </c:val>
          <c:smooth val="0"/>
          <c:extLst>
            <c:ext xmlns:c16="http://schemas.microsoft.com/office/drawing/2014/chart" uri="{C3380CC4-5D6E-409C-BE32-E72D297353CC}">
              <c16:uniqueId val="{00000001-61ED-46A9-9FFD-51F25FEF0F23}"/>
            </c:ext>
          </c:extLst>
        </c:ser>
        <c:ser>
          <c:idx val="2"/>
          <c:order val="2"/>
          <c:tx>
            <c:strRef>
              <c:f>'J-P'!$B$13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'J-P'!$D$1:$N$1</c:f>
            </c:multiLvlStrRef>
          </c:cat>
          <c:val>
            <c:numRef>
              <c:f>'J-P'!$D$13:$N$13</c:f>
            </c:numRef>
          </c:val>
          <c:smooth val="0"/>
          <c:extLst>
            <c:ext xmlns:c16="http://schemas.microsoft.com/office/drawing/2014/chart" uri="{C3380CC4-5D6E-409C-BE32-E72D297353CC}">
              <c16:uniqueId val="{00000002-61ED-46A9-9FFD-51F25FEF0F23}"/>
            </c:ext>
          </c:extLst>
        </c:ser>
        <c:ser>
          <c:idx val="3"/>
          <c:order val="3"/>
          <c:tx>
            <c:strRef>
              <c:f>'J-P'!$B$14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'J-P'!$D$1:$N$1</c:f>
            </c:multiLvlStrRef>
          </c:cat>
          <c:val>
            <c:numRef>
              <c:f>'J-P'!$D$14:$N$14</c:f>
            </c:numRef>
          </c:val>
          <c:smooth val="0"/>
          <c:extLst>
            <c:ext xmlns:c16="http://schemas.microsoft.com/office/drawing/2014/chart" uri="{C3380CC4-5D6E-409C-BE32-E72D297353CC}">
              <c16:uniqueId val="{00000003-61ED-46A9-9FFD-51F25FEF0F23}"/>
            </c:ext>
          </c:extLst>
        </c:ser>
        <c:ser>
          <c:idx val="4"/>
          <c:order val="4"/>
          <c:tx>
            <c:strRef>
              <c:f>'J-P'!$B$10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'J-P'!$D$1:$N$1</c:f>
            </c:multiLvlStrRef>
          </c:cat>
          <c:val>
            <c:numRef>
              <c:f>'J-P'!$D$10:$N$10</c:f>
            </c:numRef>
          </c:val>
          <c:smooth val="0"/>
          <c:extLst>
            <c:ext xmlns:c16="http://schemas.microsoft.com/office/drawing/2014/chart" uri="{C3380CC4-5D6E-409C-BE32-E72D297353CC}">
              <c16:uniqueId val="{00000004-61ED-46A9-9FFD-51F25FEF0F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75472768"/>
        <c:axId val="-675477120"/>
      </c:lineChart>
      <c:catAx>
        <c:axId val="-6754727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675477120"/>
        <c:crosses val="autoZero"/>
        <c:auto val="1"/>
        <c:lblAlgn val="ctr"/>
        <c:lblOffset val="100"/>
        <c:noMultiLvlLbl val="0"/>
      </c:catAx>
      <c:valAx>
        <c:axId val="-675477120"/>
        <c:scaling>
          <c:orientation val="minMax"/>
          <c:max val="1.05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75472768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'J-P'!$B$28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7BA9-4A96-8906-E6BAA0459BCE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1ACA-4172-BC03-82D57B537C18}"/>
              </c:ext>
            </c:extLst>
          </c:dPt>
          <c:cat>
            <c:strRef>
              <c:f>'J-P'!$C$17:$AP$17</c:f>
              <c:strCache>
                <c:ptCount val="15"/>
                <c:pt idx="0">
                  <c:v>PROM. 2022</c:v>
                </c:pt>
                <c:pt idx="1">
                  <c:v>Dic-22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'J-P'!$C$18:$AP$18</c:f>
              <c:numCache>
                <c:formatCode>0%</c:formatCode>
                <c:ptCount val="15"/>
                <c:pt idx="0" formatCode="0.00%">
                  <c:v>0.86144358572281954</c:v>
                </c:pt>
                <c:pt idx="1">
                  <c:v>0.91611559139784904</c:v>
                </c:pt>
                <c:pt idx="2">
                  <c:v>0.89162202380952404</c:v>
                </c:pt>
                <c:pt idx="3">
                  <c:v>0.91157258064516133</c:v>
                </c:pt>
                <c:pt idx="4">
                  <c:v>0.90805555555555562</c:v>
                </c:pt>
                <c:pt idx="5">
                  <c:v>0.91444892473118278</c:v>
                </c:pt>
                <c:pt idx="6">
                  <c:v>0.87412500000000004</c:v>
                </c:pt>
                <c:pt idx="7">
                  <c:v>0.92876344086021501</c:v>
                </c:pt>
                <c:pt idx="8">
                  <c:v>0.92987903225806501</c:v>
                </c:pt>
                <c:pt idx="9">
                  <c:v>0.92929166666666674</c:v>
                </c:pt>
                <c:pt idx="10">
                  <c:v>0.894381720430107</c:v>
                </c:pt>
                <c:pt idx="11">
                  <c:v>0.93031944444444448</c:v>
                </c:pt>
                <c:pt idx="12">
                  <c:v>0.952889784946237</c:v>
                </c:pt>
                <c:pt idx="13" formatCode="0.0%">
                  <c:v>0.91512206381208394</c:v>
                </c:pt>
                <c:pt idx="14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ACA-4172-BC03-82D57B537C18}"/>
            </c:ext>
          </c:extLst>
        </c:ser>
        <c:ser>
          <c:idx val="10"/>
          <c:order val="1"/>
          <c:tx>
            <c:strRef>
              <c:f>'J-P'!$B$19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cat>
            <c:strRef>
              <c:f>'J-P'!$C$17:$AP$17</c:f>
              <c:strCache>
                <c:ptCount val="15"/>
                <c:pt idx="0">
                  <c:v>PROM. 2022</c:v>
                </c:pt>
                <c:pt idx="1">
                  <c:v>Dic-22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'J-P'!$C$19:$AP$19</c:f>
              <c:numCache>
                <c:formatCode>0.00%</c:formatCode>
                <c:ptCount val="15"/>
                <c:pt idx="0">
                  <c:v>9.5036166992229207E-2</c:v>
                </c:pt>
                <c:pt idx="1">
                  <c:v>5.2316647912260497E-2</c:v>
                </c:pt>
                <c:pt idx="2">
                  <c:v>7.2656091541866197E-2</c:v>
                </c:pt>
                <c:pt idx="3">
                  <c:v>8.371288365354479E-2</c:v>
                </c:pt>
                <c:pt idx="4">
                  <c:v>0.10299741175179696</c:v>
                </c:pt>
                <c:pt idx="5">
                  <c:v>8.4067805439626109E-2</c:v>
                </c:pt>
                <c:pt idx="6">
                  <c:v>0.10284424299630845</c:v>
                </c:pt>
                <c:pt idx="7">
                  <c:v>9.2465922898963882E-2</c:v>
                </c:pt>
                <c:pt idx="8">
                  <c:v>0.108610326356538</c:v>
                </c:pt>
                <c:pt idx="9">
                  <c:v>8.2863122952786555E-2</c:v>
                </c:pt>
                <c:pt idx="10">
                  <c:v>4.9054839723138198E-2</c:v>
                </c:pt>
                <c:pt idx="11">
                  <c:v>9.6431605081457233E-2</c:v>
                </c:pt>
                <c:pt idx="12">
                  <c:v>6.0069489377495497E-2</c:v>
                </c:pt>
                <c:pt idx="13" formatCode="0.0%">
                  <c:v>8.2340865807148514E-2</c:v>
                </c:pt>
                <c:pt idx="14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ACA-4172-BC03-82D57B537C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675471136"/>
        <c:axId val="-675470048"/>
      </c:barChart>
      <c:lineChart>
        <c:grouping val="standard"/>
        <c:varyColors val="0"/>
        <c:ser>
          <c:idx val="5"/>
          <c:order val="2"/>
          <c:tx>
            <c:strRef>
              <c:f>'J-P'!$B$20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1ACA-4172-BC03-82D57B537C18}"/>
              </c:ext>
            </c:extLst>
          </c:dPt>
          <c:cat>
            <c:strRef>
              <c:f>'J-P'!$C$17:$AP$17</c:f>
              <c:strCache>
                <c:ptCount val="15"/>
                <c:pt idx="0">
                  <c:v>PROM. 2022</c:v>
                </c:pt>
                <c:pt idx="1">
                  <c:v>Dic-22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'J-P'!$C$20:$AP$20</c:f>
              <c:numCache>
                <c:formatCode>0.00</c:formatCode>
                <c:ptCount val="15"/>
                <c:pt idx="0">
                  <c:v>4.5547640462367509</c:v>
                </c:pt>
                <c:pt idx="1">
                  <c:v>2.7429618500398183</c:v>
                </c:pt>
                <c:pt idx="2">
                  <c:v>3.9575773062854549</c:v>
                </c:pt>
                <c:pt idx="3">
                  <c:v>4.3673011402054325</c:v>
                </c:pt>
                <c:pt idx="4">
                  <c:v>6.7339707803324842</c:v>
                </c:pt>
                <c:pt idx="5">
                  <c:v>4.7662942859041362</c:v>
                </c:pt>
                <c:pt idx="6">
                  <c:v>4.3151387476391108</c:v>
                </c:pt>
                <c:pt idx="7">
                  <c:v>3.7584678072461197</c:v>
                </c:pt>
                <c:pt idx="8">
                  <c:v>6.261656840270315</c:v>
                </c:pt>
                <c:pt idx="9">
                  <c:v>4.2648374566523044</c:v>
                </c:pt>
                <c:pt idx="10">
                  <c:v>3.2642071448570618</c:v>
                </c:pt>
                <c:pt idx="11">
                  <c:v>5.3827318359760419</c:v>
                </c:pt>
                <c:pt idx="12">
                  <c:v>7.0977107490292406</c:v>
                </c:pt>
                <c:pt idx="13">
                  <c:v>4.7427379953697928</c:v>
                </c:pt>
                <c:pt idx="14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1ACA-4172-BC03-82D57B537C18}"/>
            </c:ext>
          </c:extLst>
        </c:ser>
        <c:ser>
          <c:idx val="4"/>
          <c:order val="3"/>
          <c:tx>
            <c:strRef>
              <c:f>'J-P'!$B$21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'J-P'!$C$17:$AP$17</c:f>
              <c:strCache>
                <c:ptCount val="15"/>
                <c:pt idx="0">
                  <c:v>PROM. 2022</c:v>
                </c:pt>
                <c:pt idx="1">
                  <c:v>Dic-22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'J-P'!$C$21:$AP$21</c:f>
              <c:numCache>
                <c:formatCode>0.00</c:formatCode>
                <c:ptCount val="15"/>
                <c:pt idx="0">
                  <c:v>5.6389391021381146</c:v>
                </c:pt>
                <c:pt idx="1">
                  <c:v>3.0315384615384611</c:v>
                </c:pt>
                <c:pt idx="2">
                  <c:v>4.0754545454545452</c:v>
                </c:pt>
                <c:pt idx="3">
                  <c:v>2.5223076923076926</c:v>
                </c:pt>
                <c:pt idx="4">
                  <c:v>1.97</c:v>
                </c:pt>
                <c:pt idx="5">
                  <c:v>4.0541666666666663</c:v>
                </c:pt>
                <c:pt idx="6">
                  <c:v>2.8086666666666664</c:v>
                </c:pt>
                <c:pt idx="7">
                  <c:v>1.7058823529411764</c:v>
                </c:pt>
                <c:pt idx="8">
                  <c:v>4.3475000000000001</c:v>
                </c:pt>
                <c:pt idx="9">
                  <c:v>1.9546153846153844</c:v>
                </c:pt>
                <c:pt idx="10">
                  <c:v>3.9579999999999997</c:v>
                </c:pt>
                <c:pt idx="11">
                  <c:v>2.8891666666666667</c:v>
                </c:pt>
                <c:pt idx="12">
                  <c:v>1.9583333333333333</c:v>
                </c:pt>
                <c:pt idx="13">
                  <c:v>2.9396359808492161</c:v>
                </c:pt>
                <c:pt idx="14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1ACA-4172-BC03-82D57B537C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75473856"/>
        <c:axId val="-675476576"/>
      </c:lineChart>
      <c:catAx>
        <c:axId val="-6754711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675470048"/>
        <c:crosses val="autoZero"/>
        <c:auto val="1"/>
        <c:lblAlgn val="ctr"/>
        <c:lblOffset val="100"/>
        <c:noMultiLvlLbl val="0"/>
      </c:catAx>
      <c:valAx>
        <c:axId val="-67547004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75471136"/>
        <c:crosses val="autoZero"/>
        <c:crossBetween val="between"/>
      </c:valAx>
      <c:valAx>
        <c:axId val="-675476576"/>
        <c:scaling>
          <c:orientation val="minMax"/>
          <c:max val="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75473856"/>
        <c:crosses val="max"/>
        <c:crossBetween val="between"/>
      </c:valAx>
      <c:catAx>
        <c:axId val="-6754738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675476576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'J-P'!$B$28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'J-P'!$D$17:$N$17</c:f>
            </c:multiLvlStrRef>
          </c:cat>
          <c:val>
            <c:numRef>
              <c:f>'J-P'!$D$28:$N$28</c:f>
            </c:numRef>
          </c:val>
          <c:smooth val="0"/>
          <c:extLst>
            <c:ext xmlns:c16="http://schemas.microsoft.com/office/drawing/2014/chart" uri="{C3380CC4-5D6E-409C-BE32-E72D297353CC}">
              <c16:uniqueId val="{00000000-0DE2-45B4-9E61-E55F8361E466}"/>
            </c:ext>
          </c:extLst>
        </c:ser>
        <c:ser>
          <c:idx val="1"/>
          <c:order val="1"/>
          <c:tx>
            <c:strRef>
              <c:f>'J-P'!$B$31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'J-P'!$D$17:$N$17</c:f>
            </c:multiLvlStrRef>
          </c:cat>
          <c:val>
            <c:numRef>
              <c:f>'J-P'!$D$31:$N$31</c:f>
            </c:numRef>
          </c:val>
          <c:smooth val="0"/>
          <c:extLst>
            <c:ext xmlns:c16="http://schemas.microsoft.com/office/drawing/2014/chart" uri="{C3380CC4-5D6E-409C-BE32-E72D297353CC}">
              <c16:uniqueId val="{00000001-0DE2-45B4-9E61-E55F8361E466}"/>
            </c:ext>
          </c:extLst>
        </c:ser>
        <c:ser>
          <c:idx val="2"/>
          <c:order val="2"/>
          <c:tx>
            <c:strRef>
              <c:f>'J-P'!$B$29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'J-P'!$D$17:$N$17</c:f>
            </c:multiLvlStrRef>
          </c:cat>
          <c:val>
            <c:numRef>
              <c:f>'J-P'!$D$29:$N$29</c:f>
            </c:numRef>
          </c:val>
          <c:smooth val="0"/>
          <c:extLst>
            <c:ext xmlns:c16="http://schemas.microsoft.com/office/drawing/2014/chart" uri="{C3380CC4-5D6E-409C-BE32-E72D297353CC}">
              <c16:uniqueId val="{00000002-0DE2-45B4-9E61-E55F8361E466}"/>
            </c:ext>
          </c:extLst>
        </c:ser>
        <c:ser>
          <c:idx val="3"/>
          <c:order val="3"/>
          <c:tx>
            <c:strRef>
              <c:f>'J-P'!$B$30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'J-P'!$D$17:$N$17</c:f>
            </c:multiLvlStrRef>
          </c:cat>
          <c:val>
            <c:numRef>
              <c:f>'J-P'!$D$30:$N$30</c:f>
            </c:numRef>
          </c:val>
          <c:smooth val="0"/>
          <c:extLst>
            <c:ext xmlns:c16="http://schemas.microsoft.com/office/drawing/2014/chart" uri="{C3380CC4-5D6E-409C-BE32-E72D297353CC}">
              <c16:uniqueId val="{00000003-0DE2-45B4-9E61-E55F8361E466}"/>
            </c:ext>
          </c:extLst>
        </c:ser>
        <c:ser>
          <c:idx val="4"/>
          <c:order val="4"/>
          <c:tx>
            <c:strRef>
              <c:f>'J-P'!$B$26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'J-P'!$D$17:$N$17</c:f>
            </c:multiLvlStrRef>
          </c:cat>
          <c:val>
            <c:numRef>
              <c:f>'J-P'!$D$26:$N$26</c:f>
            </c:numRef>
          </c:val>
          <c:smooth val="0"/>
          <c:extLst>
            <c:ext xmlns:c16="http://schemas.microsoft.com/office/drawing/2014/chart" uri="{C3380CC4-5D6E-409C-BE32-E72D297353CC}">
              <c16:uniqueId val="{00000004-0DE2-45B4-9E61-E55F8361E4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75473312"/>
        <c:axId val="-675476032"/>
      </c:lineChart>
      <c:catAx>
        <c:axId val="-6754733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675476032"/>
        <c:crosses val="autoZero"/>
        <c:auto val="1"/>
        <c:lblAlgn val="ctr"/>
        <c:lblOffset val="100"/>
        <c:noMultiLvlLbl val="0"/>
      </c:catAx>
      <c:valAx>
        <c:axId val="-67547603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75473312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'J-P'!$B$44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D84E-4BC9-96C0-189D20A3A723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2347-43BD-A10E-09499D70C376}"/>
              </c:ext>
            </c:extLst>
          </c:dPt>
          <c:cat>
            <c:strRef>
              <c:f>'J-P'!$C$33:$AP$33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'J-P'!$C$34:$AP$34</c:f>
              <c:numCache>
                <c:formatCode>0%</c:formatCode>
                <c:ptCount val="15"/>
                <c:pt idx="0" formatCode="0.00%">
                  <c:v>0.81000281375583782</c:v>
                </c:pt>
                <c:pt idx="1">
                  <c:v>0.88440860215053796</c:v>
                </c:pt>
                <c:pt idx="2">
                  <c:v>0.89311011904761906</c:v>
                </c:pt>
                <c:pt idx="3">
                  <c:v>0.91442204301075269</c:v>
                </c:pt>
                <c:pt idx="4">
                  <c:v>0.62316666666666665</c:v>
                </c:pt>
                <c:pt idx="5">
                  <c:v>0.94936827956989267</c:v>
                </c:pt>
                <c:pt idx="6">
                  <c:v>0.91909722222222223</c:v>
                </c:pt>
                <c:pt idx="7">
                  <c:v>0.93548387096774188</c:v>
                </c:pt>
                <c:pt idx="8">
                  <c:v>0.83793010752688202</c:v>
                </c:pt>
                <c:pt idx="9">
                  <c:v>0.76659722222222226</c:v>
                </c:pt>
                <c:pt idx="10">
                  <c:v>0.91420698924731203</c:v>
                </c:pt>
                <c:pt idx="11">
                  <c:v>0.90704166666666652</c:v>
                </c:pt>
                <c:pt idx="12">
                  <c:v>0.90415322580645197</c:v>
                </c:pt>
                <c:pt idx="13" formatCode="0.0%">
                  <c:v>0.87074883459208052</c:v>
                </c:pt>
                <c:pt idx="14" formatCode="0.0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347-43BD-A10E-09499D70C376}"/>
            </c:ext>
          </c:extLst>
        </c:ser>
        <c:ser>
          <c:idx val="10"/>
          <c:order val="1"/>
          <c:tx>
            <c:strRef>
              <c:f>'J-P'!$B$35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cat>
            <c:strRef>
              <c:f>'J-P'!$C$33:$AP$33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'J-P'!$C$35:$AP$35</c:f>
              <c:numCache>
                <c:formatCode>0.00%</c:formatCode>
                <c:ptCount val="15"/>
                <c:pt idx="0">
                  <c:v>6.1801750326685084E-2</c:v>
                </c:pt>
                <c:pt idx="1">
                  <c:v>7.2077996767828306E-2</c:v>
                </c:pt>
                <c:pt idx="2">
                  <c:v>5.6265215516217999E-2</c:v>
                </c:pt>
                <c:pt idx="3">
                  <c:v>5.6828910457961325E-2</c:v>
                </c:pt>
                <c:pt idx="4">
                  <c:v>4.4313788439037785E-2</c:v>
                </c:pt>
                <c:pt idx="5">
                  <c:v>5.4605956883712316E-2</c:v>
                </c:pt>
                <c:pt idx="6">
                  <c:v>6.9200593969972649E-2</c:v>
                </c:pt>
                <c:pt idx="7">
                  <c:v>6.6506020036564473E-2</c:v>
                </c:pt>
                <c:pt idx="8">
                  <c:v>6.4800164780563302E-2</c:v>
                </c:pt>
                <c:pt idx="9">
                  <c:v>3.4571561435241004E-2</c:v>
                </c:pt>
                <c:pt idx="10">
                  <c:v>4.7844925497482198E-2</c:v>
                </c:pt>
                <c:pt idx="11">
                  <c:v>8.5158242474468668E-2</c:v>
                </c:pt>
                <c:pt idx="12">
                  <c:v>5.9624625516012102E-2</c:v>
                </c:pt>
                <c:pt idx="13" formatCode="0.0%">
                  <c:v>5.9316500147921843E-2</c:v>
                </c:pt>
                <c:pt idx="14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347-43BD-A10E-09499D70C3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675471680"/>
        <c:axId val="-675474944"/>
      </c:barChart>
      <c:lineChart>
        <c:grouping val="standard"/>
        <c:varyColors val="0"/>
        <c:ser>
          <c:idx val="5"/>
          <c:order val="2"/>
          <c:tx>
            <c:strRef>
              <c:f>'J-P'!$B$36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2347-43BD-A10E-09499D70C376}"/>
              </c:ext>
            </c:extLst>
          </c:dPt>
          <c:cat>
            <c:strRef>
              <c:f>'J-P'!$C$33:$AP$33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'J-P'!$C$36:$AP$36</c:f>
              <c:numCache>
                <c:formatCode>0.00</c:formatCode>
                <c:ptCount val="15"/>
                <c:pt idx="0">
                  <c:v>3.0041687889608677</c:v>
                </c:pt>
                <c:pt idx="1">
                  <c:v>5.2697024303590059</c:v>
                </c:pt>
                <c:pt idx="2">
                  <c:v>3.3768694396368582</c:v>
                </c:pt>
                <c:pt idx="3">
                  <c:v>2.5774941767909891</c:v>
                </c:pt>
                <c:pt idx="4">
                  <c:v>1.5294392766790363</c:v>
                </c:pt>
                <c:pt idx="5">
                  <c:v>3.8569825525672519</c:v>
                </c:pt>
                <c:pt idx="6">
                  <c:v>3.816124421635783</c:v>
                </c:pt>
                <c:pt idx="7">
                  <c:v>2.4362205234446779</c:v>
                </c:pt>
                <c:pt idx="8">
                  <c:v>2.3763363957352213</c:v>
                </c:pt>
                <c:pt idx="9">
                  <c:v>1.1926108333863294</c:v>
                </c:pt>
                <c:pt idx="10">
                  <c:v>1.9142754691542607</c:v>
                </c:pt>
                <c:pt idx="11">
                  <c:v>3.7076195608534164</c:v>
                </c:pt>
                <c:pt idx="12">
                  <c:v>4.0108889338366192</c:v>
                </c:pt>
                <c:pt idx="13">
                  <c:v>3.0053803345066208</c:v>
                </c:pt>
                <c:pt idx="14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2347-43BD-A10E-09499D70C376}"/>
            </c:ext>
          </c:extLst>
        </c:ser>
        <c:ser>
          <c:idx val="4"/>
          <c:order val="3"/>
          <c:tx>
            <c:strRef>
              <c:f>'J-P'!$B$37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'J-P'!$C$33:$AP$33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'J-P'!$C$37:$AP$37</c:f>
              <c:numCache>
                <c:formatCode>0.00</c:formatCode>
                <c:ptCount val="15"/>
                <c:pt idx="0">
                  <c:v>15.596218973046936</c:v>
                </c:pt>
                <c:pt idx="1">
                  <c:v>5.7777777777777777</c:v>
                </c:pt>
                <c:pt idx="2">
                  <c:v>2.9329999999999998</c:v>
                </c:pt>
                <c:pt idx="3">
                  <c:v>2.1113333333333335</c:v>
                </c:pt>
                <c:pt idx="4">
                  <c:v>16.780769230769231</c:v>
                </c:pt>
                <c:pt idx="5">
                  <c:v>3.1670000000000003</c:v>
                </c:pt>
                <c:pt idx="6">
                  <c:v>3.6041666666666665</c:v>
                </c:pt>
                <c:pt idx="7">
                  <c:v>1.3947368421052631</c:v>
                </c:pt>
                <c:pt idx="8">
                  <c:v>7.0929411764705881</c:v>
                </c:pt>
                <c:pt idx="9">
                  <c:v>7.5031249999999998</c:v>
                </c:pt>
                <c:pt idx="10">
                  <c:v>1.99</c:v>
                </c:pt>
                <c:pt idx="11">
                  <c:v>3.1286666666666667</c:v>
                </c:pt>
                <c:pt idx="12">
                  <c:v>4.2809999999999997</c:v>
                </c:pt>
                <c:pt idx="13">
                  <c:v>4.980376391149127</c:v>
                </c:pt>
                <c:pt idx="14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2347-43BD-A10E-09499D70C3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74127888"/>
        <c:axId val="-1874132784"/>
      </c:lineChart>
      <c:catAx>
        <c:axId val="-6754716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675474944"/>
        <c:crosses val="autoZero"/>
        <c:auto val="1"/>
        <c:lblAlgn val="ctr"/>
        <c:lblOffset val="100"/>
        <c:noMultiLvlLbl val="0"/>
      </c:catAx>
      <c:valAx>
        <c:axId val="-67547494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75471680"/>
        <c:crosses val="autoZero"/>
        <c:crossBetween val="between"/>
      </c:valAx>
      <c:valAx>
        <c:axId val="-1874132784"/>
        <c:scaling>
          <c:orientation val="minMax"/>
          <c:max val="5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874127888"/>
        <c:crosses val="max"/>
        <c:crossBetween val="between"/>
      </c:valAx>
      <c:catAx>
        <c:axId val="-187412788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874132784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'J-P'!$B$44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'J-P'!$D$33:$N$33</c:f>
            </c:multiLvlStrRef>
          </c:cat>
          <c:val>
            <c:numRef>
              <c:f>'J-P'!$D$44:$N$44</c:f>
            </c:numRef>
          </c:val>
          <c:smooth val="0"/>
          <c:extLst>
            <c:ext xmlns:c16="http://schemas.microsoft.com/office/drawing/2014/chart" uri="{C3380CC4-5D6E-409C-BE32-E72D297353CC}">
              <c16:uniqueId val="{00000000-FE52-453D-A6E8-6D710E8D47F5}"/>
            </c:ext>
          </c:extLst>
        </c:ser>
        <c:ser>
          <c:idx val="1"/>
          <c:order val="1"/>
          <c:tx>
            <c:strRef>
              <c:f>'J-P'!$B$47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'J-P'!$D$33:$N$33</c:f>
            </c:multiLvlStrRef>
          </c:cat>
          <c:val>
            <c:numRef>
              <c:f>'J-P'!$D$47:$N$47</c:f>
            </c:numRef>
          </c:val>
          <c:smooth val="0"/>
          <c:extLst>
            <c:ext xmlns:c16="http://schemas.microsoft.com/office/drawing/2014/chart" uri="{C3380CC4-5D6E-409C-BE32-E72D297353CC}">
              <c16:uniqueId val="{00000001-FE52-453D-A6E8-6D710E8D47F5}"/>
            </c:ext>
          </c:extLst>
        </c:ser>
        <c:ser>
          <c:idx val="2"/>
          <c:order val="2"/>
          <c:tx>
            <c:strRef>
              <c:f>'J-P'!$B$45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'J-P'!$D$33:$N$33</c:f>
            </c:multiLvlStrRef>
          </c:cat>
          <c:val>
            <c:numRef>
              <c:f>'J-P'!$D$45:$N$45</c:f>
            </c:numRef>
          </c:val>
          <c:smooth val="0"/>
          <c:extLst>
            <c:ext xmlns:c16="http://schemas.microsoft.com/office/drawing/2014/chart" uri="{C3380CC4-5D6E-409C-BE32-E72D297353CC}">
              <c16:uniqueId val="{00000002-FE52-453D-A6E8-6D710E8D47F5}"/>
            </c:ext>
          </c:extLst>
        </c:ser>
        <c:ser>
          <c:idx val="3"/>
          <c:order val="3"/>
          <c:tx>
            <c:strRef>
              <c:f>'J-P'!$B$46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'J-P'!$D$33:$N$33</c:f>
            </c:multiLvlStrRef>
          </c:cat>
          <c:val>
            <c:numRef>
              <c:f>'J-P'!$D$46:$N$46</c:f>
            </c:numRef>
          </c:val>
          <c:smooth val="0"/>
          <c:extLst>
            <c:ext xmlns:c16="http://schemas.microsoft.com/office/drawing/2014/chart" uri="{C3380CC4-5D6E-409C-BE32-E72D297353CC}">
              <c16:uniqueId val="{00000003-FE52-453D-A6E8-6D710E8D47F5}"/>
            </c:ext>
          </c:extLst>
        </c:ser>
        <c:ser>
          <c:idx val="4"/>
          <c:order val="4"/>
          <c:tx>
            <c:strRef>
              <c:f>'J-P'!$B$42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'J-P'!$D$33:$N$33</c:f>
            </c:multiLvlStrRef>
          </c:cat>
          <c:val>
            <c:numRef>
              <c:f>'J-P'!$D$42:$N$42</c:f>
            </c:numRef>
          </c:val>
          <c:smooth val="0"/>
          <c:extLst>
            <c:ext xmlns:c16="http://schemas.microsoft.com/office/drawing/2014/chart" uri="{C3380CC4-5D6E-409C-BE32-E72D297353CC}">
              <c16:uniqueId val="{00000004-FE52-453D-A6E8-6D710E8D47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74126800"/>
        <c:axId val="-1874131696"/>
      </c:lineChart>
      <c:catAx>
        <c:axId val="-18741268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1874131696"/>
        <c:crosses val="autoZero"/>
        <c:auto val="1"/>
        <c:lblAlgn val="ctr"/>
        <c:lblOffset val="100"/>
        <c:noMultiLvlLbl val="0"/>
      </c:catAx>
      <c:valAx>
        <c:axId val="-1874131696"/>
        <c:scaling>
          <c:orientation val="minMax"/>
          <c:max val="1"/>
          <c:min val="0.78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874126800"/>
        <c:crosses val="autoZero"/>
        <c:crossBetween val="between"/>
        <c:majorUnit val="2.0000000000000011E-2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'J-P'!$B$76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'J-P'!$D$65:$N$65</c:f>
            </c:multiLvlStrRef>
          </c:cat>
          <c:val>
            <c:numRef>
              <c:f>'J-P'!$D$76:$N$76</c:f>
            </c:numRef>
          </c:val>
          <c:smooth val="0"/>
          <c:extLst>
            <c:ext xmlns:c16="http://schemas.microsoft.com/office/drawing/2014/chart" uri="{C3380CC4-5D6E-409C-BE32-E72D297353CC}">
              <c16:uniqueId val="{00000000-76E1-4DDE-81BC-96B93E831B9C}"/>
            </c:ext>
          </c:extLst>
        </c:ser>
        <c:ser>
          <c:idx val="1"/>
          <c:order val="1"/>
          <c:tx>
            <c:strRef>
              <c:f>'J-P'!$B$79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'J-P'!$D$65:$N$65</c:f>
            </c:multiLvlStrRef>
          </c:cat>
          <c:val>
            <c:numRef>
              <c:f>'J-P'!$D$79:$N$79</c:f>
            </c:numRef>
          </c:val>
          <c:smooth val="0"/>
          <c:extLst>
            <c:ext xmlns:c16="http://schemas.microsoft.com/office/drawing/2014/chart" uri="{C3380CC4-5D6E-409C-BE32-E72D297353CC}">
              <c16:uniqueId val="{00000001-76E1-4DDE-81BC-96B93E831B9C}"/>
            </c:ext>
          </c:extLst>
        </c:ser>
        <c:ser>
          <c:idx val="2"/>
          <c:order val="2"/>
          <c:tx>
            <c:strRef>
              <c:f>'J-P'!$B$77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'J-P'!$D$65:$N$65</c:f>
            </c:multiLvlStrRef>
          </c:cat>
          <c:val>
            <c:numRef>
              <c:f>'J-P'!$D$77:$N$77</c:f>
            </c:numRef>
          </c:val>
          <c:smooth val="0"/>
          <c:extLst>
            <c:ext xmlns:c16="http://schemas.microsoft.com/office/drawing/2014/chart" uri="{C3380CC4-5D6E-409C-BE32-E72D297353CC}">
              <c16:uniqueId val="{00000002-76E1-4DDE-81BC-96B93E831B9C}"/>
            </c:ext>
          </c:extLst>
        </c:ser>
        <c:ser>
          <c:idx val="3"/>
          <c:order val="3"/>
          <c:tx>
            <c:strRef>
              <c:f>'J-P'!$B$78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'J-P'!$D$65:$N$65</c:f>
            </c:multiLvlStrRef>
          </c:cat>
          <c:val>
            <c:numRef>
              <c:f>'J-P'!$D$78:$N$78</c:f>
            </c:numRef>
          </c:val>
          <c:smooth val="0"/>
          <c:extLst>
            <c:ext xmlns:c16="http://schemas.microsoft.com/office/drawing/2014/chart" uri="{C3380CC4-5D6E-409C-BE32-E72D297353CC}">
              <c16:uniqueId val="{00000003-76E1-4DDE-81BC-96B93E831B9C}"/>
            </c:ext>
          </c:extLst>
        </c:ser>
        <c:ser>
          <c:idx val="4"/>
          <c:order val="4"/>
          <c:tx>
            <c:strRef>
              <c:f>'J-P'!$B$74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'J-P'!$D$65:$N$65</c:f>
            </c:multiLvlStrRef>
          </c:cat>
          <c:val>
            <c:numRef>
              <c:f>'J-P'!$D$74:$N$74</c:f>
            </c:numRef>
          </c:val>
          <c:smooth val="0"/>
          <c:extLst>
            <c:ext xmlns:c16="http://schemas.microsoft.com/office/drawing/2014/chart" uri="{C3380CC4-5D6E-409C-BE32-E72D297353CC}">
              <c16:uniqueId val="{00000004-76E1-4DDE-81BC-96B93E831B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74128432"/>
        <c:axId val="-1874126256"/>
      </c:lineChart>
      <c:catAx>
        <c:axId val="-18741284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1874126256"/>
        <c:crosses val="autoZero"/>
        <c:auto val="1"/>
        <c:lblAlgn val="ctr"/>
        <c:lblOffset val="100"/>
        <c:noMultiLvlLbl val="0"/>
      </c:catAx>
      <c:valAx>
        <c:axId val="-1874126256"/>
        <c:scaling>
          <c:orientation val="minMax"/>
          <c:max val="1"/>
          <c:min val="0.60000000000000064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874128432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624473561178573"/>
          <c:y val="4.9257042101196219E-2"/>
          <c:w val="0.84375526438821424"/>
          <c:h val="0.79469927397327711"/>
        </c:manualLayout>
      </c:layout>
      <c:lineChart>
        <c:grouping val="standard"/>
        <c:varyColors val="0"/>
        <c:ser>
          <c:idx val="0"/>
          <c:order val="0"/>
          <c:tx>
            <c:strRef>
              <c:f>'J-P'!$B$2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'J-P'!$C$1:$AP$1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'J-P'!$C$2:$AP$2</c:f>
              <c:numCache>
                <c:formatCode>0%</c:formatCode>
                <c:ptCount val="15"/>
                <c:pt idx="0" formatCode="0.00%">
                  <c:v>0.82957373875701645</c:v>
                </c:pt>
                <c:pt idx="1">
                  <c:v>0.72344086021505405</c:v>
                </c:pt>
                <c:pt idx="2">
                  <c:v>0.86940476190476201</c:v>
                </c:pt>
                <c:pt idx="3">
                  <c:v>0.86825268817204304</c:v>
                </c:pt>
                <c:pt idx="4">
                  <c:v>0.90016666666666667</c:v>
                </c:pt>
                <c:pt idx="5">
                  <c:v>0.89135752688172043</c:v>
                </c:pt>
                <c:pt idx="6">
                  <c:v>0.93112499999999998</c:v>
                </c:pt>
                <c:pt idx="7">
                  <c:v>0.70647849462365597</c:v>
                </c:pt>
                <c:pt idx="8">
                  <c:v>0.84112903225806401</c:v>
                </c:pt>
                <c:pt idx="9">
                  <c:v>0.93252777777777784</c:v>
                </c:pt>
                <c:pt idx="10">
                  <c:v>0.91420698924731203</c:v>
                </c:pt>
                <c:pt idx="11">
                  <c:v>0.89976388888888892</c:v>
                </c:pt>
                <c:pt idx="12">
                  <c:v>0.83931451612903196</c:v>
                </c:pt>
                <c:pt idx="13" formatCode="0.0%">
                  <c:v>0.8597640168970816</c:v>
                </c:pt>
                <c:pt idx="14" formatCode="0.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E96-443F-AC33-16FF3501D268}"/>
            </c:ext>
          </c:extLst>
        </c:ser>
        <c:ser>
          <c:idx val="1"/>
          <c:order val="1"/>
          <c:tx>
            <c:strRef>
              <c:f>'J-P'!$B$3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'J-P'!$C$1:$AP$1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'J-P'!$C$3:$AP$3</c:f>
              <c:numCache>
                <c:formatCode>0.00%</c:formatCode>
                <c:ptCount val="15"/>
                <c:pt idx="0">
                  <c:v>8.7879367019424504E-2</c:v>
                </c:pt>
                <c:pt idx="1">
                  <c:v>0.118988183612399</c:v>
                </c:pt>
                <c:pt idx="2">
                  <c:v>0.12665279576857599</c:v>
                </c:pt>
                <c:pt idx="3">
                  <c:v>8.473966603794654E-2</c:v>
                </c:pt>
                <c:pt idx="4">
                  <c:v>0.12687019950904974</c:v>
                </c:pt>
                <c:pt idx="5">
                  <c:v>0.10890056736207</c:v>
                </c:pt>
                <c:pt idx="6">
                  <c:v>8.3125374451028911E-2</c:v>
                </c:pt>
                <c:pt idx="7">
                  <c:v>0.12238770510417828</c:v>
                </c:pt>
                <c:pt idx="8">
                  <c:v>0.120283152706815</c:v>
                </c:pt>
                <c:pt idx="9">
                  <c:v>6.2248884029783111E-2</c:v>
                </c:pt>
                <c:pt idx="10">
                  <c:v>0.13303507279396901</c:v>
                </c:pt>
                <c:pt idx="11">
                  <c:v>0.12936516545012119</c:v>
                </c:pt>
                <c:pt idx="12">
                  <c:v>0.10696620278916</c:v>
                </c:pt>
                <c:pt idx="13" formatCode="0.0%">
                  <c:v>0.1102969141345914</c:v>
                </c:pt>
                <c:pt idx="14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339-4E6B-9956-8AA4EA3FBD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74132240"/>
        <c:axId val="-1874127344"/>
      </c:lineChart>
      <c:catAx>
        <c:axId val="-1874132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874127344"/>
        <c:crosses val="autoZero"/>
        <c:auto val="1"/>
        <c:lblAlgn val="ctr"/>
        <c:lblOffset val="100"/>
        <c:noMultiLvlLbl val="0"/>
      </c:catAx>
      <c:valAx>
        <c:axId val="-187412734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874132240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'J-P'!$B$18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'J-P'!$C$17:$AP$17</c:f>
              <c:strCache>
                <c:ptCount val="15"/>
                <c:pt idx="0">
                  <c:v>PROM. 2022</c:v>
                </c:pt>
                <c:pt idx="1">
                  <c:v>Dic-22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'J-P'!$C$18:$AP$18</c:f>
              <c:numCache>
                <c:formatCode>0%</c:formatCode>
                <c:ptCount val="15"/>
                <c:pt idx="0" formatCode="0.00%">
                  <c:v>0.86144358572281954</c:v>
                </c:pt>
                <c:pt idx="1">
                  <c:v>0.91611559139784904</c:v>
                </c:pt>
                <c:pt idx="2">
                  <c:v>0.89162202380952404</c:v>
                </c:pt>
                <c:pt idx="3">
                  <c:v>0.91157258064516133</c:v>
                </c:pt>
                <c:pt idx="4">
                  <c:v>0.90805555555555562</c:v>
                </c:pt>
                <c:pt idx="5">
                  <c:v>0.91444892473118278</c:v>
                </c:pt>
                <c:pt idx="6">
                  <c:v>0.87412500000000004</c:v>
                </c:pt>
                <c:pt idx="7">
                  <c:v>0.92876344086021501</c:v>
                </c:pt>
                <c:pt idx="8">
                  <c:v>0.92987903225806501</c:v>
                </c:pt>
                <c:pt idx="9">
                  <c:v>0.92929166666666674</c:v>
                </c:pt>
                <c:pt idx="10">
                  <c:v>0.894381720430107</c:v>
                </c:pt>
                <c:pt idx="11">
                  <c:v>0.93031944444444448</c:v>
                </c:pt>
                <c:pt idx="12">
                  <c:v>0.952889784946237</c:v>
                </c:pt>
                <c:pt idx="13" formatCode="0.0%">
                  <c:v>0.91512206381208394</c:v>
                </c:pt>
                <c:pt idx="14" formatCode="0.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DA2-4A14-9A5D-44CAA7E37705}"/>
            </c:ext>
          </c:extLst>
        </c:ser>
        <c:ser>
          <c:idx val="1"/>
          <c:order val="1"/>
          <c:tx>
            <c:strRef>
              <c:f>'J-P'!$B$19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'J-P'!$C$17:$AP$17</c:f>
              <c:strCache>
                <c:ptCount val="15"/>
                <c:pt idx="0">
                  <c:v>PROM. 2022</c:v>
                </c:pt>
                <c:pt idx="1">
                  <c:v>Dic-22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'J-P'!$C$19:$AP$19</c:f>
              <c:numCache>
                <c:formatCode>0.00%</c:formatCode>
                <c:ptCount val="15"/>
                <c:pt idx="0">
                  <c:v>9.5036166992229207E-2</c:v>
                </c:pt>
                <c:pt idx="1">
                  <c:v>5.2316647912260497E-2</c:v>
                </c:pt>
                <c:pt idx="2">
                  <c:v>7.2656091541866197E-2</c:v>
                </c:pt>
                <c:pt idx="3">
                  <c:v>8.371288365354479E-2</c:v>
                </c:pt>
                <c:pt idx="4">
                  <c:v>0.10299741175179696</c:v>
                </c:pt>
                <c:pt idx="5">
                  <c:v>8.4067805439626109E-2</c:v>
                </c:pt>
                <c:pt idx="6">
                  <c:v>0.10284424299630845</c:v>
                </c:pt>
                <c:pt idx="7">
                  <c:v>9.2465922898963882E-2</c:v>
                </c:pt>
                <c:pt idx="8">
                  <c:v>0.108610326356538</c:v>
                </c:pt>
                <c:pt idx="9">
                  <c:v>8.2863122952786555E-2</c:v>
                </c:pt>
                <c:pt idx="10">
                  <c:v>4.9054839723138198E-2</c:v>
                </c:pt>
                <c:pt idx="11">
                  <c:v>9.6431605081457233E-2</c:v>
                </c:pt>
                <c:pt idx="12">
                  <c:v>6.0069489377495497E-2</c:v>
                </c:pt>
                <c:pt idx="13" formatCode="0.0%">
                  <c:v>8.2340865807148514E-2</c:v>
                </c:pt>
                <c:pt idx="14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FB6-4BDE-96E0-3C55733BEC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74131152"/>
        <c:axId val="-1874130608"/>
      </c:lineChart>
      <c:catAx>
        <c:axId val="-18741311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874130608"/>
        <c:crosses val="autoZero"/>
        <c:auto val="1"/>
        <c:lblAlgn val="ctr"/>
        <c:lblOffset val="100"/>
        <c:noMultiLvlLbl val="0"/>
      </c:catAx>
      <c:valAx>
        <c:axId val="-187413060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874131152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'J-P'!$B$34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'J-P'!$C$33:$AP$33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'J-P'!$C$34:$AP$34</c:f>
              <c:numCache>
                <c:formatCode>0%</c:formatCode>
                <c:ptCount val="15"/>
                <c:pt idx="0" formatCode="0.00%">
                  <c:v>0.81000281375583782</c:v>
                </c:pt>
                <c:pt idx="1">
                  <c:v>0.88440860215053796</c:v>
                </c:pt>
                <c:pt idx="2">
                  <c:v>0.89311011904761906</c:v>
                </c:pt>
                <c:pt idx="3">
                  <c:v>0.91442204301075269</c:v>
                </c:pt>
                <c:pt idx="4">
                  <c:v>0.62316666666666665</c:v>
                </c:pt>
                <c:pt idx="5">
                  <c:v>0.94936827956989267</c:v>
                </c:pt>
                <c:pt idx="6">
                  <c:v>0.91909722222222223</c:v>
                </c:pt>
                <c:pt idx="7">
                  <c:v>0.93548387096774188</c:v>
                </c:pt>
                <c:pt idx="8">
                  <c:v>0.83793010752688202</c:v>
                </c:pt>
                <c:pt idx="9">
                  <c:v>0.76659722222222226</c:v>
                </c:pt>
                <c:pt idx="10">
                  <c:v>0.91420698924731203</c:v>
                </c:pt>
                <c:pt idx="11">
                  <c:v>0.90704166666666652</c:v>
                </c:pt>
                <c:pt idx="12">
                  <c:v>0.90415322580645197</c:v>
                </c:pt>
                <c:pt idx="13" formatCode="0.0%">
                  <c:v>0.87074883459208052</c:v>
                </c:pt>
                <c:pt idx="14" formatCode="0.0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7EE-41D2-BE0C-55E301F02D80}"/>
            </c:ext>
          </c:extLst>
        </c:ser>
        <c:ser>
          <c:idx val="1"/>
          <c:order val="1"/>
          <c:tx>
            <c:strRef>
              <c:f>'J-P'!$B$35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'J-P'!$C$33:$AP$33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'J-P'!$C$35:$AP$35</c:f>
              <c:numCache>
                <c:formatCode>0.00%</c:formatCode>
                <c:ptCount val="15"/>
                <c:pt idx="0">
                  <c:v>6.1801750326685084E-2</c:v>
                </c:pt>
                <c:pt idx="1">
                  <c:v>7.2077996767828306E-2</c:v>
                </c:pt>
                <c:pt idx="2">
                  <c:v>5.6265215516217999E-2</c:v>
                </c:pt>
                <c:pt idx="3">
                  <c:v>5.6828910457961325E-2</c:v>
                </c:pt>
                <c:pt idx="4">
                  <c:v>4.4313788439037785E-2</c:v>
                </c:pt>
                <c:pt idx="5">
                  <c:v>5.4605956883712316E-2</c:v>
                </c:pt>
                <c:pt idx="6">
                  <c:v>6.9200593969972649E-2</c:v>
                </c:pt>
                <c:pt idx="7">
                  <c:v>6.6506020036564473E-2</c:v>
                </c:pt>
                <c:pt idx="8">
                  <c:v>6.4800164780563302E-2</c:v>
                </c:pt>
                <c:pt idx="9">
                  <c:v>3.4571561435241004E-2</c:v>
                </c:pt>
                <c:pt idx="10">
                  <c:v>4.7844925497482198E-2</c:v>
                </c:pt>
                <c:pt idx="11">
                  <c:v>8.5158242474468668E-2</c:v>
                </c:pt>
                <c:pt idx="12">
                  <c:v>5.9624625516012102E-2</c:v>
                </c:pt>
                <c:pt idx="13" formatCode="0.0%">
                  <c:v>5.9316500147921843E-2</c:v>
                </c:pt>
                <c:pt idx="14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B3B-40A4-A361-AEC2A25DA2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74129520"/>
        <c:axId val="-1980971200"/>
      </c:lineChart>
      <c:catAx>
        <c:axId val="-18741295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0971200"/>
        <c:crosses val="autoZero"/>
        <c:auto val="1"/>
        <c:lblAlgn val="ctr"/>
        <c:lblOffset val="100"/>
        <c:noMultiLvlLbl val="0"/>
      </c:catAx>
      <c:valAx>
        <c:axId val="-198097120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874129520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706704660695717"/>
          <c:y val="0.16468560561036488"/>
          <c:w val="0.82052344881152628"/>
          <c:h val="0.66901806485104443"/>
        </c:manualLayout>
      </c:layout>
      <c:lineChart>
        <c:grouping val="standard"/>
        <c:varyColors val="0"/>
        <c:ser>
          <c:idx val="0"/>
          <c:order val="0"/>
          <c:tx>
            <c:strRef>
              <c:f>'J-P'!$B$66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dLbls>
            <c:numFmt formatCode="0.0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600"/>
                </a:pPr>
                <a:endParaRPr lang="es-PE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'J-P'!$C$65:$AP$65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'J-P'!$C$66:$AP$66</c:f>
              <c:numCache>
                <c:formatCode>0.0%</c:formatCode>
                <c:ptCount val="15"/>
                <c:pt idx="0">
                  <c:v>0.83902047288030424</c:v>
                </c:pt>
                <c:pt idx="1">
                  <c:v>0.84101814516129059</c:v>
                </c:pt>
                <c:pt idx="2">
                  <c:v>0.88758556547619061</c:v>
                </c:pt>
                <c:pt idx="3">
                  <c:v>0.89080981182795704</c:v>
                </c:pt>
                <c:pt idx="4">
                  <c:v>0.79665972222222214</c:v>
                </c:pt>
                <c:pt idx="5">
                  <c:v>0.9120799731182796</c:v>
                </c:pt>
                <c:pt idx="6">
                  <c:v>0.91181597222222222</c:v>
                </c:pt>
                <c:pt idx="7">
                  <c:v>0.86838373655913981</c:v>
                </c:pt>
                <c:pt idx="8">
                  <c:v>0.87082661290322583</c:v>
                </c:pt>
                <c:pt idx="9">
                  <c:v>0.88462152777777781</c:v>
                </c:pt>
                <c:pt idx="10">
                  <c:v>0.89306451612903226</c:v>
                </c:pt>
                <c:pt idx="11">
                  <c:v>0.91078472222222218</c:v>
                </c:pt>
                <c:pt idx="12">
                  <c:v>0.90416330645161302</c:v>
                </c:pt>
                <c:pt idx="13">
                  <c:v>0.88098446767259786</c:v>
                </c:pt>
                <c:pt idx="14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9A3-4837-A440-A7A40A3FFF42}"/>
            </c:ext>
          </c:extLst>
        </c:ser>
        <c:ser>
          <c:idx val="1"/>
          <c:order val="1"/>
          <c:tx>
            <c:strRef>
              <c:f>'J-P'!$B$67</c:f>
              <c:strCache>
                <c:ptCount val="1"/>
                <c:pt idx="0">
                  <c:v>UTIL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dLbls>
            <c:numFmt formatCode="0.0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600"/>
                </a:pPr>
                <a:endParaRPr lang="es-PE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'J-P'!$C$65:$AP$65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'J-P'!$C$67:$AP$67</c:f>
              <c:numCache>
                <c:formatCode>0.00%</c:formatCode>
                <c:ptCount val="15"/>
                <c:pt idx="0">
                  <c:v>7.911587796525904E-2</c:v>
                </c:pt>
                <c:pt idx="1">
                  <c:v>7.7241738872998705E-2</c:v>
                </c:pt>
                <c:pt idx="2">
                  <c:v>8.5871141402060508E-2</c:v>
                </c:pt>
                <c:pt idx="3">
                  <c:v>8.3073858904067932E-2</c:v>
                </c:pt>
                <c:pt idx="4">
                  <c:v>9.0271379042560621E-2</c:v>
                </c:pt>
                <c:pt idx="5">
                  <c:v>8.2548259253774639E-2</c:v>
                </c:pt>
                <c:pt idx="6">
                  <c:v>8.7304088128294946E-2</c:v>
                </c:pt>
                <c:pt idx="7">
                  <c:v>8.6852214406524075E-2</c:v>
                </c:pt>
                <c:pt idx="8">
                  <c:v>0.10133321885414306</c:v>
                </c:pt>
                <c:pt idx="9">
                  <c:v>6.476598555298925E-2</c:v>
                </c:pt>
                <c:pt idx="10">
                  <c:v>8.1741209579254931E-2</c:v>
                </c:pt>
                <c:pt idx="11">
                  <c:v>9.8233159983077051E-2</c:v>
                </c:pt>
                <c:pt idx="12">
                  <c:v>8.5471952867495649E-2</c:v>
                </c:pt>
                <c:pt idx="13" formatCode="0.0%">
                  <c:v>8.5392350570603445E-2</c:v>
                </c:pt>
                <c:pt idx="14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789-46BA-A098-DBCFEC96E0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0965760"/>
        <c:axId val="-1980968480"/>
      </c:lineChart>
      <c:catAx>
        <c:axId val="-19809657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#,##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0968480"/>
        <c:crosses val="autoZero"/>
        <c:auto val="1"/>
        <c:lblAlgn val="ctr"/>
        <c:lblOffset val="100"/>
        <c:noMultiLvlLbl val="0"/>
      </c:catAx>
      <c:valAx>
        <c:axId val="-198096848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UTILIZACION Y 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0965760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  <c:userShapes r:id="rId1"/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'J-P'!$A$1</c:f>
              <c:strCache>
                <c:ptCount val="1"/>
                <c:pt idx="0">
                  <c:v>BOOMER H-281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multiLvlStrRef>
              <c:f>'J-P'!$C$49:$N$49</c:f>
            </c:multiLvlStrRef>
          </c:cat>
          <c:val>
            <c:numRef>
              <c:f>'J-P'!$C$2:$N$2</c:f>
            </c:numRef>
          </c:val>
          <c:smooth val="0"/>
          <c:extLst>
            <c:ext xmlns:c16="http://schemas.microsoft.com/office/drawing/2014/chart" uri="{C3380CC4-5D6E-409C-BE32-E72D297353CC}">
              <c16:uniqueId val="{00000000-F792-4F04-B99C-2659BCEDFB34}"/>
            </c:ext>
          </c:extLst>
        </c:ser>
        <c:ser>
          <c:idx val="1"/>
          <c:order val="1"/>
          <c:tx>
            <c:strRef>
              <c:f>'J-P'!$A$49</c:f>
              <c:strCache>
                <c:ptCount val="1"/>
                <c:pt idx="0">
                  <c:v>FURUKAWA T2AM - 02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cat>
            <c:multiLvlStrRef>
              <c:f>'J-P'!$C$49:$N$49</c:f>
            </c:multiLvlStrRef>
          </c:cat>
          <c:val>
            <c:numRef>
              <c:f>'J-P'!$C$50:$N$50</c:f>
            </c:numRef>
          </c:val>
          <c:smooth val="0"/>
          <c:extLst>
            <c:ext xmlns:c16="http://schemas.microsoft.com/office/drawing/2014/chart" uri="{C3380CC4-5D6E-409C-BE32-E72D297353CC}">
              <c16:uniqueId val="{00000001-F792-4F04-B99C-2659BCEDFB34}"/>
            </c:ext>
          </c:extLst>
        </c:ser>
        <c:ser>
          <c:idx val="2"/>
          <c:order val="2"/>
          <c:tx>
            <c:strRef>
              <c:f>'J-P'!$A$17</c:f>
              <c:strCache>
                <c:ptCount val="1"/>
                <c:pt idx="0">
                  <c:v>SANDVIK DD321-40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/>
                </a:solidFill>
                <a:round/>
              </a:ln>
              <a:effectLst/>
            </c:spPr>
          </c:marker>
          <c:cat>
            <c:multiLvlStrRef>
              <c:f>'J-P'!$C$49:$N$49</c:f>
            </c:multiLvlStrRef>
          </c:cat>
          <c:val>
            <c:numRef>
              <c:f>'J-P'!$C$18:$N$18</c:f>
            </c:numRef>
          </c:val>
          <c:smooth val="0"/>
          <c:extLst>
            <c:ext xmlns:c16="http://schemas.microsoft.com/office/drawing/2014/chart" uri="{C3380CC4-5D6E-409C-BE32-E72D297353CC}">
              <c16:uniqueId val="{00000002-F792-4F04-B99C-2659BCEDFB34}"/>
            </c:ext>
          </c:extLst>
        </c:ser>
        <c:ser>
          <c:idx val="3"/>
          <c:order val="3"/>
          <c:tx>
            <c:strRef>
              <c:f>'J-P'!$A$33</c:f>
              <c:strCache>
                <c:ptCount val="1"/>
                <c:pt idx="0">
                  <c:v>FURUKAWA T2AM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4"/>
                </a:solidFill>
                <a:round/>
              </a:ln>
              <a:effectLst/>
            </c:spPr>
          </c:marker>
          <c:cat>
            <c:multiLvlStrRef>
              <c:f>'J-P'!$C$49:$N$49</c:f>
            </c:multiLvlStrRef>
          </c:cat>
          <c:val>
            <c:numRef>
              <c:f>'J-P'!$C$34:$N$34</c:f>
            </c:numRef>
          </c:val>
          <c:smooth val="0"/>
          <c:extLst>
            <c:ext xmlns:c16="http://schemas.microsoft.com/office/drawing/2014/chart" uri="{C3380CC4-5D6E-409C-BE32-E72D297353CC}">
              <c16:uniqueId val="{00000003-F792-4F04-B99C-2659BCEDFB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0966848"/>
        <c:axId val="-1980966304"/>
      </c:lineChart>
      <c:catAx>
        <c:axId val="-1980966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0966304"/>
        <c:crosses val="autoZero"/>
        <c:auto val="1"/>
        <c:lblAlgn val="ctr"/>
        <c:lblOffset val="100"/>
        <c:noMultiLvlLbl val="0"/>
      </c:catAx>
      <c:valAx>
        <c:axId val="-1980966304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0966848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'J-P'!$B$60</c:f>
              <c:strCache>
                <c:ptCount val="1"/>
                <c:pt idx="0">
                  <c:v>% DISPONIBILIDAD FISICA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2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6387-4098-AAD0-61E523D45C47}"/>
              </c:ext>
            </c:extLst>
          </c:dPt>
          <c:cat>
            <c:strRef>
              <c:f>'J-P'!$D$49:$AP$49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'J-P'!$D$50:$AP$50</c:f>
              <c:numCache>
                <c:formatCode>0%</c:formatCode>
                <c:ptCount val="15"/>
                <c:pt idx="0" formatCode="0.00%">
                  <c:v>0.85506175328554346</c:v>
                </c:pt>
                <c:pt idx="1">
                  <c:v>0.84010752688172097</c:v>
                </c:pt>
                <c:pt idx="2">
                  <c:v>0.89620535714285698</c:v>
                </c:pt>
                <c:pt idx="3">
                  <c:v>0.86899193548387088</c:v>
                </c:pt>
                <c:pt idx="4">
                  <c:v>0.75524999999999987</c:v>
                </c:pt>
                <c:pt idx="5">
                  <c:v>0.89314516129032251</c:v>
                </c:pt>
                <c:pt idx="6">
                  <c:v>0.92291666666666672</c:v>
                </c:pt>
                <c:pt idx="7">
                  <c:v>0.90280913978494626</c:v>
                </c:pt>
                <c:pt idx="8">
                  <c:v>0.87436827956989205</c:v>
                </c:pt>
                <c:pt idx="9">
                  <c:v>0.91006944444444438</c:v>
                </c:pt>
                <c:pt idx="10">
                  <c:v>0.84946236559139798</c:v>
                </c:pt>
                <c:pt idx="11">
                  <c:v>0.9060138888888889</c:v>
                </c:pt>
                <c:pt idx="12">
                  <c:v>0.92029569892473095</c:v>
                </c:pt>
                <c:pt idx="13" formatCode="0.0%">
                  <c:v>0.87830295538914493</c:v>
                </c:pt>
                <c:pt idx="14" formatCode="0.0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347-43BD-A10E-09499D70C376}"/>
            </c:ext>
          </c:extLst>
        </c:ser>
        <c:ser>
          <c:idx val="10"/>
          <c:order val="1"/>
          <c:tx>
            <c:strRef>
              <c:f>'J-P'!$B$51</c:f>
              <c:strCache>
                <c:ptCount val="1"/>
                <c:pt idx="0">
                  <c:v>UTILIZACION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2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9-6387-4098-AAD0-61E523D45C47}"/>
              </c:ext>
            </c:extLst>
          </c:dPt>
          <c:cat>
            <c:strRef>
              <c:f>'J-P'!$D$49:$AP$49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'J-P'!$D$51:$AP$51</c:f>
              <c:numCache>
                <c:formatCode>0.00%</c:formatCode>
                <c:ptCount val="15"/>
                <c:pt idx="0">
                  <c:v>7.1746227522697367E-2</c:v>
                </c:pt>
                <c:pt idx="1">
                  <c:v>6.5584127199507E-2</c:v>
                </c:pt>
                <c:pt idx="2">
                  <c:v>8.7910462781581794E-2</c:v>
                </c:pt>
                <c:pt idx="3">
                  <c:v>0.10701397546681908</c:v>
                </c:pt>
                <c:pt idx="4">
                  <c:v>8.690411647035802E-2</c:v>
                </c:pt>
                <c:pt idx="5">
                  <c:v>8.261870732969015E-2</c:v>
                </c:pt>
                <c:pt idx="6">
                  <c:v>9.404614109586977E-2</c:v>
                </c:pt>
                <c:pt idx="7">
                  <c:v>6.6049209586389671E-2</c:v>
                </c:pt>
                <c:pt idx="8">
                  <c:v>0.111639231572656</c:v>
                </c:pt>
                <c:pt idx="9">
                  <c:v>7.938037379414635E-2</c:v>
                </c:pt>
                <c:pt idx="10">
                  <c:v>9.7030000302430294E-2</c:v>
                </c:pt>
                <c:pt idx="11">
                  <c:v>8.1977626926261107E-2</c:v>
                </c:pt>
                <c:pt idx="12">
                  <c:v>0.11522749378731501</c:v>
                </c:pt>
                <c:pt idx="13" formatCode="0.0%">
                  <c:v>8.9615122192752014E-2</c:v>
                </c:pt>
                <c:pt idx="14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347-43BD-A10E-09499D70C3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980969568"/>
        <c:axId val="-1980970656"/>
      </c:barChart>
      <c:lineChart>
        <c:grouping val="standard"/>
        <c:varyColors val="0"/>
        <c:ser>
          <c:idx val="5"/>
          <c:order val="2"/>
          <c:tx>
            <c:strRef>
              <c:f>'J-P'!$B$52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2347-43BD-A10E-09499D70C376}"/>
              </c:ext>
            </c:extLst>
          </c:dPt>
          <c:cat>
            <c:strRef>
              <c:f>'J-P'!$D$49:$AP$49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'J-P'!$D$52:$AP$52</c:f>
              <c:numCache>
                <c:formatCode>0.00</c:formatCode>
                <c:ptCount val="15"/>
                <c:pt idx="0">
                  <c:v>3.6340946240768601</c:v>
                </c:pt>
                <c:pt idx="1">
                  <c:v>3.726609351343622</c:v>
                </c:pt>
                <c:pt idx="2">
                  <c:v>6.6180095262759568</c:v>
                </c:pt>
                <c:pt idx="3">
                  <c:v>3.2946545504077398</c:v>
                </c:pt>
                <c:pt idx="4">
                  <c:v>5.2507467171390312</c:v>
                </c:pt>
                <c:pt idx="5">
                  <c:v>3.4312581887861939</c:v>
                </c:pt>
                <c:pt idx="6">
                  <c:v>5.2078050631837884</c:v>
                </c:pt>
                <c:pt idx="7">
                  <c:v>2.3349786098464254</c:v>
                </c:pt>
                <c:pt idx="8">
                  <c:v>6.0520557762466716</c:v>
                </c:pt>
                <c:pt idx="9">
                  <c:v>4.0010761483549535</c:v>
                </c:pt>
                <c:pt idx="10">
                  <c:v>5.5748145628305386</c:v>
                </c:pt>
                <c:pt idx="11">
                  <c:v>4.8614968520734463</c:v>
                </c:pt>
                <c:pt idx="12">
                  <c:v>6.5746887496812434</c:v>
                </c:pt>
                <c:pt idx="13">
                  <c:v>4.7440161746808007</c:v>
                </c:pt>
                <c:pt idx="14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2347-43BD-A10E-09499D70C376}"/>
            </c:ext>
          </c:extLst>
        </c:ser>
        <c:ser>
          <c:idx val="4"/>
          <c:order val="3"/>
          <c:tx>
            <c:strRef>
              <c:f>'J-P'!$B$53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'J-P'!$D$49:$AP$49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'J-P'!$D$53:$AP$53</c:f>
              <c:numCache>
                <c:formatCode>0.00</c:formatCode>
                <c:ptCount val="15"/>
                <c:pt idx="0">
                  <c:v>6.2969929541849048</c:v>
                </c:pt>
                <c:pt idx="1">
                  <c:v>7.8145454545454553</c:v>
                </c:pt>
                <c:pt idx="2">
                  <c:v>4.09375</c:v>
                </c:pt>
                <c:pt idx="3">
                  <c:v>3.4985714285714287</c:v>
                </c:pt>
                <c:pt idx="4">
                  <c:v>11.58</c:v>
                </c:pt>
                <c:pt idx="5">
                  <c:v>4.21875</c:v>
                </c:pt>
                <c:pt idx="6">
                  <c:v>2.2916666666666665</c:v>
                </c:pt>
                <c:pt idx="7">
                  <c:v>3.3863157894736844</c:v>
                </c:pt>
                <c:pt idx="8">
                  <c:v>5.3724999999999996</c:v>
                </c:pt>
                <c:pt idx="9">
                  <c:v>3.9807692307692308</c:v>
                </c:pt>
                <c:pt idx="10">
                  <c:v>1.8181818181818181</c:v>
                </c:pt>
                <c:pt idx="11">
                  <c:v>2.97</c:v>
                </c:pt>
                <c:pt idx="12">
                  <c:v>3.3166666666666664</c:v>
                </c:pt>
                <c:pt idx="13">
                  <c:v>4.5284764212395805</c:v>
                </c:pt>
                <c:pt idx="14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2347-43BD-A10E-09499D70C3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0972832"/>
        <c:axId val="-1980967392"/>
      </c:lineChart>
      <c:catAx>
        <c:axId val="-19809695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80970656"/>
        <c:crosses val="autoZero"/>
        <c:auto val="1"/>
        <c:lblAlgn val="ctr"/>
        <c:lblOffset val="100"/>
        <c:noMultiLvlLbl val="0"/>
      </c:catAx>
      <c:valAx>
        <c:axId val="-19809706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0969568"/>
        <c:crosses val="autoZero"/>
        <c:crossBetween val="between"/>
      </c:valAx>
      <c:valAx>
        <c:axId val="-1980967392"/>
        <c:scaling>
          <c:orientation val="minMax"/>
          <c:max val="20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0972832"/>
        <c:crosses val="max"/>
        <c:crossBetween val="between"/>
      </c:valAx>
      <c:catAx>
        <c:axId val="-198097283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80967392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'J-P'!$B$60</c:f>
              <c:strCache>
                <c:ptCount val="1"/>
                <c:pt idx="0">
                  <c:v>% DISPONIBILIDAD FISICA</c:v>
                </c:pt>
              </c:strCache>
            </c:strRef>
          </c:tx>
          <c:cat>
            <c:multiLvlStrRef>
              <c:f>'J-P'!$I$49:$N$49</c:f>
            </c:multiLvlStrRef>
          </c:cat>
          <c:val>
            <c:numRef>
              <c:f>'J-P'!$I$60:$N$60</c:f>
            </c:numRef>
          </c:val>
          <c:smooth val="0"/>
          <c:extLst>
            <c:ext xmlns:c16="http://schemas.microsoft.com/office/drawing/2014/chart" uri="{C3380CC4-5D6E-409C-BE32-E72D297353CC}">
              <c16:uniqueId val="{00000000-FE52-453D-A6E8-6D710E8D47F5}"/>
            </c:ext>
          </c:extLst>
        </c:ser>
        <c:ser>
          <c:idx val="1"/>
          <c:order val="1"/>
          <c:tx>
            <c:strRef>
              <c:f>'J-P'!$B$63</c:f>
              <c:strCache>
                <c:ptCount val="1"/>
                <c:pt idx="0">
                  <c:v>% REP. NO PROGRAMADA </c:v>
                </c:pt>
              </c:strCache>
            </c:strRef>
          </c:tx>
          <c:cat>
            <c:multiLvlStrRef>
              <c:f>'J-P'!$I$49:$N$49</c:f>
            </c:multiLvlStrRef>
          </c:cat>
          <c:val>
            <c:numRef>
              <c:f>'J-P'!$I$63:$N$63</c:f>
            </c:numRef>
          </c:val>
          <c:smooth val="0"/>
          <c:extLst>
            <c:ext xmlns:c16="http://schemas.microsoft.com/office/drawing/2014/chart" uri="{C3380CC4-5D6E-409C-BE32-E72D297353CC}">
              <c16:uniqueId val="{00000001-FE52-453D-A6E8-6D710E8D47F5}"/>
            </c:ext>
          </c:extLst>
        </c:ser>
        <c:ser>
          <c:idx val="2"/>
          <c:order val="2"/>
          <c:tx>
            <c:strRef>
              <c:f>'J-P'!$B$61</c:f>
              <c:strCache>
                <c:ptCount val="1"/>
                <c:pt idx="0">
                  <c:v>% MANTENIMIENTO (PM) </c:v>
                </c:pt>
              </c:strCache>
            </c:strRef>
          </c:tx>
          <c:cat>
            <c:multiLvlStrRef>
              <c:f>'J-P'!$I$49:$N$49</c:f>
            </c:multiLvlStrRef>
          </c:cat>
          <c:val>
            <c:numRef>
              <c:f>'J-P'!$I$61:$N$61</c:f>
            </c:numRef>
          </c:val>
          <c:smooth val="0"/>
          <c:extLst>
            <c:ext xmlns:c16="http://schemas.microsoft.com/office/drawing/2014/chart" uri="{C3380CC4-5D6E-409C-BE32-E72D297353CC}">
              <c16:uniqueId val="{00000002-FE52-453D-A6E8-6D710E8D47F5}"/>
            </c:ext>
          </c:extLst>
        </c:ser>
        <c:ser>
          <c:idx val="3"/>
          <c:order val="3"/>
          <c:tx>
            <c:strRef>
              <c:f>'J-P'!$B$62</c:f>
              <c:strCache>
                <c:ptCount val="1"/>
                <c:pt idx="0">
                  <c:v>% REP. PROGRAMADA </c:v>
                </c:pt>
              </c:strCache>
            </c:strRef>
          </c:tx>
          <c:cat>
            <c:multiLvlStrRef>
              <c:f>'J-P'!$I$49:$N$49</c:f>
            </c:multiLvlStrRef>
          </c:cat>
          <c:val>
            <c:numRef>
              <c:f>'J-P'!$I$62:$N$62</c:f>
            </c:numRef>
          </c:val>
          <c:smooth val="0"/>
          <c:extLst>
            <c:ext xmlns:c16="http://schemas.microsoft.com/office/drawing/2014/chart" uri="{C3380CC4-5D6E-409C-BE32-E72D297353CC}">
              <c16:uniqueId val="{00000003-FE52-453D-A6E8-6D710E8D47F5}"/>
            </c:ext>
          </c:extLst>
        </c:ser>
        <c:ser>
          <c:idx val="4"/>
          <c:order val="4"/>
          <c:tx>
            <c:strRef>
              <c:f>'J-P'!$B$58</c:f>
              <c:strCache>
                <c:ptCount val="1"/>
                <c:pt idx="0">
                  <c:v>H. PROGAMADAS AL MES</c:v>
                </c:pt>
              </c:strCache>
            </c:strRef>
          </c:tx>
          <c:cat>
            <c:multiLvlStrRef>
              <c:f>'J-P'!$I$49:$N$49</c:f>
            </c:multiLvlStrRef>
          </c:cat>
          <c:val>
            <c:numRef>
              <c:f>'J-P'!$I$58:$N$58</c:f>
            </c:numRef>
          </c:val>
          <c:smooth val="0"/>
          <c:extLst>
            <c:ext xmlns:c16="http://schemas.microsoft.com/office/drawing/2014/chart" uri="{C3380CC4-5D6E-409C-BE32-E72D297353CC}">
              <c16:uniqueId val="{00000004-FE52-453D-A6E8-6D710E8D47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0971744"/>
        <c:axId val="-1980969024"/>
      </c:lineChart>
      <c:catAx>
        <c:axId val="-19809717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1980969024"/>
        <c:crosses val="autoZero"/>
        <c:auto val="1"/>
        <c:lblAlgn val="ctr"/>
        <c:lblOffset val="100"/>
        <c:noMultiLvlLbl val="0"/>
      </c:catAx>
      <c:valAx>
        <c:axId val="-1980969024"/>
        <c:scaling>
          <c:orientation val="minMax"/>
          <c:max val="1"/>
          <c:min val="0.78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0971744"/>
        <c:crosses val="autoZero"/>
        <c:crossBetween val="between"/>
        <c:majorUnit val="2.0000000000000011E-2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'J-P'!$B$50</c:f>
              <c:strCache>
                <c:ptCount val="1"/>
                <c:pt idx="0">
                  <c:v>DISPONIBILIDAD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'J-P'!$I$49:$AP$49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'J-P'!$I$50:$AP$50</c:f>
              <c:numCache>
                <c:formatCode>0%</c:formatCode>
                <c:ptCount val="15"/>
                <c:pt idx="0" formatCode="0.00%">
                  <c:v>0.85506175328554346</c:v>
                </c:pt>
                <c:pt idx="1">
                  <c:v>0.84010752688172097</c:v>
                </c:pt>
                <c:pt idx="2">
                  <c:v>0.89620535714285698</c:v>
                </c:pt>
                <c:pt idx="3">
                  <c:v>0.86899193548387088</c:v>
                </c:pt>
                <c:pt idx="4">
                  <c:v>0.75524999999999987</c:v>
                </c:pt>
                <c:pt idx="5">
                  <c:v>0.89314516129032251</c:v>
                </c:pt>
                <c:pt idx="6">
                  <c:v>0.92291666666666672</c:v>
                </c:pt>
                <c:pt idx="7">
                  <c:v>0.90280913978494626</c:v>
                </c:pt>
                <c:pt idx="8">
                  <c:v>0.87436827956989205</c:v>
                </c:pt>
                <c:pt idx="9">
                  <c:v>0.91006944444444438</c:v>
                </c:pt>
                <c:pt idx="10">
                  <c:v>0.84946236559139798</c:v>
                </c:pt>
                <c:pt idx="11">
                  <c:v>0.9060138888888889</c:v>
                </c:pt>
                <c:pt idx="12">
                  <c:v>0.92029569892473095</c:v>
                </c:pt>
                <c:pt idx="13" formatCode="0.0%">
                  <c:v>0.87830295538914493</c:v>
                </c:pt>
                <c:pt idx="14" formatCode="0.0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7EE-41D2-BE0C-55E301F02D80}"/>
            </c:ext>
          </c:extLst>
        </c:ser>
        <c:ser>
          <c:idx val="1"/>
          <c:order val="1"/>
          <c:tx>
            <c:strRef>
              <c:f>'J-P'!$B$51</c:f>
              <c:strCache>
                <c:ptCount val="1"/>
                <c:pt idx="0">
                  <c:v>UTILIZACION</c:v>
                </c:pt>
              </c:strCache>
            </c:strRef>
          </c:tx>
          <c:cat>
            <c:strRef>
              <c:f>'J-P'!$I$49:$AP$49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'J-P'!$I$51:$AP$51</c:f>
              <c:numCache>
                <c:formatCode>0.00%</c:formatCode>
                <c:ptCount val="15"/>
                <c:pt idx="0">
                  <c:v>7.1746227522697367E-2</c:v>
                </c:pt>
                <c:pt idx="1">
                  <c:v>6.5584127199507E-2</c:v>
                </c:pt>
                <c:pt idx="2">
                  <c:v>8.7910462781581794E-2</c:v>
                </c:pt>
                <c:pt idx="3">
                  <c:v>0.10701397546681908</c:v>
                </c:pt>
                <c:pt idx="4">
                  <c:v>8.690411647035802E-2</c:v>
                </c:pt>
                <c:pt idx="5">
                  <c:v>8.261870732969015E-2</c:v>
                </c:pt>
                <c:pt idx="6">
                  <c:v>9.404614109586977E-2</c:v>
                </c:pt>
                <c:pt idx="7">
                  <c:v>6.6049209586389671E-2</c:v>
                </c:pt>
                <c:pt idx="8">
                  <c:v>0.111639231572656</c:v>
                </c:pt>
                <c:pt idx="9">
                  <c:v>7.938037379414635E-2</c:v>
                </c:pt>
                <c:pt idx="10">
                  <c:v>9.7030000302430294E-2</c:v>
                </c:pt>
                <c:pt idx="11">
                  <c:v>8.1977626926261107E-2</c:v>
                </c:pt>
                <c:pt idx="12">
                  <c:v>0.11522749378731501</c:v>
                </c:pt>
                <c:pt idx="13" formatCode="0.0%">
                  <c:v>8.9615122192752014E-2</c:v>
                </c:pt>
                <c:pt idx="14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A58-4E21-8E8B-6BF192D81A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3276928"/>
        <c:axId val="-1933273120"/>
      </c:lineChart>
      <c:catAx>
        <c:axId val="-1933276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3273120"/>
        <c:crosses val="autoZero"/>
        <c:auto val="1"/>
        <c:lblAlgn val="ctr"/>
        <c:lblOffset val="100"/>
        <c:noMultiLvlLbl val="0"/>
      </c:catAx>
      <c:valAx>
        <c:axId val="-193327312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3276928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'J-P'!$B$76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D84E-4BC9-96C0-189D20A3A723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2347-43BD-A10E-09499D70C376}"/>
              </c:ext>
            </c:extLst>
          </c:dPt>
          <c:cat>
            <c:strRef>
              <c:f>'J-P'!$C$65:$AP$65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'J-P'!$C$66:$AP$66</c:f>
              <c:numCache>
                <c:formatCode>0.0%</c:formatCode>
                <c:ptCount val="15"/>
                <c:pt idx="0">
                  <c:v>0.83902047288030424</c:v>
                </c:pt>
                <c:pt idx="1">
                  <c:v>0.84101814516129059</c:v>
                </c:pt>
                <c:pt idx="2">
                  <c:v>0.88758556547619061</c:v>
                </c:pt>
                <c:pt idx="3">
                  <c:v>0.89080981182795704</c:v>
                </c:pt>
                <c:pt idx="4">
                  <c:v>0.79665972222222214</c:v>
                </c:pt>
                <c:pt idx="5">
                  <c:v>0.9120799731182796</c:v>
                </c:pt>
                <c:pt idx="6">
                  <c:v>0.91181597222222222</c:v>
                </c:pt>
                <c:pt idx="7">
                  <c:v>0.86838373655913981</c:v>
                </c:pt>
                <c:pt idx="8">
                  <c:v>0.87082661290322583</c:v>
                </c:pt>
                <c:pt idx="9">
                  <c:v>0.88462152777777781</c:v>
                </c:pt>
                <c:pt idx="10">
                  <c:v>0.89306451612903226</c:v>
                </c:pt>
                <c:pt idx="11">
                  <c:v>0.91078472222222218</c:v>
                </c:pt>
                <c:pt idx="12">
                  <c:v>0.90416330645161302</c:v>
                </c:pt>
                <c:pt idx="13">
                  <c:v>0.88098446767259786</c:v>
                </c:pt>
                <c:pt idx="14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347-43BD-A10E-09499D70C376}"/>
            </c:ext>
          </c:extLst>
        </c:ser>
        <c:ser>
          <c:idx val="10"/>
          <c:order val="1"/>
          <c:tx>
            <c:strRef>
              <c:f>'J-P'!$B$67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D84E-4BC9-96C0-189D20A3A723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054B-454C-8B6C-7942227C01EB}"/>
              </c:ext>
            </c:extLst>
          </c:dPt>
          <c:cat>
            <c:strRef>
              <c:f>'J-P'!$C$65:$AP$65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'J-P'!$C$67:$AP$67</c:f>
              <c:numCache>
                <c:formatCode>0.00%</c:formatCode>
                <c:ptCount val="15"/>
                <c:pt idx="0">
                  <c:v>7.911587796525904E-2</c:v>
                </c:pt>
                <c:pt idx="1">
                  <c:v>7.7241738872998705E-2</c:v>
                </c:pt>
                <c:pt idx="2">
                  <c:v>8.5871141402060508E-2</c:v>
                </c:pt>
                <c:pt idx="3">
                  <c:v>8.3073858904067932E-2</c:v>
                </c:pt>
                <c:pt idx="4">
                  <c:v>9.0271379042560621E-2</c:v>
                </c:pt>
                <c:pt idx="5">
                  <c:v>8.2548259253774639E-2</c:v>
                </c:pt>
                <c:pt idx="6">
                  <c:v>8.7304088128294946E-2</c:v>
                </c:pt>
                <c:pt idx="7">
                  <c:v>8.6852214406524075E-2</c:v>
                </c:pt>
                <c:pt idx="8">
                  <c:v>0.10133321885414306</c:v>
                </c:pt>
                <c:pt idx="9">
                  <c:v>6.476598555298925E-2</c:v>
                </c:pt>
                <c:pt idx="10">
                  <c:v>8.1741209579254931E-2</c:v>
                </c:pt>
                <c:pt idx="11">
                  <c:v>9.8233159983077051E-2</c:v>
                </c:pt>
                <c:pt idx="12">
                  <c:v>8.5471952867495649E-2</c:v>
                </c:pt>
                <c:pt idx="13" formatCode="0.0%">
                  <c:v>8.5392350570603445E-2</c:v>
                </c:pt>
                <c:pt idx="14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347-43BD-A10E-09499D70C3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933279104"/>
        <c:axId val="-1933278016"/>
      </c:barChart>
      <c:lineChart>
        <c:grouping val="standard"/>
        <c:varyColors val="0"/>
        <c:ser>
          <c:idx val="5"/>
          <c:order val="2"/>
          <c:tx>
            <c:strRef>
              <c:f>'J-P'!$B$68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2347-43BD-A10E-09499D70C376}"/>
              </c:ext>
            </c:extLst>
          </c:dPt>
          <c:cat>
            <c:strRef>
              <c:f>'J-P'!$C$65:$AP$65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'J-P'!$C$68:$AP$68</c:f>
              <c:numCache>
                <c:formatCode>0.00</c:formatCode>
                <c:ptCount val="15"/>
                <c:pt idx="0">
                  <c:v>3.9572413309693477</c:v>
                </c:pt>
                <c:pt idx="1">
                  <c:v>4.3903684067432831</c:v>
                </c:pt>
                <c:pt idx="2">
                  <c:v>4.9111069411232773</c:v>
                </c:pt>
                <c:pt idx="3">
                  <c:v>3.4721979579709186</c:v>
                </c:pt>
                <c:pt idx="4">
                  <c:v>4.846880509712733</c:v>
                </c:pt>
                <c:pt idx="5">
                  <c:v>4.5182085330123947</c:v>
                </c:pt>
                <c:pt idx="6">
                  <c:v>4.4957687724003845</c:v>
                </c:pt>
                <c:pt idx="7">
                  <c:v>2.8634329346440577</c:v>
                </c:pt>
                <c:pt idx="8">
                  <c:v>5.3832667295158849</c:v>
                </c:pt>
                <c:pt idx="9">
                  <c:v>3.2353633120000005</c:v>
                </c:pt>
                <c:pt idx="10">
                  <c:v>4.7448348728985152</c:v>
                </c:pt>
                <c:pt idx="11">
                  <c:v>5.3926583152609995</c:v>
                </c:pt>
                <c:pt idx="12">
                  <c:v>5.6135907747741172</c:v>
                </c:pt>
                <c:pt idx="13">
                  <c:v>4.4889731716713817</c:v>
                </c:pt>
                <c:pt idx="14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2347-43BD-A10E-09499D70C376}"/>
            </c:ext>
          </c:extLst>
        </c:ser>
        <c:ser>
          <c:idx val="4"/>
          <c:order val="3"/>
          <c:tx>
            <c:strRef>
              <c:f>'J-P'!$B$69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'J-P'!$C$65:$AP$65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'J-P'!$C$69:$AP$69</c:f>
              <c:numCache>
                <c:formatCode>0.00</c:formatCode>
                <c:ptCount val="15"/>
                <c:pt idx="0">
                  <c:v>10.878512253043548</c:v>
                </c:pt>
                <c:pt idx="1">
                  <c:v>8.5141472416472421</c:v>
                </c:pt>
                <c:pt idx="2">
                  <c:v>3.7709357517482518</c:v>
                </c:pt>
                <c:pt idx="3">
                  <c:v>3.0117197802197802</c:v>
                </c:pt>
                <c:pt idx="4">
                  <c:v>8.5805494505494497</c:v>
                </c:pt>
                <c:pt idx="5">
                  <c:v>4.5439375000000002</c:v>
                </c:pt>
                <c:pt idx="6">
                  <c:v>2.698833333333333</c:v>
                </c:pt>
                <c:pt idx="7">
                  <c:v>4.1033246552209395</c:v>
                </c:pt>
                <c:pt idx="8">
                  <c:v>5.9350534759358284</c:v>
                </c:pt>
                <c:pt idx="9">
                  <c:v>4.0175440705128205</c:v>
                </c:pt>
                <c:pt idx="10">
                  <c:v>3.0058636363636362</c:v>
                </c:pt>
                <c:pt idx="11">
                  <c:v>3.5690037878787879</c:v>
                </c:pt>
                <c:pt idx="12">
                  <c:v>4.242571428571428</c:v>
                </c:pt>
                <c:pt idx="13">
                  <c:v>4.6661236759984579</c:v>
                </c:pt>
                <c:pt idx="14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2347-43BD-A10E-09499D70C3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3272032"/>
        <c:axId val="-1933273664"/>
      </c:lineChart>
      <c:catAx>
        <c:axId val="-19332791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33278016"/>
        <c:crosses val="autoZero"/>
        <c:auto val="1"/>
        <c:lblAlgn val="ctr"/>
        <c:lblOffset val="100"/>
        <c:noMultiLvlLbl val="0"/>
      </c:catAx>
      <c:valAx>
        <c:axId val="-193327801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 sz="1200"/>
                </a:pPr>
                <a:r>
                  <a:rPr lang="en-US" sz="1200"/>
                  <a:t>% DISPONIBILIDAD FISICA
% UTILIZACION</a:t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1933279104"/>
        <c:crosses val="autoZero"/>
        <c:crossBetween val="between"/>
        <c:majorUnit val="0.2"/>
      </c:valAx>
      <c:valAx>
        <c:axId val="-1933273664"/>
        <c:scaling>
          <c:orientation val="minMax"/>
          <c:max val="35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800"/>
                </a:pPr>
                <a:r>
                  <a:rPr lang="en-US" sz="800"/>
                  <a:t>HORAS
MTBF
MTTR</a:t>
                </a:r>
              </a:p>
            </c:rich>
          </c:tx>
          <c:overlay val="0"/>
        </c:title>
        <c:numFmt formatCode="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1933272032"/>
        <c:crosses val="max"/>
        <c:crossBetween val="between"/>
        <c:majorUnit val="10"/>
      </c:valAx>
      <c:catAx>
        <c:axId val="-193327203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33273664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txPr>
          <a:bodyPr/>
          <a:lstStyle/>
          <a:p>
            <a:pPr rtl="0">
              <a:defRPr sz="1200"/>
            </a:pPr>
            <a:endParaRPr lang="es-PE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'J-S'!$B$12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val>
            <c:numRef>
              <c:f>'J-S'!$C$2:$AP$2</c:f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6990-482A-8EC0-D995D24E6FD9}"/>
            </c:ext>
          </c:extLst>
        </c:ser>
        <c:ser>
          <c:idx val="10"/>
          <c:order val="1"/>
          <c:tx>
            <c:strRef>
              <c:f>'J-S'!$B$3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val>
            <c:numRef>
              <c:f>'J-S'!$C$3:$AP$3</c:f>
            </c:numRef>
          </c:val>
          <c:extLst>
            <c:ext xmlns:c16="http://schemas.microsoft.com/office/drawing/2014/chart" uri="{C3380CC4-5D6E-409C-BE32-E72D297353CC}">
              <c16:uniqueId val="{00000004-6990-482A-8EC0-D995D24E6F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933275296"/>
        <c:axId val="-1933278560"/>
      </c:barChart>
      <c:lineChart>
        <c:grouping val="standard"/>
        <c:varyColors val="0"/>
        <c:ser>
          <c:idx val="5"/>
          <c:order val="2"/>
          <c:tx>
            <c:strRef>
              <c:f>'J-S'!$B$4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val>
            <c:numRef>
              <c:f>'J-S'!$C$4:$AP$4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6-6990-482A-8EC0-D995D24E6FD9}"/>
            </c:ext>
          </c:extLst>
        </c:ser>
        <c:ser>
          <c:idx val="4"/>
          <c:order val="3"/>
          <c:tx>
            <c:strRef>
              <c:f>'J-S'!$B$5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val>
            <c:numRef>
              <c:f>'J-S'!$C$5:$AP$5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7-6990-482A-8EC0-D995D24E6F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3276384"/>
        <c:axId val="-1933274752"/>
      </c:lineChart>
      <c:catAx>
        <c:axId val="-19332752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33278560"/>
        <c:crosses val="autoZero"/>
        <c:auto val="1"/>
        <c:lblAlgn val="ctr"/>
        <c:lblOffset val="100"/>
        <c:noMultiLvlLbl val="0"/>
      </c:catAx>
      <c:valAx>
        <c:axId val="-193327856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3275296"/>
        <c:crosses val="autoZero"/>
        <c:crossBetween val="between"/>
      </c:valAx>
      <c:valAx>
        <c:axId val="-1933274752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3276384"/>
        <c:crosses val="max"/>
        <c:crossBetween val="between"/>
      </c:valAx>
      <c:catAx>
        <c:axId val="-193327638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33274752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'J-S'!$B$12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'J-S'!$D$12:$N$12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557E-4A4D-B0C5-73A5772B9508}"/>
            </c:ext>
          </c:extLst>
        </c:ser>
        <c:ser>
          <c:idx val="1"/>
          <c:order val="1"/>
          <c:tx>
            <c:strRef>
              <c:f>'J-S'!$B$15</c:f>
              <c:strCache>
                <c:ptCount val="1"/>
                <c:pt idx="0">
                  <c:v>% REP. NO PROG. </c:v>
                </c:pt>
              </c:strCache>
            </c:strRef>
          </c:tx>
          <c:val>
            <c:numRef>
              <c:f>'J-S'!$D$15:$N$15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557E-4A4D-B0C5-73A5772B9508}"/>
            </c:ext>
          </c:extLst>
        </c:ser>
        <c:ser>
          <c:idx val="2"/>
          <c:order val="2"/>
          <c:tx>
            <c:strRef>
              <c:f>'J-S'!$B$13</c:f>
              <c:strCache>
                <c:ptCount val="1"/>
                <c:pt idx="0">
                  <c:v>% MANTTO (PM) </c:v>
                </c:pt>
              </c:strCache>
            </c:strRef>
          </c:tx>
          <c:val>
            <c:numRef>
              <c:f>'J-S'!$D$13:$N$13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557E-4A4D-B0C5-73A5772B9508}"/>
            </c:ext>
          </c:extLst>
        </c:ser>
        <c:ser>
          <c:idx val="3"/>
          <c:order val="3"/>
          <c:tx>
            <c:strRef>
              <c:f>'J-S'!$B$14</c:f>
              <c:strCache>
                <c:ptCount val="1"/>
                <c:pt idx="0">
                  <c:v>% REP. PROG. </c:v>
                </c:pt>
              </c:strCache>
            </c:strRef>
          </c:tx>
          <c:val>
            <c:numRef>
              <c:f>'J-S'!$D$14:$N$14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557E-4A4D-B0C5-73A5772B9508}"/>
            </c:ext>
          </c:extLst>
        </c:ser>
        <c:ser>
          <c:idx val="4"/>
          <c:order val="4"/>
          <c:tx>
            <c:strRef>
              <c:f>'J-S'!$B$10</c:f>
              <c:strCache>
                <c:ptCount val="1"/>
                <c:pt idx="0">
                  <c:v>H. PROG.MES</c:v>
                </c:pt>
              </c:strCache>
            </c:strRef>
          </c:tx>
          <c:val>
            <c:numRef>
              <c:f>'J-S'!$D$10:$N$10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557E-4A4D-B0C5-73A5772B95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3274208"/>
        <c:axId val="-1933272576"/>
      </c:lineChart>
      <c:catAx>
        <c:axId val="-19332742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33272576"/>
        <c:crosses val="autoZero"/>
        <c:auto val="1"/>
        <c:lblAlgn val="ctr"/>
        <c:lblOffset val="100"/>
        <c:noMultiLvlLbl val="0"/>
      </c:catAx>
      <c:valAx>
        <c:axId val="-1933272576"/>
        <c:scaling>
          <c:orientation val="minMax"/>
          <c:max val="1"/>
          <c:min val="0.5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3274208"/>
        <c:crosses val="autoZero"/>
        <c:crossBetween val="between"/>
        <c:majorUnit val="7.0000000000000021E-2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'J-S'!$B$28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cat>
            <c:strRef>
              <c:f>'J-S'!$C$17:$AP$17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'J-S'!$C$18:$AP$18</c:f>
              <c:numCache>
                <c:formatCode>0%</c:formatCode>
                <c:ptCount val="15"/>
                <c:pt idx="0" formatCode="0.00%">
                  <c:v>0.56748576151297925</c:v>
                </c:pt>
                <c:pt idx="1">
                  <c:v>0.76380376344085998</c:v>
                </c:pt>
                <c:pt idx="2">
                  <c:v>0.580982142857143</c:v>
                </c:pt>
                <c:pt idx="3">
                  <c:v>0</c:v>
                </c:pt>
                <c:pt idx="4">
                  <c:v>0</c:v>
                </c:pt>
                <c:pt idx="5">
                  <c:v>0.61787634408602155</c:v>
                </c:pt>
                <c:pt idx="6">
                  <c:v>0.89583333333333348</c:v>
                </c:pt>
                <c:pt idx="7">
                  <c:v>0.99395161290322576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 formatCode="0.0%">
                  <c:v>0.73770393305171533</c:v>
                </c:pt>
                <c:pt idx="14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3E3-4726-ADC3-47E0D72686CC}"/>
            </c:ext>
          </c:extLst>
        </c:ser>
        <c:ser>
          <c:idx val="10"/>
          <c:order val="1"/>
          <c:tx>
            <c:strRef>
              <c:f>'J-S'!$B$19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cat>
            <c:strRef>
              <c:f>'J-S'!$C$17:$AP$17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'J-S'!$C$19:$AP$19</c:f>
              <c:numCache>
                <c:formatCode>0.00%</c:formatCode>
                <c:ptCount val="15"/>
                <c:pt idx="0">
                  <c:v>4.4032404219144033E-2</c:v>
                </c:pt>
                <c:pt idx="1">
                  <c:v>4.8987992851330799E-2</c:v>
                </c:pt>
                <c:pt idx="2">
                  <c:v>1.0109275827659201E-2</c:v>
                </c:pt>
                <c:pt idx="3">
                  <c:v>0</c:v>
                </c:pt>
                <c:pt idx="4">
                  <c:v>0</c:v>
                </c:pt>
                <c:pt idx="5">
                  <c:v>6.0151949566089463E-2</c:v>
                </c:pt>
                <c:pt idx="6">
                  <c:v>1.9638124054462934E-2</c:v>
                </c:pt>
                <c:pt idx="7">
                  <c:v>1.7982978632065855E-2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 formatCode="0.0%">
                  <c:v>1.3072526744300686E-2</c:v>
                </c:pt>
                <c:pt idx="14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3E3-4726-ADC3-47E0D72686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855025392"/>
        <c:axId val="-855024848"/>
      </c:barChart>
      <c:lineChart>
        <c:grouping val="standard"/>
        <c:varyColors val="0"/>
        <c:ser>
          <c:idx val="5"/>
          <c:order val="2"/>
          <c:tx>
            <c:strRef>
              <c:f>'J-S'!$B$20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'J-S'!$C$17:$AP$17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'J-S'!$C$20:$AP$20</c:f>
              <c:numCache>
                <c:formatCode>0.00</c:formatCode>
                <c:ptCount val="15"/>
                <c:pt idx="0">
                  <c:v>1.6218492037049028</c:v>
                </c:pt>
                <c:pt idx="1">
                  <c:v>2.1414158998173649</c:v>
                </c:pt>
                <c:pt idx="2">
                  <c:v>0.49335793357933577</c:v>
                </c:pt>
                <c:pt idx="3">
                  <c:v>0</c:v>
                </c:pt>
                <c:pt idx="4">
                  <c:v>0</c:v>
                </c:pt>
                <c:pt idx="5">
                  <c:v>1.8434567477020882</c:v>
                </c:pt>
                <c:pt idx="6">
                  <c:v>1.5833237518910741</c:v>
                </c:pt>
                <c:pt idx="7">
                  <c:v>1.8997732426303855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0.66344396463502064</c:v>
                </c:pt>
                <c:pt idx="14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23E3-4726-ADC3-47E0D72686CC}"/>
            </c:ext>
          </c:extLst>
        </c:ser>
        <c:ser>
          <c:idx val="4"/>
          <c:order val="3"/>
          <c:tx>
            <c:strRef>
              <c:f>'J-S'!$B$21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'J-S'!$C$17:$AP$17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'J-S'!$C$21:$AP$21</c:f>
              <c:numCache>
                <c:formatCode>0.00</c:formatCode>
                <c:ptCount val="15"/>
                <c:pt idx="0">
                  <c:v>62.038310647685648</c:v>
                </c:pt>
                <c:pt idx="1">
                  <c:v>12.902307692307691</c:v>
                </c:pt>
                <c:pt idx="2">
                  <c:v>33.697499999999998</c:v>
                </c:pt>
                <c:pt idx="3">
                  <c:v>186</c:v>
                </c:pt>
                <c:pt idx="4">
                  <c:v>240</c:v>
                </c:pt>
                <c:pt idx="5">
                  <c:v>18.653333333333332</c:v>
                </c:pt>
                <c:pt idx="6">
                  <c:v>9.375</c:v>
                </c:pt>
                <c:pt idx="7">
                  <c:v>0.6428571428571429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41.772583180708182</c:v>
                </c:pt>
                <c:pt idx="14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23E3-4726-ADC3-47E0D72686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855028112"/>
        <c:axId val="-855023760"/>
      </c:lineChart>
      <c:catAx>
        <c:axId val="-8550253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855024848"/>
        <c:crosses val="autoZero"/>
        <c:auto val="1"/>
        <c:lblAlgn val="ctr"/>
        <c:lblOffset val="100"/>
        <c:noMultiLvlLbl val="0"/>
      </c:catAx>
      <c:valAx>
        <c:axId val="-85502484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855025392"/>
        <c:crosses val="autoZero"/>
        <c:crossBetween val="between"/>
      </c:valAx>
      <c:valAx>
        <c:axId val="-855023760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855028112"/>
        <c:crosses val="max"/>
        <c:crossBetween val="between"/>
      </c:valAx>
      <c:catAx>
        <c:axId val="-85502811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855023760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'J-S'!$B$28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'J-S'!$D$17:$N$17</c:f>
            </c:multiLvlStrRef>
          </c:cat>
          <c:val>
            <c:numRef>
              <c:f>'J-S'!$D$28:$N$28</c:f>
            </c:numRef>
          </c:val>
          <c:smooth val="0"/>
          <c:extLst>
            <c:ext xmlns:c16="http://schemas.microsoft.com/office/drawing/2014/chart" uri="{C3380CC4-5D6E-409C-BE32-E72D297353CC}">
              <c16:uniqueId val="{00000000-22DA-4D5E-96B1-BBBED91F81D6}"/>
            </c:ext>
          </c:extLst>
        </c:ser>
        <c:ser>
          <c:idx val="1"/>
          <c:order val="1"/>
          <c:tx>
            <c:strRef>
              <c:f>'J-S'!$B$31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'J-S'!$D$17:$N$17</c:f>
            </c:multiLvlStrRef>
          </c:cat>
          <c:val>
            <c:numRef>
              <c:f>'J-S'!$D$31:$N$31</c:f>
            </c:numRef>
          </c:val>
          <c:smooth val="0"/>
          <c:extLst>
            <c:ext xmlns:c16="http://schemas.microsoft.com/office/drawing/2014/chart" uri="{C3380CC4-5D6E-409C-BE32-E72D297353CC}">
              <c16:uniqueId val="{00000001-22DA-4D5E-96B1-BBBED91F81D6}"/>
            </c:ext>
          </c:extLst>
        </c:ser>
        <c:ser>
          <c:idx val="2"/>
          <c:order val="2"/>
          <c:tx>
            <c:strRef>
              <c:f>'J-S'!$B$29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'J-S'!$D$17:$N$17</c:f>
            </c:multiLvlStrRef>
          </c:cat>
          <c:val>
            <c:numRef>
              <c:f>'J-S'!$D$29:$N$29</c:f>
            </c:numRef>
          </c:val>
          <c:smooth val="0"/>
          <c:extLst>
            <c:ext xmlns:c16="http://schemas.microsoft.com/office/drawing/2014/chart" uri="{C3380CC4-5D6E-409C-BE32-E72D297353CC}">
              <c16:uniqueId val="{00000002-22DA-4D5E-96B1-BBBED91F81D6}"/>
            </c:ext>
          </c:extLst>
        </c:ser>
        <c:ser>
          <c:idx val="3"/>
          <c:order val="3"/>
          <c:tx>
            <c:strRef>
              <c:f>'J-S'!$B$30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'J-S'!$D$17:$N$17</c:f>
            </c:multiLvlStrRef>
          </c:cat>
          <c:val>
            <c:numRef>
              <c:f>'J-S'!$D$30:$N$30</c:f>
            </c:numRef>
          </c:val>
          <c:smooth val="0"/>
          <c:extLst>
            <c:ext xmlns:c16="http://schemas.microsoft.com/office/drawing/2014/chart" uri="{C3380CC4-5D6E-409C-BE32-E72D297353CC}">
              <c16:uniqueId val="{00000003-22DA-4D5E-96B1-BBBED91F81D6}"/>
            </c:ext>
          </c:extLst>
        </c:ser>
        <c:ser>
          <c:idx val="4"/>
          <c:order val="4"/>
          <c:tx>
            <c:strRef>
              <c:f>'J-S'!$B$26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'J-S'!$D$17:$N$17</c:f>
            </c:multiLvlStrRef>
          </c:cat>
          <c:val>
            <c:numRef>
              <c:f>'J-S'!$D$26:$N$26</c:f>
            </c:numRef>
          </c:val>
          <c:smooth val="0"/>
          <c:extLst>
            <c:ext xmlns:c16="http://schemas.microsoft.com/office/drawing/2014/chart" uri="{C3380CC4-5D6E-409C-BE32-E72D297353CC}">
              <c16:uniqueId val="{00000004-22DA-4D5E-96B1-BBBED91F81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855025936"/>
        <c:axId val="-855024304"/>
      </c:lineChart>
      <c:catAx>
        <c:axId val="-8550259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855024304"/>
        <c:crosses val="autoZero"/>
        <c:auto val="1"/>
        <c:lblAlgn val="ctr"/>
        <c:lblOffset val="100"/>
        <c:noMultiLvlLbl val="0"/>
      </c:catAx>
      <c:valAx>
        <c:axId val="-855024304"/>
        <c:scaling>
          <c:orientation val="minMax"/>
          <c:max val="1"/>
          <c:min val="0.18000000000000024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855025936"/>
        <c:crosses val="autoZero"/>
        <c:crossBetween val="between"/>
        <c:majorUnit val="6.0000000000000032E-2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'J-S'!$B$44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5366-48EF-9121-A23373AE03E0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EEA8-422B-BB67-52D5CFB13976}"/>
              </c:ext>
            </c:extLst>
          </c:dPt>
          <c:dPt>
            <c:idx val="7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229F-4366-983D-E19F429E22E2}"/>
              </c:ext>
            </c:extLst>
          </c:dPt>
          <c:cat>
            <c:strRef>
              <c:f>'J-S'!$C$33:$AP$33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'J-S'!$C$34:$AP$34</c:f>
              <c:numCache>
                <c:formatCode>0%</c:formatCode>
                <c:ptCount val="15"/>
                <c:pt idx="0" formatCode="0.00%">
                  <c:v>0.7721510501520582</c:v>
                </c:pt>
                <c:pt idx="1">
                  <c:v>0.68223118279569905</c:v>
                </c:pt>
                <c:pt idx="2">
                  <c:v>0.93263392857142902</c:v>
                </c:pt>
                <c:pt idx="3">
                  <c:v>0.90383064516129041</c:v>
                </c:pt>
                <c:pt idx="4">
                  <c:v>0.82805555555555577</c:v>
                </c:pt>
                <c:pt idx="5">
                  <c:v>0.907258064516129</c:v>
                </c:pt>
                <c:pt idx="6">
                  <c:v>0.83643055555555568</c:v>
                </c:pt>
                <c:pt idx="7">
                  <c:v>0.87959677419354831</c:v>
                </c:pt>
                <c:pt idx="8">
                  <c:v>0.48521505376344098</c:v>
                </c:pt>
                <c:pt idx="9">
                  <c:v>0.81805555555555554</c:v>
                </c:pt>
                <c:pt idx="10">
                  <c:v>0.86901881720430096</c:v>
                </c:pt>
                <c:pt idx="11">
                  <c:v>0.71134722222222235</c:v>
                </c:pt>
                <c:pt idx="12">
                  <c:v>0.81580215053763006</c:v>
                </c:pt>
                <c:pt idx="13" formatCode="0.0%">
                  <c:v>0.80578962546936317</c:v>
                </c:pt>
                <c:pt idx="14" formatCode="0.0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EA8-422B-BB67-52D5CFB13976}"/>
            </c:ext>
          </c:extLst>
        </c:ser>
        <c:ser>
          <c:idx val="10"/>
          <c:order val="1"/>
          <c:tx>
            <c:strRef>
              <c:f>'J-S'!$B$35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5366-48EF-9121-A23373AE03E0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1B98-479E-B182-320F49666958}"/>
              </c:ext>
            </c:extLst>
          </c:dPt>
          <c:cat>
            <c:strRef>
              <c:f>'J-S'!$C$33:$AP$33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'J-S'!$C$35:$AP$35</c:f>
              <c:numCache>
                <c:formatCode>0.00%</c:formatCode>
                <c:ptCount val="15"/>
                <c:pt idx="0">
                  <c:v>5.4075834261680451E-2</c:v>
                </c:pt>
                <c:pt idx="1">
                  <c:v>5.4932357705405797E-2</c:v>
                </c:pt>
                <c:pt idx="2">
                  <c:v>4.5872938458262298E-2</c:v>
                </c:pt>
                <c:pt idx="3">
                  <c:v>3.493803858625566E-2</c:v>
                </c:pt>
                <c:pt idx="4">
                  <c:v>4.3165020836532238E-2</c:v>
                </c:pt>
                <c:pt idx="5">
                  <c:v>6.7403024206580064E-2</c:v>
                </c:pt>
                <c:pt idx="6">
                  <c:v>5.4160530789625821E-2</c:v>
                </c:pt>
                <c:pt idx="7">
                  <c:v>4.5730377432640877E-2</c:v>
                </c:pt>
                <c:pt idx="8">
                  <c:v>3.7571475768126202E-2</c:v>
                </c:pt>
                <c:pt idx="9">
                  <c:v>4.1949106737373114E-2</c:v>
                </c:pt>
                <c:pt idx="10">
                  <c:v>3.9139952513166897E-2</c:v>
                </c:pt>
                <c:pt idx="11">
                  <c:v>2.31122920422661E-2</c:v>
                </c:pt>
                <c:pt idx="12">
                  <c:v>0.104391514414296</c:v>
                </c:pt>
                <c:pt idx="13" formatCode="0.0%">
                  <c:v>4.9363885790877582E-2</c:v>
                </c:pt>
                <c:pt idx="14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EA8-422B-BB67-52D5CFB139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855030288"/>
        <c:axId val="-855029744"/>
      </c:barChart>
      <c:lineChart>
        <c:grouping val="standard"/>
        <c:varyColors val="0"/>
        <c:ser>
          <c:idx val="5"/>
          <c:order val="2"/>
          <c:tx>
            <c:strRef>
              <c:f>'J-S'!$B$36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EEA8-422B-BB67-52D5CFB13976}"/>
              </c:ext>
            </c:extLst>
          </c:dPt>
          <c:cat>
            <c:strRef>
              <c:f>'J-S'!$C$33:$AP$33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'J-S'!$C$36:$AP$36</c:f>
              <c:numCache>
                <c:formatCode>0.00</c:formatCode>
                <c:ptCount val="15"/>
                <c:pt idx="0">
                  <c:v>1.9566175860026875</c:v>
                </c:pt>
                <c:pt idx="1">
                  <c:v>2.3235471770091558</c:v>
                </c:pt>
                <c:pt idx="2">
                  <c:v>2.6136315199951561</c:v>
                </c:pt>
                <c:pt idx="3">
                  <c:v>1.6781488605234014</c:v>
                </c:pt>
                <c:pt idx="4">
                  <c:v>2.859442824748947</c:v>
                </c:pt>
                <c:pt idx="5">
                  <c:v>3.2497886671029677</c:v>
                </c:pt>
                <c:pt idx="6">
                  <c:v>2.509007419802797</c:v>
                </c:pt>
                <c:pt idx="7">
                  <c:v>2.49390613328907</c:v>
                </c:pt>
                <c:pt idx="8">
                  <c:v>0.96880733944954112</c:v>
                </c:pt>
                <c:pt idx="9">
                  <c:v>2.2461839880284327</c:v>
                </c:pt>
                <c:pt idx="10">
                  <c:v>2.8117706997097809</c:v>
                </c:pt>
                <c:pt idx="11">
                  <c:v>0.84553018680624503</c:v>
                </c:pt>
                <c:pt idx="12">
                  <c:v>2.4371403557491336</c:v>
                </c:pt>
                <c:pt idx="13">
                  <c:v>2.2530754310178858</c:v>
                </c:pt>
                <c:pt idx="14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EEA8-422B-BB67-52D5CFB13976}"/>
            </c:ext>
          </c:extLst>
        </c:ser>
        <c:ser>
          <c:idx val="4"/>
          <c:order val="3"/>
          <c:tx>
            <c:strRef>
              <c:f>'J-S'!$B$37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'J-S'!$C$33:$AP$33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'J-S'!$C$37:$AP$37</c:f>
              <c:numCache>
                <c:formatCode>0.00</c:formatCode>
                <c:ptCount val="15"/>
                <c:pt idx="0">
                  <c:v>8.9979046638954738</c:v>
                </c:pt>
                <c:pt idx="1">
                  <c:v>18.826666666666664</c:v>
                </c:pt>
                <c:pt idx="2">
                  <c:v>2.479090909090909</c:v>
                </c:pt>
                <c:pt idx="3">
                  <c:v>3.0178571428571428</c:v>
                </c:pt>
                <c:pt idx="4">
                  <c:v>10.977777777777778</c:v>
                </c:pt>
                <c:pt idx="5">
                  <c:v>3.8571428571428572</c:v>
                </c:pt>
                <c:pt idx="6">
                  <c:v>5.4307692307692301</c:v>
                </c:pt>
                <c:pt idx="7">
                  <c:v>6.6316666666666668</c:v>
                </c:pt>
                <c:pt idx="8">
                  <c:v>17.5</c:v>
                </c:pt>
                <c:pt idx="9">
                  <c:v>8.545454545454545</c:v>
                </c:pt>
                <c:pt idx="10">
                  <c:v>9.1611111111111114</c:v>
                </c:pt>
                <c:pt idx="11">
                  <c:v>11.41642857142857</c:v>
                </c:pt>
                <c:pt idx="12">
                  <c:v>4.7307692307692308</c:v>
                </c:pt>
                <c:pt idx="13">
                  <c:v>8.5478945591445576</c:v>
                </c:pt>
                <c:pt idx="14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EEA8-422B-BB67-52D5CFB139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855028656"/>
        <c:axId val="-855029200"/>
      </c:lineChart>
      <c:catAx>
        <c:axId val="-8550302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855029744"/>
        <c:crosses val="autoZero"/>
        <c:auto val="1"/>
        <c:lblAlgn val="ctr"/>
        <c:lblOffset val="100"/>
        <c:noMultiLvlLbl val="0"/>
      </c:catAx>
      <c:valAx>
        <c:axId val="-85502974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855030288"/>
        <c:crosses val="autoZero"/>
        <c:crossBetween val="between"/>
      </c:valAx>
      <c:valAx>
        <c:axId val="-855029200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855028656"/>
        <c:crosses val="max"/>
        <c:crossBetween val="between"/>
      </c:valAx>
      <c:catAx>
        <c:axId val="-8550286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855029200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'J-S'!$B$44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'J-S'!$D$33:$N$33</c:f>
            </c:multiLvlStrRef>
          </c:cat>
          <c:val>
            <c:numRef>
              <c:f>'J-S'!$D$44:$N$44</c:f>
            </c:numRef>
          </c:val>
          <c:smooth val="0"/>
          <c:extLst>
            <c:ext xmlns:c16="http://schemas.microsoft.com/office/drawing/2014/chart" uri="{C3380CC4-5D6E-409C-BE32-E72D297353CC}">
              <c16:uniqueId val="{00000000-D66C-4BFE-B682-E2A83EE42778}"/>
            </c:ext>
          </c:extLst>
        </c:ser>
        <c:ser>
          <c:idx val="1"/>
          <c:order val="1"/>
          <c:tx>
            <c:strRef>
              <c:f>'J-S'!$B$47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'J-S'!$D$33:$N$33</c:f>
            </c:multiLvlStrRef>
          </c:cat>
          <c:val>
            <c:numRef>
              <c:f>'J-S'!$D$47:$N$47</c:f>
            </c:numRef>
          </c:val>
          <c:smooth val="0"/>
          <c:extLst>
            <c:ext xmlns:c16="http://schemas.microsoft.com/office/drawing/2014/chart" uri="{C3380CC4-5D6E-409C-BE32-E72D297353CC}">
              <c16:uniqueId val="{00000001-D66C-4BFE-B682-E2A83EE42778}"/>
            </c:ext>
          </c:extLst>
        </c:ser>
        <c:ser>
          <c:idx val="2"/>
          <c:order val="2"/>
          <c:tx>
            <c:strRef>
              <c:f>'J-S'!$B$45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'J-S'!$D$33:$N$33</c:f>
            </c:multiLvlStrRef>
          </c:cat>
          <c:val>
            <c:numRef>
              <c:f>'J-S'!$D$45:$N$45</c:f>
            </c:numRef>
          </c:val>
          <c:smooth val="0"/>
          <c:extLst>
            <c:ext xmlns:c16="http://schemas.microsoft.com/office/drawing/2014/chart" uri="{C3380CC4-5D6E-409C-BE32-E72D297353CC}">
              <c16:uniqueId val="{00000002-D66C-4BFE-B682-E2A83EE42778}"/>
            </c:ext>
          </c:extLst>
        </c:ser>
        <c:ser>
          <c:idx val="3"/>
          <c:order val="3"/>
          <c:tx>
            <c:strRef>
              <c:f>'J-S'!$B$46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'J-S'!$D$33:$N$33</c:f>
            </c:multiLvlStrRef>
          </c:cat>
          <c:val>
            <c:numRef>
              <c:f>'J-S'!$D$46:$N$46</c:f>
            </c:numRef>
          </c:val>
          <c:smooth val="0"/>
          <c:extLst>
            <c:ext xmlns:c16="http://schemas.microsoft.com/office/drawing/2014/chart" uri="{C3380CC4-5D6E-409C-BE32-E72D297353CC}">
              <c16:uniqueId val="{00000003-D66C-4BFE-B682-E2A83EE42778}"/>
            </c:ext>
          </c:extLst>
        </c:ser>
        <c:ser>
          <c:idx val="4"/>
          <c:order val="4"/>
          <c:tx>
            <c:strRef>
              <c:f>'J-S'!$B$42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'J-S'!$D$33:$N$33</c:f>
            </c:multiLvlStrRef>
          </c:cat>
          <c:val>
            <c:numRef>
              <c:f>'J-S'!$D$42:$N$42</c:f>
            </c:numRef>
          </c:val>
          <c:smooth val="0"/>
          <c:extLst>
            <c:ext xmlns:c16="http://schemas.microsoft.com/office/drawing/2014/chart" uri="{C3380CC4-5D6E-409C-BE32-E72D297353CC}">
              <c16:uniqueId val="{00000004-D66C-4BFE-B682-E2A83EE427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3485792"/>
        <c:axId val="-683484160"/>
      </c:lineChart>
      <c:catAx>
        <c:axId val="-6834857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683484160"/>
        <c:crosses val="autoZero"/>
        <c:auto val="1"/>
        <c:lblAlgn val="ctr"/>
        <c:lblOffset val="100"/>
        <c:noMultiLvlLbl val="0"/>
      </c:catAx>
      <c:valAx>
        <c:axId val="-683484160"/>
        <c:scaling>
          <c:orientation val="minMax"/>
          <c:max val="1"/>
          <c:min val="0.30000000000000032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83485792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'J-S'!$B$108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'J-S'!$D$97:$N$97</c:f>
            </c:multiLvlStrRef>
          </c:cat>
          <c:val>
            <c:numRef>
              <c:f>'J-S'!$D$108:$N$108</c:f>
            </c:numRef>
          </c:val>
          <c:smooth val="0"/>
          <c:extLst>
            <c:ext xmlns:c16="http://schemas.microsoft.com/office/drawing/2014/chart" uri="{C3380CC4-5D6E-409C-BE32-E72D297353CC}">
              <c16:uniqueId val="{00000000-6893-44D9-8BE1-E72C7C001CD5}"/>
            </c:ext>
          </c:extLst>
        </c:ser>
        <c:ser>
          <c:idx val="1"/>
          <c:order val="1"/>
          <c:tx>
            <c:strRef>
              <c:f>'J-S'!$B$111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'J-S'!$D$97:$N$97</c:f>
            </c:multiLvlStrRef>
          </c:cat>
          <c:val>
            <c:numRef>
              <c:f>'J-S'!$D$111:$N$111</c:f>
            </c:numRef>
          </c:val>
          <c:smooth val="0"/>
          <c:extLst>
            <c:ext xmlns:c16="http://schemas.microsoft.com/office/drawing/2014/chart" uri="{C3380CC4-5D6E-409C-BE32-E72D297353CC}">
              <c16:uniqueId val="{00000001-6893-44D9-8BE1-E72C7C001CD5}"/>
            </c:ext>
          </c:extLst>
        </c:ser>
        <c:ser>
          <c:idx val="2"/>
          <c:order val="2"/>
          <c:tx>
            <c:strRef>
              <c:f>'J-S'!$B$109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'J-S'!$D$97:$N$97</c:f>
            </c:multiLvlStrRef>
          </c:cat>
          <c:val>
            <c:numRef>
              <c:f>'J-S'!$D$109:$N$109</c:f>
            </c:numRef>
          </c:val>
          <c:smooth val="0"/>
          <c:extLst>
            <c:ext xmlns:c16="http://schemas.microsoft.com/office/drawing/2014/chart" uri="{C3380CC4-5D6E-409C-BE32-E72D297353CC}">
              <c16:uniqueId val="{00000002-6893-44D9-8BE1-E72C7C001CD5}"/>
            </c:ext>
          </c:extLst>
        </c:ser>
        <c:ser>
          <c:idx val="3"/>
          <c:order val="3"/>
          <c:tx>
            <c:strRef>
              <c:f>'J-S'!$B$110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'J-S'!$D$97:$N$97</c:f>
            </c:multiLvlStrRef>
          </c:cat>
          <c:val>
            <c:numRef>
              <c:f>'J-S'!$D$110:$N$110</c:f>
            </c:numRef>
          </c:val>
          <c:smooth val="0"/>
          <c:extLst>
            <c:ext xmlns:c16="http://schemas.microsoft.com/office/drawing/2014/chart" uri="{C3380CC4-5D6E-409C-BE32-E72D297353CC}">
              <c16:uniqueId val="{00000003-6893-44D9-8BE1-E72C7C001CD5}"/>
            </c:ext>
          </c:extLst>
        </c:ser>
        <c:ser>
          <c:idx val="4"/>
          <c:order val="4"/>
          <c:tx>
            <c:strRef>
              <c:f>'J-S'!$B$106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'J-S'!$D$97:$N$97</c:f>
            </c:multiLvlStrRef>
          </c:cat>
          <c:val>
            <c:numRef>
              <c:f>'J-S'!$D$106:$N$106</c:f>
            </c:numRef>
          </c:val>
          <c:smooth val="0"/>
          <c:extLst>
            <c:ext xmlns:c16="http://schemas.microsoft.com/office/drawing/2014/chart" uri="{C3380CC4-5D6E-409C-BE32-E72D297353CC}">
              <c16:uniqueId val="{00000004-6893-44D9-8BE1-E72C7C001C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3486880"/>
        <c:axId val="-683486336"/>
      </c:lineChart>
      <c:catAx>
        <c:axId val="-6834868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683486336"/>
        <c:crosses val="autoZero"/>
        <c:auto val="1"/>
        <c:lblAlgn val="ctr"/>
        <c:lblOffset val="100"/>
        <c:noMultiLvlLbl val="0"/>
      </c:catAx>
      <c:valAx>
        <c:axId val="-683486336"/>
        <c:scaling>
          <c:orientation val="minMax"/>
          <c:max val="1"/>
          <c:min val="0.5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83486880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'J-S'!$B$108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5C48-48B9-98AE-B065CEFC47DB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9290-443D-A2CC-7D3E764C8337}"/>
              </c:ext>
            </c:extLst>
          </c:dPt>
          <c:dPt>
            <c:idx val="7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E866-4B58-9DAE-149CA36C7F6C}"/>
              </c:ext>
            </c:extLst>
          </c:dPt>
          <c:cat>
            <c:strRef>
              <c:f>'J-S'!$C$97:$AP$97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Nov-23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'J-S'!$C$98:$AP$98</c:f>
              <c:numCache>
                <c:formatCode>0.0%</c:formatCode>
                <c:ptCount val="15"/>
                <c:pt idx="0">
                  <c:v>0.76848550440561525</c:v>
                </c:pt>
                <c:pt idx="1">
                  <c:v>0.68768145161290328</c:v>
                </c:pt>
                <c:pt idx="2">
                  <c:v>0.76555803571428582</c:v>
                </c:pt>
                <c:pt idx="3">
                  <c:v>0.65741599462365596</c:v>
                </c:pt>
                <c:pt idx="4">
                  <c:v>0.66322569444444446</c:v>
                </c:pt>
                <c:pt idx="5">
                  <c:v>0.81093077956989257</c:v>
                </c:pt>
                <c:pt idx="6">
                  <c:v>0.88645138888888897</c:v>
                </c:pt>
                <c:pt idx="7">
                  <c:v>0.84572580645161288</c:v>
                </c:pt>
                <c:pt idx="8">
                  <c:v>0.79456481481481478</c:v>
                </c:pt>
                <c:pt idx="9">
                  <c:v>0.90113500000000002</c:v>
                </c:pt>
                <c:pt idx="10">
                  <c:v>0.91984139784946239</c:v>
                </c:pt>
                <c:pt idx="11">
                  <c:v>0.85620277777777765</c:v>
                </c:pt>
                <c:pt idx="12">
                  <c:v>0.84445075268817116</c:v>
                </c:pt>
                <c:pt idx="13">
                  <c:v>0.80276532453632587</c:v>
                </c:pt>
                <c:pt idx="14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290-443D-A2CC-7D3E764C8337}"/>
            </c:ext>
          </c:extLst>
        </c:ser>
        <c:ser>
          <c:idx val="10"/>
          <c:order val="1"/>
          <c:tx>
            <c:strRef>
              <c:f>'J-S'!$B$99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5C48-48B9-98AE-B065CEFC47DB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18BE-43E4-996E-F9E1B7CEB209}"/>
              </c:ext>
            </c:extLst>
          </c:dPt>
          <c:cat>
            <c:strRef>
              <c:f>'J-S'!$C$97:$AP$97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Nov-23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'J-S'!$C$99:$AP$99</c:f>
              <c:numCache>
                <c:formatCode>0.0%</c:formatCode>
                <c:ptCount val="15"/>
                <c:pt idx="0">
                  <c:v>7.0853277931318293E-2</c:v>
                </c:pt>
                <c:pt idx="1">
                  <c:v>4.7259296884860698E-2</c:v>
                </c:pt>
                <c:pt idx="2">
                  <c:v>6.0978611409135547E-2</c:v>
                </c:pt>
                <c:pt idx="3">
                  <c:v>6.9020581706125031E-2</c:v>
                </c:pt>
                <c:pt idx="4">
                  <c:v>5.9571932064113542E-2</c:v>
                </c:pt>
                <c:pt idx="5">
                  <c:v>7.4167884523918148E-2</c:v>
                </c:pt>
                <c:pt idx="6">
                  <c:v>6.8813728551269812E-2</c:v>
                </c:pt>
                <c:pt idx="7">
                  <c:v>6.1259250049127162E-2</c:v>
                </c:pt>
                <c:pt idx="8">
                  <c:v>7.409271673645991E-2</c:v>
                </c:pt>
                <c:pt idx="9">
                  <c:v>5.0682095064026045E-2</c:v>
                </c:pt>
                <c:pt idx="10">
                  <c:v>4.1416631167543017E-2</c:v>
                </c:pt>
                <c:pt idx="11">
                  <c:v>0.1369088653820637</c:v>
                </c:pt>
                <c:pt idx="12">
                  <c:v>5.6251566707798614E-2</c:v>
                </c:pt>
                <c:pt idx="13">
                  <c:v>6.6701930020536773E-2</c:v>
                </c:pt>
                <c:pt idx="14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290-443D-A2CC-7D3E764C8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683484704"/>
        <c:axId val="-683491232"/>
      </c:barChart>
      <c:lineChart>
        <c:grouping val="standard"/>
        <c:varyColors val="0"/>
        <c:ser>
          <c:idx val="5"/>
          <c:order val="2"/>
          <c:tx>
            <c:strRef>
              <c:f>'J-S'!$B$100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9290-443D-A2CC-7D3E764C8337}"/>
              </c:ext>
            </c:extLst>
          </c:dPt>
          <c:cat>
            <c:strRef>
              <c:f>'J-S'!$C$97:$AP$97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Nov-23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'J-S'!$C$100:$AP$100</c:f>
              <c:numCache>
                <c:formatCode>0.0</c:formatCode>
                <c:ptCount val="15"/>
                <c:pt idx="0">
                  <c:v>4.0087869876484543</c:v>
                </c:pt>
                <c:pt idx="1">
                  <c:v>2.5538554708583341</c:v>
                </c:pt>
                <c:pt idx="2">
                  <c:v>2.7884684397520534</c:v>
                </c:pt>
                <c:pt idx="3">
                  <c:v>3.1908516254044788</c:v>
                </c:pt>
                <c:pt idx="4">
                  <c:v>3.5301144574323784</c:v>
                </c:pt>
                <c:pt idx="5">
                  <c:v>3.6263995741339801</c:v>
                </c:pt>
                <c:pt idx="6">
                  <c:v>3.6495513566396727</c:v>
                </c:pt>
                <c:pt idx="7">
                  <c:v>2.7750494162681707</c:v>
                </c:pt>
                <c:pt idx="8">
                  <c:v>5.3377467217086876</c:v>
                </c:pt>
                <c:pt idx="9">
                  <c:v>3.4815927852616939</c:v>
                </c:pt>
                <c:pt idx="10">
                  <c:v>2.9196557470726558</c:v>
                </c:pt>
                <c:pt idx="11">
                  <c:v>3.5304349034313502</c:v>
                </c:pt>
                <c:pt idx="12">
                  <c:v>2.9972015565725343</c:v>
                </c:pt>
                <c:pt idx="13" formatCode="0.00">
                  <c:v>3.3650768378779987</c:v>
                </c:pt>
                <c:pt idx="14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9290-443D-A2CC-7D3E764C8337}"/>
            </c:ext>
          </c:extLst>
        </c:ser>
        <c:ser>
          <c:idx val="4"/>
          <c:order val="3"/>
          <c:tx>
            <c:strRef>
              <c:f>'J-S'!$B$101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'J-S'!$C$97:$AP$97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Nov-23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'J-S'!$C$101:$AP$101</c:f>
              <c:numCache>
                <c:formatCode>0.0</c:formatCode>
                <c:ptCount val="15"/>
                <c:pt idx="0">
                  <c:v>20.763072103709725</c:v>
                </c:pt>
                <c:pt idx="1">
                  <c:v>34.312382478632479</c:v>
                </c:pt>
                <c:pt idx="2">
                  <c:v>14.577591783216782</c:v>
                </c:pt>
                <c:pt idx="3">
                  <c:v>49.433866199589886</c:v>
                </c:pt>
                <c:pt idx="4">
                  <c:v>64.136480158730166</c:v>
                </c:pt>
                <c:pt idx="5">
                  <c:v>7.4251001082251076</c:v>
                </c:pt>
                <c:pt idx="6">
                  <c:v>5.6890224358974359</c:v>
                </c:pt>
                <c:pt idx="7">
                  <c:v>8.0193809523809527</c:v>
                </c:pt>
                <c:pt idx="8">
                  <c:v>18.117733333333334</c:v>
                </c:pt>
                <c:pt idx="9">
                  <c:v>3.8737454545454542</c:v>
                </c:pt>
                <c:pt idx="10">
                  <c:v>4.198837606837607</c:v>
                </c:pt>
                <c:pt idx="11">
                  <c:v>5.7337032967032968</c:v>
                </c:pt>
                <c:pt idx="12">
                  <c:v>12.490941724941724</c:v>
                </c:pt>
                <c:pt idx="13" formatCode="0.00">
                  <c:v>19.000732127752851</c:v>
                </c:pt>
                <c:pt idx="14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9290-443D-A2CC-7D3E764C8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3490144"/>
        <c:axId val="-683490688"/>
      </c:lineChart>
      <c:catAx>
        <c:axId val="-6834847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683491232"/>
        <c:crosses val="autoZero"/>
        <c:auto val="1"/>
        <c:lblAlgn val="ctr"/>
        <c:lblOffset val="100"/>
        <c:noMultiLvlLbl val="0"/>
      </c:catAx>
      <c:valAx>
        <c:axId val="-68349123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 sz="1200"/>
                </a:pPr>
                <a:r>
                  <a:rPr lang="en-US" sz="1200"/>
                  <a:t>% DISPONIBILIDAD FISICA
% UTILIZACION</a:t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683484704"/>
        <c:crosses val="autoZero"/>
        <c:crossBetween val="between"/>
      </c:valAx>
      <c:valAx>
        <c:axId val="-683490688"/>
        <c:scaling>
          <c:orientation val="minMax"/>
          <c:max val="35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800"/>
                </a:pPr>
                <a:r>
                  <a:rPr lang="en-US" sz="800"/>
                  <a:t>HORAS
MTBF
MTTR</a:t>
                </a:r>
              </a:p>
            </c:rich>
          </c:tx>
          <c:overlay val="0"/>
        </c:title>
        <c:numFmt formatCode="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683490144"/>
        <c:crosses val="max"/>
        <c:crossBetween val="between"/>
      </c:valAx>
      <c:catAx>
        <c:axId val="-6834901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683490688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txPr>
          <a:bodyPr/>
          <a:lstStyle/>
          <a:p>
            <a:pPr rtl="0">
              <a:defRPr sz="1200"/>
            </a:pPr>
            <a:endParaRPr lang="es-PE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'J-S'!$B$2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val>
            <c:numRef>
              <c:f>'J-S'!$C$2:$AP$2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226B-4609-9724-D48D477A0366}"/>
            </c:ext>
          </c:extLst>
        </c:ser>
        <c:ser>
          <c:idx val="1"/>
          <c:order val="1"/>
          <c:tx>
            <c:strRef>
              <c:f>'J-S'!$B$3</c:f>
              <c:strCache>
                <c:ptCount val="1"/>
                <c:pt idx="0">
                  <c:v>UTIL</c:v>
                </c:pt>
              </c:strCache>
            </c:strRef>
          </c:tx>
          <c:val>
            <c:numRef>
              <c:f>'J-S'!$C$3:$AP$3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2EEA-4E0C-B736-50493188B5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3487424"/>
        <c:axId val="-683489056"/>
      </c:lineChart>
      <c:catAx>
        <c:axId val="-683487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3489056"/>
        <c:crosses val="autoZero"/>
        <c:auto val="1"/>
        <c:lblAlgn val="ctr"/>
        <c:lblOffset val="100"/>
        <c:noMultiLvlLbl val="0"/>
      </c:catAx>
      <c:valAx>
        <c:axId val="-6834890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3487424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'J-S'!$B$18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'J-S'!$C$17:$AP$17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'J-S'!$C$18:$AP$18</c:f>
              <c:numCache>
                <c:formatCode>0%</c:formatCode>
                <c:ptCount val="15"/>
                <c:pt idx="0" formatCode="0.00%">
                  <c:v>0.56748576151297925</c:v>
                </c:pt>
                <c:pt idx="1">
                  <c:v>0.76380376344085998</c:v>
                </c:pt>
                <c:pt idx="2">
                  <c:v>0.580982142857143</c:v>
                </c:pt>
                <c:pt idx="3">
                  <c:v>0</c:v>
                </c:pt>
                <c:pt idx="4">
                  <c:v>0</c:v>
                </c:pt>
                <c:pt idx="5">
                  <c:v>0.61787634408602155</c:v>
                </c:pt>
                <c:pt idx="6">
                  <c:v>0.89583333333333348</c:v>
                </c:pt>
                <c:pt idx="7">
                  <c:v>0.99395161290322576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 formatCode="0.0%">
                  <c:v>0.73770393305171533</c:v>
                </c:pt>
                <c:pt idx="14" formatCode="0.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2AF-438A-B970-D124C2535E64}"/>
            </c:ext>
          </c:extLst>
        </c:ser>
        <c:ser>
          <c:idx val="1"/>
          <c:order val="1"/>
          <c:tx>
            <c:strRef>
              <c:f>'J-S'!$B$19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'J-S'!$C$17:$AP$17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'J-S'!$C$19:$AP$19</c:f>
              <c:numCache>
                <c:formatCode>0.00%</c:formatCode>
                <c:ptCount val="15"/>
                <c:pt idx="0">
                  <c:v>4.4032404219144033E-2</c:v>
                </c:pt>
                <c:pt idx="1">
                  <c:v>4.8987992851330799E-2</c:v>
                </c:pt>
                <c:pt idx="2">
                  <c:v>1.0109275827659201E-2</c:v>
                </c:pt>
                <c:pt idx="3">
                  <c:v>0</c:v>
                </c:pt>
                <c:pt idx="4">
                  <c:v>0</c:v>
                </c:pt>
                <c:pt idx="5">
                  <c:v>6.0151949566089463E-2</c:v>
                </c:pt>
                <c:pt idx="6">
                  <c:v>1.9638124054462934E-2</c:v>
                </c:pt>
                <c:pt idx="7">
                  <c:v>1.7982978632065855E-2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 formatCode="0.0%">
                  <c:v>1.3072526744300686E-2</c:v>
                </c:pt>
                <c:pt idx="14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A2B-4608-882B-75EFED2610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3488512"/>
        <c:axId val="-685221664"/>
      </c:lineChart>
      <c:catAx>
        <c:axId val="-6834885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5221664"/>
        <c:crosses val="autoZero"/>
        <c:auto val="1"/>
        <c:lblAlgn val="ctr"/>
        <c:lblOffset val="100"/>
        <c:noMultiLvlLbl val="0"/>
      </c:catAx>
      <c:valAx>
        <c:axId val="-68522166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3488512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'J-S'!$B$34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'J-S'!$C$33:$AP$33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'J-S'!$C$34:$AP$34</c:f>
              <c:numCache>
                <c:formatCode>0%</c:formatCode>
                <c:ptCount val="15"/>
                <c:pt idx="0" formatCode="0.00%">
                  <c:v>0.7721510501520582</c:v>
                </c:pt>
                <c:pt idx="1">
                  <c:v>0.68223118279569905</c:v>
                </c:pt>
                <c:pt idx="2">
                  <c:v>0.93263392857142902</c:v>
                </c:pt>
                <c:pt idx="3">
                  <c:v>0.90383064516129041</c:v>
                </c:pt>
                <c:pt idx="4">
                  <c:v>0.82805555555555577</c:v>
                </c:pt>
                <c:pt idx="5">
                  <c:v>0.907258064516129</c:v>
                </c:pt>
                <c:pt idx="6">
                  <c:v>0.83643055555555568</c:v>
                </c:pt>
                <c:pt idx="7">
                  <c:v>0.87959677419354831</c:v>
                </c:pt>
                <c:pt idx="8">
                  <c:v>0.48521505376344098</c:v>
                </c:pt>
                <c:pt idx="9">
                  <c:v>0.81805555555555554</c:v>
                </c:pt>
                <c:pt idx="10">
                  <c:v>0.86901881720430096</c:v>
                </c:pt>
                <c:pt idx="11">
                  <c:v>0.71134722222222235</c:v>
                </c:pt>
                <c:pt idx="12">
                  <c:v>0.81580215053763006</c:v>
                </c:pt>
                <c:pt idx="13" formatCode="0.0%">
                  <c:v>0.80578962546936317</c:v>
                </c:pt>
                <c:pt idx="14" formatCode="0.0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8B2-4B73-A6F5-C75A5A19F9C5}"/>
            </c:ext>
          </c:extLst>
        </c:ser>
        <c:ser>
          <c:idx val="1"/>
          <c:order val="1"/>
          <c:tx>
            <c:strRef>
              <c:f>'J-S'!$B$35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'J-S'!$C$33:$AP$33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'J-S'!$C$35:$AP$35</c:f>
              <c:numCache>
                <c:formatCode>0.00%</c:formatCode>
                <c:ptCount val="15"/>
                <c:pt idx="0">
                  <c:v>5.4075834261680451E-2</c:v>
                </c:pt>
                <c:pt idx="1">
                  <c:v>5.4932357705405797E-2</c:v>
                </c:pt>
                <c:pt idx="2">
                  <c:v>4.5872938458262298E-2</c:v>
                </c:pt>
                <c:pt idx="3">
                  <c:v>3.493803858625566E-2</c:v>
                </c:pt>
                <c:pt idx="4">
                  <c:v>4.3165020836532238E-2</c:v>
                </c:pt>
                <c:pt idx="5">
                  <c:v>6.7403024206580064E-2</c:v>
                </c:pt>
                <c:pt idx="6">
                  <c:v>5.4160530789625821E-2</c:v>
                </c:pt>
                <c:pt idx="7">
                  <c:v>4.5730377432640877E-2</c:v>
                </c:pt>
                <c:pt idx="8">
                  <c:v>3.7571475768126202E-2</c:v>
                </c:pt>
                <c:pt idx="9">
                  <c:v>4.1949106737373114E-2</c:v>
                </c:pt>
                <c:pt idx="10">
                  <c:v>3.9139952513166897E-2</c:v>
                </c:pt>
                <c:pt idx="11">
                  <c:v>2.31122920422661E-2</c:v>
                </c:pt>
                <c:pt idx="12">
                  <c:v>0.104391514414296</c:v>
                </c:pt>
                <c:pt idx="13" formatCode="0.0%">
                  <c:v>4.9363885790877582E-2</c:v>
                </c:pt>
                <c:pt idx="14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9AA-4364-BE9E-173DD459B0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5223840"/>
        <c:axId val="-685193376"/>
      </c:lineChart>
      <c:catAx>
        <c:axId val="-6852238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5193376"/>
        <c:crosses val="autoZero"/>
        <c:auto val="1"/>
        <c:lblAlgn val="ctr"/>
        <c:lblOffset val="100"/>
        <c:noMultiLvlLbl val="0"/>
      </c:catAx>
      <c:valAx>
        <c:axId val="-68519337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5223840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407897470783884"/>
          <c:y val="0.1960418648451267"/>
          <c:w val="0.83203064945396721"/>
          <c:h val="0.66531621668586494"/>
        </c:manualLayout>
      </c:layout>
      <c:lineChart>
        <c:grouping val="standard"/>
        <c:varyColors val="0"/>
        <c:ser>
          <c:idx val="0"/>
          <c:order val="0"/>
          <c:tx>
            <c:strRef>
              <c:f>'J-S'!$B$98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/>
                </a:pPr>
                <a:endParaRPr lang="es-PE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'J-S'!$C$97:$AP$97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Nov-23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'J-S'!$C$98:$AP$98</c:f>
              <c:numCache>
                <c:formatCode>0.0%</c:formatCode>
                <c:ptCount val="15"/>
                <c:pt idx="0">
                  <c:v>0.76848550440561525</c:v>
                </c:pt>
                <c:pt idx="1">
                  <c:v>0.68768145161290328</c:v>
                </c:pt>
                <c:pt idx="2">
                  <c:v>0.76555803571428582</c:v>
                </c:pt>
                <c:pt idx="3">
                  <c:v>0.65741599462365596</c:v>
                </c:pt>
                <c:pt idx="4">
                  <c:v>0.66322569444444446</c:v>
                </c:pt>
                <c:pt idx="5">
                  <c:v>0.81093077956989257</c:v>
                </c:pt>
                <c:pt idx="6">
                  <c:v>0.88645138888888897</c:v>
                </c:pt>
                <c:pt idx="7">
                  <c:v>0.84572580645161288</c:v>
                </c:pt>
                <c:pt idx="8">
                  <c:v>0.79456481481481478</c:v>
                </c:pt>
                <c:pt idx="9">
                  <c:v>0.90113500000000002</c:v>
                </c:pt>
                <c:pt idx="10">
                  <c:v>0.91984139784946239</c:v>
                </c:pt>
                <c:pt idx="11">
                  <c:v>0.85620277777777765</c:v>
                </c:pt>
                <c:pt idx="12">
                  <c:v>0.84445075268817116</c:v>
                </c:pt>
                <c:pt idx="13">
                  <c:v>0.80276532453632587</c:v>
                </c:pt>
                <c:pt idx="14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FD6-4E0C-9A54-6581FC29CD4D}"/>
            </c:ext>
          </c:extLst>
        </c:ser>
        <c:ser>
          <c:idx val="1"/>
          <c:order val="1"/>
          <c:tx>
            <c:strRef>
              <c:f>'J-S'!$B$99</c:f>
              <c:strCache>
                <c:ptCount val="1"/>
                <c:pt idx="0">
                  <c:v>UTIL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/>
                </a:pPr>
                <a:endParaRPr lang="es-PE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'J-S'!$C$97:$AP$97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Nov-23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'J-S'!$C$99:$AP$99</c:f>
              <c:numCache>
                <c:formatCode>0.0%</c:formatCode>
                <c:ptCount val="15"/>
                <c:pt idx="0">
                  <c:v>7.0853277931318293E-2</c:v>
                </c:pt>
                <c:pt idx="1">
                  <c:v>4.7259296884860698E-2</c:v>
                </c:pt>
                <c:pt idx="2">
                  <c:v>6.0978611409135547E-2</c:v>
                </c:pt>
                <c:pt idx="3">
                  <c:v>6.9020581706125031E-2</c:v>
                </c:pt>
                <c:pt idx="4">
                  <c:v>5.9571932064113542E-2</c:v>
                </c:pt>
                <c:pt idx="5">
                  <c:v>7.4167884523918148E-2</c:v>
                </c:pt>
                <c:pt idx="6">
                  <c:v>6.8813728551269812E-2</c:v>
                </c:pt>
                <c:pt idx="7">
                  <c:v>6.1259250049127162E-2</c:v>
                </c:pt>
                <c:pt idx="8">
                  <c:v>7.409271673645991E-2</c:v>
                </c:pt>
                <c:pt idx="9">
                  <c:v>5.0682095064026045E-2</c:v>
                </c:pt>
                <c:pt idx="10">
                  <c:v>4.1416631167543017E-2</c:v>
                </c:pt>
                <c:pt idx="11">
                  <c:v>0.1369088653820637</c:v>
                </c:pt>
                <c:pt idx="12">
                  <c:v>5.6251566707798614E-2</c:v>
                </c:pt>
                <c:pt idx="13">
                  <c:v>6.6701930020536773E-2</c:v>
                </c:pt>
                <c:pt idx="14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14C-4551-810C-867447AE36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5206976"/>
        <c:axId val="-685206432"/>
      </c:lineChart>
      <c:catAx>
        <c:axId val="-6852069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layout>
            <c:manualLayout>
              <c:xMode val="edge"/>
              <c:yMode val="edge"/>
              <c:x val="0.51274236033835052"/>
              <c:y val="0.9473866718085237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5206432"/>
        <c:crosses val="autoZero"/>
        <c:auto val="1"/>
        <c:lblAlgn val="ctr"/>
        <c:lblOffset val="100"/>
        <c:noMultiLvlLbl val="0"/>
      </c:catAx>
      <c:valAx>
        <c:axId val="-68520643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UTILIZACION</a:t>
                </a:r>
                <a:r>
                  <a:rPr lang="en-US" baseline="0"/>
                  <a:t> Y DISPONIBILIDAD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5206976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  <c:userShapes r:id="rId1"/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'J-S'!$A$1</c:f>
              <c:strCache>
                <c:ptCount val="1"/>
                <c:pt idx="0">
                  <c:v>ROBOLT - 01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multiLvlStrRef>
              <c:f>'J-S'!$C$49:$N$49</c:f>
            </c:multiLvlStrRef>
          </c:cat>
          <c:val>
            <c:numRef>
              <c:f>'J-S'!$C$2:$N$2</c:f>
            </c:numRef>
          </c:val>
          <c:smooth val="0"/>
          <c:extLst>
            <c:ext xmlns:c16="http://schemas.microsoft.com/office/drawing/2014/chart" uri="{C3380CC4-5D6E-409C-BE32-E72D297353CC}">
              <c16:uniqueId val="{00000000-7E50-432F-98A9-B0F2D1397F8E}"/>
            </c:ext>
          </c:extLst>
        </c:ser>
        <c:ser>
          <c:idx val="1"/>
          <c:order val="1"/>
          <c:tx>
            <c:strRef>
              <c:f>'J-S'!$A$17</c:f>
              <c:strCache>
                <c:ptCount val="1"/>
                <c:pt idx="0">
                  <c:v>ROBOLT - 02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cat>
            <c:multiLvlStrRef>
              <c:f>'J-S'!$C$49:$N$49</c:f>
            </c:multiLvlStrRef>
          </c:cat>
          <c:val>
            <c:numRef>
              <c:f>'J-S'!$C$18:$N$18</c:f>
            </c:numRef>
          </c:val>
          <c:smooth val="0"/>
          <c:extLst>
            <c:ext xmlns:c16="http://schemas.microsoft.com/office/drawing/2014/chart" uri="{C3380CC4-5D6E-409C-BE32-E72D297353CC}">
              <c16:uniqueId val="{00000001-7E50-432F-98A9-B0F2D1397F8E}"/>
            </c:ext>
          </c:extLst>
        </c:ser>
        <c:ser>
          <c:idx val="2"/>
          <c:order val="2"/>
          <c:tx>
            <c:strRef>
              <c:f>'J-S'!$A$33</c:f>
              <c:strCache>
                <c:ptCount val="1"/>
                <c:pt idx="0">
                  <c:v>ROBOLT - 03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/>
                </a:solidFill>
                <a:round/>
              </a:ln>
              <a:effectLst/>
            </c:spPr>
          </c:marker>
          <c:cat>
            <c:multiLvlStrRef>
              <c:f>'J-S'!$C$49:$N$49</c:f>
            </c:multiLvlStrRef>
          </c:cat>
          <c:val>
            <c:numRef>
              <c:f>'J-S'!$C$34:$N$34</c:f>
            </c:numRef>
          </c:val>
          <c:smooth val="0"/>
          <c:extLst>
            <c:ext xmlns:c16="http://schemas.microsoft.com/office/drawing/2014/chart" uri="{C3380CC4-5D6E-409C-BE32-E72D297353CC}">
              <c16:uniqueId val="{00000002-7E50-432F-98A9-B0F2D1397F8E}"/>
            </c:ext>
          </c:extLst>
        </c:ser>
        <c:ser>
          <c:idx val="3"/>
          <c:order val="3"/>
          <c:tx>
            <c:strRef>
              <c:f>'J-S'!$A$49</c:f>
              <c:strCache>
                <c:ptCount val="1"/>
                <c:pt idx="0">
                  <c:v>ROBOLT - 04</c:v>
                </c:pt>
              </c:strCache>
            </c:strRef>
          </c:tx>
          <c:cat>
            <c:multiLvlStrRef>
              <c:f>'J-S'!$C$49:$N$49</c:f>
            </c:multiLvlStrRef>
          </c:cat>
          <c:val>
            <c:numRef>
              <c:f>'J-S'!$C$50:$N$50</c:f>
            </c:numRef>
          </c:val>
          <c:smooth val="0"/>
          <c:extLst>
            <c:ext xmlns:c16="http://schemas.microsoft.com/office/drawing/2014/chart" uri="{C3380CC4-5D6E-409C-BE32-E72D297353CC}">
              <c16:uniqueId val="{00000000-1481-4E5A-9770-B477FFEDC0F1}"/>
            </c:ext>
          </c:extLst>
        </c:ser>
        <c:ser>
          <c:idx val="4"/>
          <c:order val="4"/>
          <c:tx>
            <c:strRef>
              <c:f>'J-S'!$A$65</c:f>
              <c:strCache>
                <c:ptCount val="1"/>
                <c:pt idx="0">
                  <c:v>BOLTER-100</c:v>
                </c:pt>
              </c:strCache>
            </c:strRef>
          </c:tx>
          <c:cat>
            <c:multiLvlStrRef>
              <c:f>'J-S'!$C$49:$N$49</c:f>
            </c:multiLvlStrRef>
          </c:cat>
          <c:val>
            <c:numRef>
              <c:f>'J-S'!$M$66:$N$66</c:f>
            </c:numRef>
          </c:val>
          <c:smooth val="0"/>
          <c:extLst>
            <c:ext xmlns:c16="http://schemas.microsoft.com/office/drawing/2014/chart" uri="{C3380CC4-5D6E-409C-BE32-E72D297353CC}">
              <c16:uniqueId val="{00000000-5028-4FF6-8F7F-ADE01A4825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5217856"/>
        <c:axId val="-685210784"/>
      </c:lineChart>
      <c:catAx>
        <c:axId val="-6852178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layout>
            <c:manualLayout>
              <c:xMode val="edge"/>
              <c:yMode val="edge"/>
              <c:x val="0.45676949041987031"/>
              <c:y val="0.94193148933306403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5210784"/>
        <c:crosses val="autoZero"/>
        <c:auto val="1"/>
        <c:lblAlgn val="ctr"/>
        <c:lblOffset val="100"/>
        <c:noMultiLvlLbl val="0"/>
      </c:catAx>
      <c:valAx>
        <c:axId val="-685210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5217856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'J-S'!$B$50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'J-S'!$H$49:$AP$49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'J-S'!$H$50:$AP$50</c:f>
              <c:numCache>
                <c:formatCode>0%</c:formatCode>
                <c:ptCount val="15"/>
                <c:pt idx="0" formatCode="0.00%">
                  <c:v>0.86215820503421314</c:v>
                </c:pt>
                <c:pt idx="1">
                  <c:v>0.89575268817204301</c:v>
                </c:pt>
                <c:pt idx="2">
                  <c:v>0.625</c:v>
                </c:pt>
                <c:pt idx="3">
                  <c:v>0.81259408602150529</c:v>
                </c:pt>
                <c:pt idx="4">
                  <c:v>0.90506944444444448</c:v>
                </c:pt>
                <c:pt idx="5">
                  <c:v>0.82006720430107516</c:v>
                </c:pt>
                <c:pt idx="6">
                  <c:v>0.89548611111111109</c:v>
                </c:pt>
                <c:pt idx="7">
                  <c:v>0.80979838709677421</c:v>
                </c:pt>
                <c:pt idx="8">
                  <c:v>0.89180107526881702</c:v>
                </c:pt>
                <c:pt idx="9">
                  <c:v>0.87501388888888887</c:v>
                </c:pt>
                <c:pt idx="10">
                  <c:v>0.85293010752688203</c:v>
                </c:pt>
                <c:pt idx="11">
                  <c:v>0.81226388888888879</c:v>
                </c:pt>
                <c:pt idx="12">
                  <c:v>0.68481182795698903</c:v>
                </c:pt>
                <c:pt idx="13" formatCode="0.0%">
                  <c:v>0.82338239247311817</c:v>
                </c:pt>
                <c:pt idx="14" formatCode="0.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8B2-4B73-A6F5-C75A5A19F9C5}"/>
            </c:ext>
          </c:extLst>
        </c:ser>
        <c:ser>
          <c:idx val="1"/>
          <c:order val="1"/>
          <c:tx>
            <c:strRef>
              <c:f>'J-S'!$B$51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'J-S'!$H$49:$AP$49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'J-S'!$H$51:$AP$51</c:f>
              <c:numCache>
                <c:formatCode>0.00%</c:formatCode>
                <c:ptCount val="15"/>
                <c:pt idx="0">
                  <c:v>7.6482235450377287E-2</c:v>
                </c:pt>
                <c:pt idx="1">
                  <c:v>6.1452087598975698E-2</c:v>
                </c:pt>
                <c:pt idx="2">
                  <c:v>9.6812437510889499E-2</c:v>
                </c:pt>
                <c:pt idx="3">
                  <c:v>0.12721038190291462</c:v>
                </c:pt>
                <c:pt idx="4">
                  <c:v>8.440021052521296E-2</c:v>
                </c:pt>
                <c:pt idx="5">
                  <c:v>8.7154824702729408E-2</c:v>
                </c:pt>
                <c:pt idx="6">
                  <c:v>9.108467928301224E-2</c:v>
                </c:pt>
                <c:pt idx="7">
                  <c:v>8.7405001959039094E-2</c:v>
                </c:pt>
                <c:pt idx="8">
                  <c:v>9.5466835447588494E-2</c:v>
                </c:pt>
                <c:pt idx="9">
                  <c:v>5.9684687236199657E-2</c:v>
                </c:pt>
                <c:pt idx="10">
                  <c:v>4.2070823507030099E-2</c:v>
                </c:pt>
                <c:pt idx="11">
                  <c:v>7.1218111708168982E-2</c:v>
                </c:pt>
                <c:pt idx="12">
                  <c:v>3.1758274285271601E-2</c:v>
                </c:pt>
                <c:pt idx="13" formatCode="0.0%">
                  <c:v>7.7976529638919351E-2</c:v>
                </c:pt>
                <c:pt idx="14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B2-46CD-BBC4-67B2DCAD68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5201536"/>
        <c:axId val="-685196096"/>
      </c:lineChart>
      <c:catAx>
        <c:axId val="-6852015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5196096"/>
        <c:crosses val="autoZero"/>
        <c:auto val="1"/>
        <c:lblAlgn val="ctr"/>
        <c:lblOffset val="100"/>
        <c:noMultiLvlLbl val="0"/>
      </c:catAx>
      <c:valAx>
        <c:axId val="-68519609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5201536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'J-S'!$B$60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2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7C1B-4D3A-BC7C-96882267A517}"/>
              </c:ext>
            </c:extLst>
          </c:dPt>
          <c:cat>
            <c:strRef>
              <c:f>'J-S'!$D$49:$AP$49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'J-S'!$D$50:$AP$50</c:f>
              <c:numCache>
                <c:formatCode>0%</c:formatCode>
                <c:ptCount val="15"/>
                <c:pt idx="0" formatCode="0.00%">
                  <c:v>0.86215820503421314</c:v>
                </c:pt>
                <c:pt idx="1">
                  <c:v>0.89575268817204301</c:v>
                </c:pt>
                <c:pt idx="2">
                  <c:v>0.625</c:v>
                </c:pt>
                <c:pt idx="3">
                  <c:v>0.81259408602150529</c:v>
                </c:pt>
                <c:pt idx="4">
                  <c:v>0.90506944444444448</c:v>
                </c:pt>
                <c:pt idx="5">
                  <c:v>0.82006720430107516</c:v>
                </c:pt>
                <c:pt idx="6">
                  <c:v>0.89548611111111109</c:v>
                </c:pt>
                <c:pt idx="7">
                  <c:v>0.80979838709677421</c:v>
                </c:pt>
                <c:pt idx="8">
                  <c:v>0.89180107526881702</c:v>
                </c:pt>
                <c:pt idx="9">
                  <c:v>0.87501388888888887</c:v>
                </c:pt>
                <c:pt idx="10">
                  <c:v>0.85293010752688203</c:v>
                </c:pt>
                <c:pt idx="11">
                  <c:v>0.81226388888888879</c:v>
                </c:pt>
                <c:pt idx="12">
                  <c:v>0.68481182795698903</c:v>
                </c:pt>
                <c:pt idx="13" formatCode="0.0%">
                  <c:v>0.82338239247311817</c:v>
                </c:pt>
                <c:pt idx="14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EA8-422B-BB67-52D5CFB13976}"/>
            </c:ext>
          </c:extLst>
        </c:ser>
        <c:ser>
          <c:idx val="10"/>
          <c:order val="1"/>
          <c:tx>
            <c:strRef>
              <c:f>'J-S'!$B$51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2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9-7C1B-4D3A-BC7C-96882267A517}"/>
              </c:ext>
            </c:extLst>
          </c:dPt>
          <c:cat>
            <c:strRef>
              <c:f>'J-S'!$D$49:$AP$49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'J-S'!$D$51:$AP$51</c:f>
              <c:numCache>
                <c:formatCode>0.00%</c:formatCode>
                <c:ptCount val="15"/>
                <c:pt idx="0">
                  <c:v>7.6482235450377287E-2</c:v>
                </c:pt>
                <c:pt idx="1">
                  <c:v>6.1452087598975698E-2</c:v>
                </c:pt>
                <c:pt idx="2">
                  <c:v>9.6812437510889499E-2</c:v>
                </c:pt>
                <c:pt idx="3">
                  <c:v>0.12721038190291462</c:v>
                </c:pt>
                <c:pt idx="4">
                  <c:v>8.440021052521296E-2</c:v>
                </c:pt>
                <c:pt idx="5">
                  <c:v>8.7154824702729408E-2</c:v>
                </c:pt>
                <c:pt idx="6">
                  <c:v>9.108467928301224E-2</c:v>
                </c:pt>
                <c:pt idx="7">
                  <c:v>8.7405001959039094E-2</c:v>
                </c:pt>
                <c:pt idx="8">
                  <c:v>9.5466835447588494E-2</c:v>
                </c:pt>
                <c:pt idx="9">
                  <c:v>5.9684687236199657E-2</c:v>
                </c:pt>
                <c:pt idx="10">
                  <c:v>4.2070823507030099E-2</c:v>
                </c:pt>
                <c:pt idx="11">
                  <c:v>7.1218111708168982E-2</c:v>
                </c:pt>
                <c:pt idx="12">
                  <c:v>3.1758274285271601E-2</c:v>
                </c:pt>
                <c:pt idx="13" formatCode="0.0%">
                  <c:v>7.7976529638919351E-2</c:v>
                </c:pt>
                <c:pt idx="14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EA8-422B-BB67-52D5CFB139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685203168"/>
        <c:axId val="-685202624"/>
      </c:barChart>
      <c:lineChart>
        <c:grouping val="standard"/>
        <c:varyColors val="0"/>
        <c:ser>
          <c:idx val="5"/>
          <c:order val="2"/>
          <c:tx>
            <c:strRef>
              <c:f>'J-S'!$B$52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EEA8-422B-BB67-52D5CFB13976}"/>
              </c:ext>
            </c:extLst>
          </c:dPt>
          <c:cat>
            <c:strRef>
              <c:f>'J-S'!$D$49:$AP$49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'J-S'!$D$52:$AP$52</c:f>
              <c:numCache>
                <c:formatCode>0.00</c:formatCode>
                <c:ptCount val="15"/>
                <c:pt idx="0">
                  <c:v>5.4702897330871316</c:v>
                </c:pt>
                <c:pt idx="1">
                  <c:v>4.550458806606815</c:v>
                </c:pt>
                <c:pt idx="2">
                  <c:v>3.6964748867794173</c:v>
                </c:pt>
                <c:pt idx="3">
                  <c:v>4.047767399318162</c:v>
                </c:pt>
                <c:pt idx="4">
                  <c:v>3.9285283706253584</c:v>
                </c:pt>
                <c:pt idx="5">
                  <c:v>4.4313144329896907</c:v>
                </c:pt>
                <c:pt idx="6">
                  <c:v>4.8939039139768452</c:v>
                </c:pt>
                <c:pt idx="7">
                  <c:v>2.6330319815150727</c:v>
                </c:pt>
                <c:pt idx="8">
                  <c:v>4.5244460942482112</c:v>
                </c:pt>
                <c:pt idx="9">
                  <c:v>3.4183590732434679</c:v>
                </c:pt>
                <c:pt idx="10">
                  <c:v>2.0536387062377823</c:v>
                </c:pt>
                <c:pt idx="11">
                  <c:v>3.2038837130991125</c:v>
                </c:pt>
                <c:pt idx="12">
                  <c:v>3.2361681496691768</c:v>
                </c:pt>
                <c:pt idx="13">
                  <c:v>3.7181646273590925</c:v>
                </c:pt>
                <c:pt idx="14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EEA8-422B-BB67-52D5CFB13976}"/>
            </c:ext>
          </c:extLst>
        </c:ser>
        <c:ser>
          <c:idx val="4"/>
          <c:order val="3"/>
          <c:tx>
            <c:strRef>
              <c:f>'J-S'!$B$53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'J-S'!$D$49:$AP$49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'J-S'!$D$53:$AP$53</c:f>
              <c:numCache>
                <c:formatCode>0.00</c:formatCode>
                <c:ptCount val="15"/>
                <c:pt idx="0">
                  <c:v>7.0703334994683678</c:v>
                </c:pt>
                <c:pt idx="1">
                  <c:v>4.3955555555555561</c:v>
                </c:pt>
                <c:pt idx="2">
                  <c:v>19.454545454545453</c:v>
                </c:pt>
                <c:pt idx="3">
                  <c:v>5.4857894736842105</c:v>
                </c:pt>
                <c:pt idx="4">
                  <c:v>3.8821428571428567</c:v>
                </c:pt>
                <c:pt idx="5">
                  <c:v>4.7808333333333337</c:v>
                </c:pt>
                <c:pt idx="6">
                  <c:v>5.104166666666667</c:v>
                </c:pt>
                <c:pt idx="7">
                  <c:v>6.1755000000000004</c:v>
                </c:pt>
                <c:pt idx="8">
                  <c:v>4</c:v>
                </c:pt>
                <c:pt idx="9">
                  <c:v>3.0672727272727269</c:v>
                </c:pt>
                <c:pt idx="10">
                  <c:v>4.7630769230769232</c:v>
                </c:pt>
                <c:pt idx="11">
                  <c:v>8.8592307692307699</c:v>
                </c:pt>
                <c:pt idx="12">
                  <c:v>45.3</c:v>
                </c:pt>
                <c:pt idx="13">
                  <c:v>9.6056761467090421</c:v>
                </c:pt>
                <c:pt idx="14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EEA8-422B-BB67-52D5CFB139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5210240"/>
        <c:axId val="-685197728"/>
      </c:lineChart>
      <c:catAx>
        <c:axId val="-6852031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685202624"/>
        <c:crosses val="autoZero"/>
        <c:auto val="1"/>
        <c:lblAlgn val="ctr"/>
        <c:lblOffset val="100"/>
        <c:noMultiLvlLbl val="0"/>
      </c:catAx>
      <c:valAx>
        <c:axId val="-68520262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85203168"/>
        <c:crosses val="autoZero"/>
        <c:crossBetween val="between"/>
      </c:valAx>
      <c:valAx>
        <c:axId val="-685197728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85210240"/>
        <c:crosses val="max"/>
        <c:crossBetween val="between"/>
      </c:valAx>
      <c:catAx>
        <c:axId val="-68521024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685197728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'J-S'!$B$60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'J-S'!$H$49:$N$49</c:f>
            </c:multiLvlStrRef>
          </c:cat>
          <c:val>
            <c:numRef>
              <c:f>'J-S'!$H$60:$N$60</c:f>
            </c:numRef>
          </c:val>
          <c:smooth val="0"/>
          <c:extLst>
            <c:ext xmlns:c16="http://schemas.microsoft.com/office/drawing/2014/chart" uri="{C3380CC4-5D6E-409C-BE32-E72D297353CC}">
              <c16:uniqueId val="{00000000-D66C-4BFE-B682-E2A83EE42778}"/>
            </c:ext>
          </c:extLst>
        </c:ser>
        <c:ser>
          <c:idx val="1"/>
          <c:order val="1"/>
          <c:tx>
            <c:strRef>
              <c:f>'J-S'!$B$63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'J-S'!$H$49:$N$49</c:f>
            </c:multiLvlStrRef>
          </c:cat>
          <c:val>
            <c:numRef>
              <c:f>'J-S'!$H$63:$N$63</c:f>
            </c:numRef>
          </c:val>
          <c:smooth val="0"/>
          <c:extLst>
            <c:ext xmlns:c16="http://schemas.microsoft.com/office/drawing/2014/chart" uri="{C3380CC4-5D6E-409C-BE32-E72D297353CC}">
              <c16:uniqueId val="{00000001-D66C-4BFE-B682-E2A83EE42778}"/>
            </c:ext>
          </c:extLst>
        </c:ser>
        <c:ser>
          <c:idx val="2"/>
          <c:order val="2"/>
          <c:tx>
            <c:strRef>
              <c:f>'J-S'!$B$61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'J-S'!$H$49:$N$49</c:f>
            </c:multiLvlStrRef>
          </c:cat>
          <c:val>
            <c:numRef>
              <c:f>'J-S'!$H$61:$N$61</c:f>
            </c:numRef>
          </c:val>
          <c:smooth val="0"/>
          <c:extLst>
            <c:ext xmlns:c16="http://schemas.microsoft.com/office/drawing/2014/chart" uri="{C3380CC4-5D6E-409C-BE32-E72D297353CC}">
              <c16:uniqueId val="{00000002-D66C-4BFE-B682-E2A83EE42778}"/>
            </c:ext>
          </c:extLst>
        </c:ser>
        <c:ser>
          <c:idx val="3"/>
          <c:order val="3"/>
          <c:tx>
            <c:strRef>
              <c:f>'J-S'!$B$62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'J-S'!$H$49:$N$49</c:f>
            </c:multiLvlStrRef>
          </c:cat>
          <c:val>
            <c:numRef>
              <c:f>'J-S'!$H$62:$N$62</c:f>
            </c:numRef>
          </c:val>
          <c:smooth val="0"/>
          <c:extLst>
            <c:ext xmlns:c16="http://schemas.microsoft.com/office/drawing/2014/chart" uri="{C3380CC4-5D6E-409C-BE32-E72D297353CC}">
              <c16:uniqueId val="{00000003-D66C-4BFE-B682-E2A83EE42778}"/>
            </c:ext>
          </c:extLst>
        </c:ser>
        <c:ser>
          <c:idx val="4"/>
          <c:order val="4"/>
          <c:tx>
            <c:strRef>
              <c:f>'J-S'!$B$58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'J-S'!$H$49:$N$49</c:f>
            </c:multiLvlStrRef>
          </c:cat>
          <c:val>
            <c:numRef>
              <c:f>'J-S'!$H$58:$N$58</c:f>
            </c:numRef>
          </c:val>
          <c:smooth val="0"/>
          <c:extLst>
            <c:ext xmlns:c16="http://schemas.microsoft.com/office/drawing/2014/chart" uri="{C3380CC4-5D6E-409C-BE32-E72D297353CC}">
              <c16:uniqueId val="{00000004-D66C-4BFE-B682-E2A83EE427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5209696"/>
        <c:axId val="-685212960"/>
      </c:lineChart>
      <c:catAx>
        <c:axId val="-6852096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685212960"/>
        <c:crosses val="autoZero"/>
        <c:auto val="1"/>
        <c:lblAlgn val="ctr"/>
        <c:lblOffset val="100"/>
        <c:noMultiLvlLbl val="0"/>
      </c:catAx>
      <c:valAx>
        <c:axId val="-685212960"/>
        <c:scaling>
          <c:orientation val="minMax"/>
          <c:max val="1"/>
          <c:min val="0.4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85209696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'J-S'!$B$66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'J-S'!$C$65:$AP$65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'J-S'!$C$66:$AP$66</c:f>
              <c:numCache>
                <c:formatCode>0%</c:formatCode>
                <c:ptCount val="15"/>
                <c:pt idx="0" formatCode="0.00%">
                  <c:v>0.87214700092321051</c:v>
                </c:pt>
                <c:pt idx="1">
                  <c:v>0.40893817204301097</c:v>
                </c:pt>
                <c:pt idx="2">
                  <c:v>0.92361607142857105</c:v>
                </c:pt>
                <c:pt idx="3">
                  <c:v>0.91323924731182804</c:v>
                </c:pt>
                <c:pt idx="4">
                  <c:v>0.91977777777777769</c:v>
                </c:pt>
                <c:pt idx="5">
                  <c:v>0.89852150537634412</c:v>
                </c:pt>
                <c:pt idx="6">
                  <c:v>0.91805555555555562</c:v>
                </c:pt>
                <c:pt idx="7">
                  <c:v>0.69955645161290325</c:v>
                </c:pt>
                <c:pt idx="8">
                  <c:v>0.89673387096774204</c:v>
                </c:pt>
                <c:pt idx="9">
                  <c:v>0.83580555555555547</c:v>
                </c:pt>
                <c:pt idx="10">
                  <c:v>0.89876344086021498</c:v>
                </c:pt>
                <c:pt idx="11">
                  <c:v>0.7928194444444443</c:v>
                </c:pt>
                <c:pt idx="12">
                  <c:v>0.74462365591397905</c:v>
                </c:pt>
                <c:pt idx="13" formatCode="0.0%">
                  <c:v>0.82087089573732719</c:v>
                </c:pt>
                <c:pt idx="14" formatCode="0.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1AD-4137-8EBB-1B3F5F88BD64}"/>
            </c:ext>
          </c:extLst>
        </c:ser>
        <c:ser>
          <c:idx val="1"/>
          <c:order val="1"/>
          <c:tx>
            <c:strRef>
              <c:f>'J-S'!$B$67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'J-S'!$C$65:$AP$65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'J-S'!$C$67:$AP$67</c:f>
              <c:numCache>
                <c:formatCode>0.00%</c:formatCode>
                <c:ptCount val="15"/>
                <c:pt idx="0">
                  <c:v>0.10882263779407143</c:v>
                </c:pt>
                <c:pt idx="1">
                  <c:v>2.3664749383730501E-2</c:v>
                </c:pt>
                <c:pt idx="2">
                  <c:v>9.1119793839731206E-2</c:v>
                </c:pt>
                <c:pt idx="3">
                  <c:v>0.11393390633532985</c:v>
                </c:pt>
                <c:pt idx="4">
                  <c:v>0.11072249689470899</c:v>
                </c:pt>
                <c:pt idx="5">
                  <c:v>8.196173962027363E-2</c:v>
                </c:pt>
                <c:pt idx="6">
                  <c:v>0.11037158007797832</c:v>
                </c:pt>
                <c:pt idx="7">
                  <c:v>9.3918642172762828E-2</c:v>
                </c:pt>
                <c:pt idx="8">
                  <c:v>0.13758412316337101</c:v>
                </c:pt>
                <c:pt idx="9">
                  <c:v>0.10247668134655745</c:v>
                </c:pt>
                <c:pt idx="10">
                  <c:v>8.2789289521613796E-2</c:v>
                </c:pt>
                <c:pt idx="11">
                  <c:v>9.6767573211237454E-2</c:v>
                </c:pt>
                <c:pt idx="12">
                  <c:v>7.9176114576753595E-2</c:v>
                </c:pt>
                <c:pt idx="13" formatCode="0.0%">
                  <c:v>9.3707224178670709E-2</c:v>
                </c:pt>
                <c:pt idx="14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1AD-4137-8EBB-1B3F5F88BD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5222752"/>
        <c:axId val="-685208064"/>
      </c:lineChart>
      <c:catAx>
        <c:axId val="-6852227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5208064"/>
        <c:crosses val="autoZero"/>
        <c:auto val="1"/>
        <c:lblAlgn val="ctr"/>
        <c:lblOffset val="100"/>
        <c:noMultiLvlLbl val="0"/>
      </c:catAx>
      <c:valAx>
        <c:axId val="-68520806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5222752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'J-S'!$B$76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'J-S'!$M$49:$N$49</c:f>
            </c:multiLvlStrRef>
          </c:cat>
          <c:val>
            <c:numRef>
              <c:f>'J-S'!$M$76:$N$76</c:f>
            </c:numRef>
          </c:val>
          <c:smooth val="0"/>
          <c:extLst>
            <c:ext xmlns:c16="http://schemas.microsoft.com/office/drawing/2014/chart" uri="{C3380CC4-5D6E-409C-BE32-E72D297353CC}">
              <c16:uniqueId val="{00000000-6568-4D99-939F-E6D196835236}"/>
            </c:ext>
          </c:extLst>
        </c:ser>
        <c:ser>
          <c:idx val="1"/>
          <c:order val="1"/>
          <c:tx>
            <c:strRef>
              <c:f>'J-S'!$B$79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'J-S'!$M$49:$N$49</c:f>
            </c:multiLvlStrRef>
          </c:cat>
          <c:val>
            <c:numRef>
              <c:f>'J-S'!$M$79:$N$79</c:f>
            </c:numRef>
          </c:val>
          <c:smooth val="0"/>
          <c:extLst>
            <c:ext xmlns:c16="http://schemas.microsoft.com/office/drawing/2014/chart" uri="{C3380CC4-5D6E-409C-BE32-E72D297353CC}">
              <c16:uniqueId val="{00000001-6568-4D99-939F-E6D196835236}"/>
            </c:ext>
          </c:extLst>
        </c:ser>
        <c:ser>
          <c:idx val="2"/>
          <c:order val="2"/>
          <c:tx>
            <c:strRef>
              <c:f>'J-S'!$B$77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'J-S'!$M$49:$N$49</c:f>
            </c:multiLvlStrRef>
          </c:cat>
          <c:val>
            <c:numRef>
              <c:f>'J-S'!$M$77:$N$77</c:f>
            </c:numRef>
          </c:val>
          <c:smooth val="0"/>
          <c:extLst>
            <c:ext xmlns:c16="http://schemas.microsoft.com/office/drawing/2014/chart" uri="{C3380CC4-5D6E-409C-BE32-E72D297353CC}">
              <c16:uniqueId val="{00000002-6568-4D99-939F-E6D196835236}"/>
            </c:ext>
          </c:extLst>
        </c:ser>
        <c:ser>
          <c:idx val="3"/>
          <c:order val="3"/>
          <c:tx>
            <c:strRef>
              <c:f>'J-S'!$B$78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'J-S'!$M$49:$N$49</c:f>
            </c:multiLvlStrRef>
          </c:cat>
          <c:val>
            <c:numRef>
              <c:f>'J-S'!$M$78:$N$78</c:f>
            </c:numRef>
          </c:val>
          <c:smooth val="0"/>
          <c:extLst>
            <c:ext xmlns:c16="http://schemas.microsoft.com/office/drawing/2014/chart" uri="{C3380CC4-5D6E-409C-BE32-E72D297353CC}">
              <c16:uniqueId val="{00000003-6568-4D99-939F-E6D196835236}"/>
            </c:ext>
          </c:extLst>
        </c:ser>
        <c:ser>
          <c:idx val="4"/>
          <c:order val="4"/>
          <c:tx>
            <c:strRef>
              <c:f>'J-S'!$B$74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'J-S'!$M$49:$N$49</c:f>
            </c:multiLvlStrRef>
          </c:cat>
          <c:val>
            <c:numRef>
              <c:f>'J-S'!$M$74:$N$74</c:f>
            </c:numRef>
          </c:val>
          <c:smooth val="0"/>
          <c:extLst>
            <c:ext xmlns:c16="http://schemas.microsoft.com/office/drawing/2014/chart" uri="{C3380CC4-5D6E-409C-BE32-E72D297353CC}">
              <c16:uniqueId val="{00000004-6568-4D99-939F-E6D1968352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5195552"/>
        <c:axId val="-685202080"/>
      </c:lineChart>
      <c:catAx>
        <c:axId val="-6851955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685202080"/>
        <c:crosses val="autoZero"/>
        <c:auto val="1"/>
        <c:lblAlgn val="ctr"/>
        <c:lblOffset val="100"/>
        <c:noMultiLvlLbl val="0"/>
      </c:catAx>
      <c:valAx>
        <c:axId val="-685202080"/>
        <c:scaling>
          <c:orientation val="minMax"/>
          <c:max val="1"/>
          <c:min val="0.4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85195552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'J-S'!$B$66</c:f>
              <c:strCache>
                <c:ptCount val="1"/>
                <c:pt idx="0">
                  <c:v>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2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6C2F-454B-8355-AE87AE8F7BDD}"/>
              </c:ext>
            </c:extLst>
          </c:dPt>
          <c:cat>
            <c:strRef>
              <c:f>'J-S'!$C$49:$AP$49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'J-S'!$C$66:$AP$66</c:f>
              <c:numCache>
                <c:formatCode>0%</c:formatCode>
                <c:ptCount val="15"/>
                <c:pt idx="0" formatCode="0.00%">
                  <c:v>0.87214700092321051</c:v>
                </c:pt>
                <c:pt idx="1">
                  <c:v>0.40893817204301097</c:v>
                </c:pt>
                <c:pt idx="2">
                  <c:v>0.92361607142857105</c:v>
                </c:pt>
                <c:pt idx="3">
                  <c:v>0.91323924731182804</c:v>
                </c:pt>
                <c:pt idx="4">
                  <c:v>0.91977777777777769</c:v>
                </c:pt>
                <c:pt idx="5">
                  <c:v>0.89852150537634412</c:v>
                </c:pt>
                <c:pt idx="6">
                  <c:v>0.91805555555555562</c:v>
                </c:pt>
                <c:pt idx="7">
                  <c:v>0.69955645161290325</c:v>
                </c:pt>
                <c:pt idx="8">
                  <c:v>0.89673387096774204</c:v>
                </c:pt>
                <c:pt idx="9">
                  <c:v>0.83580555555555547</c:v>
                </c:pt>
                <c:pt idx="10">
                  <c:v>0.89876344086021498</c:v>
                </c:pt>
                <c:pt idx="11">
                  <c:v>0.7928194444444443</c:v>
                </c:pt>
                <c:pt idx="12">
                  <c:v>0.74462365591397905</c:v>
                </c:pt>
                <c:pt idx="13" formatCode="0.0%">
                  <c:v>0.82087089573732719</c:v>
                </c:pt>
                <c:pt idx="14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C2F-454B-8355-AE87AE8F7BDD}"/>
            </c:ext>
          </c:extLst>
        </c:ser>
        <c:ser>
          <c:idx val="10"/>
          <c:order val="1"/>
          <c:tx>
            <c:strRef>
              <c:f>'J-S'!$B$67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2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4-6C2F-454B-8355-AE87AE8F7BDD}"/>
              </c:ext>
            </c:extLst>
          </c:dPt>
          <c:cat>
            <c:strRef>
              <c:f>'J-S'!$C$49:$AP$49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'J-S'!$C$67:$AP$67</c:f>
              <c:numCache>
                <c:formatCode>0.00%</c:formatCode>
                <c:ptCount val="15"/>
                <c:pt idx="0">
                  <c:v>0.10882263779407143</c:v>
                </c:pt>
                <c:pt idx="1">
                  <c:v>2.3664749383730501E-2</c:v>
                </c:pt>
                <c:pt idx="2">
                  <c:v>9.1119793839731206E-2</c:v>
                </c:pt>
                <c:pt idx="3">
                  <c:v>0.11393390633532985</c:v>
                </c:pt>
                <c:pt idx="4">
                  <c:v>0.11072249689470899</c:v>
                </c:pt>
                <c:pt idx="5">
                  <c:v>8.196173962027363E-2</c:v>
                </c:pt>
                <c:pt idx="6">
                  <c:v>0.11037158007797832</c:v>
                </c:pt>
                <c:pt idx="7">
                  <c:v>9.3918642172762828E-2</c:v>
                </c:pt>
                <c:pt idx="8">
                  <c:v>0.13758412316337101</c:v>
                </c:pt>
                <c:pt idx="9">
                  <c:v>0.10247668134655745</c:v>
                </c:pt>
                <c:pt idx="10">
                  <c:v>8.2789289521613796E-2</c:v>
                </c:pt>
                <c:pt idx="11">
                  <c:v>9.6767573211237454E-2</c:v>
                </c:pt>
                <c:pt idx="12">
                  <c:v>7.9176114576753595E-2</c:v>
                </c:pt>
                <c:pt idx="13" formatCode="0.0%">
                  <c:v>9.3707224178670709E-2</c:v>
                </c:pt>
                <c:pt idx="14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C2F-454B-8355-AE87AE8F7B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685212416"/>
        <c:axId val="-685216768"/>
      </c:barChart>
      <c:lineChart>
        <c:grouping val="standard"/>
        <c:varyColors val="0"/>
        <c:ser>
          <c:idx val="5"/>
          <c:order val="2"/>
          <c:tx>
            <c:strRef>
              <c:f>'J-S'!$B$68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6-6C2F-454B-8355-AE87AE8F7BDD}"/>
              </c:ext>
            </c:extLst>
          </c:dPt>
          <c:cat>
            <c:strRef>
              <c:f>'J-S'!$C$49:$AP$49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'J-S'!$C$68:$AP$68</c:f>
              <c:numCache>
                <c:formatCode>0.00</c:formatCode>
                <c:ptCount val="15"/>
                <c:pt idx="0">
                  <c:v>6.9863914277990977</c:v>
                </c:pt>
                <c:pt idx="1">
                  <c:v>1.2</c:v>
                </c:pt>
                <c:pt idx="2">
                  <c:v>4.3504094186543041</c:v>
                </c:pt>
                <c:pt idx="3">
                  <c:v>7.037490241776351</c:v>
                </c:pt>
                <c:pt idx="4">
                  <c:v>7.3324866343552086</c:v>
                </c:pt>
                <c:pt idx="5">
                  <c:v>4.9810384487411747</c:v>
                </c:pt>
                <c:pt idx="6">
                  <c:v>5.6119703408879742</c:v>
                </c:pt>
                <c:pt idx="7">
                  <c:v>4.0734863076381558</c:v>
                </c:pt>
                <c:pt idx="8">
                  <c:v>6.1194666300604013</c:v>
                </c:pt>
                <c:pt idx="9">
                  <c:v>3.0834208650365671</c:v>
                </c:pt>
                <c:pt idx="10">
                  <c:v>3.4599713823320446</c:v>
                </c:pt>
                <c:pt idx="11">
                  <c:v>7.8911191165958101</c:v>
                </c:pt>
                <c:pt idx="12">
                  <c:v>3.9875970432292274</c:v>
                </c:pt>
                <c:pt idx="13">
                  <c:v>4.9273713691089354</c:v>
                </c:pt>
                <c:pt idx="14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6C2F-454B-8355-AE87AE8F7BDD}"/>
            </c:ext>
          </c:extLst>
        </c:ser>
        <c:ser>
          <c:idx val="4"/>
          <c:order val="3"/>
          <c:tx>
            <c:strRef>
              <c:f>'J-S'!$B$69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'J-S'!$C$49:$AP$49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'J-S'!$C$69:$AP$69</c:f>
              <c:numCache>
                <c:formatCode>0.00</c:formatCode>
                <c:ptCount val="15"/>
                <c:pt idx="0">
                  <c:v>4.9457396037894155</c:v>
                </c:pt>
                <c:pt idx="1">
                  <c:v>101.125</c:v>
                </c:pt>
                <c:pt idx="2">
                  <c:v>2.6792307692307693</c:v>
                </c:pt>
                <c:pt idx="3">
                  <c:v>3.2318181818181815</c:v>
                </c:pt>
                <c:pt idx="4">
                  <c:v>1.6859999999999999</c:v>
                </c:pt>
                <c:pt idx="5">
                  <c:v>2.4090909090909092</c:v>
                </c:pt>
                <c:pt idx="6">
                  <c:v>2.8461538461538463</c:v>
                </c:pt>
                <c:pt idx="7">
                  <c:v>18.627500000000001</c:v>
                </c:pt>
                <c:pt idx="8">
                  <c:v>4.0886666666666667</c:v>
                </c:pt>
                <c:pt idx="9">
                  <c:v>5.8360000000000003</c:v>
                </c:pt>
                <c:pt idx="10">
                  <c:v>3.87</c:v>
                </c:pt>
                <c:pt idx="11">
                  <c:v>6.6428571428571432</c:v>
                </c:pt>
                <c:pt idx="12">
                  <c:v>11.727272727272727</c:v>
                </c:pt>
                <c:pt idx="13">
                  <c:v>13.730799186924186</c:v>
                </c:pt>
                <c:pt idx="14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6C2F-454B-8355-AE87AE8F7B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5216224"/>
        <c:axId val="-685195008"/>
      </c:lineChart>
      <c:catAx>
        <c:axId val="-6852124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685216768"/>
        <c:crosses val="autoZero"/>
        <c:auto val="1"/>
        <c:lblAlgn val="ctr"/>
        <c:lblOffset val="100"/>
        <c:noMultiLvlLbl val="0"/>
      </c:catAx>
      <c:valAx>
        <c:axId val="-68521676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85212416"/>
        <c:crosses val="autoZero"/>
        <c:crossBetween val="between"/>
      </c:valAx>
      <c:valAx>
        <c:axId val="-685195008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85216224"/>
        <c:crosses val="max"/>
        <c:crossBetween val="between"/>
      </c:valAx>
      <c:catAx>
        <c:axId val="-68521622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685195008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'J-S'!$B$82</c:f>
              <c:strCache>
                <c:ptCount val="1"/>
                <c:pt idx="0">
                  <c:v>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2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F9E-4613-B90D-71437E83C7A8}"/>
              </c:ext>
            </c:extLst>
          </c:dPt>
          <c:cat>
            <c:strRef>
              <c:f>'J-S'!$C$49:$AP$49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'J-S'!$C$82:$AP$82</c:f>
              <c:numCache>
                <c:formatCode>0%</c:formatCode>
                <c:ptCount val="15"/>
                <c:pt idx="8">
                  <c:v>0.69907407407407396</c:v>
                </c:pt>
                <c:pt idx="9">
                  <c:v>0.9768</c:v>
                </c:pt>
                <c:pt idx="10">
                  <c:v>0.978494623655914</c:v>
                </c:pt>
                <c:pt idx="11">
                  <c:v>0.96458333333333302</c:v>
                </c:pt>
                <c:pt idx="12">
                  <c:v>0.97701612903225799</c:v>
                </c:pt>
                <c:pt idx="13" formatCode="0.0%">
                  <c:v>0.91919363201911575</c:v>
                </c:pt>
                <c:pt idx="14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F9E-4613-B90D-71437E83C7A8}"/>
            </c:ext>
          </c:extLst>
        </c:ser>
        <c:ser>
          <c:idx val="10"/>
          <c:order val="1"/>
          <c:tx>
            <c:strRef>
              <c:f>'J-S'!$B$83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2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4-5F9E-4613-B90D-71437E83C7A8}"/>
              </c:ext>
            </c:extLst>
          </c:dPt>
          <c:cat>
            <c:strRef>
              <c:f>'J-S'!$C$49:$AP$49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'J-S'!$C$83:$AP$83</c:f>
              <c:numCache>
                <c:formatCode>0.00%</c:formatCode>
                <c:ptCount val="15"/>
                <c:pt idx="8">
                  <c:v>9.9841149303213805E-2</c:v>
                </c:pt>
                <c:pt idx="9">
                  <c:v>4.9299999999999997E-2</c:v>
                </c:pt>
                <c:pt idx="10">
                  <c:v>4.3083090295904299E-2</c:v>
                </c:pt>
                <c:pt idx="11">
                  <c:v>0.493446349948646</c:v>
                </c:pt>
                <c:pt idx="12">
                  <c:v>6.5931930262671898E-2</c:v>
                </c:pt>
                <c:pt idx="13" formatCode="0.0%">
                  <c:v>0.15032050396208721</c:v>
                </c:pt>
                <c:pt idx="14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F9E-4613-B90D-71437E83C7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685212416"/>
        <c:axId val="-685216768"/>
      </c:barChart>
      <c:lineChart>
        <c:grouping val="standard"/>
        <c:varyColors val="0"/>
        <c:ser>
          <c:idx val="5"/>
          <c:order val="2"/>
          <c:tx>
            <c:strRef>
              <c:f>'J-S'!$B$84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6-5F9E-4613-B90D-71437E83C7A8}"/>
              </c:ext>
            </c:extLst>
          </c:dPt>
          <c:cat>
            <c:strRef>
              <c:f>'J-S'!$C$49:$AP$49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'J-S'!$C$84:$AP$84</c:f>
              <c:numCache>
                <c:formatCode>0.00</c:formatCode>
                <c:ptCount val="15"/>
                <c:pt idx="8">
                  <c:v>15.076013544785281</c:v>
                </c:pt>
                <c:pt idx="9">
                  <c:v>8.66</c:v>
                </c:pt>
                <c:pt idx="10">
                  <c:v>6.2728979470836732</c:v>
                </c:pt>
                <c:pt idx="11">
                  <c:v>5.7116415006555838</c:v>
                </c:pt>
                <c:pt idx="12">
                  <c:v>5.3251022342151337</c:v>
                </c:pt>
                <c:pt idx="13">
                  <c:v>8.2091310453479345</c:v>
                </c:pt>
                <c:pt idx="14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5F9E-4613-B90D-71437E83C7A8}"/>
            </c:ext>
          </c:extLst>
        </c:ser>
        <c:ser>
          <c:idx val="4"/>
          <c:order val="3"/>
          <c:tx>
            <c:strRef>
              <c:f>'J-S'!$B$85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'J-S'!$C$49:$AP$49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'J-S'!$C$85:$AP$85</c:f>
              <c:numCache>
                <c:formatCode>0.00</c:formatCode>
                <c:ptCount val="15"/>
                <c:pt idx="8">
                  <c:v>65</c:v>
                </c:pt>
                <c:pt idx="9">
                  <c:v>1.92</c:v>
                </c:pt>
                <c:pt idx="10">
                  <c:v>3.2</c:v>
                </c:pt>
                <c:pt idx="11">
                  <c:v>1.75</c:v>
                </c:pt>
                <c:pt idx="12">
                  <c:v>0.69666666666666666</c:v>
                </c:pt>
                <c:pt idx="13">
                  <c:v>14.513333333333335</c:v>
                </c:pt>
                <c:pt idx="14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5F9E-4613-B90D-71437E83C7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5216224"/>
        <c:axId val="-685195008"/>
      </c:lineChart>
      <c:catAx>
        <c:axId val="-6852124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685216768"/>
        <c:crosses val="autoZero"/>
        <c:auto val="1"/>
        <c:lblAlgn val="ctr"/>
        <c:lblOffset val="100"/>
        <c:noMultiLvlLbl val="0"/>
      </c:catAx>
      <c:valAx>
        <c:axId val="-68521676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85212416"/>
        <c:crosses val="autoZero"/>
        <c:crossBetween val="between"/>
      </c:valAx>
      <c:valAx>
        <c:axId val="-685195008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85216224"/>
        <c:crosses val="max"/>
        <c:crossBetween val="between"/>
      </c:valAx>
      <c:catAx>
        <c:axId val="-68521622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685195008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'J-S'!$B$82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'J-S'!$C$81:$AP$81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'J-S'!$B$82:$AO$82</c:f>
              <c:numCache>
                <c:formatCode>0.00%</c:formatCode>
                <c:ptCount val="15"/>
                <c:pt idx="0" formatCode="General">
                  <c:v>0</c:v>
                </c:pt>
                <c:pt idx="9" formatCode="0%">
                  <c:v>0.69907407407407396</c:v>
                </c:pt>
                <c:pt idx="10" formatCode="0%">
                  <c:v>0.9768</c:v>
                </c:pt>
                <c:pt idx="11" formatCode="0%">
                  <c:v>0.978494623655914</c:v>
                </c:pt>
                <c:pt idx="12" formatCode="0%">
                  <c:v>0.96458333333333302</c:v>
                </c:pt>
                <c:pt idx="13" formatCode="0%">
                  <c:v>0.97701612903225799</c:v>
                </c:pt>
                <c:pt idx="14" formatCode="0.0%">
                  <c:v>0.91919363201911575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8C9-4302-A545-5AE646762A61}"/>
            </c:ext>
          </c:extLst>
        </c:ser>
        <c:ser>
          <c:idx val="1"/>
          <c:order val="1"/>
          <c:tx>
            <c:strRef>
              <c:f>'J-S'!$B$83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'J-S'!$C$81:$AP$81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'J-S'!$C$83:$AP$83</c:f>
              <c:numCache>
                <c:formatCode>0.00%</c:formatCode>
                <c:ptCount val="15"/>
                <c:pt idx="8">
                  <c:v>9.9841149303213805E-2</c:v>
                </c:pt>
                <c:pt idx="9">
                  <c:v>4.9299999999999997E-2</c:v>
                </c:pt>
                <c:pt idx="10">
                  <c:v>4.3083090295904299E-2</c:v>
                </c:pt>
                <c:pt idx="11">
                  <c:v>0.493446349948646</c:v>
                </c:pt>
                <c:pt idx="12">
                  <c:v>6.5931930262671898E-2</c:v>
                </c:pt>
                <c:pt idx="13" formatCode="0.0%">
                  <c:v>0.15032050396208721</c:v>
                </c:pt>
                <c:pt idx="14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8C9-4302-A545-5AE646762A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5222752"/>
        <c:axId val="-685208064"/>
      </c:lineChart>
      <c:catAx>
        <c:axId val="-6852227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5208064"/>
        <c:crosses val="autoZero"/>
        <c:auto val="1"/>
        <c:lblAlgn val="ctr"/>
        <c:lblOffset val="100"/>
        <c:noMultiLvlLbl val="0"/>
      </c:catAx>
      <c:valAx>
        <c:axId val="-68520806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5222752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'J-TL'!$B$12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4057-41AB-B3ED-C9E2ADB90D27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DB37-432C-9E61-6BA5A85E0BEE}"/>
              </c:ext>
            </c:extLst>
          </c:dPt>
          <c:val>
            <c:numRef>
              <c:f>'J-TL'!$C$2:$AP$2</c:f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'J-TL'!$C$1:$AP$1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DB37-432C-9E61-6BA5A85E0BEE}"/>
            </c:ext>
          </c:extLst>
        </c:ser>
        <c:ser>
          <c:idx val="10"/>
          <c:order val="1"/>
          <c:tx>
            <c:strRef>
              <c:f>'J-TL'!$B$3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4057-41AB-B3ED-C9E2ADB90D27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CD75-4BCC-8131-C34D04DF1EFB}"/>
              </c:ext>
            </c:extLst>
          </c:dPt>
          <c:val>
            <c:numRef>
              <c:f>'J-TL'!$C$3:$AP$3</c:f>
            </c:numRef>
          </c:val>
          <c:extLst>
            <c:ext xmlns:c16="http://schemas.microsoft.com/office/drawing/2014/chart" uri="{C3380CC4-5D6E-409C-BE32-E72D297353CC}">
              <c16:uniqueId val="{00000004-DB37-432C-9E61-6BA5A85E0B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685220032"/>
        <c:axId val="-685209152"/>
      </c:barChart>
      <c:lineChart>
        <c:grouping val="standard"/>
        <c:varyColors val="0"/>
        <c:ser>
          <c:idx val="5"/>
          <c:order val="2"/>
          <c:tx>
            <c:strRef>
              <c:f>'J-TL'!$B$4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DB37-432C-9E61-6BA5A85E0BEE}"/>
              </c:ext>
            </c:extLst>
          </c:dPt>
          <c:val>
            <c:numRef>
              <c:f>'J-TL'!$C$4:$AP$4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'J-TL'!$C$1:$AP$1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6-DB37-432C-9E61-6BA5A85E0BEE}"/>
            </c:ext>
          </c:extLst>
        </c:ser>
        <c:ser>
          <c:idx val="4"/>
          <c:order val="3"/>
          <c:tx>
            <c:strRef>
              <c:f>'J-TL'!$B$5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val>
            <c:numRef>
              <c:f>'J-TL'!$C$5:$AP$5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'J-TL'!$C$1:$AP$1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7-DB37-432C-9E61-6BA5A85E0B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5205888"/>
        <c:axId val="-685208608"/>
      </c:lineChart>
      <c:catAx>
        <c:axId val="-6852200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685209152"/>
        <c:crosses val="autoZero"/>
        <c:auto val="1"/>
        <c:lblAlgn val="ctr"/>
        <c:lblOffset val="100"/>
        <c:noMultiLvlLbl val="0"/>
      </c:catAx>
      <c:valAx>
        <c:axId val="-68520915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85220032"/>
        <c:crosses val="autoZero"/>
        <c:crossBetween val="between"/>
      </c:valAx>
      <c:valAx>
        <c:axId val="-685208608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85205888"/>
        <c:crosses val="max"/>
        <c:crossBetween val="between"/>
      </c:valAx>
      <c:catAx>
        <c:axId val="-68520588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685208608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'J-TL'!$B$12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'J-TL'!$D$12:$N$12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'J-TL'!$D$1:$N$1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CACC-41CB-928F-8010FAABECAE}"/>
            </c:ext>
          </c:extLst>
        </c:ser>
        <c:ser>
          <c:idx val="1"/>
          <c:order val="1"/>
          <c:tx>
            <c:strRef>
              <c:f>'J-TL'!$B$15</c:f>
              <c:strCache>
                <c:ptCount val="1"/>
                <c:pt idx="0">
                  <c:v>% REP. NO PROG. </c:v>
                </c:pt>
              </c:strCache>
            </c:strRef>
          </c:tx>
          <c:val>
            <c:numRef>
              <c:f>'J-TL'!$D$15:$N$15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'J-TL'!$D$1:$N$1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CACC-41CB-928F-8010FAABECAE}"/>
            </c:ext>
          </c:extLst>
        </c:ser>
        <c:ser>
          <c:idx val="2"/>
          <c:order val="2"/>
          <c:tx>
            <c:strRef>
              <c:f>'J-TL'!$B$13</c:f>
              <c:strCache>
                <c:ptCount val="1"/>
                <c:pt idx="0">
                  <c:v>% MANTTO (PM) </c:v>
                </c:pt>
              </c:strCache>
            </c:strRef>
          </c:tx>
          <c:val>
            <c:numRef>
              <c:f>'J-TL'!$D$13:$N$13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'J-TL'!$D$1:$N$1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CACC-41CB-928F-8010FAABECAE}"/>
            </c:ext>
          </c:extLst>
        </c:ser>
        <c:ser>
          <c:idx val="3"/>
          <c:order val="3"/>
          <c:tx>
            <c:strRef>
              <c:f>'J-TL'!$B$14</c:f>
              <c:strCache>
                <c:ptCount val="1"/>
                <c:pt idx="0">
                  <c:v>% REP. PROG. </c:v>
                </c:pt>
              </c:strCache>
            </c:strRef>
          </c:tx>
          <c:val>
            <c:numRef>
              <c:f>'J-TL'!$D$14:$N$14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'J-TL'!$D$1:$N$1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CACC-41CB-928F-8010FAABECAE}"/>
            </c:ext>
          </c:extLst>
        </c:ser>
        <c:ser>
          <c:idx val="4"/>
          <c:order val="4"/>
          <c:tx>
            <c:strRef>
              <c:f>'J-TL'!$B$10</c:f>
              <c:strCache>
                <c:ptCount val="1"/>
                <c:pt idx="0">
                  <c:v>H. PROG.MES</c:v>
                </c:pt>
              </c:strCache>
            </c:strRef>
          </c:tx>
          <c:val>
            <c:numRef>
              <c:f>'J-TL'!$D$10:$N$10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'J-TL'!$D$1:$N$1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CACC-41CB-928F-8010FAABEC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5219488"/>
        <c:axId val="-685197184"/>
      </c:lineChart>
      <c:catAx>
        <c:axId val="-6852194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685197184"/>
        <c:crosses val="autoZero"/>
        <c:auto val="1"/>
        <c:lblAlgn val="ctr"/>
        <c:lblOffset val="100"/>
        <c:noMultiLvlLbl val="0"/>
      </c:catAx>
      <c:valAx>
        <c:axId val="-68519718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85219488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2163372818974095"/>
          <c:y val="1.7772720911696165E-2"/>
          <c:w val="0.60997913111046931"/>
          <c:h val="0.60702115207505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'J-TL'!$B$28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3880-4557-8E6C-5BCE2BCE8C77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7FEC-4A96-8E0C-298DB8D99C63}"/>
              </c:ext>
            </c:extLst>
          </c:dPt>
          <c:cat>
            <c:strRef>
              <c:f>'J-TL'!$C$17:$AQ$17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'J-TL'!$C$18:$AQ$18</c:f>
              <c:numCache>
                <c:formatCode>0%</c:formatCode>
                <c:ptCount val="16"/>
                <c:pt idx="0" formatCode="0.00%">
                  <c:v>0.9995519713261648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0.69153225806451613</c:v>
                </c:pt>
                <c:pt idx="6">
                  <c:v>3.3333333333333333E-2</c:v>
                </c:pt>
                <c:pt idx="7">
                  <c:v>0.43145161290322581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 formatCode="0.0%">
                  <c:v>0.84635976702508964</c:v>
                </c:pt>
                <c:pt idx="14" formatCode="0.0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FEC-4A96-8E0C-298DB8D99C63}"/>
            </c:ext>
          </c:extLst>
        </c:ser>
        <c:ser>
          <c:idx val="10"/>
          <c:order val="1"/>
          <c:tx>
            <c:strRef>
              <c:f>'J-TL'!$B$19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3880-4557-8E6C-5BCE2BCE8C77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6699-4C22-B4BF-9352DEADA053}"/>
              </c:ext>
            </c:extLst>
          </c:dPt>
          <c:cat>
            <c:strRef>
              <c:f>'J-TL'!$C$17:$AQ$17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'J-TL'!$C$19:$AQ$19</c:f>
              <c:numCache>
                <c:formatCode>0.00%</c:formatCode>
                <c:ptCount val="16"/>
                <c:pt idx="0">
                  <c:v>4.075126262626263E-4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 formatCode="0.0%">
                  <c:v>0</c:v>
                </c:pt>
                <c:pt idx="14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FEC-4A96-8E0C-298DB8D99C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685222208"/>
        <c:axId val="-685204800"/>
      </c:barChart>
      <c:lineChart>
        <c:grouping val="standard"/>
        <c:varyColors val="0"/>
        <c:ser>
          <c:idx val="5"/>
          <c:order val="2"/>
          <c:tx>
            <c:strRef>
              <c:f>'J-TL'!$B$20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7FEC-4A96-8E0C-298DB8D99C63}"/>
              </c:ext>
            </c:extLst>
          </c:dPt>
          <c:cat>
            <c:strRef>
              <c:f>'J-TL'!$C$17:$AP$17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'J-TL'!$C$20:$AQ$20</c:f>
              <c:numCache>
                <c:formatCode>0.00</c:formatCode>
                <c:ptCount val="16"/>
                <c:pt idx="0">
                  <c:v>0.28583333333333333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7FEC-4A96-8E0C-298DB8D99C63}"/>
            </c:ext>
          </c:extLst>
        </c:ser>
        <c:ser>
          <c:idx val="4"/>
          <c:order val="3"/>
          <c:tx>
            <c:strRef>
              <c:f>'J-TL'!$B$21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'J-TL'!$C$17:$AP$17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'J-TL'!$C$21:$AP$21</c:f>
              <c:numCache>
                <c:formatCode>0.00</c:formatCode>
                <c:ptCount val="15"/>
                <c:pt idx="0">
                  <c:v>0.33333333333333331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114.75</c:v>
                </c:pt>
                <c:pt idx="6">
                  <c:v>696</c:v>
                </c:pt>
                <c:pt idx="7">
                  <c:v>141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79.3125</c:v>
                </c:pt>
                <c:pt idx="14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7FEC-4A96-8E0C-298DB8D99C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5204256"/>
        <c:axId val="-685194464"/>
      </c:lineChart>
      <c:catAx>
        <c:axId val="-6852222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685204800"/>
        <c:crosses val="autoZero"/>
        <c:auto val="1"/>
        <c:lblAlgn val="ctr"/>
        <c:lblOffset val="100"/>
        <c:noMultiLvlLbl val="0"/>
      </c:catAx>
      <c:valAx>
        <c:axId val="-68520480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85222208"/>
        <c:crosses val="autoZero"/>
        <c:crossBetween val="between"/>
      </c:valAx>
      <c:valAx>
        <c:axId val="-685194464"/>
        <c:scaling>
          <c:orientation val="minMax"/>
          <c:max val="70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85204256"/>
        <c:crosses val="max"/>
        <c:crossBetween val="between"/>
      </c:valAx>
      <c:catAx>
        <c:axId val="-6852042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685194464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'J-TL'!$B$28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'J-TL'!$D$17:$N$17</c:f>
            </c:multiLvlStrRef>
          </c:cat>
          <c:val>
            <c:numRef>
              <c:f>'J-TL'!$D$28:$N$28</c:f>
            </c:numRef>
          </c:val>
          <c:smooth val="0"/>
          <c:extLst>
            <c:ext xmlns:c16="http://schemas.microsoft.com/office/drawing/2014/chart" uri="{C3380CC4-5D6E-409C-BE32-E72D297353CC}">
              <c16:uniqueId val="{00000000-EF42-43DE-BE65-15E59AEB22FE}"/>
            </c:ext>
          </c:extLst>
        </c:ser>
        <c:ser>
          <c:idx val="1"/>
          <c:order val="1"/>
          <c:tx>
            <c:strRef>
              <c:f>'J-TL'!$B$31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'J-TL'!$D$17:$N$17</c:f>
            </c:multiLvlStrRef>
          </c:cat>
          <c:val>
            <c:numRef>
              <c:f>'J-TL'!$D$31:$N$31</c:f>
            </c:numRef>
          </c:val>
          <c:smooth val="0"/>
          <c:extLst>
            <c:ext xmlns:c16="http://schemas.microsoft.com/office/drawing/2014/chart" uri="{C3380CC4-5D6E-409C-BE32-E72D297353CC}">
              <c16:uniqueId val="{00000001-EF42-43DE-BE65-15E59AEB22FE}"/>
            </c:ext>
          </c:extLst>
        </c:ser>
        <c:ser>
          <c:idx val="2"/>
          <c:order val="2"/>
          <c:tx>
            <c:strRef>
              <c:f>'J-TL'!$B$29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'J-TL'!$D$17:$N$17</c:f>
            </c:multiLvlStrRef>
          </c:cat>
          <c:val>
            <c:numRef>
              <c:f>'J-TL'!$D$29:$N$29</c:f>
            </c:numRef>
          </c:val>
          <c:smooth val="0"/>
          <c:extLst>
            <c:ext xmlns:c16="http://schemas.microsoft.com/office/drawing/2014/chart" uri="{C3380CC4-5D6E-409C-BE32-E72D297353CC}">
              <c16:uniqueId val="{00000002-EF42-43DE-BE65-15E59AEB22FE}"/>
            </c:ext>
          </c:extLst>
        </c:ser>
        <c:ser>
          <c:idx val="3"/>
          <c:order val="3"/>
          <c:tx>
            <c:strRef>
              <c:f>'J-TL'!$B$30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'J-TL'!$D$17:$N$17</c:f>
            </c:multiLvlStrRef>
          </c:cat>
          <c:val>
            <c:numRef>
              <c:f>'J-TL'!$D$30:$N$30</c:f>
            </c:numRef>
          </c:val>
          <c:smooth val="0"/>
          <c:extLst>
            <c:ext xmlns:c16="http://schemas.microsoft.com/office/drawing/2014/chart" uri="{C3380CC4-5D6E-409C-BE32-E72D297353CC}">
              <c16:uniqueId val="{00000003-EF42-43DE-BE65-15E59AEB22FE}"/>
            </c:ext>
          </c:extLst>
        </c:ser>
        <c:ser>
          <c:idx val="4"/>
          <c:order val="4"/>
          <c:tx>
            <c:strRef>
              <c:f>'J-TL'!$B$26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'J-TL'!$D$17:$N$17</c:f>
            </c:multiLvlStrRef>
          </c:cat>
          <c:val>
            <c:numRef>
              <c:f>'J-TL'!$D$26:$N$26</c:f>
            </c:numRef>
          </c:val>
          <c:smooth val="0"/>
          <c:extLst>
            <c:ext xmlns:c16="http://schemas.microsoft.com/office/drawing/2014/chart" uri="{C3380CC4-5D6E-409C-BE32-E72D297353CC}">
              <c16:uniqueId val="{00000004-EF42-43DE-BE65-15E59AEB22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5205344"/>
        <c:axId val="-685200992"/>
      </c:lineChart>
      <c:catAx>
        <c:axId val="-6852053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685200992"/>
        <c:crosses val="autoZero"/>
        <c:auto val="1"/>
        <c:lblAlgn val="ctr"/>
        <c:lblOffset val="100"/>
        <c:noMultiLvlLbl val="0"/>
      </c:catAx>
      <c:valAx>
        <c:axId val="-68520099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85205344"/>
        <c:crosses val="autoZero"/>
        <c:crossBetween val="between"/>
        <c:majorUnit val="8.0000000000000043E-2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'J-TL'!$B$60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BB05-42EC-A418-488E2F36293F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CF41-4B85-AC03-1951BB4F324F}"/>
              </c:ext>
            </c:extLst>
          </c:dPt>
          <c:cat>
            <c:strRef>
              <c:f>'J-TL'!$C$49:$AP$49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'J-TL'!$C$50:$AP$50</c:f>
              <c:numCache>
                <c:formatCode>0.0%</c:formatCode>
                <c:ptCount val="15"/>
                <c:pt idx="0">
                  <c:v>0.96932127559194081</c:v>
                </c:pt>
                <c:pt idx="1">
                  <c:v>0.978494623655914</c:v>
                </c:pt>
                <c:pt idx="2">
                  <c:v>0.99367559523809501</c:v>
                </c:pt>
                <c:pt idx="3">
                  <c:v>0.98252688172043023</c:v>
                </c:pt>
                <c:pt idx="4">
                  <c:v>0.98854166666666665</c:v>
                </c:pt>
                <c:pt idx="5">
                  <c:v>0.72848118279569896</c:v>
                </c:pt>
                <c:pt idx="6">
                  <c:v>0.5072916666666667</c:v>
                </c:pt>
                <c:pt idx="7">
                  <c:v>0.69153225806451613</c:v>
                </c:pt>
                <c:pt idx="8">
                  <c:v>0.9531787634408605</c:v>
                </c:pt>
                <c:pt idx="9">
                  <c:v>0.97164583333333332</c:v>
                </c:pt>
                <c:pt idx="10">
                  <c:v>0.98084677419354849</c:v>
                </c:pt>
                <c:pt idx="11">
                  <c:v>0.96319444444444446</c:v>
                </c:pt>
                <c:pt idx="12">
                  <c:v>0.95766129032258052</c:v>
                </c:pt>
                <c:pt idx="13">
                  <c:v>0.89142258171189626</c:v>
                </c:pt>
                <c:pt idx="14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F41-4B85-AC03-1951BB4F324F}"/>
            </c:ext>
          </c:extLst>
        </c:ser>
        <c:ser>
          <c:idx val="10"/>
          <c:order val="1"/>
          <c:tx>
            <c:strRef>
              <c:f>'J-TL'!$B$51</c:f>
              <c:strCache>
                <c:ptCount val="1"/>
                <c:pt idx="0">
                  <c:v>UTIL</c:v>
                </c:pt>
              </c:strCache>
            </c:strRef>
          </c:tx>
          <c:spPr>
            <a:pattFill prst="pct75">
              <a:fgClr>
                <a:schemeClr val="accent5">
                  <a:lumMod val="60000"/>
                  <a:lumOff val="40000"/>
                </a:schemeClr>
              </a:fgClr>
              <a:bgClr>
                <a:schemeClr val="bg1"/>
              </a:bgClr>
            </a:pattFill>
          </c:spPr>
          <c:invertIfNegative val="0"/>
          <c:dPt>
            <c:idx val="1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9-39DF-40EF-B16F-8FFF774FA7F8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B-39DF-40EF-B16F-8FFF774FA7F8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D-39DF-40EF-B16F-8FFF774FA7F8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7-BB05-42EC-A418-488E2F36293F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12-39DF-40EF-B16F-8FFF774FA7F8}"/>
              </c:ext>
            </c:extLst>
          </c:dPt>
          <c:cat>
            <c:strRef>
              <c:f>'J-TL'!$C$49:$AP$49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'J-TL'!$C$51:$AP$51</c:f>
              <c:numCache>
                <c:formatCode>0.0%</c:formatCode>
                <c:ptCount val="15"/>
                <c:pt idx="0">
                  <c:v>8.9247969956027726E-3</c:v>
                </c:pt>
                <c:pt idx="1">
                  <c:v>1.5520439498020851E-2</c:v>
                </c:pt>
                <c:pt idx="2">
                  <c:v>3.3438266542326401E-3</c:v>
                </c:pt>
                <c:pt idx="3">
                  <c:v>5.4338148697480179E-3</c:v>
                </c:pt>
                <c:pt idx="4">
                  <c:v>1.2063054129029065E-2</c:v>
                </c:pt>
                <c:pt idx="5">
                  <c:v>6.2934244014985164E-3</c:v>
                </c:pt>
                <c:pt idx="6">
                  <c:v>7.5351170692485262E-3</c:v>
                </c:pt>
                <c:pt idx="7">
                  <c:v>1.4637304572035416E-2</c:v>
                </c:pt>
                <c:pt idx="8">
                  <c:v>2.2543971894848851E-2</c:v>
                </c:pt>
                <c:pt idx="9">
                  <c:v>1.2274740875672849E-2</c:v>
                </c:pt>
                <c:pt idx="10">
                  <c:v>1.5092984611550401E-2</c:v>
                </c:pt>
                <c:pt idx="11">
                  <c:v>2.256974754667648E-2</c:v>
                </c:pt>
                <c:pt idx="12">
                  <c:v>1.4202745247954949E-2</c:v>
                </c:pt>
                <c:pt idx="13">
                  <c:v>1.2625930947543046E-2</c:v>
                </c:pt>
                <c:pt idx="14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F41-4B85-AC03-1951BB4F32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685203712"/>
        <c:axId val="-685192832"/>
      </c:barChart>
      <c:lineChart>
        <c:grouping val="standard"/>
        <c:varyColors val="0"/>
        <c:ser>
          <c:idx val="5"/>
          <c:order val="2"/>
          <c:tx>
            <c:strRef>
              <c:f>'J-TL'!$B$52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CF41-4B85-AC03-1951BB4F324F}"/>
              </c:ext>
            </c:extLst>
          </c:dPt>
          <c:cat>
            <c:strRef>
              <c:f>'J-TL'!$C$49:$AP$49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'J-TL'!$C$52:$AP$52</c:f>
              <c:numCache>
                <c:formatCode>0.0</c:formatCode>
                <c:ptCount val="15"/>
                <c:pt idx="0">
                  <c:v>2.2589055012607826</c:v>
                </c:pt>
                <c:pt idx="1">
                  <c:v>3.6835176408636152</c:v>
                </c:pt>
                <c:pt idx="2">
                  <c:v>0.55465724627083934</c:v>
                </c:pt>
                <c:pt idx="3">
                  <c:v>0.65024651274651279</c:v>
                </c:pt>
                <c:pt idx="4">
                  <c:v>2.1215896449429867</c:v>
                </c:pt>
                <c:pt idx="5">
                  <c:v>0.51199704688076786</c:v>
                </c:pt>
                <c:pt idx="6">
                  <c:v>1.0647120418848168</c:v>
                </c:pt>
                <c:pt idx="7">
                  <c:v>1.4804588052858676</c:v>
                </c:pt>
                <c:pt idx="8">
                  <c:v>2.1717252239790605</c:v>
                </c:pt>
                <c:pt idx="9">
                  <c:v>1.1909479657901041</c:v>
                </c:pt>
                <c:pt idx="10">
                  <c:v>1.7998384149273832</c:v>
                </c:pt>
                <c:pt idx="11">
                  <c:v>2.5090036022722022</c:v>
                </c:pt>
                <c:pt idx="12">
                  <c:v>1.9344139027714671</c:v>
                </c:pt>
                <c:pt idx="13" formatCode="0.00">
                  <c:v>1.6394256707179686</c:v>
                </c:pt>
                <c:pt idx="14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CF41-4B85-AC03-1951BB4F324F}"/>
            </c:ext>
          </c:extLst>
        </c:ser>
        <c:ser>
          <c:idx val="4"/>
          <c:order val="3"/>
          <c:tx>
            <c:strRef>
              <c:f>'J-TL'!$B$53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'J-TL'!$C$49:$AP$49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'J-TL'!$C$53:$AP$53</c:f>
              <c:numCache>
                <c:formatCode>0.0</c:formatCode>
                <c:ptCount val="15"/>
                <c:pt idx="0">
                  <c:v>4.2823611111111122</c:v>
                </c:pt>
                <c:pt idx="1">
                  <c:v>5.333333333333333</c:v>
                </c:pt>
                <c:pt idx="2">
                  <c:v>1.0625</c:v>
                </c:pt>
                <c:pt idx="3">
                  <c:v>1.1666666666666667</c:v>
                </c:pt>
                <c:pt idx="4">
                  <c:v>0.95</c:v>
                </c:pt>
                <c:pt idx="5">
                  <c:v>69.840714285714284</c:v>
                </c:pt>
                <c:pt idx="6">
                  <c:v>349.35</c:v>
                </c:pt>
                <c:pt idx="7">
                  <c:v>73.071428571428569</c:v>
                </c:pt>
                <c:pt idx="8">
                  <c:v>3.2621428571428575</c:v>
                </c:pt>
                <c:pt idx="9">
                  <c:v>0.48785714285714288</c:v>
                </c:pt>
                <c:pt idx="10">
                  <c:v>1.0416666666666667</c:v>
                </c:pt>
                <c:pt idx="11">
                  <c:v>2.0416666666666665</c:v>
                </c:pt>
                <c:pt idx="12">
                  <c:v>1.5</c:v>
                </c:pt>
                <c:pt idx="13" formatCode="0.00">
                  <c:v>42.425664682539683</c:v>
                </c:pt>
                <c:pt idx="14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CF41-4B85-AC03-1951BB4F32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5215680"/>
        <c:axId val="-685200448"/>
      </c:lineChart>
      <c:catAx>
        <c:axId val="-6852037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685192832"/>
        <c:crosses val="autoZero"/>
        <c:auto val="1"/>
        <c:lblAlgn val="ctr"/>
        <c:lblOffset val="100"/>
        <c:noMultiLvlLbl val="0"/>
      </c:catAx>
      <c:valAx>
        <c:axId val="-68519283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 sz="1200"/>
                </a:pPr>
                <a:r>
                  <a:rPr lang="en-US" sz="1200"/>
                  <a:t>% DISPONIBILIDAD FISICA
% UTILIZACION</a:t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685203712"/>
        <c:crosses val="autoZero"/>
        <c:crossBetween val="between"/>
      </c:valAx>
      <c:valAx>
        <c:axId val="-685200448"/>
        <c:scaling>
          <c:orientation val="minMax"/>
          <c:max val="14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685215680"/>
        <c:crosses val="max"/>
        <c:crossBetween val="between"/>
      </c:valAx>
      <c:catAx>
        <c:axId val="-6852156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685200448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txPr>
          <a:bodyPr/>
          <a:lstStyle/>
          <a:p>
            <a:pPr rtl="0">
              <a:defRPr sz="1200"/>
            </a:pPr>
            <a:endParaRPr lang="es-PE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'J-TL'!$B$60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'J-TL'!$D$49:$N$49</c:f>
            </c:multiLvlStrRef>
          </c:cat>
          <c:val>
            <c:numRef>
              <c:f>'J-TL'!$D$60:$N$60</c:f>
            </c:numRef>
          </c:val>
          <c:smooth val="0"/>
          <c:extLst>
            <c:ext xmlns:c16="http://schemas.microsoft.com/office/drawing/2014/chart" uri="{C3380CC4-5D6E-409C-BE32-E72D297353CC}">
              <c16:uniqueId val="{00000000-CE79-40C1-8607-1EA9B685C1B3}"/>
            </c:ext>
          </c:extLst>
        </c:ser>
        <c:ser>
          <c:idx val="1"/>
          <c:order val="1"/>
          <c:tx>
            <c:strRef>
              <c:f>'J-TL'!$B$63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'J-TL'!$D$49:$N$49</c:f>
            </c:multiLvlStrRef>
          </c:cat>
          <c:val>
            <c:numRef>
              <c:f>'J-TL'!$D$63:$N$63</c:f>
            </c:numRef>
          </c:val>
          <c:smooth val="0"/>
          <c:extLst>
            <c:ext xmlns:c16="http://schemas.microsoft.com/office/drawing/2014/chart" uri="{C3380CC4-5D6E-409C-BE32-E72D297353CC}">
              <c16:uniqueId val="{00000001-CE79-40C1-8607-1EA9B685C1B3}"/>
            </c:ext>
          </c:extLst>
        </c:ser>
        <c:ser>
          <c:idx val="2"/>
          <c:order val="2"/>
          <c:tx>
            <c:strRef>
              <c:f>'J-TL'!$B$61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'J-TL'!$D$49:$N$49</c:f>
            </c:multiLvlStrRef>
          </c:cat>
          <c:val>
            <c:numRef>
              <c:f>'J-TL'!$D$61:$N$61</c:f>
            </c:numRef>
          </c:val>
          <c:smooth val="0"/>
          <c:extLst>
            <c:ext xmlns:c16="http://schemas.microsoft.com/office/drawing/2014/chart" uri="{C3380CC4-5D6E-409C-BE32-E72D297353CC}">
              <c16:uniqueId val="{00000002-CE79-40C1-8607-1EA9B685C1B3}"/>
            </c:ext>
          </c:extLst>
        </c:ser>
        <c:ser>
          <c:idx val="3"/>
          <c:order val="3"/>
          <c:tx>
            <c:strRef>
              <c:f>'J-TL'!$B$62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'J-TL'!$D$49:$N$49</c:f>
            </c:multiLvlStrRef>
          </c:cat>
          <c:val>
            <c:numRef>
              <c:f>'J-TL'!$D$62:$N$62</c:f>
            </c:numRef>
          </c:val>
          <c:smooth val="0"/>
          <c:extLst>
            <c:ext xmlns:c16="http://schemas.microsoft.com/office/drawing/2014/chart" uri="{C3380CC4-5D6E-409C-BE32-E72D297353CC}">
              <c16:uniqueId val="{00000003-CE79-40C1-8607-1EA9B685C1B3}"/>
            </c:ext>
          </c:extLst>
        </c:ser>
        <c:ser>
          <c:idx val="4"/>
          <c:order val="4"/>
          <c:tx>
            <c:strRef>
              <c:f>'J-TL'!$B$58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'J-TL'!$D$49:$N$49</c:f>
            </c:multiLvlStrRef>
          </c:cat>
          <c:val>
            <c:numRef>
              <c:f>'J-TL'!$D$58:$N$58</c:f>
            </c:numRef>
          </c:val>
          <c:smooth val="0"/>
          <c:extLst>
            <c:ext xmlns:c16="http://schemas.microsoft.com/office/drawing/2014/chart" uri="{C3380CC4-5D6E-409C-BE32-E72D297353CC}">
              <c16:uniqueId val="{00000004-CE79-40C1-8607-1EA9B685C1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5214592"/>
        <c:axId val="-685218400"/>
      </c:lineChart>
      <c:catAx>
        <c:axId val="-6852145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685218400"/>
        <c:crosses val="autoZero"/>
        <c:auto val="1"/>
        <c:lblAlgn val="ctr"/>
        <c:lblOffset val="100"/>
        <c:noMultiLvlLbl val="0"/>
      </c:catAx>
      <c:valAx>
        <c:axId val="-685218400"/>
        <c:scaling>
          <c:orientation val="minMax"/>
          <c:max val="1"/>
          <c:min val="0.2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85214592"/>
        <c:crosses val="autoZero"/>
        <c:crossBetween val="between"/>
        <c:majorUnit val="4.0000000000000022E-2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'J-TL'!$B$2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val>
            <c:numRef>
              <c:f>'J-TL'!$C$2:$AP$2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'J-TL'!$C$1:$AP$1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6687-4706-BC18-9441BD6745BE}"/>
            </c:ext>
          </c:extLst>
        </c:ser>
        <c:ser>
          <c:idx val="1"/>
          <c:order val="1"/>
          <c:tx>
            <c:strRef>
              <c:f>'J-TL'!$B$3</c:f>
              <c:strCache>
                <c:ptCount val="1"/>
                <c:pt idx="0">
                  <c:v>UTIL</c:v>
                </c:pt>
              </c:strCache>
            </c:strRef>
          </c:tx>
          <c:val>
            <c:numRef>
              <c:f>'J-TL'!$C$3:$AP$3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'J-TL'!$C$1:$AP$1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2035-4761-ADD4-A33E630BAF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5196640"/>
        <c:axId val="-685193920"/>
      </c:lineChart>
      <c:catAx>
        <c:axId val="-6851966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5193920"/>
        <c:crosses val="autoZero"/>
        <c:auto val="1"/>
        <c:lblAlgn val="ctr"/>
        <c:lblOffset val="100"/>
        <c:noMultiLvlLbl val="0"/>
      </c:catAx>
      <c:valAx>
        <c:axId val="-68519392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5196640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'J-TL'!$B$18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'J-TL'!$C$17:$AP$17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'J-TL'!$C$18:$AP$18</c:f>
              <c:numCache>
                <c:formatCode>0%</c:formatCode>
                <c:ptCount val="15"/>
                <c:pt idx="0" formatCode="0.00%">
                  <c:v>0.9995519713261648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0.69153225806451613</c:v>
                </c:pt>
                <c:pt idx="6">
                  <c:v>3.3333333333333333E-2</c:v>
                </c:pt>
                <c:pt idx="7">
                  <c:v>0.43145161290322581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 formatCode="0.0%">
                  <c:v>0.84635976702508964</c:v>
                </c:pt>
                <c:pt idx="14" formatCode="0.0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B94-4BB5-932D-4EFC26AF0036}"/>
            </c:ext>
          </c:extLst>
        </c:ser>
        <c:ser>
          <c:idx val="1"/>
          <c:order val="1"/>
          <c:tx>
            <c:strRef>
              <c:f>'J-TL'!$B$19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'J-TL'!$C$17:$AP$17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'J-TL'!$C$19:$AP$19</c:f>
              <c:numCache>
                <c:formatCode>0.00%</c:formatCode>
                <c:ptCount val="15"/>
                <c:pt idx="0">
                  <c:v>4.075126262626263E-4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 formatCode="0.0%">
                  <c:v>0</c:v>
                </c:pt>
                <c:pt idx="14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35D-4EB6-8767-0EFAF79C4E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5192288"/>
        <c:axId val="-685191744"/>
      </c:lineChart>
      <c:catAx>
        <c:axId val="-6851922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5191744"/>
        <c:crosses val="autoZero"/>
        <c:auto val="1"/>
        <c:lblAlgn val="ctr"/>
        <c:lblOffset val="100"/>
        <c:noMultiLvlLbl val="0"/>
      </c:catAx>
      <c:valAx>
        <c:axId val="-68519174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5192288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5810232070074"/>
          <c:y val="0.18313631878405026"/>
          <c:w val="0.80443300186384492"/>
          <c:h val="0.65425890670479414"/>
        </c:manualLayout>
      </c:layout>
      <c:lineChart>
        <c:grouping val="standard"/>
        <c:varyColors val="0"/>
        <c:ser>
          <c:idx val="0"/>
          <c:order val="0"/>
          <c:tx>
            <c:strRef>
              <c:f>'J-TL'!$B$50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dLbls>
            <c:numFmt formatCode="0.0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/>
                </a:pPr>
                <a:endParaRPr lang="es-PE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'J-TL'!$C$49:$AP$49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'J-TL'!$C$50:$AP$50</c:f>
              <c:numCache>
                <c:formatCode>0.0%</c:formatCode>
                <c:ptCount val="15"/>
                <c:pt idx="0">
                  <c:v>0.96932127559194081</c:v>
                </c:pt>
                <c:pt idx="1">
                  <c:v>0.978494623655914</c:v>
                </c:pt>
                <c:pt idx="2">
                  <c:v>0.99367559523809501</c:v>
                </c:pt>
                <c:pt idx="3">
                  <c:v>0.98252688172043023</c:v>
                </c:pt>
                <c:pt idx="4">
                  <c:v>0.98854166666666665</c:v>
                </c:pt>
                <c:pt idx="5">
                  <c:v>0.72848118279569896</c:v>
                </c:pt>
                <c:pt idx="6">
                  <c:v>0.5072916666666667</c:v>
                </c:pt>
                <c:pt idx="7">
                  <c:v>0.69153225806451613</c:v>
                </c:pt>
                <c:pt idx="8">
                  <c:v>0.9531787634408605</c:v>
                </c:pt>
                <c:pt idx="9">
                  <c:v>0.97164583333333332</c:v>
                </c:pt>
                <c:pt idx="10">
                  <c:v>0.98084677419354849</c:v>
                </c:pt>
                <c:pt idx="11">
                  <c:v>0.96319444444444446</c:v>
                </c:pt>
                <c:pt idx="12">
                  <c:v>0.95766129032258052</c:v>
                </c:pt>
                <c:pt idx="13">
                  <c:v>0.89142258171189626</c:v>
                </c:pt>
                <c:pt idx="14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C37-4E6B-B969-F50450674744}"/>
            </c:ext>
          </c:extLst>
        </c:ser>
        <c:ser>
          <c:idx val="1"/>
          <c:order val="1"/>
          <c:tx>
            <c:strRef>
              <c:f>'J-TL'!$B$51</c:f>
              <c:strCache>
                <c:ptCount val="1"/>
                <c:pt idx="0">
                  <c:v>UTIL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dLbls>
            <c:numFmt formatCode="0.0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/>
                </a:pPr>
                <a:endParaRPr lang="es-PE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'J-TL'!$C$49:$AP$49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'J-TL'!$C$51:$AP$51</c:f>
              <c:numCache>
                <c:formatCode>0.0%</c:formatCode>
                <c:ptCount val="15"/>
                <c:pt idx="0">
                  <c:v>8.9247969956027726E-3</c:v>
                </c:pt>
                <c:pt idx="1">
                  <c:v>1.5520439498020851E-2</c:v>
                </c:pt>
                <c:pt idx="2">
                  <c:v>3.3438266542326401E-3</c:v>
                </c:pt>
                <c:pt idx="3">
                  <c:v>5.4338148697480179E-3</c:v>
                </c:pt>
                <c:pt idx="4">
                  <c:v>1.2063054129029065E-2</c:v>
                </c:pt>
                <c:pt idx="5">
                  <c:v>6.2934244014985164E-3</c:v>
                </c:pt>
                <c:pt idx="6">
                  <c:v>7.5351170692485262E-3</c:v>
                </c:pt>
                <c:pt idx="7">
                  <c:v>1.4637304572035416E-2</c:v>
                </c:pt>
                <c:pt idx="8">
                  <c:v>2.2543971894848851E-2</c:v>
                </c:pt>
                <c:pt idx="9">
                  <c:v>1.2274740875672849E-2</c:v>
                </c:pt>
                <c:pt idx="10">
                  <c:v>1.5092984611550401E-2</c:v>
                </c:pt>
                <c:pt idx="11">
                  <c:v>2.256974754667648E-2</c:v>
                </c:pt>
                <c:pt idx="12">
                  <c:v>1.4202745247954949E-2</c:v>
                </c:pt>
                <c:pt idx="13">
                  <c:v>1.2625930947543046E-2</c:v>
                </c:pt>
                <c:pt idx="14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F17-4688-9938-5DF3E4EB43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5217312"/>
        <c:axId val="-685215136"/>
      </c:lineChart>
      <c:catAx>
        <c:axId val="-6852173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5215136"/>
        <c:crosses val="autoZero"/>
        <c:auto val="1"/>
        <c:lblAlgn val="ctr"/>
        <c:lblOffset val="100"/>
        <c:noMultiLvlLbl val="0"/>
      </c:catAx>
      <c:valAx>
        <c:axId val="-68521513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UTILIZACION Y 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5217312"/>
        <c:crosses val="autoZero"/>
        <c:crossBetween val="between"/>
        <c:majorUnit val="0.2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  <c:userShapes r:id="rId1"/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1933128840822769"/>
          <c:y val="4.2688840825321733E-2"/>
          <c:w val="0.56572832010456564"/>
          <c:h val="0.63358765329939071"/>
        </c:manualLayout>
      </c:layout>
      <c:lineChart>
        <c:grouping val="standard"/>
        <c:varyColors val="0"/>
        <c:ser>
          <c:idx val="0"/>
          <c:order val="0"/>
          <c:tx>
            <c:strRef>
              <c:f>'J-TL'!$A$1</c:f>
              <c:strCache>
                <c:ptCount val="1"/>
                <c:pt idx="0">
                  <c:v>SIMBA H-157+1:16Q5111:16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multiLvlStrRef>
              <c:f>'J-TL'!$C$17:$N$17</c:f>
            </c:multiLvlStrRef>
          </c:cat>
          <c:val>
            <c:numRef>
              <c:f>'J-TL'!$C$2:$N$2</c:f>
            </c:numRef>
          </c:val>
          <c:smooth val="0"/>
          <c:extLst>
            <c:ext xmlns:c16="http://schemas.microsoft.com/office/drawing/2014/chart" uri="{C3380CC4-5D6E-409C-BE32-E72D297353CC}">
              <c16:uniqueId val="{00000000-C71C-44B9-A5D4-64030CAE3806}"/>
            </c:ext>
          </c:extLst>
        </c:ser>
        <c:ser>
          <c:idx val="1"/>
          <c:order val="1"/>
          <c:tx>
            <c:strRef>
              <c:f>'J-TL'!$A$17</c:f>
              <c:strCache>
                <c:ptCount val="1"/>
                <c:pt idx="0">
                  <c:v>SIMBA S7D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cat>
            <c:multiLvlStrRef>
              <c:f>'J-TL'!$C$17:$N$17</c:f>
            </c:multiLvlStrRef>
          </c:cat>
          <c:val>
            <c:numRef>
              <c:f>'J-TL'!$C$18:$N$18</c:f>
            </c:numRef>
          </c:val>
          <c:smooth val="0"/>
          <c:extLst>
            <c:ext xmlns:c16="http://schemas.microsoft.com/office/drawing/2014/chart" uri="{C3380CC4-5D6E-409C-BE32-E72D297353CC}">
              <c16:uniqueId val="{00000001-C71C-44B9-A5D4-64030CAE38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5214048"/>
        <c:axId val="-685213504"/>
      </c:lineChart>
      <c:catAx>
        <c:axId val="-6852140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layout>
            <c:manualLayout>
              <c:xMode val="edge"/>
              <c:yMode val="edge"/>
              <c:x val="0.42782633420822636"/>
              <c:y val="0.9121062992125984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5213504"/>
        <c:crosses val="autoZero"/>
        <c:auto val="1"/>
        <c:lblAlgn val="ctr"/>
        <c:lblOffset val="100"/>
        <c:noMultiLvlLbl val="0"/>
      </c:catAx>
      <c:valAx>
        <c:axId val="-685213504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layout>
            <c:manualLayout>
              <c:xMode val="edge"/>
              <c:yMode val="edge"/>
              <c:x val="2.1796582656083648E-2"/>
              <c:y val="0.227554745306213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52140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8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9751467813511268"/>
          <c:y val="0.4218745320881353"/>
          <c:w val="0.19920543064647236"/>
          <c:h val="0.1562510936132993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403691938295712"/>
          <c:y val="1.7772720911696165E-2"/>
          <c:w val="0.6840186114765775"/>
          <c:h val="0.618544624723444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'J-TL'!$B$44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3880-4557-8E6C-5BCE2BCE8C77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7FEC-4A96-8E0C-298DB8D99C63}"/>
              </c:ext>
            </c:extLst>
          </c:dPt>
          <c:cat>
            <c:strRef>
              <c:f>'J-TL'!$C$17:$AQ$17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'J-TL'!$C$34:$AQ$34</c:f>
              <c:numCache>
                <c:formatCode>0%</c:formatCode>
                <c:ptCount val="16"/>
                <c:pt idx="0" formatCode="0.00%">
                  <c:v>0.93909057985771704</c:v>
                </c:pt>
                <c:pt idx="1">
                  <c:v>0.956989247311828</c:v>
                </c:pt>
                <c:pt idx="2">
                  <c:v>0.98735119047619002</c:v>
                </c:pt>
                <c:pt idx="3">
                  <c:v>0.96505376344086036</c:v>
                </c:pt>
                <c:pt idx="4">
                  <c:v>0.9770833333333333</c:v>
                </c:pt>
                <c:pt idx="5">
                  <c:v>0.76543010752688179</c:v>
                </c:pt>
                <c:pt idx="6">
                  <c:v>0.98124999999999996</c:v>
                </c:pt>
                <c:pt idx="7">
                  <c:v>0.95161290322580649</c:v>
                </c:pt>
                <c:pt idx="8">
                  <c:v>0.906357526881721</c:v>
                </c:pt>
                <c:pt idx="9">
                  <c:v>0.94329166666666664</c:v>
                </c:pt>
                <c:pt idx="10">
                  <c:v>0.96169354838709697</c:v>
                </c:pt>
                <c:pt idx="11">
                  <c:v>0.92638888888888882</c:v>
                </c:pt>
                <c:pt idx="12">
                  <c:v>0.91532258064516103</c:v>
                </c:pt>
                <c:pt idx="13" formatCode="0.0%">
                  <c:v>0.93648539639870287</c:v>
                </c:pt>
                <c:pt idx="14" formatCode="0.0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FEC-4A96-8E0C-298DB8D99C63}"/>
            </c:ext>
          </c:extLst>
        </c:ser>
        <c:ser>
          <c:idx val="10"/>
          <c:order val="1"/>
          <c:tx>
            <c:strRef>
              <c:f>'J-TL'!$B$35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3880-4557-8E6C-5BCE2BCE8C77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6699-4C22-B4BF-9352DEADA053}"/>
              </c:ext>
            </c:extLst>
          </c:dPt>
          <c:cat>
            <c:strRef>
              <c:f>'J-TL'!$C$17:$AQ$17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'J-TL'!$C$35:$AQ$35</c:f>
              <c:numCache>
                <c:formatCode>0.00%</c:formatCode>
                <c:ptCount val="16"/>
                <c:pt idx="0">
                  <c:v>1.7442081364942921E-2</c:v>
                </c:pt>
                <c:pt idx="1">
                  <c:v>3.1040878996041701E-2</c:v>
                </c:pt>
                <c:pt idx="2">
                  <c:v>6.6876533084652802E-3</c:v>
                </c:pt>
                <c:pt idx="3">
                  <c:v>1.0867629739496036E-2</c:v>
                </c:pt>
                <c:pt idx="4">
                  <c:v>2.4126108258058131E-2</c:v>
                </c:pt>
                <c:pt idx="5">
                  <c:v>1.2586848802997033E-2</c:v>
                </c:pt>
                <c:pt idx="6">
                  <c:v>1.5070234138497052E-2</c:v>
                </c:pt>
                <c:pt idx="7">
                  <c:v>2.9274609144070832E-2</c:v>
                </c:pt>
                <c:pt idx="8">
                  <c:v>4.5087943789697701E-2</c:v>
                </c:pt>
                <c:pt idx="9">
                  <c:v>2.4549481751345699E-2</c:v>
                </c:pt>
                <c:pt idx="10">
                  <c:v>3.0185969223100802E-2</c:v>
                </c:pt>
                <c:pt idx="11">
                  <c:v>4.5139495093352959E-2</c:v>
                </c:pt>
                <c:pt idx="12">
                  <c:v>2.8405490495909898E-2</c:v>
                </c:pt>
                <c:pt idx="13" formatCode="0.0%">
                  <c:v>2.5251861895086092E-2</c:v>
                </c:pt>
                <c:pt idx="14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FEC-4A96-8E0C-298DB8D99C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710780032"/>
        <c:axId val="-710777856"/>
      </c:barChart>
      <c:lineChart>
        <c:grouping val="standard"/>
        <c:varyColors val="0"/>
        <c:ser>
          <c:idx val="5"/>
          <c:order val="2"/>
          <c:tx>
            <c:strRef>
              <c:f>'J-TL'!$B$36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7FEC-4A96-8E0C-298DB8D99C63}"/>
              </c:ext>
            </c:extLst>
          </c:dPt>
          <c:cat>
            <c:strRef>
              <c:f>'J-TL'!$C$17:$AP$17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'J-TL'!$C$36:$AQ$36</c:f>
              <c:numCache>
                <c:formatCode>0.00</c:formatCode>
                <c:ptCount val="16"/>
                <c:pt idx="0">
                  <c:v>4.2319776691882316</c:v>
                </c:pt>
                <c:pt idx="1">
                  <c:v>7.3670352817272304</c:v>
                </c:pt>
                <c:pt idx="2">
                  <c:v>1.1093144925416787</c:v>
                </c:pt>
                <c:pt idx="3">
                  <c:v>1.3004930254930256</c:v>
                </c:pt>
                <c:pt idx="4">
                  <c:v>4.2431792898859735</c:v>
                </c:pt>
                <c:pt idx="5">
                  <c:v>1.0239940937615357</c:v>
                </c:pt>
                <c:pt idx="6">
                  <c:v>2.1294240837696337</c:v>
                </c:pt>
                <c:pt idx="7">
                  <c:v>2.9609176105717352</c:v>
                </c:pt>
                <c:pt idx="8">
                  <c:v>4.3434504479581211</c:v>
                </c:pt>
                <c:pt idx="9">
                  <c:v>2.3818959315802082</c:v>
                </c:pt>
                <c:pt idx="10">
                  <c:v>3.5996768298547663</c:v>
                </c:pt>
                <c:pt idx="11">
                  <c:v>5.0180072045444044</c:v>
                </c:pt>
                <c:pt idx="12">
                  <c:v>3.8688278055429342</c:v>
                </c:pt>
                <c:pt idx="13">
                  <c:v>3.2788513414359373</c:v>
                </c:pt>
                <c:pt idx="14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7FEC-4A96-8E0C-298DB8D99C63}"/>
            </c:ext>
          </c:extLst>
        </c:ser>
        <c:ser>
          <c:idx val="4"/>
          <c:order val="3"/>
          <c:tx>
            <c:strRef>
              <c:f>'J-TL'!$B$37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'J-TL'!$C$17:$AP$17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'J-TL'!$C$37:$AP$37</c:f>
              <c:numCache>
                <c:formatCode>0.00</c:formatCode>
                <c:ptCount val="15"/>
                <c:pt idx="0">
                  <c:v>8.2313888888888904</c:v>
                </c:pt>
                <c:pt idx="1">
                  <c:v>10.666666666666666</c:v>
                </c:pt>
                <c:pt idx="2">
                  <c:v>2.125</c:v>
                </c:pt>
                <c:pt idx="3">
                  <c:v>2.3333333333333335</c:v>
                </c:pt>
                <c:pt idx="4">
                  <c:v>1.9</c:v>
                </c:pt>
                <c:pt idx="5">
                  <c:v>24.931428571428569</c:v>
                </c:pt>
                <c:pt idx="6">
                  <c:v>2.7</c:v>
                </c:pt>
                <c:pt idx="7">
                  <c:v>5.1428571428571432</c:v>
                </c:pt>
                <c:pt idx="8">
                  <c:v>6.5242857142857149</c:v>
                </c:pt>
                <c:pt idx="9">
                  <c:v>0.97571428571428576</c:v>
                </c:pt>
                <c:pt idx="10">
                  <c:v>2.0833333333333335</c:v>
                </c:pt>
                <c:pt idx="11">
                  <c:v>4.083333333333333</c:v>
                </c:pt>
                <c:pt idx="12">
                  <c:v>3</c:v>
                </c:pt>
                <c:pt idx="13">
                  <c:v>5.5388293650793656</c:v>
                </c:pt>
                <c:pt idx="14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7FEC-4A96-8E0C-298DB8D99C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710783296"/>
        <c:axId val="-710774048"/>
      </c:lineChart>
      <c:catAx>
        <c:axId val="-7107800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710777856"/>
        <c:crosses val="autoZero"/>
        <c:auto val="1"/>
        <c:lblAlgn val="ctr"/>
        <c:lblOffset val="100"/>
        <c:noMultiLvlLbl val="0"/>
      </c:catAx>
      <c:valAx>
        <c:axId val="-7107778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710780032"/>
        <c:crosses val="autoZero"/>
        <c:crossBetween val="between"/>
      </c:valAx>
      <c:valAx>
        <c:axId val="-710774048"/>
        <c:scaling>
          <c:orientation val="minMax"/>
          <c:max val="70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710783296"/>
        <c:crosses val="max"/>
        <c:crossBetween val="between"/>
      </c:valAx>
      <c:catAx>
        <c:axId val="-7107832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710774048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MX!$B$12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FBC3-49ED-869E-3EC5298637D1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4257-4D05-A1B3-953B99A170F3}"/>
              </c:ext>
            </c:extLst>
          </c:dPt>
          <c:cat>
            <c:strRef>
              <c:f>MX!$C$1:$AO$1</c:f>
              <c:strCache>
                <c:ptCount val="14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Dic-23</c:v>
                </c:pt>
                <c:pt idx="12">
                  <c:v>PROM. 2023</c:v>
                </c:pt>
                <c:pt idx="13">
                  <c:v>OBJ</c:v>
                </c:pt>
              </c:strCache>
            </c:strRef>
          </c:cat>
          <c:val>
            <c:numRef>
              <c:f>MX!$C$2:$AO$2</c:f>
              <c:numCache>
                <c:formatCode>0%</c:formatCode>
                <c:ptCount val="14"/>
                <c:pt idx="0" formatCode="0.00%">
                  <c:v>0.9152007304225046</c:v>
                </c:pt>
                <c:pt idx="1">
                  <c:v>0.96303763440860202</c:v>
                </c:pt>
                <c:pt idx="2">
                  <c:v>0.97049107142857105</c:v>
                </c:pt>
                <c:pt idx="3">
                  <c:v>0.8193548387096774</c:v>
                </c:pt>
                <c:pt idx="4">
                  <c:v>0.94704166666666667</c:v>
                </c:pt>
                <c:pt idx="5">
                  <c:v>0.89862903225806467</c:v>
                </c:pt>
                <c:pt idx="6">
                  <c:v>0.94329166666666664</c:v>
                </c:pt>
                <c:pt idx="7">
                  <c:v>0.92379032258064508</c:v>
                </c:pt>
                <c:pt idx="8">
                  <c:v>0.90490591397849496</c:v>
                </c:pt>
                <c:pt idx="9">
                  <c:v>0.96944444444444444</c:v>
                </c:pt>
                <c:pt idx="10">
                  <c:v>0.95844086021505404</c:v>
                </c:pt>
                <c:pt idx="11">
                  <c:v>0.86010752688172099</c:v>
                </c:pt>
                <c:pt idx="12" formatCode="0.0%">
                  <c:v>0.9235031798398734</c:v>
                </c:pt>
                <c:pt idx="13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257-4D05-A1B3-953B99A170F3}"/>
            </c:ext>
          </c:extLst>
        </c:ser>
        <c:ser>
          <c:idx val="10"/>
          <c:order val="1"/>
          <c:tx>
            <c:strRef>
              <c:f>MX!$B$3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FBC3-49ED-869E-3EC5298637D1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892A-4781-8C9D-4A436C89BC95}"/>
              </c:ext>
            </c:extLst>
          </c:dPt>
          <c:val>
            <c:numRef>
              <c:f>MX!$C$3:$AO$3</c:f>
              <c:numCache>
                <c:formatCode>0.00%</c:formatCode>
                <c:ptCount val="14"/>
                <c:pt idx="0">
                  <c:v>0.30672487858836828</c:v>
                </c:pt>
                <c:pt idx="1">
                  <c:v>0.25261688764828999</c:v>
                </c:pt>
                <c:pt idx="2">
                  <c:v>0.41553582654829302</c:v>
                </c:pt>
                <c:pt idx="3">
                  <c:v>0.40311679790026239</c:v>
                </c:pt>
                <c:pt idx="4">
                  <c:v>0.38134835085866803</c:v>
                </c:pt>
                <c:pt idx="5">
                  <c:v>0.40683239103772173</c:v>
                </c:pt>
                <c:pt idx="6">
                  <c:v>0.30625616561391111</c:v>
                </c:pt>
                <c:pt idx="7">
                  <c:v>0.40449585333915328</c:v>
                </c:pt>
                <c:pt idx="8">
                  <c:v>0.41887857408095103</c:v>
                </c:pt>
                <c:pt idx="9">
                  <c:v>0.3789541547277937</c:v>
                </c:pt>
                <c:pt idx="10">
                  <c:v>0.389872104111741</c:v>
                </c:pt>
                <c:pt idx="11">
                  <c:v>0.33126015751969001</c:v>
                </c:pt>
                <c:pt idx="12" formatCode="0.0%">
                  <c:v>0.37174247848967962</c:v>
                </c:pt>
                <c:pt idx="13">
                  <c:v>0.3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257-4D05-A1B3-953B99A170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710757728"/>
        <c:axId val="-710788192"/>
      </c:barChart>
      <c:lineChart>
        <c:grouping val="standard"/>
        <c:varyColors val="0"/>
        <c:ser>
          <c:idx val="5"/>
          <c:order val="2"/>
          <c:tx>
            <c:strRef>
              <c:f>MX!$B$4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4257-4D05-A1B3-953B99A170F3}"/>
              </c:ext>
            </c:extLst>
          </c:dPt>
          <c:cat>
            <c:strRef>
              <c:f>MX!$C$1:$AO$1</c:f>
              <c:strCache>
                <c:ptCount val="14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Dic-23</c:v>
                </c:pt>
                <c:pt idx="12">
                  <c:v>PROM. 2023</c:v>
                </c:pt>
                <c:pt idx="13">
                  <c:v>OBJ</c:v>
                </c:pt>
              </c:strCache>
            </c:strRef>
          </c:cat>
          <c:val>
            <c:numRef>
              <c:f>MX!$C$4:$AO$4</c:f>
              <c:numCache>
                <c:formatCode>0.00</c:formatCode>
                <c:ptCount val="14"/>
                <c:pt idx="0">
                  <c:v>45.877572480759973</c:v>
                </c:pt>
                <c:pt idx="1">
                  <c:v>90.5</c:v>
                </c:pt>
                <c:pt idx="2">
                  <c:v>38.714285714285715</c:v>
                </c:pt>
                <c:pt idx="3">
                  <c:v>35.105714285714285</c:v>
                </c:pt>
                <c:pt idx="4">
                  <c:v>43.338333333333331</c:v>
                </c:pt>
                <c:pt idx="5">
                  <c:v>24.727272727272727</c:v>
                </c:pt>
                <c:pt idx="6">
                  <c:v>34.666666666666664</c:v>
                </c:pt>
                <c:pt idx="7">
                  <c:v>25.273636363636367</c:v>
                </c:pt>
                <c:pt idx="8">
                  <c:v>40.287142857142854</c:v>
                </c:pt>
                <c:pt idx="9">
                  <c:v>132.255</c:v>
                </c:pt>
                <c:pt idx="10">
                  <c:v>55.601999999999997</c:v>
                </c:pt>
                <c:pt idx="11">
                  <c:v>35.33</c:v>
                </c:pt>
                <c:pt idx="12">
                  <c:v>50.527277449822911</c:v>
                </c:pt>
                <c:pt idx="13">
                  <c:v>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257-4D05-A1B3-953B99A170F3}"/>
            </c:ext>
          </c:extLst>
        </c:ser>
        <c:ser>
          <c:idx val="4"/>
          <c:order val="3"/>
          <c:tx>
            <c:strRef>
              <c:f>MX!$B$5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MX!$C$1:$AO$1</c:f>
              <c:strCache>
                <c:ptCount val="14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Dic-23</c:v>
                </c:pt>
                <c:pt idx="12">
                  <c:v>PROM. 2023</c:v>
                </c:pt>
                <c:pt idx="13">
                  <c:v>OBJ</c:v>
                </c:pt>
              </c:strCache>
            </c:strRef>
          </c:cat>
          <c:val>
            <c:numRef>
              <c:f>MX!$C$5:$AO$5</c:f>
              <c:numCache>
                <c:formatCode>0.00</c:formatCode>
                <c:ptCount val="14"/>
                <c:pt idx="0">
                  <c:v>7.8870890752765739</c:v>
                </c:pt>
                <c:pt idx="1">
                  <c:v>5.75</c:v>
                </c:pt>
                <c:pt idx="2">
                  <c:v>1.2614285714285713</c:v>
                </c:pt>
                <c:pt idx="3">
                  <c:v>12.485714285714286</c:v>
                </c:pt>
                <c:pt idx="4">
                  <c:v>1.8049999999999999</c:v>
                </c:pt>
                <c:pt idx="5">
                  <c:v>5.3109090909090915</c:v>
                </c:pt>
                <c:pt idx="6">
                  <c:v>2.6383333333333332</c:v>
                </c:pt>
                <c:pt idx="7">
                  <c:v>4.4272727272727277</c:v>
                </c:pt>
                <c:pt idx="8">
                  <c:v>6.3285714285714283</c:v>
                </c:pt>
                <c:pt idx="9">
                  <c:v>1</c:v>
                </c:pt>
                <c:pt idx="10">
                  <c:v>2.3839999999999999</c:v>
                </c:pt>
                <c:pt idx="11">
                  <c:v>11.013333333333334</c:v>
                </c:pt>
                <c:pt idx="12">
                  <c:v>4.9458693427784342</c:v>
                </c:pt>
                <c:pt idx="13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4257-4D05-A1B3-953B99A170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710771872"/>
        <c:axId val="-710764256"/>
      </c:lineChart>
      <c:catAx>
        <c:axId val="-7107577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710788192"/>
        <c:crosses val="autoZero"/>
        <c:auto val="1"/>
        <c:lblAlgn val="ctr"/>
        <c:lblOffset val="100"/>
        <c:noMultiLvlLbl val="0"/>
      </c:catAx>
      <c:valAx>
        <c:axId val="-71078819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710757728"/>
        <c:crosses val="autoZero"/>
        <c:crossBetween val="between"/>
      </c:valAx>
      <c:valAx>
        <c:axId val="-710764256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710771872"/>
        <c:crosses val="max"/>
        <c:crossBetween val="between"/>
      </c:valAx>
      <c:catAx>
        <c:axId val="-71077187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710764256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MX!$B$28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9E33-480A-938A-5EDE3F8F1115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6D8D-4740-9CD3-D1F4947D902B}"/>
              </c:ext>
            </c:extLst>
          </c:dPt>
          <c:cat>
            <c:strRef>
              <c:f>MX!$C$17:$AO$17</c:f>
              <c:strCache>
                <c:ptCount val="14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Dic-23</c:v>
                </c:pt>
                <c:pt idx="12">
                  <c:v>PROM. 2023</c:v>
                </c:pt>
                <c:pt idx="13">
                  <c:v>OBJ</c:v>
                </c:pt>
              </c:strCache>
            </c:strRef>
          </c:cat>
          <c:val>
            <c:numRef>
              <c:f>MX!$C$18:$AO$18</c:f>
              <c:numCache>
                <c:formatCode>0%</c:formatCode>
                <c:ptCount val="14"/>
                <c:pt idx="0" formatCode="0.00%">
                  <c:v>0.95854244053437598</c:v>
                </c:pt>
                <c:pt idx="1">
                  <c:v>0.988239247311828</c:v>
                </c:pt>
                <c:pt idx="2">
                  <c:v>0.98385416666666703</c:v>
                </c:pt>
                <c:pt idx="3">
                  <c:v>0.94086021505376349</c:v>
                </c:pt>
                <c:pt idx="4">
                  <c:v>0.97398611111111111</c:v>
                </c:pt>
                <c:pt idx="5">
                  <c:v>0.96212365591397853</c:v>
                </c:pt>
                <c:pt idx="6">
                  <c:v>0.96180555555555558</c:v>
                </c:pt>
                <c:pt idx="7">
                  <c:v>0.957997311827957</c:v>
                </c:pt>
                <c:pt idx="8">
                  <c:v>0.96729838709677396</c:v>
                </c:pt>
                <c:pt idx="9">
                  <c:v>0.9340277777777779</c:v>
                </c:pt>
                <c:pt idx="10">
                  <c:v>0.41465053763440901</c:v>
                </c:pt>
                <c:pt idx="11">
                  <c:v>0.98077956989247295</c:v>
                </c:pt>
                <c:pt idx="12" formatCode="0.0%">
                  <c:v>0.91505659416748131</c:v>
                </c:pt>
                <c:pt idx="13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D8D-4740-9CD3-D1F4947D902B}"/>
            </c:ext>
          </c:extLst>
        </c:ser>
        <c:ser>
          <c:idx val="10"/>
          <c:order val="1"/>
          <c:tx>
            <c:strRef>
              <c:f>MX!$B$19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9E33-480A-938A-5EDE3F8F1115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5FBF-43F6-96D4-30C7FEF6F346}"/>
              </c:ext>
            </c:extLst>
          </c:dPt>
          <c:cat>
            <c:strRef>
              <c:f>MX!$C$17:$AO$17</c:f>
              <c:strCache>
                <c:ptCount val="14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Dic-23</c:v>
                </c:pt>
                <c:pt idx="12">
                  <c:v>PROM. 2023</c:v>
                </c:pt>
                <c:pt idx="13">
                  <c:v>OBJ</c:v>
                </c:pt>
              </c:strCache>
            </c:strRef>
          </c:cat>
          <c:val>
            <c:numRef>
              <c:f>MX!$C$19:$AO$19</c:f>
              <c:numCache>
                <c:formatCode>0.00%</c:formatCode>
                <c:ptCount val="14"/>
                <c:pt idx="0">
                  <c:v>0.16159392481302412</c:v>
                </c:pt>
                <c:pt idx="1">
                  <c:v>7.4804488269296199E-2</c:v>
                </c:pt>
                <c:pt idx="2">
                  <c:v>0.17103531725024601</c:v>
                </c:pt>
                <c:pt idx="3">
                  <c:v>0.24450000000000005</c:v>
                </c:pt>
                <c:pt idx="4">
                  <c:v>0.16115048412166499</c:v>
                </c:pt>
                <c:pt idx="5">
                  <c:v>0.25213042384957107</c:v>
                </c:pt>
                <c:pt idx="6">
                  <c:v>0.28213718411552346</c:v>
                </c:pt>
                <c:pt idx="7">
                  <c:v>0.2397895475271834</c:v>
                </c:pt>
                <c:pt idx="8">
                  <c:v>0.21854461072435999</c:v>
                </c:pt>
                <c:pt idx="9">
                  <c:v>0.15735315985130111</c:v>
                </c:pt>
                <c:pt idx="10">
                  <c:v>0.101653160453809</c:v>
                </c:pt>
                <c:pt idx="11">
                  <c:v>6.2272166643826198E-2</c:v>
                </c:pt>
                <c:pt idx="12" formatCode="0.0%">
                  <c:v>0.17867004934607106</c:v>
                </c:pt>
                <c:pt idx="13">
                  <c:v>0.3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D8D-4740-9CD3-D1F4947D90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710772416"/>
        <c:axId val="-710785472"/>
      </c:barChart>
      <c:lineChart>
        <c:grouping val="standard"/>
        <c:varyColors val="0"/>
        <c:ser>
          <c:idx val="5"/>
          <c:order val="2"/>
          <c:tx>
            <c:strRef>
              <c:f>MX!$B$20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6D8D-4740-9CD3-D1F4947D902B}"/>
              </c:ext>
            </c:extLst>
          </c:dPt>
          <c:cat>
            <c:strRef>
              <c:f>MX!$C$17:$AO$17</c:f>
              <c:strCache>
                <c:ptCount val="14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Dic-23</c:v>
                </c:pt>
                <c:pt idx="12">
                  <c:v>PROM. 2023</c:v>
                </c:pt>
                <c:pt idx="13">
                  <c:v>OBJ</c:v>
                </c:pt>
              </c:strCache>
            </c:strRef>
          </c:cat>
          <c:val>
            <c:numRef>
              <c:f>MX!$C$20:$AO$20</c:f>
              <c:numCache>
                <c:formatCode>0.00</c:formatCode>
                <c:ptCount val="14"/>
                <c:pt idx="0">
                  <c:v>48.113513888888889</c:v>
                </c:pt>
                <c:pt idx="1">
                  <c:v>55</c:v>
                </c:pt>
                <c:pt idx="2">
                  <c:v>37.693333333333335</c:v>
                </c:pt>
                <c:pt idx="3">
                  <c:v>34.230000000000004</c:v>
                </c:pt>
                <c:pt idx="4">
                  <c:v>37.669999999999995</c:v>
                </c:pt>
                <c:pt idx="5">
                  <c:v>30.08</c:v>
                </c:pt>
                <c:pt idx="6">
                  <c:v>48.844999999999999</c:v>
                </c:pt>
                <c:pt idx="7">
                  <c:v>34.181999999999995</c:v>
                </c:pt>
                <c:pt idx="8">
                  <c:v>78.639999999999986</c:v>
                </c:pt>
                <c:pt idx="9">
                  <c:v>21.163999999999998</c:v>
                </c:pt>
                <c:pt idx="10">
                  <c:v>4.4800000000000013</c:v>
                </c:pt>
                <c:pt idx="11">
                  <c:v>45.44</c:v>
                </c:pt>
                <c:pt idx="12">
                  <c:v>38.856757575757577</c:v>
                </c:pt>
                <c:pt idx="13">
                  <c:v>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6D8D-4740-9CD3-D1F4947D902B}"/>
            </c:ext>
          </c:extLst>
        </c:ser>
        <c:ser>
          <c:idx val="4"/>
          <c:order val="3"/>
          <c:tx>
            <c:strRef>
              <c:f>MX!$B$21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MX!$C$17:$AO$17</c:f>
              <c:strCache>
                <c:ptCount val="14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Dic-23</c:v>
                </c:pt>
                <c:pt idx="12">
                  <c:v>PROM. 2023</c:v>
                </c:pt>
                <c:pt idx="13">
                  <c:v>OBJ</c:v>
                </c:pt>
              </c:strCache>
            </c:strRef>
          </c:cat>
          <c:val>
            <c:numRef>
              <c:f>MX!$C$21:$AO$21</c:f>
              <c:numCache>
                <c:formatCode>0.00</c:formatCode>
                <c:ptCount val="14"/>
                <c:pt idx="0">
                  <c:v>3.4991388888888886</c:v>
                </c:pt>
                <c:pt idx="1">
                  <c:v>0.75</c:v>
                </c:pt>
                <c:pt idx="2">
                  <c:v>3.2833333333333332</c:v>
                </c:pt>
                <c:pt idx="3">
                  <c:v>1.9</c:v>
                </c:pt>
                <c:pt idx="4">
                  <c:v>0.94333333333333336</c:v>
                </c:pt>
                <c:pt idx="5">
                  <c:v>1.8633333333333333</c:v>
                </c:pt>
                <c:pt idx="6">
                  <c:v>1.875</c:v>
                </c:pt>
                <c:pt idx="7">
                  <c:v>2.25</c:v>
                </c:pt>
                <c:pt idx="8">
                  <c:v>7.165</c:v>
                </c:pt>
                <c:pt idx="9">
                  <c:v>0.9</c:v>
                </c:pt>
                <c:pt idx="10">
                  <c:v>60.5</c:v>
                </c:pt>
                <c:pt idx="11">
                  <c:v>1.3</c:v>
                </c:pt>
                <c:pt idx="12">
                  <c:v>7.5209090909090914</c:v>
                </c:pt>
                <c:pt idx="13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6D8D-4740-9CD3-D1F4947D90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710788736"/>
        <c:axId val="-710786016"/>
      </c:lineChart>
      <c:catAx>
        <c:axId val="-7107724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710785472"/>
        <c:crosses val="autoZero"/>
        <c:auto val="1"/>
        <c:lblAlgn val="ctr"/>
        <c:lblOffset val="100"/>
        <c:noMultiLvlLbl val="0"/>
      </c:catAx>
      <c:valAx>
        <c:axId val="-7107854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710772416"/>
        <c:crosses val="autoZero"/>
        <c:crossBetween val="between"/>
      </c:valAx>
      <c:valAx>
        <c:axId val="-710786016"/>
        <c:scaling>
          <c:orientation val="minMax"/>
          <c:max val="70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710788736"/>
        <c:crosses val="max"/>
        <c:crossBetween val="between"/>
      </c:valAx>
      <c:catAx>
        <c:axId val="-71078873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710786016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MX!$B$44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96A8-46BE-86A7-B9FBC0139467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D909-49CA-82FB-8AAF4655CDFA}"/>
              </c:ext>
            </c:extLst>
          </c:dPt>
          <c:cat>
            <c:strRef>
              <c:f>MX!$C$33:$AO$33</c:f>
              <c:strCache>
                <c:ptCount val="14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Dic-23</c:v>
                </c:pt>
                <c:pt idx="12">
                  <c:v>PROM. 2023</c:v>
                </c:pt>
                <c:pt idx="13">
                  <c:v>OBJ</c:v>
                </c:pt>
              </c:strCache>
            </c:strRef>
          </c:cat>
          <c:val>
            <c:numRef>
              <c:f>MX!$C$34:$AO$34</c:f>
              <c:numCache>
                <c:formatCode>0%</c:formatCode>
                <c:ptCount val="14"/>
                <c:pt idx="0" formatCode="0.00%">
                  <c:v>0.90446194471597707</c:v>
                </c:pt>
                <c:pt idx="1">
                  <c:v>0.895604838709677</c:v>
                </c:pt>
                <c:pt idx="2">
                  <c:v>0.859375</c:v>
                </c:pt>
                <c:pt idx="3">
                  <c:v>0.91995967741935492</c:v>
                </c:pt>
                <c:pt idx="4">
                  <c:v>0.93263888888888891</c:v>
                </c:pt>
                <c:pt idx="5">
                  <c:v>0.92876344086021501</c:v>
                </c:pt>
                <c:pt idx="6">
                  <c:v>0.89201388888888888</c:v>
                </c:pt>
                <c:pt idx="7">
                  <c:v>0.82284946236559131</c:v>
                </c:pt>
                <c:pt idx="8">
                  <c:v>0.88702956989247295</c:v>
                </c:pt>
                <c:pt idx="9">
                  <c:v>0.9604166666666667</c:v>
                </c:pt>
                <c:pt idx="10">
                  <c:v>0.95194892473118298</c:v>
                </c:pt>
                <c:pt idx="11">
                  <c:v>0.91122311827957003</c:v>
                </c:pt>
                <c:pt idx="12" formatCode="0.0%">
                  <c:v>0.90562031606386462</c:v>
                </c:pt>
                <c:pt idx="13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909-49CA-82FB-8AAF4655CDFA}"/>
            </c:ext>
          </c:extLst>
        </c:ser>
        <c:ser>
          <c:idx val="10"/>
          <c:order val="1"/>
          <c:tx>
            <c:strRef>
              <c:f>MX!$B$35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96A8-46BE-86A7-B9FBC0139467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B170-4B1E-8A59-C95C47D15808}"/>
              </c:ext>
            </c:extLst>
          </c:dPt>
          <c:cat>
            <c:strRef>
              <c:f>MX!$C$33:$AO$33</c:f>
              <c:strCache>
                <c:ptCount val="14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Dic-23</c:v>
                </c:pt>
                <c:pt idx="12">
                  <c:v>PROM. 2023</c:v>
                </c:pt>
                <c:pt idx="13">
                  <c:v>OBJ</c:v>
                </c:pt>
              </c:strCache>
            </c:strRef>
          </c:cat>
          <c:val>
            <c:numRef>
              <c:f>MX!$C$35:$AO$35</c:f>
              <c:numCache>
                <c:formatCode>0.00%</c:formatCode>
                <c:ptCount val="14"/>
                <c:pt idx="0">
                  <c:v>0.32080196319500426</c:v>
                </c:pt>
                <c:pt idx="1">
                  <c:v>0.30238770579142499</c:v>
                </c:pt>
                <c:pt idx="2">
                  <c:v>0.38403463203463201</c:v>
                </c:pt>
                <c:pt idx="3">
                  <c:v>0.44767331433998092</c:v>
                </c:pt>
                <c:pt idx="4">
                  <c:v>0.44381236038719296</c:v>
                </c:pt>
                <c:pt idx="5">
                  <c:v>0.43704775687409553</c:v>
                </c:pt>
                <c:pt idx="6">
                  <c:v>0.47749318801089913</c:v>
                </c:pt>
                <c:pt idx="7">
                  <c:v>0.35770989872590647</c:v>
                </c:pt>
                <c:pt idx="8">
                  <c:v>0.41215243579059002</c:v>
                </c:pt>
                <c:pt idx="9">
                  <c:v>0.36442516268980474</c:v>
                </c:pt>
                <c:pt idx="10">
                  <c:v>0.40237204376985503</c:v>
                </c:pt>
                <c:pt idx="11">
                  <c:v>0.36993878604616898</c:v>
                </c:pt>
                <c:pt idx="12" formatCode="0.0%">
                  <c:v>0.3999133894964137</c:v>
                </c:pt>
                <c:pt idx="13">
                  <c:v>0.3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909-49CA-82FB-8AAF4655CD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710757184"/>
        <c:axId val="-710765888"/>
      </c:barChart>
      <c:lineChart>
        <c:grouping val="standard"/>
        <c:varyColors val="0"/>
        <c:ser>
          <c:idx val="5"/>
          <c:order val="2"/>
          <c:tx>
            <c:strRef>
              <c:f>MX!$B$36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D909-49CA-82FB-8AAF4655CDFA}"/>
              </c:ext>
            </c:extLst>
          </c:dPt>
          <c:cat>
            <c:strRef>
              <c:f>MX!$C$33:$AO$33</c:f>
              <c:strCache>
                <c:ptCount val="14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Dic-23</c:v>
                </c:pt>
                <c:pt idx="12">
                  <c:v>PROM. 2023</c:v>
                </c:pt>
                <c:pt idx="13">
                  <c:v>OBJ</c:v>
                </c:pt>
              </c:strCache>
            </c:strRef>
          </c:cat>
          <c:val>
            <c:numRef>
              <c:f>MX!$C$36:$AO$36</c:f>
              <c:numCache>
                <c:formatCode>0.00</c:formatCode>
                <c:ptCount val="14"/>
                <c:pt idx="0">
                  <c:v>53.01027777777778</c:v>
                </c:pt>
                <c:pt idx="1">
                  <c:v>50.372500000000002</c:v>
                </c:pt>
                <c:pt idx="2">
                  <c:v>24.64222222222222</c:v>
                </c:pt>
                <c:pt idx="3">
                  <c:v>38.301249999999996</c:v>
                </c:pt>
                <c:pt idx="4">
                  <c:v>27.092727272727277</c:v>
                </c:pt>
                <c:pt idx="5">
                  <c:v>50.333333333333336</c:v>
                </c:pt>
                <c:pt idx="6">
                  <c:v>23.589999999999996</c:v>
                </c:pt>
                <c:pt idx="7">
                  <c:v>21.898999999999994</c:v>
                </c:pt>
                <c:pt idx="8">
                  <c:v>38.857142857142854</c:v>
                </c:pt>
                <c:pt idx="9">
                  <c:v>84</c:v>
                </c:pt>
                <c:pt idx="10">
                  <c:v>35.622499999999995</c:v>
                </c:pt>
                <c:pt idx="11">
                  <c:v>31.349999999999994</c:v>
                </c:pt>
                <c:pt idx="12">
                  <c:v>38.732788698675066</c:v>
                </c:pt>
                <c:pt idx="13">
                  <c:v>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D909-49CA-82FB-8AAF4655CDFA}"/>
            </c:ext>
          </c:extLst>
        </c:ser>
        <c:ser>
          <c:idx val="4"/>
          <c:order val="3"/>
          <c:tx>
            <c:strRef>
              <c:f>MX!$B$37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MX!$C$33:$AO$33</c:f>
              <c:strCache>
                <c:ptCount val="14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Dic-23</c:v>
                </c:pt>
                <c:pt idx="12">
                  <c:v>PROM. 2023</c:v>
                </c:pt>
                <c:pt idx="13">
                  <c:v>OBJ</c:v>
                </c:pt>
              </c:strCache>
            </c:strRef>
          </c:cat>
          <c:val>
            <c:numRef>
              <c:f>MX!$C$37:$AO$37</c:f>
              <c:numCache>
                <c:formatCode>0.00</c:formatCode>
                <c:ptCount val="14"/>
                <c:pt idx="0">
                  <c:v>8.5356064814814818</c:v>
                </c:pt>
                <c:pt idx="1">
                  <c:v>12.1675</c:v>
                </c:pt>
                <c:pt idx="2">
                  <c:v>7.833333333333333</c:v>
                </c:pt>
                <c:pt idx="3">
                  <c:v>2.1937500000000001</c:v>
                </c:pt>
                <c:pt idx="4">
                  <c:v>1.9545454545454546</c:v>
                </c:pt>
                <c:pt idx="5">
                  <c:v>3.8333333333333335</c:v>
                </c:pt>
                <c:pt idx="6">
                  <c:v>3.9653846153846151</c:v>
                </c:pt>
                <c:pt idx="7">
                  <c:v>11.8</c:v>
                </c:pt>
                <c:pt idx="8">
                  <c:v>3.6071428571428572</c:v>
                </c:pt>
                <c:pt idx="9">
                  <c:v>4.5</c:v>
                </c:pt>
                <c:pt idx="10">
                  <c:v>0.78125</c:v>
                </c:pt>
                <c:pt idx="11">
                  <c:v>5.1937499999999996</c:v>
                </c:pt>
                <c:pt idx="12">
                  <c:v>5.2572717812490533</c:v>
                </c:pt>
                <c:pt idx="13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D909-49CA-82FB-8AAF4655CD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710759360"/>
        <c:axId val="-710789280"/>
      </c:lineChart>
      <c:catAx>
        <c:axId val="-7107571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710765888"/>
        <c:crosses val="autoZero"/>
        <c:auto val="1"/>
        <c:lblAlgn val="ctr"/>
        <c:lblOffset val="100"/>
        <c:noMultiLvlLbl val="0"/>
      </c:catAx>
      <c:valAx>
        <c:axId val="-71076588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710757184"/>
        <c:crosses val="autoZero"/>
        <c:crossBetween val="between"/>
      </c:valAx>
      <c:valAx>
        <c:axId val="-710789280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710759360"/>
        <c:crosses val="max"/>
        <c:crossBetween val="between"/>
      </c:valAx>
      <c:catAx>
        <c:axId val="-71075936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710789280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MX!$B$60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0CBF-44B4-BC68-D4AB7BD7A655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4062-4A1B-9791-44EF7131FFAA}"/>
              </c:ext>
            </c:extLst>
          </c:dPt>
          <c:cat>
            <c:strRef>
              <c:f>MX!$C$49:$AO$49</c:f>
              <c:strCache>
                <c:ptCount val="14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Dic-23</c:v>
                </c:pt>
                <c:pt idx="12">
                  <c:v>PROM. 2023</c:v>
                </c:pt>
                <c:pt idx="13">
                  <c:v>OBJ</c:v>
                </c:pt>
              </c:strCache>
            </c:strRef>
          </c:cat>
          <c:val>
            <c:numRef>
              <c:f>MX!$C$50:$AO$50</c:f>
              <c:numCache>
                <c:formatCode>0.0%</c:formatCode>
                <c:ptCount val="14"/>
                <c:pt idx="0">
                  <c:v>0.92606837189095259</c:v>
                </c:pt>
                <c:pt idx="1">
                  <c:v>0.94896057347670226</c:v>
                </c:pt>
                <c:pt idx="2">
                  <c:v>0.93790674603174606</c:v>
                </c:pt>
                <c:pt idx="3">
                  <c:v>0.89339157706093186</c:v>
                </c:pt>
                <c:pt idx="4">
                  <c:v>0.9512222222222223</c:v>
                </c:pt>
                <c:pt idx="5">
                  <c:v>0.92983870967741933</c:v>
                </c:pt>
                <c:pt idx="6">
                  <c:v>0.9323703703703704</c:v>
                </c:pt>
                <c:pt idx="7">
                  <c:v>0.90154569892473113</c:v>
                </c:pt>
                <c:pt idx="8">
                  <c:v>0.91974462365591403</c:v>
                </c:pt>
                <c:pt idx="9">
                  <c:v>0.95462962962962961</c:v>
                </c:pt>
                <c:pt idx="10">
                  <c:v>0.7750134408602154</c:v>
                </c:pt>
                <c:pt idx="11">
                  <c:v>0.91737007168458806</c:v>
                </c:pt>
                <c:pt idx="12">
                  <c:v>0.91472669669040652</c:v>
                </c:pt>
                <c:pt idx="13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062-4A1B-9791-44EF7131FFAA}"/>
            </c:ext>
          </c:extLst>
        </c:ser>
        <c:ser>
          <c:idx val="10"/>
          <c:order val="1"/>
          <c:tx>
            <c:strRef>
              <c:f>MX!$B$51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7-0CBF-44B4-BC68-D4AB7BD7A655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5AF2-43ED-8066-36A130B3AF3A}"/>
              </c:ext>
            </c:extLst>
          </c:dPt>
          <c:cat>
            <c:strRef>
              <c:f>MX!$C$49:$AO$49</c:f>
              <c:strCache>
                <c:ptCount val="14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Dic-23</c:v>
                </c:pt>
                <c:pt idx="12">
                  <c:v>PROM. 2023</c:v>
                </c:pt>
                <c:pt idx="13">
                  <c:v>OBJ</c:v>
                </c:pt>
              </c:strCache>
            </c:strRef>
          </c:cat>
          <c:val>
            <c:numRef>
              <c:f>MX!$C$51:$AO$51</c:f>
              <c:numCache>
                <c:formatCode>0.00%</c:formatCode>
                <c:ptCount val="14"/>
                <c:pt idx="0">
                  <c:v>0.26304025553213223</c:v>
                </c:pt>
                <c:pt idx="1">
                  <c:v>0.20993636056967038</c:v>
                </c:pt>
                <c:pt idx="2">
                  <c:v>0.32353525861105703</c:v>
                </c:pt>
                <c:pt idx="3">
                  <c:v>0.36509670408008116</c:v>
                </c:pt>
                <c:pt idx="4">
                  <c:v>0.32877039845584199</c:v>
                </c:pt>
                <c:pt idx="5">
                  <c:v>0.36533685725379605</c:v>
                </c:pt>
                <c:pt idx="6">
                  <c:v>0.35529551258011122</c:v>
                </c:pt>
                <c:pt idx="7">
                  <c:v>0.33399843319741435</c:v>
                </c:pt>
                <c:pt idx="8">
                  <c:v>0.34985854019863366</c:v>
                </c:pt>
                <c:pt idx="9">
                  <c:v>0.3002441590896332</c:v>
                </c:pt>
                <c:pt idx="10">
                  <c:v>0.29796576944513503</c:v>
                </c:pt>
                <c:pt idx="11">
                  <c:v>0.25449037006989506</c:v>
                </c:pt>
                <c:pt idx="12" formatCode="0.0%">
                  <c:v>0.31677530577738811</c:v>
                </c:pt>
                <c:pt idx="13">
                  <c:v>0.3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062-4A1B-9791-44EF7131FF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710773504"/>
        <c:axId val="-710777312"/>
      </c:barChart>
      <c:lineChart>
        <c:grouping val="standard"/>
        <c:varyColors val="0"/>
        <c:ser>
          <c:idx val="5"/>
          <c:order val="2"/>
          <c:tx>
            <c:strRef>
              <c:f>MX!$B$52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4062-4A1B-9791-44EF7131FFAA}"/>
              </c:ext>
            </c:extLst>
          </c:dPt>
          <c:cat>
            <c:strRef>
              <c:f>MX!$C$49:$AO$49</c:f>
              <c:strCache>
                <c:ptCount val="14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Dic-23</c:v>
                </c:pt>
                <c:pt idx="12">
                  <c:v>PROM. 2023</c:v>
                </c:pt>
                <c:pt idx="13">
                  <c:v>OBJ</c:v>
                </c:pt>
              </c:strCache>
            </c:strRef>
          </c:cat>
          <c:val>
            <c:numRef>
              <c:f>MX!$C$52:$AO$52</c:f>
              <c:numCache>
                <c:formatCode>0.00</c:formatCode>
                <c:ptCount val="14"/>
                <c:pt idx="0">
                  <c:v>49.000454715808878</c:v>
                </c:pt>
                <c:pt idx="1">
                  <c:v>65.290833333333339</c:v>
                </c:pt>
                <c:pt idx="2">
                  <c:v>33.683280423280422</c:v>
                </c:pt>
                <c:pt idx="3">
                  <c:v>35.878988095238093</c:v>
                </c:pt>
                <c:pt idx="4">
                  <c:v>36.033686868686864</c:v>
                </c:pt>
                <c:pt idx="5">
                  <c:v>35.046868686868685</c:v>
                </c:pt>
                <c:pt idx="6">
                  <c:v>35.700555555555553</c:v>
                </c:pt>
                <c:pt idx="7">
                  <c:v>27.118212121212121</c:v>
                </c:pt>
                <c:pt idx="8">
                  <c:v>52.594761904761903</c:v>
                </c:pt>
                <c:pt idx="9">
                  <c:v>79.139666666666656</c:v>
                </c:pt>
                <c:pt idx="10">
                  <c:v>31.901499999999999</c:v>
                </c:pt>
                <c:pt idx="11">
                  <c:v>37.373333333333328</c:v>
                </c:pt>
                <c:pt idx="12">
                  <c:v>42.705607908085177</c:v>
                </c:pt>
                <c:pt idx="13">
                  <c:v>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062-4A1B-9791-44EF7131FFAA}"/>
            </c:ext>
          </c:extLst>
        </c:ser>
        <c:ser>
          <c:idx val="4"/>
          <c:order val="3"/>
          <c:tx>
            <c:strRef>
              <c:f>MX!$B$53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MX!$C$49:$AO$49</c:f>
              <c:strCache>
                <c:ptCount val="14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Dic-23</c:v>
                </c:pt>
                <c:pt idx="12">
                  <c:v>PROM. 2023</c:v>
                </c:pt>
                <c:pt idx="13">
                  <c:v>OBJ</c:v>
                </c:pt>
              </c:strCache>
            </c:strRef>
          </c:cat>
          <c:val>
            <c:numRef>
              <c:f>MX!$C$53:$AO$53</c:f>
              <c:numCache>
                <c:formatCode>0.00</c:formatCode>
                <c:ptCount val="14"/>
                <c:pt idx="0">
                  <c:v>6.6406114818823143</c:v>
                </c:pt>
                <c:pt idx="1">
                  <c:v>6.2225000000000001</c:v>
                </c:pt>
                <c:pt idx="2">
                  <c:v>4.1260317460317459</c:v>
                </c:pt>
                <c:pt idx="3">
                  <c:v>5.5264880952380961</c:v>
                </c:pt>
                <c:pt idx="4">
                  <c:v>1.5676262626262627</c:v>
                </c:pt>
                <c:pt idx="5">
                  <c:v>3.6691919191919191</c:v>
                </c:pt>
                <c:pt idx="6">
                  <c:v>2.8262393162393162</c:v>
                </c:pt>
                <c:pt idx="7">
                  <c:v>6.1590909090909092</c:v>
                </c:pt>
                <c:pt idx="8">
                  <c:v>5.7002380952380953</c:v>
                </c:pt>
                <c:pt idx="9">
                  <c:v>2.1333333333333333</c:v>
                </c:pt>
                <c:pt idx="10">
                  <c:v>21.22175</c:v>
                </c:pt>
                <c:pt idx="11">
                  <c:v>5.835694444444445</c:v>
                </c:pt>
                <c:pt idx="12">
                  <c:v>5.9080167383121935</c:v>
                </c:pt>
                <c:pt idx="13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4062-4A1B-9791-44EF7131FF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710786560"/>
        <c:axId val="-710768608"/>
      </c:lineChart>
      <c:catAx>
        <c:axId val="-7107735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710777312"/>
        <c:crosses val="autoZero"/>
        <c:auto val="1"/>
        <c:lblAlgn val="ctr"/>
        <c:lblOffset val="100"/>
        <c:noMultiLvlLbl val="0"/>
      </c:catAx>
      <c:valAx>
        <c:axId val="-71077731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 sz="1200"/>
                </a:pPr>
                <a:r>
                  <a:rPr lang="en-US" sz="1200"/>
                  <a:t>% DISPONIBILIDAD FISICA
% UTILIZACION</a:t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710773504"/>
        <c:crosses val="autoZero"/>
        <c:crossBetween val="between"/>
      </c:valAx>
      <c:valAx>
        <c:axId val="-710768608"/>
        <c:scaling>
          <c:orientation val="minMax"/>
          <c:max val="30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800"/>
                </a:pPr>
                <a:r>
                  <a:rPr lang="en-US" sz="800"/>
                  <a:t>HORAS
MTBF
MTTR</a:t>
                </a:r>
              </a:p>
            </c:rich>
          </c:tx>
          <c:overlay val="0"/>
        </c:title>
        <c:numFmt formatCode="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710786560"/>
        <c:crosses val="max"/>
        <c:crossBetween val="between"/>
      </c:valAx>
      <c:catAx>
        <c:axId val="-71078656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710768608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txPr>
          <a:bodyPr/>
          <a:lstStyle/>
          <a:p>
            <a:pPr rtl="0">
              <a:defRPr sz="1050"/>
            </a:pPr>
            <a:endParaRPr lang="es-PE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MX!$B$12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MX!$D$1:$N$1</c:f>
            </c:multiLvlStrRef>
          </c:cat>
          <c:val>
            <c:numRef>
              <c:f>MX!$D$12:$N$12</c:f>
            </c:numRef>
          </c:val>
          <c:smooth val="0"/>
          <c:extLst>
            <c:ext xmlns:c16="http://schemas.microsoft.com/office/drawing/2014/chart" uri="{C3380CC4-5D6E-409C-BE32-E72D297353CC}">
              <c16:uniqueId val="{00000000-DA12-4987-B3FC-9D21F516FF41}"/>
            </c:ext>
          </c:extLst>
        </c:ser>
        <c:ser>
          <c:idx val="1"/>
          <c:order val="1"/>
          <c:tx>
            <c:strRef>
              <c:f>MX!$B$15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MX!$D$1:$N$1</c:f>
            </c:multiLvlStrRef>
          </c:cat>
          <c:val>
            <c:numRef>
              <c:f>MX!$D$15:$N$15</c:f>
            </c:numRef>
          </c:val>
          <c:smooth val="0"/>
          <c:extLst>
            <c:ext xmlns:c16="http://schemas.microsoft.com/office/drawing/2014/chart" uri="{C3380CC4-5D6E-409C-BE32-E72D297353CC}">
              <c16:uniqueId val="{00000001-DA12-4987-B3FC-9D21F516FF41}"/>
            </c:ext>
          </c:extLst>
        </c:ser>
        <c:ser>
          <c:idx val="2"/>
          <c:order val="2"/>
          <c:tx>
            <c:strRef>
              <c:f>MX!$B$13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MX!$D$1:$N$1</c:f>
            </c:multiLvlStrRef>
          </c:cat>
          <c:val>
            <c:numRef>
              <c:f>MX!$D$13:$N$13</c:f>
            </c:numRef>
          </c:val>
          <c:smooth val="0"/>
          <c:extLst>
            <c:ext xmlns:c16="http://schemas.microsoft.com/office/drawing/2014/chart" uri="{C3380CC4-5D6E-409C-BE32-E72D297353CC}">
              <c16:uniqueId val="{00000002-DA12-4987-B3FC-9D21F516FF41}"/>
            </c:ext>
          </c:extLst>
        </c:ser>
        <c:ser>
          <c:idx val="3"/>
          <c:order val="3"/>
          <c:tx>
            <c:strRef>
              <c:f>MX!$B$14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MX!$D$1:$N$1</c:f>
            </c:multiLvlStrRef>
          </c:cat>
          <c:val>
            <c:numRef>
              <c:f>MX!$D$14:$N$14</c:f>
            </c:numRef>
          </c:val>
          <c:smooth val="0"/>
          <c:extLst>
            <c:ext xmlns:c16="http://schemas.microsoft.com/office/drawing/2014/chart" uri="{C3380CC4-5D6E-409C-BE32-E72D297353CC}">
              <c16:uniqueId val="{00000003-DA12-4987-B3FC-9D21F516FF41}"/>
            </c:ext>
          </c:extLst>
        </c:ser>
        <c:ser>
          <c:idx val="4"/>
          <c:order val="4"/>
          <c:tx>
            <c:strRef>
              <c:f>MX!$B$10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MX!$D$1:$N$1</c:f>
            </c:multiLvlStrRef>
          </c:cat>
          <c:val>
            <c:numRef>
              <c:f>MX!$D$10:$N$10</c:f>
            </c:numRef>
          </c:val>
          <c:smooth val="0"/>
          <c:extLst>
            <c:ext xmlns:c16="http://schemas.microsoft.com/office/drawing/2014/chart" uri="{C3380CC4-5D6E-409C-BE32-E72D297353CC}">
              <c16:uniqueId val="{00000004-DA12-4987-B3FC-9D21F516FF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710770240"/>
        <c:axId val="-710761536"/>
      </c:lineChart>
      <c:catAx>
        <c:axId val="-710770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710761536"/>
        <c:crosses val="autoZero"/>
        <c:auto val="1"/>
        <c:lblAlgn val="ctr"/>
        <c:lblOffset val="100"/>
        <c:noMultiLvlLbl val="0"/>
      </c:catAx>
      <c:valAx>
        <c:axId val="-710761536"/>
        <c:scaling>
          <c:orientation val="minMax"/>
          <c:max val="1"/>
          <c:min val="0.4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710770240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MX!$B$28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MX!$D$17:$N$17</c:f>
            </c:multiLvlStrRef>
          </c:cat>
          <c:val>
            <c:numRef>
              <c:f>MX!$D$28:$N$28</c:f>
            </c:numRef>
          </c:val>
          <c:smooth val="0"/>
          <c:extLst>
            <c:ext xmlns:c16="http://schemas.microsoft.com/office/drawing/2014/chart" uri="{C3380CC4-5D6E-409C-BE32-E72D297353CC}">
              <c16:uniqueId val="{00000000-3FF4-4AF6-9E75-D21FA8F35B05}"/>
            </c:ext>
          </c:extLst>
        </c:ser>
        <c:ser>
          <c:idx val="1"/>
          <c:order val="1"/>
          <c:tx>
            <c:strRef>
              <c:f>MX!$B$31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MX!$D$17:$N$17</c:f>
            </c:multiLvlStrRef>
          </c:cat>
          <c:val>
            <c:numRef>
              <c:f>MX!$D$31:$N$31</c:f>
            </c:numRef>
          </c:val>
          <c:smooth val="0"/>
          <c:extLst>
            <c:ext xmlns:c16="http://schemas.microsoft.com/office/drawing/2014/chart" uri="{C3380CC4-5D6E-409C-BE32-E72D297353CC}">
              <c16:uniqueId val="{00000001-3FF4-4AF6-9E75-D21FA8F35B05}"/>
            </c:ext>
          </c:extLst>
        </c:ser>
        <c:ser>
          <c:idx val="2"/>
          <c:order val="2"/>
          <c:tx>
            <c:strRef>
              <c:f>MX!$B$29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MX!$D$17:$N$17</c:f>
            </c:multiLvlStrRef>
          </c:cat>
          <c:val>
            <c:numRef>
              <c:f>MX!$D$29:$N$29</c:f>
            </c:numRef>
          </c:val>
          <c:smooth val="0"/>
          <c:extLst>
            <c:ext xmlns:c16="http://schemas.microsoft.com/office/drawing/2014/chart" uri="{C3380CC4-5D6E-409C-BE32-E72D297353CC}">
              <c16:uniqueId val="{00000002-3FF4-4AF6-9E75-D21FA8F35B05}"/>
            </c:ext>
          </c:extLst>
        </c:ser>
        <c:ser>
          <c:idx val="3"/>
          <c:order val="3"/>
          <c:tx>
            <c:strRef>
              <c:f>MX!$B$30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MX!$D$17:$N$17</c:f>
            </c:multiLvlStrRef>
          </c:cat>
          <c:val>
            <c:numRef>
              <c:f>MX!$D$30:$N$30</c:f>
            </c:numRef>
          </c:val>
          <c:smooth val="0"/>
          <c:extLst>
            <c:ext xmlns:c16="http://schemas.microsoft.com/office/drawing/2014/chart" uri="{C3380CC4-5D6E-409C-BE32-E72D297353CC}">
              <c16:uniqueId val="{00000003-3FF4-4AF6-9E75-D21FA8F35B05}"/>
            </c:ext>
          </c:extLst>
        </c:ser>
        <c:ser>
          <c:idx val="4"/>
          <c:order val="4"/>
          <c:tx>
            <c:strRef>
              <c:f>MX!$B$26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MX!$D$17:$N$17</c:f>
            </c:multiLvlStrRef>
          </c:cat>
          <c:val>
            <c:numRef>
              <c:f>MX!$D$26:$N$26</c:f>
            </c:numRef>
          </c:val>
          <c:smooth val="0"/>
          <c:extLst>
            <c:ext xmlns:c16="http://schemas.microsoft.com/office/drawing/2014/chart" uri="{C3380CC4-5D6E-409C-BE32-E72D297353CC}">
              <c16:uniqueId val="{00000004-3FF4-4AF6-9E75-D21FA8F35B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710784384"/>
        <c:axId val="-710782752"/>
      </c:lineChart>
      <c:catAx>
        <c:axId val="-7107843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710782752"/>
        <c:crosses val="autoZero"/>
        <c:auto val="1"/>
        <c:lblAlgn val="ctr"/>
        <c:lblOffset val="100"/>
        <c:noMultiLvlLbl val="0"/>
      </c:catAx>
      <c:valAx>
        <c:axId val="-710782752"/>
        <c:scaling>
          <c:orientation val="minMax"/>
          <c:max val="1"/>
          <c:min val="0.30000000000000032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710784384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MX!$B$44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MX!$D$33:$N$33</c:f>
            </c:multiLvlStrRef>
          </c:cat>
          <c:val>
            <c:numRef>
              <c:f>MX!$D$44:$N$44</c:f>
            </c:numRef>
          </c:val>
          <c:smooth val="0"/>
          <c:extLst>
            <c:ext xmlns:c16="http://schemas.microsoft.com/office/drawing/2014/chart" uri="{C3380CC4-5D6E-409C-BE32-E72D297353CC}">
              <c16:uniqueId val="{00000000-ADB3-435F-89FF-6E5109EEC375}"/>
            </c:ext>
          </c:extLst>
        </c:ser>
        <c:ser>
          <c:idx val="1"/>
          <c:order val="1"/>
          <c:tx>
            <c:strRef>
              <c:f>MX!$B$47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MX!$D$33:$N$33</c:f>
            </c:multiLvlStrRef>
          </c:cat>
          <c:val>
            <c:numRef>
              <c:f>MX!$D$47:$N$47</c:f>
            </c:numRef>
          </c:val>
          <c:smooth val="0"/>
          <c:extLst>
            <c:ext xmlns:c16="http://schemas.microsoft.com/office/drawing/2014/chart" uri="{C3380CC4-5D6E-409C-BE32-E72D297353CC}">
              <c16:uniqueId val="{00000001-ADB3-435F-89FF-6E5109EEC375}"/>
            </c:ext>
          </c:extLst>
        </c:ser>
        <c:ser>
          <c:idx val="2"/>
          <c:order val="2"/>
          <c:tx>
            <c:strRef>
              <c:f>MX!$B$45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MX!$D$33:$N$33</c:f>
            </c:multiLvlStrRef>
          </c:cat>
          <c:val>
            <c:numRef>
              <c:f>MX!$D$45:$N$45</c:f>
            </c:numRef>
          </c:val>
          <c:smooth val="0"/>
          <c:extLst>
            <c:ext xmlns:c16="http://schemas.microsoft.com/office/drawing/2014/chart" uri="{C3380CC4-5D6E-409C-BE32-E72D297353CC}">
              <c16:uniqueId val="{00000002-ADB3-435F-89FF-6E5109EEC375}"/>
            </c:ext>
          </c:extLst>
        </c:ser>
        <c:ser>
          <c:idx val="3"/>
          <c:order val="3"/>
          <c:tx>
            <c:strRef>
              <c:f>MX!$B$46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MX!$D$33:$N$33</c:f>
            </c:multiLvlStrRef>
          </c:cat>
          <c:val>
            <c:numRef>
              <c:f>MX!$D$46:$N$46</c:f>
            </c:numRef>
          </c:val>
          <c:smooth val="0"/>
          <c:extLst>
            <c:ext xmlns:c16="http://schemas.microsoft.com/office/drawing/2014/chart" uri="{C3380CC4-5D6E-409C-BE32-E72D297353CC}">
              <c16:uniqueId val="{00000003-ADB3-435F-89FF-6E5109EEC375}"/>
            </c:ext>
          </c:extLst>
        </c:ser>
        <c:ser>
          <c:idx val="4"/>
          <c:order val="4"/>
          <c:tx>
            <c:strRef>
              <c:f>MX!$B$42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MX!$D$33:$N$33</c:f>
            </c:multiLvlStrRef>
          </c:cat>
          <c:val>
            <c:numRef>
              <c:f>MX!$D$42:$N$42</c:f>
            </c:numRef>
          </c:val>
          <c:smooth val="0"/>
          <c:extLst>
            <c:ext xmlns:c16="http://schemas.microsoft.com/office/drawing/2014/chart" uri="{C3380CC4-5D6E-409C-BE32-E72D297353CC}">
              <c16:uniqueId val="{00000004-ADB3-435F-89FF-6E5109EEC3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710778944"/>
        <c:axId val="-710767520"/>
      </c:lineChart>
      <c:catAx>
        <c:axId val="-7107789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710767520"/>
        <c:crosses val="autoZero"/>
        <c:auto val="1"/>
        <c:lblAlgn val="ctr"/>
        <c:lblOffset val="100"/>
        <c:noMultiLvlLbl val="0"/>
      </c:catAx>
      <c:valAx>
        <c:axId val="-710767520"/>
        <c:scaling>
          <c:orientation val="minMax"/>
          <c:max val="1"/>
          <c:min val="0.30000000000000032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710778944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MX!$B$60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MX!$D$49:$N$49</c:f>
            </c:multiLvlStrRef>
          </c:cat>
          <c:val>
            <c:numRef>
              <c:f>MX!$D$60:$N$60</c:f>
            </c:numRef>
          </c:val>
          <c:smooth val="0"/>
          <c:extLst>
            <c:ext xmlns:c16="http://schemas.microsoft.com/office/drawing/2014/chart" uri="{C3380CC4-5D6E-409C-BE32-E72D297353CC}">
              <c16:uniqueId val="{00000000-2900-4F27-9985-F2E557D01A27}"/>
            </c:ext>
          </c:extLst>
        </c:ser>
        <c:ser>
          <c:idx val="1"/>
          <c:order val="1"/>
          <c:tx>
            <c:strRef>
              <c:f>MX!$B$63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MX!$D$49:$N$49</c:f>
            </c:multiLvlStrRef>
          </c:cat>
          <c:val>
            <c:numRef>
              <c:f>MX!$D$63:$N$63</c:f>
            </c:numRef>
          </c:val>
          <c:smooth val="0"/>
          <c:extLst>
            <c:ext xmlns:c16="http://schemas.microsoft.com/office/drawing/2014/chart" uri="{C3380CC4-5D6E-409C-BE32-E72D297353CC}">
              <c16:uniqueId val="{00000001-2900-4F27-9985-F2E557D01A27}"/>
            </c:ext>
          </c:extLst>
        </c:ser>
        <c:ser>
          <c:idx val="2"/>
          <c:order val="2"/>
          <c:tx>
            <c:strRef>
              <c:f>MX!$B$61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MX!$D$49:$N$49</c:f>
            </c:multiLvlStrRef>
          </c:cat>
          <c:val>
            <c:numRef>
              <c:f>MX!$D$61:$N$61</c:f>
            </c:numRef>
          </c:val>
          <c:smooth val="0"/>
          <c:extLst>
            <c:ext xmlns:c16="http://schemas.microsoft.com/office/drawing/2014/chart" uri="{C3380CC4-5D6E-409C-BE32-E72D297353CC}">
              <c16:uniqueId val="{00000002-2900-4F27-9985-F2E557D01A27}"/>
            </c:ext>
          </c:extLst>
        </c:ser>
        <c:ser>
          <c:idx val="3"/>
          <c:order val="3"/>
          <c:tx>
            <c:strRef>
              <c:f>MX!$B$62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MX!$D$49:$N$49</c:f>
            </c:multiLvlStrRef>
          </c:cat>
          <c:val>
            <c:numRef>
              <c:f>MX!$D$62:$N$62</c:f>
            </c:numRef>
          </c:val>
          <c:smooth val="0"/>
          <c:extLst>
            <c:ext xmlns:c16="http://schemas.microsoft.com/office/drawing/2014/chart" uri="{C3380CC4-5D6E-409C-BE32-E72D297353CC}">
              <c16:uniqueId val="{00000003-2900-4F27-9985-F2E557D01A27}"/>
            </c:ext>
          </c:extLst>
        </c:ser>
        <c:ser>
          <c:idx val="4"/>
          <c:order val="4"/>
          <c:tx>
            <c:strRef>
              <c:f>MX!$B$58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MX!$D$49:$N$49</c:f>
            </c:multiLvlStrRef>
          </c:cat>
          <c:val>
            <c:numRef>
              <c:f>MX!$D$58:$N$58</c:f>
            </c:numRef>
          </c:val>
          <c:smooth val="0"/>
          <c:extLst>
            <c:ext xmlns:c16="http://schemas.microsoft.com/office/drawing/2014/chart" uri="{C3380CC4-5D6E-409C-BE32-E72D297353CC}">
              <c16:uniqueId val="{00000004-2900-4F27-9985-F2E557D01A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710781664"/>
        <c:axId val="-710787648"/>
      </c:lineChart>
      <c:catAx>
        <c:axId val="-710781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710787648"/>
        <c:crosses val="autoZero"/>
        <c:auto val="1"/>
        <c:lblAlgn val="ctr"/>
        <c:lblOffset val="100"/>
        <c:noMultiLvlLbl val="0"/>
      </c:catAx>
      <c:valAx>
        <c:axId val="-710787648"/>
        <c:scaling>
          <c:orientation val="minMax"/>
          <c:max val="1"/>
          <c:min val="0.5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710781664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MX!$B$2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MX!$C$1:$AW$1</c:f>
              <c:strCache>
                <c:ptCount val="14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Dic-23</c:v>
                </c:pt>
                <c:pt idx="12">
                  <c:v>PROM. 2023</c:v>
                </c:pt>
                <c:pt idx="13">
                  <c:v>OBJ</c:v>
                </c:pt>
              </c:strCache>
            </c:strRef>
          </c:cat>
          <c:val>
            <c:numRef>
              <c:f>MX!$C$2:$AO$2</c:f>
              <c:numCache>
                <c:formatCode>0%</c:formatCode>
                <c:ptCount val="14"/>
                <c:pt idx="0" formatCode="0.00%">
                  <c:v>0.9152007304225046</c:v>
                </c:pt>
                <c:pt idx="1">
                  <c:v>0.96303763440860202</c:v>
                </c:pt>
                <c:pt idx="2">
                  <c:v>0.97049107142857105</c:v>
                </c:pt>
                <c:pt idx="3">
                  <c:v>0.8193548387096774</c:v>
                </c:pt>
                <c:pt idx="4">
                  <c:v>0.94704166666666667</c:v>
                </c:pt>
                <c:pt idx="5">
                  <c:v>0.89862903225806467</c:v>
                </c:pt>
                <c:pt idx="6">
                  <c:v>0.94329166666666664</c:v>
                </c:pt>
                <c:pt idx="7">
                  <c:v>0.92379032258064508</c:v>
                </c:pt>
                <c:pt idx="8">
                  <c:v>0.90490591397849496</c:v>
                </c:pt>
                <c:pt idx="9">
                  <c:v>0.96944444444444444</c:v>
                </c:pt>
                <c:pt idx="10">
                  <c:v>0.95844086021505404</c:v>
                </c:pt>
                <c:pt idx="11">
                  <c:v>0.86010752688172099</c:v>
                </c:pt>
                <c:pt idx="12" formatCode="0.0%">
                  <c:v>0.9235031798398734</c:v>
                </c:pt>
                <c:pt idx="13" formatCode="0.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643-43B5-B230-879A8051CF57}"/>
            </c:ext>
          </c:extLst>
        </c:ser>
        <c:ser>
          <c:idx val="1"/>
          <c:order val="1"/>
          <c:tx>
            <c:strRef>
              <c:f>MX!$B$3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MX!$C$1:$AW$1</c:f>
              <c:strCache>
                <c:ptCount val="14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Dic-23</c:v>
                </c:pt>
                <c:pt idx="12">
                  <c:v>PROM. 2023</c:v>
                </c:pt>
                <c:pt idx="13">
                  <c:v>OBJ</c:v>
                </c:pt>
              </c:strCache>
            </c:strRef>
          </c:cat>
          <c:val>
            <c:numRef>
              <c:f>MX!$C$3:$AO$3</c:f>
              <c:numCache>
                <c:formatCode>0.00%</c:formatCode>
                <c:ptCount val="14"/>
                <c:pt idx="0">
                  <c:v>0.30672487858836828</c:v>
                </c:pt>
                <c:pt idx="1">
                  <c:v>0.25261688764828999</c:v>
                </c:pt>
                <c:pt idx="2">
                  <c:v>0.41553582654829302</c:v>
                </c:pt>
                <c:pt idx="3">
                  <c:v>0.40311679790026239</c:v>
                </c:pt>
                <c:pt idx="4">
                  <c:v>0.38134835085866803</c:v>
                </c:pt>
                <c:pt idx="5">
                  <c:v>0.40683239103772173</c:v>
                </c:pt>
                <c:pt idx="6">
                  <c:v>0.30625616561391111</c:v>
                </c:pt>
                <c:pt idx="7">
                  <c:v>0.40449585333915328</c:v>
                </c:pt>
                <c:pt idx="8">
                  <c:v>0.41887857408095103</c:v>
                </c:pt>
                <c:pt idx="9">
                  <c:v>0.3789541547277937</c:v>
                </c:pt>
                <c:pt idx="10">
                  <c:v>0.389872104111741</c:v>
                </c:pt>
                <c:pt idx="11">
                  <c:v>0.33126015751969001</c:v>
                </c:pt>
                <c:pt idx="12" formatCode="0.0%">
                  <c:v>0.37174247848967962</c:v>
                </c:pt>
                <c:pt idx="13">
                  <c:v>0.3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81C-4587-A64A-C296415A74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710772960"/>
        <c:axId val="-710782208"/>
      </c:lineChart>
      <c:catAx>
        <c:axId val="-7107729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710782208"/>
        <c:crosses val="autoZero"/>
        <c:auto val="1"/>
        <c:lblAlgn val="ctr"/>
        <c:lblOffset val="100"/>
        <c:noMultiLvlLbl val="0"/>
      </c:catAx>
      <c:valAx>
        <c:axId val="-71078220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710772960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MX!$B$18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MX!$C$17:$AO$17</c:f>
              <c:strCache>
                <c:ptCount val="14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Dic-23</c:v>
                </c:pt>
                <c:pt idx="12">
                  <c:v>PROM. 2023</c:v>
                </c:pt>
                <c:pt idx="13">
                  <c:v>OBJ</c:v>
                </c:pt>
              </c:strCache>
            </c:strRef>
          </c:cat>
          <c:val>
            <c:numRef>
              <c:f>MX!$C$18:$AO$18</c:f>
              <c:numCache>
                <c:formatCode>0%</c:formatCode>
                <c:ptCount val="14"/>
                <c:pt idx="0" formatCode="0.00%">
                  <c:v>0.95854244053437598</c:v>
                </c:pt>
                <c:pt idx="1">
                  <c:v>0.988239247311828</c:v>
                </c:pt>
                <c:pt idx="2">
                  <c:v>0.98385416666666703</c:v>
                </c:pt>
                <c:pt idx="3">
                  <c:v>0.94086021505376349</c:v>
                </c:pt>
                <c:pt idx="4">
                  <c:v>0.97398611111111111</c:v>
                </c:pt>
                <c:pt idx="5">
                  <c:v>0.96212365591397853</c:v>
                </c:pt>
                <c:pt idx="6">
                  <c:v>0.96180555555555558</c:v>
                </c:pt>
                <c:pt idx="7">
                  <c:v>0.957997311827957</c:v>
                </c:pt>
                <c:pt idx="8">
                  <c:v>0.96729838709677396</c:v>
                </c:pt>
                <c:pt idx="9">
                  <c:v>0.9340277777777779</c:v>
                </c:pt>
                <c:pt idx="10">
                  <c:v>0.41465053763440901</c:v>
                </c:pt>
                <c:pt idx="11">
                  <c:v>0.98077956989247295</c:v>
                </c:pt>
                <c:pt idx="12" formatCode="0.0%">
                  <c:v>0.91505659416748131</c:v>
                </c:pt>
                <c:pt idx="13" formatCode="0.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A54-4AA3-A3FC-4DC7BBFA652F}"/>
            </c:ext>
          </c:extLst>
        </c:ser>
        <c:ser>
          <c:idx val="1"/>
          <c:order val="1"/>
          <c:tx>
            <c:strRef>
              <c:f>MX!$B$19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MX!$C$17:$AO$17</c:f>
              <c:strCache>
                <c:ptCount val="14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Dic-23</c:v>
                </c:pt>
                <c:pt idx="12">
                  <c:v>PROM. 2023</c:v>
                </c:pt>
                <c:pt idx="13">
                  <c:v>OBJ</c:v>
                </c:pt>
              </c:strCache>
            </c:strRef>
          </c:cat>
          <c:val>
            <c:numRef>
              <c:f>MX!$C$19:$AO$19</c:f>
              <c:numCache>
                <c:formatCode>0.00%</c:formatCode>
                <c:ptCount val="14"/>
                <c:pt idx="0">
                  <c:v>0.16159392481302412</c:v>
                </c:pt>
                <c:pt idx="1">
                  <c:v>7.4804488269296199E-2</c:v>
                </c:pt>
                <c:pt idx="2">
                  <c:v>0.17103531725024601</c:v>
                </c:pt>
                <c:pt idx="3">
                  <c:v>0.24450000000000005</c:v>
                </c:pt>
                <c:pt idx="4">
                  <c:v>0.16115048412166499</c:v>
                </c:pt>
                <c:pt idx="5">
                  <c:v>0.25213042384957107</c:v>
                </c:pt>
                <c:pt idx="6">
                  <c:v>0.28213718411552346</c:v>
                </c:pt>
                <c:pt idx="7">
                  <c:v>0.2397895475271834</c:v>
                </c:pt>
                <c:pt idx="8">
                  <c:v>0.21854461072435999</c:v>
                </c:pt>
                <c:pt idx="9">
                  <c:v>0.15735315985130111</c:v>
                </c:pt>
                <c:pt idx="10">
                  <c:v>0.101653160453809</c:v>
                </c:pt>
                <c:pt idx="11">
                  <c:v>6.2272166643826198E-2</c:v>
                </c:pt>
                <c:pt idx="12" formatCode="0.0%">
                  <c:v>0.17867004934607106</c:v>
                </c:pt>
                <c:pt idx="13">
                  <c:v>0.3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B3D-439C-9DCC-A4D7F4088E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710766432"/>
        <c:axId val="-710764800"/>
      </c:lineChart>
      <c:catAx>
        <c:axId val="-7107664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710764800"/>
        <c:crosses val="autoZero"/>
        <c:auto val="1"/>
        <c:lblAlgn val="ctr"/>
        <c:lblOffset val="100"/>
        <c:noMultiLvlLbl val="0"/>
      </c:catAx>
      <c:valAx>
        <c:axId val="-71076480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710766432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MX!$B$34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MX!$C$33:$AO$33</c:f>
              <c:strCache>
                <c:ptCount val="14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Dic-23</c:v>
                </c:pt>
                <c:pt idx="12">
                  <c:v>PROM. 2023</c:v>
                </c:pt>
                <c:pt idx="13">
                  <c:v>OBJ</c:v>
                </c:pt>
              </c:strCache>
            </c:strRef>
          </c:cat>
          <c:val>
            <c:numRef>
              <c:f>MX!$C$34:$AO$34</c:f>
              <c:numCache>
                <c:formatCode>0%</c:formatCode>
                <c:ptCount val="14"/>
                <c:pt idx="0" formatCode="0.00%">
                  <c:v>0.90446194471597707</c:v>
                </c:pt>
                <c:pt idx="1">
                  <c:v>0.895604838709677</c:v>
                </c:pt>
                <c:pt idx="2">
                  <c:v>0.859375</c:v>
                </c:pt>
                <c:pt idx="3">
                  <c:v>0.91995967741935492</c:v>
                </c:pt>
                <c:pt idx="4">
                  <c:v>0.93263888888888891</c:v>
                </c:pt>
                <c:pt idx="5">
                  <c:v>0.92876344086021501</c:v>
                </c:pt>
                <c:pt idx="6">
                  <c:v>0.89201388888888888</c:v>
                </c:pt>
                <c:pt idx="7">
                  <c:v>0.82284946236559131</c:v>
                </c:pt>
                <c:pt idx="8">
                  <c:v>0.88702956989247295</c:v>
                </c:pt>
                <c:pt idx="9">
                  <c:v>0.9604166666666667</c:v>
                </c:pt>
                <c:pt idx="10">
                  <c:v>0.95194892473118298</c:v>
                </c:pt>
                <c:pt idx="11">
                  <c:v>0.91122311827957003</c:v>
                </c:pt>
                <c:pt idx="12" formatCode="0.0%">
                  <c:v>0.90562031606386462</c:v>
                </c:pt>
                <c:pt idx="13" formatCode="0.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472-4670-A326-1D4F37C2B348}"/>
            </c:ext>
          </c:extLst>
        </c:ser>
        <c:ser>
          <c:idx val="1"/>
          <c:order val="1"/>
          <c:tx>
            <c:strRef>
              <c:f>MX!$B$35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MX!$C$33:$AO$33</c:f>
              <c:strCache>
                <c:ptCount val="14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Dic-23</c:v>
                </c:pt>
                <c:pt idx="12">
                  <c:v>PROM. 2023</c:v>
                </c:pt>
                <c:pt idx="13">
                  <c:v>OBJ</c:v>
                </c:pt>
              </c:strCache>
            </c:strRef>
          </c:cat>
          <c:val>
            <c:numRef>
              <c:f>MX!$C$35:$AO$35</c:f>
              <c:numCache>
                <c:formatCode>0.00%</c:formatCode>
                <c:ptCount val="14"/>
                <c:pt idx="0">
                  <c:v>0.32080196319500426</c:v>
                </c:pt>
                <c:pt idx="1">
                  <c:v>0.30238770579142499</c:v>
                </c:pt>
                <c:pt idx="2">
                  <c:v>0.38403463203463201</c:v>
                </c:pt>
                <c:pt idx="3">
                  <c:v>0.44767331433998092</c:v>
                </c:pt>
                <c:pt idx="4">
                  <c:v>0.44381236038719296</c:v>
                </c:pt>
                <c:pt idx="5">
                  <c:v>0.43704775687409553</c:v>
                </c:pt>
                <c:pt idx="6">
                  <c:v>0.47749318801089913</c:v>
                </c:pt>
                <c:pt idx="7">
                  <c:v>0.35770989872590647</c:v>
                </c:pt>
                <c:pt idx="8">
                  <c:v>0.41215243579059002</c:v>
                </c:pt>
                <c:pt idx="9">
                  <c:v>0.36442516268980474</c:v>
                </c:pt>
                <c:pt idx="10">
                  <c:v>0.40237204376985503</c:v>
                </c:pt>
                <c:pt idx="11">
                  <c:v>0.36993878604616898</c:v>
                </c:pt>
                <c:pt idx="12" formatCode="0.0%">
                  <c:v>0.3999133894964137</c:v>
                </c:pt>
                <c:pt idx="13">
                  <c:v>0.3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EDD-4C27-949E-8A64562B3B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710765344"/>
        <c:axId val="-710781120"/>
      </c:lineChart>
      <c:catAx>
        <c:axId val="-7107653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710781120"/>
        <c:crosses val="autoZero"/>
        <c:auto val="1"/>
        <c:lblAlgn val="ctr"/>
        <c:lblOffset val="100"/>
        <c:noMultiLvlLbl val="0"/>
      </c:catAx>
      <c:valAx>
        <c:axId val="-71078112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710765344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344949339911395"/>
          <c:y val="0.18615183504488525"/>
          <c:w val="0.83100883390837144"/>
          <c:h val="0.64979404541470598"/>
        </c:manualLayout>
      </c:layout>
      <c:lineChart>
        <c:grouping val="standard"/>
        <c:varyColors val="0"/>
        <c:ser>
          <c:idx val="0"/>
          <c:order val="0"/>
          <c:tx>
            <c:strRef>
              <c:f>MX!$B$50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/>
                </a:pPr>
                <a:endParaRPr lang="es-PE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MX!$C$49:$AO$49</c:f>
              <c:strCache>
                <c:ptCount val="14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Dic-23</c:v>
                </c:pt>
                <c:pt idx="12">
                  <c:v>PROM. 2023</c:v>
                </c:pt>
                <c:pt idx="13">
                  <c:v>OBJ</c:v>
                </c:pt>
              </c:strCache>
            </c:strRef>
          </c:cat>
          <c:val>
            <c:numRef>
              <c:f>MX!$C$50:$AO$50</c:f>
              <c:numCache>
                <c:formatCode>0.0%</c:formatCode>
                <c:ptCount val="14"/>
                <c:pt idx="0">
                  <c:v>0.92606837189095259</c:v>
                </c:pt>
                <c:pt idx="1">
                  <c:v>0.94896057347670226</c:v>
                </c:pt>
                <c:pt idx="2">
                  <c:v>0.93790674603174606</c:v>
                </c:pt>
                <c:pt idx="3">
                  <c:v>0.89339157706093186</c:v>
                </c:pt>
                <c:pt idx="4">
                  <c:v>0.9512222222222223</c:v>
                </c:pt>
                <c:pt idx="5">
                  <c:v>0.92983870967741933</c:v>
                </c:pt>
                <c:pt idx="6">
                  <c:v>0.9323703703703704</c:v>
                </c:pt>
                <c:pt idx="7">
                  <c:v>0.90154569892473113</c:v>
                </c:pt>
                <c:pt idx="8">
                  <c:v>0.91974462365591403</c:v>
                </c:pt>
                <c:pt idx="9">
                  <c:v>0.95462962962962961</c:v>
                </c:pt>
                <c:pt idx="10">
                  <c:v>0.7750134408602154</c:v>
                </c:pt>
                <c:pt idx="11">
                  <c:v>0.91737007168458806</c:v>
                </c:pt>
                <c:pt idx="12">
                  <c:v>0.91472669669040652</c:v>
                </c:pt>
                <c:pt idx="13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304-4EFD-ABB3-880DC407F1A5}"/>
            </c:ext>
          </c:extLst>
        </c:ser>
        <c:ser>
          <c:idx val="1"/>
          <c:order val="1"/>
          <c:tx>
            <c:strRef>
              <c:f>MX!$B$51</c:f>
              <c:strCache>
                <c:ptCount val="1"/>
                <c:pt idx="0">
                  <c:v>UTIL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/>
                </a:pPr>
                <a:endParaRPr lang="es-PE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MX!$C$49:$AO$49</c:f>
              <c:strCache>
                <c:ptCount val="14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Dic-23</c:v>
                </c:pt>
                <c:pt idx="12">
                  <c:v>PROM. 2023</c:v>
                </c:pt>
                <c:pt idx="13">
                  <c:v>OBJ</c:v>
                </c:pt>
              </c:strCache>
            </c:strRef>
          </c:cat>
          <c:val>
            <c:numRef>
              <c:f>MX!$C$51:$AO$51</c:f>
              <c:numCache>
                <c:formatCode>0.00%</c:formatCode>
                <c:ptCount val="14"/>
                <c:pt idx="0">
                  <c:v>0.26304025553213223</c:v>
                </c:pt>
                <c:pt idx="1">
                  <c:v>0.20993636056967038</c:v>
                </c:pt>
                <c:pt idx="2">
                  <c:v>0.32353525861105703</c:v>
                </c:pt>
                <c:pt idx="3">
                  <c:v>0.36509670408008116</c:v>
                </c:pt>
                <c:pt idx="4">
                  <c:v>0.32877039845584199</c:v>
                </c:pt>
                <c:pt idx="5">
                  <c:v>0.36533685725379605</c:v>
                </c:pt>
                <c:pt idx="6">
                  <c:v>0.35529551258011122</c:v>
                </c:pt>
                <c:pt idx="7">
                  <c:v>0.33399843319741435</c:v>
                </c:pt>
                <c:pt idx="8">
                  <c:v>0.34985854019863366</c:v>
                </c:pt>
                <c:pt idx="9">
                  <c:v>0.3002441590896332</c:v>
                </c:pt>
                <c:pt idx="10">
                  <c:v>0.29796576944513503</c:v>
                </c:pt>
                <c:pt idx="11">
                  <c:v>0.25449037006989506</c:v>
                </c:pt>
                <c:pt idx="12" formatCode="0.0%">
                  <c:v>0.31677530577738811</c:v>
                </c:pt>
                <c:pt idx="13">
                  <c:v>0.3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2E9-4DF7-AAE4-8063282DB0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710760992"/>
        <c:axId val="-710780576"/>
      </c:lineChart>
      <c:catAx>
        <c:axId val="-7107609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710780576"/>
        <c:crosses val="autoZero"/>
        <c:auto val="1"/>
        <c:lblAlgn val="ctr"/>
        <c:lblOffset val="100"/>
        <c:noMultiLvlLbl val="0"/>
      </c:catAx>
      <c:valAx>
        <c:axId val="-71078057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UTILIZACION Y 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710760992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  <c:userShapes r:id="rId1"/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MX!$A$1</c:f>
              <c:strCache>
                <c:ptCount val="1"/>
                <c:pt idx="0">
                  <c:v>MIXER VARIOMEC # 01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multiLvlStrRef>
              <c:f>MX!$C$1:$N$1</c:f>
            </c:multiLvlStrRef>
          </c:cat>
          <c:val>
            <c:numRef>
              <c:f>MX!$C$2:$N$2</c:f>
            </c:numRef>
          </c:val>
          <c:smooth val="0"/>
          <c:extLst>
            <c:ext xmlns:c16="http://schemas.microsoft.com/office/drawing/2014/chart" uri="{C3380CC4-5D6E-409C-BE32-E72D297353CC}">
              <c16:uniqueId val="{00000000-6564-487A-AE38-E92FB2B2BA2A}"/>
            </c:ext>
          </c:extLst>
        </c:ser>
        <c:ser>
          <c:idx val="1"/>
          <c:order val="1"/>
          <c:tx>
            <c:strRef>
              <c:f>MX!$A$17</c:f>
              <c:strCache>
                <c:ptCount val="1"/>
                <c:pt idx="0">
                  <c:v>MIXER NORMET #02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cat>
            <c:multiLvlStrRef>
              <c:f>MX!$C$1:$N$1</c:f>
            </c:multiLvlStrRef>
          </c:cat>
          <c:val>
            <c:numRef>
              <c:f>MX!$C$18:$N$18</c:f>
            </c:numRef>
          </c:val>
          <c:smooth val="0"/>
          <c:extLst>
            <c:ext xmlns:c16="http://schemas.microsoft.com/office/drawing/2014/chart" uri="{C3380CC4-5D6E-409C-BE32-E72D297353CC}">
              <c16:uniqueId val="{00000001-6564-487A-AE38-E92FB2B2BA2A}"/>
            </c:ext>
          </c:extLst>
        </c:ser>
        <c:ser>
          <c:idx val="2"/>
          <c:order val="2"/>
          <c:tx>
            <c:strRef>
              <c:f>MX!$A$33</c:f>
              <c:strCache>
                <c:ptCount val="1"/>
                <c:pt idx="0">
                  <c:v>MIXER UTIMEC # 03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/>
                </a:solidFill>
                <a:round/>
              </a:ln>
              <a:effectLst/>
            </c:spPr>
          </c:marker>
          <c:cat>
            <c:multiLvlStrRef>
              <c:f>MX!$C$1:$N$1</c:f>
            </c:multiLvlStrRef>
          </c:cat>
          <c:val>
            <c:numRef>
              <c:f>MX!$C$34:$N$34</c:f>
            </c:numRef>
          </c:val>
          <c:smooth val="0"/>
          <c:extLst>
            <c:ext xmlns:c16="http://schemas.microsoft.com/office/drawing/2014/chart" uri="{C3380CC4-5D6E-409C-BE32-E72D297353CC}">
              <c16:uniqueId val="{00000002-6564-487A-AE38-E92FB2B2BA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710778400"/>
        <c:axId val="-710776768"/>
      </c:lineChart>
      <c:catAx>
        <c:axId val="-7107784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layout>
            <c:manualLayout>
              <c:xMode val="edge"/>
              <c:yMode val="edge"/>
              <c:x val="0.43487048109641502"/>
              <c:y val="0.94097217466406169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710776768"/>
        <c:crosses val="autoZero"/>
        <c:auto val="1"/>
        <c:lblAlgn val="ctr"/>
        <c:lblOffset val="100"/>
        <c:noMultiLvlLbl val="0"/>
      </c:catAx>
      <c:valAx>
        <c:axId val="-710776768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710778400"/>
        <c:crosses val="autoZero"/>
        <c:crossBetween val="between"/>
        <c:majorUnit val="0.1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8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2764986296698009"/>
          <c:y val="0.41692236087526263"/>
          <c:w val="0.25837634431278733"/>
          <c:h val="0.1661550198202314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AF!$B$12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4015-4747-9462-23BD34AAA212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B359-4441-B725-2BA8ED6D27DD}"/>
              </c:ext>
            </c:extLst>
          </c:dPt>
          <c:cat>
            <c:strRef>
              <c:f>AF!$C$1:$AP$1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AF!$C$2:$AP$2</c:f>
              <c:numCache>
                <c:formatCode>0%</c:formatCode>
                <c:ptCount val="15"/>
                <c:pt idx="0" formatCode="0.00%">
                  <c:v>0.82605507901596642</c:v>
                </c:pt>
                <c:pt idx="1">
                  <c:v>0.97513440860215095</c:v>
                </c:pt>
                <c:pt idx="2">
                  <c:v>0.85714285714285698</c:v>
                </c:pt>
                <c:pt idx="3">
                  <c:v>0.38034946236559136</c:v>
                </c:pt>
                <c:pt idx="4">
                  <c:v>0.61250000000000004</c:v>
                </c:pt>
                <c:pt idx="5">
                  <c:v>1</c:v>
                </c:pt>
                <c:pt idx="6">
                  <c:v>0.9916666666666667</c:v>
                </c:pt>
                <c:pt idx="7">
                  <c:v>0.98297043010752683</c:v>
                </c:pt>
                <c:pt idx="8">
                  <c:v>0.81317204301075297</c:v>
                </c:pt>
                <c:pt idx="9">
                  <c:v>0.97916666666666652</c:v>
                </c:pt>
                <c:pt idx="10">
                  <c:v>0.51509408602150497</c:v>
                </c:pt>
                <c:pt idx="11">
                  <c:v>0</c:v>
                </c:pt>
                <c:pt idx="12">
                  <c:v>0</c:v>
                </c:pt>
                <c:pt idx="13" formatCode="0.0%">
                  <c:v>0.67559971838197652</c:v>
                </c:pt>
                <c:pt idx="14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359-4441-B725-2BA8ED6D27DD}"/>
            </c:ext>
          </c:extLst>
        </c:ser>
        <c:ser>
          <c:idx val="10"/>
          <c:order val="1"/>
          <c:tx>
            <c:strRef>
              <c:f>AF!$B$3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4015-4747-9462-23BD34AAA212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1C63-41B5-8BBA-3584406CD31E}"/>
              </c:ext>
            </c:extLst>
          </c:dPt>
          <c:val>
            <c:numRef>
              <c:f>AF!$C$3:$AP$3</c:f>
              <c:numCache>
                <c:formatCode>0.00%</c:formatCode>
                <c:ptCount val="15"/>
                <c:pt idx="0">
                  <c:v>8.2949900097931979E-3</c:v>
                </c:pt>
                <c:pt idx="1">
                  <c:v>1.07133425524935E-2</c:v>
                </c:pt>
                <c:pt idx="2">
                  <c:v>2.0644141737891702E-3</c:v>
                </c:pt>
                <c:pt idx="3">
                  <c:v>2.1461964707429389E-2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1.1952524704556475E-2</c:v>
                </c:pt>
                <c:pt idx="8">
                  <c:v>0</c:v>
                </c:pt>
                <c:pt idx="9">
                  <c:v>1.4043957587248087E-4</c:v>
                </c:pt>
                <c:pt idx="10">
                  <c:v>4.41412116595786E-2</c:v>
                </c:pt>
                <c:pt idx="11">
                  <c:v>0</c:v>
                </c:pt>
                <c:pt idx="12">
                  <c:v>0</c:v>
                </c:pt>
                <c:pt idx="13" formatCode="0.0%">
                  <c:v>7.5394914478099677E-3</c:v>
                </c:pt>
                <c:pt idx="14">
                  <c:v>0.18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359-4441-B725-2BA8ED6D27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710775680"/>
        <c:axId val="-710763712"/>
      </c:barChart>
      <c:lineChart>
        <c:grouping val="standard"/>
        <c:varyColors val="0"/>
        <c:ser>
          <c:idx val="5"/>
          <c:order val="2"/>
          <c:tx>
            <c:strRef>
              <c:f>AF!$B$4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B359-4441-B725-2BA8ED6D27DD}"/>
              </c:ext>
            </c:extLst>
          </c:dPt>
          <c:cat>
            <c:strRef>
              <c:f>AF!$C$1:$AP$1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AF!$C$4:$AP$4</c:f>
              <c:numCache>
                <c:formatCode>0.00</c:formatCode>
                <c:ptCount val="15"/>
                <c:pt idx="0">
                  <c:v>0.91113122513099698</c:v>
                </c:pt>
                <c:pt idx="1">
                  <c:v>2.5908433406113542</c:v>
                </c:pt>
                <c:pt idx="2">
                  <c:v>1.1891025641025643</c:v>
                </c:pt>
                <c:pt idx="3">
                  <c:v>1.5183266932270918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2.1853099730458219</c:v>
                </c:pt>
                <c:pt idx="8">
                  <c:v>0</c:v>
                </c:pt>
                <c:pt idx="9">
                  <c:v>1.9801980198019802E-2</c:v>
                </c:pt>
                <c:pt idx="10">
                  <c:v>1.5378396858454821</c:v>
                </c:pt>
                <c:pt idx="11">
                  <c:v>0</c:v>
                </c:pt>
                <c:pt idx="12">
                  <c:v>0</c:v>
                </c:pt>
                <c:pt idx="13">
                  <c:v>0.75343535308586118</c:v>
                </c:pt>
                <c:pt idx="14">
                  <c:v>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B359-4441-B725-2BA8ED6D27DD}"/>
            </c:ext>
          </c:extLst>
        </c:ser>
        <c:ser>
          <c:idx val="4"/>
          <c:order val="3"/>
          <c:tx>
            <c:strRef>
              <c:f>AF!$B$5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AF!$C$1:$AP$1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AF!$C$5:$AP$5</c:f>
              <c:numCache>
                <c:formatCode>0.00</c:formatCode>
                <c:ptCount val="15"/>
                <c:pt idx="0">
                  <c:v>58.60107407407407</c:v>
                </c:pt>
                <c:pt idx="1">
                  <c:v>6.166666666666667</c:v>
                </c:pt>
                <c:pt idx="2">
                  <c:v>96</c:v>
                </c:pt>
                <c:pt idx="3">
                  <c:v>115.25500000000001</c:v>
                </c:pt>
                <c:pt idx="4">
                  <c:v>93</c:v>
                </c:pt>
                <c:pt idx="5">
                  <c:v>0</c:v>
                </c:pt>
                <c:pt idx="6">
                  <c:v>3</c:v>
                </c:pt>
                <c:pt idx="7">
                  <c:v>3.1675</c:v>
                </c:pt>
                <c:pt idx="8">
                  <c:v>34.75</c:v>
                </c:pt>
                <c:pt idx="9">
                  <c:v>3</c:v>
                </c:pt>
                <c:pt idx="10">
                  <c:v>32.797272727272727</c:v>
                </c:pt>
                <c:pt idx="11">
                  <c:v>180</c:v>
                </c:pt>
                <c:pt idx="12">
                  <c:v>180</c:v>
                </c:pt>
                <c:pt idx="13">
                  <c:v>62.261369949494956</c:v>
                </c:pt>
                <c:pt idx="14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B359-4441-B725-2BA8ED6D27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710763168"/>
        <c:axId val="-710762080"/>
      </c:lineChart>
      <c:catAx>
        <c:axId val="-7107756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710763712"/>
        <c:crosses val="autoZero"/>
        <c:auto val="1"/>
        <c:lblAlgn val="ctr"/>
        <c:lblOffset val="100"/>
        <c:noMultiLvlLbl val="0"/>
      </c:catAx>
      <c:valAx>
        <c:axId val="-71076371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710775680"/>
        <c:crosses val="autoZero"/>
        <c:crossBetween val="between"/>
      </c:valAx>
      <c:valAx>
        <c:axId val="-710762080"/>
        <c:scaling>
          <c:orientation val="minMax"/>
          <c:max val="3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710763168"/>
        <c:crosses val="max"/>
        <c:crossBetween val="between"/>
      </c:valAx>
      <c:catAx>
        <c:axId val="-71076316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710762080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AF!$B$12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AF!$D$1:$N$1</c:f>
            </c:multiLvlStrRef>
          </c:cat>
          <c:val>
            <c:numRef>
              <c:f>AF!$D$12:$N$12</c:f>
            </c:numRef>
          </c:val>
          <c:smooth val="0"/>
          <c:extLst>
            <c:ext xmlns:c16="http://schemas.microsoft.com/office/drawing/2014/chart" uri="{C3380CC4-5D6E-409C-BE32-E72D297353CC}">
              <c16:uniqueId val="{00000000-2827-4B5B-9B4A-ED666DEBC4B9}"/>
            </c:ext>
          </c:extLst>
        </c:ser>
        <c:ser>
          <c:idx val="1"/>
          <c:order val="1"/>
          <c:tx>
            <c:strRef>
              <c:f>AF!$B$15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AF!$D$1:$N$1</c:f>
            </c:multiLvlStrRef>
          </c:cat>
          <c:val>
            <c:numRef>
              <c:f>AF!$D$15:$N$15</c:f>
            </c:numRef>
          </c:val>
          <c:smooth val="0"/>
          <c:extLst>
            <c:ext xmlns:c16="http://schemas.microsoft.com/office/drawing/2014/chart" uri="{C3380CC4-5D6E-409C-BE32-E72D297353CC}">
              <c16:uniqueId val="{00000001-2827-4B5B-9B4A-ED666DEBC4B9}"/>
            </c:ext>
          </c:extLst>
        </c:ser>
        <c:ser>
          <c:idx val="2"/>
          <c:order val="2"/>
          <c:tx>
            <c:strRef>
              <c:f>AF!$B$13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AF!$D$1:$N$1</c:f>
            </c:multiLvlStrRef>
          </c:cat>
          <c:val>
            <c:numRef>
              <c:f>AF!$D$13:$N$13</c:f>
            </c:numRef>
          </c:val>
          <c:smooth val="0"/>
          <c:extLst>
            <c:ext xmlns:c16="http://schemas.microsoft.com/office/drawing/2014/chart" uri="{C3380CC4-5D6E-409C-BE32-E72D297353CC}">
              <c16:uniqueId val="{00000002-2827-4B5B-9B4A-ED666DEBC4B9}"/>
            </c:ext>
          </c:extLst>
        </c:ser>
        <c:ser>
          <c:idx val="3"/>
          <c:order val="3"/>
          <c:tx>
            <c:strRef>
              <c:f>AF!$B$14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AF!$D$1:$N$1</c:f>
            </c:multiLvlStrRef>
          </c:cat>
          <c:val>
            <c:numRef>
              <c:f>AF!$D$14:$N$14</c:f>
            </c:numRef>
          </c:val>
          <c:smooth val="0"/>
          <c:extLst>
            <c:ext xmlns:c16="http://schemas.microsoft.com/office/drawing/2014/chart" uri="{C3380CC4-5D6E-409C-BE32-E72D297353CC}">
              <c16:uniqueId val="{00000003-2827-4B5B-9B4A-ED666DEBC4B9}"/>
            </c:ext>
          </c:extLst>
        </c:ser>
        <c:ser>
          <c:idx val="4"/>
          <c:order val="4"/>
          <c:tx>
            <c:strRef>
              <c:f>AF!$B$10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AF!$D$1:$N$1</c:f>
            </c:multiLvlStrRef>
          </c:cat>
          <c:val>
            <c:numRef>
              <c:f>AF!$D$10:$N$10</c:f>
            </c:numRef>
          </c:val>
          <c:smooth val="0"/>
          <c:extLst>
            <c:ext xmlns:c16="http://schemas.microsoft.com/office/drawing/2014/chart" uri="{C3380CC4-5D6E-409C-BE32-E72D297353CC}">
              <c16:uniqueId val="{00000004-2827-4B5B-9B4A-ED666DEBC4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710787104"/>
        <c:axId val="-710762624"/>
      </c:lineChart>
      <c:catAx>
        <c:axId val="-7107871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710762624"/>
        <c:crosses val="autoZero"/>
        <c:auto val="1"/>
        <c:lblAlgn val="ctr"/>
        <c:lblOffset val="100"/>
        <c:noMultiLvlLbl val="0"/>
      </c:catAx>
      <c:valAx>
        <c:axId val="-71076262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710787104"/>
        <c:crosses val="autoZero"/>
        <c:crossBetween val="between"/>
        <c:majorUnit val="4.0000000000000022E-2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AF!$B$28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37A8-431E-9D8E-549385DCAB60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3870-4492-B465-66014E83622E}"/>
              </c:ext>
            </c:extLst>
          </c:dPt>
          <c:cat>
            <c:strRef>
              <c:f>AF!$C$17:$AP$17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AF!$C$18:$AP$18</c:f>
              <c:numCache>
                <c:formatCode>0%</c:formatCode>
                <c:ptCount val="15"/>
                <c:pt idx="0" formatCode="0.00%">
                  <c:v>0.8758269760779841</c:v>
                </c:pt>
                <c:pt idx="1">
                  <c:v>0.93797043010752701</c:v>
                </c:pt>
                <c:pt idx="2">
                  <c:v>0.86886904761904804</c:v>
                </c:pt>
                <c:pt idx="3">
                  <c:v>0.8444086021505377</c:v>
                </c:pt>
                <c:pt idx="4">
                  <c:v>0.88263888888888886</c:v>
                </c:pt>
                <c:pt idx="5">
                  <c:v>0.89314516129032251</c:v>
                </c:pt>
                <c:pt idx="6">
                  <c:v>0.9564583333333333</c:v>
                </c:pt>
                <c:pt idx="7">
                  <c:v>0.91491935483870979</c:v>
                </c:pt>
                <c:pt idx="8">
                  <c:v>0.91733870967741904</c:v>
                </c:pt>
                <c:pt idx="9">
                  <c:v>0.90669444444444436</c:v>
                </c:pt>
                <c:pt idx="10">
                  <c:v>0.42130376344086001</c:v>
                </c:pt>
                <c:pt idx="11">
                  <c:v>0.95097222222222233</c:v>
                </c:pt>
                <c:pt idx="12">
                  <c:v>0.948252688172043</c:v>
                </c:pt>
                <c:pt idx="13" formatCode="0.0%">
                  <c:v>0.87024763718211295</c:v>
                </c:pt>
                <c:pt idx="14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870-4492-B465-66014E83622E}"/>
            </c:ext>
          </c:extLst>
        </c:ser>
        <c:ser>
          <c:idx val="10"/>
          <c:order val="1"/>
          <c:tx>
            <c:strRef>
              <c:f>AF!$B$19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37A8-431E-9D8E-549385DCAB60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1073-4BBC-AD80-3BDB6DFDE633}"/>
              </c:ext>
            </c:extLst>
          </c:dPt>
          <c:cat>
            <c:strRef>
              <c:f>AF!$C$17:$AP$17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AF!$C$19:$AP$19</c:f>
              <c:numCache>
                <c:formatCode>0.00%</c:formatCode>
                <c:ptCount val="15"/>
                <c:pt idx="0">
                  <c:v>5.0012965938180824E-2</c:v>
                </c:pt>
                <c:pt idx="1">
                  <c:v>5.4603984508576599E-2</c:v>
                </c:pt>
                <c:pt idx="2">
                  <c:v>5.0373714052032503E-2</c:v>
                </c:pt>
                <c:pt idx="3">
                  <c:v>6.224712015305691E-2</c:v>
                </c:pt>
                <c:pt idx="4">
                  <c:v>5.1226799743920172E-2</c:v>
                </c:pt>
                <c:pt idx="5">
                  <c:v>6.1800852771507403E-2</c:v>
                </c:pt>
                <c:pt idx="6">
                  <c:v>5.9889608252964875E-2</c:v>
                </c:pt>
                <c:pt idx="7">
                  <c:v>5.1151076884678438E-2</c:v>
                </c:pt>
                <c:pt idx="8">
                  <c:v>5.2869630880401898E-2</c:v>
                </c:pt>
                <c:pt idx="9">
                  <c:v>6.7482684474687027E-2</c:v>
                </c:pt>
                <c:pt idx="10">
                  <c:v>7.0616945744427798E-2</c:v>
                </c:pt>
                <c:pt idx="11">
                  <c:v>6.0289554325775152E-2</c:v>
                </c:pt>
                <c:pt idx="12">
                  <c:v>5.2090370369517497E-2</c:v>
                </c:pt>
                <c:pt idx="13" formatCode="0.0%">
                  <c:v>5.7886861846795513E-2</c:v>
                </c:pt>
                <c:pt idx="14">
                  <c:v>0.18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870-4492-B465-66014E8362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710758816"/>
        <c:axId val="-710758272"/>
      </c:barChart>
      <c:lineChart>
        <c:grouping val="standard"/>
        <c:varyColors val="0"/>
        <c:ser>
          <c:idx val="5"/>
          <c:order val="2"/>
          <c:tx>
            <c:strRef>
              <c:f>AF!$B$20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3870-4492-B465-66014E83622E}"/>
              </c:ext>
            </c:extLst>
          </c:dPt>
          <c:cat>
            <c:strRef>
              <c:f>AF!$C$17:$AP$17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AF!$C$20:$AP$20</c:f>
              <c:numCache>
                <c:formatCode>0.00</c:formatCode>
                <c:ptCount val="15"/>
                <c:pt idx="0">
                  <c:v>4.450195424337533</c:v>
                </c:pt>
                <c:pt idx="1">
                  <c:v>3.1754492157758487</c:v>
                </c:pt>
                <c:pt idx="2">
                  <c:v>4.9020340267834586</c:v>
                </c:pt>
                <c:pt idx="3">
                  <c:v>3.2588442304130396</c:v>
                </c:pt>
                <c:pt idx="4">
                  <c:v>3.2554631237261269</c:v>
                </c:pt>
                <c:pt idx="5">
                  <c:v>2.5666666666666669</c:v>
                </c:pt>
                <c:pt idx="6">
                  <c:v>4.582553191489362</c:v>
                </c:pt>
                <c:pt idx="7">
                  <c:v>2.6783490796462011</c:v>
                </c:pt>
                <c:pt idx="8">
                  <c:v>4.0092803417638097</c:v>
                </c:pt>
                <c:pt idx="9">
                  <c:v>2.3186340041455353</c:v>
                </c:pt>
                <c:pt idx="10">
                  <c:v>1.7026832033531454</c:v>
                </c:pt>
                <c:pt idx="11">
                  <c:v>5.8971796924083213</c:v>
                </c:pt>
                <c:pt idx="12">
                  <c:v>3.3408869359722333</c:v>
                </c:pt>
                <c:pt idx="13">
                  <c:v>3.4740019760119796</c:v>
                </c:pt>
                <c:pt idx="14">
                  <c:v>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3870-4492-B465-66014E83622E}"/>
            </c:ext>
          </c:extLst>
        </c:ser>
        <c:ser>
          <c:idx val="4"/>
          <c:order val="3"/>
          <c:tx>
            <c:strRef>
              <c:f>AF!$B$21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AF!$C$17:$AP$17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AF!$C$21:$AP$21</c:f>
              <c:numCache>
                <c:formatCode>0.00</c:formatCode>
                <c:ptCount val="15"/>
                <c:pt idx="0">
                  <c:v>10.700390200077701</c:v>
                </c:pt>
                <c:pt idx="1">
                  <c:v>3.8458333333333332</c:v>
                </c:pt>
                <c:pt idx="2">
                  <c:v>14.686666666666667</c:v>
                </c:pt>
                <c:pt idx="3">
                  <c:v>9.6466666666666665</c:v>
                </c:pt>
                <c:pt idx="4">
                  <c:v>8.4499999999999993</c:v>
                </c:pt>
                <c:pt idx="5">
                  <c:v>4.96875</c:v>
                </c:pt>
                <c:pt idx="6">
                  <c:v>3.4833333333333329</c:v>
                </c:pt>
                <c:pt idx="7">
                  <c:v>4.8692307692307688</c:v>
                </c:pt>
                <c:pt idx="8">
                  <c:v>6.833333333333333</c:v>
                </c:pt>
                <c:pt idx="9">
                  <c:v>3.5357894736842108</c:v>
                </c:pt>
                <c:pt idx="10">
                  <c:v>33.119230769230768</c:v>
                </c:pt>
                <c:pt idx="11">
                  <c:v>5.0428571428571427</c:v>
                </c:pt>
                <c:pt idx="12">
                  <c:v>3.5</c:v>
                </c:pt>
                <c:pt idx="13">
                  <c:v>8.498474290694686</c:v>
                </c:pt>
                <c:pt idx="14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3870-4492-B465-66014E8362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710769152"/>
        <c:axId val="-710769696"/>
      </c:lineChart>
      <c:catAx>
        <c:axId val="-7107588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710758272"/>
        <c:crosses val="autoZero"/>
        <c:auto val="1"/>
        <c:lblAlgn val="ctr"/>
        <c:lblOffset val="100"/>
        <c:noMultiLvlLbl val="0"/>
      </c:catAx>
      <c:valAx>
        <c:axId val="-710758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710758816"/>
        <c:crosses val="autoZero"/>
        <c:crossBetween val="between"/>
      </c:valAx>
      <c:valAx>
        <c:axId val="-710769696"/>
        <c:scaling>
          <c:orientation val="minMax"/>
          <c:max val="35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710769152"/>
        <c:crosses val="max"/>
        <c:crossBetween val="between"/>
      </c:valAx>
      <c:catAx>
        <c:axId val="-71076915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710769696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AF!$B$28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AF!$D$17:$N$17</c:f>
            </c:multiLvlStrRef>
          </c:cat>
          <c:val>
            <c:numRef>
              <c:f>AF!$D$28:$N$28</c:f>
            </c:numRef>
          </c:val>
          <c:smooth val="0"/>
          <c:extLst>
            <c:ext xmlns:c16="http://schemas.microsoft.com/office/drawing/2014/chart" uri="{C3380CC4-5D6E-409C-BE32-E72D297353CC}">
              <c16:uniqueId val="{00000000-4FB3-47A4-B81A-F8FA7E258EAF}"/>
            </c:ext>
          </c:extLst>
        </c:ser>
        <c:ser>
          <c:idx val="1"/>
          <c:order val="1"/>
          <c:tx>
            <c:strRef>
              <c:f>AF!$B$31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AF!$D$17:$N$17</c:f>
            </c:multiLvlStrRef>
          </c:cat>
          <c:val>
            <c:numRef>
              <c:f>AF!$D$31:$N$31</c:f>
            </c:numRef>
          </c:val>
          <c:smooth val="0"/>
          <c:extLst>
            <c:ext xmlns:c16="http://schemas.microsoft.com/office/drawing/2014/chart" uri="{C3380CC4-5D6E-409C-BE32-E72D297353CC}">
              <c16:uniqueId val="{00000001-4FB3-47A4-B81A-F8FA7E258EAF}"/>
            </c:ext>
          </c:extLst>
        </c:ser>
        <c:ser>
          <c:idx val="2"/>
          <c:order val="2"/>
          <c:tx>
            <c:strRef>
              <c:f>AF!$B$29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AF!$D$17:$N$17</c:f>
            </c:multiLvlStrRef>
          </c:cat>
          <c:val>
            <c:numRef>
              <c:f>AF!$D$29:$N$29</c:f>
            </c:numRef>
          </c:val>
          <c:smooth val="0"/>
          <c:extLst>
            <c:ext xmlns:c16="http://schemas.microsoft.com/office/drawing/2014/chart" uri="{C3380CC4-5D6E-409C-BE32-E72D297353CC}">
              <c16:uniqueId val="{00000002-4FB3-47A4-B81A-F8FA7E258EAF}"/>
            </c:ext>
          </c:extLst>
        </c:ser>
        <c:ser>
          <c:idx val="3"/>
          <c:order val="3"/>
          <c:tx>
            <c:strRef>
              <c:f>AF!$B$30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AF!$D$17:$N$17</c:f>
            </c:multiLvlStrRef>
          </c:cat>
          <c:val>
            <c:numRef>
              <c:f>AF!$D$30:$N$30</c:f>
            </c:numRef>
          </c:val>
          <c:smooth val="0"/>
          <c:extLst>
            <c:ext xmlns:c16="http://schemas.microsoft.com/office/drawing/2014/chart" uri="{C3380CC4-5D6E-409C-BE32-E72D297353CC}">
              <c16:uniqueId val="{00000003-4FB3-47A4-B81A-F8FA7E258EAF}"/>
            </c:ext>
          </c:extLst>
        </c:ser>
        <c:ser>
          <c:idx val="4"/>
          <c:order val="4"/>
          <c:tx>
            <c:strRef>
              <c:f>AF!$B$26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AF!$D$17:$N$17</c:f>
            </c:multiLvlStrRef>
          </c:cat>
          <c:val>
            <c:numRef>
              <c:f>AF!$D$26:$N$26</c:f>
            </c:numRef>
          </c:val>
          <c:smooth val="0"/>
          <c:extLst>
            <c:ext xmlns:c16="http://schemas.microsoft.com/office/drawing/2014/chart" uri="{C3380CC4-5D6E-409C-BE32-E72D297353CC}">
              <c16:uniqueId val="{00000004-4FB3-47A4-B81A-F8FA7E258E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65617264"/>
        <c:axId val="-1865595504"/>
      </c:lineChart>
      <c:catAx>
        <c:axId val="-18656172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1865595504"/>
        <c:crosses val="autoZero"/>
        <c:auto val="1"/>
        <c:lblAlgn val="ctr"/>
        <c:lblOffset val="100"/>
        <c:noMultiLvlLbl val="0"/>
      </c:catAx>
      <c:valAx>
        <c:axId val="-1865595504"/>
        <c:scaling>
          <c:orientation val="minMax"/>
          <c:max val="1"/>
          <c:min val="0.30000000000000032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865617264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AF!$B$42</c:f>
              <c:strCache>
                <c:ptCount val="1"/>
                <c:pt idx="0">
                  <c:v>H. PROG.MES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7A85-4827-BE35-FA2615CB0BF0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4A18-4B45-A316-67182BB1E1DE}"/>
              </c:ext>
            </c:extLst>
          </c:dPt>
          <c:cat>
            <c:strRef>
              <c:f>AF!$C$33:$AP$33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AF!$C$34:$AP$34</c:f>
              <c:numCache>
                <c:formatCode>0%</c:formatCode>
                <c:ptCount val="15"/>
                <c:pt idx="0" formatCode="0.00%">
                  <c:v>0.92222231047029446</c:v>
                </c:pt>
                <c:pt idx="1">
                  <c:v>0.87331989247311803</c:v>
                </c:pt>
                <c:pt idx="2">
                  <c:v>0.93589285714285697</c:v>
                </c:pt>
                <c:pt idx="3">
                  <c:v>0.95725806451612916</c:v>
                </c:pt>
                <c:pt idx="4">
                  <c:v>0.94380555555555545</c:v>
                </c:pt>
                <c:pt idx="5">
                  <c:v>0.95766129032258063</c:v>
                </c:pt>
                <c:pt idx="6">
                  <c:v>0.8912500000000001</c:v>
                </c:pt>
                <c:pt idx="7">
                  <c:v>0.94568548387096774</c:v>
                </c:pt>
                <c:pt idx="8">
                  <c:v>0.949368279569893</c:v>
                </c:pt>
                <c:pt idx="9">
                  <c:v>0.92743055555555554</c:v>
                </c:pt>
                <c:pt idx="10">
                  <c:v>0.97658602150537599</c:v>
                </c:pt>
                <c:pt idx="11">
                  <c:v>0.96805555555555556</c:v>
                </c:pt>
                <c:pt idx="12">
                  <c:v>0.96805555555555556</c:v>
                </c:pt>
                <c:pt idx="13" formatCode="0.0%">
                  <c:v>0.94119742596859535</c:v>
                </c:pt>
                <c:pt idx="14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A18-4B45-A316-67182BB1E1DE}"/>
            </c:ext>
          </c:extLst>
        </c:ser>
        <c:ser>
          <c:idx val="10"/>
          <c:order val="1"/>
          <c:tx>
            <c:strRef>
              <c:f>AF!$B$35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7A85-4827-BE35-FA2615CB0BF0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307D-4FFF-A094-2D371A81115B}"/>
              </c:ext>
            </c:extLst>
          </c:dPt>
          <c:cat>
            <c:strRef>
              <c:f>AF!$C$33:$AP$33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AF!$C$35:$AP$35</c:f>
              <c:numCache>
                <c:formatCode>0.00%</c:formatCode>
                <c:ptCount val="15"/>
                <c:pt idx="0">
                  <c:v>4.9215198126353436E-2</c:v>
                </c:pt>
                <c:pt idx="1">
                  <c:v>4.69437913992184E-2</c:v>
                </c:pt>
                <c:pt idx="2">
                  <c:v>6.0485025385171698E-2</c:v>
                </c:pt>
                <c:pt idx="3">
                  <c:v>7.1281464059582619E-2</c:v>
                </c:pt>
                <c:pt idx="4">
                  <c:v>3.9965140961467978E-2</c:v>
                </c:pt>
                <c:pt idx="5">
                  <c:v>7.3295394082009149E-2</c:v>
                </c:pt>
                <c:pt idx="6">
                  <c:v>3.7760865410100063E-2</c:v>
                </c:pt>
                <c:pt idx="7">
                  <c:v>4.3666078688366541E-2</c:v>
                </c:pt>
                <c:pt idx="8">
                  <c:v>7.0375694744817793E-2</c:v>
                </c:pt>
                <c:pt idx="9">
                  <c:v>4.7810966561001485E-2</c:v>
                </c:pt>
                <c:pt idx="10">
                  <c:v>5.3056448006043803E-2</c:v>
                </c:pt>
                <c:pt idx="11">
                  <c:v>3.7361546099458083E-2</c:v>
                </c:pt>
                <c:pt idx="12">
                  <c:v>3.7361546099458083E-2</c:v>
                </c:pt>
                <c:pt idx="13" formatCode="0.0%">
                  <c:v>5.1613663458057964E-2</c:v>
                </c:pt>
                <c:pt idx="14">
                  <c:v>0.18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A18-4B45-A316-67182BB1E1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865596592"/>
        <c:axId val="-1865591152"/>
      </c:barChart>
      <c:lineChart>
        <c:grouping val="standard"/>
        <c:varyColors val="0"/>
        <c:ser>
          <c:idx val="5"/>
          <c:order val="2"/>
          <c:tx>
            <c:strRef>
              <c:f>AF!$B$36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4A18-4B45-A316-67182BB1E1DE}"/>
              </c:ext>
            </c:extLst>
          </c:dPt>
          <c:cat>
            <c:strRef>
              <c:f>AF!$C$33:$AP$33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AF!$C$36:$AP$36</c:f>
              <c:numCache>
                <c:formatCode>0.00</c:formatCode>
                <c:ptCount val="15"/>
                <c:pt idx="0">
                  <c:v>4.9911956174283896</c:v>
                </c:pt>
                <c:pt idx="1">
                  <c:v>3.3890809401824633</c:v>
                </c:pt>
                <c:pt idx="2">
                  <c:v>4.2266935739157967</c:v>
                </c:pt>
                <c:pt idx="3">
                  <c:v>5.6407398559149717</c:v>
                </c:pt>
                <c:pt idx="4">
                  <c:v>3.0175457654395497</c:v>
                </c:pt>
                <c:pt idx="5">
                  <c:v>8.7038280472385861</c:v>
                </c:pt>
                <c:pt idx="6">
                  <c:v>1.6154098222440807</c:v>
                </c:pt>
                <c:pt idx="7">
                  <c:v>2.5602513586956515</c:v>
                </c:pt>
                <c:pt idx="8">
                  <c:v>9.9416928938214344</c:v>
                </c:pt>
                <c:pt idx="9">
                  <c:v>3.9907216151385927</c:v>
                </c:pt>
                <c:pt idx="10">
                  <c:v>5.5071077131759045</c:v>
                </c:pt>
                <c:pt idx="11">
                  <c:v>5.2081995262644565</c:v>
                </c:pt>
                <c:pt idx="12">
                  <c:v>5.2081995262644565</c:v>
                </c:pt>
                <c:pt idx="13">
                  <c:v>4.917455886524662</c:v>
                </c:pt>
                <c:pt idx="14">
                  <c:v>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A18-4B45-A316-67182BB1E1DE}"/>
            </c:ext>
          </c:extLst>
        </c:ser>
        <c:ser>
          <c:idx val="4"/>
          <c:order val="3"/>
          <c:tx>
            <c:strRef>
              <c:f>AF!$B$37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AF!$C$33:$AP$33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AF!$C$37:$AP$37</c:f>
              <c:numCache>
                <c:formatCode>0.00</c:formatCode>
                <c:ptCount val="15"/>
                <c:pt idx="0">
                  <c:v>6.5270576414326413</c:v>
                </c:pt>
                <c:pt idx="1">
                  <c:v>10.472222222222221</c:v>
                </c:pt>
                <c:pt idx="2">
                  <c:v>4.7866666666666662</c:v>
                </c:pt>
                <c:pt idx="3">
                  <c:v>3.5333333333333332</c:v>
                </c:pt>
                <c:pt idx="4">
                  <c:v>4.4955555555555557</c:v>
                </c:pt>
                <c:pt idx="5">
                  <c:v>5.25</c:v>
                </c:pt>
                <c:pt idx="6">
                  <c:v>5.22</c:v>
                </c:pt>
                <c:pt idx="7">
                  <c:v>3.3674999999999997</c:v>
                </c:pt>
                <c:pt idx="8">
                  <c:v>7.5340000000000007</c:v>
                </c:pt>
                <c:pt idx="9">
                  <c:v>6.53125</c:v>
                </c:pt>
                <c:pt idx="10">
                  <c:v>2.4885714285714289</c:v>
                </c:pt>
                <c:pt idx="11">
                  <c:v>4.5999999999999996</c:v>
                </c:pt>
                <c:pt idx="12">
                  <c:v>4.5999999999999996</c:v>
                </c:pt>
                <c:pt idx="13">
                  <c:v>5.2399249338624339</c:v>
                </c:pt>
                <c:pt idx="14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4A18-4B45-A316-67182BB1E1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65588432"/>
        <c:axId val="-1865602576"/>
      </c:lineChart>
      <c:catAx>
        <c:axId val="-18655965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865591152"/>
        <c:crosses val="autoZero"/>
        <c:auto val="1"/>
        <c:lblAlgn val="ctr"/>
        <c:lblOffset val="100"/>
        <c:noMultiLvlLbl val="0"/>
      </c:catAx>
      <c:valAx>
        <c:axId val="-186559115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865596592"/>
        <c:crosses val="autoZero"/>
        <c:crossBetween val="between"/>
      </c:valAx>
      <c:valAx>
        <c:axId val="-1865602576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865588432"/>
        <c:crosses val="max"/>
        <c:crossBetween val="between"/>
      </c:valAx>
      <c:catAx>
        <c:axId val="-186558843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865602576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AF!$B$44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AF!$D$33:$N$33</c:f>
            </c:multiLvlStrRef>
          </c:cat>
          <c:val>
            <c:numRef>
              <c:f>AF!$D$44:$N$44</c:f>
            </c:numRef>
          </c:val>
          <c:smooth val="0"/>
          <c:extLst>
            <c:ext xmlns:c16="http://schemas.microsoft.com/office/drawing/2014/chart" uri="{C3380CC4-5D6E-409C-BE32-E72D297353CC}">
              <c16:uniqueId val="{00000000-2987-4818-A9C8-E4D1D95131C5}"/>
            </c:ext>
          </c:extLst>
        </c:ser>
        <c:ser>
          <c:idx val="1"/>
          <c:order val="1"/>
          <c:tx>
            <c:strRef>
              <c:f>AF!$B$47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AF!$D$33:$N$33</c:f>
            </c:multiLvlStrRef>
          </c:cat>
          <c:val>
            <c:numRef>
              <c:f>AF!$D$47:$N$47</c:f>
            </c:numRef>
          </c:val>
          <c:smooth val="0"/>
          <c:extLst>
            <c:ext xmlns:c16="http://schemas.microsoft.com/office/drawing/2014/chart" uri="{C3380CC4-5D6E-409C-BE32-E72D297353CC}">
              <c16:uniqueId val="{00000001-2987-4818-A9C8-E4D1D95131C5}"/>
            </c:ext>
          </c:extLst>
        </c:ser>
        <c:ser>
          <c:idx val="2"/>
          <c:order val="2"/>
          <c:tx>
            <c:strRef>
              <c:f>AF!$B$45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AF!$D$33:$N$33</c:f>
            </c:multiLvlStrRef>
          </c:cat>
          <c:val>
            <c:numRef>
              <c:f>AF!$D$45:$N$45</c:f>
            </c:numRef>
          </c:val>
          <c:smooth val="0"/>
          <c:extLst>
            <c:ext xmlns:c16="http://schemas.microsoft.com/office/drawing/2014/chart" uri="{C3380CC4-5D6E-409C-BE32-E72D297353CC}">
              <c16:uniqueId val="{00000002-2987-4818-A9C8-E4D1D95131C5}"/>
            </c:ext>
          </c:extLst>
        </c:ser>
        <c:ser>
          <c:idx val="3"/>
          <c:order val="3"/>
          <c:tx>
            <c:strRef>
              <c:f>AF!$B$46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AF!$D$33:$N$33</c:f>
            </c:multiLvlStrRef>
          </c:cat>
          <c:val>
            <c:numRef>
              <c:f>AF!$D$46:$N$46</c:f>
            </c:numRef>
          </c:val>
          <c:smooth val="0"/>
          <c:extLst>
            <c:ext xmlns:c16="http://schemas.microsoft.com/office/drawing/2014/chart" uri="{C3380CC4-5D6E-409C-BE32-E72D297353CC}">
              <c16:uniqueId val="{00000003-2987-4818-A9C8-E4D1D95131C5}"/>
            </c:ext>
          </c:extLst>
        </c:ser>
        <c:ser>
          <c:idx val="4"/>
          <c:order val="4"/>
          <c:tx>
            <c:strRef>
              <c:f>AF!$B$42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AF!$D$33:$N$33</c:f>
            </c:multiLvlStrRef>
          </c:cat>
          <c:val>
            <c:numRef>
              <c:f>AF!$D$42:$N$42</c:f>
            </c:numRef>
          </c:val>
          <c:smooth val="0"/>
          <c:extLst>
            <c:ext xmlns:c16="http://schemas.microsoft.com/office/drawing/2014/chart" uri="{C3380CC4-5D6E-409C-BE32-E72D297353CC}">
              <c16:uniqueId val="{00000004-2987-4818-A9C8-E4D1D95131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65608560"/>
        <c:axId val="-1865615632"/>
      </c:lineChart>
      <c:catAx>
        <c:axId val="-18656085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1865615632"/>
        <c:crosses val="autoZero"/>
        <c:auto val="1"/>
        <c:lblAlgn val="ctr"/>
        <c:lblOffset val="100"/>
        <c:noMultiLvlLbl val="0"/>
      </c:catAx>
      <c:valAx>
        <c:axId val="-186561563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865608560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AF!$B$60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639F-4971-8017-71FE68ACB150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96B5-4E17-911E-902BF8A5F714}"/>
              </c:ext>
            </c:extLst>
          </c:dPt>
          <c:cat>
            <c:strRef>
              <c:f>AF!$C$49:$AP$49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AF!$C$50:$AP$50</c:f>
              <c:numCache>
                <c:formatCode>0.0%</c:formatCode>
                <c:ptCount val="15"/>
                <c:pt idx="0">
                  <c:v>0.87470145518808173</c:v>
                </c:pt>
                <c:pt idx="1">
                  <c:v>0.92880824372759863</c:v>
                </c:pt>
                <c:pt idx="2">
                  <c:v>0.88730158730158737</c:v>
                </c:pt>
                <c:pt idx="3">
                  <c:v>0.72733870967741943</c:v>
                </c:pt>
                <c:pt idx="4">
                  <c:v>0.81298148148148142</c:v>
                </c:pt>
                <c:pt idx="5">
                  <c:v>0.95026881720430101</c:v>
                </c:pt>
                <c:pt idx="6">
                  <c:v>0.94645833333333329</c:v>
                </c:pt>
                <c:pt idx="7">
                  <c:v>0.94785842293906819</c:v>
                </c:pt>
                <c:pt idx="8">
                  <c:v>0.89329301075268841</c:v>
                </c:pt>
                <c:pt idx="9">
                  <c:v>0.93776388888888873</c:v>
                </c:pt>
                <c:pt idx="10">
                  <c:v>0.63766129032258034</c:v>
                </c:pt>
                <c:pt idx="11">
                  <c:v>0.63967592592592604</c:v>
                </c:pt>
                <c:pt idx="12">
                  <c:v>0.63876941457586611</c:v>
                </c:pt>
                <c:pt idx="13">
                  <c:v>0.82901492717756164</c:v>
                </c:pt>
                <c:pt idx="14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6B5-4E17-911E-902BF8A5F714}"/>
            </c:ext>
          </c:extLst>
        </c:ser>
        <c:ser>
          <c:idx val="10"/>
          <c:order val="1"/>
          <c:tx>
            <c:strRef>
              <c:f>AF!$B$51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639F-4971-8017-71FE68ACB150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5B0E-4724-A183-CA692B5FED97}"/>
              </c:ext>
            </c:extLst>
          </c:dPt>
          <c:cat>
            <c:strRef>
              <c:f>AF!$C$49:$AP$49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AF!$C$51:$AP$51</c:f>
              <c:numCache>
                <c:formatCode>0.0%</c:formatCode>
                <c:ptCount val="15"/>
                <c:pt idx="0">
                  <c:v>3.5841051358109145E-2</c:v>
                </c:pt>
                <c:pt idx="1">
                  <c:v>3.7420372820096165E-2</c:v>
                </c:pt>
                <c:pt idx="2">
                  <c:v>3.7641051203664455E-2</c:v>
                </c:pt>
                <c:pt idx="3">
                  <c:v>5.1663516306689639E-2</c:v>
                </c:pt>
                <c:pt idx="4">
                  <c:v>3.0397313568462717E-2</c:v>
                </c:pt>
                <c:pt idx="5">
                  <c:v>4.5032082284505524E-2</c:v>
                </c:pt>
                <c:pt idx="6">
                  <c:v>3.2550157887688315E-2</c:v>
                </c:pt>
                <c:pt idx="7">
                  <c:v>3.5589893425867151E-2</c:v>
                </c:pt>
                <c:pt idx="8">
                  <c:v>4.1081775208406564E-2</c:v>
                </c:pt>
                <c:pt idx="9">
                  <c:v>3.847803020385366E-2</c:v>
                </c:pt>
                <c:pt idx="10">
                  <c:v>5.5938201803350067E-2</c:v>
                </c:pt>
                <c:pt idx="11">
                  <c:v>3.2550366808411078E-2</c:v>
                </c:pt>
                <c:pt idx="12">
                  <c:v>2.9817305489658524E-2</c:v>
                </c:pt>
                <c:pt idx="13">
                  <c:v>3.9013338917554485E-2</c:v>
                </c:pt>
                <c:pt idx="14">
                  <c:v>0.18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6B5-4E17-911E-902BF8A5F7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865594960"/>
        <c:axId val="-1865616176"/>
      </c:barChart>
      <c:lineChart>
        <c:grouping val="standard"/>
        <c:varyColors val="0"/>
        <c:ser>
          <c:idx val="5"/>
          <c:order val="2"/>
          <c:tx>
            <c:strRef>
              <c:f>AF!$B$52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96B5-4E17-911E-902BF8A5F714}"/>
              </c:ext>
            </c:extLst>
          </c:dPt>
          <c:cat>
            <c:strRef>
              <c:f>AF!$C$49:$AP$49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AF!$C$52:$AP$52</c:f>
              <c:numCache>
                <c:formatCode>0.0</c:formatCode>
                <c:ptCount val="15"/>
                <c:pt idx="0">
                  <c:v>3.4508407556323069</c:v>
                </c:pt>
                <c:pt idx="1">
                  <c:v>3.0517911655232219</c:v>
                </c:pt>
                <c:pt idx="2">
                  <c:v>3.4392767216006064</c:v>
                </c:pt>
                <c:pt idx="3">
                  <c:v>3.4726369265183679</c:v>
                </c:pt>
                <c:pt idx="4">
                  <c:v>2.0910029630552258</c:v>
                </c:pt>
                <c:pt idx="5">
                  <c:v>3.7568315713017508</c:v>
                </c:pt>
                <c:pt idx="6">
                  <c:v>2.0659876712444807</c:v>
                </c:pt>
                <c:pt idx="7">
                  <c:v>2.4746368037958915</c:v>
                </c:pt>
                <c:pt idx="8">
                  <c:v>4.6503244118617486</c:v>
                </c:pt>
                <c:pt idx="9">
                  <c:v>2.1097191998273828</c:v>
                </c:pt>
                <c:pt idx="10">
                  <c:v>2.9158768674581772</c:v>
                </c:pt>
                <c:pt idx="11">
                  <c:v>3.7017930728909256</c:v>
                </c:pt>
                <c:pt idx="12">
                  <c:v>2.8496954874122302</c:v>
                </c:pt>
                <c:pt idx="13" formatCode="0.00">
                  <c:v>3.0482977385408341</c:v>
                </c:pt>
                <c:pt idx="14">
                  <c:v>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96B5-4E17-911E-902BF8A5F714}"/>
            </c:ext>
          </c:extLst>
        </c:ser>
        <c:ser>
          <c:idx val="4"/>
          <c:order val="3"/>
          <c:tx>
            <c:strRef>
              <c:f>AF!$B$53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AF!$C$49:$AP$49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AF!$C$53:$AP$53</c:f>
              <c:numCache>
                <c:formatCode>0.0</c:formatCode>
                <c:ptCount val="15"/>
                <c:pt idx="0">
                  <c:v>25.276173971861471</c:v>
                </c:pt>
                <c:pt idx="1">
                  <c:v>6.8282407407407399</c:v>
                </c:pt>
                <c:pt idx="2">
                  <c:v>38.49111111111111</c:v>
                </c:pt>
                <c:pt idx="3">
                  <c:v>42.811666666666667</c:v>
                </c:pt>
                <c:pt idx="4">
                  <c:v>35.315185185185186</c:v>
                </c:pt>
                <c:pt idx="5">
                  <c:v>3.40625</c:v>
                </c:pt>
                <c:pt idx="6">
                  <c:v>3.9011111111111112</c:v>
                </c:pt>
                <c:pt idx="7">
                  <c:v>3.8014102564102559</c:v>
                </c:pt>
                <c:pt idx="8">
                  <c:v>16.372444444444444</c:v>
                </c:pt>
                <c:pt idx="9">
                  <c:v>4.3556798245614035</c:v>
                </c:pt>
                <c:pt idx="10">
                  <c:v>22.801691641691644</c:v>
                </c:pt>
                <c:pt idx="11">
                  <c:v>63.214285714285715</c:v>
                </c:pt>
                <c:pt idx="12">
                  <c:v>62.699999999999996</c:v>
                </c:pt>
                <c:pt idx="13" formatCode="0.00">
                  <c:v>25.333256391350691</c:v>
                </c:pt>
                <c:pt idx="14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96B5-4E17-911E-902BF8A5F7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65593328"/>
        <c:axId val="-1865590064"/>
      </c:lineChart>
      <c:catAx>
        <c:axId val="-18655949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865616176"/>
        <c:crosses val="autoZero"/>
        <c:auto val="1"/>
        <c:lblAlgn val="ctr"/>
        <c:lblOffset val="100"/>
        <c:noMultiLvlLbl val="0"/>
      </c:catAx>
      <c:valAx>
        <c:axId val="-186561617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 sz="1200"/>
                </a:pPr>
                <a:r>
                  <a:rPr lang="en-US" sz="1200"/>
                  <a:t>% DISPONIBILIDAD FISICA
% UTILIZACION</a:t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1865594960"/>
        <c:crosses val="autoZero"/>
        <c:crossBetween val="between"/>
      </c:valAx>
      <c:valAx>
        <c:axId val="-1865590064"/>
        <c:scaling>
          <c:orientation val="minMax"/>
          <c:max val="3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800"/>
                </a:pPr>
                <a:r>
                  <a:rPr lang="en-US" sz="800"/>
                  <a:t>HORAS
MTBF
MTTR</a:t>
                </a:r>
              </a:p>
            </c:rich>
          </c:tx>
          <c:overlay val="0"/>
        </c:title>
        <c:numFmt formatCode="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1865593328"/>
        <c:crosses val="max"/>
        <c:crossBetween val="between"/>
      </c:valAx>
      <c:catAx>
        <c:axId val="-186559332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865590064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txPr>
          <a:bodyPr/>
          <a:lstStyle/>
          <a:p>
            <a:pPr rtl="0">
              <a:defRPr sz="900"/>
            </a:pPr>
            <a:endParaRPr lang="es-PE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AF!$B$60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AF!$D$49:$N$49</c:f>
            </c:multiLvlStrRef>
          </c:cat>
          <c:val>
            <c:numRef>
              <c:f>AF!$D$60:$N$60</c:f>
            </c:numRef>
          </c:val>
          <c:smooth val="0"/>
          <c:extLst>
            <c:ext xmlns:c16="http://schemas.microsoft.com/office/drawing/2014/chart" uri="{C3380CC4-5D6E-409C-BE32-E72D297353CC}">
              <c16:uniqueId val="{00000000-7F06-49DB-8D57-FD766E8C1049}"/>
            </c:ext>
          </c:extLst>
        </c:ser>
        <c:ser>
          <c:idx val="1"/>
          <c:order val="1"/>
          <c:tx>
            <c:strRef>
              <c:f>AF!$B$63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AF!$D$49:$N$49</c:f>
            </c:multiLvlStrRef>
          </c:cat>
          <c:val>
            <c:numRef>
              <c:f>AF!$D$63:$N$63</c:f>
            </c:numRef>
          </c:val>
          <c:smooth val="0"/>
          <c:extLst>
            <c:ext xmlns:c16="http://schemas.microsoft.com/office/drawing/2014/chart" uri="{C3380CC4-5D6E-409C-BE32-E72D297353CC}">
              <c16:uniqueId val="{00000001-7F06-49DB-8D57-FD766E8C1049}"/>
            </c:ext>
          </c:extLst>
        </c:ser>
        <c:ser>
          <c:idx val="2"/>
          <c:order val="2"/>
          <c:tx>
            <c:strRef>
              <c:f>AF!$B$61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AF!$D$49:$N$49</c:f>
            </c:multiLvlStrRef>
          </c:cat>
          <c:val>
            <c:numRef>
              <c:f>AF!$D$61:$N$61</c:f>
            </c:numRef>
          </c:val>
          <c:smooth val="0"/>
          <c:extLst>
            <c:ext xmlns:c16="http://schemas.microsoft.com/office/drawing/2014/chart" uri="{C3380CC4-5D6E-409C-BE32-E72D297353CC}">
              <c16:uniqueId val="{00000002-7F06-49DB-8D57-FD766E8C1049}"/>
            </c:ext>
          </c:extLst>
        </c:ser>
        <c:ser>
          <c:idx val="3"/>
          <c:order val="3"/>
          <c:tx>
            <c:strRef>
              <c:f>AF!$B$62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AF!$D$49:$N$49</c:f>
            </c:multiLvlStrRef>
          </c:cat>
          <c:val>
            <c:numRef>
              <c:f>AF!$D$62:$N$62</c:f>
            </c:numRef>
          </c:val>
          <c:smooth val="0"/>
          <c:extLst>
            <c:ext xmlns:c16="http://schemas.microsoft.com/office/drawing/2014/chart" uri="{C3380CC4-5D6E-409C-BE32-E72D297353CC}">
              <c16:uniqueId val="{00000003-7F06-49DB-8D57-FD766E8C1049}"/>
            </c:ext>
          </c:extLst>
        </c:ser>
        <c:ser>
          <c:idx val="4"/>
          <c:order val="4"/>
          <c:tx>
            <c:strRef>
              <c:f>AF!$B$58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AF!$D$49:$N$49</c:f>
            </c:multiLvlStrRef>
          </c:cat>
          <c:val>
            <c:numRef>
              <c:f>AF!$D$58:$N$58</c:f>
            </c:numRef>
          </c:val>
          <c:smooth val="0"/>
          <c:extLst>
            <c:ext xmlns:c16="http://schemas.microsoft.com/office/drawing/2014/chart" uri="{C3380CC4-5D6E-409C-BE32-E72D297353CC}">
              <c16:uniqueId val="{00000004-7F06-49DB-8D57-FD766E8C10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65603664"/>
        <c:axId val="-1865608016"/>
      </c:lineChart>
      <c:catAx>
        <c:axId val="-1865603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1865608016"/>
        <c:crosses val="autoZero"/>
        <c:auto val="1"/>
        <c:lblAlgn val="ctr"/>
        <c:lblOffset val="100"/>
        <c:noMultiLvlLbl val="0"/>
      </c:catAx>
      <c:valAx>
        <c:axId val="-1865608016"/>
        <c:scaling>
          <c:orientation val="minMax"/>
          <c:max val="1"/>
          <c:min val="0.60000000000000064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865603664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464450550926837"/>
          <c:y val="4.2076500921797814E-2"/>
          <c:w val="0.81372651914854177"/>
          <c:h val="0.7880747907544946"/>
        </c:manualLayout>
      </c:layout>
      <c:lineChart>
        <c:grouping val="standard"/>
        <c:varyColors val="0"/>
        <c:ser>
          <c:idx val="0"/>
          <c:order val="0"/>
          <c:tx>
            <c:strRef>
              <c:f>AF!$B$2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AF!$C$1:$AP$1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AF!$C$2:$M$2</c:f>
            </c:numRef>
          </c:val>
          <c:smooth val="0"/>
          <c:extLst>
            <c:ext xmlns:c16="http://schemas.microsoft.com/office/drawing/2014/chart" uri="{C3380CC4-5D6E-409C-BE32-E72D297353CC}">
              <c16:uniqueId val="{00000000-FC2F-495D-AF00-C942A54E33AF}"/>
            </c:ext>
          </c:extLst>
        </c:ser>
        <c:ser>
          <c:idx val="1"/>
          <c:order val="1"/>
          <c:tx>
            <c:strRef>
              <c:f>AF!$B$3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AF!$C$1:$AP$1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AF!$C$3:$M$3</c:f>
            </c:numRef>
          </c:val>
          <c:smooth val="0"/>
          <c:extLst>
            <c:ext xmlns:c16="http://schemas.microsoft.com/office/drawing/2014/chart" uri="{C3380CC4-5D6E-409C-BE32-E72D297353CC}">
              <c16:uniqueId val="{00000000-A583-4166-948E-E1942CD4C9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65614000"/>
        <c:axId val="-1865606928"/>
      </c:lineChart>
      <c:catAx>
        <c:axId val="-18656140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MESES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865606928"/>
        <c:crosses val="autoZero"/>
        <c:auto val="1"/>
        <c:lblAlgn val="ctr"/>
        <c:lblOffset val="100"/>
        <c:noMultiLvlLbl val="0"/>
      </c:catAx>
      <c:valAx>
        <c:axId val="-186560692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DISPONIBILIDAD</a:t>
                </a:r>
              </a:p>
            </c:rich>
          </c:tx>
          <c:overlay val="0"/>
        </c:title>
        <c:numFmt formatCode="0.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865614000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AF!$B$18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AF!$C$17:$AP$17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AF!$C$18:$AP$18</c:f>
              <c:numCache>
                <c:formatCode>0%</c:formatCode>
                <c:ptCount val="15"/>
                <c:pt idx="0" formatCode="0.00%">
                  <c:v>0.8758269760779841</c:v>
                </c:pt>
                <c:pt idx="1">
                  <c:v>0.93797043010752701</c:v>
                </c:pt>
                <c:pt idx="2">
                  <c:v>0.86886904761904804</c:v>
                </c:pt>
                <c:pt idx="3">
                  <c:v>0.8444086021505377</c:v>
                </c:pt>
                <c:pt idx="4">
                  <c:v>0.88263888888888886</c:v>
                </c:pt>
                <c:pt idx="5">
                  <c:v>0.89314516129032251</c:v>
                </c:pt>
                <c:pt idx="6">
                  <c:v>0.9564583333333333</c:v>
                </c:pt>
                <c:pt idx="7">
                  <c:v>0.91491935483870979</c:v>
                </c:pt>
                <c:pt idx="8">
                  <c:v>0.91733870967741904</c:v>
                </c:pt>
                <c:pt idx="9">
                  <c:v>0.90669444444444436</c:v>
                </c:pt>
                <c:pt idx="10">
                  <c:v>0.42130376344086001</c:v>
                </c:pt>
                <c:pt idx="11">
                  <c:v>0.95097222222222233</c:v>
                </c:pt>
                <c:pt idx="12">
                  <c:v>0.948252688172043</c:v>
                </c:pt>
                <c:pt idx="13" formatCode="0.0%">
                  <c:v>0.87024763718211295</c:v>
                </c:pt>
                <c:pt idx="14" formatCode="0.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BEA-469B-B471-9AB2D5E53C74}"/>
            </c:ext>
          </c:extLst>
        </c:ser>
        <c:ser>
          <c:idx val="1"/>
          <c:order val="1"/>
          <c:tx>
            <c:strRef>
              <c:f>AF!$B$19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AF!$C$17:$AP$17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AF!$C$19:$AP$19</c:f>
              <c:numCache>
                <c:formatCode>0.00%</c:formatCode>
                <c:ptCount val="15"/>
                <c:pt idx="0">
                  <c:v>5.0012965938180824E-2</c:v>
                </c:pt>
                <c:pt idx="1">
                  <c:v>5.4603984508576599E-2</c:v>
                </c:pt>
                <c:pt idx="2">
                  <c:v>5.0373714052032503E-2</c:v>
                </c:pt>
                <c:pt idx="3">
                  <c:v>6.224712015305691E-2</c:v>
                </c:pt>
                <c:pt idx="4">
                  <c:v>5.1226799743920172E-2</c:v>
                </c:pt>
                <c:pt idx="5">
                  <c:v>6.1800852771507403E-2</c:v>
                </c:pt>
                <c:pt idx="6">
                  <c:v>5.9889608252964875E-2</c:v>
                </c:pt>
                <c:pt idx="7">
                  <c:v>5.1151076884678438E-2</c:v>
                </c:pt>
                <c:pt idx="8">
                  <c:v>5.2869630880401898E-2</c:v>
                </c:pt>
                <c:pt idx="9">
                  <c:v>6.7482684474687027E-2</c:v>
                </c:pt>
                <c:pt idx="10">
                  <c:v>7.0616945744427798E-2</c:v>
                </c:pt>
                <c:pt idx="11">
                  <c:v>6.0289554325775152E-2</c:v>
                </c:pt>
                <c:pt idx="12">
                  <c:v>5.2090370369517497E-2</c:v>
                </c:pt>
                <c:pt idx="13" formatCode="0.0%">
                  <c:v>5.7886861846795513E-2</c:v>
                </c:pt>
                <c:pt idx="14">
                  <c:v>0.18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FDA-4D1E-9B8B-6D0C50BE5D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65591696"/>
        <c:axId val="-1865596048"/>
      </c:lineChart>
      <c:catAx>
        <c:axId val="-18655916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865596048"/>
        <c:crosses val="autoZero"/>
        <c:auto val="1"/>
        <c:lblAlgn val="ctr"/>
        <c:lblOffset val="100"/>
        <c:noMultiLvlLbl val="0"/>
      </c:catAx>
      <c:valAx>
        <c:axId val="-186559604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865591696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AF!$B$34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AF!$C$33:$AP$33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AF!$C$34:$AP$34</c:f>
              <c:numCache>
                <c:formatCode>0%</c:formatCode>
                <c:ptCount val="15"/>
                <c:pt idx="0" formatCode="0.00%">
                  <c:v>0.92222231047029446</c:v>
                </c:pt>
                <c:pt idx="1">
                  <c:v>0.87331989247311803</c:v>
                </c:pt>
                <c:pt idx="2">
                  <c:v>0.93589285714285697</c:v>
                </c:pt>
                <c:pt idx="3">
                  <c:v>0.95725806451612916</c:v>
                </c:pt>
                <c:pt idx="4">
                  <c:v>0.94380555555555545</c:v>
                </c:pt>
                <c:pt idx="5">
                  <c:v>0.95766129032258063</c:v>
                </c:pt>
                <c:pt idx="6">
                  <c:v>0.8912500000000001</c:v>
                </c:pt>
                <c:pt idx="7">
                  <c:v>0.94568548387096774</c:v>
                </c:pt>
                <c:pt idx="8">
                  <c:v>0.949368279569893</c:v>
                </c:pt>
                <c:pt idx="9">
                  <c:v>0.92743055555555554</c:v>
                </c:pt>
                <c:pt idx="10">
                  <c:v>0.97658602150537599</c:v>
                </c:pt>
                <c:pt idx="11">
                  <c:v>0.96805555555555556</c:v>
                </c:pt>
                <c:pt idx="12">
                  <c:v>0.96805555555555556</c:v>
                </c:pt>
                <c:pt idx="13" formatCode="0.0%">
                  <c:v>0.94119742596859535</c:v>
                </c:pt>
                <c:pt idx="14" formatCode="0.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452-41B4-97B3-816242C8B0D8}"/>
            </c:ext>
          </c:extLst>
        </c:ser>
        <c:ser>
          <c:idx val="1"/>
          <c:order val="1"/>
          <c:tx>
            <c:strRef>
              <c:f>AF!$B$35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AF!$C$33:$AP$33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AF!$C$35:$AP$35</c:f>
              <c:numCache>
                <c:formatCode>0.00%</c:formatCode>
                <c:ptCount val="15"/>
                <c:pt idx="0">
                  <c:v>4.9215198126353436E-2</c:v>
                </c:pt>
                <c:pt idx="1">
                  <c:v>4.69437913992184E-2</c:v>
                </c:pt>
                <c:pt idx="2">
                  <c:v>6.0485025385171698E-2</c:v>
                </c:pt>
                <c:pt idx="3">
                  <c:v>7.1281464059582619E-2</c:v>
                </c:pt>
                <c:pt idx="4">
                  <c:v>3.9965140961467978E-2</c:v>
                </c:pt>
                <c:pt idx="5">
                  <c:v>7.3295394082009149E-2</c:v>
                </c:pt>
                <c:pt idx="6">
                  <c:v>3.7760865410100063E-2</c:v>
                </c:pt>
                <c:pt idx="7">
                  <c:v>4.3666078688366541E-2</c:v>
                </c:pt>
                <c:pt idx="8">
                  <c:v>7.0375694744817793E-2</c:v>
                </c:pt>
                <c:pt idx="9">
                  <c:v>4.7810966561001485E-2</c:v>
                </c:pt>
                <c:pt idx="10">
                  <c:v>5.3056448006043803E-2</c:v>
                </c:pt>
                <c:pt idx="11">
                  <c:v>3.7361546099458083E-2</c:v>
                </c:pt>
                <c:pt idx="12">
                  <c:v>3.7361546099458083E-2</c:v>
                </c:pt>
                <c:pt idx="13" formatCode="0.0%">
                  <c:v>5.1613663458057964E-2</c:v>
                </c:pt>
                <c:pt idx="14">
                  <c:v>0.18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8A3-4D4B-B34B-AAE3121B8A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65597680"/>
        <c:axId val="-1865587888"/>
      </c:lineChart>
      <c:catAx>
        <c:axId val="-18655976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865587888"/>
        <c:crosses val="autoZero"/>
        <c:auto val="1"/>
        <c:lblAlgn val="ctr"/>
        <c:lblOffset val="100"/>
        <c:noMultiLvlLbl val="0"/>
      </c:catAx>
      <c:valAx>
        <c:axId val="-186558788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865597680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520460902917095"/>
          <c:y val="0.21743952687317725"/>
          <c:w val="0.80911655617598954"/>
          <c:h val="0.61650221157479623"/>
        </c:manualLayout>
      </c:layout>
      <c:lineChart>
        <c:grouping val="standard"/>
        <c:varyColors val="0"/>
        <c:ser>
          <c:idx val="0"/>
          <c:order val="0"/>
          <c:tx>
            <c:strRef>
              <c:f>AF!$B$50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dLbls>
            <c:numFmt formatCode="0.0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/>
                </a:pPr>
                <a:endParaRPr lang="es-PE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AF!$C$49:$AP$49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AF!$C$50:$AP$50</c:f>
              <c:numCache>
                <c:formatCode>0.0%</c:formatCode>
                <c:ptCount val="15"/>
                <c:pt idx="0">
                  <c:v>0.87470145518808173</c:v>
                </c:pt>
                <c:pt idx="1">
                  <c:v>0.92880824372759863</c:v>
                </c:pt>
                <c:pt idx="2">
                  <c:v>0.88730158730158737</c:v>
                </c:pt>
                <c:pt idx="3">
                  <c:v>0.72733870967741943</c:v>
                </c:pt>
                <c:pt idx="4">
                  <c:v>0.81298148148148142</c:v>
                </c:pt>
                <c:pt idx="5">
                  <c:v>0.95026881720430101</c:v>
                </c:pt>
                <c:pt idx="6">
                  <c:v>0.94645833333333329</c:v>
                </c:pt>
                <c:pt idx="7">
                  <c:v>0.94785842293906819</c:v>
                </c:pt>
                <c:pt idx="8">
                  <c:v>0.89329301075268841</c:v>
                </c:pt>
                <c:pt idx="9">
                  <c:v>0.93776388888888873</c:v>
                </c:pt>
                <c:pt idx="10">
                  <c:v>0.63766129032258034</c:v>
                </c:pt>
                <c:pt idx="11">
                  <c:v>0.63967592592592604</c:v>
                </c:pt>
                <c:pt idx="12">
                  <c:v>0.63876941457586611</c:v>
                </c:pt>
                <c:pt idx="13">
                  <c:v>0.82901492717756164</c:v>
                </c:pt>
                <c:pt idx="14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BC7-4B62-889F-D2FF4FCB497A}"/>
            </c:ext>
          </c:extLst>
        </c:ser>
        <c:ser>
          <c:idx val="1"/>
          <c:order val="1"/>
          <c:tx>
            <c:strRef>
              <c:f>AF!$B$51</c:f>
              <c:strCache>
                <c:ptCount val="1"/>
                <c:pt idx="0">
                  <c:v>UTIL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dLbls>
            <c:numFmt formatCode="0.0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/>
                </a:pPr>
                <a:endParaRPr lang="es-PE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AF!$C$49:$AP$49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AF!$C$51:$AP$51</c:f>
              <c:numCache>
                <c:formatCode>0.0%</c:formatCode>
                <c:ptCount val="15"/>
                <c:pt idx="0">
                  <c:v>3.5841051358109145E-2</c:v>
                </c:pt>
                <c:pt idx="1">
                  <c:v>3.7420372820096165E-2</c:v>
                </c:pt>
                <c:pt idx="2">
                  <c:v>3.7641051203664455E-2</c:v>
                </c:pt>
                <c:pt idx="3">
                  <c:v>5.1663516306689639E-2</c:v>
                </c:pt>
                <c:pt idx="4">
                  <c:v>3.0397313568462717E-2</c:v>
                </c:pt>
                <c:pt idx="5">
                  <c:v>4.5032082284505524E-2</c:v>
                </c:pt>
                <c:pt idx="6">
                  <c:v>3.2550157887688315E-2</c:v>
                </c:pt>
                <c:pt idx="7">
                  <c:v>3.5589893425867151E-2</c:v>
                </c:pt>
                <c:pt idx="8">
                  <c:v>4.1081775208406564E-2</c:v>
                </c:pt>
                <c:pt idx="9">
                  <c:v>3.847803020385366E-2</c:v>
                </c:pt>
                <c:pt idx="10">
                  <c:v>5.5938201803350067E-2</c:v>
                </c:pt>
                <c:pt idx="11">
                  <c:v>3.2550366808411078E-2</c:v>
                </c:pt>
                <c:pt idx="12">
                  <c:v>2.9817305489658524E-2</c:v>
                </c:pt>
                <c:pt idx="13">
                  <c:v>3.9013338917554485E-2</c:v>
                </c:pt>
                <c:pt idx="14">
                  <c:v>0.18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C3E-44FD-B3C5-5C4508525D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65616720"/>
        <c:axId val="-1865607472"/>
      </c:lineChart>
      <c:catAx>
        <c:axId val="-18656167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865607472"/>
        <c:crosses val="autoZero"/>
        <c:auto val="1"/>
        <c:lblAlgn val="ctr"/>
        <c:lblOffset val="100"/>
        <c:noMultiLvlLbl val="0"/>
      </c:catAx>
      <c:valAx>
        <c:axId val="-18656074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UTILIZACION Y 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865616720"/>
        <c:crosses val="autoZero"/>
        <c:crossBetween val="between"/>
        <c:majorUnit val="0.2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  <c:userShapes r:id="rId1"/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AF!$A$1</c:f>
              <c:strCache>
                <c:ptCount val="1"/>
                <c:pt idx="0">
                  <c:v>ANFOTRUCK - 01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multiLvlStrRef>
              <c:f>AF!$C$1:$N$1</c:f>
            </c:multiLvlStrRef>
          </c:cat>
          <c:val>
            <c:numRef>
              <c:f>AF!$C$2:$N$2</c:f>
            </c:numRef>
          </c:val>
          <c:smooth val="0"/>
          <c:extLst>
            <c:ext xmlns:c16="http://schemas.microsoft.com/office/drawing/2014/chart" uri="{C3380CC4-5D6E-409C-BE32-E72D297353CC}">
              <c16:uniqueId val="{00000000-91F6-495B-BA1E-5F29E978F909}"/>
            </c:ext>
          </c:extLst>
        </c:ser>
        <c:ser>
          <c:idx val="1"/>
          <c:order val="1"/>
          <c:tx>
            <c:strRef>
              <c:f>AF!$A$17</c:f>
              <c:strCache>
                <c:ptCount val="1"/>
                <c:pt idx="0">
                  <c:v>ANFOTRUCK - 05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cat>
            <c:multiLvlStrRef>
              <c:f>AF!$C$1:$N$1</c:f>
            </c:multiLvlStrRef>
          </c:cat>
          <c:val>
            <c:numRef>
              <c:f>AF!$C$18:$N$18</c:f>
            </c:numRef>
          </c:val>
          <c:smooth val="0"/>
          <c:extLst>
            <c:ext xmlns:c16="http://schemas.microsoft.com/office/drawing/2014/chart" uri="{C3380CC4-5D6E-409C-BE32-E72D297353CC}">
              <c16:uniqueId val="{00000001-91F6-495B-BA1E-5F29E978F909}"/>
            </c:ext>
          </c:extLst>
        </c:ser>
        <c:ser>
          <c:idx val="2"/>
          <c:order val="2"/>
          <c:tx>
            <c:strRef>
              <c:f>AF!$A$33</c:f>
              <c:strCache>
                <c:ptCount val="1"/>
                <c:pt idx="0">
                  <c:v>ANFOTRUCK - 07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/>
                </a:solidFill>
                <a:round/>
              </a:ln>
              <a:effectLst/>
            </c:spPr>
          </c:marker>
          <c:cat>
            <c:multiLvlStrRef>
              <c:f>AF!$C$1:$N$1</c:f>
            </c:multiLvlStrRef>
          </c:cat>
          <c:val>
            <c:numRef>
              <c:f>AF!$C$34:$N$34</c:f>
            </c:numRef>
          </c:val>
          <c:smooth val="0"/>
          <c:extLst>
            <c:ext xmlns:c16="http://schemas.microsoft.com/office/drawing/2014/chart" uri="{C3380CC4-5D6E-409C-BE32-E72D297353CC}">
              <c16:uniqueId val="{00000002-91F6-495B-BA1E-5F29E978F9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65611824"/>
        <c:axId val="-1865601488"/>
      </c:lineChart>
      <c:catAx>
        <c:axId val="-18656118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865601488"/>
        <c:crosses val="autoZero"/>
        <c:auto val="1"/>
        <c:lblAlgn val="ctr"/>
        <c:lblOffset val="100"/>
        <c:noMultiLvlLbl val="0"/>
      </c:catAx>
      <c:valAx>
        <c:axId val="-1865601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86561182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8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LC!$B$8</c:f>
              <c:strCache>
                <c:ptCount val="1"/>
                <c:pt idx="0">
                  <c:v>REP. PROG.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B685-4DCD-8DAC-6BE3B941B7F4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F3FB-41AB-A7B4-0C50529B906E}"/>
              </c:ext>
            </c:extLst>
          </c:dPt>
          <c:val>
            <c:numRef>
              <c:f>LC!$C$2:$AP$2</c:f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LC!$C$1:$AP$1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F3FB-41AB-A7B4-0C50529B906E}"/>
            </c:ext>
          </c:extLst>
        </c:ser>
        <c:ser>
          <c:idx val="10"/>
          <c:order val="1"/>
          <c:tx>
            <c:strRef>
              <c:f>LC!$B$3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B685-4DCD-8DAC-6BE3B941B7F4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E65C-4745-9361-2A356E7A152F}"/>
              </c:ext>
            </c:extLst>
          </c:dPt>
          <c:val>
            <c:numRef>
              <c:f>LC!$C$3:$AP$3</c:f>
            </c:numRef>
          </c:val>
          <c:extLst>
            <c:ext xmlns:c16="http://schemas.microsoft.com/office/drawing/2014/chart" uri="{C3380CC4-5D6E-409C-BE32-E72D297353CC}">
              <c16:uniqueId val="{00000004-F3FB-41AB-A7B4-0C50529B90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933500288"/>
        <c:axId val="-1933444256"/>
      </c:barChart>
      <c:lineChart>
        <c:grouping val="standard"/>
        <c:varyColors val="0"/>
        <c:ser>
          <c:idx val="5"/>
          <c:order val="2"/>
          <c:tx>
            <c:strRef>
              <c:f>LC!$B$4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F3FB-41AB-A7B4-0C50529B906E}"/>
              </c:ext>
            </c:extLst>
          </c:dPt>
          <c:val>
            <c:numRef>
              <c:f>LC!$C$4:$AP$4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LC!$C$1:$AP$1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6-F3FB-41AB-A7B4-0C50529B906E}"/>
            </c:ext>
          </c:extLst>
        </c:ser>
        <c:ser>
          <c:idx val="4"/>
          <c:order val="3"/>
          <c:tx>
            <c:strRef>
              <c:f>LC!$B$5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val>
            <c:numRef>
              <c:f>LC!$C$5:$AP$5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LC!$C$1:$AP$1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7-F3FB-41AB-A7B4-0C50529B90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3450784"/>
        <c:axId val="-1933458400"/>
      </c:lineChart>
      <c:catAx>
        <c:axId val="-19335002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33444256"/>
        <c:crosses val="autoZero"/>
        <c:auto val="1"/>
        <c:lblAlgn val="ctr"/>
        <c:lblOffset val="100"/>
        <c:noMultiLvlLbl val="0"/>
      </c:catAx>
      <c:valAx>
        <c:axId val="-19334442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layout>
            <c:manualLayout>
              <c:xMode val="edge"/>
              <c:yMode val="edge"/>
              <c:x val="3.2133000650055858E-2"/>
              <c:y val="7.794165729283839E-2"/>
            </c:manualLayout>
          </c:layout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3500288"/>
        <c:crosses val="autoZero"/>
        <c:crossBetween val="between"/>
      </c:valAx>
      <c:valAx>
        <c:axId val="-1933458400"/>
        <c:scaling>
          <c:orientation val="minMax"/>
          <c:max val="3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3450784"/>
        <c:crosses val="max"/>
        <c:crossBetween val="between"/>
      </c:valAx>
      <c:catAx>
        <c:axId val="-193345078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33458400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LC!$B$12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LC!$D$12:$N$12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LC!$D$1:$N$1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0536-4A5E-AA4C-AA54EA82F9F0}"/>
            </c:ext>
          </c:extLst>
        </c:ser>
        <c:ser>
          <c:idx val="1"/>
          <c:order val="1"/>
          <c:tx>
            <c:strRef>
              <c:f>LC!$B$15</c:f>
              <c:strCache>
                <c:ptCount val="1"/>
                <c:pt idx="0">
                  <c:v>% REP. NO PROG. </c:v>
                </c:pt>
              </c:strCache>
            </c:strRef>
          </c:tx>
          <c:val>
            <c:numRef>
              <c:f>LC!$D$15:$N$15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LC!$D$1:$N$1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0536-4A5E-AA4C-AA54EA82F9F0}"/>
            </c:ext>
          </c:extLst>
        </c:ser>
        <c:ser>
          <c:idx val="2"/>
          <c:order val="2"/>
          <c:tx>
            <c:strRef>
              <c:f>LC!$B$13</c:f>
              <c:strCache>
                <c:ptCount val="1"/>
                <c:pt idx="0">
                  <c:v>% MANTTO (PM) </c:v>
                </c:pt>
              </c:strCache>
            </c:strRef>
          </c:tx>
          <c:val>
            <c:numRef>
              <c:f>LC!$D$13:$N$13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LC!$D$1:$N$1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0536-4A5E-AA4C-AA54EA82F9F0}"/>
            </c:ext>
          </c:extLst>
        </c:ser>
        <c:ser>
          <c:idx val="3"/>
          <c:order val="3"/>
          <c:tx>
            <c:strRef>
              <c:f>LC!$B$14</c:f>
              <c:strCache>
                <c:ptCount val="1"/>
                <c:pt idx="0">
                  <c:v>% REP. PROG. </c:v>
                </c:pt>
              </c:strCache>
            </c:strRef>
          </c:tx>
          <c:val>
            <c:numRef>
              <c:f>LC!$D$14:$N$14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LC!$D$1:$N$1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0536-4A5E-AA4C-AA54EA82F9F0}"/>
            </c:ext>
          </c:extLst>
        </c:ser>
        <c:ser>
          <c:idx val="4"/>
          <c:order val="4"/>
          <c:tx>
            <c:strRef>
              <c:f>LC!$B$10</c:f>
              <c:strCache>
                <c:ptCount val="1"/>
                <c:pt idx="0">
                  <c:v>H. PROG.MES</c:v>
                </c:pt>
              </c:strCache>
            </c:strRef>
          </c:tx>
          <c:val>
            <c:numRef>
              <c:f>LC!$D$10:$N$10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LC!$D$1:$N$1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0536-4A5E-AA4C-AA54EA82F9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3463840"/>
        <c:axId val="-1933464928"/>
      </c:lineChart>
      <c:catAx>
        <c:axId val="-19334638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33464928"/>
        <c:crosses val="autoZero"/>
        <c:auto val="1"/>
        <c:lblAlgn val="ctr"/>
        <c:lblOffset val="100"/>
        <c:noMultiLvlLbl val="0"/>
      </c:catAx>
      <c:valAx>
        <c:axId val="-1933464928"/>
        <c:scaling>
          <c:orientation val="minMax"/>
          <c:max val="1"/>
          <c:min val="0.5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3463840"/>
        <c:crosses val="autoZero"/>
        <c:crossBetween val="between"/>
        <c:majorUnit val="4.0000000000000022E-2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LC!$B$28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643C-4F70-A9E3-0E8798CAA012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5AA7-432F-86DF-DDEB0CB836E8}"/>
              </c:ext>
            </c:extLst>
          </c:dPt>
          <c:cat>
            <c:strRef>
              <c:f>LC!$C$17:$AP$17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LC!$C$18:$AP$18</c:f>
              <c:numCache>
                <c:formatCode>0%</c:formatCode>
                <c:ptCount val="15"/>
                <c:pt idx="0" formatCode="0.00%">
                  <c:v>0.864866317747366</c:v>
                </c:pt>
                <c:pt idx="1">
                  <c:v>0.91670698924731198</c:v>
                </c:pt>
                <c:pt idx="2">
                  <c:v>0.64211309523809501</c:v>
                </c:pt>
                <c:pt idx="3">
                  <c:v>0.92506720430107525</c:v>
                </c:pt>
                <c:pt idx="4">
                  <c:v>0.93052777777777773</c:v>
                </c:pt>
                <c:pt idx="5">
                  <c:v>0.91155913978494629</c:v>
                </c:pt>
                <c:pt idx="6">
                  <c:v>0.94031944444444437</c:v>
                </c:pt>
                <c:pt idx="7">
                  <c:v>0.94959677419354838</c:v>
                </c:pt>
                <c:pt idx="8">
                  <c:v>0.71169354838709697</c:v>
                </c:pt>
                <c:pt idx="9">
                  <c:v>0.90219444444444452</c:v>
                </c:pt>
                <c:pt idx="10">
                  <c:v>0.88286290322580696</c:v>
                </c:pt>
                <c:pt idx="11">
                  <c:v>0.64663888888888887</c:v>
                </c:pt>
                <c:pt idx="12">
                  <c:v>0.72356182795698898</c:v>
                </c:pt>
                <c:pt idx="13" formatCode="0.0%">
                  <c:v>0.84023683649086867</c:v>
                </c:pt>
                <c:pt idx="14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AA7-432F-86DF-DDEB0CB836E8}"/>
            </c:ext>
          </c:extLst>
        </c:ser>
        <c:ser>
          <c:idx val="10"/>
          <c:order val="1"/>
          <c:tx>
            <c:strRef>
              <c:f>LC!$B$19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643C-4F70-A9E3-0E8798CAA012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236B-4F4C-84CA-2BC208606529}"/>
              </c:ext>
            </c:extLst>
          </c:dPt>
          <c:cat>
            <c:strRef>
              <c:f>LC!$C$17:$AP$17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LC!$C$19:$AP$19</c:f>
              <c:numCache>
                <c:formatCode>0.00%</c:formatCode>
                <c:ptCount val="15"/>
                <c:pt idx="0">
                  <c:v>5.3431602617320821E-2</c:v>
                </c:pt>
                <c:pt idx="1">
                  <c:v>5.9853831280152203E-2</c:v>
                </c:pt>
                <c:pt idx="2">
                  <c:v>7.0708754741359098E-2</c:v>
                </c:pt>
                <c:pt idx="3">
                  <c:v>5.1934773452610231E-2</c:v>
                </c:pt>
                <c:pt idx="4">
                  <c:v>4.9008237904246438E-2</c:v>
                </c:pt>
                <c:pt idx="5">
                  <c:v>6.1610983048404171E-2</c:v>
                </c:pt>
                <c:pt idx="6">
                  <c:v>6.2455832966846182E-2</c:v>
                </c:pt>
                <c:pt idx="7">
                  <c:v>6.2408529830202772E-2</c:v>
                </c:pt>
                <c:pt idx="8">
                  <c:v>7.2775211075031598E-2</c:v>
                </c:pt>
                <c:pt idx="9">
                  <c:v>6.1595483636537711E-2</c:v>
                </c:pt>
                <c:pt idx="10">
                  <c:v>7.0196668526410599E-2</c:v>
                </c:pt>
                <c:pt idx="11">
                  <c:v>4.4788220499754602E-2</c:v>
                </c:pt>
                <c:pt idx="12">
                  <c:v>6.9338689202973702E-2</c:v>
                </c:pt>
                <c:pt idx="13" formatCode="0.0%">
                  <c:v>6.1389601347044111E-2</c:v>
                </c:pt>
                <c:pt idx="14">
                  <c:v>0.18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AA7-432F-86DF-DDEB0CB836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933466016"/>
        <c:axId val="-1933468736"/>
      </c:barChart>
      <c:lineChart>
        <c:grouping val="standard"/>
        <c:varyColors val="0"/>
        <c:ser>
          <c:idx val="5"/>
          <c:order val="2"/>
          <c:tx>
            <c:strRef>
              <c:f>LC!$B$20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5AA7-432F-86DF-DDEB0CB836E8}"/>
              </c:ext>
            </c:extLst>
          </c:dPt>
          <c:cat>
            <c:strRef>
              <c:f>LC!$C$17:$AP$17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LC!$C$20:$AP$20</c:f>
              <c:numCache>
                <c:formatCode>0.00</c:formatCode>
                <c:ptCount val="15"/>
                <c:pt idx="0">
                  <c:v>6.4373704869867501</c:v>
                </c:pt>
                <c:pt idx="1">
                  <c:v>8.1644217096004397</c:v>
                </c:pt>
                <c:pt idx="2">
                  <c:v>3.0510827670896439</c:v>
                </c:pt>
                <c:pt idx="3">
                  <c:v>5.957351304793165</c:v>
                </c:pt>
                <c:pt idx="4">
                  <c:v>1.989972074611335</c:v>
                </c:pt>
                <c:pt idx="5">
                  <c:v>3.798597154857065</c:v>
                </c:pt>
                <c:pt idx="6">
                  <c:v>4.6982747326159853</c:v>
                </c:pt>
                <c:pt idx="7">
                  <c:v>7.3486043875063762</c:v>
                </c:pt>
                <c:pt idx="8">
                  <c:v>6.4224123773715354</c:v>
                </c:pt>
                <c:pt idx="9">
                  <c:v>3.0777841738940128</c:v>
                </c:pt>
                <c:pt idx="10">
                  <c:v>3.0739121147715194</c:v>
                </c:pt>
                <c:pt idx="11">
                  <c:v>2.6065624625344683</c:v>
                </c:pt>
                <c:pt idx="12">
                  <c:v>4.1474551731818687</c:v>
                </c:pt>
                <c:pt idx="13">
                  <c:v>4.5280358694022844</c:v>
                </c:pt>
                <c:pt idx="14">
                  <c:v>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5AA7-432F-86DF-DDEB0CB836E8}"/>
            </c:ext>
          </c:extLst>
        </c:ser>
        <c:ser>
          <c:idx val="4"/>
          <c:order val="3"/>
          <c:tx>
            <c:strRef>
              <c:f>LC!$B$21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LC!$C$17:$AP$17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LC!$C$21:$AP$21</c:f>
              <c:numCache>
                <c:formatCode>0.00</c:formatCode>
                <c:ptCount val="15"/>
                <c:pt idx="0">
                  <c:v>32.842454365079369</c:v>
                </c:pt>
                <c:pt idx="1">
                  <c:v>9.7940000000000005</c:v>
                </c:pt>
                <c:pt idx="2">
                  <c:v>24.05</c:v>
                </c:pt>
                <c:pt idx="3">
                  <c:v>7.5</c:v>
                </c:pt>
                <c:pt idx="4">
                  <c:v>2.395151515151515</c:v>
                </c:pt>
                <c:pt idx="5">
                  <c:v>4.6481818181818184</c:v>
                </c:pt>
                <c:pt idx="6">
                  <c:v>3.8855555555555554</c:v>
                </c:pt>
                <c:pt idx="7">
                  <c:v>3.0833333333333335</c:v>
                </c:pt>
                <c:pt idx="8">
                  <c:v>34.25</c:v>
                </c:pt>
                <c:pt idx="9">
                  <c:v>5.4169230769230774</c:v>
                </c:pt>
                <c:pt idx="10">
                  <c:v>5.0100000000000007</c:v>
                </c:pt>
                <c:pt idx="11">
                  <c:v>30.302500000000002</c:v>
                </c:pt>
                <c:pt idx="12">
                  <c:v>22.852222222222224</c:v>
                </c:pt>
                <c:pt idx="13">
                  <c:v>12.765655626780628</c:v>
                </c:pt>
                <c:pt idx="14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5AA7-432F-86DF-DDEB0CB836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3449696"/>
        <c:axId val="-1933468192"/>
      </c:lineChart>
      <c:catAx>
        <c:axId val="-19334660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33468736"/>
        <c:crosses val="autoZero"/>
        <c:auto val="1"/>
        <c:lblAlgn val="ctr"/>
        <c:lblOffset val="100"/>
        <c:noMultiLvlLbl val="0"/>
      </c:catAx>
      <c:valAx>
        <c:axId val="-193346873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3466016"/>
        <c:crosses val="autoZero"/>
        <c:crossBetween val="between"/>
      </c:valAx>
      <c:valAx>
        <c:axId val="-1933468192"/>
        <c:scaling>
          <c:orientation val="minMax"/>
          <c:max val="7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3449696"/>
        <c:crosses val="max"/>
        <c:crossBetween val="between"/>
      </c:valAx>
      <c:catAx>
        <c:axId val="-19334496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33468192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LC!$B$28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LC!$D$17:$N$17</c:f>
            </c:multiLvlStrRef>
          </c:cat>
          <c:val>
            <c:numRef>
              <c:f>LC!$D$28:$N$28</c:f>
            </c:numRef>
          </c:val>
          <c:smooth val="0"/>
          <c:extLst>
            <c:ext xmlns:c16="http://schemas.microsoft.com/office/drawing/2014/chart" uri="{C3380CC4-5D6E-409C-BE32-E72D297353CC}">
              <c16:uniqueId val="{00000000-799B-4812-813C-7493E3C943C3}"/>
            </c:ext>
          </c:extLst>
        </c:ser>
        <c:ser>
          <c:idx val="1"/>
          <c:order val="1"/>
          <c:tx>
            <c:strRef>
              <c:f>LC!$B$31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LC!$D$17:$N$17</c:f>
            </c:multiLvlStrRef>
          </c:cat>
          <c:val>
            <c:numRef>
              <c:f>LC!$D$31:$N$31</c:f>
            </c:numRef>
          </c:val>
          <c:smooth val="0"/>
          <c:extLst>
            <c:ext xmlns:c16="http://schemas.microsoft.com/office/drawing/2014/chart" uri="{C3380CC4-5D6E-409C-BE32-E72D297353CC}">
              <c16:uniqueId val="{00000001-799B-4812-813C-7493E3C943C3}"/>
            </c:ext>
          </c:extLst>
        </c:ser>
        <c:ser>
          <c:idx val="2"/>
          <c:order val="2"/>
          <c:tx>
            <c:strRef>
              <c:f>LC!$B$29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LC!$D$17:$N$17</c:f>
            </c:multiLvlStrRef>
          </c:cat>
          <c:val>
            <c:numRef>
              <c:f>LC!$D$29:$N$29</c:f>
            </c:numRef>
          </c:val>
          <c:smooth val="0"/>
          <c:extLst>
            <c:ext xmlns:c16="http://schemas.microsoft.com/office/drawing/2014/chart" uri="{C3380CC4-5D6E-409C-BE32-E72D297353CC}">
              <c16:uniqueId val="{00000002-799B-4812-813C-7493E3C943C3}"/>
            </c:ext>
          </c:extLst>
        </c:ser>
        <c:ser>
          <c:idx val="3"/>
          <c:order val="3"/>
          <c:tx>
            <c:strRef>
              <c:f>LC!$B$30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LC!$D$17:$N$17</c:f>
            </c:multiLvlStrRef>
          </c:cat>
          <c:val>
            <c:numRef>
              <c:f>LC!$D$30:$N$30</c:f>
            </c:numRef>
          </c:val>
          <c:smooth val="0"/>
          <c:extLst>
            <c:ext xmlns:c16="http://schemas.microsoft.com/office/drawing/2014/chart" uri="{C3380CC4-5D6E-409C-BE32-E72D297353CC}">
              <c16:uniqueId val="{00000003-799B-4812-813C-7493E3C943C3}"/>
            </c:ext>
          </c:extLst>
        </c:ser>
        <c:ser>
          <c:idx val="4"/>
          <c:order val="4"/>
          <c:tx>
            <c:strRef>
              <c:f>LC!$B$26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LC!$D$17:$N$17</c:f>
            </c:multiLvlStrRef>
          </c:cat>
          <c:val>
            <c:numRef>
              <c:f>LC!$D$26:$N$26</c:f>
            </c:numRef>
          </c:val>
          <c:smooth val="0"/>
          <c:extLst>
            <c:ext xmlns:c16="http://schemas.microsoft.com/office/drawing/2014/chart" uri="{C3380CC4-5D6E-409C-BE32-E72D297353CC}">
              <c16:uniqueId val="{00000004-799B-4812-813C-7493E3C943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3451328"/>
        <c:axId val="-1933449152"/>
      </c:lineChart>
      <c:catAx>
        <c:axId val="-19334513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1933449152"/>
        <c:crosses val="autoZero"/>
        <c:auto val="1"/>
        <c:lblAlgn val="ctr"/>
        <c:lblOffset val="100"/>
        <c:noMultiLvlLbl val="0"/>
      </c:catAx>
      <c:valAx>
        <c:axId val="-1933449152"/>
        <c:scaling>
          <c:orientation val="minMax"/>
          <c:max val="1"/>
          <c:min val="0.5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3451328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LC!$B$60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8FF0-4756-95FF-D632F999D06A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C422-4DC2-893D-209B36A64932}"/>
              </c:ext>
            </c:extLst>
          </c:dPt>
          <c:cat>
            <c:strRef>
              <c:f>LC!$C$49:$AP$49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LC!$C$50:$AP$50</c:f>
              <c:numCache>
                <c:formatCode>0.0%</c:formatCode>
                <c:ptCount val="15"/>
                <c:pt idx="0">
                  <c:v>0.86780093610839593</c:v>
                </c:pt>
                <c:pt idx="1">
                  <c:v>0.90627016129032256</c:v>
                </c:pt>
                <c:pt idx="2">
                  <c:v>0.71880952380952357</c:v>
                </c:pt>
                <c:pt idx="3">
                  <c:v>0.91700940860215052</c:v>
                </c:pt>
                <c:pt idx="4">
                  <c:v>0.89359722222222215</c:v>
                </c:pt>
                <c:pt idx="5">
                  <c:v>0.91601478494623656</c:v>
                </c:pt>
                <c:pt idx="6">
                  <c:v>0.90160416666666654</c:v>
                </c:pt>
                <c:pt idx="7">
                  <c:v>0.92473118279569899</c:v>
                </c:pt>
                <c:pt idx="8">
                  <c:v>0.80499327956989242</c:v>
                </c:pt>
                <c:pt idx="9">
                  <c:v>0.89047222222222233</c:v>
                </c:pt>
                <c:pt idx="10">
                  <c:v>0.88094758064516143</c:v>
                </c:pt>
                <c:pt idx="11">
                  <c:v>0.7931111111111111</c:v>
                </c:pt>
                <c:pt idx="12">
                  <c:v>0.67276881720430093</c:v>
                </c:pt>
                <c:pt idx="13">
                  <c:v>0.85169412175712578</c:v>
                </c:pt>
                <c:pt idx="14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422-4DC2-893D-209B36A64932}"/>
            </c:ext>
          </c:extLst>
        </c:ser>
        <c:ser>
          <c:idx val="10"/>
          <c:order val="1"/>
          <c:tx>
            <c:strRef>
              <c:f>LC!$B$51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8FF0-4756-95FF-D632F999D06A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8BC9-4C1D-B710-B282C63D2299}"/>
              </c:ext>
            </c:extLst>
          </c:dPt>
          <c:cat>
            <c:strRef>
              <c:f>LC!$C$49:$AP$49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LC!$C$51:$AP$51</c:f>
              <c:numCache>
                <c:formatCode>0.0%</c:formatCode>
                <c:ptCount val="15"/>
                <c:pt idx="0">
                  <c:v>6.0755161365913891E-2</c:v>
                </c:pt>
                <c:pt idx="1">
                  <c:v>5.718030432971425E-2</c:v>
                </c:pt>
                <c:pt idx="2">
                  <c:v>8.6659789115758556E-2</c:v>
                </c:pt>
                <c:pt idx="3">
                  <c:v>6.6092972867396488E-2</c:v>
                </c:pt>
                <c:pt idx="4">
                  <c:v>6.9120045573413391E-2</c:v>
                </c:pt>
                <c:pt idx="5">
                  <c:v>8.2804314230541673E-2</c:v>
                </c:pt>
                <c:pt idx="6">
                  <c:v>8.5981411625691159E-2</c:v>
                </c:pt>
                <c:pt idx="7">
                  <c:v>9.4868546294118089E-2</c:v>
                </c:pt>
                <c:pt idx="8">
                  <c:v>0.1020322778411423</c:v>
                </c:pt>
                <c:pt idx="9">
                  <c:v>8.4839659910316237E-2</c:v>
                </c:pt>
                <c:pt idx="10">
                  <c:v>8.5752400237941298E-2</c:v>
                </c:pt>
                <c:pt idx="11">
                  <c:v>8.252917236269619E-2</c:v>
                </c:pt>
                <c:pt idx="12">
                  <c:v>8.5662755574857849E-2</c:v>
                </c:pt>
                <c:pt idx="13">
                  <c:v>8.19603041636323E-2</c:v>
                </c:pt>
                <c:pt idx="14">
                  <c:v>0.18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422-4DC2-893D-209B36A649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933446976"/>
        <c:axId val="-1933469824"/>
      </c:barChart>
      <c:lineChart>
        <c:grouping val="standard"/>
        <c:varyColors val="0"/>
        <c:ser>
          <c:idx val="5"/>
          <c:order val="2"/>
          <c:tx>
            <c:strRef>
              <c:f>LC!$B$52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C422-4DC2-893D-209B36A64932}"/>
              </c:ext>
            </c:extLst>
          </c:dPt>
          <c:cat>
            <c:strRef>
              <c:f>LC!$C$49:$AP$49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LC!$C$52:$AP$52</c:f>
              <c:numCache>
                <c:formatCode>0.0</c:formatCode>
                <c:ptCount val="15"/>
                <c:pt idx="0">
                  <c:v>5.7956621596376925</c:v>
                </c:pt>
                <c:pt idx="1">
                  <c:v>6.100475694982868</c:v>
                </c:pt>
                <c:pt idx="2">
                  <c:v>3.6352988459051483</c:v>
                </c:pt>
                <c:pt idx="3">
                  <c:v>5.239953059377787</c:v>
                </c:pt>
                <c:pt idx="4">
                  <c:v>1.6004668632685228</c:v>
                </c:pt>
                <c:pt idx="5">
                  <c:v>4.8668280569270781</c:v>
                </c:pt>
                <c:pt idx="6">
                  <c:v>4.2389846697517868</c:v>
                </c:pt>
                <c:pt idx="7">
                  <c:v>6.5158512859699673</c:v>
                </c:pt>
                <c:pt idx="8">
                  <c:v>6.5859987918152125</c:v>
                </c:pt>
                <c:pt idx="9">
                  <c:v>4.3882522183502051</c:v>
                </c:pt>
                <c:pt idx="10">
                  <c:v>4.5485705253382562</c:v>
                </c:pt>
                <c:pt idx="11">
                  <c:v>4.2090933397902326</c:v>
                </c:pt>
                <c:pt idx="12">
                  <c:v>4.0401609972515553</c:v>
                </c:pt>
                <c:pt idx="13" formatCode="0.00">
                  <c:v>4.6641611957273854</c:v>
                </c:pt>
                <c:pt idx="14">
                  <c:v>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C422-4DC2-893D-209B36A64932}"/>
            </c:ext>
          </c:extLst>
        </c:ser>
        <c:ser>
          <c:idx val="4"/>
          <c:order val="3"/>
          <c:tx>
            <c:strRef>
              <c:f>LC!$B$53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LC!$C$49:$AP$49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LC!$C$53:$AP$53</c:f>
              <c:numCache>
                <c:formatCode>0.0</c:formatCode>
                <c:ptCount val="15"/>
                <c:pt idx="0">
                  <c:v>20.938561872155624</c:v>
                </c:pt>
                <c:pt idx="1">
                  <c:v>8.3692222222222235</c:v>
                </c:pt>
                <c:pt idx="2">
                  <c:v>17.310384615384617</c:v>
                </c:pt>
                <c:pt idx="3">
                  <c:v>6.5724999999999998</c:v>
                </c:pt>
                <c:pt idx="4">
                  <c:v>2.063912391239124</c:v>
                </c:pt>
                <c:pt idx="5">
                  <c:v>4.0811742424242423</c:v>
                </c:pt>
                <c:pt idx="6">
                  <c:v>3.6849999999999996</c:v>
                </c:pt>
                <c:pt idx="7">
                  <c:v>3.7583333333333337</c:v>
                </c:pt>
                <c:pt idx="8">
                  <c:v>19.689230769230768</c:v>
                </c:pt>
                <c:pt idx="9">
                  <c:v>4.8459615384615384</c:v>
                </c:pt>
                <c:pt idx="10">
                  <c:v>5.4459090909090913</c:v>
                </c:pt>
                <c:pt idx="11">
                  <c:v>16.347678571428574</c:v>
                </c:pt>
                <c:pt idx="12">
                  <c:v>22.728194444444448</c:v>
                </c:pt>
                <c:pt idx="13" formatCode="0.00">
                  <c:v>9.574791768256496</c:v>
                </c:pt>
                <c:pt idx="14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C422-4DC2-893D-209B36A649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3470912"/>
        <c:axId val="-1933450240"/>
      </c:lineChart>
      <c:catAx>
        <c:axId val="-19334469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33469824"/>
        <c:crosses val="autoZero"/>
        <c:auto val="1"/>
        <c:lblAlgn val="ctr"/>
        <c:lblOffset val="100"/>
        <c:noMultiLvlLbl val="0"/>
      </c:catAx>
      <c:valAx>
        <c:axId val="-193346982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 sz="1200"/>
                </a:pPr>
                <a:r>
                  <a:rPr lang="en-US" sz="1200"/>
                  <a:t>% DISPONIBILIDAD FISICA
% UTILIZACION</a:t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1933446976"/>
        <c:crosses val="autoZero"/>
        <c:crossBetween val="between"/>
      </c:valAx>
      <c:valAx>
        <c:axId val="-1933450240"/>
        <c:scaling>
          <c:orientation val="minMax"/>
          <c:max val="16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800"/>
                </a:pPr>
                <a:r>
                  <a:rPr lang="en-US" sz="800"/>
                  <a:t>HORAS
MTBF
MTTR</a:t>
                </a:r>
              </a:p>
            </c:rich>
          </c:tx>
          <c:overlay val="0"/>
        </c:title>
        <c:numFmt formatCode="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1933470912"/>
        <c:crosses val="max"/>
        <c:crossBetween val="between"/>
      </c:valAx>
      <c:catAx>
        <c:axId val="-193347091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33450240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txPr>
          <a:bodyPr/>
          <a:lstStyle/>
          <a:p>
            <a:pPr rtl="0">
              <a:defRPr sz="900"/>
            </a:pPr>
            <a:endParaRPr lang="es-PE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LC!$B$60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LC!$D$49:$N$49</c:f>
            </c:multiLvlStrRef>
          </c:cat>
          <c:val>
            <c:numRef>
              <c:f>LC!$D$60:$N$60</c:f>
            </c:numRef>
          </c:val>
          <c:smooth val="0"/>
          <c:extLst>
            <c:ext xmlns:c16="http://schemas.microsoft.com/office/drawing/2014/chart" uri="{C3380CC4-5D6E-409C-BE32-E72D297353CC}">
              <c16:uniqueId val="{00000000-357B-452A-9B5D-314666EB653F}"/>
            </c:ext>
          </c:extLst>
        </c:ser>
        <c:ser>
          <c:idx val="1"/>
          <c:order val="1"/>
          <c:tx>
            <c:strRef>
              <c:f>LC!$B$63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LC!$D$49:$N$49</c:f>
            </c:multiLvlStrRef>
          </c:cat>
          <c:val>
            <c:numRef>
              <c:f>LC!$D$63:$N$63</c:f>
            </c:numRef>
          </c:val>
          <c:smooth val="0"/>
          <c:extLst>
            <c:ext xmlns:c16="http://schemas.microsoft.com/office/drawing/2014/chart" uri="{C3380CC4-5D6E-409C-BE32-E72D297353CC}">
              <c16:uniqueId val="{00000001-357B-452A-9B5D-314666EB653F}"/>
            </c:ext>
          </c:extLst>
        </c:ser>
        <c:ser>
          <c:idx val="2"/>
          <c:order val="2"/>
          <c:tx>
            <c:strRef>
              <c:f>LC!$B$61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LC!$D$49:$N$49</c:f>
            </c:multiLvlStrRef>
          </c:cat>
          <c:val>
            <c:numRef>
              <c:f>LC!$D$61:$N$61</c:f>
            </c:numRef>
          </c:val>
          <c:smooth val="0"/>
          <c:extLst>
            <c:ext xmlns:c16="http://schemas.microsoft.com/office/drawing/2014/chart" uri="{C3380CC4-5D6E-409C-BE32-E72D297353CC}">
              <c16:uniqueId val="{00000002-357B-452A-9B5D-314666EB653F}"/>
            </c:ext>
          </c:extLst>
        </c:ser>
        <c:ser>
          <c:idx val="3"/>
          <c:order val="3"/>
          <c:tx>
            <c:strRef>
              <c:f>LC!$B$62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LC!$D$49:$N$49</c:f>
            </c:multiLvlStrRef>
          </c:cat>
          <c:val>
            <c:numRef>
              <c:f>LC!$D$62:$N$62</c:f>
            </c:numRef>
          </c:val>
          <c:smooth val="0"/>
          <c:extLst>
            <c:ext xmlns:c16="http://schemas.microsoft.com/office/drawing/2014/chart" uri="{C3380CC4-5D6E-409C-BE32-E72D297353CC}">
              <c16:uniqueId val="{00000003-357B-452A-9B5D-314666EB653F}"/>
            </c:ext>
          </c:extLst>
        </c:ser>
        <c:ser>
          <c:idx val="4"/>
          <c:order val="4"/>
          <c:tx>
            <c:strRef>
              <c:f>LC!$B$58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LC!$D$49:$N$49</c:f>
            </c:multiLvlStrRef>
          </c:cat>
          <c:val>
            <c:numRef>
              <c:f>LC!$D$58:$N$58</c:f>
            </c:numRef>
          </c:val>
          <c:smooth val="0"/>
          <c:extLst>
            <c:ext xmlns:c16="http://schemas.microsoft.com/office/drawing/2014/chart" uri="{C3380CC4-5D6E-409C-BE32-E72D297353CC}">
              <c16:uniqueId val="{00000004-357B-452A-9B5D-314666EB65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3448608"/>
        <c:axId val="-1933443712"/>
      </c:lineChart>
      <c:catAx>
        <c:axId val="-19334486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1933443712"/>
        <c:crosses val="autoZero"/>
        <c:auto val="1"/>
        <c:lblAlgn val="ctr"/>
        <c:lblOffset val="100"/>
        <c:noMultiLvlLbl val="0"/>
      </c:catAx>
      <c:valAx>
        <c:axId val="-1933443712"/>
        <c:scaling>
          <c:orientation val="minMax"/>
          <c:max val="1"/>
          <c:min val="0.70000000000000062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3448608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LC!$B$2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val>
            <c:numRef>
              <c:f>LC!$C$2:$AP$2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LC!$C$1:$AP$1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E418-4810-A884-F2905B0EB6B8}"/>
            </c:ext>
          </c:extLst>
        </c:ser>
        <c:ser>
          <c:idx val="1"/>
          <c:order val="1"/>
          <c:tx>
            <c:strRef>
              <c:f>LC!$B$3</c:f>
              <c:strCache>
                <c:ptCount val="1"/>
                <c:pt idx="0">
                  <c:v>UTIL</c:v>
                </c:pt>
              </c:strCache>
            </c:strRef>
          </c:tx>
          <c:val>
            <c:numRef>
              <c:f>LC!$C$3:$AP$3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LC!$C$1:$AP$1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E05F-42C1-B8E6-C71EB8EED4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3447520"/>
        <c:axId val="-1933448064"/>
      </c:lineChart>
      <c:catAx>
        <c:axId val="-19334475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3448064"/>
        <c:crosses val="autoZero"/>
        <c:auto val="1"/>
        <c:lblAlgn val="ctr"/>
        <c:lblOffset val="100"/>
        <c:noMultiLvlLbl val="0"/>
      </c:catAx>
      <c:valAx>
        <c:axId val="-193344806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3447520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LC!$B$18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LC!$C$17:$AP$17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LC!$C$18:$AP$18</c:f>
              <c:numCache>
                <c:formatCode>0%</c:formatCode>
                <c:ptCount val="15"/>
                <c:pt idx="0" formatCode="0.00%">
                  <c:v>0.864866317747366</c:v>
                </c:pt>
                <c:pt idx="1">
                  <c:v>0.91670698924731198</c:v>
                </c:pt>
                <c:pt idx="2">
                  <c:v>0.64211309523809501</c:v>
                </c:pt>
                <c:pt idx="3">
                  <c:v>0.92506720430107525</c:v>
                </c:pt>
                <c:pt idx="4">
                  <c:v>0.93052777777777773</c:v>
                </c:pt>
                <c:pt idx="5">
                  <c:v>0.91155913978494629</c:v>
                </c:pt>
                <c:pt idx="6">
                  <c:v>0.94031944444444437</c:v>
                </c:pt>
                <c:pt idx="7">
                  <c:v>0.94959677419354838</c:v>
                </c:pt>
                <c:pt idx="8">
                  <c:v>0.71169354838709697</c:v>
                </c:pt>
                <c:pt idx="9">
                  <c:v>0.90219444444444452</c:v>
                </c:pt>
                <c:pt idx="10">
                  <c:v>0.88286290322580696</c:v>
                </c:pt>
                <c:pt idx="11">
                  <c:v>0.64663888888888887</c:v>
                </c:pt>
                <c:pt idx="12">
                  <c:v>0.72356182795698898</c:v>
                </c:pt>
                <c:pt idx="13" formatCode="0.0%">
                  <c:v>0.84023683649086867</c:v>
                </c:pt>
                <c:pt idx="14" formatCode="0.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A12-4A50-B3CE-EF6786FF5028}"/>
            </c:ext>
          </c:extLst>
        </c:ser>
        <c:ser>
          <c:idx val="1"/>
          <c:order val="1"/>
          <c:tx>
            <c:strRef>
              <c:f>LC!$B$19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LC!$C$17:$AP$17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LC!$C$19:$AP$19</c:f>
              <c:numCache>
                <c:formatCode>0.00%</c:formatCode>
                <c:ptCount val="15"/>
                <c:pt idx="0">
                  <c:v>5.3431602617320821E-2</c:v>
                </c:pt>
                <c:pt idx="1">
                  <c:v>5.9853831280152203E-2</c:v>
                </c:pt>
                <c:pt idx="2">
                  <c:v>7.0708754741359098E-2</c:v>
                </c:pt>
                <c:pt idx="3">
                  <c:v>5.1934773452610231E-2</c:v>
                </c:pt>
                <c:pt idx="4">
                  <c:v>4.9008237904246438E-2</c:v>
                </c:pt>
                <c:pt idx="5">
                  <c:v>6.1610983048404171E-2</c:v>
                </c:pt>
                <c:pt idx="6">
                  <c:v>6.2455832966846182E-2</c:v>
                </c:pt>
                <c:pt idx="7">
                  <c:v>6.2408529830202772E-2</c:v>
                </c:pt>
                <c:pt idx="8">
                  <c:v>7.2775211075031598E-2</c:v>
                </c:pt>
                <c:pt idx="9">
                  <c:v>6.1595483636537711E-2</c:v>
                </c:pt>
                <c:pt idx="10">
                  <c:v>7.0196668526410599E-2</c:v>
                </c:pt>
                <c:pt idx="11">
                  <c:v>4.4788220499754602E-2</c:v>
                </c:pt>
                <c:pt idx="12">
                  <c:v>6.9338689202973702E-2</c:v>
                </c:pt>
                <c:pt idx="13" formatCode="0.0%">
                  <c:v>6.1389601347044111E-2</c:v>
                </c:pt>
                <c:pt idx="14">
                  <c:v>0.18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C3F-437E-B2AC-37830C83AA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3454592"/>
        <c:axId val="-1933446432"/>
      </c:lineChart>
      <c:catAx>
        <c:axId val="-19334545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3446432"/>
        <c:crosses val="autoZero"/>
        <c:auto val="1"/>
        <c:lblAlgn val="ctr"/>
        <c:lblOffset val="100"/>
        <c:noMultiLvlLbl val="0"/>
      </c:catAx>
      <c:valAx>
        <c:axId val="-193344643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3454592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339362901755526"/>
          <c:y val="0.15506506655118824"/>
          <c:w val="0.79965466315670675"/>
          <c:h val="0.66504209834319927"/>
        </c:manualLayout>
      </c:layout>
      <c:lineChart>
        <c:grouping val="standard"/>
        <c:varyColors val="0"/>
        <c:ser>
          <c:idx val="0"/>
          <c:order val="0"/>
          <c:tx>
            <c:strRef>
              <c:f>LC!$B$50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dLbls>
            <c:numFmt formatCode="0.0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/>
                </a:pPr>
                <a:endParaRPr lang="es-PE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LC!$C$49:$AP$49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LC!$C$50:$AP$50</c:f>
              <c:numCache>
                <c:formatCode>0.0%</c:formatCode>
                <c:ptCount val="15"/>
                <c:pt idx="0">
                  <c:v>0.86780093610839593</c:v>
                </c:pt>
                <c:pt idx="1">
                  <c:v>0.90627016129032256</c:v>
                </c:pt>
                <c:pt idx="2">
                  <c:v>0.71880952380952357</c:v>
                </c:pt>
                <c:pt idx="3">
                  <c:v>0.91700940860215052</c:v>
                </c:pt>
                <c:pt idx="4">
                  <c:v>0.89359722222222215</c:v>
                </c:pt>
                <c:pt idx="5">
                  <c:v>0.91601478494623656</c:v>
                </c:pt>
                <c:pt idx="6">
                  <c:v>0.90160416666666654</c:v>
                </c:pt>
                <c:pt idx="7">
                  <c:v>0.92473118279569899</c:v>
                </c:pt>
                <c:pt idx="8">
                  <c:v>0.80499327956989242</c:v>
                </c:pt>
                <c:pt idx="9">
                  <c:v>0.89047222222222233</c:v>
                </c:pt>
                <c:pt idx="10">
                  <c:v>0.88094758064516143</c:v>
                </c:pt>
                <c:pt idx="11">
                  <c:v>0.7931111111111111</c:v>
                </c:pt>
                <c:pt idx="12">
                  <c:v>0.67276881720430093</c:v>
                </c:pt>
                <c:pt idx="13">
                  <c:v>0.85169412175712578</c:v>
                </c:pt>
                <c:pt idx="14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052-4583-9A60-1B38EB404081}"/>
            </c:ext>
          </c:extLst>
        </c:ser>
        <c:ser>
          <c:idx val="1"/>
          <c:order val="1"/>
          <c:tx>
            <c:strRef>
              <c:f>LC!$B$51</c:f>
              <c:strCache>
                <c:ptCount val="1"/>
                <c:pt idx="0">
                  <c:v>UTIL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dLbls>
            <c:numFmt formatCode="0.0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/>
                </a:pPr>
                <a:endParaRPr lang="es-PE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LC!$C$49:$AP$49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LC!$C$51:$AP$51</c:f>
              <c:numCache>
                <c:formatCode>0.0%</c:formatCode>
                <c:ptCount val="15"/>
                <c:pt idx="0">
                  <c:v>6.0755161365913891E-2</c:v>
                </c:pt>
                <c:pt idx="1">
                  <c:v>5.718030432971425E-2</c:v>
                </c:pt>
                <c:pt idx="2">
                  <c:v>8.6659789115758556E-2</c:v>
                </c:pt>
                <c:pt idx="3">
                  <c:v>6.6092972867396488E-2</c:v>
                </c:pt>
                <c:pt idx="4">
                  <c:v>6.9120045573413391E-2</c:v>
                </c:pt>
                <c:pt idx="5">
                  <c:v>8.2804314230541673E-2</c:v>
                </c:pt>
                <c:pt idx="6">
                  <c:v>8.5981411625691159E-2</c:v>
                </c:pt>
                <c:pt idx="7">
                  <c:v>9.4868546294118089E-2</c:v>
                </c:pt>
                <c:pt idx="8">
                  <c:v>0.1020322778411423</c:v>
                </c:pt>
                <c:pt idx="9">
                  <c:v>8.4839659910316237E-2</c:v>
                </c:pt>
                <c:pt idx="10">
                  <c:v>8.5752400237941298E-2</c:v>
                </c:pt>
                <c:pt idx="11">
                  <c:v>8.252917236269619E-2</c:v>
                </c:pt>
                <c:pt idx="12">
                  <c:v>8.5662755574857849E-2</c:v>
                </c:pt>
                <c:pt idx="13">
                  <c:v>8.19603041636323E-2</c:v>
                </c:pt>
                <c:pt idx="14">
                  <c:v>0.18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80C-4EE2-B981-50B9B6C9F1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3460576"/>
        <c:axId val="-1933455136"/>
      </c:lineChart>
      <c:catAx>
        <c:axId val="-19334605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3455136"/>
        <c:crosses val="autoZero"/>
        <c:auto val="1"/>
        <c:lblAlgn val="ctr"/>
        <c:lblOffset val="100"/>
        <c:noMultiLvlLbl val="0"/>
      </c:catAx>
      <c:valAx>
        <c:axId val="-193345513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UTILIZCION Y 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3460576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  <c:userShapes r:id="rId1"/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LC!$A$1</c:f>
              <c:strCache>
                <c:ptCount val="1"/>
                <c:pt idx="0">
                  <c:v>SPRAYMEC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val>
            <c:numRef>
              <c:f>LC!$C$2:$N$2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LC!$C$1:$N$1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F717-49D9-94B4-2455195648B5}"/>
            </c:ext>
          </c:extLst>
        </c:ser>
        <c:ser>
          <c:idx val="1"/>
          <c:order val="1"/>
          <c:tx>
            <c:strRef>
              <c:f>LC!$A$17</c:f>
              <c:strCache>
                <c:ptCount val="1"/>
                <c:pt idx="0">
                  <c:v>PUTZMEISTER_01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val>
            <c:numRef>
              <c:f>LC!$C$18:$N$18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LC!$C$1:$N$1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F717-49D9-94B4-2455195648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3445888"/>
        <c:axId val="-1933462208"/>
      </c:lineChart>
      <c:catAx>
        <c:axId val="-19334458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3462208"/>
        <c:crosses val="autoZero"/>
        <c:auto val="1"/>
        <c:lblAlgn val="ctr"/>
        <c:lblOffset val="100"/>
        <c:noMultiLvlLbl val="0"/>
      </c:catAx>
      <c:valAx>
        <c:axId val="-1933462208"/>
        <c:scaling>
          <c:orientation val="minMax"/>
          <c:max val="1"/>
          <c:min val="0.4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34458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8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EV!$B$12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66EE-465F-A811-4BA60DCED5C7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66EE-465F-A811-4BA60DCED5C7}"/>
              </c:ext>
            </c:extLst>
          </c:dPt>
          <c:dPt>
            <c:idx val="7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66EE-465F-A811-4BA60DCED5C7}"/>
              </c:ext>
            </c:extLst>
          </c:dPt>
          <c:cat>
            <c:strRef>
              <c:f>EV!$C$1:$Q$1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EV!$C$2:$Q$2</c:f>
              <c:numCache>
                <c:formatCode>0.00%</c:formatCode>
                <c:ptCount val="15"/>
                <c:pt idx="1">
                  <c:v>1</c:v>
                </c:pt>
                <c:pt idx="2">
                  <c:v>0.97446236559139798</c:v>
                </c:pt>
                <c:pt idx="3">
                  <c:v>0.98655913978494603</c:v>
                </c:pt>
                <c:pt idx="4">
                  <c:v>0.97043010752688197</c:v>
                </c:pt>
                <c:pt idx="5">
                  <c:v>0.97715053763440896</c:v>
                </c:pt>
                <c:pt idx="6">
                  <c:v>0.97513440860215095</c:v>
                </c:pt>
                <c:pt idx="7" formatCode="0%">
                  <c:v>0.96572580645161299</c:v>
                </c:pt>
                <c:pt idx="8" formatCode="0%">
                  <c:v>0.97043010752688197</c:v>
                </c:pt>
                <c:pt idx="9" formatCode="0%">
                  <c:v>0.95138888888888895</c:v>
                </c:pt>
                <c:pt idx="10" formatCode="0%">
                  <c:v>0.99462365591397806</c:v>
                </c:pt>
                <c:pt idx="11" formatCode="0%">
                  <c:v>0.97361111111111098</c:v>
                </c:pt>
                <c:pt idx="12" formatCode="0%">
                  <c:v>0.97647849462365599</c:v>
                </c:pt>
                <c:pt idx="13" formatCode="0.0%">
                  <c:v>0.97633288530465956</c:v>
                </c:pt>
                <c:pt idx="14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6EE-465F-A811-4BA60DCED5C7}"/>
            </c:ext>
          </c:extLst>
        </c:ser>
        <c:ser>
          <c:idx val="10"/>
          <c:order val="1"/>
          <c:tx>
            <c:strRef>
              <c:f>EV!$B$3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8-66EE-465F-A811-4BA60DCED5C7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A-66EE-465F-A811-4BA60DCED5C7}"/>
              </c:ext>
            </c:extLst>
          </c:dPt>
          <c:dPt>
            <c:idx val="7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66EE-465F-A811-4BA60DCED5C7}"/>
              </c:ext>
            </c:extLst>
          </c:dPt>
          <c:cat>
            <c:strRef>
              <c:f>EV!$C$1:$Q$1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EV!$C$3:$Q$3</c:f>
              <c:numCache>
                <c:formatCode>0.00%</c:formatCode>
                <c:ptCount val="15"/>
                <c:pt idx="1">
                  <c:v>0.04</c:v>
                </c:pt>
                <c:pt idx="2">
                  <c:v>7.1779310344827596E-2</c:v>
                </c:pt>
                <c:pt idx="3">
                  <c:v>0.35418256130790199</c:v>
                </c:pt>
                <c:pt idx="4">
                  <c:v>0.260360110803324</c:v>
                </c:pt>
                <c:pt idx="5">
                  <c:v>0.35090784044016499</c:v>
                </c:pt>
                <c:pt idx="6">
                  <c:v>0.34425913163335597</c:v>
                </c:pt>
                <c:pt idx="7">
                  <c:v>0.31565762004175402</c:v>
                </c:pt>
                <c:pt idx="8">
                  <c:v>0.188559556786704</c:v>
                </c:pt>
                <c:pt idx="9">
                  <c:v>0.20732846715328501</c:v>
                </c:pt>
                <c:pt idx="10">
                  <c:v>0.22950000000000001</c:v>
                </c:pt>
                <c:pt idx="11">
                  <c:v>0.18851640513552101</c:v>
                </c:pt>
                <c:pt idx="12">
                  <c:v>0.151397109428768</c:v>
                </c:pt>
                <c:pt idx="13" formatCode="0.0%">
                  <c:v>0.22520400942296723</c:v>
                </c:pt>
                <c:pt idx="14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66EE-465F-A811-4BA60DCED5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854967088"/>
        <c:axId val="-1982637520"/>
      </c:barChart>
      <c:lineChart>
        <c:grouping val="standard"/>
        <c:varyColors val="0"/>
        <c:ser>
          <c:idx val="5"/>
          <c:order val="2"/>
          <c:tx>
            <c:strRef>
              <c:f>EV!$B$4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E-66EE-465F-A811-4BA60DCED5C7}"/>
              </c:ext>
            </c:extLst>
          </c:dPt>
          <c:cat>
            <c:strRef>
              <c:f>EV!$C$1:$Q$1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EV!$C$4:$Q$4</c:f>
              <c:numCache>
                <c:formatCode>0.00</c:formatCode>
                <c:ptCount val="15"/>
                <c:pt idx="1">
                  <c:v>29.76</c:v>
                </c:pt>
                <c:pt idx="2">
                  <c:v>26.02</c:v>
                </c:pt>
                <c:pt idx="3">
                  <c:v>259.97000000000003</c:v>
                </c:pt>
                <c:pt idx="4">
                  <c:v>93.99</c:v>
                </c:pt>
                <c:pt idx="5">
                  <c:v>255.10999999999996</c:v>
                </c:pt>
                <c:pt idx="6">
                  <c:v>83.25333333333333</c:v>
                </c:pt>
                <c:pt idx="7">
                  <c:v>75.599999999999994</c:v>
                </c:pt>
                <c:pt idx="8">
                  <c:v>45.379999999999995</c:v>
                </c:pt>
                <c:pt idx="9">
                  <c:v>28.403999999999996</c:v>
                </c:pt>
                <c:pt idx="10">
                  <c:v>169.83</c:v>
                </c:pt>
                <c:pt idx="11">
                  <c:v>132.14999999999998</c:v>
                </c:pt>
                <c:pt idx="12">
                  <c:v>109.99000000000001</c:v>
                </c:pt>
                <c:pt idx="13">
                  <c:v>109.12144444444442</c:v>
                </c:pt>
                <c:pt idx="14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66EE-465F-A811-4BA60DCED5C7}"/>
            </c:ext>
          </c:extLst>
        </c:ser>
        <c:ser>
          <c:idx val="4"/>
          <c:order val="3"/>
          <c:tx>
            <c:strRef>
              <c:f>EV!$B$5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EV!$C$1:$Q$1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EV!$C$5:$Q$5</c:f>
              <c:numCache>
                <c:formatCode>0.00</c:formatCode>
                <c:ptCount val="15"/>
                <c:pt idx="1">
                  <c:v>0</c:v>
                </c:pt>
                <c:pt idx="2">
                  <c:v>6</c:v>
                </c:pt>
                <c:pt idx="3">
                  <c:v>0</c:v>
                </c:pt>
                <c:pt idx="4">
                  <c:v>4</c:v>
                </c:pt>
                <c:pt idx="5">
                  <c:v>0</c:v>
                </c:pt>
                <c:pt idx="6">
                  <c:v>0.33333333333333331</c:v>
                </c:pt>
                <c:pt idx="7">
                  <c:v>1.6666666666666667</c:v>
                </c:pt>
                <c:pt idx="8">
                  <c:v>3</c:v>
                </c:pt>
                <c:pt idx="9">
                  <c:v>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1.4166666666666667</c:v>
                </c:pt>
                <c:pt idx="14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66EE-465F-A811-4BA60DCED5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2632624"/>
        <c:axId val="-1982633712"/>
      </c:lineChart>
      <c:catAx>
        <c:axId val="-8549670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82637520"/>
        <c:crosses val="autoZero"/>
        <c:auto val="1"/>
        <c:lblAlgn val="ctr"/>
        <c:lblOffset val="100"/>
        <c:noMultiLvlLbl val="0"/>
      </c:catAx>
      <c:valAx>
        <c:axId val="-198263752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854967088"/>
        <c:crosses val="autoZero"/>
        <c:crossBetween val="between"/>
      </c:valAx>
      <c:valAx>
        <c:axId val="-1982633712"/>
        <c:scaling>
          <c:orientation val="minMax"/>
          <c:max val="6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2632624"/>
        <c:crosses val="max"/>
        <c:crossBetween val="between"/>
      </c:valAx>
      <c:catAx>
        <c:axId val="-198263262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82633712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EV!$B$28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9F2-4FA0-A34E-92B3973885DB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9F2-4FA0-A34E-92B3973885DB}"/>
              </c:ext>
            </c:extLst>
          </c:dPt>
          <c:dPt>
            <c:idx val="7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9F2-4FA0-A34E-92B3973885DB}"/>
              </c:ext>
            </c:extLst>
          </c:dPt>
          <c:cat>
            <c:strRef>
              <c:f>EV!$C$17:$Q$17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EV!$C$18:$Q$18</c:f>
              <c:numCache>
                <c:formatCode>0.0%</c:formatCode>
                <c:ptCount val="15"/>
                <c:pt idx="1">
                  <c:v>1</c:v>
                </c:pt>
                <c:pt idx="2">
                  <c:v>0.97446236559139798</c:v>
                </c:pt>
                <c:pt idx="3">
                  <c:v>0.98655913978494603</c:v>
                </c:pt>
                <c:pt idx="4">
                  <c:v>0.97043010752688197</c:v>
                </c:pt>
                <c:pt idx="5">
                  <c:v>0.97715053763440896</c:v>
                </c:pt>
                <c:pt idx="6">
                  <c:v>0.97513440860215095</c:v>
                </c:pt>
                <c:pt idx="7">
                  <c:v>0.96572580645161299</c:v>
                </c:pt>
                <c:pt idx="8">
                  <c:v>0.97043010752688197</c:v>
                </c:pt>
                <c:pt idx="9">
                  <c:v>0.95138888888888895</c:v>
                </c:pt>
                <c:pt idx="10">
                  <c:v>0.99462365591397806</c:v>
                </c:pt>
                <c:pt idx="11">
                  <c:v>0.97361111111111098</c:v>
                </c:pt>
                <c:pt idx="12">
                  <c:v>0.97647849462365599</c:v>
                </c:pt>
                <c:pt idx="13">
                  <c:v>0.97633288530465956</c:v>
                </c:pt>
                <c:pt idx="14" formatCode="0.0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9F2-4FA0-A34E-92B3973885DB}"/>
            </c:ext>
          </c:extLst>
        </c:ser>
        <c:ser>
          <c:idx val="10"/>
          <c:order val="1"/>
          <c:tx>
            <c:strRef>
              <c:f>EV!$B$19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8-39F2-4FA0-A34E-92B3973885DB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A-39F2-4FA0-A34E-92B3973885DB}"/>
              </c:ext>
            </c:extLst>
          </c:dPt>
          <c:dPt>
            <c:idx val="7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39F2-4FA0-A34E-92B3973885DB}"/>
              </c:ext>
            </c:extLst>
          </c:dPt>
          <c:cat>
            <c:strRef>
              <c:f>EV!$C$17:$Q$17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EV!$C$19:$Q$19</c:f>
              <c:numCache>
                <c:formatCode>0.0%</c:formatCode>
                <c:ptCount val="15"/>
                <c:pt idx="1">
                  <c:v>0.04</c:v>
                </c:pt>
                <c:pt idx="2">
                  <c:v>7.1779310344827596E-2</c:v>
                </c:pt>
                <c:pt idx="3">
                  <c:v>0.35418256130790199</c:v>
                </c:pt>
                <c:pt idx="4">
                  <c:v>0.260360110803324</c:v>
                </c:pt>
                <c:pt idx="5">
                  <c:v>0.35090784044016499</c:v>
                </c:pt>
                <c:pt idx="6">
                  <c:v>0.34425913163335597</c:v>
                </c:pt>
                <c:pt idx="7">
                  <c:v>0.31565762004175402</c:v>
                </c:pt>
                <c:pt idx="8">
                  <c:v>0.188559556786704</c:v>
                </c:pt>
                <c:pt idx="9">
                  <c:v>0.20732846715328501</c:v>
                </c:pt>
                <c:pt idx="10">
                  <c:v>0.22950000000000001</c:v>
                </c:pt>
                <c:pt idx="11">
                  <c:v>0.18851640513552101</c:v>
                </c:pt>
                <c:pt idx="12">
                  <c:v>0.151397109428768</c:v>
                </c:pt>
                <c:pt idx="13">
                  <c:v>0.22520400942296723</c:v>
                </c:pt>
                <c:pt idx="14" formatCode="0.00%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9F2-4FA0-A34E-92B3973885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982638064"/>
        <c:axId val="-1982634256"/>
      </c:barChart>
      <c:lineChart>
        <c:grouping val="standard"/>
        <c:varyColors val="0"/>
        <c:ser>
          <c:idx val="5"/>
          <c:order val="2"/>
          <c:tx>
            <c:strRef>
              <c:f>EV!$B$20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E-39F2-4FA0-A34E-92B3973885DB}"/>
              </c:ext>
            </c:extLst>
          </c:dPt>
          <c:cat>
            <c:strRef>
              <c:f>EV!$C$17:$Q$17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EV!$C$20:$Q$20</c:f>
              <c:numCache>
                <c:formatCode>0.0</c:formatCode>
                <c:ptCount val="15"/>
                <c:pt idx="1">
                  <c:v>29.76</c:v>
                </c:pt>
                <c:pt idx="2">
                  <c:v>26.02</c:v>
                </c:pt>
                <c:pt idx="3">
                  <c:v>259.97000000000003</c:v>
                </c:pt>
                <c:pt idx="4">
                  <c:v>93.99</c:v>
                </c:pt>
                <c:pt idx="5">
                  <c:v>255.10999999999996</c:v>
                </c:pt>
                <c:pt idx="6">
                  <c:v>83.25333333333333</c:v>
                </c:pt>
                <c:pt idx="7">
                  <c:v>75.599999999999994</c:v>
                </c:pt>
                <c:pt idx="8">
                  <c:v>45.379999999999995</c:v>
                </c:pt>
                <c:pt idx="9">
                  <c:v>28.403999999999996</c:v>
                </c:pt>
                <c:pt idx="10">
                  <c:v>169.83</c:v>
                </c:pt>
                <c:pt idx="11">
                  <c:v>132.14999999999998</c:v>
                </c:pt>
                <c:pt idx="12">
                  <c:v>109.99000000000001</c:v>
                </c:pt>
                <c:pt idx="13" formatCode="0.00">
                  <c:v>109.12144444444442</c:v>
                </c:pt>
                <c:pt idx="14" formatCode="0.00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39F2-4FA0-A34E-92B3973885DB}"/>
            </c:ext>
          </c:extLst>
        </c:ser>
        <c:ser>
          <c:idx val="4"/>
          <c:order val="3"/>
          <c:tx>
            <c:strRef>
              <c:f>EV!$B$21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EV!$C$17:$Q$17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EV!$C$21:$Q$21</c:f>
              <c:numCache>
                <c:formatCode>0.0</c:formatCode>
                <c:ptCount val="15"/>
                <c:pt idx="1">
                  <c:v>0</c:v>
                </c:pt>
                <c:pt idx="2">
                  <c:v>6</c:v>
                </c:pt>
                <c:pt idx="3">
                  <c:v>0</c:v>
                </c:pt>
                <c:pt idx="4">
                  <c:v>4</c:v>
                </c:pt>
                <c:pt idx="5">
                  <c:v>0</c:v>
                </c:pt>
                <c:pt idx="6">
                  <c:v>0.33333333333333331</c:v>
                </c:pt>
                <c:pt idx="7">
                  <c:v>1.6666666666666667</c:v>
                </c:pt>
                <c:pt idx="8">
                  <c:v>3</c:v>
                </c:pt>
                <c:pt idx="9">
                  <c:v>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 formatCode="0.00">
                  <c:v>1.4166666666666667</c:v>
                </c:pt>
                <c:pt idx="14" formatCode="0.00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39F2-4FA0-A34E-92B3973885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2636976"/>
        <c:axId val="-1982638608"/>
      </c:lineChart>
      <c:catAx>
        <c:axId val="-19826380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82634256"/>
        <c:crosses val="autoZero"/>
        <c:auto val="1"/>
        <c:lblAlgn val="ctr"/>
        <c:lblOffset val="100"/>
        <c:noMultiLvlLbl val="0"/>
      </c:catAx>
      <c:valAx>
        <c:axId val="-19826342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 sz="1200"/>
                </a:pPr>
                <a:r>
                  <a:rPr lang="en-US" sz="1200"/>
                  <a:t>% DISPONIBILIDAD FISICA
% UTILIZACION</a:t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1982638064"/>
        <c:crosses val="autoZero"/>
        <c:crossBetween val="between"/>
        <c:majorUnit val="0.2"/>
      </c:valAx>
      <c:valAx>
        <c:axId val="-1982638608"/>
        <c:scaling>
          <c:orientation val="minMax"/>
          <c:max val="6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1982636976"/>
        <c:crosses val="max"/>
        <c:crossBetween val="between"/>
      </c:valAx>
      <c:catAx>
        <c:axId val="-198263697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82638608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txPr>
          <a:bodyPr/>
          <a:lstStyle/>
          <a:p>
            <a:pPr rtl="0">
              <a:defRPr sz="1200"/>
            </a:pPr>
            <a:endParaRPr lang="es-PE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'S-S'!$B$44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'S-S'!$D$33:$N$33</c:f>
            </c:multiLvlStrRef>
          </c:cat>
          <c:val>
            <c:numRef>
              <c:f>'S-S'!$D$44:$N$44</c:f>
            </c:numRef>
          </c:val>
          <c:smooth val="0"/>
          <c:extLst>
            <c:ext xmlns:c16="http://schemas.microsoft.com/office/drawing/2014/chart" uri="{C3380CC4-5D6E-409C-BE32-E72D297353CC}">
              <c16:uniqueId val="{00000000-53AF-49B8-B2D3-DA7EF212F1D6}"/>
            </c:ext>
          </c:extLst>
        </c:ser>
        <c:ser>
          <c:idx val="1"/>
          <c:order val="1"/>
          <c:tx>
            <c:strRef>
              <c:f>'S-S'!$B$47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'S-S'!$D$33:$N$33</c:f>
            </c:multiLvlStrRef>
          </c:cat>
          <c:val>
            <c:numRef>
              <c:f>'S-S'!$D$47:$N$47</c:f>
            </c:numRef>
          </c:val>
          <c:smooth val="0"/>
          <c:extLst>
            <c:ext xmlns:c16="http://schemas.microsoft.com/office/drawing/2014/chart" uri="{C3380CC4-5D6E-409C-BE32-E72D297353CC}">
              <c16:uniqueId val="{00000001-53AF-49B8-B2D3-DA7EF212F1D6}"/>
            </c:ext>
          </c:extLst>
        </c:ser>
        <c:ser>
          <c:idx val="2"/>
          <c:order val="2"/>
          <c:tx>
            <c:strRef>
              <c:f>'S-S'!$B$45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'S-S'!$D$33:$N$33</c:f>
            </c:multiLvlStrRef>
          </c:cat>
          <c:val>
            <c:numRef>
              <c:f>'S-S'!$D$45:$N$45</c:f>
            </c:numRef>
          </c:val>
          <c:smooth val="0"/>
          <c:extLst>
            <c:ext xmlns:c16="http://schemas.microsoft.com/office/drawing/2014/chart" uri="{C3380CC4-5D6E-409C-BE32-E72D297353CC}">
              <c16:uniqueId val="{00000002-53AF-49B8-B2D3-DA7EF212F1D6}"/>
            </c:ext>
          </c:extLst>
        </c:ser>
        <c:ser>
          <c:idx val="3"/>
          <c:order val="3"/>
          <c:tx>
            <c:strRef>
              <c:f>'S-S'!$B$46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'S-S'!$D$33:$N$33</c:f>
            </c:multiLvlStrRef>
          </c:cat>
          <c:val>
            <c:numRef>
              <c:f>'S-S'!$D$46:$N$46</c:f>
            </c:numRef>
          </c:val>
          <c:smooth val="0"/>
          <c:extLst>
            <c:ext xmlns:c16="http://schemas.microsoft.com/office/drawing/2014/chart" uri="{C3380CC4-5D6E-409C-BE32-E72D297353CC}">
              <c16:uniqueId val="{00000003-53AF-49B8-B2D3-DA7EF212F1D6}"/>
            </c:ext>
          </c:extLst>
        </c:ser>
        <c:ser>
          <c:idx val="4"/>
          <c:order val="4"/>
          <c:tx>
            <c:strRef>
              <c:f>'S-S'!$B$42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'S-S'!$D$33:$N$33</c:f>
            </c:multiLvlStrRef>
          </c:cat>
          <c:val>
            <c:numRef>
              <c:f>'S-S'!$D$42:$N$42</c:f>
            </c:numRef>
          </c:val>
          <c:smooth val="0"/>
          <c:extLst>
            <c:ext xmlns:c16="http://schemas.microsoft.com/office/drawing/2014/chart" uri="{C3380CC4-5D6E-409C-BE32-E72D297353CC}">
              <c16:uniqueId val="{00000004-53AF-49B8-B2D3-DA7EF212F1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2635344"/>
        <c:axId val="-1982634800"/>
      </c:lineChart>
      <c:catAx>
        <c:axId val="-19826353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1982634800"/>
        <c:crosses val="autoZero"/>
        <c:auto val="1"/>
        <c:lblAlgn val="ctr"/>
        <c:lblOffset val="100"/>
        <c:noMultiLvlLbl val="0"/>
      </c:catAx>
      <c:valAx>
        <c:axId val="-1982634800"/>
        <c:scaling>
          <c:orientation val="minMax"/>
          <c:max val="1"/>
          <c:min val="0.5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2635344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EV!$B$2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EV!$C$1:$Q$1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EV!$C$2:$Q$2</c:f>
              <c:numCache>
                <c:formatCode>0.00%</c:formatCode>
                <c:ptCount val="15"/>
                <c:pt idx="1">
                  <c:v>1</c:v>
                </c:pt>
                <c:pt idx="2">
                  <c:v>0.97446236559139798</c:v>
                </c:pt>
                <c:pt idx="3">
                  <c:v>0.98655913978494603</c:v>
                </c:pt>
                <c:pt idx="4">
                  <c:v>0.97043010752688197</c:v>
                </c:pt>
                <c:pt idx="5">
                  <c:v>0.97715053763440896</c:v>
                </c:pt>
                <c:pt idx="6">
                  <c:v>0.97513440860215095</c:v>
                </c:pt>
                <c:pt idx="7" formatCode="0%">
                  <c:v>0.96572580645161299</c:v>
                </c:pt>
                <c:pt idx="8" formatCode="0%">
                  <c:v>0.97043010752688197</c:v>
                </c:pt>
                <c:pt idx="9" formatCode="0%">
                  <c:v>0.95138888888888895</c:v>
                </c:pt>
                <c:pt idx="10" formatCode="0%">
                  <c:v>0.99462365591397806</c:v>
                </c:pt>
                <c:pt idx="11" formatCode="0%">
                  <c:v>0.97361111111111098</c:v>
                </c:pt>
                <c:pt idx="12" formatCode="0%">
                  <c:v>0.97647849462365599</c:v>
                </c:pt>
                <c:pt idx="13" formatCode="0.0%">
                  <c:v>0.97633288530465956</c:v>
                </c:pt>
                <c:pt idx="14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447-4324-8BD7-7D24D11980B8}"/>
            </c:ext>
          </c:extLst>
        </c:ser>
        <c:ser>
          <c:idx val="1"/>
          <c:order val="1"/>
          <c:tx>
            <c:strRef>
              <c:f>EV!$B$3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EV!$C$1:$Q$1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EV!$C$3:$Q$3</c:f>
              <c:numCache>
                <c:formatCode>0.00%</c:formatCode>
                <c:ptCount val="15"/>
                <c:pt idx="1">
                  <c:v>0.04</c:v>
                </c:pt>
                <c:pt idx="2">
                  <c:v>7.1779310344827596E-2</c:v>
                </c:pt>
                <c:pt idx="3">
                  <c:v>0.35418256130790199</c:v>
                </c:pt>
                <c:pt idx="4">
                  <c:v>0.260360110803324</c:v>
                </c:pt>
                <c:pt idx="5">
                  <c:v>0.35090784044016499</c:v>
                </c:pt>
                <c:pt idx="6">
                  <c:v>0.34425913163335597</c:v>
                </c:pt>
                <c:pt idx="7">
                  <c:v>0.31565762004175402</c:v>
                </c:pt>
                <c:pt idx="8">
                  <c:v>0.188559556786704</c:v>
                </c:pt>
                <c:pt idx="9">
                  <c:v>0.20732846715328501</c:v>
                </c:pt>
                <c:pt idx="10">
                  <c:v>0.22950000000000001</c:v>
                </c:pt>
                <c:pt idx="11">
                  <c:v>0.18851640513552101</c:v>
                </c:pt>
                <c:pt idx="12">
                  <c:v>0.151397109428768</c:v>
                </c:pt>
                <c:pt idx="13" formatCode="0.0%">
                  <c:v>0.22520400942296723</c:v>
                </c:pt>
                <c:pt idx="14">
                  <c:v>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447-4324-8BD7-7D24D11980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136422944"/>
        <c:axId val="-1136427840"/>
      </c:lineChart>
      <c:catAx>
        <c:axId val="-11364229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136427840"/>
        <c:crosses val="autoZero"/>
        <c:auto val="1"/>
        <c:lblAlgn val="ctr"/>
        <c:lblOffset val="100"/>
        <c:noMultiLvlLbl val="0"/>
      </c:catAx>
      <c:valAx>
        <c:axId val="-113642784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136422944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996427916363434"/>
          <c:y val="0.21186602092730758"/>
          <c:w val="0.78498828400315057"/>
          <c:h val="0.61961719807635485"/>
        </c:manualLayout>
      </c:layout>
      <c:lineChart>
        <c:grouping val="standard"/>
        <c:varyColors val="0"/>
        <c:ser>
          <c:idx val="0"/>
          <c:order val="0"/>
          <c:tx>
            <c:strRef>
              <c:f>EV!$B$18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dLbls>
            <c:numFmt formatCode="0.0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/>
                </a:pPr>
                <a:endParaRPr lang="es-PE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EV!$C$17:$Q$17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EV!$C$18:$Q$18</c:f>
              <c:numCache>
                <c:formatCode>0.0%</c:formatCode>
                <c:ptCount val="15"/>
                <c:pt idx="1">
                  <c:v>1</c:v>
                </c:pt>
                <c:pt idx="2">
                  <c:v>0.97446236559139798</c:v>
                </c:pt>
                <c:pt idx="3">
                  <c:v>0.98655913978494603</c:v>
                </c:pt>
                <c:pt idx="4">
                  <c:v>0.97043010752688197</c:v>
                </c:pt>
                <c:pt idx="5">
                  <c:v>0.97715053763440896</c:v>
                </c:pt>
                <c:pt idx="6">
                  <c:v>0.97513440860215095</c:v>
                </c:pt>
                <c:pt idx="7">
                  <c:v>0.96572580645161299</c:v>
                </c:pt>
                <c:pt idx="8">
                  <c:v>0.97043010752688197</c:v>
                </c:pt>
                <c:pt idx="9">
                  <c:v>0.95138888888888895</c:v>
                </c:pt>
                <c:pt idx="10">
                  <c:v>0.99462365591397806</c:v>
                </c:pt>
                <c:pt idx="11">
                  <c:v>0.97361111111111098</c:v>
                </c:pt>
                <c:pt idx="12">
                  <c:v>0.97647849462365599</c:v>
                </c:pt>
                <c:pt idx="13">
                  <c:v>0.97633288530465956</c:v>
                </c:pt>
                <c:pt idx="14" formatCode="0.0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96A-458C-983C-5AFA5E58A2F5}"/>
            </c:ext>
          </c:extLst>
        </c:ser>
        <c:ser>
          <c:idx val="1"/>
          <c:order val="1"/>
          <c:tx>
            <c:strRef>
              <c:f>EV!$B$19</c:f>
              <c:strCache>
                <c:ptCount val="1"/>
                <c:pt idx="0">
                  <c:v>UTIL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dLbls>
            <c:numFmt formatCode="0.0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t">
                <a:spAutoFit/>
              </a:bodyPr>
              <a:lstStyle/>
              <a:p>
                <a:pPr>
                  <a:defRPr sz="1400"/>
                </a:pPr>
                <a:endParaRPr lang="es-PE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EV!$C$17:$Q$17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EV!$C$19:$Q$19</c:f>
              <c:numCache>
                <c:formatCode>0.0%</c:formatCode>
                <c:ptCount val="15"/>
                <c:pt idx="1">
                  <c:v>0.04</c:v>
                </c:pt>
                <c:pt idx="2">
                  <c:v>7.1779310344827596E-2</c:v>
                </c:pt>
                <c:pt idx="3">
                  <c:v>0.35418256130790199</c:v>
                </c:pt>
                <c:pt idx="4">
                  <c:v>0.260360110803324</c:v>
                </c:pt>
                <c:pt idx="5">
                  <c:v>0.35090784044016499</c:v>
                </c:pt>
                <c:pt idx="6">
                  <c:v>0.34425913163335597</c:v>
                </c:pt>
                <c:pt idx="7">
                  <c:v>0.31565762004175402</c:v>
                </c:pt>
                <c:pt idx="8">
                  <c:v>0.188559556786704</c:v>
                </c:pt>
                <c:pt idx="9">
                  <c:v>0.20732846715328501</c:v>
                </c:pt>
                <c:pt idx="10">
                  <c:v>0.22950000000000001</c:v>
                </c:pt>
                <c:pt idx="11">
                  <c:v>0.18851640513552101</c:v>
                </c:pt>
                <c:pt idx="12">
                  <c:v>0.151397109428768</c:v>
                </c:pt>
                <c:pt idx="13">
                  <c:v>0.22520400942296723</c:v>
                </c:pt>
                <c:pt idx="14" formatCode="0.00%">
                  <c:v>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96A-458C-983C-5AFA5E58A2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136427296"/>
        <c:axId val="-1136421856"/>
      </c:lineChart>
      <c:catAx>
        <c:axId val="-11364272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136421856"/>
        <c:crosses val="autoZero"/>
        <c:auto val="1"/>
        <c:lblAlgn val="ctr"/>
        <c:lblOffset val="100"/>
        <c:noMultiLvlLbl val="0"/>
      </c:catAx>
      <c:valAx>
        <c:axId val="-11364218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UTILIZACION Y 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136427296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  <c:userShapes r:id="rId1"/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'J-S'!$B$12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val>
            <c:numRef>
              <c:f>'J-S'!$C$2:$AP$2</c:f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34A2-4BDF-8452-01D07BF69806}"/>
            </c:ext>
          </c:extLst>
        </c:ser>
        <c:ser>
          <c:idx val="10"/>
          <c:order val="1"/>
          <c:tx>
            <c:strRef>
              <c:f>'J-S'!$B$3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val>
            <c:numRef>
              <c:f>'J-S'!$C$3:$AP$3</c:f>
            </c:numRef>
          </c:val>
          <c:extLst>
            <c:ext xmlns:c16="http://schemas.microsoft.com/office/drawing/2014/chart" uri="{C3380CC4-5D6E-409C-BE32-E72D297353CC}">
              <c16:uniqueId val="{00000001-34A2-4BDF-8452-01D07BF698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933275296"/>
        <c:axId val="-1933278560"/>
      </c:barChart>
      <c:lineChart>
        <c:grouping val="standard"/>
        <c:varyColors val="0"/>
        <c:ser>
          <c:idx val="5"/>
          <c:order val="2"/>
          <c:tx>
            <c:strRef>
              <c:f>'J-S'!$B$4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val>
            <c:numRef>
              <c:f>'J-S'!$C$4:$AP$4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34A2-4BDF-8452-01D07BF69806}"/>
            </c:ext>
          </c:extLst>
        </c:ser>
        <c:ser>
          <c:idx val="4"/>
          <c:order val="3"/>
          <c:tx>
            <c:strRef>
              <c:f>'J-S'!$B$5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val>
            <c:numRef>
              <c:f>'J-S'!$C$5:$AP$5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34A2-4BDF-8452-01D07BF698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3276384"/>
        <c:axId val="-1933274752"/>
      </c:lineChart>
      <c:catAx>
        <c:axId val="-19332752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33278560"/>
        <c:crosses val="autoZero"/>
        <c:auto val="1"/>
        <c:lblAlgn val="ctr"/>
        <c:lblOffset val="100"/>
        <c:noMultiLvlLbl val="0"/>
      </c:catAx>
      <c:valAx>
        <c:axId val="-193327856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3275296"/>
        <c:crosses val="autoZero"/>
        <c:crossBetween val="between"/>
      </c:valAx>
      <c:valAx>
        <c:axId val="-1933274752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3276384"/>
        <c:crosses val="max"/>
        <c:crossBetween val="between"/>
      </c:valAx>
      <c:catAx>
        <c:axId val="-193327638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33274752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'J-S'!$B$12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'J-S'!$D$12:$N$12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12CE-40A6-B588-27E67F09F044}"/>
            </c:ext>
          </c:extLst>
        </c:ser>
        <c:ser>
          <c:idx val="1"/>
          <c:order val="1"/>
          <c:tx>
            <c:strRef>
              <c:f>'J-S'!$B$15</c:f>
              <c:strCache>
                <c:ptCount val="1"/>
                <c:pt idx="0">
                  <c:v>% REP. NO PROG. </c:v>
                </c:pt>
              </c:strCache>
            </c:strRef>
          </c:tx>
          <c:val>
            <c:numRef>
              <c:f>'J-S'!$D$15:$N$15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12CE-40A6-B588-27E67F09F044}"/>
            </c:ext>
          </c:extLst>
        </c:ser>
        <c:ser>
          <c:idx val="2"/>
          <c:order val="2"/>
          <c:tx>
            <c:strRef>
              <c:f>'J-S'!$B$13</c:f>
              <c:strCache>
                <c:ptCount val="1"/>
                <c:pt idx="0">
                  <c:v>% MANTTO (PM) </c:v>
                </c:pt>
              </c:strCache>
            </c:strRef>
          </c:tx>
          <c:val>
            <c:numRef>
              <c:f>'J-S'!$D$13:$N$13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12CE-40A6-B588-27E67F09F044}"/>
            </c:ext>
          </c:extLst>
        </c:ser>
        <c:ser>
          <c:idx val="3"/>
          <c:order val="3"/>
          <c:tx>
            <c:strRef>
              <c:f>'J-S'!$B$14</c:f>
              <c:strCache>
                <c:ptCount val="1"/>
                <c:pt idx="0">
                  <c:v>% REP. PROG. </c:v>
                </c:pt>
              </c:strCache>
            </c:strRef>
          </c:tx>
          <c:val>
            <c:numRef>
              <c:f>'J-S'!$D$14:$N$14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12CE-40A6-B588-27E67F09F044}"/>
            </c:ext>
          </c:extLst>
        </c:ser>
        <c:ser>
          <c:idx val="4"/>
          <c:order val="4"/>
          <c:tx>
            <c:strRef>
              <c:f>'J-S'!$B$10</c:f>
              <c:strCache>
                <c:ptCount val="1"/>
                <c:pt idx="0">
                  <c:v>H. PROG.MES</c:v>
                </c:pt>
              </c:strCache>
            </c:strRef>
          </c:tx>
          <c:val>
            <c:numRef>
              <c:f>'J-S'!$D$10:$N$10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12CE-40A6-B588-27E67F09F0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3274208"/>
        <c:axId val="-1933272576"/>
      </c:lineChart>
      <c:catAx>
        <c:axId val="-19332742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33272576"/>
        <c:crosses val="autoZero"/>
        <c:auto val="1"/>
        <c:lblAlgn val="ctr"/>
        <c:lblOffset val="100"/>
        <c:noMultiLvlLbl val="0"/>
      </c:catAx>
      <c:valAx>
        <c:axId val="-1933272576"/>
        <c:scaling>
          <c:orientation val="minMax"/>
          <c:max val="1"/>
          <c:min val="0.5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3274208"/>
        <c:crosses val="autoZero"/>
        <c:crossBetween val="between"/>
        <c:majorUnit val="7.0000000000000021E-2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VOLQ!$B$28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cat>
            <c:strRef>
              <c:f>VOLQ!$C$17:$Q$17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VOLQ!$C$18:$Q$18</c:f>
              <c:numCache>
                <c:formatCode>0%</c:formatCode>
                <c:ptCount val="15"/>
                <c:pt idx="1">
                  <c:v>0.978494623655914</c:v>
                </c:pt>
                <c:pt idx="2">
                  <c:v>0.989247311827957</c:v>
                </c:pt>
                <c:pt idx="3">
                  <c:v>0.989247311827957</c:v>
                </c:pt>
                <c:pt idx="4">
                  <c:v>0.97580645161290303</c:v>
                </c:pt>
                <c:pt idx="5">
                  <c:v>0.94354838709677402</c:v>
                </c:pt>
                <c:pt idx="6">
                  <c:v>0.98387096774193605</c:v>
                </c:pt>
                <c:pt idx="7">
                  <c:v>0.98387096774193605</c:v>
                </c:pt>
                <c:pt idx="8">
                  <c:v>0.42069892473118298</c:v>
                </c:pt>
                <c:pt idx="9">
                  <c:v>0.76388888888888895</c:v>
                </c:pt>
                <c:pt idx="10">
                  <c:v>0.91845430107526904</c:v>
                </c:pt>
                <c:pt idx="11">
                  <c:v>0.94130000000000003</c:v>
                </c:pt>
                <c:pt idx="12">
                  <c:v>0.94448924731182804</c:v>
                </c:pt>
                <c:pt idx="13" formatCode="0.0%">
                  <c:v>0.90274311529271223</c:v>
                </c:pt>
                <c:pt idx="14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F9A-4FBD-A5B2-12C7FEEF6A46}"/>
            </c:ext>
          </c:extLst>
        </c:ser>
        <c:ser>
          <c:idx val="10"/>
          <c:order val="1"/>
          <c:tx>
            <c:strRef>
              <c:f>VOLQ!$B$19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cat>
            <c:strRef>
              <c:f>VOLQ!$C$17:$Q$17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VOLQ!$C$19:$Q$19</c:f>
              <c:numCache>
                <c:formatCode>0.00%</c:formatCode>
                <c:ptCount val="15"/>
                <c:pt idx="1">
                  <c:v>0.52743589743589703</c:v>
                </c:pt>
                <c:pt idx="2">
                  <c:v>0.38174365942028998</c:v>
                </c:pt>
                <c:pt idx="3">
                  <c:v>0.3691231884058</c:v>
                </c:pt>
                <c:pt idx="4">
                  <c:v>0.66507346189164396</c:v>
                </c:pt>
                <c:pt idx="5">
                  <c:v>0.75039886039885995</c:v>
                </c:pt>
                <c:pt idx="6">
                  <c:v>0.50177595628415295</c:v>
                </c:pt>
                <c:pt idx="7">
                  <c:v>0.50232240437158404</c:v>
                </c:pt>
                <c:pt idx="8">
                  <c:v>0.46453674121405703</c:v>
                </c:pt>
                <c:pt idx="9">
                  <c:v>0.49927272727273098</c:v>
                </c:pt>
                <c:pt idx="10">
                  <c:v>0.52683183820408896</c:v>
                </c:pt>
                <c:pt idx="11">
                  <c:v>0.45889999999999997</c:v>
                </c:pt>
                <c:pt idx="12">
                  <c:v>0.53650206346947504</c:v>
                </c:pt>
                <c:pt idx="13" formatCode="0.0%">
                  <c:v>0.51532639986404838</c:v>
                </c:pt>
                <c:pt idx="14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F9A-4FBD-A5B2-12C7FEEF6A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855025392"/>
        <c:axId val="-855024848"/>
      </c:barChart>
      <c:lineChart>
        <c:grouping val="standard"/>
        <c:varyColors val="0"/>
        <c:ser>
          <c:idx val="5"/>
          <c:order val="2"/>
          <c:tx>
            <c:strRef>
              <c:f>VOLQ!$B$20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VOLQ!$C$17:$Q$17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VOLQ!$C$20:$Q$20</c:f>
              <c:numCache>
                <c:formatCode>0.00</c:formatCode>
                <c:ptCount val="15"/>
                <c:pt idx="1">
                  <c:v>383.97333333333336</c:v>
                </c:pt>
                <c:pt idx="2">
                  <c:v>280.96333333333331</c:v>
                </c:pt>
                <c:pt idx="3">
                  <c:v>271.66666666666669</c:v>
                </c:pt>
                <c:pt idx="4">
                  <c:v>482.84333333333331</c:v>
                </c:pt>
                <c:pt idx="5">
                  <c:v>263.39</c:v>
                </c:pt>
                <c:pt idx="6">
                  <c:v>367.3</c:v>
                </c:pt>
                <c:pt idx="7">
                  <c:v>122.56666666666644</c:v>
                </c:pt>
                <c:pt idx="8">
                  <c:v>18.174999999999997</c:v>
                </c:pt>
                <c:pt idx="9">
                  <c:v>34.325000000000273</c:v>
                </c:pt>
                <c:pt idx="10">
                  <c:v>72</c:v>
                </c:pt>
                <c:pt idx="11">
                  <c:v>44.43</c:v>
                </c:pt>
                <c:pt idx="12">
                  <c:v>75.400000000000006</c:v>
                </c:pt>
                <c:pt idx="13">
                  <c:v>201.41944444444448</c:v>
                </c:pt>
                <c:pt idx="14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F9A-4FBD-A5B2-12C7FEEF6A46}"/>
            </c:ext>
          </c:extLst>
        </c:ser>
        <c:ser>
          <c:idx val="4"/>
          <c:order val="3"/>
          <c:tx>
            <c:strRef>
              <c:f>VOLQ!$B$21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VOLQ!$C$17:$Q$17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VOLQ!$C$21:$Q$21</c:f>
              <c:numCache>
                <c:formatCode>0.00</c:formatCode>
                <c:ptCount val="15"/>
                <c:pt idx="1">
                  <c:v>0</c:v>
                </c:pt>
                <c:pt idx="2">
                  <c:v>0</c:v>
                </c:pt>
                <c:pt idx="3">
                  <c:v>8</c:v>
                </c:pt>
                <c:pt idx="4">
                  <c:v>18</c:v>
                </c:pt>
                <c:pt idx="5">
                  <c:v>9</c:v>
                </c:pt>
                <c:pt idx="6">
                  <c:v>12</c:v>
                </c:pt>
                <c:pt idx="7">
                  <c:v>3</c:v>
                </c:pt>
                <c:pt idx="8">
                  <c:v>53.5</c:v>
                </c:pt>
                <c:pt idx="9">
                  <c:v>17.25</c:v>
                </c:pt>
                <c:pt idx="10">
                  <c:v>11.834</c:v>
                </c:pt>
                <c:pt idx="11">
                  <c:v>4.47</c:v>
                </c:pt>
                <c:pt idx="12">
                  <c:v>6.8599999999999994</c:v>
                </c:pt>
                <c:pt idx="13">
                  <c:v>11.992833333333332</c:v>
                </c:pt>
                <c:pt idx="14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F9A-4FBD-A5B2-12C7FEEF6A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855028112"/>
        <c:axId val="-855023760"/>
      </c:lineChart>
      <c:catAx>
        <c:axId val="-8550253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855024848"/>
        <c:crosses val="autoZero"/>
        <c:auto val="1"/>
        <c:lblAlgn val="ctr"/>
        <c:lblOffset val="100"/>
        <c:noMultiLvlLbl val="0"/>
      </c:catAx>
      <c:valAx>
        <c:axId val="-85502484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855025392"/>
        <c:crosses val="autoZero"/>
        <c:crossBetween val="between"/>
      </c:valAx>
      <c:valAx>
        <c:axId val="-855023760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855028112"/>
        <c:crosses val="max"/>
        <c:crossBetween val="between"/>
      </c:valAx>
      <c:catAx>
        <c:axId val="-85502811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855023760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'J-S'!$B$28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'J-S'!$D$17:$N$17</c:f>
            </c:multiLvlStrRef>
          </c:cat>
          <c:val>
            <c:numRef>
              <c:f>'J-S'!$D$28:$N$28</c:f>
            </c:numRef>
          </c:val>
          <c:smooth val="0"/>
          <c:extLst>
            <c:ext xmlns:c16="http://schemas.microsoft.com/office/drawing/2014/chart" uri="{C3380CC4-5D6E-409C-BE32-E72D297353CC}">
              <c16:uniqueId val="{00000000-A5A1-41A6-B659-EC065A008D7C}"/>
            </c:ext>
          </c:extLst>
        </c:ser>
        <c:ser>
          <c:idx val="1"/>
          <c:order val="1"/>
          <c:tx>
            <c:strRef>
              <c:f>'J-S'!$B$31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'J-S'!$D$17:$N$17</c:f>
            </c:multiLvlStrRef>
          </c:cat>
          <c:val>
            <c:numRef>
              <c:f>'J-S'!$D$31:$N$31</c:f>
            </c:numRef>
          </c:val>
          <c:smooth val="0"/>
          <c:extLst>
            <c:ext xmlns:c16="http://schemas.microsoft.com/office/drawing/2014/chart" uri="{C3380CC4-5D6E-409C-BE32-E72D297353CC}">
              <c16:uniqueId val="{00000001-A5A1-41A6-B659-EC065A008D7C}"/>
            </c:ext>
          </c:extLst>
        </c:ser>
        <c:ser>
          <c:idx val="2"/>
          <c:order val="2"/>
          <c:tx>
            <c:strRef>
              <c:f>'J-S'!$B$29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'J-S'!$D$17:$N$17</c:f>
            </c:multiLvlStrRef>
          </c:cat>
          <c:val>
            <c:numRef>
              <c:f>'J-S'!$D$29:$N$29</c:f>
            </c:numRef>
          </c:val>
          <c:smooth val="0"/>
          <c:extLst>
            <c:ext xmlns:c16="http://schemas.microsoft.com/office/drawing/2014/chart" uri="{C3380CC4-5D6E-409C-BE32-E72D297353CC}">
              <c16:uniqueId val="{00000002-A5A1-41A6-B659-EC065A008D7C}"/>
            </c:ext>
          </c:extLst>
        </c:ser>
        <c:ser>
          <c:idx val="3"/>
          <c:order val="3"/>
          <c:tx>
            <c:strRef>
              <c:f>'J-S'!$B$30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'J-S'!$D$17:$N$17</c:f>
            </c:multiLvlStrRef>
          </c:cat>
          <c:val>
            <c:numRef>
              <c:f>'J-S'!$D$30:$N$30</c:f>
            </c:numRef>
          </c:val>
          <c:smooth val="0"/>
          <c:extLst>
            <c:ext xmlns:c16="http://schemas.microsoft.com/office/drawing/2014/chart" uri="{C3380CC4-5D6E-409C-BE32-E72D297353CC}">
              <c16:uniqueId val="{00000003-A5A1-41A6-B659-EC065A008D7C}"/>
            </c:ext>
          </c:extLst>
        </c:ser>
        <c:ser>
          <c:idx val="4"/>
          <c:order val="4"/>
          <c:tx>
            <c:strRef>
              <c:f>'J-S'!$B$26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'J-S'!$D$17:$N$17</c:f>
            </c:multiLvlStrRef>
          </c:cat>
          <c:val>
            <c:numRef>
              <c:f>'J-S'!$D$26:$N$26</c:f>
            </c:numRef>
          </c:val>
          <c:smooth val="0"/>
          <c:extLst>
            <c:ext xmlns:c16="http://schemas.microsoft.com/office/drawing/2014/chart" uri="{C3380CC4-5D6E-409C-BE32-E72D297353CC}">
              <c16:uniqueId val="{00000004-A5A1-41A6-B659-EC065A008D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855025936"/>
        <c:axId val="-855024304"/>
      </c:lineChart>
      <c:catAx>
        <c:axId val="-8550259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855024304"/>
        <c:crosses val="autoZero"/>
        <c:auto val="1"/>
        <c:lblAlgn val="ctr"/>
        <c:lblOffset val="100"/>
        <c:noMultiLvlLbl val="0"/>
      </c:catAx>
      <c:valAx>
        <c:axId val="-855024304"/>
        <c:scaling>
          <c:orientation val="minMax"/>
          <c:max val="1"/>
          <c:min val="0.18000000000000024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855025936"/>
        <c:crosses val="autoZero"/>
        <c:crossBetween val="between"/>
        <c:majorUnit val="6.0000000000000032E-2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VOLQ!$B$44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62D-4A84-9395-4B77DA7D231D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62D-4A84-9395-4B77DA7D231D}"/>
              </c:ext>
            </c:extLst>
          </c:dPt>
          <c:dPt>
            <c:idx val="7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62D-4A84-9395-4B77DA7D231D}"/>
              </c:ext>
            </c:extLst>
          </c:dPt>
          <c:cat>
            <c:strRef>
              <c:f>VOLQ!$C$33:$Q$33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VOLQ!$C$34:$Q$34</c:f>
              <c:numCache>
                <c:formatCode>0%</c:formatCode>
                <c:ptCount val="15"/>
                <c:pt idx="1">
                  <c:v>0.956989247311828</c:v>
                </c:pt>
                <c:pt idx="2">
                  <c:v>0.98118279569892497</c:v>
                </c:pt>
                <c:pt idx="3">
                  <c:v>0.95967741935483897</c:v>
                </c:pt>
                <c:pt idx="4">
                  <c:v>0.96505376344086002</c:v>
                </c:pt>
                <c:pt idx="5">
                  <c:v>0.97715053763440896</c:v>
                </c:pt>
                <c:pt idx="6">
                  <c:v>0.97311827956989305</c:v>
                </c:pt>
                <c:pt idx="7">
                  <c:v>0.54502688172043001</c:v>
                </c:pt>
                <c:pt idx="8">
                  <c:v>0.78629032258064502</c:v>
                </c:pt>
                <c:pt idx="9">
                  <c:v>3.3300000000000003E-2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 formatCode="0.0%">
                  <c:v>0.59814910394265242</c:v>
                </c:pt>
                <c:pt idx="14" formatCode="0.0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2D-4A84-9395-4B77DA7D231D}"/>
            </c:ext>
          </c:extLst>
        </c:ser>
        <c:ser>
          <c:idx val="10"/>
          <c:order val="1"/>
          <c:tx>
            <c:strRef>
              <c:f>VOLQ!$B$35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8-562D-4A84-9395-4B77DA7D231D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A-562D-4A84-9395-4B77DA7D231D}"/>
              </c:ext>
            </c:extLst>
          </c:dPt>
          <c:cat>
            <c:strRef>
              <c:f>VOLQ!$C$33:$Q$33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VOLQ!$C$35:$Q$35</c:f>
              <c:numCache>
                <c:formatCode>0.00%</c:formatCode>
                <c:ptCount val="15"/>
                <c:pt idx="1">
                  <c:v>0.54339887640449402</c:v>
                </c:pt>
                <c:pt idx="2">
                  <c:v>0.64194063926940603</c:v>
                </c:pt>
                <c:pt idx="3">
                  <c:v>0.634920634920635</c:v>
                </c:pt>
                <c:pt idx="4">
                  <c:v>0.39972144846796698</c:v>
                </c:pt>
                <c:pt idx="5">
                  <c:v>0.207702888583219</c:v>
                </c:pt>
                <c:pt idx="6">
                  <c:v>0.20773480662983401</c:v>
                </c:pt>
                <c:pt idx="7">
                  <c:v>0.37090012330456201</c:v>
                </c:pt>
                <c:pt idx="8">
                  <c:v>0.44581196581196603</c:v>
                </c:pt>
                <c:pt idx="9">
                  <c:v>0</c:v>
                </c:pt>
                <c:pt idx="10" formatCode="0%">
                  <c:v>0</c:v>
                </c:pt>
                <c:pt idx="11">
                  <c:v>0</c:v>
                </c:pt>
                <c:pt idx="12">
                  <c:v>0</c:v>
                </c:pt>
                <c:pt idx="13" formatCode="0.0%">
                  <c:v>0.28767761528267349</c:v>
                </c:pt>
                <c:pt idx="14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62D-4A84-9395-4B77DA7D23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855030288"/>
        <c:axId val="-855029744"/>
      </c:barChart>
      <c:lineChart>
        <c:grouping val="standard"/>
        <c:varyColors val="0"/>
        <c:ser>
          <c:idx val="5"/>
          <c:order val="2"/>
          <c:tx>
            <c:strRef>
              <c:f>VOLQ!$B$36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C-562D-4A84-9395-4B77DA7D231D}"/>
              </c:ext>
            </c:extLst>
          </c:dPt>
          <c:cat>
            <c:strRef>
              <c:f>VOLQ!$C$33:$Q$33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VOLQ!$C$36:$Q$36</c:f>
              <c:numCache>
                <c:formatCode>0.00</c:formatCode>
                <c:ptCount val="15"/>
                <c:pt idx="1">
                  <c:v>193.45000000000002</c:v>
                </c:pt>
                <c:pt idx="2">
                  <c:v>468.61666666666662</c:v>
                </c:pt>
                <c:pt idx="3">
                  <c:v>226.66666666666666</c:v>
                </c:pt>
                <c:pt idx="4">
                  <c:v>143.5</c:v>
                </c:pt>
                <c:pt idx="5">
                  <c:v>151</c:v>
                </c:pt>
                <c:pt idx="6">
                  <c:v>75.2</c:v>
                </c:pt>
                <c:pt idx="7">
                  <c:v>50.133333333333347</c:v>
                </c:pt>
                <c:pt idx="8">
                  <c:v>32.6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111.76388888888887</c:v>
                </c:pt>
                <c:pt idx="14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562D-4A84-9395-4B77DA7D231D}"/>
            </c:ext>
          </c:extLst>
        </c:ser>
        <c:ser>
          <c:idx val="4"/>
          <c:order val="3"/>
          <c:tx>
            <c:strRef>
              <c:f>VOLQ!$B$37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VOLQ!$C$33:$Q$33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VOLQ!$C$37:$Q$37</c:f>
              <c:numCache>
                <c:formatCode>0.00</c:formatCode>
                <c:ptCount val="15"/>
                <c:pt idx="1">
                  <c:v>7</c:v>
                </c:pt>
                <c:pt idx="2">
                  <c:v>0</c:v>
                </c:pt>
                <c:pt idx="3">
                  <c:v>2</c:v>
                </c:pt>
                <c:pt idx="4">
                  <c:v>4</c:v>
                </c:pt>
                <c:pt idx="5">
                  <c:v>10</c:v>
                </c:pt>
                <c:pt idx="6">
                  <c:v>3</c:v>
                </c:pt>
                <c:pt idx="7">
                  <c:v>112.83333333333333</c:v>
                </c:pt>
                <c:pt idx="8">
                  <c:v>1.375</c:v>
                </c:pt>
                <c:pt idx="9">
                  <c:v>174</c:v>
                </c:pt>
                <c:pt idx="10">
                  <c:v>186</c:v>
                </c:pt>
                <c:pt idx="11">
                  <c:v>180</c:v>
                </c:pt>
                <c:pt idx="12">
                  <c:v>180</c:v>
                </c:pt>
                <c:pt idx="13">
                  <c:v>71.684027777777771</c:v>
                </c:pt>
                <c:pt idx="14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562D-4A84-9395-4B77DA7D23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855028656"/>
        <c:axId val="-855029200"/>
      </c:lineChart>
      <c:catAx>
        <c:axId val="-8550302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855029744"/>
        <c:crosses val="autoZero"/>
        <c:auto val="1"/>
        <c:lblAlgn val="ctr"/>
        <c:lblOffset val="100"/>
        <c:noMultiLvlLbl val="0"/>
      </c:catAx>
      <c:valAx>
        <c:axId val="-85502974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855030288"/>
        <c:crosses val="autoZero"/>
        <c:crossBetween val="between"/>
      </c:valAx>
      <c:valAx>
        <c:axId val="-855029200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855028656"/>
        <c:crosses val="max"/>
        <c:crossBetween val="between"/>
      </c:valAx>
      <c:catAx>
        <c:axId val="-8550286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855029200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'J-S'!$B$44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'J-S'!$D$33:$N$33</c:f>
            </c:multiLvlStrRef>
          </c:cat>
          <c:val>
            <c:numRef>
              <c:f>'J-S'!$D$44:$N$44</c:f>
            </c:numRef>
          </c:val>
          <c:smooth val="0"/>
          <c:extLst>
            <c:ext xmlns:c16="http://schemas.microsoft.com/office/drawing/2014/chart" uri="{C3380CC4-5D6E-409C-BE32-E72D297353CC}">
              <c16:uniqueId val="{00000000-310C-48C3-8FC4-3EBF83B9C35A}"/>
            </c:ext>
          </c:extLst>
        </c:ser>
        <c:ser>
          <c:idx val="1"/>
          <c:order val="1"/>
          <c:tx>
            <c:strRef>
              <c:f>'J-S'!$B$47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'J-S'!$D$33:$N$33</c:f>
            </c:multiLvlStrRef>
          </c:cat>
          <c:val>
            <c:numRef>
              <c:f>'J-S'!$D$47:$N$47</c:f>
            </c:numRef>
          </c:val>
          <c:smooth val="0"/>
          <c:extLst>
            <c:ext xmlns:c16="http://schemas.microsoft.com/office/drawing/2014/chart" uri="{C3380CC4-5D6E-409C-BE32-E72D297353CC}">
              <c16:uniqueId val="{00000001-310C-48C3-8FC4-3EBF83B9C35A}"/>
            </c:ext>
          </c:extLst>
        </c:ser>
        <c:ser>
          <c:idx val="2"/>
          <c:order val="2"/>
          <c:tx>
            <c:strRef>
              <c:f>'J-S'!$B$45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'J-S'!$D$33:$N$33</c:f>
            </c:multiLvlStrRef>
          </c:cat>
          <c:val>
            <c:numRef>
              <c:f>'J-S'!$D$45:$N$45</c:f>
            </c:numRef>
          </c:val>
          <c:smooth val="0"/>
          <c:extLst>
            <c:ext xmlns:c16="http://schemas.microsoft.com/office/drawing/2014/chart" uri="{C3380CC4-5D6E-409C-BE32-E72D297353CC}">
              <c16:uniqueId val="{00000002-310C-48C3-8FC4-3EBF83B9C35A}"/>
            </c:ext>
          </c:extLst>
        </c:ser>
        <c:ser>
          <c:idx val="3"/>
          <c:order val="3"/>
          <c:tx>
            <c:strRef>
              <c:f>'J-S'!$B$46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'J-S'!$D$33:$N$33</c:f>
            </c:multiLvlStrRef>
          </c:cat>
          <c:val>
            <c:numRef>
              <c:f>'J-S'!$D$46:$N$46</c:f>
            </c:numRef>
          </c:val>
          <c:smooth val="0"/>
          <c:extLst>
            <c:ext xmlns:c16="http://schemas.microsoft.com/office/drawing/2014/chart" uri="{C3380CC4-5D6E-409C-BE32-E72D297353CC}">
              <c16:uniqueId val="{00000003-310C-48C3-8FC4-3EBF83B9C35A}"/>
            </c:ext>
          </c:extLst>
        </c:ser>
        <c:ser>
          <c:idx val="4"/>
          <c:order val="4"/>
          <c:tx>
            <c:strRef>
              <c:f>'J-S'!$B$42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'J-S'!$D$33:$N$33</c:f>
            </c:multiLvlStrRef>
          </c:cat>
          <c:val>
            <c:numRef>
              <c:f>'J-S'!$D$42:$N$42</c:f>
            </c:numRef>
          </c:val>
          <c:smooth val="0"/>
          <c:extLst>
            <c:ext xmlns:c16="http://schemas.microsoft.com/office/drawing/2014/chart" uri="{C3380CC4-5D6E-409C-BE32-E72D297353CC}">
              <c16:uniqueId val="{00000004-310C-48C3-8FC4-3EBF83B9C3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3485792"/>
        <c:axId val="-683484160"/>
      </c:lineChart>
      <c:catAx>
        <c:axId val="-6834857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683484160"/>
        <c:crosses val="autoZero"/>
        <c:auto val="1"/>
        <c:lblAlgn val="ctr"/>
        <c:lblOffset val="100"/>
        <c:noMultiLvlLbl val="0"/>
      </c:catAx>
      <c:valAx>
        <c:axId val="-683484160"/>
        <c:scaling>
          <c:orientation val="minMax"/>
          <c:max val="1"/>
          <c:min val="0.30000000000000032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83485792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'J-S'!$B$108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'J-S'!$D$97:$N$97</c:f>
            </c:multiLvlStrRef>
          </c:cat>
          <c:val>
            <c:numRef>
              <c:f>'J-S'!$D$108:$N$108</c:f>
            </c:numRef>
          </c:val>
          <c:smooth val="0"/>
          <c:extLst>
            <c:ext xmlns:c16="http://schemas.microsoft.com/office/drawing/2014/chart" uri="{C3380CC4-5D6E-409C-BE32-E72D297353CC}">
              <c16:uniqueId val="{00000000-D673-4000-A34C-C55372608E39}"/>
            </c:ext>
          </c:extLst>
        </c:ser>
        <c:ser>
          <c:idx val="1"/>
          <c:order val="1"/>
          <c:tx>
            <c:strRef>
              <c:f>'J-S'!$B$111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'J-S'!$D$97:$N$97</c:f>
            </c:multiLvlStrRef>
          </c:cat>
          <c:val>
            <c:numRef>
              <c:f>'J-S'!$D$111:$N$111</c:f>
            </c:numRef>
          </c:val>
          <c:smooth val="0"/>
          <c:extLst>
            <c:ext xmlns:c16="http://schemas.microsoft.com/office/drawing/2014/chart" uri="{C3380CC4-5D6E-409C-BE32-E72D297353CC}">
              <c16:uniqueId val="{00000001-D673-4000-A34C-C55372608E39}"/>
            </c:ext>
          </c:extLst>
        </c:ser>
        <c:ser>
          <c:idx val="2"/>
          <c:order val="2"/>
          <c:tx>
            <c:strRef>
              <c:f>'J-S'!$B$109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'J-S'!$D$97:$N$97</c:f>
            </c:multiLvlStrRef>
          </c:cat>
          <c:val>
            <c:numRef>
              <c:f>'J-S'!$D$109:$N$109</c:f>
            </c:numRef>
          </c:val>
          <c:smooth val="0"/>
          <c:extLst>
            <c:ext xmlns:c16="http://schemas.microsoft.com/office/drawing/2014/chart" uri="{C3380CC4-5D6E-409C-BE32-E72D297353CC}">
              <c16:uniqueId val="{00000002-D673-4000-A34C-C55372608E39}"/>
            </c:ext>
          </c:extLst>
        </c:ser>
        <c:ser>
          <c:idx val="3"/>
          <c:order val="3"/>
          <c:tx>
            <c:strRef>
              <c:f>'J-S'!$B$110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'J-S'!$D$97:$N$97</c:f>
            </c:multiLvlStrRef>
          </c:cat>
          <c:val>
            <c:numRef>
              <c:f>'J-S'!$D$110:$N$110</c:f>
            </c:numRef>
          </c:val>
          <c:smooth val="0"/>
          <c:extLst>
            <c:ext xmlns:c16="http://schemas.microsoft.com/office/drawing/2014/chart" uri="{C3380CC4-5D6E-409C-BE32-E72D297353CC}">
              <c16:uniqueId val="{00000003-D673-4000-A34C-C55372608E39}"/>
            </c:ext>
          </c:extLst>
        </c:ser>
        <c:ser>
          <c:idx val="4"/>
          <c:order val="4"/>
          <c:tx>
            <c:strRef>
              <c:f>'J-S'!$B$106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'J-S'!$D$97:$N$97</c:f>
            </c:multiLvlStrRef>
          </c:cat>
          <c:val>
            <c:numRef>
              <c:f>'J-S'!$D$106:$N$106</c:f>
            </c:numRef>
          </c:val>
          <c:smooth val="0"/>
          <c:extLst>
            <c:ext xmlns:c16="http://schemas.microsoft.com/office/drawing/2014/chart" uri="{C3380CC4-5D6E-409C-BE32-E72D297353CC}">
              <c16:uniqueId val="{00000004-D673-4000-A34C-C55372608E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3486880"/>
        <c:axId val="-683486336"/>
      </c:lineChart>
      <c:catAx>
        <c:axId val="-6834868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683486336"/>
        <c:crosses val="autoZero"/>
        <c:auto val="1"/>
        <c:lblAlgn val="ctr"/>
        <c:lblOffset val="100"/>
        <c:noMultiLvlLbl val="0"/>
      </c:catAx>
      <c:valAx>
        <c:axId val="-683486336"/>
        <c:scaling>
          <c:orientation val="minMax"/>
          <c:max val="1"/>
          <c:min val="0.5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83486880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VOLQ!$B$92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A9A5-4F7F-8E1C-D609C0560ADA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9A5-4F7F-8E1C-D609C0560ADA}"/>
              </c:ext>
            </c:extLst>
          </c:dPt>
          <c:dPt>
            <c:idx val="7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A9A5-4F7F-8E1C-D609C0560ADA}"/>
              </c:ext>
            </c:extLst>
          </c:dPt>
          <c:cat>
            <c:strRef>
              <c:f>VOLQ!$C$81:$Q$81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VOLQ!$C$82:$Q$82</c:f>
              <c:numCache>
                <c:formatCode>0.0%</c:formatCode>
                <c:ptCount val="15"/>
                <c:pt idx="1">
                  <c:v>0.97429435483870974</c:v>
                </c:pt>
                <c:pt idx="2">
                  <c:v>0.97446236559139798</c:v>
                </c:pt>
                <c:pt idx="3">
                  <c:v>0.97597446236559149</c:v>
                </c:pt>
                <c:pt idx="4">
                  <c:v>0.97043010752688175</c:v>
                </c:pt>
                <c:pt idx="5">
                  <c:v>0.7206989247311828</c:v>
                </c:pt>
                <c:pt idx="6">
                  <c:v>0.97076612903225823</c:v>
                </c:pt>
                <c:pt idx="7">
                  <c:v>0.80846438172043023</c:v>
                </c:pt>
                <c:pt idx="8">
                  <c:v>0.68390456989247328</c:v>
                </c:pt>
                <c:pt idx="9">
                  <c:v>0.62609722222222219</c:v>
                </c:pt>
                <c:pt idx="10">
                  <c:v>0.69732190860215071</c:v>
                </c:pt>
                <c:pt idx="11">
                  <c:v>0.70352499999999996</c:v>
                </c:pt>
                <c:pt idx="12">
                  <c:v>0.7211693548387097</c:v>
                </c:pt>
                <c:pt idx="13">
                  <c:v>0.81892573178016737</c:v>
                </c:pt>
                <c:pt idx="14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9A5-4F7F-8E1C-D609C0560ADA}"/>
            </c:ext>
          </c:extLst>
        </c:ser>
        <c:ser>
          <c:idx val="10"/>
          <c:order val="1"/>
          <c:tx>
            <c:strRef>
              <c:f>VOLQ!$B$83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8-A9A5-4F7F-8E1C-D609C0560ADA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A-A9A5-4F7F-8E1C-D609C0560ADA}"/>
              </c:ext>
            </c:extLst>
          </c:dPt>
          <c:cat>
            <c:strRef>
              <c:f>VOLQ!$C$81:$Q$81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VOLQ!$C$83:$Q$83</c:f>
              <c:numCache>
                <c:formatCode>0.0%</c:formatCode>
                <c:ptCount val="15"/>
                <c:pt idx="1">
                  <c:v>0.54712146338105838</c:v>
                </c:pt>
                <c:pt idx="2">
                  <c:v>0.63087053857145703</c:v>
                </c:pt>
                <c:pt idx="3">
                  <c:v>0.58335366176601378</c:v>
                </c:pt>
                <c:pt idx="4">
                  <c:v>0.47390706092323598</c:v>
                </c:pt>
                <c:pt idx="5">
                  <c:v>0.42721753000886153</c:v>
                </c:pt>
                <c:pt idx="6">
                  <c:v>0.2966925890161185</c:v>
                </c:pt>
                <c:pt idx="7">
                  <c:v>0.34859532084723477</c:v>
                </c:pt>
                <c:pt idx="8">
                  <c:v>0.44849642412732682</c:v>
                </c:pt>
                <c:pt idx="9">
                  <c:v>0.35919318181818272</c:v>
                </c:pt>
                <c:pt idx="10">
                  <c:v>0.37075692378625824</c:v>
                </c:pt>
                <c:pt idx="11">
                  <c:v>0.34960000000000002</c:v>
                </c:pt>
                <c:pt idx="12">
                  <c:v>0.37517534421761101</c:v>
                </c:pt>
                <c:pt idx="13">
                  <c:v>0.43424833653861322</c:v>
                </c:pt>
                <c:pt idx="14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A9A5-4F7F-8E1C-D609C0560A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683484704"/>
        <c:axId val="-683491232"/>
      </c:barChart>
      <c:lineChart>
        <c:grouping val="standard"/>
        <c:varyColors val="0"/>
        <c:ser>
          <c:idx val="5"/>
          <c:order val="2"/>
          <c:tx>
            <c:strRef>
              <c:f>VOLQ!$B$84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C-A9A5-4F7F-8E1C-D609C0560ADA}"/>
              </c:ext>
            </c:extLst>
          </c:dPt>
          <c:cat>
            <c:strRef>
              <c:f>VOLQ!$C$81:$Q$81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VOLQ!$C$84:$Q$84</c:f>
              <c:numCache>
                <c:formatCode>0.0</c:formatCode>
                <c:ptCount val="15"/>
                <c:pt idx="1">
                  <c:v>348.20583333333332</c:v>
                </c:pt>
                <c:pt idx="2">
                  <c:v>298.83666666666664</c:v>
                </c:pt>
                <c:pt idx="3">
                  <c:v>245.48333333333335</c:v>
                </c:pt>
                <c:pt idx="4">
                  <c:v>231.36083333333335</c:v>
                </c:pt>
                <c:pt idx="5">
                  <c:v>148.38083333333333</c:v>
                </c:pt>
                <c:pt idx="6">
                  <c:v>141.27424662045433</c:v>
                </c:pt>
                <c:pt idx="7">
                  <c:v>52.860757995378712</c:v>
                </c:pt>
                <c:pt idx="8">
                  <c:v>29.363035714285719</c:v>
                </c:pt>
                <c:pt idx="9">
                  <c:v>45.898750000000071</c:v>
                </c:pt>
                <c:pt idx="10">
                  <c:v>35.673333333333296</c:v>
                </c:pt>
                <c:pt idx="11">
                  <c:v>31.020000000000003</c:v>
                </c:pt>
                <c:pt idx="12">
                  <c:v>53.24285714285714</c:v>
                </c:pt>
                <c:pt idx="13" formatCode="0.00">
                  <c:v>138.46670673385913</c:v>
                </c:pt>
                <c:pt idx="14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A9A5-4F7F-8E1C-D609C0560ADA}"/>
            </c:ext>
          </c:extLst>
        </c:ser>
        <c:ser>
          <c:idx val="4"/>
          <c:order val="3"/>
          <c:tx>
            <c:strRef>
              <c:f>VOLQ!$B$85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VOLQ!$C$81:$Q$81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VOLQ!$C$85:$Q$85</c:f>
              <c:numCache>
                <c:formatCode>0.0</c:formatCode>
                <c:ptCount val="15"/>
                <c:pt idx="1">
                  <c:v>4.5</c:v>
                </c:pt>
                <c:pt idx="2">
                  <c:v>1.2916666666666665</c:v>
                </c:pt>
                <c:pt idx="3">
                  <c:v>4.4375</c:v>
                </c:pt>
                <c:pt idx="4">
                  <c:v>8.375</c:v>
                </c:pt>
                <c:pt idx="5">
                  <c:v>191.16666666666666</c:v>
                </c:pt>
                <c:pt idx="6">
                  <c:v>6</c:v>
                </c:pt>
                <c:pt idx="7">
                  <c:v>32.658458333333328</c:v>
                </c:pt>
                <c:pt idx="8">
                  <c:v>18.593303571428571</c:v>
                </c:pt>
                <c:pt idx="9">
                  <c:v>53.56</c:v>
                </c:pt>
                <c:pt idx="10">
                  <c:v>51.395027777777777</c:v>
                </c:pt>
                <c:pt idx="11">
                  <c:v>48.962499999999999</c:v>
                </c:pt>
                <c:pt idx="12">
                  <c:v>48.281964285714281</c:v>
                </c:pt>
                <c:pt idx="13" formatCode="0.00">
                  <c:v>39.101840608465608</c:v>
                </c:pt>
                <c:pt idx="14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A9A5-4F7F-8E1C-D609C0560A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3490144"/>
        <c:axId val="-683490688"/>
      </c:lineChart>
      <c:catAx>
        <c:axId val="-6834847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683491232"/>
        <c:crosses val="autoZero"/>
        <c:auto val="1"/>
        <c:lblAlgn val="ctr"/>
        <c:lblOffset val="100"/>
        <c:noMultiLvlLbl val="0"/>
      </c:catAx>
      <c:valAx>
        <c:axId val="-68349123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 sz="1200"/>
                </a:pPr>
                <a:r>
                  <a:rPr lang="en-US" sz="1200"/>
                  <a:t>% DISPONIBILIDAD FISICA
% UTILIZACION</a:t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683484704"/>
        <c:crosses val="autoZero"/>
        <c:crossBetween val="between"/>
      </c:valAx>
      <c:valAx>
        <c:axId val="-683490688"/>
        <c:scaling>
          <c:orientation val="minMax"/>
          <c:max val="15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800"/>
                </a:pPr>
                <a:r>
                  <a:rPr lang="en-US" sz="800"/>
                  <a:t>HORAS
MTBF
MTTR</a:t>
                </a:r>
              </a:p>
            </c:rich>
          </c:tx>
          <c:overlay val="0"/>
        </c:title>
        <c:numFmt formatCode="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683490144"/>
        <c:crosses val="max"/>
        <c:crossBetween val="between"/>
      </c:valAx>
      <c:catAx>
        <c:axId val="-6834901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683490688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txPr>
          <a:bodyPr/>
          <a:lstStyle/>
          <a:p>
            <a:pPr rtl="0">
              <a:defRPr sz="1200"/>
            </a:pPr>
            <a:endParaRPr lang="es-PE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'J-S'!$B$2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val>
            <c:numRef>
              <c:f>'J-S'!$C$2:$AP$2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1E24-4F75-8BD4-BFC0C792419F}"/>
            </c:ext>
          </c:extLst>
        </c:ser>
        <c:ser>
          <c:idx val="1"/>
          <c:order val="1"/>
          <c:tx>
            <c:strRef>
              <c:f>'J-S'!$B$3</c:f>
              <c:strCache>
                <c:ptCount val="1"/>
                <c:pt idx="0">
                  <c:v>UTIL</c:v>
                </c:pt>
              </c:strCache>
            </c:strRef>
          </c:tx>
          <c:val>
            <c:numRef>
              <c:f>'J-S'!$C$3:$AP$3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1E24-4F75-8BD4-BFC0C79241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3487424"/>
        <c:axId val="-683489056"/>
      </c:lineChart>
      <c:catAx>
        <c:axId val="-683487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3489056"/>
        <c:crosses val="autoZero"/>
        <c:auto val="1"/>
        <c:lblAlgn val="ctr"/>
        <c:lblOffset val="100"/>
        <c:noMultiLvlLbl val="0"/>
      </c:catAx>
      <c:valAx>
        <c:axId val="-6834890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3487424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VOLQ!$B$18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VOLQ!$C$17:$Q$17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VOLQ!$C$18:$Q$18</c:f>
              <c:numCache>
                <c:formatCode>0%</c:formatCode>
                <c:ptCount val="15"/>
                <c:pt idx="1">
                  <c:v>0.978494623655914</c:v>
                </c:pt>
                <c:pt idx="2">
                  <c:v>0.989247311827957</c:v>
                </c:pt>
                <c:pt idx="3">
                  <c:v>0.989247311827957</c:v>
                </c:pt>
                <c:pt idx="4">
                  <c:v>0.97580645161290303</c:v>
                </c:pt>
                <c:pt idx="5">
                  <c:v>0.94354838709677402</c:v>
                </c:pt>
                <c:pt idx="6">
                  <c:v>0.98387096774193605</c:v>
                </c:pt>
                <c:pt idx="7">
                  <c:v>0.98387096774193605</c:v>
                </c:pt>
                <c:pt idx="8">
                  <c:v>0.42069892473118298</c:v>
                </c:pt>
                <c:pt idx="9">
                  <c:v>0.76388888888888895</c:v>
                </c:pt>
                <c:pt idx="10">
                  <c:v>0.91845430107526904</c:v>
                </c:pt>
                <c:pt idx="11">
                  <c:v>0.94130000000000003</c:v>
                </c:pt>
                <c:pt idx="12">
                  <c:v>0.94448924731182804</c:v>
                </c:pt>
                <c:pt idx="13" formatCode="0.0%">
                  <c:v>0.90274311529271223</c:v>
                </c:pt>
                <c:pt idx="14" formatCode="0.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B3D-49EB-ACF5-EDDD170D624A}"/>
            </c:ext>
          </c:extLst>
        </c:ser>
        <c:ser>
          <c:idx val="1"/>
          <c:order val="1"/>
          <c:tx>
            <c:strRef>
              <c:f>VOLQ!$B$19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VOLQ!$C$17:$Q$17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VOLQ!$C$19:$Q$19</c:f>
              <c:numCache>
                <c:formatCode>0.00%</c:formatCode>
                <c:ptCount val="15"/>
                <c:pt idx="1">
                  <c:v>0.52743589743589703</c:v>
                </c:pt>
                <c:pt idx="2">
                  <c:v>0.38174365942028998</c:v>
                </c:pt>
                <c:pt idx="3">
                  <c:v>0.3691231884058</c:v>
                </c:pt>
                <c:pt idx="4">
                  <c:v>0.66507346189164396</c:v>
                </c:pt>
                <c:pt idx="5">
                  <c:v>0.75039886039885995</c:v>
                </c:pt>
                <c:pt idx="6">
                  <c:v>0.50177595628415295</c:v>
                </c:pt>
                <c:pt idx="7">
                  <c:v>0.50232240437158404</c:v>
                </c:pt>
                <c:pt idx="8">
                  <c:v>0.46453674121405703</c:v>
                </c:pt>
                <c:pt idx="9">
                  <c:v>0.49927272727273098</c:v>
                </c:pt>
                <c:pt idx="10">
                  <c:v>0.52683183820408896</c:v>
                </c:pt>
                <c:pt idx="11">
                  <c:v>0.45889999999999997</c:v>
                </c:pt>
                <c:pt idx="12">
                  <c:v>0.53650206346947504</c:v>
                </c:pt>
                <c:pt idx="13" formatCode="0.0%">
                  <c:v>0.51532639986404838</c:v>
                </c:pt>
                <c:pt idx="14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B3D-49EB-ACF5-EDDD170D62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3488512"/>
        <c:axId val="-685221664"/>
      </c:lineChart>
      <c:catAx>
        <c:axId val="-6834885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5221664"/>
        <c:crosses val="autoZero"/>
        <c:auto val="1"/>
        <c:lblAlgn val="ctr"/>
        <c:lblOffset val="100"/>
        <c:noMultiLvlLbl val="0"/>
      </c:catAx>
      <c:valAx>
        <c:axId val="-68522166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3488512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VOLQ!$B$34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VOLQ!$C$33:$Q$33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VOLQ!$C$34:$Q$34</c:f>
              <c:numCache>
                <c:formatCode>0%</c:formatCode>
                <c:ptCount val="15"/>
                <c:pt idx="1">
                  <c:v>0.956989247311828</c:v>
                </c:pt>
                <c:pt idx="2">
                  <c:v>0.98118279569892497</c:v>
                </c:pt>
                <c:pt idx="3">
                  <c:v>0.95967741935483897</c:v>
                </c:pt>
                <c:pt idx="4">
                  <c:v>0.96505376344086002</c:v>
                </c:pt>
                <c:pt idx="5">
                  <c:v>0.97715053763440896</c:v>
                </c:pt>
                <c:pt idx="6">
                  <c:v>0.97311827956989305</c:v>
                </c:pt>
                <c:pt idx="7">
                  <c:v>0.54502688172043001</c:v>
                </c:pt>
                <c:pt idx="8">
                  <c:v>0.78629032258064502</c:v>
                </c:pt>
                <c:pt idx="9">
                  <c:v>3.3300000000000003E-2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 formatCode="0.0%">
                  <c:v>0.59814910394265242</c:v>
                </c:pt>
                <c:pt idx="14" formatCode="0.0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D12-41B2-9F27-10A91D684C1D}"/>
            </c:ext>
          </c:extLst>
        </c:ser>
        <c:ser>
          <c:idx val="1"/>
          <c:order val="1"/>
          <c:tx>
            <c:strRef>
              <c:f>VOLQ!$B$35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VOLQ!$C$33:$Q$33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VOLQ!$C$35:$Q$35</c:f>
              <c:numCache>
                <c:formatCode>0.00%</c:formatCode>
                <c:ptCount val="15"/>
                <c:pt idx="1">
                  <c:v>0.54339887640449402</c:v>
                </c:pt>
                <c:pt idx="2">
                  <c:v>0.64194063926940603</c:v>
                </c:pt>
                <c:pt idx="3">
                  <c:v>0.634920634920635</c:v>
                </c:pt>
                <c:pt idx="4">
                  <c:v>0.39972144846796698</c:v>
                </c:pt>
                <c:pt idx="5">
                  <c:v>0.207702888583219</c:v>
                </c:pt>
                <c:pt idx="6">
                  <c:v>0.20773480662983401</c:v>
                </c:pt>
                <c:pt idx="7">
                  <c:v>0.37090012330456201</c:v>
                </c:pt>
                <c:pt idx="8">
                  <c:v>0.44581196581196603</c:v>
                </c:pt>
                <c:pt idx="9">
                  <c:v>0</c:v>
                </c:pt>
                <c:pt idx="10" formatCode="0%">
                  <c:v>0</c:v>
                </c:pt>
                <c:pt idx="11">
                  <c:v>0</c:v>
                </c:pt>
                <c:pt idx="12">
                  <c:v>0</c:v>
                </c:pt>
                <c:pt idx="13" formatCode="0.0%">
                  <c:v>0.28767761528267349</c:v>
                </c:pt>
                <c:pt idx="14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D12-41B2-9F27-10A91D684C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5223840"/>
        <c:axId val="-685193376"/>
      </c:lineChart>
      <c:catAx>
        <c:axId val="-6852238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5193376"/>
        <c:crosses val="autoZero"/>
        <c:auto val="1"/>
        <c:lblAlgn val="ctr"/>
        <c:lblOffset val="100"/>
        <c:noMultiLvlLbl val="0"/>
      </c:catAx>
      <c:valAx>
        <c:axId val="-68519337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5223840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407897470783884"/>
          <c:y val="0.1960418648451267"/>
          <c:w val="0.83203064945396721"/>
          <c:h val="0.66531621668586494"/>
        </c:manualLayout>
      </c:layout>
      <c:lineChart>
        <c:grouping val="standard"/>
        <c:varyColors val="0"/>
        <c:ser>
          <c:idx val="0"/>
          <c:order val="0"/>
          <c:tx>
            <c:strRef>
              <c:f>VOLQ!$B$82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/>
                </a:pPr>
                <a:endParaRPr lang="es-PE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VOLQ!$C$81:$Q$81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VOLQ!$C$82:$Q$82</c:f>
              <c:numCache>
                <c:formatCode>0.0%</c:formatCode>
                <c:ptCount val="15"/>
                <c:pt idx="1">
                  <c:v>0.97429435483870974</c:v>
                </c:pt>
                <c:pt idx="2">
                  <c:v>0.97446236559139798</c:v>
                </c:pt>
                <c:pt idx="3">
                  <c:v>0.97597446236559149</c:v>
                </c:pt>
                <c:pt idx="4">
                  <c:v>0.97043010752688175</c:v>
                </c:pt>
                <c:pt idx="5">
                  <c:v>0.7206989247311828</c:v>
                </c:pt>
                <c:pt idx="6">
                  <c:v>0.97076612903225823</c:v>
                </c:pt>
                <c:pt idx="7">
                  <c:v>0.80846438172043023</c:v>
                </c:pt>
                <c:pt idx="8">
                  <c:v>0.68390456989247328</c:v>
                </c:pt>
                <c:pt idx="9">
                  <c:v>0.62609722222222219</c:v>
                </c:pt>
                <c:pt idx="10">
                  <c:v>0.69732190860215071</c:v>
                </c:pt>
                <c:pt idx="11">
                  <c:v>0.70352499999999996</c:v>
                </c:pt>
                <c:pt idx="12">
                  <c:v>0.7211693548387097</c:v>
                </c:pt>
                <c:pt idx="13">
                  <c:v>0.81892573178016737</c:v>
                </c:pt>
                <c:pt idx="14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010-4958-8BCC-9BDBD868AD59}"/>
            </c:ext>
          </c:extLst>
        </c:ser>
        <c:ser>
          <c:idx val="1"/>
          <c:order val="1"/>
          <c:tx>
            <c:strRef>
              <c:f>VOLQ!$B$83</c:f>
              <c:strCache>
                <c:ptCount val="1"/>
                <c:pt idx="0">
                  <c:v>UTIL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/>
                </a:pPr>
                <a:endParaRPr lang="es-PE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VOLQ!$C$81:$Q$81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VOLQ!$C$83:$Q$83</c:f>
              <c:numCache>
                <c:formatCode>0.0%</c:formatCode>
                <c:ptCount val="15"/>
                <c:pt idx="1">
                  <c:v>0.54712146338105838</c:v>
                </c:pt>
                <c:pt idx="2">
                  <c:v>0.63087053857145703</c:v>
                </c:pt>
                <c:pt idx="3">
                  <c:v>0.58335366176601378</c:v>
                </c:pt>
                <c:pt idx="4">
                  <c:v>0.47390706092323598</c:v>
                </c:pt>
                <c:pt idx="5">
                  <c:v>0.42721753000886153</c:v>
                </c:pt>
                <c:pt idx="6">
                  <c:v>0.2966925890161185</c:v>
                </c:pt>
                <c:pt idx="7">
                  <c:v>0.34859532084723477</c:v>
                </c:pt>
                <c:pt idx="8">
                  <c:v>0.44849642412732682</c:v>
                </c:pt>
                <c:pt idx="9">
                  <c:v>0.35919318181818272</c:v>
                </c:pt>
                <c:pt idx="10">
                  <c:v>0.37075692378625824</c:v>
                </c:pt>
                <c:pt idx="11">
                  <c:v>0.34960000000000002</c:v>
                </c:pt>
                <c:pt idx="12">
                  <c:v>0.37517534421761101</c:v>
                </c:pt>
                <c:pt idx="13">
                  <c:v>0.43424833653861322</c:v>
                </c:pt>
                <c:pt idx="14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010-4958-8BCC-9BDBD868AD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5206976"/>
        <c:axId val="-685206432"/>
      </c:lineChart>
      <c:catAx>
        <c:axId val="-6852069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layout>
            <c:manualLayout>
              <c:xMode val="edge"/>
              <c:yMode val="edge"/>
              <c:x val="0.51274236033835052"/>
              <c:y val="0.9473866718085237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5206432"/>
        <c:crosses val="autoZero"/>
        <c:auto val="1"/>
        <c:lblAlgn val="ctr"/>
        <c:lblOffset val="100"/>
        <c:noMultiLvlLbl val="0"/>
      </c:catAx>
      <c:valAx>
        <c:axId val="-68520643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UTILIZACION</a:t>
                </a:r>
                <a:r>
                  <a:rPr lang="en-US" baseline="0"/>
                  <a:t> Y DISPONIBILIDAD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5206976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  <c:userShapes r:id="rId1"/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'J-S'!$A$1</c:f>
              <c:strCache>
                <c:ptCount val="1"/>
                <c:pt idx="0">
                  <c:v>ROBOLT - 01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multiLvlStrRef>
              <c:f>'J-S'!$C$49:$N$49</c:f>
            </c:multiLvlStrRef>
          </c:cat>
          <c:val>
            <c:numRef>
              <c:f>'J-S'!$C$2:$N$2</c:f>
            </c:numRef>
          </c:val>
          <c:smooth val="0"/>
          <c:extLst>
            <c:ext xmlns:c16="http://schemas.microsoft.com/office/drawing/2014/chart" uri="{C3380CC4-5D6E-409C-BE32-E72D297353CC}">
              <c16:uniqueId val="{00000000-6832-4CB9-8B86-334D5E202FE3}"/>
            </c:ext>
          </c:extLst>
        </c:ser>
        <c:ser>
          <c:idx val="1"/>
          <c:order val="1"/>
          <c:tx>
            <c:strRef>
              <c:f>'J-S'!$A$17</c:f>
              <c:strCache>
                <c:ptCount val="1"/>
                <c:pt idx="0">
                  <c:v>ROBOLT - 02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cat>
            <c:multiLvlStrRef>
              <c:f>'J-S'!$C$49:$N$49</c:f>
            </c:multiLvlStrRef>
          </c:cat>
          <c:val>
            <c:numRef>
              <c:f>'J-S'!$C$18:$N$18</c:f>
            </c:numRef>
          </c:val>
          <c:smooth val="0"/>
          <c:extLst>
            <c:ext xmlns:c16="http://schemas.microsoft.com/office/drawing/2014/chart" uri="{C3380CC4-5D6E-409C-BE32-E72D297353CC}">
              <c16:uniqueId val="{00000001-6832-4CB9-8B86-334D5E202FE3}"/>
            </c:ext>
          </c:extLst>
        </c:ser>
        <c:ser>
          <c:idx val="2"/>
          <c:order val="2"/>
          <c:tx>
            <c:strRef>
              <c:f>'J-S'!$A$33</c:f>
              <c:strCache>
                <c:ptCount val="1"/>
                <c:pt idx="0">
                  <c:v>ROBOLT - 03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/>
                </a:solidFill>
                <a:round/>
              </a:ln>
              <a:effectLst/>
            </c:spPr>
          </c:marker>
          <c:cat>
            <c:multiLvlStrRef>
              <c:f>'J-S'!$C$49:$N$49</c:f>
            </c:multiLvlStrRef>
          </c:cat>
          <c:val>
            <c:numRef>
              <c:f>'J-S'!$C$34:$N$34</c:f>
            </c:numRef>
          </c:val>
          <c:smooth val="0"/>
          <c:extLst>
            <c:ext xmlns:c16="http://schemas.microsoft.com/office/drawing/2014/chart" uri="{C3380CC4-5D6E-409C-BE32-E72D297353CC}">
              <c16:uniqueId val="{00000002-6832-4CB9-8B86-334D5E202FE3}"/>
            </c:ext>
          </c:extLst>
        </c:ser>
        <c:ser>
          <c:idx val="3"/>
          <c:order val="3"/>
          <c:tx>
            <c:strRef>
              <c:f>'J-S'!$A$49</c:f>
              <c:strCache>
                <c:ptCount val="1"/>
                <c:pt idx="0">
                  <c:v>ROBOLT - 04</c:v>
                </c:pt>
              </c:strCache>
            </c:strRef>
          </c:tx>
          <c:cat>
            <c:multiLvlStrRef>
              <c:f>'J-S'!$C$49:$N$49</c:f>
            </c:multiLvlStrRef>
          </c:cat>
          <c:val>
            <c:numRef>
              <c:f>'J-S'!$C$50:$N$50</c:f>
            </c:numRef>
          </c:val>
          <c:smooth val="0"/>
          <c:extLst>
            <c:ext xmlns:c16="http://schemas.microsoft.com/office/drawing/2014/chart" uri="{C3380CC4-5D6E-409C-BE32-E72D297353CC}">
              <c16:uniqueId val="{00000003-6832-4CB9-8B86-334D5E202FE3}"/>
            </c:ext>
          </c:extLst>
        </c:ser>
        <c:ser>
          <c:idx val="4"/>
          <c:order val="4"/>
          <c:tx>
            <c:strRef>
              <c:f>'J-S'!$A$65</c:f>
              <c:strCache>
                <c:ptCount val="1"/>
                <c:pt idx="0">
                  <c:v>BOLTER-100</c:v>
                </c:pt>
              </c:strCache>
            </c:strRef>
          </c:tx>
          <c:cat>
            <c:multiLvlStrRef>
              <c:f>'J-S'!$C$49:$N$49</c:f>
            </c:multiLvlStrRef>
          </c:cat>
          <c:val>
            <c:numRef>
              <c:f>'J-S'!$M$66:$N$66</c:f>
            </c:numRef>
          </c:val>
          <c:smooth val="0"/>
          <c:extLst>
            <c:ext xmlns:c16="http://schemas.microsoft.com/office/drawing/2014/chart" uri="{C3380CC4-5D6E-409C-BE32-E72D297353CC}">
              <c16:uniqueId val="{00000004-6832-4CB9-8B86-334D5E202F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5217856"/>
        <c:axId val="-685210784"/>
      </c:lineChart>
      <c:catAx>
        <c:axId val="-6852178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layout>
            <c:manualLayout>
              <c:xMode val="edge"/>
              <c:yMode val="edge"/>
              <c:x val="0.45676949041987031"/>
              <c:y val="0.94193148933306403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5210784"/>
        <c:crosses val="autoZero"/>
        <c:auto val="1"/>
        <c:lblAlgn val="ctr"/>
        <c:lblOffset val="100"/>
        <c:noMultiLvlLbl val="0"/>
      </c:catAx>
      <c:valAx>
        <c:axId val="-685210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5217856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VOLQ!$B$50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VOLQ!$C$49:$Q$49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VOLQ!$C$50:$Q$50</c:f>
              <c:numCache>
                <c:formatCode>0%</c:formatCode>
                <c:ptCount val="15"/>
                <c:pt idx="1">
                  <c:v>0.97513440860215095</c:v>
                </c:pt>
                <c:pt idx="2">
                  <c:v>0.97715053763440896</c:v>
                </c:pt>
                <c:pt idx="3">
                  <c:v>0.97311827956989305</c:v>
                </c:pt>
                <c:pt idx="4">
                  <c:v>0.97311827956989305</c:v>
                </c:pt>
                <c:pt idx="5">
                  <c:v>0</c:v>
                </c:pt>
                <c:pt idx="6">
                  <c:v>0.96505376344086002</c:v>
                </c:pt>
                <c:pt idx="7">
                  <c:v>0.80979838709677421</c:v>
                </c:pt>
                <c:pt idx="8">
                  <c:v>0.95470430107526905</c:v>
                </c:pt>
                <c:pt idx="9">
                  <c:v>0.94769999999999999</c:v>
                </c:pt>
                <c:pt idx="10">
                  <c:v>0.96135752688172105</c:v>
                </c:pt>
                <c:pt idx="11">
                  <c:v>0.92559999999999998</c:v>
                </c:pt>
                <c:pt idx="12">
                  <c:v>0.956989247311828</c:v>
                </c:pt>
                <c:pt idx="13" formatCode="0.0%">
                  <c:v>0.86831039426523315</c:v>
                </c:pt>
                <c:pt idx="14" formatCode="0.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5B4-4423-9225-8D2285517B49}"/>
            </c:ext>
          </c:extLst>
        </c:ser>
        <c:ser>
          <c:idx val="1"/>
          <c:order val="1"/>
          <c:tx>
            <c:strRef>
              <c:f>VOLQ!$B$51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VOLQ!$C$49:$Q$49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VOLQ!$C$51:$Q$51</c:f>
              <c:numCache>
                <c:formatCode>0.00%</c:formatCode>
                <c:ptCount val="15"/>
                <c:pt idx="1">
                  <c:v>0.58304617505168899</c:v>
                </c:pt>
                <c:pt idx="2">
                  <c:v>0.72214580467675404</c:v>
                </c:pt>
                <c:pt idx="3">
                  <c:v>0.600828729281768</c:v>
                </c:pt>
                <c:pt idx="4">
                  <c:v>0</c:v>
                </c:pt>
                <c:pt idx="5">
                  <c:v>0</c:v>
                </c:pt>
                <c:pt idx="6">
                  <c:v>7.3343509234403095E-2</c:v>
                </c:pt>
                <c:pt idx="7">
                  <c:v>8.7405001959039094E-2</c:v>
                </c:pt>
                <c:pt idx="8">
                  <c:v>0.45974940166126999</c:v>
                </c:pt>
                <c:pt idx="9">
                  <c:v>0.47189999999999999</c:v>
                </c:pt>
                <c:pt idx="10">
                  <c:v>0.50751485494582305</c:v>
                </c:pt>
                <c:pt idx="11">
                  <c:v>0.5081</c:v>
                </c:pt>
                <c:pt idx="12">
                  <c:v>0.47752808988764001</c:v>
                </c:pt>
                <c:pt idx="13" formatCode="0.0%">
                  <c:v>0.37429679722486547</c:v>
                </c:pt>
                <c:pt idx="14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5B4-4423-9225-8D2285517B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5201536"/>
        <c:axId val="-685196096"/>
      </c:lineChart>
      <c:catAx>
        <c:axId val="-6852015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5196096"/>
        <c:crosses val="autoZero"/>
        <c:auto val="1"/>
        <c:lblAlgn val="ctr"/>
        <c:lblOffset val="100"/>
        <c:noMultiLvlLbl val="0"/>
      </c:catAx>
      <c:valAx>
        <c:axId val="-68519609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5201536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VOLQ!$B$60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2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D21-4132-AEC3-821CBF4492BB}"/>
              </c:ext>
            </c:extLst>
          </c:dPt>
          <c:cat>
            <c:strRef>
              <c:f>VOLQ!$C$49:$Q$49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VOLQ!$C$50:$Q$50</c:f>
              <c:numCache>
                <c:formatCode>0%</c:formatCode>
                <c:ptCount val="15"/>
                <c:pt idx="1">
                  <c:v>0.97513440860215095</c:v>
                </c:pt>
                <c:pt idx="2">
                  <c:v>0.97715053763440896</c:v>
                </c:pt>
                <c:pt idx="3">
                  <c:v>0.97311827956989305</c:v>
                </c:pt>
                <c:pt idx="4">
                  <c:v>0.97311827956989305</c:v>
                </c:pt>
                <c:pt idx="5">
                  <c:v>0</c:v>
                </c:pt>
                <c:pt idx="6">
                  <c:v>0.96505376344086002</c:v>
                </c:pt>
                <c:pt idx="7">
                  <c:v>0.80979838709677421</c:v>
                </c:pt>
                <c:pt idx="8">
                  <c:v>0.95470430107526905</c:v>
                </c:pt>
                <c:pt idx="9">
                  <c:v>0.94769999999999999</c:v>
                </c:pt>
                <c:pt idx="10">
                  <c:v>0.96135752688172105</c:v>
                </c:pt>
                <c:pt idx="11">
                  <c:v>0.92559999999999998</c:v>
                </c:pt>
                <c:pt idx="12">
                  <c:v>0.956989247311828</c:v>
                </c:pt>
                <c:pt idx="13" formatCode="0.0%">
                  <c:v>0.86831039426523315</c:v>
                </c:pt>
                <c:pt idx="14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D21-4132-AEC3-821CBF4492BB}"/>
            </c:ext>
          </c:extLst>
        </c:ser>
        <c:ser>
          <c:idx val="10"/>
          <c:order val="1"/>
          <c:tx>
            <c:strRef>
              <c:f>VOLQ!$B$51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2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4-0D21-4132-AEC3-821CBF4492BB}"/>
              </c:ext>
            </c:extLst>
          </c:dPt>
          <c:cat>
            <c:strRef>
              <c:f>VOLQ!$C$49:$Q$49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VOLQ!$C$51:$Q$51</c:f>
              <c:numCache>
                <c:formatCode>0.00%</c:formatCode>
                <c:ptCount val="15"/>
                <c:pt idx="1">
                  <c:v>0.58304617505168899</c:v>
                </c:pt>
                <c:pt idx="2">
                  <c:v>0.72214580467675404</c:v>
                </c:pt>
                <c:pt idx="3">
                  <c:v>0.600828729281768</c:v>
                </c:pt>
                <c:pt idx="4">
                  <c:v>0</c:v>
                </c:pt>
                <c:pt idx="5">
                  <c:v>0</c:v>
                </c:pt>
                <c:pt idx="6">
                  <c:v>7.3343509234403095E-2</c:v>
                </c:pt>
                <c:pt idx="7">
                  <c:v>8.7405001959039094E-2</c:v>
                </c:pt>
                <c:pt idx="8">
                  <c:v>0.45974940166126999</c:v>
                </c:pt>
                <c:pt idx="9">
                  <c:v>0.47189999999999999</c:v>
                </c:pt>
                <c:pt idx="10">
                  <c:v>0.50751485494582305</c:v>
                </c:pt>
                <c:pt idx="11">
                  <c:v>0.5081</c:v>
                </c:pt>
                <c:pt idx="12">
                  <c:v>0.47752808988764001</c:v>
                </c:pt>
                <c:pt idx="13" formatCode="0.0%">
                  <c:v>0.37429679722486547</c:v>
                </c:pt>
                <c:pt idx="14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D21-4132-AEC3-821CBF4492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685203168"/>
        <c:axId val="-685202624"/>
      </c:barChart>
      <c:lineChart>
        <c:grouping val="standard"/>
        <c:varyColors val="0"/>
        <c:ser>
          <c:idx val="5"/>
          <c:order val="2"/>
          <c:tx>
            <c:strRef>
              <c:f>VOLQ!$B$52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6-0D21-4132-AEC3-821CBF4492BB}"/>
              </c:ext>
            </c:extLst>
          </c:dPt>
          <c:cat>
            <c:strRef>
              <c:f>VOLQ!$C$49:$Q$49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VOLQ!$C$52:$Q$52</c:f>
              <c:numCache>
                <c:formatCode>0.00</c:formatCode>
                <c:ptCount val="15"/>
                <c:pt idx="1">
                  <c:v>423</c:v>
                </c:pt>
                <c:pt idx="2">
                  <c:v>262.5</c:v>
                </c:pt>
                <c:pt idx="3">
                  <c:v>217.5</c:v>
                </c:pt>
                <c:pt idx="4">
                  <c:v>0</c:v>
                </c:pt>
                <c:pt idx="5">
                  <c:v>0</c:v>
                </c:pt>
                <c:pt idx="6">
                  <c:v>26.330319815150727</c:v>
                </c:pt>
                <c:pt idx="7">
                  <c:v>2.6330319815150727</c:v>
                </c:pt>
                <c:pt idx="8">
                  <c:v>40.820000000000007</c:v>
                </c:pt>
                <c:pt idx="9">
                  <c:v>64.400000000000006</c:v>
                </c:pt>
                <c:pt idx="10">
                  <c:v>40.333333333333336</c:v>
                </c:pt>
                <c:pt idx="11">
                  <c:v>37.619999999999997</c:v>
                </c:pt>
                <c:pt idx="12">
                  <c:v>48.571428571428569</c:v>
                </c:pt>
                <c:pt idx="13">
                  <c:v>96.975676141785641</c:v>
                </c:pt>
                <c:pt idx="14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0D21-4132-AEC3-821CBF4492BB}"/>
            </c:ext>
          </c:extLst>
        </c:ser>
        <c:ser>
          <c:idx val="4"/>
          <c:order val="3"/>
          <c:tx>
            <c:strRef>
              <c:f>VOLQ!$B$53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VOLQ!$C$49:$Q$49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VOLQ!$C$53:$Q$53</c:f>
              <c:numCache>
                <c:formatCode>0.00</c:formatCode>
                <c:ptCount val="15"/>
                <c:pt idx="1">
                  <c:v>11</c:v>
                </c:pt>
                <c:pt idx="2">
                  <c:v>2.5</c:v>
                </c:pt>
                <c:pt idx="3">
                  <c:v>4.5</c:v>
                </c:pt>
                <c:pt idx="4">
                  <c:v>5</c:v>
                </c:pt>
                <c:pt idx="5">
                  <c:v>744</c:v>
                </c:pt>
                <c:pt idx="6">
                  <c:v>7</c:v>
                </c:pt>
                <c:pt idx="7">
                  <c:v>6.1755000000000004</c:v>
                </c:pt>
                <c:pt idx="8">
                  <c:v>4.2125000000000004</c:v>
                </c:pt>
                <c:pt idx="9">
                  <c:v>4.93</c:v>
                </c:pt>
                <c:pt idx="10">
                  <c:v>1.5111111111111113</c:v>
                </c:pt>
                <c:pt idx="11">
                  <c:v>5.95</c:v>
                </c:pt>
                <c:pt idx="12">
                  <c:v>3.1428571428571428</c:v>
                </c:pt>
                <c:pt idx="13">
                  <c:v>66.660164021164022</c:v>
                </c:pt>
                <c:pt idx="14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0D21-4132-AEC3-821CBF4492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5210240"/>
        <c:axId val="-685197728"/>
      </c:lineChart>
      <c:catAx>
        <c:axId val="-6852031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685202624"/>
        <c:crosses val="autoZero"/>
        <c:auto val="1"/>
        <c:lblAlgn val="ctr"/>
        <c:lblOffset val="100"/>
        <c:noMultiLvlLbl val="0"/>
      </c:catAx>
      <c:valAx>
        <c:axId val="-68520262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85203168"/>
        <c:crosses val="autoZero"/>
        <c:crossBetween val="between"/>
      </c:valAx>
      <c:valAx>
        <c:axId val="-685197728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85210240"/>
        <c:crosses val="max"/>
        <c:crossBetween val="between"/>
      </c:valAx>
      <c:catAx>
        <c:axId val="-68521024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685197728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'J-S'!$B$60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'J-S'!$H$49:$N$49</c:f>
            </c:multiLvlStrRef>
          </c:cat>
          <c:val>
            <c:numRef>
              <c:f>'J-S'!$H$60:$N$60</c:f>
            </c:numRef>
          </c:val>
          <c:smooth val="0"/>
          <c:extLst>
            <c:ext xmlns:c16="http://schemas.microsoft.com/office/drawing/2014/chart" uri="{C3380CC4-5D6E-409C-BE32-E72D297353CC}">
              <c16:uniqueId val="{00000000-BC3F-417D-B7CF-965C022475F4}"/>
            </c:ext>
          </c:extLst>
        </c:ser>
        <c:ser>
          <c:idx val="1"/>
          <c:order val="1"/>
          <c:tx>
            <c:strRef>
              <c:f>'J-S'!$B$63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'J-S'!$H$49:$N$49</c:f>
            </c:multiLvlStrRef>
          </c:cat>
          <c:val>
            <c:numRef>
              <c:f>'J-S'!$H$63:$N$63</c:f>
            </c:numRef>
          </c:val>
          <c:smooth val="0"/>
          <c:extLst>
            <c:ext xmlns:c16="http://schemas.microsoft.com/office/drawing/2014/chart" uri="{C3380CC4-5D6E-409C-BE32-E72D297353CC}">
              <c16:uniqueId val="{00000001-BC3F-417D-B7CF-965C022475F4}"/>
            </c:ext>
          </c:extLst>
        </c:ser>
        <c:ser>
          <c:idx val="2"/>
          <c:order val="2"/>
          <c:tx>
            <c:strRef>
              <c:f>'J-S'!$B$61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'J-S'!$H$49:$N$49</c:f>
            </c:multiLvlStrRef>
          </c:cat>
          <c:val>
            <c:numRef>
              <c:f>'J-S'!$H$61:$N$61</c:f>
            </c:numRef>
          </c:val>
          <c:smooth val="0"/>
          <c:extLst>
            <c:ext xmlns:c16="http://schemas.microsoft.com/office/drawing/2014/chart" uri="{C3380CC4-5D6E-409C-BE32-E72D297353CC}">
              <c16:uniqueId val="{00000002-BC3F-417D-B7CF-965C022475F4}"/>
            </c:ext>
          </c:extLst>
        </c:ser>
        <c:ser>
          <c:idx val="3"/>
          <c:order val="3"/>
          <c:tx>
            <c:strRef>
              <c:f>'J-S'!$B$62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'J-S'!$H$49:$N$49</c:f>
            </c:multiLvlStrRef>
          </c:cat>
          <c:val>
            <c:numRef>
              <c:f>'J-S'!$H$62:$N$62</c:f>
            </c:numRef>
          </c:val>
          <c:smooth val="0"/>
          <c:extLst>
            <c:ext xmlns:c16="http://schemas.microsoft.com/office/drawing/2014/chart" uri="{C3380CC4-5D6E-409C-BE32-E72D297353CC}">
              <c16:uniqueId val="{00000003-BC3F-417D-B7CF-965C022475F4}"/>
            </c:ext>
          </c:extLst>
        </c:ser>
        <c:ser>
          <c:idx val="4"/>
          <c:order val="4"/>
          <c:tx>
            <c:strRef>
              <c:f>'J-S'!$B$58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'J-S'!$H$49:$N$49</c:f>
            </c:multiLvlStrRef>
          </c:cat>
          <c:val>
            <c:numRef>
              <c:f>'J-S'!$H$58:$N$58</c:f>
            </c:numRef>
          </c:val>
          <c:smooth val="0"/>
          <c:extLst>
            <c:ext xmlns:c16="http://schemas.microsoft.com/office/drawing/2014/chart" uri="{C3380CC4-5D6E-409C-BE32-E72D297353CC}">
              <c16:uniqueId val="{00000004-BC3F-417D-B7CF-965C022475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5209696"/>
        <c:axId val="-685212960"/>
      </c:lineChart>
      <c:catAx>
        <c:axId val="-6852096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685212960"/>
        <c:crosses val="autoZero"/>
        <c:auto val="1"/>
        <c:lblAlgn val="ctr"/>
        <c:lblOffset val="100"/>
        <c:noMultiLvlLbl val="0"/>
      </c:catAx>
      <c:valAx>
        <c:axId val="-685212960"/>
        <c:scaling>
          <c:orientation val="minMax"/>
          <c:max val="1"/>
          <c:min val="0.4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85209696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VOLQ!$B$66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VOLQ!$C$65:$Q$65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VOLQ!$C$66:$Q$66</c:f>
              <c:numCache>
                <c:formatCode>0%</c:formatCode>
                <c:ptCount val="15"/>
                <c:pt idx="1">
                  <c:v>0.98655913978494603</c:v>
                </c:pt>
                <c:pt idx="2">
                  <c:v>0.95026881720430101</c:v>
                </c:pt>
                <c:pt idx="3">
                  <c:v>0.98185483870967705</c:v>
                </c:pt>
                <c:pt idx="4">
                  <c:v>0.967741935483871</c:v>
                </c:pt>
                <c:pt idx="5">
                  <c:v>0.962096774193548</c:v>
                </c:pt>
                <c:pt idx="6">
                  <c:v>0.96102150537634401</c:v>
                </c:pt>
                <c:pt idx="7">
                  <c:v>0.89516129032258096</c:v>
                </c:pt>
                <c:pt idx="8">
                  <c:v>0.57392473118279597</c:v>
                </c:pt>
                <c:pt idx="9">
                  <c:v>0.75949999999999995</c:v>
                </c:pt>
                <c:pt idx="10">
                  <c:v>0.90947580645161297</c:v>
                </c:pt>
                <c:pt idx="11">
                  <c:v>0.94720000000000004</c:v>
                </c:pt>
                <c:pt idx="12">
                  <c:v>0.98319892473118298</c:v>
                </c:pt>
                <c:pt idx="13" formatCode="0.0%">
                  <c:v>0.90650031362007188</c:v>
                </c:pt>
                <c:pt idx="14" formatCode="0.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A46-43D9-A0F7-4409110718E6}"/>
            </c:ext>
          </c:extLst>
        </c:ser>
        <c:ser>
          <c:idx val="1"/>
          <c:order val="1"/>
          <c:tx>
            <c:strRef>
              <c:f>VOLQ!$B$67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VOLQ!$C$65:$Q$65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VOLQ!$C$67:$Q$67</c:f>
              <c:numCache>
                <c:formatCode>0.00%</c:formatCode>
                <c:ptCount val="15"/>
                <c:pt idx="1">
                  <c:v>0.53460490463215304</c:v>
                </c:pt>
                <c:pt idx="2">
                  <c:v>0.77765205091937795</c:v>
                </c:pt>
                <c:pt idx="3">
                  <c:v>0.72854209445585205</c:v>
                </c:pt>
                <c:pt idx="4">
                  <c:v>0.83083333333333298</c:v>
                </c:pt>
                <c:pt idx="5">
                  <c:v>0.75076837105336702</c:v>
                </c:pt>
                <c:pt idx="6">
                  <c:v>0.40391608391608402</c:v>
                </c:pt>
                <c:pt idx="7">
                  <c:v>0.43375375375375402</c:v>
                </c:pt>
                <c:pt idx="8">
                  <c:v>0.42388758782201402</c:v>
                </c:pt>
                <c:pt idx="9">
                  <c:v>0.46560000000000001</c:v>
                </c:pt>
                <c:pt idx="10">
                  <c:v>0.44868100199512101</c:v>
                </c:pt>
                <c:pt idx="11">
                  <c:v>0.43140000000000001</c:v>
                </c:pt>
                <c:pt idx="12">
                  <c:v>0.48667122351332898</c:v>
                </c:pt>
                <c:pt idx="13" formatCode="0.0%">
                  <c:v>0.55969253378286543</c:v>
                </c:pt>
                <c:pt idx="14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A46-43D9-A0F7-4409110718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5222752"/>
        <c:axId val="-685208064"/>
      </c:lineChart>
      <c:catAx>
        <c:axId val="-6852227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5208064"/>
        <c:crosses val="autoZero"/>
        <c:auto val="1"/>
        <c:lblAlgn val="ctr"/>
        <c:lblOffset val="100"/>
        <c:noMultiLvlLbl val="0"/>
      </c:catAx>
      <c:valAx>
        <c:axId val="-68520806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685222752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'J-S'!$B$76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'J-S'!$M$49:$N$49</c:f>
            </c:multiLvlStrRef>
          </c:cat>
          <c:val>
            <c:numRef>
              <c:f>'J-S'!$M$76:$N$76</c:f>
            </c:numRef>
          </c:val>
          <c:smooth val="0"/>
          <c:extLst>
            <c:ext xmlns:c16="http://schemas.microsoft.com/office/drawing/2014/chart" uri="{C3380CC4-5D6E-409C-BE32-E72D297353CC}">
              <c16:uniqueId val="{00000000-1FBA-462F-9857-FA08C08E09B0}"/>
            </c:ext>
          </c:extLst>
        </c:ser>
        <c:ser>
          <c:idx val="1"/>
          <c:order val="1"/>
          <c:tx>
            <c:strRef>
              <c:f>'J-S'!$B$79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'J-S'!$M$49:$N$49</c:f>
            </c:multiLvlStrRef>
          </c:cat>
          <c:val>
            <c:numRef>
              <c:f>'J-S'!$M$79:$N$79</c:f>
            </c:numRef>
          </c:val>
          <c:smooth val="0"/>
          <c:extLst>
            <c:ext xmlns:c16="http://schemas.microsoft.com/office/drawing/2014/chart" uri="{C3380CC4-5D6E-409C-BE32-E72D297353CC}">
              <c16:uniqueId val="{00000001-1FBA-462F-9857-FA08C08E09B0}"/>
            </c:ext>
          </c:extLst>
        </c:ser>
        <c:ser>
          <c:idx val="2"/>
          <c:order val="2"/>
          <c:tx>
            <c:strRef>
              <c:f>'J-S'!$B$77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'J-S'!$M$49:$N$49</c:f>
            </c:multiLvlStrRef>
          </c:cat>
          <c:val>
            <c:numRef>
              <c:f>'J-S'!$M$77:$N$77</c:f>
            </c:numRef>
          </c:val>
          <c:smooth val="0"/>
          <c:extLst>
            <c:ext xmlns:c16="http://schemas.microsoft.com/office/drawing/2014/chart" uri="{C3380CC4-5D6E-409C-BE32-E72D297353CC}">
              <c16:uniqueId val="{00000002-1FBA-462F-9857-FA08C08E09B0}"/>
            </c:ext>
          </c:extLst>
        </c:ser>
        <c:ser>
          <c:idx val="3"/>
          <c:order val="3"/>
          <c:tx>
            <c:strRef>
              <c:f>'J-S'!$B$78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'J-S'!$M$49:$N$49</c:f>
            </c:multiLvlStrRef>
          </c:cat>
          <c:val>
            <c:numRef>
              <c:f>'J-S'!$M$78:$N$78</c:f>
            </c:numRef>
          </c:val>
          <c:smooth val="0"/>
          <c:extLst>
            <c:ext xmlns:c16="http://schemas.microsoft.com/office/drawing/2014/chart" uri="{C3380CC4-5D6E-409C-BE32-E72D297353CC}">
              <c16:uniqueId val="{00000003-1FBA-462F-9857-FA08C08E09B0}"/>
            </c:ext>
          </c:extLst>
        </c:ser>
        <c:ser>
          <c:idx val="4"/>
          <c:order val="4"/>
          <c:tx>
            <c:strRef>
              <c:f>'J-S'!$B$74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'J-S'!$M$49:$N$49</c:f>
            </c:multiLvlStrRef>
          </c:cat>
          <c:val>
            <c:numRef>
              <c:f>'J-S'!$M$74:$N$74</c:f>
            </c:numRef>
          </c:val>
          <c:smooth val="0"/>
          <c:extLst>
            <c:ext xmlns:c16="http://schemas.microsoft.com/office/drawing/2014/chart" uri="{C3380CC4-5D6E-409C-BE32-E72D297353CC}">
              <c16:uniqueId val="{00000004-1FBA-462F-9857-FA08C08E09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5195552"/>
        <c:axId val="-685202080"/>
      </c:lineChart>
      <c:catAx>
        <c:axId val="-6851955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685202080"/>
        <c:crosses val="autoZero"/>
        <c:auto val="1"/>
        <c:lblAlgn val="ctr"/>
        <c:lblOffset val="100"/>
        <c:noMultiLvlLbl val="0"/>
      </c:catAx>
      <c:valAx>
        <c:axId val="-685202080"/>
        <c:scaling>
          <c:orientation val="minMax"/>
          <c:max val="1"/>
          <c:min val="0.4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85195552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VOLQ!$B$66</c:f>
              <c:strCache>
                <c:ptCount val="1"/>
                <c:pt idx="0">
                  <c:v>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2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3CB-488F-B4DD-8EBDB0D0C99D}"/>
              </c:ext>
            </c:extLst>
          </c:dPt>
          <c:cat>
            <c:strRef>
              <c:f>VOLQ!$C$49:$Q$49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VOLQ!$C$66:$Q$66</c:f>
              <c:numCache>
                <c:formatCode>0%</c:formatCode>
                <c:ptCount val="15"/>
                <c:pt idx="1">
                  <c:v>0.98655913978494603</c:v>
                </c:pt>
                <c:pt idx="2">
                  <c:v>0.95026881720430101</c:v>
                </c:pt>
                <c:pt idx="3">
                  <c:v>0.98185483870967705</c:v>
                </c:pt>
                <c:pt idx="4">
                  <c:v>0.967741935483871</c:v>
                </c:pt>
                <c:pt idx="5">
                  <c:v>0.962096774193548</c:v>
                </c:pt>
                <c:pt idx="6">
                  <c:v>0.96102150537634401</c:v>
                </c:pt>
                <c:pt idx="7">
                  <c:v>0.89516129032258096</c:v>
                </c:pt>
                <c:pt idx="8">
                  <c:v>0.57392473118279597</c:v>
                </c:pt>
                <c:pt idx="9">
                  <c:v>0.75949999999999995</c:v>
                </c:pt>
                <c:pt idx="10">
                  <c:v>0.90947580645161297</c:v>
                </c:pt>
                <c:pt idx="11">
                  <c:v>0.94720000000000004</c:v>
                </c:pt>
                <c:pt idx="12">
                  <c:v>0.98319892473118298</c:v>
                </c:pt>
                <c:pt idx="13" formatCode="0.0%">
                  <c:v>0.90650031362007188</c:v>
                </c:pt>
                <c:pt idx="14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3CB-488F-B4DD-8EBDB0D0C99D}"/>
            </c:ext>
          </c:extLst>
        </c:ser>
        <c:ser>
          <c:idx val="10"/>
          <c:order val="1"/>
          <c:tx>
            <c:strRef>
              <c:f>VOLQ!$B$67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2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4-B3CB-488F-B4DD-8EBDB0D0C99D}"/>
              </c:ext>
            </c:extLst>
          </c:dPt>
          <c:cat>
            <c:strRef>
              <c:f>VOLQ!$C$49:$Q$49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VOLQ!$C$67:$Q$67</c:f>
              <c:numCache>
                <c:formatCode>0.00%</c:formatCode>
                <c:ptCount val="15"/>
                <c:pt idx="1">
                  <c:v>0.53460490463215304</c:v>
                </c:pt>
                <c:pt idx="2">
                  <c:v>0.77765205091937795</c:v>
                </c:pt>
                <c:pt idx="3">
                  <c:v>0.72854209445585205</c:v>
                </c:pt>
                <c:pt idx="4">
                  <c:v>0.83083333333333298</c:v>
                </c:pt>
                <c:pt idx="5">
                  <c:v>0.75076837105336702</c:v>
                </c:pt>
                <c:pt idx="6">
                  <c:v>0.40391608391608402</c:v>
                </c:pt>
                <c:pt idx="7">
                  <c:v>0.43375375375375402</c:v>
                </c:pt>
                <c:pt idx="8">
                  <c:v>0.42388758782201402</c:v>
                </c:pt>
                <c:pt idx="9">
                  <c:v>0.46560000000000001</c:v>
                </c:pt>
                <c:pt idx="10">
                  <c:v>0.44868100199512101</c:v>
                </c:pt>
                <c:pt idx="11">
                  <c:v>0.43140000000000001</c:v>
                </c:pt>
                <c:pt idx="12">
                  <c:v>0.48667122351332898</c:v>
                </c:pt>
                <c:pt idx="13" formatCode="0.0%">
                  <c:v>0.55969253378286543</c:v>
                </c:pt>
                <c:pt idx="14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3CB-488F-B4DD-8EBDB0D0C9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685212416"/>
        <c:axId val="-685216768"/>
      </c:barChart>
      <c:lineChart>
        <c:grouping val="standard"/>
        <c:varyColors val="0"/>
        <c:ser>
          <c:idx val="5"/>
          <c:order val="2"/>
          <c:tx>
            <c:strRef>
              <c:f>VOLQ!$B$68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6-B3CB-488F-B4DD-8EBDB0D0C99D}"/>
              </c:ext>
            </c:extLst>
          </c:dPt>
          <c:cat>
            <c:strRef>
              <c:f>VOLQ!$C$49:$Q$49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VOLQ!$C$68:$Q$68</c:f>
              <c:numCache>
                <c:formatCode>0.00</c:formatCode>
                <c:ptCount val="15"/>
                <c:pt idx="1">
                  <c:v>392.4</c:v>
                </c:pt>
                <c:pt idx="2">
                  <c:v>183.26666666666665</c:v>
                </c:pt>
                <c:pt idx="3">
                  <c:v>266.10000000000002</c:v>
                </c:pt>
                <c:pt idx="4">
                  <c:v>299.10000000000002</c:v>
                </c:pt>
                <c:pt idx="5">
                  <c:v>179.13333333333333</c:v>
                </c:pt>
                <c:pt idx="6">
                  <c:v>96.266666666666666</c:v>
                </c:pt>
                <c:pt idx="7">
                  <c:v>36.109999999999992</c:v>
                </c:pt>
                <c:pt idx="8">
                  <c:v>25.857142857142858</c:v>
                </c:pt>
                <c:pt idx="9">
                  <c:v>84.87</c:v>
                </c:pt>
                <c:pt idx="10">
                  <c:v>30.359999999999854</c:v>
                </c:pt>
                <c:pt idx="11">
                  <c:v>42.03</c:v>
                </c:pt>
                <c:pt idx="12">
                  <c:v>89</c:v>
                </c:pt>
                <c:pt idx="13">
                  <c:v>143.70781746031744</c:v>
                </c:pt>
                <c:pt idx="14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B3CB-488F-B4DD-8EBDB0D0C99D}"/>
            </c:ext>
          </c:extLst>
        </c:ser>
        <c:ser>
          <c:idx val="4"/>
          <c:order val="3"/>
          <c:tx>
            <c:strRef>
              <c:f>VOLQ!$B$69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VOLQ!$C$49:$Q$49</c:f>
              <c:strCache>
                <c:ptCount val="15"/>
                <c:pt idx="0">
                  <c:v>PROM. 2022</c:v>
                </c:pt>
                <c:pt idx="1">
                  <c:v>Ene-23</c:v>
                </c:pt>
                <c:pt idx="2">
                  <c:v>Feb-23</c:v>
                </c:pt>
                <c:pt idx="3">
                  <c:v>Mar-23</c:v>
                </c:pt>
                <c:pt idx="4">
                  <c:v>Abr-23</c:v>
                </c:pt>
                <c:pt idx="5">
                  <c:v>May-23</c:v>
                </c:pt>
                <c:pt idx="6">
                  <c:v>Jun-23</c:v>
                </c:pt>
                <c:pt idx="7">
                  <c:v>Jul-23</c:v>
                </c:pt>
                <c:pt idx="8">
                  <c:v>Ago-23</c:v>
                </c:pt>
                <c:pt idx="9">
                  <c:v>Set-23</c:v>
                </c:pt>
                <c:pt idx="10">
                  <c:v>Oct-23</c:v>
                </c:pt>
                <c:pt idx="11">
                  <c:v>Nov-23</c:v>
                </c:pt>
                <c:pt idx="12">
                  <c:v>Dic-23</c:v>
                </c:pt>
                <c:pt idx="13">
                  <c:v>PROM. 2023</c:v>
                </c:pt>
                <c:pt idx="14">
                  <c:v>OBJ</c:v>
                </c:pt>
              </c:strCache>
            </c:strRef>
          </c:cat>
          <c:val>
            <c:numRef>
              <c:f>VOLQ!$C$69:$Q$69</c:f>
              <c:numCache>
                <c:formatCode>0.00</c:formatCode>
                <c:ptCount val="15"/>
                <c:pt idx="1">
                  <c:v>0</c:v>
                </c:pt>
                <c:pt idx="2">
                  <c:v>2.6666666666666665</c:v>
                </c:pt>
                <c:pt idx="3">
                  <c:v>3.25</c:v>
                </c:pt>
                <c:pt idx="4">
                  <c:v>6.5</c:v>
                </c:pt>
                <c:pt idx="5">
                  <c:v>1.6666666666666667</c:v>
                </c:pt>
                <c:pt idx="6">
                  <c:v>2</c:v>
                </c:pt>
                <c:pt idx="7">
                  <c:v>8.625</c:v>
                </c:pt>
                <c:pt idx="8">
                  <c:v>15.285714285714286</c:v>
                </c:pt>
                <c:pt idx="9">
                  <c:v>18.059999999999999</c:v>
                </c:pt>
                <c:pt idx="10">
                  <c:v>6.2349999999999994</c:v>
                </c:pt>
                <c:pt idx="11">
                  <c:v>5.43</c:v>
                </c:pt>
                <c:pt idx="12">
                  <c:v>3.125</c:v>
                </c:pt>
                <c:pt idx="13">
                  <c:v>6.0703373015873012</c:v>
                </c:pt>
                <c:pt idx="14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B3CB-488F-B4DD-8EBDB0D0C9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85216224"/>
        <c:axId val="-685195008"/>
      </c:lineChart>
      <c:catAx>
        <c:axId val="-6852124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685216768"/>
        <c:crosses val="autoZero"/>
        <c:auto val="1"/>
        <c:lblAlgn val="ctr"/>
        <c:lblOffset val="100"/>
        <c:noMultiLvlLbl val="0"/>
      </c:catAx>
      <c:valAx>
        <c:axId val="-68521676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85212416"/>
        <c:crosses val="autoZero"/>
        <c:crossBetween val="between"/>
      </c:valAx>
      <c:valAx>
        <c:axId val="-685195008"/>
        <c:scaling>
          <c:orientation val="minMax"/>
          <c:max val="14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685216224"/>
        <c:crosses val="max"/>
        <c:crossBetween val="between"/>
      </c:valAx>
      <c:catAx>
        <c:axId val="-68521622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685195008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'S-P_SEM'!$B$12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50000"/>
                  </a:schemeClr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4FDC-4B35-88AE-7EEE69309ABD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>
                  <a:lumMod val="50000"/>
                </a:schemeClr>
              </a:solid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4FDC-4B35-88AE-7EEE69309ABD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A46F-4B7B-8FBD-7B8C51D54590}"/>
              </c:ext>
            </c:extLst>
          </c:dPt>
          <c:cat>
            <c:strRef>
              <c:f>'S-P_SEM'!$C$1:$EI$1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'S-P_SEM'!$C$2:$EI$2</c:f>
              <c:numCache>
                <c:formatCode>0%</c:formatCode>
                <c:ptCount val="14"/>
                <c:pt idx="0" formatCode="0.0%">
                  <c:v>0.65632631257631247</c:v>
                </c:pt>
                <c:pt idx="1">
                  <c:v>0.90476190476190477</c:v>
                </c:pt>
                <c:pt idx="2">
                  <c:v>0.97023809523809501</c:v>
                </c:pt>
                <c:pt idx="3">
                  <c:v>0.797619047619048</c:v>
                </c:pt>
                <c:pt idx="4">
                  <c:v>0.66863095238095238</c:v>
                </c:pt>
                <c:pt idx="5">
                  <c:v>0.90815476190476196</c:v>
                </c:pt>
                <c:pt idx="6">
                  <c:v>0.84047619047619004</c:v>
                </c:pt>
                <c:pt idx="7">
                  <c:v>0.92708333333333326</c:v>
                </c:pt>
                <c:pt idx="8">
                  <c:v>0.77857142857142903</c:v>
                </c:pt>
                <c:pt idx="9">
                  <c:v>0.93648809523809495</c:v>
                </c:pt>
                <c:pt idx="10">
                  <c:v>0.87797619047619047</c:v>
                </c:pt>
                <c:pt idx="11">
                  <c:v>0.99404761904761896</c:v>
                </c:pt>
                <c:pt idx="12" formatCode="0.0%">
                  <c:v>0.65866709183673477</c:v>
                </c:pt>
                <c:pt idx="13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46F-4B7B-8FBD-7B8C51D54590}"/>
            </c:ext>
          </c:extLst>
        </c:ser>
        <c:ser>
          <c:idx val="10"/>
          <c:order val="1"/>
          <c:tx>
            <c:strRef>
              <c:f>'S-P_SEM'!$B$3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5-4FDC-4B35-88AE-7EEE69309ABD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A-1F14-49EE-A380-FB4EDF9AB66F}"/>
              </c:ext>
            </c:extLst>
          </c:dPt>
          <c:val>
            <c:numRef>
              <c:f>'S-P_SEM'!$C$3:$EI$3</c:f>
              <c:numCache>
                <c:formatCode>0%</c:formatCode>
                <c:ptCount val="14"/>
                <c:pt idx="0" formatCode="0.0%">
                  <c:v>0.11587152902777034</c:v>
                </c:pt>
                <c:pt idx="1">
                  <c:v>0.38822368421052628</c:v>
                </c:pt>
                <c:pt idx="2">
                  <c:v>0.40184049079754602</c:v>
                </c:pt>
                <c:pt idx="3">
                  <c:v>0.47388059701492502</c:v>
                </c:pt>
                <c:pt idx="4">
                  <c:v>0.22255853289415117</c:v>
                </c:pt>
                <c:pt idx="5">
                  <c:v>0.51124074195451297</c:v>
                </c:pt>
                <c:pt idx="6">
                  <c:v>0.61720963172804499</c:v>
                </c:pt>
                <c:pt idx="7">
                  <c:v>0.46227929373996784</c:v>
                </c:pt>
                <c:pt idx="8">
                  <c:v>0.558103975535168</c:v>
                </c:pt>
                <c:pt idx="9">
                  <c:v>6.8009915464310705E-2</c:v>
                </c:pt>
                <c:pt idx="10">
                  <c:v>0.38542372881355924</c:v>
                </c:pt>
                <c:pt idx="11">
                  <c:v>0.41317365269461076</c:v>
                </c:pt>
                <c:pt idx="12" formatCode="0.0%">
                  <c:v>0.30668708056610455</c:v>
                </c:pt>
                <c:pt idx="13" formatCode="0.0%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46F-4B7B-8FBD-7B8C51D545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865585168"/>
        <c:axId val="-1865603120"/>
      </c:barChart>
      <c:lineChart>
        <c:grouping val="standard"/>
        <c:varyColors val="0"/>
        <c:ser>
          <c:idx val="5"/>
          <c:order val="2"/>
          <c:tx>
            <c:strRef>
              <c:f>'S-P_SEM'!$B$4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A46F-4B7B-8FBD-7B8C51D54590}"/>
              </c:ext>
            </c:extLst>
          </c:dPt>
          <c:cat>
            <c:strRef>
              <c:f>'S-P_SEM'!$C$1:$EI$1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'S-P_SEM'!$C$4:$EI$4</c:f>
              <c:numCache>
                <c:formatCode>0.00</c:formatCode>
                <c:ptCount val="14"/>
                <c:pt idx="0" formatCode="_-* #,##0.00\ _€_-;\-* #,##0.00\ _€_-;_-* &quot;-&quot;??\ _€_-;_-@_-">
                  <c:v>11.666506410256412</c:v>
                </c:pt>
                <c:pt idx="1">
                  <c:v>59.01</c:v>
                </c:pt>
                <c:pt idx="2">
                  <c:v>21.833333333333332</c:v>
                </c:pt>
                <c:pt idx="3">
                  <c:v>63.5</c:v>
                </c:pt>
                <c:pt idx="4">
                  <c:v>4.166666666666667</c:v>
                </c:pt>
                <c:pt idx="5">
                  <c:v>26</c:v>
                </c:pt>
                <c:pt idx="6">
                  <c:v>43.575000000000003</c:v>
                </c:pt>
                <c:pt idx="7">
                  <c:v>36</c:v>
                </c:pt>
                <c:pt idx="8">
                  <c:v>18.25</c:v>
                </c:pt>
                <c:pt idx="9">
                  <c:v>5.3500000000000005</c:v>
                </c:pt>
                <c:pt idx="10">
                  <c:v>14.212499999999999</c:v>
                </c:pt>
                <c:pt idx="11">
                  <c:v>69</c:v>
                </c:pt>
                <c:pt idx="12">
                  <c:v>25.737589285714286</c:v>
                </c:pt>
                <c:pt idx="13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A46F-4B7B-8FBD-7B8C51D54590}"/>
            </c:ext>
          </c:extLst>
        </c:ser>
        <c:ser>
          <c:idx val="4"/>
          <c:order val="3"/>
          <c:tx>
            <c:strRef>
              <c:f>'S-P_SEM'!$B$5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'S-P_SEM'!$C$1:$EI$1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'S-P_SEM'!$C$5:$EI$5</c:f>
              <c:numCache>
                <c:formatCode>0.00</c:formatCode>
                <c:ptCount val="14"/>
                <c:pt idx="0" formatCode="_-* #,##0.00\ _€_-;\-* #,##0.00\ _€_-;_-* &quot;-&quot;??\ _€_-;_-@_-">
                  <c:v>50.241955128205134</c:v>
                </c:pt>
                <c:pt idx="1">
                  <c:v>0</c:v>
                </c:pt>
                <c:pt idx="2">
                  <c:v>1.6666666666666667</c:v>
                </c:pt>
                <c:pt idx="3">
                  <c:v>16</c:v>
                </c:pt>
                <c:pt idx="4">
                  <c:v>9.2783333333333342</c:v>
                </c:pt>
                <c:pt idx="5">
                  <c:v>5.1433333333333335</c:v>
                </c:pt>
                <c:pt idx="6">
                  <c:v>4.9000000000000004</c:v>
                </c:pt>
                <c:pt idx="7">
                  <c:v>6.125</c:v>
                </c:pt>
                <c:pt idx="8">
                  <c:v>5.1749999999999998</c:v>
                </c:pt>
                <c:pt idx="9">
                  <c:v>5.335</c:v>
                </c:pt>
                <c:pt idx="10">
                  <c:v>5.125</c:v>
                </c:pt>
                <c:pt idx="11">
                  <c:v>1</c:v>
                </c:pt>
                <c:pt idx="12">
                  <c:v>44.765119047619052</c:v>
                </c:pt>
                <c:pt idx="13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A46F-4B7B-8FBD-7B8C51D545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65602032"/>
        <c:axId val="-1865594416"/>
      </c:lineChart>
      <c:catAx>
        <c:axId val="-18655851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865603120"/>
        <c:crosses val="autoZero"/>
        <c:auto val="1"/>
        <c:lblAlgn val="ctr"/>
        <c:lblOffset val="100"/>
        <c:noMultiLvlLbl val="0"/>
      </c:catAx>
      <c:valAx>
        <c:axId val="-186560312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ST 1030</a:t>
                </a:r>
              </a:p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layout>
            <c:manualLayout>
              <c:xMode val="edge"/>
              <c:yMode val="edge"/>
              <c:x val="1.2018972942484324E-2"/>
              <c:y val="0.1215854747894151"/>
            </c:manualLayout>
          </c:layout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865585168"/>
        <c:crosses val="autoZero"/>
        <c:crossBetween val="between"/>
      </c:valAx>
      <c:valAx>
        <c:axId val="-1865594416"/>
        <c:scaling>
          <c:orientation val="minMax"/>
          <c:max val="3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_-* #,##0.00\ _€_-;\-* #,##0.00\ _€_-;_-* &quot;-&quot;??\ _€_-;_-@_-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865602032"/>
        <c:crosses val="max"/>
        <c:crossBetween val="between"/>
      </c:valAx>
      <c:catAx>
        <c:axId val="-186560203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865594416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'S-P_SEM'!$B$12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'S-P_SEM'!#REF!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E846-4DD9-94FF-FDCD58521B27}"/>
            </c:ext>
          </c:extLst>
        </c:ser>
        <c:ser>
          <c:idx val="1"/>
          <c:order val="1"/>
          <c:tx>
            <c:strRef>
              <c:f>'S-P_SEM'!$B$15</c:f>
              <c:strCache>
                <c:ptCount val="1"/>
                <c:pt idx="0">
                  <c:v>% CORREC. FALLA</c:v>
                </c:pt>
              </c:strCache>
            </c:strRef>
          </c:tx>
          <c:val>
            <c:numRef>
              <c:f>'S-P_SEM'!#REF!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E846-4DD9-94FF-FDCD58521B27}"/>
            </c:ext>
          </c:extLst>
        </c:ser>
        <c:ser>
          <c:idx val="2"/>
          <c:order val="2"/>
          <c:tx>
            <c:strRef>
              <c:f>'S-P_SEM'!$B$13</c:f>
              <c:strCache>
                <c:ptCount val="1"/>
                <c:pt idx="0">
                  <c:v>% PREVENTIVO</c:v>
                </c:pt>
              </c:strCache>
            </c:strRef>
          </c:tx>
          <c:val>
            <c:numRef>
              <c:f>'S-P_SEM'!#REF!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E846-4DD9-94FF-FDCD58521B27}"/>
            </c:ext>
          </c:extLst>
        </c:ser>
        <c:ser>
          <c:idx val="3"/>
          <c:order val="3"/>
          <c:tx>
            <c:strRef>
              <c:f>'S-P_SEM'!$B$14</c:f>
              <c:strCache>
                <c:ptCount val="1"/>
                <c:pt idx="0">
                  <c:v>% CORREC. PROG.</c:v>
                </c:pt>
              </c:strCache>
            </c:strRef>
          </c:tx>
          <c:val>
            <c:numRef>
              <c:f>'S-P_SEM'!#REF!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E846-4DD9-94FF-FDCD58521B27}"/>
            </c:ext>
          </c:extLst>
        </c:ser>
        <c:ser>
          <c:idx val="4"/>
          <c:order val="4"/>
          <c:tx>
            <c:strRef>
              <c:f>'S-P_SEM'!$B$10</c:f>
              <c:strCache>
                <c:ptCount val="1"/>
                <c:pt idx="0">
                  <c:v>H. PROG.SEM</c:v>
                </c:pt>
              </c:strCache>
            </c:strRef>
          </c:tx>
          <c:val>
            <c:numRef>
              <c:f>'S-P_SEM'!#REF!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E846-4DD9-94FF-FDCD58521B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65613456"/>
        <c:axId val="-1865598224"/>
      </c:lineChart>
      <c:catAx>
        <c:axId val="-18656134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865598224"/>
        <c:crosses val="autoZero"/>
        <c:auto val="1"/>
        <c:lblAlgn val="ctr"/>
        <c:lblOffset val="100"/>
        <c:noMultiLvlLbl val="0"/>
      </c:catAx>
      <c:valAx>
        <c:axId val="-1865598224"/>
        <c:scaling>
          <c:orientation val="minMax"/>
          <c:max val="1"/>
          <c:min val="0.5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865613456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'S-P_SEM'!$B$43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E918-4D9D-8F74-B1DF8575CE69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0A7D-4105-BEDF-31F144096BF2}"/>
              </c:ext>
            </c:extLst>
          </c:dPt>
          <c:cat>
            <c:strRef>
              <c:f>'S-P_SEM'!$C$32:$EI$32</c:f>
              <c:strCache>
                <c:ptCount val="14"/>
                <c:pt idx="0">
                  <c:v>PROM. 2022</c:v>
                </c:pt>
                <c:pt idx="12">
                  <c:v>PROM. 2022</c:v>
                </c:pt>
                <c:pt idx="13">
                  <c:v>OBJ</c:v>
                </c:pt>
              </c:strCache>
            </c:strRef>
          </c:cat>
          <c:val>
            <c:numRef>
              <c:f>'S-P_SEM'!$C$33:$EI$33</c:f>
              <c:numCache>
                <c:formatCode>0%</c:formatCode>
                <c:ptCount val="14"/>
                <c:pt idx="0" formatCode="0.0%">
                  <c:v>0</c:v>
                </c:pt>
                <c:pt idx="13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A7D-4105-BEDF-31F144096BF2}"/>
            </c:ext>
          </c:extLst>
        </c:ser>
        <c:ser>
          <c:idx val="10"/>
          <c:order val="1"/>
          <c:tx>
            <c:strRef>
              <c:f>'S-P_SEM'!$B$34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5-E918-4D9D-8F74-B1DF8575CE69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CDBC-4F00-B3E9-7B4F98612E51}"/>
              </c:ext>
            </c:extLst>
          </c:dPt>
          <c:cat>
            <c:strRef>
              <c:f>'S-P_SEM'!$C$32:$EI$32</c:f>
              <c:strCache>
                <c:ptCount val="14"/>
                <c:pt idx="0">
                  <c:v>PROM. 2022</c:v>
                </c:pt>
                <c:pt idx="12">
                  <c:v>PROM. 2022</c:v>
                </c:pt>
                <c:pt idx="13">
                  <c:v>OBJ</c:v>
                </c:pt>
              </c:strCache>
            </c:strRef>
          </c:cat>
          <c:val>
            <c:numRef>
              <c:f>'S-P_SEM'!$C$34:$EI$34</c:f>
              <c:numCache>
                <c:formatCode>0%</c:formatCode>
                <c:ptCount val="14"/>
                <c:pt idx="0" formatCode="0.0%">
                  <c:v>0</c:v>
                </c:pt>
                <c:pt idx="13" formatCode="0.00%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A7D-4105-BEDF-31F144096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865587344"/>
        <c:axId val="-1865611280"/>
      </c:barChart>
      <c:lineChart>
        <c:grouping val="standard"/>
        <c:varyColors val="0"/>
        <c:ser>
          <c:idx val="5"/>
          <c:order val="2"/>
          <c:tx>
            <c:strRef>
              <c:f>'S-P_SEM'!$B$35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0A7D-4105-BEDF-31F144096BF2}"/>
              </c:ext>
            </c:extLst>
          </c:dPt>
          <c:cat>
            <c:strRef>
              <c:f>'S-P_SEM'!$C$32:$EI$32</c:f>
              <c:strCache>
                <c:ptCount val="14"/>
                <c:pt idx="0">
                  <c:v>PROM. 2022</c:v>
                </c:pt>
                <c:pt idx="12">
                  <c:v>PROM. 2022</c:v>
                </c:pt>
                <c:pt idx="13">
                  <c:v>OBJ</c:v>
                </c:pt>
              </c:strCache>
            </c:strRef>
          </c:cat>
          <c:val>
            <c:numRef>
              <c:f>'S-P_SEM'!$C$35:$EI$35</c:f>
              <c:numCache>
                <c:formatCode>0.00</c:formatCode>
                <c:ptCount val="14"/>
                <c:pt idx="0" formatCode="_-* #,##0.00\ _€_-;\-* #,##0.00\ _€_-;_-* &quot;-&quot;??\ _€_-;_-@_-">
                  <c:v>0</c:v>
                </c:pt>
                <c:pt idx="13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0A7D-4105-BEDF-31F144096BF2}"/>
            </c:ext>
          </c:extLst>
        </c:ser>
        <c:ser>
          <c:idx val="4"/>
          <c:order val="3"/>
          <c:tx>
            <c:strRef>
              <c:f>'S-P_SEM'!$B$36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'S-P_SEM'!$C$32:$EI$32</c:f>
              <c:strCache>
                <c:ptCount val="14"/>
                <c:pt idx="0">
                  <c:v>PROM. 2022</c:v>
                </c:pt>
                <c:pt idx="12">
                  <c:v>PROM. 2022</c:v>
                </c:pt>
                <c:pt idx="13">
                  <c:v>OBJ</c:v>
                </c:pt>
              </c:strCache>
            </c:strRef>
          </c:cat>
          <c:val>
            <c:numRef>
              <c:f>'S-P_SEM'!$C$36:$EI$36</c:f>
              <c:numCache>
                <c:formatCode>0.00</c:formatCode>
                <c:ptCount val="14"/>
                <c:pt idx="0" formatCode="_-* #,##0.00\ _€_-;\-* #,##0.00\ _€_-;_-* &quot;-&quot;??\ _€_-;_-@_-">
                  <c:v>0</c:v>
                </c:pt>
                <c:pt idx="13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0A7D-4105-BEDF-31F144096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65609648"/>
        <c:axId val="-1865604752"/>
      </c:lineChart>
      <c:catAx>
        <c:axId val="-18655873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865611280"/>
        <c:crosses val="autoZero"/>
        <c:auto val="1"/>
        <c:lblAlgn val="ctr"/>
        <c:lblOffset val="100"/>
        <c:noMultiLvlLbl val="0"/>
      </c:catAx>
      <c:valAx>
        <c:axId val="-186561128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CAT 02</a:t>
                </a:r>
              </a:p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865587344"/>
        <c:crosses val="autoZero"/>
        <c:crossBetween val="between"/>
      </c:valAx>
      <c:valAx>
        <c:axId val="-1865604752"/>
        <c:scaling>
          <c:orientation val="minMax"/>
          <c:max val="9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_-* #,##0.00\ _€_-;\-* #,##0.00\ _€_-;_-* &quot;-&quot;??\ _€_-;_-@_-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865609648"/>
        <c:crosses val="max"/>
        <c:crossBetween val="between"/>
      </c:valAx>
      <c:catAx>
        <c:axId val="-18656096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865604752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'S-P_SEM'!$B$43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'S-P_SEM'!#REF!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F458-4354-B60A-FFF0530BD8F1}"/>
            </c:ext>
          </c:extLst>
        </c:ser>
        <c:ser>
          <c:idx val="1"/>
          <c:order val="1"/>
          <c:tx>
            <c:strRef>
              <c:f>'S-P_SEM'!$B$46</c:f>
              <c:strCache>
                <c:ptCount val="1"/>
                <c:pt idx="0">
                  <c:v>% CORREC. FALLA</c:v>
                </c:pt>
              </c:strCache>
            </c:strRef>
          </c:tx>
          <c:val>
            <c:numRef>
              <c:f>'S-P_SEM'!#REF!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F458-4354-B60A-FFF0530BD8F1}"/>
            </c:ext>
          </c:extLst>
        </c:ser>
        <c:ser>
          <c:idx val="2"/>
          <c:order val="2"/>
          <c:tx>
            <c:strRef>
              <c:f>'S-P_SEM'!$B$44</c:f>
              <c:strCache>
                <c:ptCount val="1"/>
                <c:pt idx="0">
                  <c:v>% PREVENTIVO</c:v>
                </c:pt>
              </c:strCache>
            </c:strRef>
          </c:tx>
          <c:val>
            <c:numRef>
              <c:f>'S-P_SEM'!#REF!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F458-4354-B60A-FFF0530BD8F1}"/>
            </c:ext>
          </c:extLst>
        </c:ser>
        <c:ser>
          <c:idx val="3"/>
          <c:order val="3"/>
          <c:tx>
            <c:strRef>
              <c:f>'S-P_SEM'!$B$45</c:f>
              <c:strCache>
                <c:ptCount val="1"/>
                <c:pt idx="0">
                  <c:v>% CORREC. PROG.</c:v>
                </c:pt>
              </c:strCache>
            </c:strRef>
          </c:tx>
          <c:val>
            <c:numRef>
              <c:f>'S-P_SEM'!#REF!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F458-4354-B60A-FFF0530BD8F1}"/>
            </c:ext>
          </c:extLst>
        </c:ser>
        <c:ser>
          <c:idx val="4"/>
          <c:order val="4"/>
          <c:tx>
            <c:strRef>
              <c:f>'S-P_SEM'!$B$41</c:f>
              <c:strCache>
                <c:ptCount val="1"/>
                <c:pt idx="0">
                  <c:v>H. PROG.SEM</c:v>
                </c:pt>
              </c:strCache>
            </c:strRef>
          </c:tx>
          <c:val>
            <c:numRef>
              <c:f>'S-P_SEM'!#REF!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F458-4354-B60A-FFF0530BD8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65589520"/>
        <c:axId val="-1865606384"/>
      </c:lineChart>
      <c:catAx>
        <c:axId val="-18655895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865606384"/>
        <c:crosses val="autoZero"/>
        <c:auto val="1"/>
        <c:lblAlgn val="ctr"/>
        <c:lblOffset val="100"/>
        <c:noMultiLvlLbl val="0"/>
      </c:catAx>
      <c:valAx>
        <c:axId val="-186560638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865589520"/>
        <c:crosses val="autoZero"/>
        <c:crossBetween val="between"/>
        <c:majorUnit val="6.0000000000000032E-2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'S-P_SEM'!$B$75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B673-4A5A-BDDD-86A7E8F6DB79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9C1E-415E-943D-80EFB12FFF28}"/>
              </c:ext>
            </c:extLst>
          </c:dPt>
          <c:cat>
            <c:strRef>
              <c:f>'S-P_SEM'!$C$64:$EI$64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'S-P_SEM'!$C$65:$EI$65</c:f>
              <c:numCache>
                <c:formatCode>0%</c:formatCode>
                <c:ptCount val="14"/>
                <c:pt idx="0" formatCode="0.0%">
                  <c:v>0.89826236263736281</c:v>
                </c:pt>
                <c:pt idx="1">
                  <c:v>0.74303571428571435</c:v>
                </c:pt>
                <c:pt idx="2">
                  <c:v>0.79065476190476203</c:v>
                </c:pt>
                <c:pt idx="3">
                  <c:v>0.922619047619048</c:v>
                </c:pt>
                <c:pt idx="4">
                  <c:v>1</c:v>
                </c:pt>
                <c:pt idx="5">
                  <c:v>0.922619047619048</c:v>
                </c:pt>
                <c:pt idx="6">
                  <c:v>1</c:v>
                </c:pt>
                <c:pt idx="7">
                  <c:v>0.9196428571428571</c:v>
                </c:pt>
                <c:pt idx="8">
                  <c:v>0.91666666666666696</c:v>
                </c:pt>
                <c:pt idx="9">
                  <c:v>0.91074285714285996</c:v>
                </c:pt>
                <c:pt idx="10">
                  <c:v>0.68154761904761896</c:v>
                </c:pt>
                <c:pt idx="11">
                  <c:v>1</c:v>
                </c:pt>
                <c:pt idx="12" formatCode="0.0%">
                  <c:v>0.84448443877551038</c:v>
                </c:pt>
                <c:pt idx="13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C1E-415E-943D-80EFB12FFF28}"/>
            </c:ext>
          </c:extLst>
        </c:ser>
        <c:ser>
          <c:idx val="10"/>
          <c:order val="1"/>
          <c:tx>
            <c:strRef>
              <c:f>'S-P_SEM'!$B$66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5-B673-4A5A-BDDD-86A7E8F6DB79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BF03-4040-85A4-9674BF4DF506}"/>
              </c:ext>
            </c:extLst>
          </c:dPt>
          <c:cat>
            <c:strRef>
              <c:f>'S-P_SEM'!$C$64:$EI$64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'S-P_SEM'!$C$66:$EI$66</c:f>
              <c:numCache>
                <c:formatCode>0%</c:formatCode>
                <c:ptCount val="14"/>
                <c:pt idx="0" formatCode="0.0%">
                  <c:v>0.44354450626040998</c:v>
                </c:pt>
                <c:pt idx="1">
                  <c:v>0.42185372106064251</c:v>
                </c:pt>
                <c:pt idx="2">
                  <c:v>0.43664834751185699</c:v>
                </c:pt>
                <c:pt idx="3">
                  <c:v>0.35483870967741898</c:v>
                </c:pt>
                <c:pt idx="4">
                  <c:v>0.43458333333333338</c:v>
                </c:pt>
                <c:pt idx="5">
                  <c:v>0.47612903225806502</c:v>
                </c:pt>
                <c:pt idx="6">
                  <c:v>0.50178571428571395</c:v>
                </c:pt>
                <c:pt idx="7">
                  <c:v>0.45825242718446613</c:v>
                </c:pt>
                <c:pt idx="8">
                  <c:v>0.44805194805194798</c:v>
                </c:pt>
                <c:pt idx="9">
                  <c:v>0.57633986928104597</c:v>
                </c:pt>
                <c:pt idx="10">
                  <c:v>0.51004366812227075</c:v>
                </c:pt>
                <c:pt idx="11">
                  <c:v>0.49404761904761907</c:v>
                </c:pt>
                <c:pt idx="12" formatCode="0.0%">
                  <c:v>0.45963519763511484</c:v>
                </c:pt>
                <c:pt idx="13" formatCode="0.00%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C1E-415E-943D-80EFB12FFF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865600400"/>
        <c:axId val="-1865593872"/>
      </c:barChart>
      <c:lineChart>
        <c:grouping val="standard"/>
        <c:varyColors val="0"/>
        <c:ser>
          <c:idx val="5"/>
          <c:order val="2"/>
          <c:tx>
            <c:strRef>
              <c:f>'S-P_SEM'!$B$67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9C1E-415E-943D-80EFB12FFF28}"/>
              </c:ext>
            </c:extLst>
          </c:dPt>
          <c:cat>
            <c:strRef>
              <c:f>'S-P_SEM'!$C$64:$EI$64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'S-P_SEM'!$C$67:$EI$67</c:f>
              <c:numCache>
                <c:formatCode>0.00</c:formatCode>
                <c:ptCount val="14"/>
                <c:pt idx="0" formatCode="_-* #,##0.00\ _€_-;\-* #,##0.00\ _€_-;_-* &quot;-&quot;??\ _€_-;_-@_-">
                  <c:v>45.073974358974347</c:v>
                </c:pt>
                <c:pt idx="1">
                  <c:v>52.66</c:v>
                </c:pt>
                <c:pt idx="2">
                  <c:v>29</c:v>
                </c:pt>
                <c:pt idx="3">
                  <c:v>55</c:v>
                </c:pt>
                <c:pt idx="4">
                  <c:v>73.010000000000005</c:v>
                </c:pt>
                <c:pt idx="5">
                  <c:v>73.800000000000011</c:v>
                </c:pt>
                <c:pt idx="6">
                  <c:v>84.3</c:v>
                </c:pt>
                <c:pt idx="7">
                  <c:v>35.400000000000006</c:v>
                </c:pt>
                <c:pt idx="8">
                  <c:v>68.999999999999986</c:v>
                </c:pt>
                <c:pt idx="9">
                  <c:v>88.179999999999993</c:v>
                </c:pt>
                <c:pt idx="10">
                  <c:v>29.2</c:v>
                </c:pt>
                <c:pt idx="11">
                  <c:v>83</c:v>
                </c:pt>
                <c:pt idx="12">
                  <c:v>47.296726190476228</c:v>
                </c:pt>
                <c:pt idx="13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9C1E-415E-943D-80EFB12FFF28}"/>
            </c:ext>
          </c:extLst>
        </c:ser>
        <c:ser>
          <c:idx val="4"/>
          <c:order val="3"/>
          <c:tx>
            <c:strRef>
              <c:f>'S-P_SEM'!$B$68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'S-P_SEM'!$C$64:$EI$64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'S-P_SEM'!$C$68:$EI$68</c:f>
              <c:numCache>
                <c:formatCode>0.00</c:formatCode>
                <c:ptCount val="14"/>
                <c:pt idx="0" formatCode="_-* #,##0.00\ _€_-;\-* #,##0.00\ _€_-;_-* &quot;-&quot;??\ _€_-;_-@_-">
                  <c:v>4.4070256410256414</c:v>
                </c:pt>
                <c:pt idx="1">
                  <c:v>43.17</c:v>
                </c:pt>
                <c:pt idx="2">
                  <c:v>10.085000000000001</c:v>
                </c:pt>
                <c:pt idx="3">
                  <c:v>4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0.5</c:v>
                </c:pt>
                <c:pt idx="8">
                  <c:v>1</c:v>
                </c:pt>
                <c:pt idx="9">
                  <c:v>15</c:v>
                </c:pt>
                <c:pt idx="10">
                  <c:v>17.75</c:v>
                </c:pt>
                <c:pt idx="11">
                  <c:v>0</c:v>
                </c:pt>
                <c:pt idx="12">
                  <c:v>14.416833333333333</c:v>
                </c:pt>
                <c:pt idx="13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9C1E-415E-943D-80EFB12FFF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65605296"/>
        <c:axId val="-1865586800"/>
      </c:lineChart>
      <c:catAx>
        <c:axId val="-18656004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865593872"/>
        <c:crosses val="autoZero"/>
        <c:auto val="1"/>
        <c:lblAlgn val="ctr"/>
        <c:lblOffset val="100"/>
        <c:noMultiLvlLbl val="0"/>
      </c:catAx>
      <c:valAx>
        <c:axId val="-18655938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CAT 04</a:t>
                </a:r>
              </a:p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865600400"/>
        <c:crosses val="autoZero"/>
        <c:crossBetween val="between"/>
      </c:valAx>
      <c:valAx>
        <c:axId val="-1865586800"/>
        <c:scaling>
          <c:orientation val="minMax"/>
          <c:max val="144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_-* #,##0.00\ _€_-;\-* #,##0.00\ _€_-;_-* &quot;-&quot;??\ _€_-;_-@_-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865605296"/>
        <c:crosses val="max"/>
        <c:crossBetween val="between"/>
      </c:valAx>
      <c:catAx>
        <c:axId val="-18656052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865586800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'S-P_SEM'!$B$75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'S-P_SEM'!#REF!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9EDC-4ABF-AF6D-6B64CB48535B}"/>
            </c:ext>
          </c:extLst>
        </c:ser>
        <c:ser>
          <c:idx val="1"/>
          <c:order val="1"/>
          <c:tx>
            <c:strRef>
              <c:f>'S-P_SEM'!$B$78</c:f>
              <c:strCache>
                <c:ptCount val="1"/>
                <c:pt idx="0">
                  <c:v>% CORREC. FALLA</c:v>
                </c:pt>
              </c:strCache>
            </c:strRef>
          </c:tx>
          <c:val>
            <c:numRef>
              <c:f>'S-P_SEM'!#REF!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9EDC-4ABF-AF6D-6B64CB48535B}"/>
            </c:ext>
          </c:extLst>
        </c:ser>
        <c:ser>
          <c:idx val="2"/>
          <c:order val="2"/>
          <c:tx>
            <c:strRef>
              <c:f>'S-P_SEM'!$B$76</c:f>
              <c:strCache>
                <c:ptCount val="1"/>
                <c:pt idx="0">
                  <c:v>% PREVENTIVO</c:v>
                </c:pt>
              </c:strCache>
            </c:strRef>
          </c:tx>
          <c:val>
            <c:numRef>
              <c:f>'S-P_SEM'!#REF!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9EDC-4ABF-AF6D-6B64CB48535B}"/>
            </c:ext>
          </c:extLst>
        </c:ser>
        <c:ser>
          <c:idx val="3"/>
          <c:order val="3"/>
          <c:tx>
            <c:strRef>
              <c:f>'S-P_SEM'!$B$77</c:f>
              <c:strCache>
                <c:ptCount val="1"/>
                <c:pt idx="0">
                  <c:v>% CORREC. PROG.</c:v>
                </c:pt>
              </c:strCache>
            </c:strRef>
          </c:tx>
          <c:val>
            <c:numRef>
              <c:f>'S-P_SEM'!#REF!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9EDC-4ABF-AF6D-6B64CB48535B}"/>
            </c:ext>
          </c:extLst>
        </c:ser>
        <c:ser>
          <c:idx val="4"/>
          <c:order val="4"/>
          <c:tx>
            <c:strRef>
              <c:f>'S-P_SEM'!$B$73</c:f>
              <c:strCache>
                <c:ptCount val="1"/>
                <c:pt idx="0">
                  <c:v>H. PROG.SEM</c:v>
                </c:pt>
              </c:strCache>
            </c:strRef>
          </c:tx>
          <c:val>
            <c:numRef>
              <c:f>'S-P_SEM'!#REF!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9EDC-4ABF-AF6D-6B64CB4853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65599856"/>
        <c:axId val="-1865605840"/>
      </c:lineChart>
      <c:catAx>
        <c:axId val="-18655998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865605840"/>
        <c:crosses val="autoZero"/>
        <c:auto val="1"/>
        <c:lblAlgn val="ctr"/>
        <c:lblOffset val="100"/>
        <c:noMultiLvlLbl val="0"/>
      </c:catAx>
      <c:valAx>
        <c:axId val="-1865605840"/>
        <c:scaling>
          <c:orientation val="minMax"/>
          <c:max val="1"/>
          <c:min val="0.5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865599856"/>
        <c:crosses val="autoZero"/>
        <c:crossBetween val="between"/>
        <c:majorUnit val="5.0000000000000024E-2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'S-P_SEM'!$B$91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E63B-4055-ABB0-7C0A9396A751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82E5-40D7-B080-8872FCE3FCAF}"/>
              </c:ext>
            </c:extLst>
          </c:dPt>
          <c:cat>
            <c:strRef>
              <c:f>'S-P_SEM'!$C$80:$EI$80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'S-P_SEM'!$C$81:$EI$81</c:f>
              <c:numCache>
                <c:formatCode>0%</c:formatCode>
                <c:ptCount val="14"/>
                <c:pt idx="0" formatCode="0.0%">
                  <c:v>0.86929334554334559</c:v>
                </c:pt>
                <c:pt idx="1">
                  <c:v>0.89184523809523797</c:v>
                </c:pt>
                <c:pt idx="2">
                  <c:v>0.83630952380952395</c:v>
                </c:pt>
                <c:pt idx="3">
                  <c:v>0.922619047619048</c:v>
                </c:pt>
                <c:pt idx="4">
                  <c:v>0.46625</c:v>
                </c:pt>
                <c:pt idx="5">
                  <c:v>0.79386904761904797</c:v>
                </c:pt>
                <c:pt idx="6">
                  <c:v>0.80357142857142905</c:v>
                </c:pt>
                <c:pt idx="7">
                  <c:v>0.96130952380952384</c:v>
                </c:pt>
                <c:pt idx="8">
                  <c:v>0.89880952380952395</c:v>
                </c:pt>
                <c:pt idx="9">
                  <c:v>0.99404761904761896</c:v>
                </c:pt>
                <c:pt idx="10">
                  <c:v>0.91666666666666674</c:v>
                </c:pt>
                <c:pt idx="11">
                  <c:v>0.94166666666666654</c:v>
                </c:pt>
                <c:pt idx="12" formatCode="0.0%">
                  <c:v>0.86149911816578506</c:v>
                </c:pt>
                <c:pt idx="13" formatCode="0.0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2E5-40D7-B080-8872FCE3FCAF}"/>
            </c:ext>
          </c:extLst>
        </c:ser>
        <c:ser>
          <c:idx val="10"/>
          <c:order val="1"/>
          <c:tx>
            <c:strRef>
              <c:f>'S-P_SEM'!$B$82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E63B-4055-ABB0-7C0A9396A751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B04B-4903-B3FD-B0AA4D070B7E}"/>
              </c:ext>
            </c:extLst>
          </c:dPt>
          <c:cat>
            <c:strRef>
              <c:f>'S-P_SEM'!$C$80:$EI$80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'S-P_SEM'!$C$82:$EI$82</c:f>
              <c:numCache>
                <c:formatCode>0%</c:formatCode>
                <c:ptCount val="14"/>
                <c:pt idx="0" formatCode="0.0%">
                  <c:v>0.5123677361436092</c:v>
                </c:pt>
                <c:pt idx="1">
                  <c:v>0.46045518254021234</c:v>
                </c:pt>
                <c:pt idx="2">
                  <c:v>0.51316725978647704</c:v>
                </c:pt>
                <c:pt idx="3">
                  <c:v>0.61612903225806404</c:v>
                </c:pt>
                <c:pt idx="4">
                  <c:v>0.19149751053236308</c:v>
                </c:pt>
                <c:pt idx="5">
                  <c:v>0.54734947889330399</c:v>
                </c:pt>
                <c:pt idx="6">
                  <c:v>0.49266666666666697</c:v>
                </c:pt>
                <c:pt idx="7">
                  <c:v>0.41795665634674928</c:v>
                </c:pt>
                <c:pt idx="8">
                  <c:v>0.58278145695364203</c:v>
                </c:pt>
                <c:pt idx="9">
                  <c:v>0.45437125748502999</c:v>
                </c:pt>
                <c:pt idx="10">
                  <c:v>0.48116883116883108</c:v>
                </c:pt>
                <c:pt idx="11">
                  <c:v>0.61820480404551204</c:v>
                </c:pt>
                <c:pt idx="12" formatCode="0.0%">
                  <c:v>0.47264633819457552</c:v>
                </c:pt>
                <c:pt idx="13" formatCode="0.00%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2E5-40D7-B080-8872FCE3FC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865598768"/>
        <c:axId val="-1865592240"/>
      </c:barChart>
      <c:lineChart>
        <c:grouping val="standard"/>
        <c:varyColors val="0"/>
        <c:ser>
          <c:idx val="5"/>
          <c:order val="2"/>
          <c:tx>
            <c:strRef>
              <c:f>'S-P_SEM'!$B$83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82E5-40D7-B080-8872FCE3FCAF}"/>
              </c:ext>
            </c:extLst>
          </c:dPt>
          <c:cat>
            <c:strRef>
              <c:f>'S-P_SEM'!$C$64:$EI$64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'S-P_SEM'!$C$83:$EI$83</c:f>
              <c:numCache>
                <c:formatCode>0.00</c:formatCode>
                <c:ptCount val="14"/>
                <c:pt idx="0" formatCode="_-* #,##0.00\ _€_-;\-* #,##0.00\ _€_-;_-* &quot;-&quot;??\ _€_-;_-@_-">
                  <c:v>48.368846153846178</c:v>
                </c:pt>
                <c:pt idx="1">
                  <c:v>17.247500000000002</c:v>
                </c:pt>
                <c:pt idx="2">
                  <c:v>36.049999999999997</c:v>
                </c:pt>
                <c:pt idx="3">
                  <c:v>95.5</c:v>
                </c:pt>
                <c:pt idx="4">
                  <c:v>7.5</c:v>
                </c:pt>
                <c:pt idx="5">
                  <c:v>24.333333333333332</c:v>
                </c:pt>
                <c:pt idx="6">
                  <c:v>33.255000000000003</c:v>
                </c:pt>
                <c:pt idx="7">
                  <c:v>67.5</c:v>
                </c:pt>
                <c:pt idx="8">
                  <c:v>88</c:v>
                </c:pt>
                <c:pt idx="9">
                  <c:v>37.940000000000005</c:v>
                </c:pt>
                <c:pt idx="10">
                  <c:v>74.099999999999994</c:v>
                </c:pt>
                <c:pt idx="11">
                  <c:v>32.6</c:v>
                </c:pt>
                <c:pt idx="12">
                  <c:v>45.817138447971836</c:v>
                </c:pt>
                <c:pt idx="13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82E5-40D7-B080-8872FCE3FCAF}"/>
            </c:ext>
          </c:extLst>
        </c:ser>
        <c:ser>
          <c:idx val="4"/>
          <c:order val="3"/>
          <c:tx>
            <c:strRef>
              <c:f>'S-P_SEM'!$B$84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'S-P_SEM'!$C$64:$EI$64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'S-P_SEM'!$C$84:$EI$84</c:f>
              <c:numCache>
                <c:formatCode>0.00</c:formatCode>
                <c:ptCount val="14"/>
                <c:pt idx="0" formatCode="_-* #,##0.00\ _€_-;\-* #,##0.00\ _€_-;_-* &quot;-&quot;??\ _€_-;_-@_-">
                  <c:v>6.7936089743589738</c:v>
                </c:pt>
                <c:pt idx="1">
                  <c:v>4.5425000000000004</c:v>
                </c:pt>
                <c:pt idx="2">
                  <c:v>5.25</c:v>
                </c:pt>
                <c:pt idx="3">
                  <c:v>13</c:v>
                </c:pt>
                <c:pt idx="4">
                  <c:v>0.83499999999999996</c:v>
                </c:pt>
                <c:pt idx="5">
                  <c:v>11.543333333333331</c:v>
                </c:pt>
                <c:pt idx="6">
                  <c:v>1.5</c:v>
                </c:pt>
                <c:pt idx="7">
                  <c:v>6.5</c:v>
                </c:pt>
                <c:pt idx="8">
                  <c:v>3</c:v>
                </c:pt>
                <c:pt idx="9">
                  <c:v>0.5</c:v>
                </c:pt>
                <c:pt idx="10">
                  <c:v>0</c:v>
                </c:pt>
                <c:pt idx="11">
                  <c:v>3.2666666666666671</c:v>
                </c:pt>
                <c:pt idx="12">
                  <c:v>5.0109303350970027</c:v>
                </c:pt>
                <c:pt idx="13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82E5-40D7-B080-8872FCE3FC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65588976"/>
        <c:axId val="-1865597136"/>
      </c:lineChart>
      <c:catAx>
        <c:axId val="-18655987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865592240"/>
        <c:crosses val="autoZero"/>
        <c:auto val="1"/>
        <c:lblAlgn val="ctr"/>
        <c:lblOffset val="100"/>
        <c:noMultiLvlLbl val="0"/>
      </c:catAx>
      <c:valAx>
        <c:axId val="-186559224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CAT 05</a:t>
                </a:r>
              </a:p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865598768"/>
        <c:crosses val="autoZero"/>
        <c:crossBetween val="between"/>
      </c:valAx>
      <c:valAx>
        <c:axId val="-1865597136"/>
        <c:scaling>
          <c:orientation val="minMax"/>
          <c:max val="15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_-* #,##0.00\ _€_-;\-* #,##0.00\ _€_-;_-* &quot;-&quot;??\ _€_-;_-@_-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865588976"/>
        <c:crosses val="max"/>
        <c:crossBetween val="between"/>
      </c:valAx>
      <c:catAx>
        <c:axId val="-186558897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865597136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'S-P_SEM'!$B$91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'S-P_SEM'!#REF!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9D10-416A-8A5E-0A5D6B814E01}"/>
            </c:ext>
          </c:extLst>
        </c:ser>
        <c:ser>
          <c:idx val="1"/>
          <c:order val="1"/>
          <c:tx>
            <c:strRef>
              <c:f>'S-P_SEM'!$B$94</c:f>
              <c:strCache>
                <c:ptCount val="1"/>
                <c:pt idx="0">
                  <c:v>% CORREC. FALLA</c:v>
                </c:pt>
              </c:strCache>
            </c:strRef>
          </c:tx>
          <c:val>
            <c:numRef>
              <c:f>'S-P_SEM'!#REF!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9D10-416A-8A5E-0A5D6B814E01}"/>
            </c:ext>
          </c:extLst>
        </c:ser>
        <c:ser>
          <c:idx val="2"/>
          <c:order val="2"/>
          <c:tx>
            <c:strRef>
              <c:f>'S-P_SEM'!$B$92</c:f>
              <c:strCache>
                <c:ptCount val="1"/>
                <c:pt idx="0">
                  <c:v>% PREVENTIVO</c:v>
                </c:pt>
              </c:strCache>
            </c:strRef>
          </c:tx>
          <c:val>
            <c:numRef>
              <c:f>'S-P_SEM'!#REF!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9D10-416A-8A5E-0A5D6B814E01}"/>
            </c:ext>
          </c:extLst>
        </c:ser>
        <c:ser>
          <c:idx val="3"/>
          <c:order val="3"/>
          <c:tx>
            <c:strRef>
              <c:f>'S-P_SEM'!$B$93</c:f>
              <c:strCache>
                <c:ptCount val="1"/>
                <c:pt idx="0">
                  <c:v>% CORREC. PROG.</c:v>
                </c:pt>
              </c:strCache>
            </c:strRef>
          </c:tx>
          <c:val>
            <c:numRef>
              <c:f>'S-P_SEM'!#REF!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9D10-416A-8A5E-0A5D6B814E01}"/>
            </c:ext>
          </c:extLst>
        </c:ser>
        <c:ser>
          <c:idx val="4"/>
          <c:order val="4"/>
          <c:tx>
            <c:strRef>
              <c:f>'S-P_SEM'!$B$89</c:f>
              <c:strCache>
                <c:ptCount val="1"/>
                <c:pt idx="0">
                  <c:v>H. PROG.SEM</c:v>
                </c:pt>
              </c:strCache>
            </c:strRef>
          </c:tx>
          <c:val>
            <c:numRef>
              <c:f>'S-P_SEM'!#REF!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9D10-416A-8A5E-0A5D6B814E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27876528"/>
        <c:axId val="-1927870544"/>
      </c:lineChart>
      <c:catAx>
        <c:axId val="-19278765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27870544"/>
        <c:crosses val="autoZero"/>
        <c:auto val="1"/>
        <c:lblAlgn val="ctr"/>
        <c:lblOffset val="100"/>
        <c:noMultiLvlLbl val="0"/>
      </c:catAx>
      <c:valAx>
        <c:axId val="-1927870544"/>
        <c:scaling>
          <c:orientation val="minMax"/>
          <c:max val="1"/>
          <c:min val="0.5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27876528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'S-P_SEM'!$B$107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A968-46AC-8C30-7B547F079796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82C8-44A6-AD35-4DC771901E0B}"/>
              </c:ext>
            </c:extLst>
          </c:dPt>
          <c:cat>
            <c:strRef>
              <c:f>'S-P_SEM'!$C$96:$EI$96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'S-P_SEM'!$C$97:$EI$97</c:f>
              <c:numCache>
                <c:formatCode>0%</c:formatCode>
                <c:ptCount val="14"/>
                <c:pt idx="0" formatCode="0.0%">
                  <c:v>0.91094818376068409</c:v>
                </c:pt>
                <c:pt idx="1">
                  <c:v>0.97220238095238098</c:v>
                </c:pt>
                <c:pt idx="2">
                  <c:v>0.87440476190476202</c:v>
                </c:pt>
                <c:pt idx="3">
                  <c:v>0.94940476190476197</c:v>
                </c:pt>
                <c:pt idx="4">
                  <c:v>0.72023809523809523</c:v>
                </c:pt>
                <c:pt idx="5">
                  <c:v>0.79464285714285698</c:v>
                </c:pt>
                <c:pt idx="6">
                  <c:v>0.75714285714285701</c:v>
                </c:pt>
                <c:pt idx="7">
                  <c:v>0.95833333333333326</c:v>
                </c:pt>
                <c:pt idx="8">
                  <c:v>0.82142857142857095</c:v>
                </c:pt>
                <c:pt idx="9">
                  <c:v>0.93690476190476202</c:v>
                </c:pt>
                <c:pt idx="10">
                  <c:v>0.84642857142857142</c:v>
                </c:pt>
                <c:pt idx="11">
                  <c:v>0.78095238095238084</c:v>
                </c:pt>
                <c:pt idx="12" formatCode="0.0%">
                  <c:v>0.84213222789115638</c:v>
                </c:pt>
                <c:pt idx="13" formatCode="0.0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2C8-44A6-AD35-4DC771901E0B}"/>
            </c:ext>
          </c:extLst>
        </c:ser>
        <c:ser>
          <c:idx val="10"/>
          <c:order val="1"/>
          <c:tx>
            <c:strRef>
              <c:f>'S-P_SEM'!$B$98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A968-46AC-8C30-7B547F079796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F076-4C20-A46A-819CF64CD823}"/>
              </c:ext>
            </c:extLst>
          </c:dPt>
          <c:cat>
            <c:strRef>
              <c:f>'S-P_SEM'!$C$96:$EI$96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'S-P_SEM'!$C$98:$EI$98</c:f>
              <c:numCache>
                <c:formatCode>0%</c:formatCode>
                <c:ptCount val="14"/>
                <c:pt idx="0" formatCode="0.0%">
                  <c:v>0.46199674428130078</c:v>
                </c:pt>
                <c:pt idx="1">
                  <c:v>0.52035755831751662</c:v>
                </c:pt>
                <c:pt idx="2">
                  <c:v>0.39142273655547999</c:v>
                </c:pt>
                <c:pt idx="3">
                  <c:v>0.62695924764890298</c:v>
                </c:pt>
                <c:pt idx="4">
                  <c:v>0.48760330578512395</c:v>
                </c:pt>
                <c:pt idx="5">
                  <c:v>0.47191011235955099</c:v>
                </c:pt>
                <c:pt idx="6">
                  <c:v>0.56336477987421396</c:v>
                </c:pt>
                <c:pt idx="7">
                  <c:v>0.51708074534161486</c:v>
                </c:pt>
                <c:pt idx="8">
                  <c:v>0.46304347826087</c:v>
                </c:pt>
                <c:pt idx="9">
                  <c:v>0.62439644218551404</c:v>
                </c:pt>
                <c:pt idx="10">
                  <c:v>0.53023909985935314</c:v>
                </c:pt>
                <c:pt idx="11">
                  <c:v>0.43445121951219517</c:v>
                </c:pt>
                <c:pt idx="12" formatCode="0.0%">
                  <c:v>0.43227650843710652</c:v>
                </c:pt>
                <c:pt idx="13" formatCode="0.00%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2C8-44A6-AD35-4DC771901E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927874896"/>
        <c:axId val="-1927860208"/>
      </c:barChart>
      <c:lineChart>
        <c:grouping val="standard"/>
        <c:varyColors val="0"/>
        <c:ser>
          <c:idx val="5"/>
          <c:order val="2"/>
          <c:tx>
            <c:strRef>
              <c:f>'S-P_SEM'!$B$99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82C8-44A6-AD35-4DC771901E0B}"/>
              </c:ext>
            </c:extLst>
          </c:dPt>
          <c:cat>
            <c:strRef>
              <c:f>'S-P_SEM'!$C$64:$EI$64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'S-P_SEM'!$C$99:$EI$99</c:f>
              <c:numCache>
                <c:formatCode>0.00</c:formatCode>
                <c:ptCount val="14"/>
                <c:pt idx="0" formatCode="_-* #,##0.00\ _€_-;\-* #,##0.00\ _€_-;_-* &quot;-&quot;??\ _€_-;_-@_-">
                  <c:v>52.210493096646942</c:v>
                </c:pt>
                <c:pt idx="1">
                  <c:v>42.495000000000005</c:v>
                </c:pt>
                <c:pt idx="2">
                  <c:v>57.5</c:v>
                </c:pt>
                <c:pt idx="3">
                  <c:v>33.333333333333336</c:v>
                </c:pt>
                <c:pt idx="4">
                  <c:v>19.666666666666668</c:v>
                </c:pt>
                <c:pt idx="5">
                  <c:v>21</c:v>
                </c:pt>
                <c:pt idx="6">
                  <c:v>23.886666666666667</c:v>
                </c:pt>
                <c:pt idx="7">
                  <c:v>41.625</c:v>
                </c:pt>
                <c:pt idx="8">
                  <c:v>31.949999999999996</c:v>
                </c:pt>
                <c:pt idx="9">
                  <c:v>49.139999999999986</c:v>
                </c:pt>
                <c:pt idx="10">
                  <c:v>15.080000000000002</c:v>
                </c:pt>
                <c:pt idx="11">
                  <c:v>14.25</c:v>
                </c:pt>
                <c:pt idx="12">
                  <c:v>39.995416666666628</c:v>
                </c:pt>
                <c:pt idx="13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82C8-44A6-AD35-4DC771901E0B}"/>
            </c:ext>
          </c:extLst>
        </c:ser>
        <c:ser>
          <c:idx val="4"/>
          <c:order val="3"/>
          <c:tx>
            <c:strRef>
              <c:f>'S-P_SEM'!$B$100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'S-P_SEM'!$C$64:$EI$64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'S-P_SEM'!$C$100:$EI$100</c:f>
              <c:numCache>
                <c:formatCode>0.00</c:formatCode>
                <c:ptCount val="14"/>
                <c:pt idx="0" formatCode="_-* #,##0.00\ _€_-;\-* #,##0.00\ _€_-;_-* &quot;-&quot;??\ _€_-;_-@_-">
                  <c:v>3.1434146942800778</c:v>
                </c:pt>
                <c:pt idx="1">
                  <c:v>2.335</c:v>
                </c:pt>
                <c:pt idx="2">
                  <c:v>8.1</c:v>
                </c:pt>
                <c:pt idx="3">
                  <c:v>2.8333333333333335</c:v>
                </c:pt>
                <c:pt idx="4">
                  <c:v>2.3333333333333335</c:v>
                </c:pt>
                <c:pt idx="5">
                  <c:v>11.5</c:v>
                </c:pt>
                <c:pt idx="6">
                  <c:v>4.7666666666666666</c:v>
                </c:pt>
                <c:pt idx="7">
                  <c:v>3.5</c:v>
                </c:pt>
                <c:pt idx="8">
                  <c:v>7.5</c:v>
                </c:pt>
                <c:pt idx="9">
                  <c:v>5.3</c:v>
                </c:pt>
                <c:pt idx="10">
                  <c:v>5.16</c:v>
                </c:pt>
                <c:pt idx="11">
                  <c:v>6.2</c:v>
                </c:pt>
                <c:pt idx="12">
                  <c:v>9.5982142857142865</c:v>
                </c:pt>
                <c:pt idx="13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82C8-44A6-AD35-4DC771901E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27849872"/>
        <c:axId val="-1927858576"/>
      </c:lineChart>
      <c:catAx>
        <c:axId val="-19278748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27860208"/>
        <c:crosses val="autoZero"/>
        <c:auto val="1"/>
        <c:lblAlgn val="ctr"/>
        <c:lblOffset val="100"/>
        <c:noMultiLvlLbl val="0"/>
      </c:catAx>
      <c:valAx>
        <c:axId val="-192786020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CAT 06</a:t>
                </a:r>
              </a:p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27874896"/>
        <c:crosses val="autoZero"/>
        <c:crossBetween val="between"/>
      </c:valAx>
      <c:valAx>
        <c:axId val="-1927858576"/>
        <c:scaling>
          <c:orientation val="minMax"/>
          <c:max val="10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_-* #,##0.00\ _€_-;\-* #,##0.00\ _€_-;_-* &quot;-&quot;??\ _€_-;_-@_-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27849872"/>
        <c:crosses val="max"/>
        <c:crossBetween val="between"/>
      </c:valAx>
      <c:catAx>
        <c:axId val="-192784987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27858576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'S-P_SEM'!$B$107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'S-P_SEM'!#REF!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FBC2-4A44-BBD3-D6E627736CB7}"/>
            </c:ext>
          </c:extLst>
        </c:ser>
        <c:ser>
          <c:idx val="1"/>
          <c:order val="1"/>
          <c:tx>
            <c:strRef>
              <c:f>'S-P_SEM'!$B$110</c:f>
              <c:strCache>
                <c:ptCount val="1"/>
                <c:pt idx="0">
                  <c:v>% CORREC. FALLA</c:v>
                </c:pt>
              </c:strCache>
            </c:strRef>
          </c:tx>
          <c:val>
            <c:numRef>
              <c:f>'S-P_SEM'!#REF!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FBC2-4A44-BBD3-D6E627736CB7}"/>
            </c:ext>
          </c:extLst>
        </c:ser>
        <c:ser>
          <c:idx val="2"/>
          <c:order val="2"/>
          <c:tx>
            <c:strRef>
              <c:f>'S-P_SEM'!$B$108</c:f>
              <c:strCache>
                <c:ptCount val="1"/>
                <c:pt idx="0">
                  <c:v>% PREVENTIVO</c:v>
                </c:pt>
              </c:strCache>
            </c:strRef>
          </c:tx>
          <c:val>
            <c:numRef>
              <c:f>'S-P_SEM'!#REF!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FBC2-4A44-BBD3-D6E627736CB7}"/>
            </c:ext>
          </c:extLst>
        </c:ser>
        <c:ser>
          <c:idx val="3"/>
          <c:order val="3"/>
          <c:tx>
            <c:strRef>
              <c:f>'S-P_SEM'!$B$109</c:f>
              <c:strCache>
                <c:ptCount val="1"/>
                <c:pt idx="0">
                  <c:v>% CORREC. PROG.</c:v>
                </c:pt>
              </c:strCache>
            </c:strRef>
          </c:tx>
          <c:val>
            <c:numRef>
              <c:f>'S-P_SEM'!#REF!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FBC2-4A44-BBD3-D6E627736CB7}"/>
            </c:ext>
          </c:extLst>
        </c:ser>
        <c:ser>
          <c:idx val="4"/>
          <c:order val="4"/>
          <c:tx>
            <c:strRef>
              <c:f>'S-P_SEM'!$B$105</c:f>
              <c:strCache>
                <c:ptCount val="1"/>
                <c:pt idx="0">
                  <c:v>H. PROG.SEM</c:v>
                </c:pt>
              </c:strCache>
            </c:strRef>
          </c:tx>
          <c:val>
            <c:numRef>
              <c:f>'S-P_SEM'!#REF!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FBC2-4A44-BBD3-D6E627736C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27869456"/>
        <c:axId val="-1927853680"/>
      </c:lineChart>
      <c:catAx>
        <c:axId val="-19278694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27853680"/>
        <c:crosses val="autoZero"/>
        <c:auto val="1"/>
        <c:lblAlgn val="ctr"/>
        <c:lblOffset val="100"/>
        <c:noMultiLvlLbl val="0"/>
      </c:catAx>
      <c:valAx>
        <c:axId val="-1927853680"/>
        <c:scaling>
          <c:orientation val="minMax"/>
          <c:max val="1"/>
          <c:min val="0.5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27869456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'S-P_SEM'!$B$155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8D58-46DB-9B94-19CF35B667BE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48EC-4E9A-8AAD-64F3457AC7BA}"/>
              </c:ext>
            </c:extLst>
          </c:dPt>
          <c:cat>
            <c:strRef>
              <c:f>'S-P_SEM'!$C$144:$EI$144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'S-P_SEM'!$C$145:$EI$145</c:f>
              <c:numCache>
                <c:formatCode>0%</c:formatCode>
                <c:ptCount val="14"/>
                <c:pt idx="0">
                  <c:v>0.83627605529391247</c:v>
                </c:pt>
                <c:pt idx="1">
                  <c:v>0.81107142857142844</c:v>
                </c:pt>
                <c:pt idx="2">
                  <c:v>0.86059523809523808</c:v>
                </c:pt>
                <c:pt idx="3">
                  <c:v>0.88545918367346987</c:v>
                </c:pt>
                <c:pt idx="4">
                  <c:v>0.81986394557823139</c:v>
                </c:pt>
                <c:pt idx="5">
                  <c:v>0.78438775510204095</c:v>
                </c:pt>
                <c:pt idx="6">
                  <c:v>0.73818027210884363</c:v>
                </c:pt>
                <c:pt idx="7">
                  <c:v>0.88480158730158731</c:v>
                </c:pt>
                <c:pt idx="8">
                  <c:v>0.86735119047619058</c:v>
                </c:pt>
                <c:pt idx="9">
                  <c:v>0.91243531746031781</c:v>
                </c:pt>
                <c:pt idx="10">
                  <c:v>0.81785714285714295</c:v>
                </c:pt>
                <c:pt idx="11">
                  <c:v>0.89999999999999991</c:v>
                </c:pt>
                <c:pt idx="12" formatCode="0.0%">
                  <c:v>0.81707739795918366</c:v>
                </c:pt>
                <c:pt idx="13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8EC-4E9A-8AAD-64F3457AC7BA}"/>
            </c:ext>
          </c:extLst>
        </c:ser>
        <c:ser>
          <c:idx val="10"/>
          <c:order val="1"/>
          <c:tx>
            <c:strRef>
              <c:f>'S-P_SEM'!$B$146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7-8D58-46DB-9B94-19CF35B667BE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02DE-44AA-8D0B-AF6A4D0F6898}"/>
              </c:ext>
            </c:extLst>
          </c:dPt>
          <c:cat>
            <c:strRef>
              <c:f>'S-P_SEM'!$C$144:$EI$144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'S-P_SEM'!$C$146:$EI$146</c:f>
              <c:numCache>
                <c:formatCode>0%</c:formatCode>
                <c:ptCount val="14"/>
                <c:pt idx="0">
                  <c:v>0.43448133921037224</c:v>
                </c:pt>
                <c:pt idx="1">
                  <c:v>0.44528261699112087</c:v>
                </c:pt>
                <c:pt idx="2">
                  <c:v>0.40148194272117216</c:v>
                </c:pt>
                <c:pt idx="3">
                  <c:v>0.54209243121031492</c:v>
                </c:pt>
                <c:pt idx="4">
                  <c:v>0.47053893894252036</c:v>
                </c:pt>
                <c:pt idx="5">
                  <c:v>0.43468593237679914</c:v>
                </c:pt>
                <c:pt idx="6">
                  <c:v>0.49244748052079906</c:v>
                </c:pt>
                <c:pt idx="7">
                  <c:v>0.51208546487425399</c:v>
                </c:pt>
                <c:pt idx="8">
                  <c:v>0.51873926066798071</c:v>
                </c:pt>
                <c:pt idx="9">
                  <c:v>0.38931739494363377</c:v>
                </c:pt>
                <c:pt idx="10">
                  <c:v>0.544437058628923</c:v>
                </c:pt>
                <c:pt idx="11">
                  <c:v>0.53359018164815708</c:v>
                </c:pt>
                <c:pt idx="12" formatCode="0.0%">
                  <c:v>0.5844926063163487</c:v>
                </c:pt>
                <c:pt idx="13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8EC-4E9A-8AAD-64F3457AC7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927865104"/>
        <c:axId val="-1927868912"/>
      </c:barChart>
      <c:lineChart>
        <c:grouping val="standard"/>
        <c:varyColors val="0"/>
        <c:ser>
          <c:idx val="5"/>
          <c:order val="2"/>
          <c:tx>
            <c:strRef>
              <c:f>'S-P_SEM'!$B$147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48EC-4E9A-8AAD-64F3457AC7BA}"/>
              </c:ext>
            </c:extLst>
          </c:dPt>
          <c:cat>
            <c:strRef>
              <c:f>'S-P_SEM'!$C$144:$EI$144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'S-P_SEM'!$C$147:$EI$147</c:f>
              <c:numCache>
                <c:formatCode>_-* #,##0.0\ _€_-;\-* #,##0.0\ _€_-;_-* "-"??\ _€_-;_-@_-</c:formatCode>
                <c:ptCount val="14"/>
                <c:pt idx="0">
                  <c:v>40.67958679507305</c:v>
                </c:pt>
                <c:pt idx="1">
                  <c:v>32.788214285714282</c:v>
                </c:pt>
                <c:pt idx="2">
                  <c:v>32.911904761904765</c:v>
                </c:pt>
                <c:pt idx="3">
                  <c:v>71.11904761904762</c:v>
                </c:pt>
                <c:pt idx="4">
                  <c:v>48.191904761904766</c:v>
                </c:pt>
                <c:pt idx="5">
                  <c:v>44.733333333333334</c:v>
                </c:pt>
                <c:pt idx="6">
                  <c:v>45.029523809523809</c:v>
                </c:pt>
                <c:pt idx="7">
                  <c:v>34.347222222222221</c:v>
                </c:pt>
                <c:pt idx="8">
                  <c:v>55.533333333333331</c:v>
                </c:pt>
                <c:pt idx="9">
                  <c:v>44.245555555555548</c:v>
                </c:pt>
                <c:pt idx="10">
                  <c:v>38.498750000000001</c:v>
                </c:pt>
                <c:pt idx="11">
                  <c:v>42.032142857142858</c:v>
                </c:pt>
                <c:pt idx="12" formatCode="0.00">
                  <c:v>42.518414304610687</c:v>
                </c:pt>
                <c:pt idx="13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8EC-4E9A-8AAD-64F3457AC7BA}"/>
            </c:ext>
          </c:extLst>
        </c:ser>
        <c:ser>
          <c:idx val="4"/>
          <c:order val="3"/>
          <c:tx>
            <c:strRef>
              <c:f>'S-P_SEM'!$B$148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'S-P_SEM'!$C$144:$EI$144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'S-P_SEM'!$C$148:$EI$148</c:f>
              <c:numCache>
                <c:formatCode>_-* #,##0.0\ _€_-;\-* #,##0.0\ _€_-;_-* "-"??\ _€_-;_-@_-</c:formatCode>
                <c:ptCount val="14"/>
                <c:pt idx="0">
                  <c:v>14.538360458680513</c:v>
                </c:pt>
                <c:pt idx="1">
                  <c:v>16.370214285714287</c:v>
                </c:pt>
                <c:pt idx="2">
                  <c:v>5.7793809523809534</c:v>
                </c:pt>
                <c:pt idx="3">
                  <c:v>5.9333333333333327</c:v>
                </c:pt>
                <c:pt idx="4">
                  <c:v>1.920952380952381</c:v>
                </c:pt>
                <c:pt idx="5">
                  <c:v>24.883809523809525</c:v>
                </c:pt>
                <c:pt idx="6">
                  <c:v>26.971428571428579</c:v>
                </c:pt>
                <c:pt idx="7">
                  <c:v>4.7075000000000005</c:v>
                </c:pt>
                <c:pt idx="8">
                  <c:v>3.9600000000000004</c:v>
                </c:pt>
                <c:pt idx="9">
                  <c:v>6.9669444444444446</c:v>
                </c:pt>
                <c:pt idx="10">
                  <c:v>7.605833333333333</c:v>
                </c:pt>
                <c:pt idx="11">
                  <c:v>3.142063492063492</c:v>
                </c:pt>
                <c:pt idx="12" formatCode="0.00">
                  <c:v>15.718070332577474</c:v>
                </c:pt>
                <c:pt idx="13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48EC-4E9A-8AAD-64F3457AC7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27858032"/>
        <c:axId val="-1927873264"/>
      </c:lineChart>
      <c:catAx>
        <c:axId val="-19278651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27868912"/>
        <c:crosses val="autoZero"/>
        <c:auto val="1"/>
        <c:lblAlgn val="ctr"/>
        <c:lblOffset val="100"/>
        <c:noMultiLvlLbl val="0"/>
      </c:catAx>
      <c:valAx>
        <c:axId val="-192786891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 sz="1200"/>
                </a:pPr>
                <a:r>
                  <a:rPr lang="en-US" sz="1200"/>
                  <a:t>% DISPONIBILIDAD FISICA
% UTILIZACION</a:t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400"/>
            </a:pPr>
            <a:endParaRPr lang="es-PE"/>
          </a:p>
        </c:txPr>
        <c:crossAx val="-1927865104"/>
        <c:crosses val="autoZero"/>
        <c:crossBetween val="between"/>
        <c:majorUnit val="0.2"/>
      </c:valAx>
      <c:valAx>
        <c:axId val="-1927873264"/>
        <c:scaling>
          <c:orientation val="minMax"/>
          <c:max val="8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900"/>
                </a:pPr>
                <a:r>
                  <a:rPr lang="en-US" sz="900"/>
                  <a:t>HORAS
MTBF
MTTR</a:t>
                </a:r>
              </a:p>
            </c:rich>
          </c:tx>
          <c:overlay val="0"/>
        </c:title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400"/>
            </a:pPr>
            <a:endParaRPr lang="es-PE"/>
          </a:p>
        </c:txPr>
        <c:crossAx val="-1927858032"/>
        <c:crosses val="max"/>
        <c:crossBetween val="between"/>
        <c:majorUnit val="20"/>
      </c:valAx>
      <c:catAx>
        <c:axId val="-192785803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27873264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txPr>
          <a:bodyPr/>
          <a:lstStyle/>
          <a:p>
            <a:pPr rtl="0">
              <a:defRPr sz="1200"/>
            </a:pPr>
            <a:endParaRPr lang="es-PE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'S-P_SEM'!$B$155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'S-P_SEM'!#REF!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F068-4EC5-A455-887F09837DAD}"/>
            </c:ext>
          </c:extLst>
        </c:ser>
        <c:ser>
          <c:idx val="1"/>
          <c:order val="1"/>
          <c:tx>
            <c:strRef>
              <c:f>'S-P_SEM'!$B$158</c:f>
              <c:strCache>
                <c:ptCount val="1"/>
                <c:pt idx="0">
                  <c:v>% CORREC. FALLA</c:v>
                </c:pt>
              </c:strCache>
            </c:strRef>
          </c:tx>
          <c:val>
            <c:numRef>
              <c:f>'S-P_SEM'!#REF!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F068-4EC5-A455-887F09837DAD}"/>
            </c:ext>
          </c:extLst>
        </c:ser>
        <c:ser>
          <c:idx val="2"/>
          <c:order val="2"/>
          <c:tx>
            <c:strRef>
              <c:f>'S-P_SEM'!$B$156</c:f>
              <c:strCache>
                <c:ptCount val="1"/>
                <c:pt idx="0">
                  <c:v>% PREVENTIVO</c:v>
                </c:pt>
              </c:strCache>
            </c:strRef>
          </c:tx>
          <c:val>
            <c:numRef>
              <c:f>'S-P_SEM'!#REF!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F068-4EC5-A455-887F09837DAD}"/>
            </c:ext>
          </c:extLst>
        </c:ser>
        <c:ser>
          <c:idx val="3"/>
          <c:order val="3"/>
          <c:tx>
            <c:strRef>
              <c:f>'S-P_SEM'!$B$157</c:f>
              <c:strCache>
                <c:ptCount val="1"/>
                <c:pt idx="0">
                  <c:v>% CORREC. PROG.</c:v>
                </c:pt>
              </c:strCache>
            </c:strRef>
          </c:tx>
          <c:val>
            <c:numRef>
              <c:f>'S-P_SEM'!#REF!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F068-4EC5-A455-887F09837DAD}"/>
            </c:ext>
          </c:extLst>
        </c:ser>
        <c:ser>
          <c:idx val="4"/>
          <c:order val="4"/>
          <c:tx>
            <c:strRef>
              <c:f>'S-P_SEM'!$B$153</c:f>
              <c:strCache>
                <c:ptCount val="1"/>
                <c:pt idx="0">
                  <c:v>H. PROG.SEM</c:v>
                </c:pt>
              </c:strCache>
            </c:strRef>
          </c:tx>
          <c:val>
            <c:numRef>
              <c:f>'S-P_SEM'!#REF!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F068-4EC5-A455-887F09837D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27866192"/>
        <c:axId val="-1927857488"/>
      </c:lineChart>
      <c:catAx>
        <c:axId val="-19278661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27857488"/>
        <c:crosses val="autoZero"/>
        <c:auto val="1"/>
        <c:lblAlgn val="ctr"/>
        <c:lblOffset val="100"/>
        <c:noMultiLvlLbl val="0"/>
      </c:catAx>
      <c:valAx>
        <c:axId val="-1927857488"/>
        <c:scaling>
          <c:orientation val="minMax"/>
          <c:max val="1"/>
          <c:min val="0.5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27866192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'S-P_SEM'!$B$2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'S-P_SEM'!$C$1:$EI$1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'S-P_SEM'!$C$2:$EI$2</c:f>
              <c:numCache>
                <c:formatCode>0%</c:formatCode>
                <c:ptCount val="14"/>
                <c:pt idx="0" formatCode="0.0%">
                  <c:v>0.65632631257631247</c:v>
                </c:pt>
                <c:pt idx="1">
                  <c:v>0.90476190476190477</c:v>
                </c:pt>
                <c:pt idx="2">
                  <c:v>0.97023809523809501</c:v>
                </c:pt>
                <c:pt idx="3">
                  <c:v>0.797619047619048</c:v>
                </c:pt>
                <c:pt idx="4">
                  <c:v>0.66863095238095238</c:v>
                </c:pt>
                <c:pt idx="5">
                  <c:v>0.90815476190476196</c:v>
                </c:pt>
                <c:pt idx="6">
                  <c:v>0.84047619047619004</c:v>
                </c:pt>
                <c:pt idx="7">
                  <c:v>0.92708333333333326</c:v>
                </c:pt>
                <c:pt idx="8">
                  <c:v>0.77857142857142903</c:v>
                </c:pt>
                <c:pt idx="9">
                  <c:v>0.93648809523809495</c:v>
                </c:pt>
                <c:pt idx="10">
                  <c:v>0.87797619047619047</c:v>
                </c:pt>
                <c:pt idx="11">
                  <c:v>0.99404761904761896</c:v>
                </c:pt>
                <c:pt idx="12" formatCode="0.0%">
                  <c:v>0.65866709183673477</c:v>
                </c:pt>
                <c:pt idx="13" formatCode="0.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15C-44E9-8BBD-AA605091B2BE}"/>
            </c:ext>
          </c:extLst>
        </c:ser>
        <c:ser>
          <c:idx val="1"/>
          <c:order val="1"/>
          <c:tx>
            <c:strRef>
              <c:f>'S-P_SEM'!$B$3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'S-P_SEM'!$C$1:$EI$1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'S-P_SEM'!$C$3:$EI$3</c:f>
              <c:numCache>
                <c:formatCode>0%</c:formatCode>
                <c:ptCount val="14"/>
                <c:pt idx="0" formatCode="0.0%">
                  <c:v>0.11587152902777034</c:v>
                </c:pt>
                <c:pt idx="1">
                  <c:v>0.38822368421052628</c:v>
                </c:pt>
                <c:pt idx="2">
                  <c:v>0.40184049079754602</c:v>
                </c:pt>
                <c:pt idx="3">
                  <c:v>0.47388059701492502</c:v>
                </c:pt>
                <c:pt idx="4">
                  <c:v>0.22255853289415117</c:v>
                </c:pt>
                <c:pt idx="5">
                  <c:v>0.51124074195451297</c:v>
                </c:pt>
                <c:pt idx="6">
                  <c:v>0.61720963172804499</c:v>
                </c:pt>
                <c:pt idx="7">
                  <c:v>0.46227929373996784</c:v>
                </c:pt>
                <c:pt idx="8">
                  <c:v>0.558103975535168</c:v>
                </c:pt>
                <c:pt idx="9">
                  <c:v>6.8009915464310705E-2</c:v>
                </c:pt>
                <c:pt idx="10">
                  <c:v>0.38542372881355924</c:v>
                </c:pt>
                <c:pt idx="11">
                  <c:v>0.41317365269461076</c:v>
                </c:pt>
                <c:pt idx="12" formatCode="0.0%">
                  <c:v>0.30668708056610455</c:v>
                </c:pt>
                <c:pt idx="13" formatCode="0.0%">
                  <c:v>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0B5-4F55-8907-28035C7AB8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27867824"/>
        <c:axId val="-1927859664"/>
      </c:lineChart>
      <c:catAx>
        <c:axId val="-19278678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27859664"/>
        <c:crosses val="autoZero"/>
        <c:auto val="1"/>
        <c:lblAlgn val="ctr"/>
        <c:lblOffset val="100"/>
        <c:noMultiLvlLbl val="0"/>
      </c:catAx>
      <c:valAx>
        <c:axId val="-192785966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aseline="0"/>
                  <a:t> UTILIZACION Y DISPONIBILIDAD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27867824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'S-P_SEM'!$B$33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'S-P_SEM'!$C$32:$EI$32</c:f>
              <c:strCache>
                <c:ptCount val="14"/>
                <c:pt idx="0">
                  <c:v>PROM. 2022</c:v>
                </c:pt>
                <c:pt idx="12">
                  <c:v>PROM. 2022</c:v>
                </c:pt>
                <c:pt idx="13">
                  <c:v>OBJ</c:v>
                </c:pt>
              </c:strCache>
            </c:strRef>
          </c:cat>
          <c:val>
            <c:numRef>
              <c:f>'S-P_SEM'!$C$33:$EI$33</c:f>
              <c:numCache>
                <c:formatCode>0%</c:formatCode>
                <c:ptCount val="14"/>
                <c:pt idx="0" formatCode="0.0%">
                  <c:v>0</c:v>
                </c:pt>
                <c:pt idx="13" formatCode="0.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033-4999-AE74-313BB1A00989}"/>
            </c:ext>
          </c:extLst>
        </c:ser>
        <c:ser>
          <c:idx val="1"/>
          <c:order val="1"/>
          <c:tx>
            <c:strRef>
              <c:f>'S-P_SEM'!$B$34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'S-P_SEM'!$C$32:$EI$32</c:f>
              <c:strCache>
                <c:ptCount val="14"/>
                <c:pt idx="0">
                  <c:v>PROM. 2022</c:v>
                </c:pt>
                <c:pt idx="12">
                  <c:v>PROM. 2022</c:v>
                </c:pt>
                <c:pt idx="13">
                  <c:v>OBJ</c:v>
                </c:pt>
              </c:strCache>
            </c:strRef>
          </c:cat>
          <c:val>
            <c:numRef>
              <c:f>'S-P_SEM'!$C$34:$EI$34</c:f>
              <c:numCache>
                <c:formatCode>0%</c:formatCode>
                <c:ptCount val="14"/>
                <c:pt idx="0" formatCode="0.0%">
                  <c:v>0</c:v>
                </c:pt>
                <c:pt idx="13" formatCode="0.00%">
                  <c:v>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9FA-4224-82B9-E91EBDD742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27852592"/>
        <c:axId val="-1927849328"/>
      </c:lineChart>
      <c:catAx>
        <c:axId val="-19278525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27849328"/>
        <c:crosses val="autoZero"/>
        <c:auto val="1"/>
        <c:lblAlgn val="ctr"/>
        <c:lblOffset val="100"/>
        <c:noMultiLvlLbl val="0"/>
      </c:catAx>
      <c:valAx>
        <c:axId val="-192784932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27852592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'S-P_SEM'!$B$49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'S-P_SEM'!$C$48:$EI$48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26</c:v>
                </c:pt>
                <c:pt idx="9">
                  <c:v>SEM 26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'S-P_SEM'!$C$49:$EI$49</c:f>
              <c:numCache>
                <c:formatCode>0%</c:formatCode>
                <c:ptCount val="14"/>
                <c:pt idx="0" formatCode="0.0%">
                  <c:v>0.8584230006105007</c:v>
                </c:pt>
                <c:pt idx="1">
                  <c:v>0.90654761904761916</c:v>
                </c:pt>
                <c:pt idx="2">
                  <c:v>0.88690476190476197</c:v>
                </c:pt>
                <c:pt idx="3">
                  <c:v>0.88571428571428601</c:v>
                </c:pt>
                <c:pt idx="4">
                  <c:v>0.99404761904761896</c:v>
                </c:pt>
                <c:pt idx="5">
                  <c:v>0.14285714285714299</c:v>
                </c:pt>
                <c:pt idx="6">
                  <c:v>0</c:v>
                </c:pt>
                <c:pt idx="12" formatCode="0.0%">
                  <c:v>0.79712732919254659</c:v>
                </c:pt>
                <c:pt idx="13" formatCode="0.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A1-4507-AF4D-5DF3C4036B4A}"/>
            </c:ext>
          </c:extLst>
        </c:ser>
        <c:ser>
          <c:idx val="1"/>
          <c:order val="1"/>
          <c:tx>
            <c:strRef>
              <c:f>'S-P_SEM'!$B$50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'S-P_SEM'!$C$48:$EI$48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26</c:v>
                </c:pt>
                <c:pt idx="9">
                  <c:v>SEM 26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'S-P_SEM'!$C$50:$EI$50</c:f>
              <c:numCache>
                <c:formatCode>0%</c:formatCode>
                <c:ptCount val="14"/>
                <c:pt idx="0" formatCode="0.0%">
                  <c:v>0.41798716790662582</c:v>
                </c:pt>
                <c:pt idx="1">
                  <c:v>0.3874589625738673</c:v>
                </c:pt>
                <c:pt idx="2">
                  <c:v>0.312080536912752</c:v>
                </c:pt>
                <c:pt idx="3">
                  <c:v>0.49395161290322598</c:v>
                </c:pt>
                <c:pt idx="4">
                  <c:v>0.44910179640718562</c:v>
                </c:pt>
                <c:pt idx="5">
                  <c:v>0</c:v>
                </c:pt>
                <c:pt idx="6">
                  <c:v>0</c:v>
                </c:pt>
                <c:pt idx="12" formatCode="0.0%">
                  <c:v>1.4329062854006291</c:v>
                </c:pt>
                <c:pt idx="13" formatCode="0.00%">
                  <c:v>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35A-407B-9730-27DEF0D3F2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27868368"/>
        <c:axId val="-1927875440"/>
      </c:lineChart>
      <c:catAx>
        <c:axId val="-19278683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27875440"/>
        <c:crosses val="autoZero"/>
        <c:auto val="1"/>
        <c:lblAlgn val="ctr"/>
        <c:lblOffset val="100"/>
        <c:noMultiLvlLbl val="0"/>
      </c:catAx>
      <c:valAx>
        <c:axId val="-192787544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27868368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'S-P_SEM'!$B$65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'S-P_SEM'!$C$64:$EI$64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'S-P_SEM'!$C$65:$EI$65</c:f>
              <c:numCache>
                <c:formatCode>0%</c:formatCode>
                <c:ptCount val="14"/>
                <c:pt idx="0" formatCode="0.0%">
                  <c:v>0.89826236263736281</c:v>
                </c:pt>
                <c:pt idx="1">
                  <c:v>0.74303571428571435</c:v>
                </c:pt>
                <c:pt idx="2">
                  <c:v>0.79065476190476203</c:v>
                </c:pt>
                <c:pt idx="3">
                  <c:v>0.922619047619048</c:v>
                </c:pt>
                <c:pt idx="4">
                  <c:v>1</c:v>
                </c:pt>
                <c:pt idx="5">
                  <c:v>0.922619047619048</c:v>
                </c:pt>
                <c:pt idx="6">
                  <c:v>1</c:v>
                </c:pt>
                <c:pt idx="7">
                  <c:v>0.9196428571428571</c:v>
                </c:pt>
                <c:pt idx="8">
                  <c:v>0.91666666666666696</c:v>
                </c:pt>
                <c:pt idx="9">
                  <c:v>0.91074285714285996</c:v>
                </c:pt>
                <c:pt idx="10">
                  <c:v>0.68154761904761896</c:v>
                </c:pt>
                <c:pt idx="11">
                  <c:v>1</c:v>
                </c:pt>
                <c:pt idx="12" formatCode="0.0%">
                  <c:v>0.84448443877551038</c:v>
                </c:pt>
                <c:pt idx="13" formatCode="0.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904-4B42-A3DA-7EFE3CB0025E}"/>
            </c:ext>
          </c:extLst>
        </c:ser>
        <c:ser>
          <c:idx val="1"/>
          <c:order val="1"/>
          <c:tx>
            <c:strRef>
              <c:f>'S-P_SEM'!$B$66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'S-P_SEM'!$C$64:$EI$64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'S-P_SEM'!$C$66:$EI$66</c:f>
              <c:numCache>
                <c:formatCode>0%</c:formatCode>
                <c:ptCount val="14"/>
                <c:pt idx="0" formatCode="0.0%">
                  <c:v>0.44354450626040998</c:v>
                </c:pt>
                <c:pt idx="1">
                  <c:v>0.42185372106064251</c:v>
                </c:pt>
                <c:pt idx="2">
                  <c:v>0.43664834751185699</c:v>
                </c:pt>
                <c:pt idx="3">
                  <c:v>0.35483870967741898</c:v>
                </c:pt>
                <c:pt idx="4">
                  <c:v>0.43458333333333338</c:v>
                </c:pt>
                <c:pt idx="5">
                  <c:v>0.47612903225806502</c:v>
                </c:pt>
                <c:pt idx="6">
                  <c:v>0.50178571428571395</c:v>
                </c:pt>
                <c:pt idx="7">
                  <c:v>0.45825242718446613</c:v>
                </c:pt>
                <c:pt idx="8">
                  <c:v>0.44805194805194798</c:v>
                </c:pt>
                <c:pt idx="9">
                  <c:v>0.57633986928104597</c:v>
                </c:pt>
                <c:pt idx="10">
                  <c:v>0.51004366812227075</c:v>
                </c:pt>
                <c:pt idx="11">
                  <c:v>0.49404761904761907</c:v>
                </c:pt>
                <c:pt idx="12" formatCode="0.0%">
                  <c:v>0.45963519763511484</c:v>
                </c:pt>
                <c:pt idx="13" formatCode="0.00%">
                  <c:v>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A3F-4484-ABE3-068066C56C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27856944"/>
        <c:axId val="-1927873808"/>
      </c:lineChart>
      <c:catAx>
        <c:axId val="-19278569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27873808"/>
        <c:crosses val="autoZero"/>
        <c:auto val="1"/>
        <c:lblAlgn val="ctr"/>
        <c:lblOffset val="100"/>
        <c:noMultiLvlLbl val="0"/>
      </c:catAx>
      <c:valAx>
        <c:axId val="-192787380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27856944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'S-P_SEM'!$B$81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'S-P_SEM'!$C$80:$EI$80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'S-P_SEM'!$C$81:$EI$81</c:f>
              <c:numCache>
                <c:formatCode>0%</c:formatCode>
                <c:ptCount val="14"/>
                <c:pt idx="0" formatCode="0.0%">
                  <c:v>0.86929334554334559</c:v>
                </c:pt>
                <c:pt idx="1">
                  <c:v>0.89184523809523797</c:v>
                </c:pt>
                <c:pt idx="2">
                  <c:v>0.83630952380952395</c:v>
                </c:pt>
                <c:pt idx="3">
                  <c:v>0.922619047619048</c:v>
                </c:pt>
                <c:pt idx="4">
                  <c:v>0.46625</c:v>
                </c:pt>
                <c:pt idx="5">
                  <c:v>0.79386904761904797</c:v>
                </c:pt>
                <c:pt idx="6">
                  <c:v>0.80357142857142905</c:v>
                </c:pt>
                <c:pt idx="7">
                  <c:v>0.96130952380952384</c:v>
                </c:pt>
                <c:pt idx="8">
                  <c:v>0.89880952380952395</c:v>
                </c:pt>
                <c:pt idx="9">
                  <c:v>0.99404761904761896</c:v>
                </c:pt>
                <c:pt idx="10">
                  <c:v>0.91666666666666674</c:v>
                </c:pt>
                <c:pt idx="11">
                  <c:v>0.94166666666666654</c:v>
                </c:pt>
                <c:pt idx="12" formatCode="0.0%">
                  <c:v>0.86149911816578506</c:v>
                </c:pt>
                <c:pt idx="13" formatCode="0.0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1C8-417A-8BA8-F29080EE9AAF}"/>
            </c:ext>
          </c:extLst>
        </c:ser>
        <c:ser>
          <c:idx val="1"/>
          <c:order val="1"/>
          <c:tx>
            <c:strRef>
              <c:f>'S-P_SEM'!$B$82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'S-P_SEM'!$C$80:$EI$80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'S-P_SEM'!$C$82:$EI$82</c:f>
              <c:numCache>
                <c:formatCode>0%</c:formatCode>
                <c:ptCount val="14"/>
                <c:pt idx="0" formatCode="0.0%">
                  <c:v>0.5123677361436092</c:v>
                </c:pt>
                <c:pt idx="1">
                  <c:v>0.46045518254021234</c:v>
                </c:pt>
                <c:pt idx="2">
                  <c:v>0.51316725978647704</c:v>
                </c:pt>
                <c:pt idx="3">
                  <c:v>0.61612903225806404</c:v>
                </c:pt>
                <c:pt idx="4">
                  <c:v>0.19149751053236308</c:v>
                </c:pt>
                <c:pt idx="5">
                  <c:v>0.54734947889330399</c:v>
                </c:pt>
                <c:pt idx="6">
                  <c:v>0.49266666666666697</c:v>
                </c:pt>
                <c:pt idx="7">
                  <c:v>0.41795665634674928</c:v>
                </c:pt>
                <c:pt idx="8">
                  <c:v>0.58278145695364203</c:v>
                </c:pt>
                <c:pt idx="9">
                  <c:v>0.45437125748502999</c:v>
                </c:pt>
                <c:pt idx="10">
                  <c:v>0.48116883116883108</c:v>
                </c:pt>
                <c:pt idx="11">
                  <c:v>0.61820480404551204</c:v>
                </c:pt>
                <c:pt idx="12" formatCode="0.0%">
                  <c:v>0.47264633819457552</c:v>
                </c:pt>
                <c:pt idx="13" formatCode="0.00%">
                  <c:v>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339-49E3-A25B-E54E61419F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27877072"/>
        <c:axId val="-1927872720"/>
      </c:lineChart>
      <c:catAx>
        <c:axId val="-19278770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27872720"/>
        <c:crosses val="autoZero"/>
        <c:auto val="1"/>
        <c:lblAlgn val="ctr"/>
        <c:lblOffset val="100"/>
        <c:noMultiLvlLbl val="0"/>
      </c:catAx>
      <c:valAx>
        <c:axId val="-192787272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27877072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'S-P_SEM'!$B$97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('S-P_SEM'!$C$96:$C$96,'S-P_SEM'!$D$96:$EI$96)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('S-P_SEM'!$C$97:$C$97,'S-P_SEM'!$D$97:$EI$97)</c:f>
              <c:numCache>
                <c:formatCode>0%</c:formatCode>
                <c:ptCount val="14"/>
                <c:pt idx="0" formatCode="0.0%">
                  <c:v>0.91094818376068409</c:v>
                </c:pt>
                <c:pt idx="1">
                  <c:v>0.97220238095238098</c:v>
                </c:pt>
                <c:pt idx="2">
                  <c:v>0.87440476190476202</c:v>
                </c:pt>
                <c:pt idx="3">
                  <c:v>0.94940476190476197</c:v>
                </c:pt>
                <c:pt idx="4">
                  <c:v>0.72023809523809523</c:v>
                </c:pt>
                <c:pt idx="5">
                  <c:v>0.79464285714285698</c:v>
                </c:pt>
                <c:pt idx="6">
                  <c:v>0.75714285714285701</c:v>
                </c:pt>
                <c:pt idx="7">
                  <c:v>0.95833333333333326</c:v>
                </c:pt>
                <c:pt idx="8">
                  <c:v>0.82142857142857095</c:v>
                </c:pt>
                <c:pt idx="9">
                  <c:v>0.93690476190476202</c:v>
                </c:pt>
                <c:pt idx="10">
                  <c:v>0.84642857142857142</c:v>
                </c:pt>
                <c:pt idx="11">
                  <c:v>0.78095238095238084</c:v>
                </c:pt>
                <c:pt idx="12" formatCode="0.0%">
                  <c:v>0.84213222789115638</c:v>
                </c:pt>
                <c:pt idx="13" formatCode="0.0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90-4A15-806C-E0D4233EC5DA}"/>
            </c:ext>
          </c:extLst>
        </c:ser>
        <c:ser>
          <c:idx val="1"/>
          <c:order val="1"/>
          <c:tx>
            <c:strRef>
              <c:f>'S-P_SEM'!$B$98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('S-P_SEM'!$C$96:$C$96,'S-P_SEM'!$D$96:$EI$96)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('S-P_SEM'!$C$98:$C$98,'S-P_SEM'!$D$98:$EI$98)</c:f>
              <c:numCache>
                <c:formatCode>0%</c:formatCode>
                <c:ptCount val="14"/>
                <c:pt idx="0" formatCode="0.0%">
                  <c:v>0.46199674428130078</c:v>
                </c:pt>
                <c:pt idx="1">
                  <c:v>0.52035755831751662</c:v>
                </c:pt>
                <c:pt idx="2">
                  <c:v>0.39142273655547999</c:v>
                </c:pt>
                <c:pt idx="3">
                  <c:v>0.62695924764890298</c:v>
                </c:pt>
                <c:pt idx="4">
                  <c:v>0.48760330578512395</c:v>
                </c:pt>
                <c:pt idx="5">
                  <c:v>0.47191011235955099</c:v>
                </c:pt>
                <c:pt idx="6">
                  <c:v>0.56336477987421396</c:v>
                </c:pt>
                <c:pt idx="7">
                  <c:v>0.51708074534161486</c:v>
                </c:pt>
                <c:pt idx="8">
                  <c:v>0.46304347826087</c:v>
                </c:pt>
                <c:pt idx="9">
                  <c:v>0.62439644218551404</c:v>
                </c:pt>
                <c:pt idx="10">
                  <c:v>0.53023909985935314</c:v>
                </c:pt>
                <c:pt idx="11">
                  <c:v>0.43445121951219517</c:v>
                </c:pt>
                <c:pt idx="12" formatCode="0.0%">
                  <c:v>0.43227650843710652</c:v>
                </c:pt>
                <c:pt idx="13" formatCode="0.00%">
                  <c:v>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BE6-4BB9-88FA-93CE459B96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27864016"/>
        <c:axId val="-1927856400"/>
      </c:lineChart>
      <c:catAx>
        <c:axId val="-19278640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27856400"/>
        <c:crosses val="autoZero"/>
        <c:auto val="1"/>
        <c:lblAlgn val="ctr"/>
        <c:lblOffset val="100"/>
        <c:noMultiLvlLbl val="0"/>
      </c:catAx>
      <c:valAx>
        <c:axId val="-192785640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27864016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none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s-PE" sz="1800" b="1">
                <a:effectLst/>
              </a:rPr>
              <a:t>SCOOPTRAMS PRODUCCION</a:t>
            </a:r>
            <a:endParaRPr lang="es-PE">
              <a:effectLst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'S-P_SEM'!$B$145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dLbls>
            <c:numFmt formatCode="0.0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'S-P_SEM'!$C$144:$EI$144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'S-P_SEM'!$C$145:$EI$145</c:f>
              <c:numCache>
                <c:formatCode>0%</c:formatCode>
                <c:ptCount val="14"/>
                <c:pt idx="0">
                  <c:v>0.83627605529391247</c:v>
                </c:pt>
                <c:pt idx="1">
                  <c:v>0.81107142857142844</c:v>
                </c:pt>
                <c:pt idx="2">
                  <c:v>0.86059523809523808</c:v>
                </c:pt>
                <c:pt idx="3">
                  <c:v>0.88545918367346987</c:v>
                </c:pt>
                <c:pt idx="4">
                  <c:v>0.81986394557823139</c:v>
                </c:pt>
                <c:pt idx="5">
                  <c:v>0.78438775510204095</c:v>
                </c:pt>
                <c:pt idx="6">
                  <c:v>0.73818027210884363</c:v>
                </c:pt>
                <c:pt idx="7">
                  <c:v>0.88480158730158731</c:v>
                </c:pt>
                <c:pt idx="8">
                  <c:v>0.86735119047619058</c:v>
                </c:pt>
                <c:pt idx="9">
                  <c:v>0.91243531746031781</c:v>
                </c:pt>
                <c:pt idx="10">
                  <c:v>0.81785714285714295</c:v>
                </c:pt>
                <c:pt idx="11">
                  <c:v>0.89999999999999991</c:v>
                </c:pt>
                <c:pt idx="12" formatCode="0.0%">
                  <c:v>0.81707739795918366</c:v>
                </c:pt>
                <c:pt idx="13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4C4-40EC-B70E-511E88FCF2FC}"/>
            </c:ext>
          </c:extLst>
        </c:ser>
        <c:ser>
          <c:idx val="1"/>
          <c:order val="1"/>
          <c:tx>
            <c:strRef>
              <c:f>'S-P_SEM'!$B$146</c:f>
              <c:strCache>
                <c:ptCount val="1"/>
                <c:pt idx="0">
                  <c:v>UTIL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dPt>
            <c:idx val="8"/>
            <c:marker>
              <c:symbol val="auto"/>
            </c:marker>
            <c:bubble3D val="0"/>
            <c:spPr/>
            <c:extLst>
              <c:ext xmlns:c16="http://schemas.microsoft.com/office/drawing/2014/chart" uri="{C3380CC4-5D6E-409C-BE32-E72D297353CC}">
                <c16:uniqueId val="{00000001-FD81-42EB-92B4-A296B5BABB25}"/>
              </c:ext>
            </c:extLst>
          </c:dPt>
          <c:dLbls>
            <c:numFmt formatCode="0.0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'S-P_SEM'!$C$144:$EI$144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'S-P_SEM'!$C$146:$EI$146</c:f>
              <c:numCache>
                <c:formatCode>0%</c:formatCode>
                <c:ptCount val="14"/>
                <c:pt idx="0">
                  <c:v>0.43448133921037224</c:v>
                </c:pt>
                <c:pt idx="1">
                  <c:v>0.44528261699112087</c:v>
                </c:pt>
                <c:pt idx="2">
                  <c:v>0.40148194272117216</c:v>
                </c:pt>
                <c:pt idx="3">
                  <c:v>0.54209243121031492</c:v>
                </c:pt>
                <c:pt idx="4">
                  <c:v>0.47053893894252036</c:v>
                </c:pt>
                <c:pt idx="5">
                  <c:v>0.43468593237679914</c:v>
                </c:pt>
                <c:pt idx="6">
                  <c:v>0.49244748052079906</c:v>
                </c:pt>
                <c:pt idx="7">
                  <c:v>0.51208546487425399</c:v>
                </c:pt>
                <c:pt idx="8">
                  <c:v>0.51873926066798071</c:v>
                </c:pt>
                <c:pt idx="9">
                  <c:v>0.38931739494363377</c:v>
                </c:pt>
                <c:pt idx="10">
                  <c:v>0.544437058628923</c:v>
                </c:pt>
                <c:pt idx="11">
                  <c:v>0.53359018164815708</c:v>
                </c:pt>
                <c:pt idx="12" formatCode="0.0%">
                  <c:v>0.5844926063163487</c:v>
                </c:pt>
                <c:pt idx="13">
                  <c:v>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53F-49E9-9E75-4C630966F3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27848784"/>
        <c:axId val="-1927860752"/>
      </c:lineChart>
      <c:catAx>
        <c:axId val="-19278487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27860752"/>
        <c:crosses val="autoZero"/>
        <c:auto val="1"/>
        <c:lblAlgn val="ctr"/>
        <c:lblOffset val="100"/>
        <c:noMultiLvlLbl val="0"/>
      </c:catAx>
      <c:valAx>
        <c:axId val="-192786075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/>
                  <a:t>UTILIZACION Y 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27848784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'S-P_SEM'!$B$59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99B1-4826-9664-7194B91D1386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E65D-4AB6-9AF1-D9BD5207A1DA}"/>
              </c:ext>
            </c:extLst>
          </c:dPt>
          <c:cat>
            <c:strRef>
              <c:f>'S-P_SEM'!$C$48:$EI$48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26</c:v>
                </c:pt>
                <c:pt idx="9">
                  <c:v>SEM 26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'S-P_SEM'!$C$49:$EI$49</c:f>
              <c:numCache>
                <c:formatCode>0%</c:formatCode>
                <c:ptCount val="14"/>
                <c:pt idx="0" formatCode="0.0%">
                  <c:v>0.8584230006105007</c:v>
                </c:pt>
                <c:pt idx="1">
                  <c:v>0.90654761904761916</c:v>
                </c:pt>
                <c:pt idx="2">
                  <c:v>0.88690476190476197</c:v>
                </c:pt>
                <c:pt idx="3">
                  <c:v>0.88571428571428601</c:v>
                </c:pt>
                <c:pt idx="4">
                  <c:v>0.99404761904761896</c:v>
                </c:pt>
                <c:pt idx="5">
                  <c:v>0.14285714285714299</c:v>
                </c:pt>
                <c:pt idx="6">
                  <c:v>0</c:v>
                </c:pt>
                <c:pt idx="12" formatCode="0.0%">
                  <c:v>0.79712732919254659</c:v>
                </c:pt>
                <c:pt idx="13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65D-4AB6-9AF1-D9BD5207A1DA}"/>
            </c:ext>
          </c:extLst>
        </c:ser>
        <c:ser>
          <c:idx val="10"/>
          <c:order val="1"/>
          <c:tx>
            <c:strRef>
              <c:f>'S-P_SEM'!$B$50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5-99B1-4826-9664-7194B91D1386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1022-4E13-AB6A-D96906C5D54D}"/>
              </c:ext>
            </c:extLst>
          </c:dPt>
          <c:cat>
            <c:strRef>
              <c:f>'S-P_SEM'!$C$48:$EI$48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26</c:v>
                </c:pt>
                <c:pt idx="9">
                  <c:v>SEM 26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'S-P_SEM'!$C$50:$EI$50</c:f>
              <c:numCache>
                <c:formatCode>0%</c:formatCode>
                <c:ptCount val="14"/>
                <c:pt idx="0" formatCode="0.0%">
                  <c:v>0.41798716790662582</c:v>
                </c:pt>
                <c:pt idx="1">
                  <c:v>0.3874589625738673</c:v>
                </c:pt>
                <c:pt idx="2">
                  <c:v>0.312080536912752</c:v>
                </c:pt>
                <c:pt idx="3">
                  <c:v>0.49395161290322598</c:v>
                </c:pt>
                <c:pt idx="4">
                  <c:v>0.44910179640718562</c:v>
                </c:pt>
                <c:pt idx="5">
                  <c:v>0</c:v>
                </c:pt>
                <c:pt idx="6">
                  <c:v>0</c:v>
                </c:pt>
                <c:pt idx="12" formatCode="0.0%">
                  <c:v>1.4329062854006291</c:v>
                </c:pt>
                <c:pt idx="13" formatCode="0.00%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65D-4AB6-9AF1-D9BD5207A1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927870000"/>
        <c:axId val="-1927854224"/>
      </c:barChart>
      <c:lineChart>
        <c:grouping val="standard"/>
        <c:varyColors val="0"/>
        <c:ser>
          <c:idx val="5"/>
          <c:order val="2"/>
          <c:tx>
            <c:strRef>
              <c:f>'S-P_SEM'!$B$51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E65D-4AB6-9AF1-D9BD5207A1DA}"/>
              </c:ext>
            </c:extLst>
          </c:dPt>
          <c:cat>
            <c:strRef>
              <c:f>'S-P_SEM'!$C$48:$EI$48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26</c:v>
                </c:pt>
                <c:pt idx="9">
                  <c:v>SEM 26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'S-P_SEM'!$C$51:$EI$51</c:f>
              <c:numCache>
                <c:formatCode>0.00</c:formatCode>
                <c:ptCount val="14"/>
                <c:pt idx="0" formatCode="_-* #,##0.00\ _€_-;\-* #,##0.00\ _€_-;_-* &quot;-&quot;??\ _€_-;_-@_-">
                  <c:v>36.22151602564103</c:v>
                </c:pt>
                <c:pt idx="1">
                  <c:v>29.504999999999999</c:v>
                </c:pt>
                <c:pt idx="2">
                  <c:v>46.5</c:v>
                </c:pt>
                <c:pt idx="3">
                  <c:v>73.5</c:v>
                </c:pt>
                <c:pt idx="4">
                  <c:v>75</c:v>
                </c:pt>
                <c:pt idx="5">
                  <c:v>0</c:v>
                </c:pt>
                <c:pt idx="6">
                  <c:v>0</c:v>
                </c:pt>
                <c:pt idx="12">
                  <c:v>41.338768115941633</c:v>
                </c:pt>
                <c:pt idx="13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E65D-4AB6-9AF1-D9BD5207A1DA}"/>
            </c:ext>
          </c:extLst>
        </c:ser>
        <c:ser>
          <c:idx val="4"/>
          <c:order val="3"/>
          <c:tx>
            <c:strRef>
              <c:f>'S-P_SEM'!$B$52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'S-P_SEM'!$C$48:$EI$48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26</c:v>
                </c:pt>
                <c:pt idx="9">
                  <c:v>SEM 26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'S-P_SEM'!$C$52:$EI$52</c:f>
              <c:numCache>
                <c:formatCode>0.00</c:formatCode>
                <c:ptCount val="14"/>
                <c:pt idx="0" formatCode="_-* #,##0.00\ _€_-;\-* #,##0.00\ _€_-;_-* &quot;-&quot;??\ _€_-;_-@_-">
                  <c:v>6.0116346153846161</c:v>
                </c:pt>
                <c:pt idx="1">
                  <c:v>7.85</c:v>
                </c:pt>
                <c:pt idx="2">
                  <c:v>1</c:v>
                </c:pt>
                <c:pt idx="3">
                  <c:v>4.2</c:v>
                </c:pt>
                <c:pt idx="4">
                  <c:v>1</c:v>
                </c:pt>
                <c:pt idx="5">
                  <c:v>144</c:v>
                </c:pt>
                <c:pt idx="6">
                  <c:v>168</c:v>
                </c:pt>
                <c:pt idx="12">
                  <c:v>24.77355072463768</c:v>
                </c:pt>
                <c:pt idx="13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E65D-4AB6-9AF1-D9BD5207A1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27848240"/>
        <c:axId val="-1927862384"/>
      </c:lineChart>
      <c:catAx>
        <c:axId val="-19278700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27854224"/>
        <c:crosses val="autoZero"/>
        <c:auto val="1"/>
        <c:lblAlgn val="ctr"/>
        <c:lblOffset val="100"/>
        <c:noMultiLvlLbl val="0"/>
      </c:catAx>
      <c:valAx>
        <c:axId val="-192785422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CAT 03</a:t>
                </a:r>
              </a:p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27870000"/>
        <c:crosses val="autoZero"/>
        <c:crossBetween val="between"/>
      </c:valAx>
      <c:valAx>
        <c:axId val="-1927862384"/>
        <c:scaling>
          <c:orientation val="minMax"/>
          <c:max val="144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_-* #,##0.00\ _€_-;\-* #,##0.00\ _€_-;_-* &quot;-&quot;??\ _€_-;_-@_-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27848240"/>
        <c:crosses val="max"/>
        <c:crossBetween val="between"/>
      </c:valAx>
      <c:catAx>
        <c:axId val="-192784824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27862384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'S-P_SEM'!$B$59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'S-P_SEM'!#REF!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512C-47BB-B9AA-AB5D85CBC870}"/>
            </c:ext>
          </c:extLst>
        </c:ser>
        <c:ser>
          <c:idx val="1"/>
          <c:order val="1"/>
          <c:tx>
            <c:strRef>
              <c:f>'S-P_SEM'!$B$62</c:f>
              <c:strCache>
                <c:ptCount val="1"/>
                <c:pt idx="0">
                  <c:v>% CORREC. FALLA</c:v>
                </c:pt>
              </c:strCache>
            </c:strRef>
          </c:tx>
          <c:val>
            <c:numRef>
              <c:f>'S-P_SEM'!#REF!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512C-47BB-B9AA-AB5D85CBC870}"/>
            </c:ext>
          </c:extLst>
        </c:ser>
        <c:ser>
          <c:idx val="2"/>
          <c:order val="2"/>
          <c:tx>
            <c:strRef>
              <c:f>'S-P_SEM'!$B$60</c:f>
              <c:strCache>
                <c:ptCount val="1"/>
                <c:pt idx="0">
                  <c:v>% PREVENTIVO</c:v>
                </c:pt>
              </c:strCache>
            </c:strRef>
          </c:tx>
          <c:val>
            <c:numRef>
              <c:f>'S-P_SEM'!#REF!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512C-47BB-B9AA-AB5D85CBC870}"/>
            </c:ext>
          </c:extLst>
        </c:ser>
        <c:ser>
          <c:idx val="3"/>
          <c:order val="3"/>
          <c:tx>
            <c:strRef>
              <c:f>'S-P_SEM'!$B$61</c:f>
              <c:strCache>
                <c:ptCount val="1"/>
                <c:pt idx="0">
                  <c:v>% CORREC. PROG.</c:v>
                </c:pt>
              </c:strCache>
            </c:strRef>
          </c:tx>
          <c:val>
            <c:numRef>
              <c:f>'S-P_SEM'!#REF!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512C-47BB-B9AA-AB5D85CBC870}"/>
            </c:ext>
          </c:extLst>
        </c:ser>
        <c:ser>
          <c:idx val="4"/>
          <c:order val="4"/>
          <c:tx>
            <c:strRef>
              <c:f>'S-P_SEM'!$B$57</c:f>
              <c:strCache>
                <c:ptCount val="1"/>
                <c:pt idx="0">
                  <c:v>H. PROG.SEM</c:v>
                </c:pt>
              </c:strCache>
            </c:strRef>
          </c:tx>
          <c:val>
            <c:numRef>
              <c:f>'S-P_SEM'!#REF!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512C-47BB-B9AA-AB5D85CBC8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27864560"/>
        <c:axId val="-1927846608"/>
      </c:lineChart>
      <c:catAx>
        <c:axId val="-19278645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27846608"/>
        <c:crosses val="autoZero"/>
        <c:auto val="1"/>
        <c:lblAlgn val="ctr"/>
        <c:lblOffset val="100"/>
        <c:noMultiLvlLbl val="0"/>
      </c:catAx>
      <c:valAx>
        <c:axId val="-1927846608"/>
        <c:scaling>
          <c:orientation val="minMax"/>
          <c:max val="1"/>
          <c:min val="0.5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27864560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010991984020355"/>
          <c:y val="3.4885039187610829E-2"/>
          <c:w val="0.82477808367091565"/>
          <c:h val="0.5232758375281199"/>
        </c:manualLayout>
      </c:layout>
      <c:lineChart>
        <c:grouping val="standard"/>
        <c:varyColors val="0"/>
        <c:ser>
          <c:idx val="0"/>
          <c:order val="0"/>
          <c:tx>
            <c:strRef>
              <c:f>'S-P_SEM'!$A$1</c:f>
              <c:strCache>
                <c:ptCount val="1"/>
                <c:pt idx="0">
                  <c:v>ST 1030_1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'S-P_SEM'!$C$1:$C$1</c:f>
              <c:strCache>
                <c:ptCount val="1"/>
                <c:pt idx="0">
                  <c:v>PROM. 2023</c:v>
                </c:pt>
              </c:strCache>
            </c:strRef>
          </c:cat>
          <c:val>
            <c:numRef>
              <c:f>'S-P_SEM'!$C$2:$C$2</c:f>
              <c:numCache>
                <c:formatCode>0.0%</c:formatCode>
                <c:ptCount val="1"/>
                <c:pt idx="0">
                  <c:v>0.65632631257631247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71F-45D9-8432-DCBC51FFAE15}"/>
            </c:ext>
          </c:extLst>
        </c:ser>
        <c:ser>
          <c:idx val="1"/>
          <c:order val="1"/>
          <c:tx>
            <c:strRef>
              <c:f>'S-P_SEM'!$A$32</c:f>
              <c:strCache>
                <c:ptCount val="1"/>
                <c:pt idx="0">
                  <c:v>CAT 02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cat>
            <c:strRef>
              <c:f>'S-P_SEM'!$C$1:$C$1</c:f>
              <c:strCache>
                <c:ptCount val="1"/>
                <c:pt idx="0">
                  <c:v>PROM. 2023</c:v>
                </c:pt>
              </c:strCache>
            </c:strRef>
          </c:cat>
          <c:val>
            <c:numRef>
              <c:f>'S-P_SEM'!$C$33:$C$33</c:f>
              <c:numCache>
                <c:formatCode>0.0%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71F-45D9-8432-DCBC51FFAE15}"/>
            </c:ext>
          </c:extLst>
        </c:ser>
        <c:ser>
          <c:idx val="2"/>
          <c:order val="2"/>
          <c:tx>
            <c:strRef>
              <c:f>'S-P_SEM'!$A$48</c:f>
              <c:strCache>
                <c:ptCount val="1"/>
                <c:pt idx="0">
                  <c:v>CAT 03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/>
                </a:solidFill>
                <a:round/>
              </a:ln>
              <a:effectLst/>
            </c:spPr>
          </c:marker>
          <c:cat>
            <c:strRef>
              <c:f>'S-P_SEM'!$C$1:$C$1</c:f>
              <c:strCache>
                <c:ptCount val="1"/>
                <c:pt idx="0">
                  <c:v>PROM. 2023</c:v>
                </c:pt>
              </c:strCache>
            </c:strRef>
          </c:cat>
          <c:val>
            <c:numRef>
              <c:f>'S-P_SEM'!$C$49:$C$49</c:f>
              <c:numCache>
                <c:formatCode>0.0%</c:formatCode>
                <c:ptCount val="1"/>
                <c:pt idx="0">
                  <c:v>0.8584230006105007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71F-45D9-8432-DCBC51FFAE15}"/>
            </c:ext>
          </c:extLst>
        </c:ser>
        <c:ser>
          <c:idx val="3"/>
          <c:order val="3"/>
          <c:tx>
            <c:strRef>
              <c:f>'S-P_SEM'!$A$64</c:f>
              <c:strCache>
                <c:ptCount val="1"/>
                <c:pt idx="0">
                  <c:v>CAT 04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4"/>
                </a:solidFill>
                <a:round/>
              </a:ln>
              <a:effectLst/>
            </c:spPr>
          </c:marker>
          <c:cat>
            <c:strRef>
              <c:f>'S-P_SEM'!$C$1:$C$1</c:f>
              <c:strCache>
                <c:ptCount val="1"/>
                <c:pt idx="0">
                  <c:v>PROM. 2023</c:v>
                </c:pt>
              </c:strCache>
            </c:strRef>
          </c:cat>
          <c:val>
            <c:numRef>
              <c:f>'S-P_SEM'!$C$65:$C$65</c:f>
              <c:numCache>
                <c:formatCode>0.0%</c:formatCode>
                <c:ptCount val="1"/>
                <c:pt idx="0">
                  <c:v>0.89826236263736281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71F-45D9-8432-DCBC51FFAE15}"/>
            </c:ext>
          </c:extLst>
        </c:ser>
        <c:ser>
          <c:idx val="4"/>
          <c:order val="4"/>
          <c:tx>
            <c:strRef>
              <c:f>'S-P_SEM'!$A$80</c:f>
              <c:strCache>
                <c:ptCount val="1"/>
                <c:pt idx="0">
                  <c:v>CAT 05</c:v>
                </c:pt>
              </c:strCache>
            </c:strRef>
          </c:tx>
          <c:spPr>
            <a:ln w="2222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5"/>
                </a:solidFill>
                <a:round/>
              </a:ln>
              <a:effectLst/>
            </c:spPr>
          </c:marker>
          <c:cat>
            <c:strRef>
              <c:f>'S-P_SEM'!$C$1:$C$1</c:f>
              <c:strCache>
                <c:ptCount val="1"/>
                <c:pt idx="0">
                  <c:v>PROM. 2023</c:v>
                </c:pt>
              </c:strCache>
            </c:strRef>
          </c:cat>
          <c:val>
            <c:numRef>
              <c:f>'S-P_SEM'!$C$81:$C$81</c:f>
              <c:numCache>
                <c:formatCode>0.0%</c:formatCode>
                <c:ptCount val="1"/>
                <c:pt idx="0">
                  <c:v>0.86929334554334559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071F-45D9-8432-DCBC51FFAE15}"/>
            </c:ext>
          </c:extLst>
        </c:ser>
        <c:ser>
          <c:idx val="5"/>
          <c:order val="5"/>
          <c:tx>
            <c:strRef>
              <c:f>'S-P_SEM'!$A$96</c:f>
              <c:strCache>
                <c:ptCount val="1"/>
                <c:pt idx="0">
                  <c:v>CAT 06</c:v>
                </c:pt>
              </c:strCache>
            </c:strRef>
          </c:tx>
          <c:spPr>
            <a:ln w="2222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6"/>
                </a:solidFill>
                <a:round/>
              </a:ln>
              <a:effectLst/>
            </c:spPr>
          </c:marker>
          <c:cat>
            <c:strRef>
              <c:f>'S-P_SEM'!$C$1:$C$1</c:f>
              <c:strCache>
                <c:ptCount val="1"/>
                <c:pt idx="0">
                  <c:v>PROM. 2023</c:v>
                </c:pt>
              </c:strCache>
            </c:strRef>
          </c:cat>
          <c:val>
            <c:numRef>
              <c:f>'S-P_SEM'!$C$97:$C$97</c:f>
              <c:numCache>
                <c:formatCode>0.0%</c:formatCode>
                <c:ptCount val="1"/>
                <c:pt idx="0">
                  <c:v>0.91094818376068409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071F-45D9-8432-DCBC51FFAE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27852048"/>
        <c:axId val="-1927851504"/>
      </c:lineChart>
      <c:catAx>
        <c:axId val="-19278520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27851504"/>
        <c:crosses val="autoZero"/>
        <c:auto val="1"/>
        <c:lblAlgn val="ctr"/>
        <c:lblOffset val="100"/>
        <c:noMultiLvlLbl val="0"/>
      </c:catAx>
      <c:valAx>
        <c:axId val="-1927851504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278520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8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173883038532422"/>
          <c:y val="7.2533270889992521E-2"/>
          <c:w val="0.76629535678835337"/>
          <c:h val="0.64294747798747298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'S-P_SEM'!$B$114</c:f>
              <c:strCache>
                <c:ptCount val="1"/>
                <c:pt idx="0">
                  <c:v>UTIL</c:v>
                </c:pt>
              </c:strCache>
            </c:strRef>
          </c:tx>
          <c:invertIfNegative val="0"/>
          <c:cat>
            <c:strRef>
              <c:f>('S-P_SEM'!$C$112,'S-P_SEM'!$D$112:$EI$112)</c:f>
              <c:strCache>
                <c:ptCount val="137"/>
                <c:pt idx="0">
                  <c:v>PROM. 2023</c:v>
                </c:pt>
                <c:pt idx="1">
                  <c:v>SEM 01</c:v>
                </c:pt>
                <c:pt idx="2">
                  <c:v>SEM 02</c:v>
                </c:pt>
                <c:pt idx="3">
                  <c:v>SEM 03</c:v>
                </c:pt>
                <c:pt idx="4">
                  <c:v>SEM 04</c:v>
                </c:pt>
                <c:pt idx="5">
                  <c:v>SEM 05</c:v>
                </c:pt>
                <c:pt idx="6">
                  <c:v>SEM 06</c:v>
                </c:pt>
                <c:pt idx="7">
                  <c:v>SEM 07</c:v>
                </c:pt>
                <c:pt idx="8">
                  <c:v>SEM 08</c:v>
                </c:pt>
                <c:pt idx="9">
                  <c:v>SEM 09</c:v>
                </c:pt>
                <c:pt idx="10">
                  <c:v>SEM 10</c:v>
                </c:pt>
                <c:pt idx="11">
                  <c:v>SEM 11</c:v>
                </c:pt>
                <c:pt idx="12">
                  <c:v>SEM 12</c:v>
                </c:pt>
                <c:pt idx="13">
                  <c:v>SEM 13</c:v>
                </c:pt>
                <c:pt idx="14">
                  <c:v>SEM 14</c:v>
                </c:pt>
                <c:pt idx="15">
                  <c:v>SEM 15</c:v>
                </c:pt>
                <c:pt idx="16">
                  <c:v>SEM 16</c:v>
                </c:pt>
                <c:pt idx="17">
                  <c:v>SEM 17</c:v>
                </c:pt>
                <c:pt idx="18">
                  <c:v>SEM 18</c:v>
                </c:pt>
                <c:pt idx="19">
                  <c:v>SEM 19</c:v>
                </c:pt>
                <c:pt idx="20">
                  <c:v>SEM 20</c:v>
                </c:pt>
                <c:pt idx="21">
                  <c:v>SEM 21</c:v>
                </c:pt>
                <c:pt idx="22">
                  <c:v>SEM 22</c:v>
                </c:pt>
                <c:pt idx="23">
                  <c:v>SEM 23</c:v>
                </c:pt>
                <c:pt idx="24">
                  <c:v>SEM 24</c:v>
                </c:pt>
                <c:pt idx="25">
                  <c:v>SEM 25</c:v>
                </c:pt>
                <c:pt idx="26">
                  <c:v>SEM 26</c:v>
                </c:pt>
                <c:pt idx="27">
                  <c:v>SEM 27</c:v>
                </c:pt>
                <c:pt idx="28">
                  <c:v>SEM 28</c:v>
                </c:pt>
                <c:pt idx="29">
                  <c:v>SEM 29</c:v>
                </c:pt>
                <c:pt idx="30">
                  <c:v>SEM 30</c:v>
                </c:pt>
                <c:pt idx="31">
                  <c:v>SEM 31</c:v>
                </c:pt>
                <c:pt idx="32">
                  <c:v>SEM 32</c:v>
                </c:pt>
                <c:pt idx="33">
                  <c:v>SEM 33</c:v>
                </c:pt>
                <c:pt idx="34">
                  <c:v>SEM 34</c:v>
                </c:pt>
                <c:pt idx="35">
                  <c:v>SEM 35</c:v>
                </c:pt>
                <c:pt idx="36">
                  <c:v>SEM 36</c:v>
                </c:pt>
                <c:pt idx="37">
                  <c:v>SEM 37</c:v>
                </c:pt>
                <c:pt idx="38">
                  <c:v>SEM 38</c:v>
                </c:pt>
                <c:pt idx="39">
                  <c:v>SEM 39</c:v>
                </c:pt>
                <c:pt idx="40">
                  <c:v>SEM 40</c:v>
                </c:pt>
                <c:pt idx="41">
                  <c:v>SEM 41</c:v>
                </c:pt>
                <c:pt idx="42">
                  <c:v>SEM 42</c:v>
                </c:pt>
                <c:pt idx="43">
                  <c:v>SEM 43</c:v>
                </c:pt>
                <c:pt idx="44">
                  <c:v>SEM 44</c:v>
                </c:pt>
                <c:pt idx="45">
                  <c:v>SEM 45</c:v>
                </c:pt>
                <c:pt idx="46">
                  <c:v>SEM46</c:v>
                </c:pt>
                <c:pt idx="47">
                  <c:v>SEM 47</c:v>
                </c:pt>
                <c:pt idx="48">
                  <c:v>SEM 48</c:v>
                </c:pt>
                <c:pt idx="49">
                  <c:v>SEM 49</c:v>
                </c:pt>
                <c:pt idx="50">
                  <c:v>SEM 50</c:v>
                </c:pt>
                <c:pt idx="51">
                  <c:v>SEM 51</c:v>
                </c:pt>
                <c:pt idx="52">
                  <c:v>SEM 52</c:v>
                </c:pt>
                <c:pt idx="53">
                  <c:v>SEM 01</c:v>
                </c:pt>
                <c:pt idx="54">
                  <c:v>SEM 02</c:v>
                </c:pt>
                <c:pt idx="55">
                  <c:v>SEM 03</c:v>
                </c:pt>
                <c:pt idx="56">
                  <c:v>SEM 04</c:v>
                </c:pt>
                <c:pt idx="57">
                  <c:v>SEM 05</c:v>
                </c:pt>
                <c:pt idx="58">
                  <c:v>SEM 06</c:v>
                </c:pt>
                <c:pt idx="59">
                  <c:v>SEM 07</c:v>
                </c:pt>
                <c:pt idx="60">
                  <c:v>SEM 08</c:v>
                </c:pt>
                <c:pt idx="61">
                  <c:v>SEM 09</c:v>
                </c:pt>
                <c:pt idx="62">
                  <c:v>SEM 10</c:v>
                </c:pt>
                <c:pt idx="63">
                  <c:v>SEM 11</c:v>
                </c:pt>
                <c:pt idx="64">
                  <c:v>SEM 12</c:v>
                </c:pt>
                <c:pt idx="65">
                  <c:v>SEM 13</c:v>
                </c:pt>
                <c:pt idx="66">
                  <c:v>SEM 14</c:v>
                </c:pt>
                <c:pt idx="67">
                  <c:v>SEM 15</c:v>
                </c:pt>
                <c:pt idx="68">
                  <c:v>SEM 16</c:v>
                </c:pt>
                <c:pt idx="69">
                  <c:v>SEM 17</c:v>
                </c:pt>
                <c:pt idx="70">
                  <c:v>SEM 18</c:v>
                </c:pt>
                <c:pt idx="71">
                  <c:v>SEM 19</c:v>
                </c:pt>
                <c:pt idx="72">
                  <c:v>SEM 20</c:v>
                </c:pt>
                <c:pt idx="73">
                  <c:v>SEM 21</c:v>
                </c:pt>
                <c:pt idx="74">
                  <c:v>SEM 22</c:v>
                </c:pt>
                <c:pt idx="75">
                  <c:v>SEM 23</c:v>
                </c:pt>
                <c:pt idx="76">
                  <c:v>SEM 24</c:v>
                </c:pt>
                <c:pt idx="77">
                  <c:v>SEM 25</c:v>
                </c:pt>
                <c:pt idx="78">
                  <c:v>SEM 26</c:v>
                </c:pt>
                <c:pt idx="79">
                  <c:v>SEM 27</c:v>
                </c:pt>
                <c:pt idx="80">
                  <c:v>SEM 28</c:v>
                </c:pt>
                <c:pt idx="81">
                  <c:v>SEM 29</c:v>
                </c:pt>
                <c:pt idx="82">
                  <c:v>SEM 30</c:v>
                </c:pt>
                <c:pt idx="83">
                  <c:v>SEM 31</c:v>
                </c:pt>
                <c:pt idx="84">
                  <c:v>SEM 32</c:v>
                </c:pt>
                <c:pt idx="85">
                  <c:v>SEM 33</c:v>
                </c:pt>
                <c:pt idx="86">
                  <c:v>SEM 34</c:v>
                </c:pt>
                <c:pt idx="87">
                  <c:v>SEM 35</c:v>
                </c:pt>
                <c:pt idx="88">
                  <c:v>SEM 36</c:v>
                </c:pt>
                <c:pt idx="89">
                  <c:v>SEM 37</c:v>
                </c:pt>
                <c:pt idx="90">
                  <c:v>SEM 38</c:v>
                </c:pt>
                <c:pt idx="91">
                  <c:v>SEM 39</c:v>
                </c:pt>
                <c:pt idx="92">
                  <c:v>SEM 39</c:v>
                </c:pt>
                <c:pt idx="93">
                  <c:v>SEM 41</c:v>
                </c:pt>
                <c:pt idx="94">
                  <c:v>SEM 42</c:v>
                </c:pt>
                <c:pt idx="95">
                  <c:v>SEM 43</c:v>
                </c:pt>
                <c:pt idx="96">
                  <c:v>SEM 44</c:v>
                </c:pt>
                <c:pt idx="97">
                  <c:v>SEM 45</c:v>
                </c:pt>
                <c:pt idx="98">
                  <c:v>SEM 46</c:v>
                </c:pt>
                <c:pt idx="99">
                  <c:v>SEM 47</c:v>
                </c:pt>
                <c:pt idx="100">
                  <c:v>SEM 48</c:v>
                </c:pt>
                <c:pt idx="101">
                  <c:v>SEM 49</c:v>
                </c:pt>
                <c:pt idx="102">
                  <c:v>SEM 50</c:v>
                </c:pt>
                <c:pt idx="103">
                  <c:v>SEM 51</c:v>
                </c:pt>
                <c:pt idx="104">
                  <c:v>SEM 52</c:v>
                </c:pt>
                <c:pt idx="105">
                  <c:v>SEM 01</c:v>
                </c:pt>
                <c:pt idx="106">
                  <c:v>SEM 02</c:v>
                </c:pt>
                <c:pt idx="107">
                  <c:v>SEM 03</c:v>
                </c:pt>
                <c:pt idx="108">
                  <c:v>SEM 04</c:v>
                </c:pt>
                <c:pt idx="109">
                  <c:v>SEM 05</c:v>
                </c:pt>
                <c:pt idx="110">
                  <c:v>SEM 06</c:v>
                </c:pt>
                <c:pt idx="111">
                  <c:v>SEM 07</c:v>
                </c:pt>
                <c:pt idx="112">
                  <c:v>SEM 07</c:v>
                </c:pt>
                <c:pt idx="113">
                  <c:v>SEM 09</c:v>
                </c:pt>
                <c:pt idx="114">
                  <c:v>SEM 10</c:v>
                </c:pt>
                <c:pt idx="115">
                  <c:v>SEM 11</c:v>
                </c:pt>
                <c:pt idx="116">
                  <c:v>SEM 12</c:v>
                </c:pt>
                <c:pt idx="117">
                  <c:v>SEM 13</c:v>
                </c:pt>
                <c:pt idx="118">
                  <c:v>SEM 14</c:v>
                </c:pt>
                <c:pt idx="119">
                  <c:v>SEM 15</c:v>
                </c:pt>
                <c:pt idx="120">
                  <c:v>SEM 15</c:v>
                </c:pt>
                <c:pt idx="121">
                  <c:v>SEM 17</c:v>
                </c:pt>
                <c:pt idx="122">
                  <c:v>SEM 18</c:v>
                </c:pt>
                <c:pt idx="123">
                  <c:v>SEM 19</c:v>
                </c:pt>
                <c:pt idx="124">
                  <c:v>SEM 20</c:v>
                </c:pt>
                <c:pt idx="125">
                  <c:v>SEM 21</c:v>
                </c:pt>
                <c:pt idx="126">
                  <c:v>SEM 22</c:v>
                </c:pt>
                <c:pt idx="127">
                  <c:v>SEM 23</c:v>
                </c:pt>
                <c:pt idx="128">
                  <c:v>SEM 24</c:v>
                </c:pt>
                <c:pt idx="129">
                  <c:v>SEM 25</c:v>
                </c:pt>
                <c:pt idx="130">
                  <c:v>SEM 26</c:v>
                </c:pt>
                <c:pt idx="131">
                  <c:v>SEM 27</c:v>
                </c:pt>
                <c:pt idx="132">
                  <c:v>SEM 28</c:v>
                </c:pt>
                <c:pt idx="133">
                  <c:v>SEM 29</c:v>
                </c:pt>
                <c:pt idx="134">
                  <c:v>SEM 30</c:v>
                </c:pt>
                <c:pt idx="135">
                  <c:v>PROM. 2024</c:v>
                </c:pt>
                <c:pt idx="136">
                  <c:v>OBJ</c:v>
                </c:pt>
              </c:strCache>
            </c:strRef>
          </c:cat>
          <c:val>
            <c:numRef>
              <c:f>('S-P_SEM'!$C$114,'S-P_SEM'!$D$114:$EI$114)</c:f>
              <c:numCache>
                <c:formatCode>0.00%</c:formatCode>
                <c:ptCount val="137"/>
                <c:pt idx="0" formatCode="0.0%">
                  <c:v>0.45290973371251153</c:v>
                </c:pt>
                <c:pt idx="1">
                  <c:v>0</c:v>
                </c:pt>
                <c:pt idx="2">
                  <c:v>0.2739583333333333</c:v>
                </c:pt>
                <c:pt idx="3">
                  <c:v>9.0852130325814531E-2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0.58461538461538465</c:v>
                </c:pt>
                <c:pt idx="20">
                  <c:v>0</c:v>
                </c:pt>
                <c:pt idx="21">
                  <c:v>0.63522780648191601</c:v>
                </c:pt>
                <c:pt idx="22">
                  <c:v>0</c:v>
                </c:pt>
                <c:pt idx="23">
                  <c:v>0.53420195439739404</c:v>
                </c:pt>
                <c:pt idx="24">
                  <c:v>0.54021582733812901</c:v>
                </c:pt>
                <c:pt idx="25" formatCode="0%">
                  <c:v>0</c:v>
                </c:pt>
                <c:pt idx="26" formatCode="0%">
                  <c:v>0</c:v>
                </c:pt>
                <c:pt idx="27" formatCode="0%">
                  <c:v>0</c:v>
                </c:pt>
                <c:pt idx="28" formatCode="0%">
                  <c:v>0</c:v>
                </c:pt>
                <c:pt idx="29" formatCode="0%">
                  <c:v>0</c:v>
                </c:pt>
                <c:pt idx="30" formatCode="0%">
                  <c:v>0</c:v>
                </c:pt>
                <c:pt idx="31" formatCode="0%">
                  <c:v>0</c:v>
                </c:pt>
                <c:pt idx="32" formatCode="0%">
                  <c:v>0</c:v>
                </c:pt>
                <c:pt idx="33" formatCode="0%">
                  <c:v>0</c:v>
                </c:pt>
                <c:pt idx="34" formatCode="0%">
                  <c:v>0</c:v>
                </c:pt>
                <c:pt idx="35" formatCode="0%">
                  <c:v>0</c:v>
                </c:pt>
                <c:pt idx="36" formatCode="0%">
                  <c:v>0</c:v>
                </c:pt>
                <c:pt idx="37" formatCode="0%">
                  <c:v>0</c:v>
                </c:pt>
                <c:pt idx="38" formatCode="0%">
                  <c:v>0</c:v>
                </c:pt>
                <c:pt idx="39" formatCode="0%">
                  <c:v>0</c:v>
                </c:pt>
                <c:pt idx="40" formatCode="0%">
                  <c:v>0</c:v>
                </c:pt>
                <c:pt idx="41" formatCode="0%">
                  <c:v>0.36211525254417198</c:v>
                </c:pt>
                <c:pt idx="42" formatCode="0%">
                  <c:v>0.18181818181818199</c:v>
                </c:pt>
                <c:pt idx="43" formatCode="0%">
                  <c:v>0.3202416918429003</c:v>
                </c:pt>
                <c:pt idx="44" formatCode="0%">
                  <c:v>0.22732026143790801</c:v>
                </c:pt>
                <c:pt idx="45" formatCode="0%">
                  <c:v>8.8070175438596507E-2</c:v>
                </c:pt>
                <c:pt idx="46" formatCode="0%">
                  <c:v>0.38711111111111107</c:v>
                </c:pt>
                <c:pt idx="47" formatCode="0%">
                  <c:v>0.22869619463505925</c:v>
                </c:pt>
                <c:pt idx="48" formatCode="0%">
                  <c:v>0</c:v>
                </c:pt>
                <c:pt idx="49" formatCode="0%">
                  <c:v>0</c:v>
                </c:pt>
                <c:pt idx="50" formatCode="0%">
                  <c:v>0.44182621502209135</c:v>
                </c:pt>
                <c:pt idx="51" formatCode="0%">
                  <c:v>0.36048632218845</c:v>
                </c:pt>
                <c:pt idx="52" formatCode="0%">
                  <c:v>0.40702380952380951</c:v>
                </c:pt>
                <c:pt idx="53" formatCode="0%">
                  <c:v>0.13144668677027799</c:v>
                </c:pt>
                <c:pt idx="54" formatCode="0%">
                  <c:v>0.14769230769230801</c:v>
                </c:pt>
                <c:pt idx="55" formatCode="0%">
                  <c:v>0.33459459459459462</c:v>
                </c:pt>
                <c:pt idx="56" formatCode="0%">
                  <c:v>0.38964919619912741</c:v>
                </c:pt>
                <c:pt idx="57" formatCode="0%">
                  <c:v>0.54721299372462195</c:v>
                </c:pt>
                <c:pt idx="58" formatCode="0%">
                  <c:v>0</c:v>
                </c:pt>
                <c:pt idx="59" formatCode="0%">
                  <c:v>0</c:v>
                </c:pt>
                <c:pt idx="60" formatCode="0%">
                  <c:v>0</c:v>
                </c:pt>
                <c:pt idx="61" formatCode="0%">
                  <c:v>0</c:v>
                </c:pt>
                <c:pt idx="62" formatCode="0%">
                  <c:v>0.625</c:v>
                </c:pt>
                <c:pt idx="63" formatCode="0%">
                  <c:v>0.38640350877193003</c:v>
                </c:pt>
                <c:pt idx="64" formatCode="0%">
                  <c:v>0.47552101730837198</c:v>
                </c:pt>
                <c:pt idx="65" formatCode="0%">
                  <c:v>0.44692737430167606</c:v>
                </c:pt>
                <c:pt idx="66" formatCode="0%">
                  <c:v>0.63571428571428601</c:v>
                </c:pt>
                <c:pt idx="67" formatCode="0%">
                  <c:v>0.63571428571428601</c:v>
                </c:pt>
                <c:pt idx="68" formatCode="0%">
                  <c:v>3.4408602150537634E-2</c:v>
                </c:pt>
                <c:pt idx="69" formatCode="0%">
                  <c:v>3.4408602150537634E-2</c:v>
                </c:pt>
                <c:pt idx="70" formatCode="0%">
                  <c:v>0.47777777777777802</c:v>
                </c:pt>
                <c:pt idx="71" formatCode="0%">
                  <c:v>0.58603407951887743</c:v>
                </c:pt>
                <c:pt idx="72" formatCode="0%">
                  <c:v>0.59096385542168695</c:v>
                </c:pt>
                <c:pt idx="73" formatCode="0%">
                  <c:v>0.53175675675675704</c:v>
                </c:pt>
                <c:pt idx="74" formatCode="0%">
                  <c:v>0.49175412293853071</c:v>
                </c:pt>
                <c:pt idx="75" formatCode="0%">
                  <c:v>0.367345132743363</c:v>
                </c:pt>
                <c:pt idx="76" formatCode="0%">
                  <c:v>0.457528957528958</c:v>
                </c:pt>
                <c:pt idx="77" formatCode="0%">
                  <c:v>0.51386904761904761</c:v>
                </c:pt>
                <c:pt idx="78" formatCode="0%">
                  <c:v>0.59796437659033086</c:v>
                </c:pt>
                <c:pt idx="79" formatCode="0%">
                  <c:v>0.59876543209876498</c:v>
                </c:pt>
                <c:pt idx="80" formatCode="0%">
                  <c:v>0.5925185608223873</c:v>
                </c:pt>
                <c:pt idx="81" formatCode="0%">
                  <c:v>0.51973684210526316</c:v>
                </c:pt>
                <c:pt idx="82" formatCode="0%">
                  <c:v>0.481939393939394</c:v>
                </c:pt>
                <c:pt idx="83" formatCode="0%">
                  <c:v>0.63554216867469904</c:v>
                </c:pt>
                <c:pt idx="84" formatCode="0%">
                  <c:v>0.55181250000000004</c:v>
                </c:pt>
                <c:pt idx="85" formatCode="0%">
                  <c:v>0.52500000000000002</c:v>
                </c:pt>
                <c:pt idx="86" formatCode="0%">
                  <c:v>0.61957894736842101</c:v>
                </c:pt>
                <c:pt idx="87" formatCode="0%">
                  <c:v>0.66600000000000004</c:v>
                </c:pt>
                <c:pt idx="88" formatCode="0%">
                  <c:v>0.52283464566929139</c:v>
                </c:pt>
                <c:pt idx="89" formatCode="0%">
                  <c:v>0.60248853962017002</c:v>
                </c:pt>
                <c:pt idx="90" formatCode="0%">
                  <c:v>0.61751677852348996</c:v>
                </c:pt>
                <c:pt idx="91" formatCode="0%">
                  <c:v>0.63157894736842102</c:v>
                </c:pt>
                <c:pt idx="92" formatCode="0%">
                  <c:v>0.52937249666221597</c:v>
                </c:pt>
                <c:pt idx="93" formatCode="0%">
                  <c:v>0.53205128205128205</c:v>
                </c:pt>
                <c:pt idx="94" formatCode="0%">
                  <c:v>0.30810144645521181</c:v>
                </c:pt>
                <c:pt idx="95" formatCode="0%">
                  <c:v>0.40448000000000001</c:v>
                </c:pt>
                <c:pt idx="96" formatCode="0%">
                  <c:v>0.50060606060606105</c:v>
                </c:pt>
                <c:pt idx="97" formatCode="0%">
                  <c:v>0.14371257485029901</c:v>
                </c:pt>
                <c:pt idx="98" formatCode="0%">
                  <c:v>0.43484224965706447</c:v>
                </c:pt>
                <c:pt idx="99" formatCode="0%">
                  <c:v>0.54149492463857296</c:v>
                </c:pt>
                <c:pt idx="100" formatCode="0%">
                  <c:v>0.56365853658536591</c:v>
                </c:pt>
                <c:pt idx="101" formatCode="0%">
                  <c:v>0.70967741935483897</c:v>
                </c:pt>
                <c:pt idx="102" formatCode="0%">
                  <c:v>0.70967741935483897</c:v>
                </c:pt>
                <c:pt idx="103" formatCode="0%">
                  <c:v>0.56782334384858046</c:v>
                </c:pt>
                <c:pt idx="104" formatCode="0%">
                  <c:v>0.60080808080808101</c:v>
                </c:pt>
                <c:pt idx="105" formatCode="0%">
                  <c:v>0.41978947368420999</c:v>
                </c:pt>
                <c:pt idx="106" formatCode="0%">
                  <c:v>0.3396151028833988</c:v>
                </c:pt>
                <c:pt idx="107" formatCode="0%">
                  <c:v>0.32234432234432198</c:v>
                </c:pt>
                <c:pt idx="108" formatCode="0%">
                  <c:v>0.51457831325301195</c:v>
                </c:pt>
                <c:pt idx="109" formatCode="0%">
                  <c:v>0.39749536178107603</c:v>
                </c:pt>
                <c:pt idx="110" formatCode="0%">
                  <c:v>0.5701697550861734</c:v>
                </c:pt>
                <c:pt idx="111" formatCode="0%">
                  <c:v>0.53896103896103897</c:v>
                </c:pt>
                <c:pt idx="112" formatCode="0%">
                  <c:v>0.50299401197604798</c:v>
                </c:pt>
                <c:pt idx="113" formatCode="0%">
                  <c:v>0.64252336448598124</c:v>
                </c:pt>
                <c:pt idx="114" formatCode="0%">
                  <c:v>0.57511904761904797</c:v>
                </c:pt>
                <c:pt idx="115" formatCode="0%">
                  <c:v>0.56184210526315792</c:v>
                </c:pt>
                <c:pt idx="118" formatCode="0%">
                  <c:v>0.48593155893535844</c:v>
                </c:pt>
                <c:pt idx="119" formatCode="0%">
                  <c:v>0.40830670926517298</c:v>
                </c:pt>
                <c:pt idx="120" formatCode="0%">
                  <c:v>0.39335365853658499</c:v>
                </c:pt>
                <c:pt idx="121" formatCode="0%">
                  <c:v>0.59391771019677997</c:v>
                </c:pt>
                <c:pt idx="122" formatCode="0%">
                  <c:v>0.421686746987952</c:v>
                </c:pt>
                <c:pt idx="123" formatCode="0%">
                  <c:v>0.60771241830065303</c:v>
                </c:pt>
                <c:pt idx="124" formatCode="0%">
                  <c:v>0.4838709677419355</c:v>
                </c:pt>
                <c:pt idx="125" formatCode="0%">
                  <c:v>0.36815838992064098</c:v>
                </c:pt>
                <c:pt idx="126" formatCode="0%">
                  <c:v>0.64179104477611904</c:v>
                </c:pt>
                <c:pt idx="127" formatCode="0%">
                  <c:v>0.50842809364548502</c:v>
                </c:pt>
                <c:pt idx="128" formatCode="0%">
                  <c:v>0.52976190476190499</c:v>
                </c:pt>
                <c:pt idx="129" formatCode="0%">
                  <c:v>0.61164755582377806</c:v>
                </c:pt>
                <c:pt idx="130" formatCode="0%">
                  <c:v>0.50962223806129725</c:v>
                </c:pt>
                <c:pt idx="131" formatCode="0%">
                  <c:v>0.59038696014888004</c:v>
                </c:pt>
                <c:pt idx="132" formatCode="0%">
                  <c:v>0.12278688524590201</c:v>
                </c:pt>
                <c:pt idx="133" formatCode="0%">
                  <c:v>0.4609375</c:v>
                </c:pt>
                <c:pt idx="134" formatCode="0%">
                  <c:v>0.54523522316043416</c:v>
                </c:pt>
                <c:pt idx="135" formatCode="0.0%">
                  <c:v>0.48817740938736937</c:v>
                </c:pt>
                <c:pt idx="136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752-4769-B06D-88731F66C6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1927863472"/>
        <c:axId val="-1927871632"/>
      </c:barChart>
      <c:lineChart>
        <c:grouping val="standard"/>
        <c:varyColors val="0"/>
        <c:ser>
          <c:idx val="0"/>
          <c:order val="0"/>
          <c:tx>
            <c:strRef>
              <c:f>'S-P_SEM'!$B$113</c:f>
              <c:strCache>
                <c:ptCount val="1"/>
                <c:pt idx="0">
                  <c:v>DF</c:v>
                </c:pt>
              </c:strCache>
            </c:strRef>
          </c:tx>
          <c:trendline>
            <c:trendlineType val="poly"/>
            <c:order val="2"/>
            <c:dispRSqr val="0"/>
            <c:dispEq val="0"/>
          </c:trendline>
          <c:cat>
            <c:strRef>
              <c:f>('S-P_SEM'!$C$112,'S-P_SEM'!$D$112:$EI$112)</c:f>
              <c:strCache>
                <c:ptCount val="137"/>
                <c:pt idx="0">
                  <c:v>PROM. 2023</c:v>
                </c:pt>
                <c:pt idx="1">
                  <c:v>SEM 01</c:v>
                </c:pt>
                <c:pt idx="2">
                  <c:v>SEM 02</c:v>
                </c:pt>
                <c:pt idx="3">
                  <c:v>SEM 03</c:v>
                </c:pt>
                <c:pt idx="4">
                  <c:v>SEM 04</c:v>
                </c:pt>
                <c:pt idx="5">
                  <c:v>SEM 05</c:v>
                </c:pt>
                <c:pt idx="6">
                  <c:v>SEM 06</c:v>
                </c:pt>
                <c:pt idx="7">
                  <c:v>SEM 07</c:v>
                </c:pt>
                <c:pt idx="8">
                  <c:v>SEM 08</c:v>
                </c:pt>
                <c:pt idx="9">
                  <c:v>SEM 09</c:v>
                </c:pt>
                <c:pt idx="10">
                  <c:v>SEM 10</c:v>
                </c:pt>
                <c:pt idx="11">
                  <c:v>SEM 11</c:v>
                </c:pt>
                <c:pt idx="12">
                  <c:v>SEM 12</c:v>
                </c:pt>
                <c:pt idx="13">
                  <c:v>SEM 13</c:v>
                </c:pt>
                <c:pt idx="14">
                  <c:v>SEM 14</c:v>
                </c:pt>
                <c:pt idx="15">
                  <c:v>SEM 15</c:v>
                </c:pt>
                <c:pt idx="16">
                  <c:v>SEM 16</c:v>
                </c:pt>
                <c:pt idx="17">
                  <c:v>SEM 17</c:v>
                </c:pt>
                <c:pt idx="18">
                  <c:v>SEM 18</c:v>
                </c:pt>
                <c:pt idx="19">
                  <c:v>SEM 19</c:v>
                </c:pt>
                <c:pt idx="20">
                  <c:v>SEM 20</c:v>
                </c:pt>
                <c:pt idx="21">
                  <c:v>SEM 21</c:v>
                </c:pt>
                <c:pt idx="22">
                  <c:v>SEM 22</c:v>
                </c:pt>
                <c:pt idx="23">
                  <c:v>SEM 23</c:v>
                </c:pt>
                <c:pt idx="24">
                  <c:v>SEM 24</c:v>
                </c:pt>
                <c:pt idx="25">
                  <c:v>SEM 25</c:v>
                </c:pt>
                <c:pt idx="26">
                  <c:v>SEM 26</c:v>
                </c:pt>
                <c:pt idx="27">
                  <c:v>SEM 27</c:v>
                </c:pt>
                <c:pt idx="28">
                  <c:v>SEM 28</c:v>
                </c:pt>
                <c:pt idx="29">
                  <c:v>SEM 29</c:v>
                </c:pt>
                <c:pt idx="30">
                  <c:v>SEM 30</c:v>
                </c:pt>
                <c:pt idx="31">
                  <c:v>SEM 31</c:v>
                </c:pt>
                <c:pt idx="32">
                  <c:v>SEM 32</c:v>
                </c:pt>
                <c:pt idx="33">
                  <c:v>SEM 33</c:v>
                </c:pt>
                <c:pt idx="34">
                  <c:v>SEM 34</c:v>
                </c:pt>
                <c:pt idx="35">
                  <c:v>SEM 35</c:v>
                </c:pt>
                <c:pt idx="36">
                  <c:v>SEM 36</c:v>
                </c:pt>
                <c:pt idx="37">
                  <c:v>SEM 37</c:v>
                </c:pt>
                <c:pt idx="38">
                  <c:v>SEM 38</c:v>
                </c:pt>
                <c:pt idx="39">
                  <c:v>SEM 39</c:v>
                </c:pt>
                <c:pt idx="40">
                  <c:v>SEM 40</c:v>
                </c:pt>
                <c:pt idx="41">
                  <c:v>SEM 41</c:v>
                </c:pt>
                <c:pt idx="42">
                  <c:v>SEM 42</c:v>
                </c:pt>
                <c:pt idx="43">
                  <c:v>SEM 43</c:v>
                </c:pt>
                <c:pt idx="44">
                  <c:v>SEM 44</c:v>
                </c:pt>
                <c:pt idx="45">
                  <c:v>SEM 45</c:v>
                </c:pt>
                <c:pt idx="46">
                  <c:v>SEM46</c:v>
                </c:pt>
                <c:pt idx="47">
                  <c:v>SEM 47</c:v>
                </c:pt>
                <c:pt idx="48">
                  <c:v>SEM 48</c:v>
                </c:pt>
                <c:pt idx="49">
                  <c:v>SEM 49</c:v>
                </c:pt>
                <c:pt idx="50">
                  <c:v>SEM 50</c:v>
                </c:pt>
                <c:pt idx="51">
                  <c:v>SEM 51</c:v>
                </c:pt>
                <c:pt idx="52">
                  <c:v>SEM 52</c:v>
                </c:pt>
                <c:pt idx="53">
                  <c:v>SEM 01</c:v>
                </c:pt>
                <c:pt idx="54">
                  <c:v>SEM 02</c:v>
                </c:pt>
                <c:pt idx="55">
                  <c:v>SEM 03</c:v>
                </c:pt>
                <c:pt idx="56">
                  <c:v>SEM 04</c:v>
                </c:pt>
                <c:pt idx="57">
                  <c:v>SEM 05</c:v>
                </c:pt>
                <c:pt idx="58">
                  <c:v>SEM 06</c:v>
                </c:pt>
                <c:pt idx="59">
                  <c:v>SEM 07</c:v>
                </c:pt>
                <c:pt idx="60">
                  <c:v>SEM 08</c:v>
                </c:pt>
                <c:pt idx="61">
                  <c:v>SEM 09</c:v>
                </c:pt>
                <c:pt idx="62">
                  <c:v>SEM 10</c:v>
                </c:pt>
                <c:pt idx="63">
                  <c:v>SEM 11</c:v>
                </c:pt>
                <c:pt idx="64">
                  <c:v>SEM 12</c:v>
                </c:pt>
                <c:pt idx="65">
                  <c:v>SEM 13</c:v>
                </c:pt>
                <c:pt idx="66">
                  <c:v>SEM 14</c:v>
                </c:pt>
                <c:pt idx="67">
                  <c:v>SEM 15</c:v>
                </c:pt>
                <c:pt idx="68">
                  <c:v>SEM 16</c:v>
                </c:pt>
                <c:pt idx="69">
                  <c:v>SEM 17</c:v>
                </c:pt>
                <c:pt idx="70">
                  <c:v>SEM 18</c:v>
                </c:pt>
                <c:pt idx="71">
                  <c:v>SEM 19</c:v>
                </c:pt>
                <c:pt idx="72">
                  <c:v>SEM 20</c:v>
                </c:pt>
                <c:pt idx="73">
                  <c:v>SEM 21</c:v>
                </c:pt>
                <c:pt idx="74">
                  <c:v>SEM 22</c:v>
                </c:pt>
                <c:pt idx="75">
                  <c:v>SEM 23</c:v>
                </c:pt>
                <c:pt idx="76">
                  <c:v>SEM 24</c:v>
                </c:pt>
                <c:pt idx="77">
                  <c:v>SEM 25</c:v>
                </c:pt>
                <c:pt idx="78">
                  <c:v>SEM 26</c:v>
                </c:pt>
                <c:pt idx="79">
                  <c:v>SEM 27</c:v>
                </c:pt>
                <c:pt idx="80">
                  <c:v>SEM 28</c:v>
                </c:pt>
                <c:pt idx="81">
                  <c:v>SEM 29</c:v>
                </c:pt>
                <c:pt idx="82">
                  <c:v>SEM 30</c:v>
                </c:pt>
                <c:pt idx="83">
                  <c:v>SEM 31</c:v>
                </c:pt>
                <c:pt idx="84">
                  <c:v>SEM 32</c:v>
                </c:pt>
                <c:pt idx="85">
                  <c:v>SEM 33</c:v>
                </c:pt>
                <c:pt idx="86">
                  <c:v>SEM 34</c:v>
                </c:pt>
                <c:pt idx="87">
                  <c:v>SEM 35</c:v>
                </c:pt>
                <c:pt idx="88">
                  <c:v>SEM 36</c:v>
                </c:pt>
                <c:pt idx="89">
                  <c:v>SEM 37</c:v>
                </c:pt>
                <c:pt idx="90">
                  <c:v>SEM 38</c:v>
                </c:pt>
                <c:pt idx="91">
                  <c:v>SEM 39</c:v>
                </c:pt>
                <c:pt idx="92">
                  <c:v>SEM 39</c:v>
                </c:pt>
                <c:pt idx="93">
                  <c:v>SEM 41</c:v>
                </c:pt>
                <c:pt idx="94">
                  <c:v>SEM 42</c:v>
                </c:pt>
                <c:pt idx="95">
                  <c:v>SEM 43</c:v>
                </c:pt>
                <c:pt idx="96">
                  <c:v>SEM 44</c:v>
                </c:pt>
                <c:pt idx="97">
                  <c:v>SEM 45</c:v>
                </c:pt>
                <c:pt idx="98">
                  <c:v>SEM 46</c:v>
                </c:pt>
                <c:pt idx="99">
                  <c:v>SEM 47</c:v>
                </c:pt>
                <c:pt idx="100">
                  <c:v>SEM 48</c:v>
                </c:pt>
                <c:pt idx="101">
                  <c:v>SEM 49</c:v>
                </c:pt>
                <c:pt idx="102">
                  <c:v>SEM 50</c:v>
                </c:pt>
                <c:pt idx="103">
                  <c:v>SEM 51</c:v>
                </c:pt>
                <c:pt idx="104">
                  <c:v>SEM 52</c:v>
                </c:pt>
                <c:pt idx="105">
                  <c:v>SEM 01</c:v>
                </c:pt>
                <c:pt idx="106">
                  <c:v>SEM 02</c:v>
                </c:pt>
                <c:pt idx="107">
                  <c:v>SEM 03</c:v>
                </c:pt>
                <c:pt idx="108">
                  <c:v>SEM 04</c:v>
                </c:pt>
                <c:pt idx="109">
                  <c:v>SEM 05</c:v>
                </c:pt>
                <c:pt idx="110">
                  <c:v>SEM 06</c:v>
                </c:pt>
                <c:pt idx="111">
                  <c:v>SEM 07</c:v>
                </c:pt>
                <c:pt idx="112">
                  <c:v>SEM 07</c:v>
                </c:pt>
                <c:pt idx="113">
                  <c:v>SEM 09</c:v>
                </c:pt>
                <c:pt idx="114">
                  <c:v>SEM 10</c:v>
                </c:pt>
                <c:pt idx="115">
                  <c:v>SEM 11</c:v>
                </c:pt>
                <c:pt idx="116">
                  <c:v>SEM 12</c:v>
                </c:pt>
                <c:pt idx="117">
                  <c:v>SEM 13</c:v>
                </c:pt>
                <c:pt idx="118">
                  <c:v>SEM 14</c:v>
                </c:pt>
                <c:pt idx="119">
                  <c:v>SEM 15</c:v>
                </c:pt>
                <c:pt idx="120">
                  <c:v>SEM 15</c:v>
                </c:pt>
                <c:pt idx="121">
                  <c:v>SEM 17</c:v>
                </c:pt>
                <c:pt idx="122">
                  <c:v>SEM 18</c:v>
                </c:pt>
                <c:pt idx="123">
                  <c:v>SEM 19</c:v>
                </c:pt>
                <c:pt idx="124">
                  <c:v>SEM 20</c:v>
                </c:pt>
                <c:pt idx="125">
                  <c:v>SEM 21</c:v>
                </c:pt>
                <c:pt idx="126">
                  <c:v>SEM 22</c:v>
                </c:pt>
                <c:pt idx="127">
                  <c:v>SEM 23</c:v>
                </c:pt>
                <c:pt idx="128">
                  <c:v>SEM 24</c:v>
                </c:pt>
                <c:pt idx="129">
                  <c:v>SEM 25</c:v>
                </c:pt>
                <c:pt idx="130">
                  <c:v>SEM 26</c:v>
                </c:pt>
                <c:pt idx="131">
                  <c:v>SEM 27</c:v>
                </c:pt>
                <c:pt idx="132">
                  <c:v>SEM 28</c:v>
                </c:pt>
                <c:pt idx="133">
                  <c:v>SEM 29</c:v>
                </c:pt>
                <c:pt idx="134">
                  <c:v>SEM 30</c:v>
                </c:pt>
                <c:pt idx="135">
                  <c:v>PROM. 2024</c:v>
                </c:pt>
                <c:pt idx="136">
                  <c:v>OBJ</c:v>
                </c:pt>
              </c:strCache>
            </c:strRef>
          </c:cat>
          <c:val>
            <c:numRef>
              <c:f>('S-P_SEM'!$C$113,'S-P_SEM'!$D$113:$EI$113)</c:f>
              <c:numCache>
                <c:formatCode>0%</c:formatCode>
                <c:ptCount val="137"/>
                <c:pt idx="0" formatCode="0.0%">
                  <c:v>0.77554677960927954</c:v>
                </c:pt>
                <c:pt idx="1">
                  <c:v>1</c:v>
                </c:pt>
                <c:pt idx="2">
                  <c:v>0.57142857142857151</c:v>
                </c:pt>
                <c:pt idx="3">
                  <c:v>0.14880952380952381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0.46428571428571402</c:v>
                </c:pt>
                <c:pt idx="16">
                  <c:v>0.90476190476190477</c:v>
                </c:pt>
                <c:pt idx="17">
                  <c:v>0.39779761904761901</c:v>
                </c:pt>
                <c:pt idx="18">
                  <c:v>0.58333333333333337</c:v>
                </c:pt>
                <c:pt idx="19">
                  <c:v>0.38690476190476192</c:v>
                </c:pt>
                <c:pt idx="20">
                  <c:v>0</c:v>
                </c:pt>
                <c:pt idx="21">
                  <c:v>0.63363095238095202</c:v>
                </c:pt>
                <c:pt idx="22">
                  <c:v>0.81547619047619047</c:v>
                </c:pt>
                <c:pt idx="23">
                  <c:v>0.91369047619047605</c:v>
                </c:pt>
                <c:pt idx="24">
                  <c:v>0.827380952380952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1.7857142857142901E-2</c:v>
                </c:pt>
                <c:pt idx="31">
                  <c:v>1</c:v>
                </c:pt>
                <c:pt idx="32">
                  <c:v>0.97916666666666696</c:v>
                </c:pt>
                <c:pt idx="33">
                  <c:v>0.97916666666666696</c:v>
                </c:pt>
                <c:pt idx="34">
                  <c:v>0.7767857142857143</c:v>
                </c:pt>
                <c:pt idx="35">
                  <c:v>0</c:v>
                </c:pt>
                <c:pt idx="36">
                  <c:v>0.78767857142857101</c:v>
                </c:pt>
                <c:pt idx="37">
                  <c:v>0.25196428571428575</c:v>
                </c:pt>
                <c:pt idx="38">
                  <c:v>0</c:v>
                </c:pt>
                <c:pt idx="39">
                  <c:v>0</c:v>
                </c:pt>
                <c:pt idx="40">
                  <c:v>0.12797619047619047</c:v>
                </c:pt>
                <c:pt idx="41">
                  <c:v>0.95339285714285704</c:v>
                </c:pt>
                <c:pt idx="42">
                  <c:v>0.91666666666666696</c:v>
                </c:pt>
                <c:pt idx="43">
                  <c:v>0.98511904761904756</c:v>
                </c:pt>
                <c:pt idx="44">
                  <c:v>0.45535714285714302</c:v>
                </c:pt>
                <c:pt idx="45">
                  <c:v>0.84821428571428603</c:v>
                </c:pt>
                <c:pt idx="46">
                  <c:v>0.6696428571428571</c:v>
                </c:pt>
                <c:pt idx="47">
                  <c:v>0.95416666666666672</c:v>
                </c:pt>
                <c:pt idx="48">
                  <c:v>0.94047619047619047</c:v>
                </c:pt>
                <c:pt idx="49">
                  <c:v>0.922619047619048</c:v>
                </c:pt>
                <c:pt idx="50">
                  <c:v>0.92958333333333332</c:v>
                </c:pt>
                <c:pt idx="51">
                  <c:v>0.97916666666666696</c:v>
                </c:pt>
                <c:pt idx="52">
                  <c:v>1</c:v>
                </c:pt>
                <c:pt idx="53">
                  <c:v>0.76982142857142799</c:v>
                </c:pt>
                <c:pt idx="54">
                  <c:v>0.96726190476190499</c:v>
                </c:pt>
                <c:pt idx="55">
                  <c:v>0.88095238095238104</c:v>
                </c:pt>
                <c:pt idx="56">
                  <c:v>0.99601190476190482</c:v>
                </c:pt>
                <c:pt idx="57">
                  <c:v>0.80625000000000002</c:v>
                </c:pt>
                <c:pt idx="58">
                  <c:v>0.125892857142857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9.5238095238095233E-2</c:v>
                </c:pt>
                <c:pt idx="63">
                  <c:v>0.95</c:v>
                </c:pt>
                <c:pt idx="64">
                  <c:v>0.84255952380952404</c:v>
                </c:pt>
                <c:pt idx="65">
                  <c:v>0.85238095238095224</c:v>
                </c:pt>
                <c:pt idx="66">
                  <c:v>8.3333333333333301E-2</c:v>
                </c:pt>
                <c:pt idx="67">
                  <c:v>8.3333333333333301E-2</c:v>
                </c:pt>
                <c:pt idx="68">
                  <c:v>0.55357142857142849</c:v>
                </c:pt>
                <c:pt idx="69">
                  <c:v>0.55357142857142849</c:v>
                </c:pt>
                <c:pt idx="70">
                  <c:v>0.91071428571428603</c:v>
                </c:pt>
                <c:pt idx="71">
                  <c:v>0.89077380952380947</c:v>
                </c:pt>
                <c:pt idx="72">
                  <c:v>0.98809523809523803</c:v>
                </c:pt>
                <c:pt idx="73">
                  <c:v>0.88095238095238104</c:v>
                </c:pt>
                <c:pt idx="74">
                  <c:v>0.99255952380952384</c:v>
                </c:pt>
                <c:pt idx="75">
                  <c:v>0.672619047619048</c:v>
                </c:pt>
                <c:pt idx="76">
                  <c:v>0.719444444444444</c:v>
                </c:pt>
                <c:pt idx="77">
                  <c:v>1</c:v>
                </c:pt>
                <c:pt idx="78">
                  <c:v>0.9357142857142855</c:v>
                </c:pt>
                <c:pt idx="79">
                  <c:v>0.96428571428571397</c:v>
                </c:pt>
                <c:pt idx="80">
                  <c:v>0.83380952380952367</c:v>
                </c:pt>
                <c:pt idx="81">
                  <c:v>0.90476190476190477</c:v>
                </c:pt>
                <c:pt idx="82">
                  <c:v>0.98214285714285698</c:v>
                </c:pt>
                <c:pt idx="83">
                  <c:v>0.98809523809523803</c:v>
                </c:pt>
                <c:pt idx="84">
                  <c:v>0.952380952380952</c:v>
                </c:pt>
                <c:pt idx="85">
                  <c:v>0.88095238095238104</c:v>
                </c:pt>
                <c:pt idx="86">
                  <c:v>0.84821428571428603</c:v>
                </c:pt>
                <c:pt idx="87">
                  <c:v>0.89285714285714302</c:v>
                </c:pt>
                <c:pt idx="88">
                  <c:v>0.94494047619047616</c:v>
                </c:pt>
                <c:pt idx="89">
                  <c:v>0.90892857142857097</c:v>
                </c:pt>
                <c:pt idx="90">
                  <c:v>0.88690476190476197</c:v>
                </c:pt>
                <c:pt idx="91">
                  <c:v>0.90476190476190477</c:v>
                </c:pt>
                <c:pt idx="92">
                  <c:v>0.89166666666666705</c:v>
                </c:pt>
                <c:pt idx="93">
                  <c:v>0.92857142857142905</c:v>
                </c:pt>
                <c:pt idx="94">
                  <c:v>0.91767857142857134</c:v>
                </c:pt>
                <c:pt idx="95">
                  <c:v>0.93005952380952384</c:v>
                </c:pt>
                <c:pt idx="96">
                  <c:v>0.98214285714285698</c:v>
                </c:pt>
                <c:pt idx="97">
                  <c:v>0.99404761904761896</c:v>
                </c:pt>
                <c:pt idx="98">
                  <c:v>0.86785714285714288</c:v>
                </c:pt>
                <c:pt idx="99">
                  <c:v>0.96755952380952404</c:v>
                </c:pt>
                <c:pt idx="100">
                  <c:v>0.7321428571428571</c:v>
                </c:pt>
                <c:pt idx="101">
                  <c:v>0.922619047619048</c:v>
                </c:pt>
                <c:pt idx="102">
                  <c:v>0.922619047619048</c:v>
                </c:pt>
                <c:pt idx="103">
                  <c:v>0.94345238095238104</c:v>
                </c:pt>
                <c:pt idx="104">
                  <c:v>0.88392857142857095</c:v>
                </c:pt>
                <c:pt idx="105">
                  <c:v>0.98958333333333304</c:v>
                </c:pt>
                <c:pt idx="106">
                  <c:v>0.89386904761904773</c:v>
                </c:pt>
                <c:pt idx="107">
                  <c:v>0.8125</c:v>
                </c:pt>
                <c:pt idx="108">
                  <c:v>0.98809523809523803</c:v>
                </c:pt>
                <c:pt idx="109">
                  <c:v>0.89833333333333343</c:v>
                </c:pt>
                <c:pt idx="110">
                  <c:v>0.91869047619047617</c:v>
                </c:pt>
                <c:pt idx="111">
                  <c:v>0.91666666666666696</c:v>
                </c:pt>
                <c:pt idx="112">
                  <c:v>0.99404761904761896</c:v>
                </c:pt>
                <c:pt idx="113">
                  <c:v>0.91714285714285726</c:v>
                </c:pt>
                <c:pt idx="114">
                  <c:v>1</c:v>
                </c:pt>
                <c:pt idx="115">
                  <c:v>0.90476190476190477</c:v>
                </c:pt>
                <c:pt idx="118">
                  <c:v>0.78273809523809523</c:v>
                </c:pt>
                <c:pt idx="119">
                  <c:v>0.93154761904761896</c:v>
                </c:pt>
                <c:pt idx="120">
                  <c:v>0.97619047619047605</c:v>
                </c:pt>
                <c:pt idx="121">
                  <c:v>0.83184523809523814</c:v>
                </c:pt>
                <c:pt idx="122">
                  <c:v>0.98809523809523803</c:v>
                </c:pt>
                <c:pt idx="123">
                  <c:v>0.91071428571428603</c:v>
                </c:pt>
                <c:pt idx="124">
                  <c:v>0.36904761904761907</c:v>
                </c:pt>
                <c:pt idx="125">
                  <c:v>0.72755952380952404</c:v>
                </c:pt>
                <c:pt idx="126">
                  <c:v>0.797619047619048</c:v>
                </c:pt>
                <c:pt idx="127">
                  <c:v>0.88988095238095244</c:v>
                </c:pt>
                <c:pt idx="128">
                  <c:v>1</c:v>
                </c:pt>
                <c:pt idx="129">
                  <c:v>0.98630952380952397</c:v>
                </c:pt>
                <c:pt idx="130">
                  <c:v>0.83511904761904776</c:v>
                </c:pt>
                <c:pt idx="131">
                  <c:v>0.927559523809524</c:v>
                </c:pt>
                <c:pt idx="132">
                  <c:v>0.72619047619047605</c:v>
                </c:pt>
                <c:pt idx="133">
                  <c:v>0.68571428571428572</c:v>
                </c:pt>
                <c:pt idx="134">
                  <c:v>0.98690476190476195</c:v>
                </c:pt>
                <c:pt idx="135" formatCode="0.0%">
                  <c:v>0.87809736394557825</c:v>
                </c:pt>
                <c:pt idx="136" formatCode="0.0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752-4769-B06D-88731F66C604}"/>
            </c:ext>
          </c:extLst>
        </c:ser>
        <c:ser>
          <c:idx val="2"/>
          <c:order val="2"/>
          <c:tx>
            <c:strRef>
              <c:f>'S-P_SEM'!$B$115</c:f>
              <c:strCache>
                <c:ptCount val="1"/>
                <c:pt idx="0">
                  <c:v>MTBF</c:v>
                </c:pt>
              </c:strCache>
            </c:strRef>
          </c:tx>
          <c:cat>
            <c:strRef>
              <c:f>('S-P_SEM'!$C$112,'S-P_SEM'!$D$112:$EI$112)</c:f>
              <c:strCache>
                <c:ptCount val="137"/>
                <c:pt idx="0">
                  <c:v>PROM. 2023</c:v>
                </c:pt>
                <c:pt idx="1">
                  <c:v>SEM 01</c:v>
                </c:pt>
                <c:pt idx="2">
                  <c:v>SEM 02</c:v>
                </c:pt>
                <c:pt idx="3">
                  <c:v>SEM 03</c:v>
                </c:pt>
                <c:pt idx="4">
                  <c:v>SEM 04</c:v>
                </c:pt>
                <c:pt idx="5">
                  <c:v>SEM 05</c:v>
                </c:pt>
                <c:pt idx="6">
                  <c:v>SEM 06</c:v>
                </c:pt>
                <c:pt idx="7">
                  <c:v>SEM 07</c:v>
                </c:pt>
                <c:pt idx="8">
                  <c:v>SEM 08</c:v>
                </c:pt>
                <c:pt idx="9">
                  <c:v>SEM 09</c:v>
                </c:pt>
                <c:pt idx="10">
                  <c:v>SEM 10</c:v>
                </c:pt>
                <c:pt idx="11">
                  <c:v>SEM 11</c:v>
                </c:pt>
                <c:pt idx="12">
                  <c:v>SEM 12</c:v>
                </c:pt>
                <c:pt idx="13">
                  <c:v>SEM 13</c:v>
                </c:pt>
                <c:pt idx="14">
                  <c:v>SEM 14</c:v>
                </c:pt>
                <c:pt idx="15">
                  <c:v>SEM 15</c:v>
                </c:pt>
                <c:pt idx="16">
                  <c:v>SEM 16</c:v>
                </c:pt>
                <c:pt idx="17">
                  <c:v>SEM 17</c:v>
                </c:pt>
                <c:pt idx="18">
                  <c:v>SEM 18</c:v>
                </c:pt>
                <c:pt idx="19">
                  <c:v>SEM 19</c:v>
                </c:pt>
                <c:pt idx="20">
                  <c:v>SEM 20</c:v>
                </c:pt>
                <c:pt idx="21">
                  <c:v>SEM 21</c:v>
                </c:pt>
                <c:pt idx="22">
                  <c:v>SEM 22</c:v>
                </c:pt>
                <c:pt idx="23">
                  <c:v>SEM 23</c:v>
                </c:pt>
                <c:pt idx="24">
                  <c:v>SEM 24</c:v>
                </c:pt>
                <c:pt idx="25">
                  <c:v>SEM 25</c:v>
                </c:pt>
                <c:pt idx="26">
                  <c:v>SEM 26</c:v>
                </c:pt>
                <c:pt idx="27">
                  <c:v>SEM 27</c:v>
                </c:pt>
                <c:pt idx="28">
                  <c:v>SEM 28</c:v>
                </c:pt>
                <c:pt idx="29">
                  <c:v>SEM 29</c:v>
                </c:pt>
                <c:pt idx="30">
                  <c:v>SEM 30</c:v>
                </c:pt>
                <c:pt idx="31">
                  <c:v>SEM 31</c:v>
                </c:pt>
                <c:pt idx="32">
                  <c:v>SEM 32</c:v>
                </c:pt>
                <c:pt idx="33">
                  <c:v>SEM 33</c:v>
                </c:pt>
                <c:pt idx="34">
                  <c:v>SEM 34</c:v>
                </c:pt>
                <c:pt idx="35">
                  <c:v>SEM 35</c:v>
                </c:pt>
                <c:pt idx="36">
                  <c:v>SEM 36</c:v>
                </c:pt>
                <c:pt idx="37">
                  <c:v>SEM 37</c:v>
                </c:pt>
                <c:pt idx="38">
                  <c:v>SEM 38</c:v>
                </c:pt>
                <c:pt idx="39">
                  <c:v>SEM 39</c:v>
                </c:pt>
                <c:pt idx="40">
                  <c:v>SEM 40</c:v>
                </c:pt>
                <c:pt idx="41">
                  <c:v>SEM 41</c:v>
                </c:pt>
                <c:pt idx="42">
                  <c:v>SEM 42</c:v>
                </c:pt>
                <c:pt idx="43">
                  <c:v>SEM 43</c:v>
                </c:pt>
                <c:pt idx="44">
                  <c:v>SEM 44</c:v>
                </c:pt>
                <c:pt idx="45">
                  <c:v>SEM 45</c:v>
                </c:pt>
                <c:pt idx="46">
                  <c:v>SEM46</c:v>
                </c:pt>
                <c:pt idx="47">
                  <c:v>SEM 47</c:v>
                </c:pt>
                <c:pt idx="48">
                  <c:v>SEM 48</c:v>
                </c:pt>
                <c:pt idx="49">
                  <c:v>SEM 49</c:v>
                </c:pt>
                <c:pt idx="50">
                  <c:v>SEM 50</c:v>
                </c:pt>
                <c:pt idx="51">
                  <c:v>SEM 51</c:v>
                </c:pt>
                <c:pt idx="52">
                  <c:v>SEM 52</c:v>
                </c:pt>
                <c:pt idx="53">
                  <c:v>SEM 01</c:v>
                </c:pt>
                <c:pt idx="54">
                  <c:v>SEM 02</c:v>
                </c:pt>
                <c:pt idx="55">
                  <c:v>SEM 03</c:v>
                </c:pt>
                <c:pt idx="56">
                  <c:v>SEM 04</c:v>
                </c:pt>
                <c:pt idx="57">
                  <c:v>SEM 05</c:v>
                </c:pt>
                <c:pt idx="58">
                  <c:v>SEM 06</c:v>
                </c:pt>
                <c:pt idx="59">
                  <c:v>SEM 07</c:v>
                </c:pt>
                <c:pt idx="60">
                  <c:v>SEM 08</c:v>
                </c:pt>
                <c:pt idx="61">
                  <c:v>SEM 09</c:v>
                </c:pt>
                <c:pt idx="62">
                  <c:v>SEM 10</c:v>
                </c:pt>
                <c:pt idx="63">
                  <c:v>SEM 11</c:v>
                </c:pt>
                <c:pt idx="64">
                  <c:v>SEM 12</c:v>
                </c:pt>
                <c:pt idx="65">
                  <c:v>SEM 13</c:v>
                </c:pt>
                <c:pt idx="66">
                  <c:v>SEM 14</c:v>
                </c:pt>
                <c:pt idx="67">
                  <c:v>SEM 15</c:v>
                </c:pt>
                <c:pt idx="68">
                  <c:v>SEM 16</c:v>
                </c:pt>
                <c:pt idx="69">
                  <c:v>SEM 17</c:v>
                </c:pt>
                <c:pt idx="70">
                  <c:v>SEM 18</c:v>
                </c:pt>
                <c:pt idx="71">
                  <c:v>SEM 19</c:v>
                </c:pt>
                <c:pt idx="72">
                  <c:v>SEM 20</c:v>
                </c:pt>
                <c:pt idx="73">
                  <c:v>SEM 21</c:v>
                </c:pt>
                <c:pt idx="74">
                  <c:v>SEM 22</c:v>
                </c:pt>
                <c:pt idx="75">
                  <c:v>SEM 23</c:v>
                </c:pt>
                <c:pt idx="76">
                  <c:v>SEM 24</c:v>
                </c:pt>
                <c:pt idx="77">
                  <c:v>SEM 25</c:v>
                </c:pt>
                <c:pt idx="78">
                  <c:v>SEM 26</c:v>
                </c:pt>
                <c:pt idx="79">
                  <c:v>SEM 27</c:v>
                </c:pt>
                <c:pt idx="80">
                  <c:v>SEM 28</c:v>
                </c:pt>
                <c:pt idx="81">
                  <c:v>SEM 29</c:v>
                </c:pt>
                <c:pt idx="82">
                  <c:v>SEM 30</c:v>
                </c:pt>
                <c:pt idx="83">
                  <c:v>SEM 31</c:v>
                </c:pt>
                <c:pt idx="84">
                  <c:v>SEM 32</c:v>
                </c:pt>
                <c:pt idx="85">
                  <c:v>SEM 33</c:v>
                </c:pt>
                <c:pt idx="86">
                  <c:v>SEM 34</c:v>
                </c:pt>
                <c:pt idx="87">
                  <c:v>SEM 35</c:v>
                </c:pt>
                <c:pt idx="88">
                  <c:v>SEM 36</c:v>
                </c:pt>
                <c:pt idx="89">
                  <c:v>SEM 37</c:v>
                </c:pt>
                <c:pt idx="90">
                  <c:v>SEM 38</c:v>
                </c:pt>
                <c:pt idx="91">
                  <c:v>SEM 39</c:v>
                </c:pt>
                <c:pt idx="92">
                  <c:v>SEM 39</c:v>
                </c:pt>
                <c:pt idx="93">
                  <c:v>SEM 41</c:v>
                </c:pt>
                <c:pt idx="94">
                  <c:v>SEM 42</c:v>
                </c:pt>
                <c:pt idx="95">
                  <c:v>SEM 43</c:v>
                </c:pt>
                <c:pt idx="96">
                  <c:v>SEM 44</c:v>
                </c:pt>
                <c:pt idx="97">
                  <c:v>SEM 45</c:v>
                </c:pt>
                <c:pt idx="98">
                  <c:v>SEM 46</c:v>
                </c:pt>
                <c:pt idx="99">
                  <c:v>SEM 47</c:v>
                </c:pt>
                <c:pt idx="100">
                  <c:v>SEM 48</c:v>
                </c:pt>
                <c:pt idx="101">
                  <c:v>SEM 49</c:v>
                </c:pt>
                <c:pt idx="102">
                  <c:v>SEM 50</c:v>
                </c:pt>
                <c:pt idx="103">
                  <c:v>SEM 51</c:v>
                </c:pt>
                <c:pt idx="104">
                  <c:v>SEM 52</c:v>
                </c:pt>
                <c:pt idx="105">
                  <c:v>SEM 01</c:v>
                </c:pt>
                <c:pt idx="106">
                  <c:v>SEM 02</c:v>
                </c:pt>
                <c:pt idx="107">
                  <c:v>SEM 03</c:v>
                </c:pt>
                <c:pt idx="108">
                  <c:v>SEM 04</c:v>
                </c:pt>
                <c:pt idx="109">
                  <c:v>SEM 05</c:v>
                </c:pt>
                <c:pt idx="110">
                  <c:v>SEM 06</c:v>
                </c:pt>
                <c:pt idx="111">
                  <c:v>SEM 07</c:v>
                </c:pt>
                <c:pt idx="112">
                  <c:v>SEM 07</c:v>
                </c:pt>
                <c:pt idx="113">
                  <c:v>SEM 09</c:v>
                </c:pt>
                <c:pt idx="114">
                  <c:v>SEM 10</c:v>
                </c:pt>
                <c:pt idx="115">
                  <c:v>SEM 11</c:v>
                </c:pt>
                <c:pt idx="116">
                  <c:v>SEM 12</c:v>
                </c:pt>
                <c:pt idx="117">
                  <c:v>SEM 13</c:v>
                </c:pt>
                <c:pt idx="118">
                  <c:v>SEM 14</c:v>
                </c:pt>
                <c:pt idx="119">
                  <c:v>SEM 15</c:v>
                </c:pt>
                <c:pt idx="120">
                  <c:v>SEM 15</c:v>
                </c:pt>
                <c:pt idx="121">
                  <c:v>SEM 17</c:v>
                </c:pt>
                <c:pt idx="122">
                  <c:v>SEM 18</c:v>
                </c:pt>
                <c:pt idx="123">
                  <c:v>SEM 19</c:v>
                </c:pt>
                <c:pt idx="124">
                  <c:v>SEM 20</c:v>
                </c:pt>
                <c:pt idx="125">
                  <c:v>SEM 21</c:v>
                </c:pt>
                <c:pt idx="126">
                  <c:v>SEM 22</c:v>
                </c:pt>
                <c:pt idx="127">
                  <c:v>SEM 23</c:v>
                </c:pt>
                <c:pt idx="128">
                  <c:v>SEM 24</c:v>
                </c:pt>
                <c:pt idx="129">
                  <c:v>SEM 25</c:v>
                </c:pt>
                <c:pt idx="130">
                  <c:v>SEM 26</c:v>
                </c:pt>
                <c:pt idx="131">
                  <c:v>SEM 27</c:v>
                </c:pt>
                <c:pt idx="132">
                  <c:v>SEM 28</c:v>
                </c:pt>
                <c:pt idx="133">
                  <c:v>SEM 29</c:v>
                </c:pt>
                <c:pt idx="134">
                  <c:v>SEM 30</c:v>
                </c:pt>
                <c:pt idx="135">
                  <c:v>PROM. 2024</c:v>
                </c:pt>
                <c:pt idx="136">
                  <c:v>OBJ</c:v>
                </c:pt>
              </c:strCache>
            </c:strRef>
          </c:cat>
          <c:val>
            <c:numRef>
              <c:f>('S-P_SEM'!$C$115,'S-P_SEM'!$D$115:$EI$115)</c:f>
              <c:numCache>
                <c:formatCode>0.00</c:formatCode>
                <c:ptCount val="137"/>
                <c:pt idx="0" formatCode="_-* #,##0.00\ _€_-;\-* #,##0.00\ _€_-;_-* &quot;-&quot;??\ _€_-;_-@_-">
                  <c:v>44.251009615384604</c:v>
                </c:pt>
                <c:pt idx="1">
                  <c:v>0</c:v>
                </c:pt>
                <c:pt idx="2">
                  <c:v>26.3</c:v>
                </c:pt>
                <c:pt idx="3">
                  <c:v>5.8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0.4</c:v>
                </c:pt>
                <c:pt idx="13">
                  <c:v>0</c:v>
                </c:pt>
                <c:pt idx="14">
                  <c:v>0</c:v>
                </c:pt>
                <c:pt idx="15">
                  <c:v>27.4</c:v>
                </c:pt>
                <c:pt idx="16">
                  <c:v>0</c:v>
                </c:pt>
                <c:pt idx="17">
                  <c:v>5.7666666666666666</c:v>
                </c:pt>
                <c:pt idx="18">
                  <c:v>19.14</c:v>
                </c:pt>
                <c:pt idx="19">
                  <c:v>19</c:v>
                </c:pt>
                <c:pt idx="20">
                  <c:v>0</c:v>
                </c:pt>
                <c:pt idx="21">
                  <c:v>67.62</c:v>
                </c:pt>
                <c:pt idx="22">
                  <c:v>79.2</c:v>
                </c:pt>
                <c:pt idx="23">
                  <c:v>41</c:v>
                </c:pt>
                <c:pt idx="24">
                  <c:v>75.09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14.3</c:v>
                </c:pt>
                <c:pt idx="33">
                  <c:v>64.900000000000006</c:v>
                </c:pt>
                <c:pt idx="34">
                  <c:v>8.9250000000000007</c:v>
                </c:pt>
                <c:pt idx="35">
                  <c:v>0</c:v>
                </c:pt>
                <c:pt idx="36">
                  <c:v>8.7666666666666675</c:v>
                </c:pt>
                <c:pt idx="37">
                  <c:v>8.64</c:v>
                </c:pt>
                <c:pt idx="38">
                  <c:v>0</c:v>
                </c:pt>
                <c:pt idx="39">
                  <c:v>0</c:v>
                </c:pt>
                <c:pt idx="40">
                  <c:v>22</c:v>
                </c:pt>
                <c:pt idx="41">
                  <c:v>14.5</c:v>
                </c:pt>
                <c:pt idx="42">
                  <c:v>14</c:v>
                </c:pt>
                <c:pt idx="43">
                  <c:v>53</c:v>
                </c:pt>
                <c:pt idx="44" formatCode="General">
                  <c:v>17.39</c:v>
                </c:pt>
                <c:pt idx="45" formatCode="General">
                  <c:v>12.55</c:v>
                </c:pt>
                <c:pt idx="46">
                  <c:v>14.516666666666666</c:v>
                </c:pt>
                <c:pt idx="47">
                  <c:v>12.219999999999999</c:v>
                </c:pt>
                <c:pt idx="48">
                  <c:v>0</c:v>
                </c:pt>
                <c:pt idx="49">
                  <c:v>0</c:v>
                </c:pt>
                <c:pt idx="50">
                  <c:v>34.5</c:v>
                </c:pt>
                <c:pt idx="51">
                  <c:v>59.300000000000004</c:v>
                </c:pt>
                <c:pt idx="52">
                  <c:v>68.38</c:v>
                </c:pt>
                <c:pt idx="53">
                  <c:v>17</c:v>
                </c:pt>
                <c:pt idx="54">
                  <c:v>24</c:v>
                </c:pt>
                <c:pt idx="55">
                  <c:v>24.759999999999998</c:v>
                </c:pt>
                <c:pt idx="56">
                  <c:v>65.2</c:v>
                </c:pt>
                <c:pt idx="57">
                  <c:v>24.706666666666667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10</c:v>
                </c:pt>
                <c:pt idx="63">
                  <c:v>30.835000000000004</c:v>
                </c:pt>
                <c:pt idx="64">
                  <c:v>33.655000000000001</c:v>
                </c:pt>
                <c:pt idx="65">
                  <c:v>21.333333333333332</c:v>
                </c:pt>
                <c:pt idx="66">
                  <c:v>8.9</c:v>
                </c:pt>
                <c:pt idx="67">
                  <c:v>8.9</c:v>
                </c:pt>
                <c:pt idx="68">
                  <c:v>1.6</c:v>
                </c:pt>
                <c:pt idx="69">
                  <c:v>1.6</c:v>
                </c:pt>
                <c:pt idx="70">
                  <c:v>36.549999999999997</c:v>
                </c:pt>
                <c:pt idx="71">
                  <c:v>29.233333333333334</c:v>
                </c:pt>
                <c:pt idx="72">
                  <c:v>98.1</c:v>
                </c:pt>
                <c:pt idx="73">
                  <c:v>39.35</c:v>
                </c:pt>
                <c:pt idx="74">
                  <c:v>82</c:v>
                </c:pt>
                <c:pt idx="75">
                  <c:v>20.754999999999999</c:v>
                </c:pt>
                <c:pt idx="76">
                  <c:v>15.799999999999999</c:v>
                </c:pt>
                <c:pt idx="77">
                  <c:v>86.33</c:v>
                </c:pt>
                <c:pt idx="78">
                  <c:v>47</c:v>
                </c:pt>
                <c:pt idx="79">
                  <c:v>97</c:v>
                </c:pt>
                <c:pt idx="80">
                  <c:v>16.600000000000001</c:v>
                </c:pt>
                <c:pt idx="81">
                  <c:v>39.5</c:v>
                </c:pt>
                <c:pt idx="82">
                  <c:v>39.76</c:v>
                </c:pt>
                <c:pt idx="83">
                  <c:v>105.5</c:v>
                </c:pt>
                <c:pt idx="84">
                  <c:v>88.29</c:v>
                </c:pt>
                <c:pt idx="85">
                  <c:v>77.7</c:v>
                </c:pt>
                <c:pt idx="86">
                  <c:v>22.072500000000002</c:v>
                </c:pt>
                <c:pt idx="87">
                  <c:v>99.899999999999991</c:v>
                </c:pt>
                <c:pt idx="88">
                  <c:v>41.5</c:v>
                </c:pt>
                <c:pt idx="89">
                  <c:v>92</c:v>
                </c:pt>
                <c:pt idx="90">
                  <c:v>92.01</c:v>
                </c:pt>
                <c:pt idx="91">
                  <c:v>32</c:v>
                </c:pt>
                <c:pt idx="92">
                  <c:v>79.300000000000011</c:v>
                </c:pt>
                <c:pt idx="93">
                  <c:v>83</c:v>
                </c:pt>
                <c:pt idx="94">
                  <c:v>11.875</c:v>
                </c:pt>
                <c:pt idx="95">
                  <c:v>31.6</c:v>
                </c:pt>
                <c:pt idx="96">
                  <c:v>82.6</c:v>
                </c:pt>
                <c:pt idx="97">
                  <c:v>24</c:v>
                </c:pt>
                <c:pt idx="98">
                  <c:v>10.566666666666666</c:v>
                </c:pt>
                <c:pt idx="99">
                  <c:v>29.34</c:v>
                </c:pt>
                <c:pt idx="100">
                  <c:v>23.11</c:v>
                </c:pt>
                <c:pt idx="101">
                  <c:v>110</c:v>
                </c:pt>
                <c:pt idx="102">
                  <c:v>110</c:v>
                </c:pt>
                <c:pt idx="103">
                  <c:v>45</c:v>
                </c:pt>
                <c:pt idx="104">
                  <c:v>89.219999999999985</c:v>
                </c:pt>
                <c:pt idx="105">
                  <c:v>59.82</c:v>
                </c:pt>
                <c:pt idx="106">
                  <c:v>25.5</c:v>
                </c:pt>
                <c:pt idx="107">
                  <c:v>44</c:v>
                </c:pt>
                <c:pt idx="108">
                  <c:v>85.420000000000016</c:v>
                </c:pt>
                <c:pt idx="109">
                  <c:v>19.996666666666666</c:v>
                </c:pt>
                <c:pt idx="110">
                  <c:v>22</c:v>
                </c:pt>
                <c:pt idx="111">
                  <c:v>83</c:v>
                </c:pt>
                <c:pt idx="112">
                  <c:v>84</c:v>
                </c:pt>
                <c:pt idx="113">
                  <c:v>99</c:v>
                </c:pt>
                <c:pt idx="114">
                  <c:v>96.62</c:v>
                </c:pt>
                <c:pt idx="115">
                  <c:v>85.4</c:v>
                </c:pt>
                <c:pt idx="118">
                  <c:v>9.1285714285713766</c:v>
                </c:pt>
                <c:pt idx="119">
                  <c:v>63.899999999999636</c:v>
                </c:pt>
                <c:pt idx="120">
                  <c:v>64.510000000000005</c:v>
                </c:pt>
                <c:pt idx="121">
                  <c:v>16.600000000000001</c:v>
                </c:pt>
                <c:pt idx="122">
                  <c:v>70</c:v>
                </c:pt>
                <c:pt idx="123">
                  <c:v>92.97999999999999</c:v>
                </c:pt>
                <c:pt idx="124">
                  <c:v>15</c:v>
                </c:pt>
                <c:pt idx="125">
                  <c:v>9</c:v>
                </c:pt>
                <c:pt idx="126">
                  <c:v>86</c:v>
                </c:pt>
                <c:pt idx="127">
                  <c:v>76.010000000000005</c:v>
                </c:pt>
                <c:pt idx="128">
                  <c:v>89</c:v>
                </c:pt>
                <c:pt idx="129">
                  <c:v>101.35</c:v>
                </c:pt>
                <c:pt idx="130">
                  <c:v>17.875</c:v>
                </c:pt>
                <c:pt idx="131">
                  <c:v>92</c:v>
                </c:pt>
                <c:pt idx="132">
                  <c:v>4.9933333333333341</c:v>
                </c:pt>
                <c:pt idx="133">
                  <c:v>17.7</c:v>
                </c:pt>
                <c:pt idx="134">
                  <c:v>45.2</c:v>
                </c:pt>
                <c:pt idx="135">
                  <c:v>56.285841836734683</c:v>
                </c:pt>
                <c:pt idx="136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752-4769-B06D-88731F66C604}"/>
            </c:ext>
          </c:extLst>
        </c:ser>
        <c:ser>
          <c:idx val="3"/>
          <c:order val="3"/>
          <c:tx>
            <c:strRef>
              <c:f>'S-P_SEM'!$B$116</c:f>
              <c:strCache>
                <c:ptCount val="1"/>
                <c:pt idx="0">
                  <c:v>MTTR</c:v>
                </c:pt>
              </c:strCache>
            </c:strRef>
          </c:tx>
          <c:cat>
            <c:strRef>
              <c:f>('S-P_SEM'!$C$112,'S-P_SEM'!$D$112:$EI$112)</c:f>
              <c:strCache>
                <c:ptCount val="137"/>
                <c:pt idx="0">
                  <c:v>PROM. 2023</c:v>
                </c:pt>
                <c:pt idx="1">
                  <c:v>SEM 01</c:v>
                </c:pt>
                <c:pt idx="2">
                  <c:v>SEM 02</c:v>
                </c:pt>
                <c:pt idx="3">
                  <c:v>SEM 03</c:v>
                </c:pt>
                <c:pt idx="4">
                  <c:v>SEM 04</c:v>
                </c:pt>
                <c:pt idx="5">
                  <c:v>SEM 05</c:v>
                </c:pt>
                <c:pt idx="6">
                  <c:v>SEM 06</c:v>
                </c:pt>
                <c:pt idx="7">
                  <c:v>SEM 07</c:v>
                </c:pt>
                <c:pt idx="8">
                  <c:v>SEM 08</c:v>
                </c:pt>
                <c:pt idx="9">
                  <c:v>SEM 09</c:v>
                </c:pt>
                <c:pt idx="10">
                  <c:v>SEM 10</c:v>
                </c:pt>
                <c:pt idx="11">
                  <c:v>SEM 11</c:v>
                </c:pt>
                <c:pt idx="12">
                  <c:v>SEM 12</c:v>
                </c:pt>
                <c:pt idx="13">
                  <c:v>SEM 13</c:v>
                </c:pt>
                <c:pt idx="14">
                  <c:v>SEM 14</c:v>
                </c:pt>
                <c:pt idx="15">
                  <c:v>SEM 15</c:v>
                </c:pt>
                <c:pt idx="16">
                  <c:v>SEM 16</c:v>
                </c:pt>
                <c:pt idx="17">
                  <c:v>SEM 17</c:v>
                </c:pt>
                <c:pt idx="18">
                  <c:v>SEM 18</c:v>
                </c:pt>
                <c:pt idx="19">
                  <c:v>SEM 19</c:v>
                </c:pt>
                <c:pt idx="20">
                  <c:v>SEM 20</c:v>
                </c:pt>
                <c:pt idx="21">
                  <c:v>SEM 21</c:v>
                </c:pt>
                <c:pt idx="22">
                  <c:v>SEM 22</c:v>
                </c:pt>
                <c:pt idx="23">
                  <c:v>SEM 23</c:v>
                </c:pt>
                <c:pt idx="24">
                  <c:v>SEM 24</c:v>
                </c:pt>
                <c:pt idx="25">
                  <c:v>SEM 25</c:v>
                </c:pt>
                <c:pt idx="26">
                  <c:v>SEM 26</c:v>
                </c:pt>
                <c:pt idx="27">
                  <c:v>SEM 27</c:v>
                </c:pt>
                <c:pt idx="28">
                  <c:v>SEM 28</c:v>
                </c:pt>
                <c:pt idx="29">
                  <c:v>SEM 29</c:v>
                </c:pt>
                <c:pt idx="30">
                  <c:v>SEM 30</c:v>
                </c:pt>
                <c:pt idx="31">
                  <c:v>SEM 31</c:v>
                </c:pt>
                <c:pt idx="32">
                  <c:v>SEM 32</c:v>
                </c:pt>
                <c:pt idx="33">
                  <c:v>SEM 33</c:v>
                </c:pt>
                <c:pt idx="34">
                  <c:v>SEM 34</c:v>
                </c:pt>
                <c:pt idx="35">
                  <c:v>SEM 35</c:v>
                </c:pt>
                <c:pt idx="36">
                  <c:v>SEM 36</c:v>
                </c:pt>
                <c:pt idx="37">
                  <c:v>SEM 37</c:v>
                </c:pt>
                <c:pt idx="38">
                  <c:v>SEM 38</c:v>
                </c:pt>
                <c:pt idx="39">
                  <c:v>SEM 39</c:v>
                </c:pt>
                <c:pt idx="40">
                  <c:v>SEM 40</c:v>
                </c:pt>
                <c:pt idx="41">
                  <c:v>SEM 41</c:v>
                </c:pt>
                <c:pt idx="42">
                  <c:v>SEM 42</c:v>
                </c:pt>
                <c:pt idx="43">
                  <c:v>SEM 43</c:v>
                </c:pt>
                <c:pt idx="44">
                  <c:v>SEM 44</c:v>
                </c:pt>
                <c:pt idx="45">
                  <c:v>SEM 45</c:v>
                </c:pt>
                <c:pt idx="46">
                  <c:v>SEM46</c:v>
                </c:pt>
                <c:pt idx="47">
                  <c:v>SEM 47</c:v>
                </c:pt>
                <c:pt idx="48">
                  <c:v>SEM 48</c:v>
                </c:pt>
                <c:pt idx="49">
                  <c:v>SEM 49</c:v>
                </c:pt>
                <c:pt idx="50">
                  <c:v>SEM 50</c:v>
                </c:pt>
                <c:pt idx="51">
                  <c:v>SEM 51</c:v>
                </c:pt>
                <c:pt idx="52">
                  <c:v>SEM 52</c:v>
                </c:pt>
                <c:pt idx="53">
                  <c:v>SEM 01</c:v>
                </c:pt>
                <c:pt idx="54">
                  <c:v>SEM 02</c:v>
                </c:pt>
                <c:pt idx="55">
                  <c:v>SEM 03</c:v>
                </c:pt>
                <c:pt idx="56">
                  <c:v>SEM 04</c:v>
                </c:pt>
                <c:pt idx="57">
                  <c:v>SEM 05</c:v>
                </c:pt>
                <c:pt idx="58">
                  <c:v>SEM 06</c:v>
                </c:pt>
                <c:pt idx="59">
                  <c:v>SEM 07</c:v>
                </c:pt>
                <c:pt idx="60">
                  <c:v>SEM 08</c:v>
                </c:pt>
                <c:pt idx="61">
                  <c:v>SEM 09</c:v>
                </c:pt>
                <c:pt idx="62">
                  <c:v>SEM 10</c:v>
                </c:pt>
                <c:pt idx="63">
                  <c:v>SEM 11</c:v>
                </c:pt>
                <c:pt idx="64">
                  <c:v>SEM 12</c:v>
                </c:pt>
                <c:pt idx="65">
                  <c:v>SEM 13</c:v>
                </c:pt>
                <c:pt idx="66">
                  <c:v>SEM 14</c:v>
                </c:pt>
                <c:pt idx="67">
                  <c:v>SEM 15</c:v>
                </c:pt>
                <c:pt idx="68">
                  <c:v>SEM 16</c:v>
                </c:pt>
                <c:pt idx="69">
                  <c:v>SEM 17</c:v>
                </c:pt>
                <c:pt idx="70">
                  <c:v>SEM 18</c:v>
                </c:pt>
                <c:pt idx="71">
                  <c:v>SEM 19</c:v>
                </c:pt>
                <c:pt idx="72">
                  <c:v>SEM 20</c:v>
                </c:pt>
                <c:pt idx="73">
                  <c:v>SEM 21</c:v>
                </c:pt>
                <c:pt idx="74">
                  <c:v>SEM 22</c:v>
                </c:pt>
                <c:pt idx="75">
                  <c:v>SEM 23</c:v>
                </c:pt>
                <c:pt idx="76">
                  <c:v>SEM 24</c:v>
                </c:pt>
                <c:pt idx="77">
                  <c:v>SEM 25</c:v>
                </c:pt>
                <c:pt idx="78">
                  <c:v>SEM 26</c:v>
                </c:pt>
                <c:pt idx="79">
                  <c:v>SEM 27</c:v>
                </c:pt>
                <c:pt idx="80">
                  <c:v>SEM 28</c:v>
                </c:pt>
                <c:pt idx="81">
                  <c:v>SEM 29</c:v>
                </c:pt>
                <c:pt idx="82">
                  <c:v>SEM 30</c:v>
                </c:pt>
                <c:pt idx="83">
                  <c:v>SEM 31</c:v>
                </c:pt>
                <c:pt idx="84">
                  <c:v>SEM 32</c:v>
                </c:pt>
                <c:pt idx="85">
                  <c:v>SEM 33</c:v>
                </c:pt>
                <c:pt idx="86">
                  <c:v>SEM 34</c:v>
                </c:pt>
                <c:pt idx="87">
                  <c:v>SEM 35</c:v>
                </c:pt>
                <c:pt idx="88">
                  <c:v>SEM 36</c:v>
                </c:pt>
                <c:pt idx="89">
                  <c:v>SEM 37</c:v>
                </c:pt>
                <c:pt idx="90">
                  <c:v>SEM 38</c:v>
                </c:pt>
                <c:pt idx="91">
                  <c:v>SEM 39</c:v>
                </c:pt>
                <c:pt idx="92">
                  <c:v>SEM 39</c:v>
                </c:pt>
                <c:pt idx="93">
                  <c:v>SEM 41</c:v>
                </c:pt>
                <c:pt idx="94">
                  <c:v>SEM 42</c:v>
                </c:pt>
                <c:pt idx="95">
                  <c:v>SEM 43</c:v>
                </c:pt>
                <c:pt idx="96">
                  <c:v>SEM 44</c:v>
                </c:pt>
                <c:pt idx="97">
                  <c:v>SEM 45</c:v>
                </c:pt>
                <c:pt idx="98">
                  <c:v>SEM 46</c:v>
                </c:pt>
                <c:pt idx="99">
                  <c:v>SEM 47</c:v>
                </c:pt>
                <c:pt idx="100">
                  <c:v>SEM 48</c:v>
                </c:pt>
                <c:pt idx="101">
                  <c:v>SEM 49</c:v>
                </c:pt>
                <c:pt idx="102">
                  <c:v>SEM 50</c:v>
                </c:pt>
                <c:pt idx="103">
                  <c:v>SEM 51</c:v>
                </c:pt>
                <c:pt idx="104">
                  <c:v>SEM 52</c:v>
                </c:pt>
                <c:pt idx="105">
                  <c:v>SEM 01</c:v>
                </c:pt>
                <c:pt idx="106">
                  <c:v>SEM 02</c:v>
                </c:pt>
                <c:pt idx="107">
                  <c:v>SEM 03</c:v>
                </c:pt>
                <c:pt idx="108">
                  <c:v>SEM 04</c:v>
                </c:pt>
                <c:pt idx="109">
                  <c:v>SEM 05</c:v>
                </c:pt>
                <c:pt idx="110">
                  <c:v>SEM 06</c:v>
                </c:pt>
                <c:pt idx="111">
                  <c:v>SEM 07</c:v>
                </c:pt>
                <c:pt idx="112">
                  <c:v>SEM 07</c:v>
                </c:pt>
                <c:pt idx="113">
                  <c:v>SEM 09</c:v>
                </c:pt>
                <c:pt idx="114">
                  <c:v>SEM 10</c:v>
                </c:pt>
                <c:pt idx="115">
                  <c:v>SEM 11</c:v>
                </c:pt>
                <c:pt idx="116">
                  <c:v>SEM 12</c:v>
                </c:pt>
                <c:pt idx="117">
                  <c:v>SEM 13</c:v>
                </c:pt>
                <c:pt idx="118">
                  <c:v>SEM 14</c:v>
                </c:pt>
                <c:pt idx="119">
                  <c:v>SEM 15</c:v>
                </c:pt>
                <c:pt idx="120">
                  <c:v>SEM 15</c:v>
                </c:pt>
                <c:pt idx="121">
                  <c:v>SEM 17</c:v>
                </c:pt>
                <c:pt idx="122">
                  <c:v>SEM 18</c:v>
                </c:pt>
                <c:pt idx="123">
                  <c:v>SEM 19</c:v>
                </c:pt>
                <c:pt idx="124">
                  <c:v>SEM 20</c:v>
                </c:pt>
                <c:pt idx="125">
                  <c:v>SEM 21</c:v>
                </c:pt>
                <c:pt idx="126">
                  <c:v>SEM 22</c:v>
                </c:pt>
                <c:pt idx="127">
                  <c:v>SEM 23</c:v>
                </c:pt>
                <c:pt idx="128">
                  <c:v>SEM 24</c:v>
                </c:pt>
                <c:pt idx="129">
                  <c:v>SEM 25</c:v>
                </c:pt>
                <c:pt idx="130">
                  <c:v>SEM 26</c:v>
                </c:pt>
                <c:pt idx="131">
                  <c:v>SEM 27</c:v>
                </c:pt>
                <c:pt idx="132">
                  <c:v>SEM 28</c:v>
                </c:pt>
                <c:pt idx="133">
                  <c:v>SEM 29</c:v>
                </c:pt>
                <c:pt idx="134">
                  <c:v>SEM 30</c:v>
                </c:pt>
                <c:pt idx="135">
                  <c:v>PROM. 2024</c:v>
                </c:pt>
                <c:pt idx="136">
                  <c:v>OBJ</c:v>
                </c:pt>
              </c:strCache>
            </c:strRef>
          </c:cat>
          <c:val>
            <c:numRef>
              <c:f>('S-P_SEM'!$C$116,'S-P_SEM'!$D$116:$EI$116)</c:f>
              <c:numCache>
                <c:formatCode>0.00</c:formatCode>
                <c:ptCount val="137"/>
                <c:pt idx="0" formatCode="_-* #,##0.00\ _€_-;\-* #,##0.00\ _€_-;_-* &quot;-&quot;??\ _€_-;_-@_-">
                  <c:v>25.840990384615381</c:v>
                </c:pt>
                <c:pt idx="1">
                  <c:v>0</c:v>
                </c:pt>
                <c:pt idx="2">
                  <c:v>72</c:v>
                </c:pt>
                <c:pt idx="3">
                  <c:v>143</c:v>
                </c:pt>
                <c:pt idx="4">
                  <c:v>168</c:v>
                </c:pt>
                <c:pt idx="5">
                  <c:v>168</c:v>
                </c:pt>
                <c:pt idx="6">
                  <c:v>168</c:v>
                </c:pt>
                <c:pt idx="7">
                  <c:v>168</c:v>
                </c:pt>
                <c:pt idx="8">
                  <c:v>168</c:v>
                </c:pt>
                <c:pt idx="9">
                  <c:v>168</c:v>
                </c:pt>
                <c:pt idx="10">
                  <c:v>168</c:v>
                </c:pt>
                <c:pt idx="11">
                  <c:v>168</c:v>
                </c:pt>
                <c:pt idx="12">
                  <c:v>168</c:v>
                </c:pt>
                <c:pt idx="13">
                  <c:v>168</c:v>
                </c:pt>
                <c:pt idx="14">
                  <c:v>168</c:v>
                </c:pt>
                <c:pt idx="15">
                  <c:v>90</c:v>
                </c:pt>
                <c:pt idx="16">
                  <c:v>16</c:v>
                </c:pt>
                <c:pt idx="17">
                  <c:v>33.723333333333336</c:v>
                </c:pt>
                <c:pt idx="18">
                  <c:v>60</c:v>
                </c:pt>
                <c:pt idx="19">
                  <c:v>51.5</c:v>
                </c:pt>
                <c:pt idx="20">
                  <c:v>168</c:v>
                </c:pt>
                <c:pt idx="21">
                  <c:v>61.55</c:v>
                </c:pt>
                <c:pt idx="22">
                  <c:v>2</c:v>
                </c:pt>
                <c:pt idx="23">
                  <c:v>1.75</c:v>
                </c:pt>
                <c:pt idx="24">
                  <c:v>0</c:v>
                </c:pt>
                <c:pt idx="25">
                  <c:v>168</c:v>
                </c:pt>
                <c:pt idx="26">
                  <c:v>168</c:v>
                </c:pt>
                <c:pt idx="27">
                  <c:v>168</c:v>
                </c:pt>
                <c:pt idx="28">
                  <c:v>168</c:v>
                </c:pt>
                <c:pt idx="29">
                  <c:v>168</c:v>
                </c:pt>
                <c:pt idx="30">
                  <c:v>165</c:v>
                </c:pt>
                <c:pt idx="31">
                  <c:v>0</c:v>
                </c:pt>
                <c:pt idx="32">
                  <c:v>1.75</c:v>
                </c:pt>
                <c:pt idx="33">
                  <c:v>2.5</c:v>
                </c:pt>
                <c:pt idx="34">
                  <c:v>9.375</c:v>
                </c:pt>
                <c:pt idx="35">
                  <c:v>168</c:v>
                </c:pt>
                <c:pt idx="36">
                  <c:v>11.89</c:v>
                </c:pt>
                <c:pt idx="37">
                  <c:v>62.835000000000001</c:v>
                </c:pt>
                <c:pt idx="38">
                  <c:v>168</c:v>
                </c:pt>
                <c:pt idx="39">
                  <c:v>168</c:v>
                </c:pt>
                <c:pt idx="40">
                  <c:v>146.5</c:v>
                </c:pt>
                <c:pt idx="41">
                  <c:v>1.9575</c:v>
                </c:pt>
                <c:pt idx="42">
                  <c:v>1.5</c:v>
                </c:pt>
                <c:pt idx="43">
                  <c:v>2.5</c:v>
                </c:pt>
                <c:pt idx="44" formatCode="General">
                  <c:v>8.5</c:v>
                </c:pt>
                <c:pt idx="45" formatCode="General">
                  <c:v>26.5</c:v>
                </c:pt>
                <c:pt idx="46">
                  <c:v>14.5</c:v>
                </c:pt>
                <c:pt idx="47">
                  <c:v>2.5666666666666669</c:v>
                </c:pt>
                <c:pt idx="48">
                  <c:v>0</c:v>
                </c:pt>
                <c:pt idx="49">
                  <c:v>0</c:v>
                </c:pt>
                <c:pt idx="50">
                  <c:v>1.165</c:v>
                </c:pt>
                <c:pt idx="51">
                  <c:v>3.5</c:v>
                </c:pt>
                <c:pt idx="52">
                  <c:v>0</c:v>
                </c:pt>
                <c:pt idx="53">
                  <c:v>3.67</c:v>
                </c:pt>
                <c:pt idx="54">
                  <c:v>5.5</c:v>
                </c:pt>
                <c:pt idx="55">
                  <c:v>5</c:v>
                </c:pt>
                <c:pt idx="56">
                  <c:v>0.67</c:v>
                </c:pt>
                <c:pt idx="57">
                  <c:v>7.1833333333333336</c:v>
                </c:pt>
                <c:pt idx="58">
                  <c:v>146.85</c:v>
                </c:pt>
                <c:pt idx="59">
                  <c:v>168</c:v>
                </c:pt>
                <c:pt idx="60">
                  <c:v>168</c:v>
                </c:pt>
                <c:pt idx="61">
                  <c:v>168</c:v>
                </c:pt>
                <c:pt idx="62">
                  <c:v>152</c:v>
                </c:pt>
                <c:pt idx="63">
                  <c:v>4.2</c:v>
                </c:pt>
                <c:pt idx="64">
                  <c:v>13.225</c:v>
                </c:pt>
                <c:pt idx="65">
                  <c:v>3.9333333333333336</c:v>
                </c:pt>
                <c:pt idx="66">
                  <c:v>154</c:v>
                </c:pt>
                <c:pt idx="67">
                  <c:v>154</c:v>
                </c:pt>
                <c:pt idx="68">
                  <c:v>37.5</c:v>
                </c:pt>
                <c:pt idx="69">
                  <c:v>37.5</c:v>
                </c:pt>
                <c:pt idx="70">
                  <c:v>1</c:v>
                </c:pt>
                <c:pt idx="71">
                  <c:v>0.45</c:v>
                </c:pt>
                <c:pt idx="72">
                  <c:v>2</c:v>
                </c:pt>
                <c:pt idx="73">
                  <c:v>3.5</c:v>
                </c:pt>
                <c:pt idx="74">
                  <c:v>1.25</c:v>
                </c:pt>
                <c:pt idx="75">
                  <c:v>21</c:v>
                </c:pt>
                <c:pt idx="76">
                  <c:v>9.4666666666666668</c:v>
                </c:pt>
                <c:pt idx="77">
                  <c:v>0</c:v>
                </c:pt>
                <c:pt idx="78">
                  <c:v>0.4</c:v>
                </c:pt>
                <c:pt idx="79">
                  <c:v>0</c:v>
                </c:pt>
                <c:pt idx="80">
                  <c:v>5.5840000000000005</c:v>
                </c:pt>
                <c:pt idx="81">
                  <c:v>1.5</c:v>
                </c:pt>
                <c:pt idx="82">
                  <c:v>14.200000000000001</c:v>
                </c:pt>
                <c:pt idx="83">
                  <c:v>2</c:v>
                </c:pt>
                <c:pt idx="84">
                  <c:v>8</c:v>
                </c:pt>
                <c:pt idx="85">
                  <c:v>0</c:v>
                </c:pt>
                <c:pt idx="86">
                  <c:v>3.375</c:v>
                </c:pt>
                <c:pt idx="87">
                  <c:v>0</c:v>
                </c:pt>
                <c:pt idx="88">
                  <c:v>1.125</c:v>
                </c:pt>
                <c:pt idx="89">
                  <c:v>1.3</c:v>
                </c:pt>
                <c:pt idx="90">
                  <c:v>1.3</c:v>
                </c:pt>
                <c:pt idx="91">
                  <c:v>1.8333333333333333</c:v>
                </c:pt>
                <c:pt idx="92">
                  <c:v>6.2</c:v>
                </c:pt>
                <c:pt idx="93">
                  <c:v>0</c:v>
                </c:pt>
                <c:pt idx="94">
                  <c:v>3.4575</c:v>
                </c:pt>
                <c:pt idx="95">
                  <c:v>0.75</c:v>
                </c:pt>
                <c:pt idx="96">
                  <c:v>3</c:v>
                </c:pt>
                <c:pt idx="97">
                  <c:v>1</c:v>
                </c:pt>
                <c:pt idx="98">
                  <c:v>1.4083333333333332</c:v>
                </c:pt>
                <c:pt idx="99">
                  <c:v>1.8166666666666667</c:v>
                </c:pt>
                <c:pt idx="100">
                  <c:v>7.333333333333333</c:v>
                </c:pt>
                <c:pt idx="101">
                  <c:v>0</c:v>
                </c:pt>
                <c:pt idx="102">
                  <c:v>0</c:v>
                </c:pt>
                <c:pt idx="103">
                  <c:v>4.75</c:v>
                </c:pt>
                <c:pt idx="104">
                  <c:v>5.5</c:v>
                </c:pt>
                <c:pt idx="105">
                  <c:v>1.5</c:v>
                </c:pt>
                <c:pt idx="106">
                  <c:v>0.5</c:v>
                </c:pt>
                <c:pt idx="107">
                  <c:v>0</c:v>
                </c:pt>
                <c:pt idx="108">
                  <c:v>2</c:v>
                </c:pt>
                <c:pt idx="109">
                  <c:v>2.36</c:v>
                </c:pt>
                <c:pt idx="110">
                  <c:v>3.415</c:v>
                </c:pt>
                <c:pt idx="111">
                  <c:v>2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8">
                  <c:v>2.3571428571428572</c:v>
                </c:pt>
                <c:pt idx="119">
                  <c:v>1.5</c:v>
                </c:pt>
                <c:pt idx="120">
                  <c:v>0</c:v>
                </c:pt>
                <c:pt idx="121">
                  <c:v>2.65</c:v>
                </c:pt>
                <c:pt idx="122">
                  <c:v>2</c:v>
                </c:pt>
                <c:pt idx="123">
                  <c:v>0</c:v>
                </c:pt>
                <c:pt idx="124">
                  <c:v>53</c:v>
                </c:pt>
                <c:pt idx="125">
                  <c:v>9.1539999999999999</c:v>
                </c:pt>
                <c:pt idx="126">
                  <c:v>1.5</c:v>
                </c:pt>
                <c:pt idx="127">
                  <c:v>0</c:v>
                </c:pt>
                <c:pt idx="128">
                  <c:v>0</c:v>
                </c:pt>
                <c:pt idx="129">
                  <c:v>2.2999999999999998</c:v>
                </c:pt>
                <c:pt idx="130">
                  <c:v>3.4249999999999998</c:v>
                </c:pt>
                <c:pt idx="131">
                  <c:v>2</c:v>
                </c:pt>
                <c:pt idx="132">
                  <c:v>10.666666666666666</c:v>
                </c:pt>
                <c:pt idx="133">
                  <c:v>17.599999999999998</c:v>
                </c:pt>
                <c:pt idx="134">
                  <c:v>1.1000000000000001</c:v>
                </c:pt>
                <c:pt idx="135">
                  <c:v>4.3224217687074828</c:v>
                </c:pt>
                <c:pt idx="136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752-4769-B06D-88731F66C6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27863472"/>
        <c:axId val="-1927871632"/>
      </c:lineChart>
      <c:catAx>
        <c:axId val="-19278634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27871632"/>
        <c:crosses val="autoZero"/>
        <c:auto val="1"/>
        <c:lblAlgn val="ctr"/>
        <c:lblOffset val="100"/>
        <c:noMultiLvlLbl val="0"/>
      </c:catAx>
      <c:valAx>
        <c:axId val="-192787163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ST-1030_2</a:t>
                </a:r>
              </a:p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layout>
            <c:manualLayout>
              <c:xMode val="edge"/>
              <c:yMode val="edge"/>
              <c:x val="3.7718285943616169E-2"/>
              <c:y val="0.1661611587903935"/>
            </c:manualLayout>
          </c:layout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27863472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0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173883038532422"/>
          <c:y val="7.2533270889992521E-2"/>
          <c:w val="0.76629535678835337"/>
          <c:h val="0.64294747798747298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'S-P_SEM'!$B$130</c:f>
              <c:strCache>
                <c:ptCount val="1"/>
                <c:pt idx="0">
                  <c:v>UTIL</c:v>
                </c:pt>
              </c:strCache>
            </c:strRef>
          </c:tx>
          <c:invertIfNegative val="0"/>
          <c:cat>
            <c:strRef>
              <c:f>('S-P_SEM'!$C$128,'S-P_SEM'!$I$128:$EI$128)</c:f>
              <c:strCache>
                <c:ptCount val="132"/>
                <c:pt idx="0">
                  <c:v>PROM. 2023</c:v>
                </c:pt>
                <c:pt idx="1">
                  <c:v>SEM 06</c:v>
                </c:pt>
                <c:pt idx="2">
                  <c:v>SEM 07</c:v>
                </c:pt>
                <c:pt idx="3">
                  <c:v>SEM 07</c:v>
                </c:pt>
                <c:pt idx="4">
                  <c:v>SEM 07</c:v>
                </c:pt>
                <c:pt idx="18">
                  <c:v>SEM 23</c:v>
                </c:pt>
                <c:pt idx="19">
                  <c:v>SEM 24</c:v>
                </c:pt>
                <c:pt idx="20">
                  <c:v>SEM 25</c:v>
                </c:pt>
                <c:pt idx="21">
                  <c:v>SEM 26</c:v>
                </c:pt>
                <c:pt idx="22">
                  <c:v>SEM 27</c:v>
                </c:pt>
                <c:pt idx="23">
                  <c:v>SEM 28</c:v>
                </c:pt>
                <c:pt idx="24">
                  <c:v>SEM 29</c:v>
                </c:pt>
                <c:pt idx="25">
                  <c:v>SEM 30</c:v>
                </c:pt>
                <c:pt idx="26">
                  <c:v>SEM 31</c:v>
                </c:pt>
                <c:pt idx="27">
                  <c:v>SEM 32</c:v>
                </c:pt>
                <c:pt idx="28">
                  <c:v>SEM 33</c:v>
                </c:pt>
                <c:pt idx="29">
                  <c:v>SEM 34</c:v>
                </c:pt>
                <c:pt idx="30">
                  <c:v>SEM 35</c:v>
                </c:pt>
                <c:pt idx="31">
                  <c:v>SEM 36</c:v>
                </c:pt>
                <c:pt idx="32">
                  <c:v>SEM 37</c:v>
                </c:pt>
                <c:pt idx="33">
                  <c:v>SEM 38</c:v>
                </c:pt>
                <c:pt idx="34">
                  <c:v>SEM 39</c:v>
                </c:pt>
                <c:pt idx="35">
                  <c:v>SEM 40</c:v>
                </c:pt>
                <c:pt idx="36">
                  <c:v>SEM 41</c:v>
                </c:pt>
                <c:pt idx="37">
                  <c:v>SEM 42</c:v>
                </c:pt>
                <c:pt idx="38">
                  <c:v>SEM 43</c:v>
                </c:pt>
                <c:pt idx="39">
                  <c:v>SEM 44</c:v>
                </c:pt>
                <c:pt idx="40">
                  <c:v>SEM 45</c:v>
                </c:pt>
                <c:pt idx="41">
                  <c:v>SEM46</c:v>
                </c:pt>
                <c:pt idx="42">
                  <c:v>SEM 47</c:v>
                </c:pt>
                <c:pt idx="43">
                  <c:v>SEM 48</c:v>
                </c:pt>
                <c:pt idx="44">
                  <c:v>SEM 49</c:v>
                </c:pt>
                <c:pt idx="45">
                  <c:v>SEM 50</c:v>
                </c:pt>
                <c:pt idx="46">
                  <c:v>SEM 51</c:v>
                </c:pt>
                <c:pt idx="47">
                  <c:v>SEM 52</c:v>
                </c:pt>
                <c:pt idx="48">
                  <c:v>SEM 01</c:v>
                </c:pt>
                <c:pt idx="49">
                  <c:v>SEM 02</c:v>
                </c:pt>
                <c:pt idx="50">
                  <c:v>SEM 03</c:v>
                </c:pt>
                <c:pt idx="51">
                  <c:v>SEM 04</c:v>
                </c:pt>
                <c:pt idx="52">
                  <c:v>SEM 05</c:v>
                </c:pt>
                <c:pt idx="53">
                  <c:v>SEM 06</c:v>
                </c:pt>
                <c:pt idx="54">
                  <c:v>SEM 07</c:v>
                </c:pt>
                <c:pt idx="55">
                  <c:v>SEM 08</c:v>
                </c:pt>
                <c:pt idx="56">
                  <c:v>SEM 09</c:v>
                </c:pt>
                <c:pt idx="57">
                  <c:v>SEM 10</c:v>
                </c:pt>
                <c:pt idx="58">
                  <c:v>SEM 11</c:v>
                </c:pt>
                <c:pt idx="59">
                  <c:v>SEM 12</c:v>
                </c:pt>
                <c:pt idx="60">
                  <c:v>SEM 13</c:v>
                </c:pt>
                <c:pt idx="61">
                  <c:v>SEM 14</c:v>
                </c:pt>
                <c:pt idx="62">
                  <c:v>SEM 15</c:v>
                </c:pt>
                <c:pt idx="63">
                  <c:v>SEM 16</c:v>
                </c:pt>
                <c:pt idx="64">
                  <c:v>SEM 17</c:v>
                </c:pt>
                <c:pt idx="65">
                  <c:v>SEM 18</c:v>
                </c:pt>
                <c:pt idx="66">
                  <c:v>SEM 19</c:v>
                </c:pt>
                <c:pt idx="67">
                  <c:v>SEM 20</c:v>
                </c:pt>
                <c:pt idx="68">
                  <c:v>SEM 21</c:v>
                </c:pt>
                <c:pt idx="69">
                  <c:v>SEM 22</c:v>
                </c:pt>
                <c:pt idx="70">
                  <c:v>SEM 23</c:v>
                </c:pt>
                <c:pt idx="71">
                  <c:v>SEM 24</c:v>
                </c:pt>
                <c:pt idx="72">
                  <c:v>SEM 25</c:v>
                </c:pt>
                <c:pt idx="73">
                  <c:v>SEM 26</c:v>
                </c:pt>
                <c:pt idx="74">
                  <c:v>SEM 27</c:v>
                </c:pt>
                <c:pt idx="75">
                  <c:v>SEM 28</c:v>
                </c:pt>
                <c:pt idx="76">
                  <c:v>SEM 29</c:v>
                </c:pt>
                <c:pt idx="77">
                  <c:v>SEM 30</c:v>
                </c:pt>
                <c:pt idx="78">
                  <c:v>SEM 31</c:v>
                </c:pt>
                <c:pt idx="79">
                  <c:v>SEM 32</c:v>
                </c:pt>
                <c:pt idx="80">
                  <c:v>SEM 33</c:v>
                </c:pt>
                <c:pt idx="81">
                  <c:v>SEM 34</c:v>
                </c:pt>
                <c:pt idx="82">
                  <c:v>SEM 35</c:v>
                </c:pt>
                <c:pt idx="83">
                  <c:v>SEM 36</c:v>
                </c:pt>
                <c:pt idx="84">
                  <c:v>SEM 37</c:v>
                </c:pt>
                <c:pt idx="85">
                  <c:v>SEM 38</c:v>
                </c:pt>
                <c:pt idx="86">
                  <c:v>SEM 39</c:v>
                </c:pt>
                <c:pt idx="87">
                  <c:v>SEM 40</c:v>
                </c:pt>
                <c:pt idx="88">
                  <c:v>SEM 41</c:v>
                </c:pt>
                <c:pt idx="89">
                  <c:v>SEM 42</c:v>
                </c:pt>
                <c:pt idx="90">
                  <c:v>SEM 43</c:v>
                </c:pt>
                <c:pt idx="91">
                  <c:v>SEM 44</c:v>
                </c:pt>
                <c:pt idx="92">
                  <c:v>SEM 45</c:v>
                </c:pt>
                <c:pt idx="93">
                  <c:v>SEM 46</c:v>
                </c:pt>
                <c:pt idx="94">
                  <c:v>SEM 47</c:v>
                </c:pt>
                <c:pt idx="95">
                  <c:v>SEM 48</c:v>
                </c:pt>
                <c:pt idx="96">
                  <c:v>SEM 49</c:v>
                </c:pt>
                <c:pt idx="97">
                  <c:v>SEM 50</c:v>
                </c:pt>
                <c:pt idx="98">
                  <c:v>SEM 51</c:v>
                </c:pt>
                <c:pt idx="99">
                  <c:v>SEM 52</c:v>
                </c:pt>
                <c:pt idx="100">
                  <c:v>SEM 01</c:v>
                </c:pt>
                <c:pt idx="101">
                  <c:v>SEM 02</c:v>
                </c:pt>
                <c:pt idx="102">
                  <c:v>SEM 03</c:v>
                </c:pt>
                <c:pt idx="103">
                  <c:v>SEM 04</c:v>
                </c:pt>
                <c:pt idx="104">
                  <c:v>SEM 05</c:v>
                </c:pt>
                <c:pt idx="105">
                  <c:v>SEM 06</c:v>
                </c:pt>
                <c:pt idx="106">
                  <c:v>SEM 07</c:v>
                </c:pt>
                <c:pt idx="107">
                  <c:v>SEM 08</c:v>
                </c:pt>
                <c:pt idx="108">
                  <c:v>SEM 09</c:v>
                </c:pt>
                <c:pt idx="109">
                  <c:v>SEM 10</c:v>
                </c:pt>
                <c:pt idx="110">
                  <c:v>SEM 11</c:v>
                </c:pt>
                <c:pt idx="111">
                  <c:v>SEM 12</c:v>
                </c:pt>
                <c:pt idx="112">
                  <c:v>SEM 13</c:v>
                </c:pt>
                <c:pt idx="113">
                  <c:v>SEM 14</c:v>
                </c:pt>
                <c:pt idx="114">
                  <c:v>SEM 15</c:v>
                </c:pt>
                <c:pt idx="115">
                  <c:v>SEM 16</c:v>
                </c:pt>
                <c:pt idx="116">
                  <c:v>SEM 17</c:v>
                </c:pt>
                <c:pt idx="117">
                  <c:v>SEM 18</c:v>
                </c:pt>
                <c:pt idx="118">
                  <c:v>SEM 19</c:v>
                </c:pt>
                <c:pt idx="119">
                  <c:v>SEM 20</c:v>
                </c:pt>
                <c:pt idx="120">
                  <c:v>SEM 21</c:v>
                </c:pt>
                <c:pt idx="121">
                  <c:v>SEM 22</c:v>
                </c:pt>
                <c:pt idx="122">
                  <c:v>SEM 23</c:v>
                </c:pt>
                <c:pt idx="123">
                  <c:v>SEM 24</c:v>
                </c:pt>
                <c:pt idx="124">
                  <c:v>SEM 25</c:v>
                </c:pt>
                <c:pt idx="125">
                  <c:v>SEM 26</c:v>
                </c:pt>
                <c:pt idx="126">
                  <c:v>SEM 27</c:v>
                </c:pt>
                <c:pt idx="127">
                  <c:v>SEM 28</c:v>
                </c:pt>
                <c:pt idx="128">
                  <c:v>SEM 29</c:v>
                </c:pt>
                <c:pt idx="129">
                  <c:v>SEM 30</c:v>
                </c:pt>
                <c:pt idx="130">
                  <c:v>PROM. 2024</c:v>
                </c:pt>
                <c:pt idx="131">
                  <c:v>OBJ</c:v>
                </c:pt>
              </c:strCache>
            </c:strRef>
          </c:cat>
          <c:val>
            <c:numRef>
              <c:f>('S-P_SEM'!$C$130,'S-P_SEM'!$I$130:$EI$130)</c:f>
              <c:numCache>
                <c:formatCode>0.00%</c:formatCode>
                <c:ptCount val="132"/>
                <c:pt idx="0" formatCode="0.0%">
                  <c:v>0.6366919571403773</c:v>
                </c:pt>
                <c:pt idx="1">
                  <c:v>0.80952380952380965</c:v>
                </c:pt>
                <c:pt idx="2">
                  <c:v>0</c:v>
                </c:pt>
                <c:pt idx="18">
                  <c:v>0.39901596806387002</c:v>
                </c:pt>
                <c:pt idx="19">
                  <c:v>0.68126984126984103</c:v>
                </c:pt>
                <c:pt idx="20" formatCode="0%">
                  <c:v>0.98511904761904756</c:v>
                </c:pt>
                <c:pt idx="21" formatCode="0%">
                  <c:v>0.46942598187311202</c:v>
                </c:pt>
                <c:pt idx="22" formatCode="0%">
                  <c:v>0.33875</c:v>
                </c:pt>
                <c:pt idx="23" formatCode="0%">
                  <c:v>0.97916666666666674</c:v>
                </c:pt>
                <c:pt idx="24" formatCode="0%">
                  <c:v>0.38363095238095202</c:v>
                </c:pt>
                <c:pt idx="25" formatCode="0%">
                  <c:v>0.44648809523809502</c:v>
                </c:pt>
                <c:pt idx="26" formatCode="0%">
                  <c:v>0.96130952380952384</c:v>
                </c:pt>
                <c:pt idx="27" formatCode="0%">
                  <c:v>0.39271199283598501</c:v>
                </c:pt>
                <c:pt idx="28" formatCode="0%">
                  <c:v>0.38690476190476197</c:v>
                </c:pt>
                <c:pt idx="29" formatCode="0%">
                  <c:v>0.7678571428571429</c:v>
                </c:pt>
                <c:pt idx="30" formatCode="0%">
                  <c:v>0.48690292758089398</c:v>
                </c:pt>
                <c:pt idx="31" formatCode="0%">
                  <c:v>0.46106346483705002</c:v>
                </c:pt>
                <c:pt idx="32" formatCode="0%">
                  <c:v>0.53586308569963503</c:v>
                </c:pt>
                <c:pt idx="33" formatCode="0%">
                  <c:v>0.43630952380952398</c:v>
                </c:pt>
                <c:pt idx="34" formatCode="0%">
                  <c:v>0.32430299842188298</c:v>
                </c:pt>
                <c:pt idx="35" formatCode="0%">
                  <c:v>0.91369047619047616</c:v>
                </c:pt>
                <c:pt idx="36" formatCode="0%">
                  <c:v>0.461736334405145</c:v>
                </c:pt>
                <c:pt idx="37" formatCode="0%">
                  <c:v>0.52287581699346397</c:v>
                </c:pt>
                <c:pt idx="38" formatCode="0%">
                  <c:v>0.96726190476190477</c:v>
                </c:pt>
                <c:pt idx="39" formatCode="0%">
                  <c:v>0.38095238095238099</c:v>
                </c:pt>
                <c:pt idx="40" formatCode="0%">
                  <c:v>0.23690476190476201</c:v>
                </c:pt>
                <c:pt idx="41" formatCode="0%">
                  <c:v>0.98958333333333326</c:v>
                </c:pt>
                <c:pt idx="42" formatCode="0%">
                  <c:v>1</c:v>
                </c:pt>
                <c:pt idx="43" formatCode="0%">
                  <c:v>0.46178861788617886</c:v>
                </c:pt>
                <c:pt idx="44" formatCode="0%">
                  <c:v>0.15928143712574899</c:v>
                </c:pt>
                <c:pt idx="45" formatCode="0%">
                  <c:v>0.93154761904761896</c:v>
                </c:pt>
                <c:pt idx="46" formatCode="0%">
                  <c:v>0.382334384858044</c:v>
                </c:pt>
                <c:pt idx="47" formatCode="0%">
                  <c:v>0.9107142857142857</c:v>
                </c:pt>
                <c:pt idx="48" formatCode="0%">
                  <c:v>0.45506807866868398</c:v>
                </c:pt>
                <c:pt idx="49" formatCode="0%">
                  <c:v>0.47537688442211101</c:v>
                </c:pt>
                <c:pt idx="50" formatCode="0%">
                  <c:v>0.75642857142857134</c:v>
                </c:pt>
                <c:pt idx="51" formatCode="0%">
                  <c:v>0.89482142857142843</c:v>
                </c:pt>
                <c:pt idx="52" formatCode="0%">
                  <c:v>0.55524382097528402</c:v>
                </c:pt>
                <c:pt idx="53" formatCode="0%">
                  <c:v>0.58285060430522795</c:v>
                </c:pt>
                <c:pt idx="54" formatCode="0%">
                  <c:v>0.90077380952380937</c:v>
                </c:pt>
                <c:pt idx="55" formatCode="0%">
                  <c:v>0.559726962457338</c:v>
                </c:pt>
                <c:pt idx="56" formatCode="0%">
                  <c:v>0.46625766871165603</c:v>
                </c:pt>
                <c:pt idx="57" formatCode="0%">
                  <c:v>0.78226190476190482</c:v>
                </c:pt>
                <c:pt idx="58" formatCode="0%">
                  <c:v>9.6463022508038607E-2</c:v>
                </c:pt>
                <c:pt idx="59" formatCode="0%">
                  <c:v>0.57874251497006002</c:v>
                </c:pt>
                <c:pt idx="60" formatCode="0%">
                  <c:v>0.97916666666666674</c:v>
                </c:pt>
                <c:pt idx="61" formatCode="0%">
                  <c:v>0.48897290485192202</c:v>
                </c:pt>
                <c:pt idx="62" formatCode="0%">
                  <c:v>0.228802816901408</c:v>
                </c:pt>
                <c:pt idx="63" formatCode="0%">
                  <c:v>1</c:v>
                </c:pt>
                <c:pt idx="64" formatCode="0%">
                  <c:v>1</c:v>
                </c:pt>
                <c:pt idx="65" formatCode="0%">
                  <c:v>0.34967320261437901</c:v>
                </c:pt>
                <c:pt idx="66" formatCode="0%">
                  <c:v>1</c:v>
                </c:pt>
                <c:pt idx="67" formatCode="0%">
                  <c:v>0.60194805194805201</c:v>
                </c:pt>
                <c:pt idx="68" formatCode="0%">
                  <c:v>0.50194805194805203</c:v>
                </c:pt>
                <c:pt idx="69" formatCode="0%">
                  <c:v>0.8671428571428571</c:v>
                </c:pt>
                <c:pt idx="70" formatCode="0%">
                  <c:v>0.47794212218649501</c:v>
                </c:pt>
                <c:pt idx="71" formatCode="0%">
                  <c:v>0.37236962488563602</c:v>
                </c:pt>
                <c:pt idx="72" formatCode="0%">
                  <c:v>0.875</c:v>
                </c:pt>
                <c:pt idx="73" formatCode="0%">
                  <c:v>0.88095238095238104</c:v>
                </c:pt>
                <c:pt idx="74" formatCode="0%">
                  <c:v>0.506493506493507</c:v>
                </c:pt>
                <c:pt idx="75" formatCode="0%">
                  <c:v>0.84869047619047611</c:v>
                </c:pt>
                <c:pt idx="76" formatCode="0%">
                  <c:v>0.89184523809523797</c:v>
                </c:pt>
                <c:pt idx="77" formatCode="0%">
                  <c:v>0.24161073825503401</c:v>
                </c:pt>
                <c:pt idx="78" formatCode="0%">
                  <c:v>0.41719745222929899</c:v>
                </c:pt>
                <c:pt idx="79" formatCode="0%">
                  <c:v>0.51632911392405101</c:v>
                </c:pt>
                <c:pt idx="80" formatCode="0%">
                  <c:v>0.9285714285714286</c:v>
                </c:pt>
                <c:pt idx="81" formatCode="0%">
                  <c:v>0.49442424242424199</c:v>
                </c:pt>
                <c:pt idx="82" formatCode="0%">
                  <c:v>0.53097345132743401</c:v>
                </c:pt>
                <c:pt idx="83" formatCode="0%">
                  <c:v>0.85863095238095244</c:v>
                </c:pt>
                <c:pt idx="84" formatCode="0%">
                  <c:v>0.47134670487106001</c:v>
                </c:pt>
                <c:pt idx="85" formatCode="0%">
                  <c:v>0.26214285714285701</c:v>
                </c:pt>
                <c:pt idx="86" formatCode="0%">
                  <c:v>0.93827380952380945</c:v>
                </c:pt>
                <c:pt idx="87" formatCode="0%">
                  <c:v>0.60198019801980196</c:v>
                </c:pt>
                <c:pt idx="88" formatCode="0%">
                  <c:v>0.54650238473767898</c:v>
                </c:pt>
                <c:pt idx="89" formatCode="0%">
                  <c:v>0.67261904761904756</c:v>
                </c:pt>
                <c:pt idx="90" formatCode="0%">
                  <c:v>0.90970238095238098</c:v>
                </c:pt>
                <c:pt idx="91" formatCode="0%">
                  <c:v>0.45688622754490998</c:v>
                </c:pt>
                <c:pt idx="92" formatCode="0%">
                  <c:v>0.53817391304347795</c:v>
                </c:pt>
                <c:pt idx="93" formatCode="0%">
                  <c:v>1</c:v>
                </c:pt>
                <c:pt idx="94" formatCode="0%">
                  <c:v>0.28897435897435902</c:v>
                </c:pt>
                <c:pt idx="95" formatCode="0%">
                  <c:v>0.88988095238095244</c:v>
                </c:pt>
                <c:pt idx="96" formatCode="0%">
                  <c:v>0.53443750000000001</c:v>
                </c:pt>
                <c:pt idx="97" formatCode="0%">
                  <c:v>0.53443750000000001</c:v>
                </c:pt>
                <c:pt idx="98" formatCode="0%">
                  <c:v>0.96130952380952384</c:v>
                </c:pt>
                <c:pt idx="99" formatCode="0%">
                  <c:v>0.53861386138613898</c:v>
                </c:pt>
                <c:pt idx="100" formatCode="0%">
                  <c:v>0.31941176470588201</c:v>
                </c:pt>
                <c:pt idx="101" formatCode="0%">
                  <c:v>0.79660714285714274</c:v>
                </c:pt>
                <c:pt idx="102" formatCode="0%">
                  <c:v>0.50171821305841902</c:v>
                </c:pt>
                <c:pt idx="103" formatCode="0%">
                  <c:v>0.54658385093167705</c:v>
                </c:pt>
                <c:pt idx="104" formatCode="0%">
                  <c:v>0.79702380952380947</c:v>
                </c:pt>
                <c:pt idx="105" formatCode="0%">
                  <c:v>0.80952380952380953</c:v>
                </c:pt>
                <c:pt idx="106" formatCode="0%">
                  <c:v>0.44838709677419403</c:v>
                </c:pt>
                <c:pt idx="107" formatCode="0%">
                  <c:v>0.381818181818182</c:v>
                </c:pt>
                <c:pt idx="108" formatCode="0%">
                  <c:v>0.78273809523809523</c:v>
                </c:pt>
                <c:pt idx="109" formatCode="0%">
                  <c:v>0.60044247787610605</c:v>
                </c:pt>
                <c:pt idx="110" formatCode="0%">
                  <c:v>0.90922619047619047</c:v>
                </c:pt>
                <c:pt idx="113" formatCode="0%">
                  <c:v>0.31744047619047622</c:v>
                </c:pt>
                <c:pt idx="114" formatCode="0%">
                  <c:v>0.27419354838709697</c:v>
                </c:pt>
                <c:pt idx="115" formatCode="0%">
                  <c:v>0.351556886227545</c:v>
                </c:pt>
                <c:pt idx="116" formatCode="0%">
                  <c:v>0.93702380952380937</c:v>
                </c:pt>
                <c:pt idx="117" formatCode="0%">
                  <c:v>0.31677018633540399</c:v>
                </c:pt>
                <c:pt idx="118" formatCode="0%">
                  <c:v>0.52747252747252704</c:v>
                </c:pt>
                <c:pt idx="119" formatCode="0%">
                  <c:v>0.45475824249314523</c:v>
                </c:pt>
                <c:pt idx="120" formatCode="0%">
                  <c:v>0.38705583756345202</c:v>
                </c:pt>
                <c:pt idx="121" formatCode="0%">
                  <c:v>0.587096774193548</c:v>
                </c:pt>
                <c:pt idx="122" formatCode="0%">
                  <c:v>1</c:v>
                </c:pt>
                <c:pt idx="123" formatCode="0%">
                  <c:v>0.50641025641025605</c:v>
                </c:pt>
                <c:pt idx="124" formatCode="0%">
                  <c:v>0.66045801526717596</c:v>
                </c:pt>
                <c:pt idx="125" formatCode="0%">
                  <c:v>0.70732142857142866</c:v>
                </c:pt>
                <c:pt idx="126" formatCode="0%">
                  <c:v>0.47006774505737597</c:v>
                </c:pt>
                <c:pt idx="127" formatCode="0%">
                  <c:v>0.49</c:v>
                </c:pt>
                <c:pt idx="128" formatCode="0%">
                  <c:v>0.89880952380952384</c:v>
                </c:pt>
                <c:pt idx="129" formatCode="0%">
                  <c:v>0.6964285714285714</c:v>
                </c:pt>
                <c:pt idx="130" formatCode="0.0%">
                  <c:v>0.58844087363267306</c:v>
                </c:pt>
                <c:pt idx="131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752-4769-B06D-88731F66C6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1927871088"/>
        <c:axId val="-1927867280"/>
      </c:barChart>
      <c:lineChart>
        <c:grouping val="standard"/>
        <c:varyColors val="0"/>
        <c:ser>
          <c:idx val="0"/>
          <c:order val="0"/>
          <c:tx>
            <c:strRef>
              <c:f>'S-P_SEM'!$B$129</c:f>
              <c:strCache>
                <c:ptCount val="1"/>
                <c:pt idx="0">
                  <c:v>DF</c:v>
                </c:pt>
              </c:strCache>
            </c:strRef>
          </c:tx>
          <c:trendline>
            <c:trendlineType val="poly"/>
            <c:order val="2"/>
            <c:dispRSqr val="0"/>
            <c:dispEq val="0"/>
          </c:trendline>
          <c:cat>
            <c:strRef>
              <c:f>('S-P_SEM'!$C$128,'S-P_SEM'!$I$128:$EI$128)</c:f>
              <c:strCache>
                <c:ptCount val="132"/>
                <c:pt idx="0">
                  <c:v>PROM. 2023</c:v>
                </c:pt>
                <c:pt idx="1">
                  <c:v>SEM 06</c:v>
                </c:pt>
                <c:pt idx="2">
                  <c:v>SEM 07</c:v>
                </c:pt>
                <c:pt idx="3">
                  <c:v>SEM 07</c:v>
                </c:pt>
                <c:pt idx="4">
                  <c:v>SEM 07</c:v>
                </c:pt>
                <c:pt idx="18">
                  <c:v>SEM 23</c:v>
                </c:pt>
                <c:pt idx="19">
                  <c:v>SEM 24</c:v>
                </c:pt>
                <c:pt idx="20">
                  <c:v>SEM 25</c:v>
                </c:pt>
                <c:pt idx="21">
                  <c:v>SEM 26</c:v>
                </c:pt>
                <c:pt idx="22">
                  <c:v>SEM 27</c:v>
                </c:pt>
                <c:pt idx="23">
                  <c:v>SEM 28</c:v>
                </c:pt>
                <c:pt idx="24">
                  <c:v>SEM 29</c:v>
                </c:pt>
                <c:pt idx="25">
                  <c:v>SEM 30</c:v>
                </c:pt>
                <c:pt idx="26">
                  <c:v>SEM 31</c:v>
                </c:pt>
                <c:pt idx="27">
                  <c:v>SEM 32</c:v>
                </c:pt>
                <c:pt idx="28">
                  <c:v>SEM 33</c:v>
                </c:pt>
                <c:pt idx="29">
                  <c:v>SEM 34</c:v>
                </c:pt>
                <c:pt idx="30">
                  <c:v>SEM 35</c:v>
                </c:pt>
                <c:pt idx="31">
                  <c:v>SEM 36</c:v>
                </c:pt>
                <c:pt idx="32">
                  <c:v>SEM 37</c:v>
                </c:pt>
                <c:pt idx="33">
                  <c:v>SEM 38</c:v>
                </c:pt>
                <c:pt idx="34">
                  <c:v>SEM 39</c:v>
                </c:pt>
                <c:pt idx="35">
                  <c:v>SEM 40</c:v>
                </c:pt>
                <c:pt idx="36">
                  <c:v>SEM 41</c:v>
                </c:pt>
                <c:pt idx="37">
                  <c:v>SEM 42</c:v>
                </c:pt>
                <c:pt idx="38">
                  <c:v>SEM 43</c:v>
                </c:pt>
                <c:pt idx="39">
                  <c:v>SEM 44</c:v>
                </c:pt>
                <c:pt idx="40">
                  <c:v>SEM 45</c:v>
                </c:pt>
                <c:pt idx="41">
                  <c:v>SEM46</c:v>
                </c:pt>
                <c:pt idx="42">
                  <c:v>SEM 47</c:v>
                </c:pt>
                <c:pt idx="43">
                  <c:v>SEM 48</c:v>
                </c:pt>
                <c:pt idx="44">
                  <c:v>SEM 49</c:v>
                </c:pt>
                <c:pt idx="45">
                  <c:v>SEM 50</c:v>
                </c:pt>
                <c:pt idx="46">
                  <c:v>SEM 51</c:v>
                </c:pt>
                <c:pt idx="47">
                  <c:v>SEM 52</c:v>
                </c:pt>
                <c:pt idx="48">
                  <c:v>SEM 01</c:v>
                </c:pt>
                <c:pt idx="49">
                  <c:v>SEM 02</c:v>
                </c:pt>
                <c:pt idx="50">
                  <c:v>SEM 03</c:v>
                </c:pt>
                <c:pt idx="51">
                  <c:v>SEM 04</c:v>
                </c:pt>
                <c:pt idx="52">
                  <c:v>SEM 05</c:v>
                </c:pt>
                <c:pt idx="53">
                  <c:v>SEM 06</c:v>
                </c:pt>
                <c:pt idx="54">
                  <c:v>SEM 07</c:v>
                </c:pt>
                <c:pt idx="55">
                  <c:v>SEM 08</c:v>
                </c:pt>
                <c:pt idx="56">
                  <c:v>SEM 09</c:v>
                </c:pt>
                <c:pt idx="57">
                  <c:v>SEM 10</c:v>
                </c:pt>
                <c:pt idx="58">
                  <c:v>SEM 11</c:v>
                </c:pt>
                <c:pt idx="59">
                  <c:v>SEM 12</c:v>
                </c:pt>
                <c:pt idx="60">
                  <c:v>SEM 13</c:v>
                </c:pt>
                <c:pt idx="61">
                  <c:v>SEM 14</c:v>
                </c:pt>
                <c:pt idx="62">
                  <c:v>SEM 15</c:v>
                </c:pt>
                <c:pt idx="63">
                  <c:v>SEM 16</c:v>
                </c:pt>
                <c:pt idx="64">
                  <c:v>SEM 17</c:v>
                </c:pt>
                <c:pt idx="65">
                  <c:v>SEM 18</c:v>
                </c:pt>
                <c:pt idx="66">
                  <c:v>SEM 19</c:v>
                </c:pt>
                <c:pt idx="67">
                  <c:v>SEM 20</c:v>
                </c:pt>
                <c:pt idx="68">
                  <c:v>SEM 21</c:v>
                </c:pt>
                <c:pt idx="69">
                  <c:v>SEM 22</c:v>
                </c:pt>
                <c:pt idx="70">
                  <c:v>SEM 23</c:v>
                </c:pt>
                <c:pt idx="71">
                  <c:v>SEM 24</c:v>
                </c:pt>
                <c:pt idx="72">
                  <c:v>SEM 25</c:v>
                </c:pt>
                <c:pt idx="73">
                  <c:v>SEM 26</c:v>
                </c:pt>
                <c:pt idx="74">
                  <c:v>SEM 27</c:v>
                </c:pt>
                <c:pt idx="75">
                  <c:v>SEM 28</c:v>
                </c:pt>
                <c:pt idx="76">
                  <c:v>SEM 29</c:v>
                </c:pt>
                <c:pt idx="77">
                  <c:v>SEM 30</c:v>
                </c:pt>
                <c:pt idx="78">
                  <c:v>SEM 31</c:v>
                </c:pt>
                <c:pt idx="79">
                  <c:v>SEM 32</c:v>
                </c:pt>
                <c:pt idx="80">
                  <c:v>SEM 33</c:v>
                </c:pt>
                <c:pt idx="81">
                  <c:v>SEM 34</c:v>
                </c:pt>
                <c:pt idx="82">
                  <c:v>SEM 35</c:v>
                </c:pt>
                <c:pt idx="83">
                  <c:v>SEM 36</c:v>
                </c:pt>
                <c:pt idx="84">
                  <c:v>SEM 37</c:v>
                </c:pt>
                <c:pt idx="85">
                  <c:v>SEM 38</c:v>
                </c:pt>
                <c:pt idx="86">
                  <c:v>SEM 39</c:v>
                </c:pt>
                <c:pt idx="87">
                  <c:v>SEM 40</c:v>
                </c:pt>
                <c:pt idx="88">
                  <c:v>SEM 41</c:v>
                </c:pt>
                <c:pt idx="89">
                  <c:v>SEM 42</c:v>
                </c:pt>
                <c:pt idx="90">
                  <c:v>SEM 43</c:v>
                </c:pt>
                <c:pt idx="91">
                  <c:v>SEM 44</c:v>
                </c:pt>
                <c:pt idx="92">
                  <c:v>SEM 45</c:v>
                </c:pt>
                <c:pt idx="93">
                  <c:v>SEM 46</c:v>
                </c:pt>
                <c:pt idx="94">
                  <c:v>SEM 47</c:v>
                </c:pt>
                <c:pt idx="95">
                  <c:v>SEM 48</c:v>
                </c:pt>
                <c:pt idx="96">
                  <c:v>SEM 49</c:v>
                </c:pt>
                <c:pt idx="97">
                  <c:v>SEM 50</c:v>
                </c:pt>
                <c:pt idx="98">
                  <c:v>SEM 51</c:v>
                </c:pt>
                <c:pt idx="99">
                  <c:v>SEM 52</c:v>
                </c:pt>
                <c:pt idx="100">
                  <c:v>SEM 01</c:v>
                </c:pt>
                <c:pt idx="101">
                  <c:v>SEM 02</c:v>
                </c:pt>
                <c:pt idx="102">
                  <c:v>SEM 03</c:v>
                </c:pt>
                <c:pt idx="103">
                  <c:v>SEM 04</c:v>
                </c:pt>
                <c:pt idx="104">
                  <c:v>SEM 05</c:v>
                </c:pt>
                <c:pt idx="105">
                  <c:v>SEM 06</c:v>
                </c:pt>
                <c:pt idx="106">
                  <c:v>SEM 07</c:v>
                </c:pt>
                <c:pt idx="107">
                  <c:v>SEM 08</c:v>
                </c:pt>
                <c:pt idx="108">
                  <c:v>SEM 09</c:v>
                </c:pt>
                <c:pt idx="109">
                  <c:v>SEM 10</c:v>
                </c:pt>
                <c:pt idx="110">
                  <c:v>SEM 11</c:v>
                </c:pt>
                <c:pt idx="111">
                  <c:v>SEM 12</c:v>
                </c:pt>
                <c:pt idx="112">
                  <c:v>SEM 13</c:v>
                </c:pt>
                <c:pt idx="113">
                  <c:v>SEM 14</c:v>
                </c:pt>
                <c:pt idx="114">
                  <c:v>SEM 15</c:v>
                </c:pt>
                <c:pt idx="115">
                  <c:v>SEM 16</c:v>
                </c:pt>
                <c:pt idx="116">
                  <c:v>SEM 17</c:v>
                </c:pt>
                <c:pt idx="117">
                  <c:v>SEM 18</c:v>
                </c:pt>
                <c:pt idx="118">
                  <c:v>SEM 19</c:v>
                </c:pt>
                <c:pt idx="119">
                  <c:v>SEM 20</c:v>
                </c:pt>
                <c:pt idx="120">
                  <c:v>SEM 21</c:v>
                </c:pt>
                <c:pt idx="121">
                  <c:v>SEM 22</c:v>
                </c:pt>
                <c:pt idx="122">
                  <c:v>SEM 23</c:v>
                </c:pt>
                <c:pt idx="123">
                  <c:v>SEM 24</c:v>
                </c:pt>
                <c:pt idx="124">
                  <c:v>SEM 25</c:v>
                </c:pt>
                <c:pt idx="125">
                  <c:v>SEM 26</c:v>
                </c:pt>
                <c:pt idx="126">
                  <c:v>SEM 27</c:v>
                </c:pt>
                <c:pt idx="127">
                  <c:v>SEM 28</c:v>
                </c:pt>
                <c:pt idx="128">
                  <c:v>SEM 29</c:v>
                </c:pt>
                <c:pt idx="129">
                  <c:v>SEM 30</c:v>
                </c:pt>
                <c:pt idx="130">
                  <c:v>PROM. 2024</c:v>
                </c:pt>
                <c:pt idx="131">
                  <c:v>OBJ</c:v>
                </c:pt>
              </c:strCache>
            </c:strRef>
          </c:cat>
          <c:val>
            <c:numRef>
              <c:f>('S-P_SEM'!$C$129,'S-P_SEM'!$I$129:$EI$129)</c:f>
              <c:numCache>
                <c:formatCode>0%</c:formatCode>
                <c:ptCount val="132"/>
                <c:pt idx="0" formatCode="0.0%">
                  <c:v>0.88513240231990231</c:v>
                </c:pt>
                <c:pt idx="1">
                  <c:v>0.80952380952380965</c:v>
                </c:pt>
                <c:pt idx="2">
                  <c:v>0.16464285714285701</c:v>
                </c:pt>
                <c:pt idx="18">
                  <c:v>0.98410714285714296</c:v>
                </c:pt>
                <c:pt idx="19">
                  <c:v>0.9375</c:v>
                </c:pt>
                <c:pt idx="20">
                  <c:v>0.98511904761904756</c:v>
                </c:pt>
                <c:pt idx="21">
                  <c:v>0.91511904761904805</c:v>
                </c:pt>
                <c:pt idx="22">
                  <c:v>0.952380952380952</c:v>
                </c:pt>
                <c:pt idx="23">
                  <c:v>0.97916666666666674</c:v>
                </c:pt>
                <c:pt idx="24">
                  <c:v>1</c:v>
                </c:pt>
                <c:pt idx="25">
                  <c:v>1</c:v>
                </c:pt>
                <c:pt idx="26">
                  <c:v>0.96130952380952384</c:v>
                </c:pt>
                <c:pt idx="27">
                  <c:v>0.86410714285714296</c:v>
                </c:pt>
                <c:pt idx="28">
                  <c:v>1</c:v>
                </c:pt>
                <c:pt idx="29">
                  <c:v>0.7678571428571429</c:v>
                </c:pt>
                <c:pt idx="30">
                  <c:v>0.96577380952380998</c:v>
                </c:pt>
                <c:pt idx="31">
                  <c:v>0.86755952380952395</c:v>
                </c:pt>
                <c:pt idx="32">
                  <c:v>0.92863095238095239</c:v>
                </c:pt>
                <c:pt idx="33">
                  <c:v>1</c:v>
                </c:pt>
                <c:pt idx="34">
                  <c:v>0.90523809523809495</c:v>
                </c:pt>
                <c:pt idx="35">
                  <c:v>0.91369047619047616</c:v>
                </c:pt>
                <c:pt idx="36">
                  <c:v>0.92559523809523803</c:v>
                </c:pt>
                <c:pt idx="37">
                  <c:v>0.91071428571428603</c:v>
                </c:pt>
                <c:pt idx="38">
                  <c:v>0.96726190476190477</c:v>
                </c:pt>
                <c:pt idx="39">
                  <c:v>0.9375</c:v>
                </c:pt>
                <c:pt idx="40">
                  <c:v>1</c:v>
                </c:pt>
                <c:pt idx="41">
                  <c:v>0.98958333333333326</c:v>
                </c:pt>
                <c:pt idx="42">
                  <c:v>1</c:v>
                </c:pt>
                <c:pt idx="43">
                  <c:v>0.9151785714285714</c:v>
                </c:pt>
                <c:pt idx="44">
                  <c:v>0.99404761904761896</c:v>
                </c:pt>
                <c:pt idx="45">
                  <c:v>0.93154761904761896</c:v>
                </c:pt>
                <c:pt idx="46">
                  <c:v>0.94345238095238104</c:v>
                </c:pt>
                <c:pt idx="47">
                  <c:v>0.9107142857142857</c:v>
                </c:pt>
                <c:pt idx="48">
                  <c:v>0.983630952380952</c:v>
                </c:pt>
                <c:pt idx="49">
                  <c:v>0.59226190476190499</c:v>
                </c:pt>
                <c:pt idx="50">
                  <c:v>0.75642857142857134</c:v>
                </c:pt>
                <c:pt idx="51">
                  <c:v>0.89482142857142843</c:v>
                </c:pt>
                <c:pt idx="52">
                  <c:v>0.89107142857142796</c:v>
                </c:pt>
                <c:pt idx="53">
                  <c:v>0.83232142857142799</c:v>
                </c:pt>
                <c:pt idx="54">
                  <c:v>0.90077380952380937</c:v>
                </c:pt>
                <c:pt idx="55">
                  <c:v>0.87202380952380998</c:v>
                </c:pt>
                <c:pt idx="56">
                  <c:v>0.97023809523809501</c:v>
                </c:pt>
                <c:pt idx="57">
                  <c:v>0.78226190476190482</c:v>
                </c:pt>
                <c:pt idx="58">
                  <c:v>0.92559523809523803</c:v>
                </c:pt>
                <c:pt idx="59">
                  <c:v>0.99404761904761896</c:v>
                </c:pt>
                <c:pt idx="60">
                  <c:v>0.97916666666666674</c:v>
                </c:pt>
                <c:pt idx="61">
                  <c:v>0.94464285714285701</c:v>
                </c:pt>
                <c:pt idx="62">
                  <c:v>0.84523809523809501</c:v>
                </c:pt>
                <c:pt idx="63">
                  <c:v>1</c:v>
                </c:pt>
                <c:pt idx="64">
                  <c:v>1</c:v>
                </c:pt>
                <c:pt idx="65">
                  <c:v>0.91071428571428603</c:v>
                </c:pt>
                <c:pt idx="66">
                  <c:v>1</c:v>
                </c:pt>
                <c:pt idx="67">
                  <c:v>0.91666666666666696</c:v>
                </c:pt>
                <c:pt idx="68">
                  <c:v>0.91666666666666696</c:v>
                </c:pt>
                <c:pt idx="69">
                  <c:v>0.8671428571428571</c:v>
                </c:pt>
                <c:pt idx="70">
                  <c:v>0.92559523809523803</c:v>
                </c:pt>
                <c:pt idx="71">
                  <c:v>0.75902777777777797</c:v>
                </c:pt>
                <c:pt idx="72">
                  <c:v>0.875</c:v>
                </c:pt>
                <c:pt idx="73">
                  <c:v>0.88095238095238104</c:v>
                </c:pt>
                <c:pt idx="74">
                  <c:v>0.91666666666666696</c:v>
                </c:pt>
                <c:pt idx="75">
                  <c:v>0.84869047619047611</c:v>
                </c:pt>
                <c:pt idx="76">
                  <c:v>0.89184523809523797</c:v>
                </c:pt>
                <c:pt idx="77">
                  <c:v>0.88690476190476197</c:v>
                </c:pt>
                <c:pt idx="78">
                  <c:v>0.93452380952380998</c:v>
                </c:pt>
                <c:pt idx="79">
                  <c:v>0.94047619047619002</c:v>
                </c:pt>
                <c:pt idx="80">
                  <c:v>0.9285714285714286</c:v>
                </c:pt>
                <c:pt idx="81">
                  <c:v>0.98214285714285698</c:v>
                </c:pt>
                <c:pt idx="82">
                  <c:v>0.672619047619048</c:v>
                </c:pt>
                <c:pt idx="83">
                  <c:v>0.85863095238095244</c:v>
                </c:pt>
                <c:pt idx="84">
                  <c:v>0.830952380952381</c:v>
                </c:pt>
                <c:pt idx="85">
                  <c:v>0.83333333333333304</c:v>
                </c:pt>
                <c:pt idx="86">
                  <c:v>0.93827380952380945</c:v>
                </c:pt>
                <c:pt idx="87">
                  <c:v>0.60119047619047605</c:v>
                </c:pt>
                <c:pt idx="88">
                  <c:v>0.89857142857142902</c:v>
                </c:pt>
                <c:pt idx="89">
                  <c:v>0.67261904761904756</c:v>
                </c:pt>
                <c:pt idx="90">
                  <c:v>0.90970238095238098</c:v>
                </c:pt>
                <c:pt idx="91">
                  <c:v>0.99404761904761896</c:v>
                </c:pt>
                <c:pt idx="92">
                  <c:v>0.68452380952380898</c:v>
                </c:pt>
                <c:pt idx="93">
                  <c:v>1</c:v>
                </c:pt>
                <c:pt idx="94">
                  <c:v>0.92857142857142905</c:v>
                </c:pt>
                <c:pt idx="95">
                  <c:v>0.88988095238095244</c:v>
                </c:pt>
                <c:pt idx="96">
                  <c:v>0.952380952380952</c:v>
                </c:pt>
                <c:pt idx="97">
                  <c:v>0.952380952380952</c:v>
                </c:pt>
                <c:pt idx="98">
                  <c:v>0.96130952380952384</c:v>
                </c:pt>
                <c:pt idx="99">
                  <c:v>0.90178571428571397</c:v>
                </c:pt>
                <c:pt idx="100">
                  <c:v>0.94444444444444398</c:v>
                </c:pt>
                <c:pt idx="101">
                  <c:v>0.79660714285714274</c:v>
                </c:pt>
                <c:pt idx="102">
                  <c:v>0.86607142857142905</c:v>
                </c:pt>
                <c:pt idx="103">
                  <c:v>0.95833333333333304</c:v>
                </c:pt>
                <c:pt idx="104">
                  <c:v>0.79702380952380947</c:v>
                </c:pt>
                <c:pt idx="105">
                  <c:v>0.80952380952380953</c:v>
                </c:pt>
                <c:pt idx="106">
                  <c:v>0.922619047619048</c:v>
                </c:pt>
                <c:pt idx="107">
                  <c:v>0.98214285714285698</c:v>
                </c:pt>
                <c:pt idx="108">
                  <c:v>0.78273809523809523</c:v>
                </c:pt>
                <c:pt idx="109">
                  <c:v>0.94166666666666998</c:v>
                </c:pt>
                <c:pt idx="110">
                  <c:v>0.90922619047619047</c:v>
                </c:pt>
                <c:pt idx="113">
                  <c:v>0.31744047619047622</c:v>
                </c:pt>
                <c:pt idx="114">
                  <c:v>0.922619047619048</c:v>
                </c:pt>
                <c:pt idx="115">
                  <c:v>0.99404761904761896</c:v>
                </c:pt>
                <c:pt idx="116">
                  <c:v>0.93702380952380937</c:v>
                </c:pt>
                <c:pt idx="117">
                  <c:v>0.95833333333333304</c:v>
                </c:pt>
                <c:pt idx="118">
                  <c:v>0.54166666666666696</c:v>
                </c:pt>
                <c:pt idx="119">
                  <c:v>0.8900595238095238</c:v>
                </c:pt>
                <c:pt idx="120">
                  <c:v>0.93809523809523798</c:v>
                </c:pt>
                <c:pt idx="121">
                  <c:v>0.922619047619048</c:v>
                </c:pt>
                <c:pt idx="122">
                  <c:v>1</c:v>
                </c:pt>
                <c:pt idx="123">
                  <c:v>0.92857142857142905</c:v>
                </c:pt>
                <c:pt idx="124">
                  <c:v>0.77976190476190499</c:v>
                </c:pt>
                <c:pt idx="125">
                  <c:v>0.70732142857142866</c:v>
                </c:pt>
                <c:pt idx="126">
                  <c:v>0.86107142857142904</c:v>
                </c:pt>
                <c:pt idx="127">
                  <c:v>0.97023809523809501</c:v>
                </c:pt>
                <c:pt idx="128">
                  <c:v>0.89880952380952384</c:v>
                </c:pt>
                <c:pt idx="129">
                  <c:v>0.6964285714285714</c:v>
                </c:pt>
                <c:pt idx="130" formatCode="0.0%">
                  <c:v>0.85623228458049916</c:v>
                </c:pt>
                <c:pt idx="131" formatCode="0.0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752-4769-B06D-88731F66C604}"/>
            </c:ext>
          </c:extLst>
        </c:ser>
        <c:ser>
          <c:idx val="2"/>
          <c:order val="2"/>
          <c:tx>
            <c:strRef>
              <c:f>'S-P_SEM'!$B$131</c:f>
              <c:strCache>
                <c:ptCount val="1"/>
                <c:pt idx="0">
                  <c:v>MTBF</c:v>
                </c:pt>
              </c:strCache>
            </c:strRef>
          </c:tx>
          <c:cat>
            <c:strRef>
              <c:f>('S-P_SEM'!$C$128,'S-P_SEM'!$I$128:$EI$128)</c:f>
              <c:strCache>
                <c:ptCount val="132"/>
                <c:pt idx="0">
                  <c:v>PROM. 2023</c:v>
                </c:pt>
                <c:pt idx="1">
                  <c:v>SEM 06</c:v>
                </c:pt>
                <c:pt idx="2">
                  <c:v>SEM 07</c:v>
                </c:pt>
                <c:pt idx="3">
                  <c:v>SEM 07</c:v>
                </c:pt>
                <c:pt idx="4">
                  <c:v>SEM 07</c:v>
                </c:pt>
                <c:pt idx="18">
                  <c:v>SEM 23</c:v>
                </c:pt>
                <c:pt idx="19">
                  <c:v>SEM 24</c:v>
                </c:pt>
                <c:pt idx="20">
                  <c:v>SEM 25</c:v>
                </c:pt>
                <c:pt idx="21">
                  <c:v>SEM 26</c:v>
                </c:pt>
                <c:pt idx="22">
                  <c:v>SEM 27</c:v>
                </c:pt>
                <c:pt idx="23">
                  <c:v>SEM 28</c:v>
                </c:pt>
                <c:pt idx="24">
                  <c:v>SEM 29</c:v>
                </c:pt>
                <c:pt idx="25">
                  <c:v>SEM 30</c:v>
                </c:pt>
                <c:pt idx="26">
                  <c:v>SEM 31</c:v>
                </c:pt>
                <c:pt idx="27">
                  <c:v>SEM 32</c:v>
                </c:pt>
                <c:pt idx="28">
                  <c:v>SEM 33</c:v>
                </c:pt>
                <c:pt idx="29">
                  <c:v>SEM 34</c:v>
                </c:pt>
                <c:pt idx="30">
                  <c:v>SEM 35</c:v>
                </c:pt>
                <c:pt idx="31">
                  <c:v>SEM 36</c:v>
                </c:pt>
                <c:pt idx="32">
                  <c:v>SEM 37</c:v>
                </c:pt>
                <c:pt idx="33">
                  <c:v>SEM 38</c:v>
                </c:pt>
                <c:pt idx="34">
                  <c:v>SEM 39</c:v>
                </c:pt>
                <c:pt idx="35">
                  <c:v>SEM 40</c:v>
                </c:pt>
                <c:pt idx="36">
                  <c:v>SEM 41</c:v>
                </c:pt>
                <c:pt idx="37">
                  <c:v>SEM 42</c:v>
                </c:pt>
                <c:pt idx="38">
                  <c:v>SEM 43</c:v>
                </c:pt>
                <c:pt idx="39">
                  <c:v>SEM 44</c:v>
                </c:pt>
                <c:pt idx="40">
                  <c:v>SEM 45</c:v>
                </c:pt>
                <c:pt idx="41">
                  <c:v>SEM46</c:v>
                </c:pt>
                <c:pt idx="42">
                  <c:v>SEM 47</c:v>
                </c:pt>
                <c:pt idx="43">
                  <c:v>SEM 48</c:v>
                </c:pt>
                <c:pt idx="44">
                  <c:v>SEM 49</c:v>
                </c:pt>
                <c:pt idx="45">
                  <c:v>SEM 50</c:v>
                </c:pt>
                <c:pt idx="46">
                  <c:v>SEM 51</c:v>
                </c:pt>
                <c:pt idx="47">
                  <c:v>SEM 52</c:v>
                </c:pt>
                <c:pt idx="48">
                  <c:v>SEM 01</c:v>
                </c:pt>
                <c:pt idx="49">
                  <c:v>SEM 02</c:v>
                </c:pt>
                <c:pt idx="50">
                  <c:v>SEM 03</c:v>
                </c:pt>
                <c:pt idx="51">
                  <c:v>SEM 04</c:v>
                </c:pt>
                <c:pt idx="52">
                  <c:v>SEM 05</c:v>
                </c:pt>
                <c:pt idx="53">
                  <c:v>SEM 06</c:v>
                </c:pt>
                <c:pt idx="54">
                  <c:v>SEM 07</c:v>
                </c:pt>
                <c:pt idx="55">
                  <c:v>SEM 08</c:v>
                </c:pt>
                <c:pt idx="56">
                  <c:v>SEM 09</c:v>
                </c:pt>
                <c:pt idx="57">
                  <c:v>SEM 10</c:v>
                </c:pt>
                <c:pt idx="58">
                  <c:v>SEM 11</c:v>
                </c:pt>
                <c:pt idx="59">
                  <c:v>SEM 12</c:v>
                </c:pt>
                <c:pt idx="60">
                  <c:v>SEM 13</c:v>
                </c:pt>
                <c:pt idx="61">
                  <c:v>SEM 14</c:v>
                </c:pt>
                <c:pt idx="62">
                  <c:v>SEM 15</c:v>
                </c:pt>
                <c:pt idx="63">
                  <c:v>SEM 16</c:v>
                </c:pt>
                <c:pt idx="64">
                  <c:v>SEM 17</c:v>
                </c:pt>
                <c:pt idx="65">
                  <c:v>SEM 18</c:v>
                </c:pt>
                <c:pt idx="66">
                  <c:v>SEM 19</c:v>
                </c:pt>
                <c:pt idx="67">
                  <c:v>SEM 20</c:v>
                </c:pt>
                <c:pt idx="68">
                  <c:v>SEM 21</c:v>
                </c:pt>
                <c:pt idx="69">
                  <c:v>SEM 22</c:v>
                </c:pt>
                <c:pt idx="70">
                  <c:v>SEM 23</c:v>
                </c:pt>
                <c:pt idx="71">
                  <c:v>SEM 24</c:v>
                </c:pt>
                <c:pt idx="72">
                  <c:v>SEM 25</c:v>
                </c:pt>
                <c:pt idx="73">
                  <c:v>SEM 26</c:v>
                </c:pt>
                <c:pt idx="74">
                  <c:v>SEM 27</c:v>
                </c:pt>
                <c:pt idx="75">
                  <c:v>SEM 28</c:v>
                </c:pt>
                <c:pt idx="76">
                  <c:v>SEM 29</c:v>
                </c:pt>
                <c:pt idx="77">
                  <c:v>SEM 30</c:v>
                </c:pt>
                <c:pt idx="78">
                  <c:v>SEM 31</c:v>
                </c:pt>
                <c:pt idx="79">
                  <c:v>SEM 32</c:v>
                </c:pt>
                <c:pt idx="80">
                  <c:v>SEM 33</c:v>
                </c:pt>
                <c:pt idx="81">
                  <c:v>SEM 34</c:v>
                </c:pt>
                <c:pt idx="82">
                  <c:v>SEM 35</c:v>
                </c:pt>
                <c:pt idx="83">
                  <c:v>SEM 36</c:v>
                </c:pt>
                <c:pt idx="84">
                  <c:v>SEM 37</c:v>
                </c:pt>
                <c:pt idx="85">
                  <c:v>SEM 38</c:v>
                </c:pt>
                <c:pt idx="86">
                  <c:v>SEM 39</c:v>
                </c:pt>
                <c:pt idx="87">
                  <c:v>SEM 40</c:v>
                </c:pt>
                <c:pt idx="88">
                  <c:v>SEM 41</c:v>
                </c:pt>
                <c:pt idx="89">
                  <c:v>SEM 42</c:v>
                </c:pt>
                <c:pt idx="90">
                  <c:v>SEM 43</c:v>
                </c:pt>
                <c:pt idx="91">
                  <c:v>SEM 44</c:v>
                </c:pt>
                <c:pt idx="92">
                  <c:v>SEM 45</c:v>
                </c:pt>
                <c:pt idx="93">
                  <c:v>SEM 46</c:v>
                </c:pt>
                <c:pt idx="94">
                  <c:v>SEM 47</c:v>
                </c:pt>
                <c:pt idx="95">
                  <c:v>SEM 48</c:v>
                </c:pt>
                <c:pt idx="96">
                  <c:v>SEM 49</c:v>
                </c:pt>
                <c:pt idx="97">
                  <c:v>SEM 50</c:v>
                </c:pt>
                <c:pt idx="98">
                  <c:v>SEM 51</c:v>
                </c:pt>
                <c:pt idx="99">
                  <c:v>SEM 52</c:v>
                </c:pt>
                <c:pt idx="100">
                  <c:v>SEM 01</c:v>
                </c:pt>
                <c:pt idx="101">
                  <c:v>SEM 02</c:v>
                </c:pt>
                <c:pt idx="102">
                  <c:v>SEM 03</c:v>
                </c:pt>
                <c:pt idx="103">
                  <c:v>SEM 04</c:v>
                </c:pt>
                <c:pt idx="104">
                  <c:v>SEM 05</c:v>
                </c:pt>
                <c:pt idx="105">
                  <c:v>SEM 06</c:v>
                </c:pt>
                <c:pt idx="106">
                  <c:v>SEM 07</c:v>
                </c:pt>
                <c:pt idx="107">
                  <c:v>SEM 08</c:v>
                </c:pt>
                <c:pt idx="108">
                  <c:v>SEM 09</c:v>
                </c:pt>
                <c:pt idx="109">
                  <c:v>SEM 10</c:v>
                </c:pt>
                <c:pt idx="110">
                  <c:v>SEM 11</c:v>
                </c:pt>
                <c:pt idx="111">
                  <c:v>SEM 12</c:v>
                </c:pt>
                <c:pt idx="112">
                  <c:v>SEM 13</c:v>
                </c:pt>
                <c:pt idx="113">
                  <c:v>SEM 14</c:v>
                </c:pt>
                <c:pt idx="114">
                  <c:v>SEM 15</c:v>
                </c:pt>
                <c:pt idx="115">
                  <c:v>SEM 16</c:v>
                </c:pt>
                <c:pt idx="116">
                  <c:v>SEM 17</c:v>
                </c:pt>
                <c:pt idx="117">
                  <c:v>SEM 18</c:v>
                </c:pt>
                <c:pt idx="118">
                  <c:v>SEM 19</c:v>
                </c:pt>
                <c:pt idx="119">
                  <c:v>SEM 20</c:v>
                </c:pt>
                <c:pt idx="120">
                  <c:v>SEM 21</c:v>
                </c:pt>
                <c:pt idx="121">
                  <c:v>SEM 22</c:v>
                </c:pt>
                <c:pt idx="122">
                  <c:v>SEM 23</c:v>
                </c:pt>
                <c:pt idx="123">
                  <c:v>SEM 24</c:v>
                </c:pt>
                <c:pt idx="124">
                  <c:v>SEM 25</c:v>
                </c:pt>
                <c:pt idx="125">
                  <c:v>SEM 26</c:v>
                </c:pt>
                <c:pt idx="126">
                  <c:v>SEM 27</c:v>
                </c:pt>
                <c:pt idx="127">
                  <c:v>SEM 28</c:v>
                </c:pt>
                <c:pt idx="128">
                  <c:v>SEM 29</c:v>
                </c:pt>
                <c:pt idx="129">
                  <c:v>SEM 30</c:v>
                </c:pt>
                <c:pt idx="130">
                  <c:v>PROM. 2024</c:v>
                </c:pt>
                <c:pt idx="131">
                  <c:v>OBJ</c:v>
                </c:pt>
              </c:strCache>
            </c:strRef>
          </c:cat>
          <c:val>
            <c:numRef>
              <c:f>('S-P_SEM'!$C$131,'S-P_SEM'!$I$131:$EI$131)</c:f>
              <c:numCache>
                <c:formatCode>0.00</c:formatCode>
                <c:ptCount val="132"/>
                <c:pt idx="0" formatCode="_-* #,##0.00\ _€_-;\-* #,##0.00\ _€_-;_-* &quot;-&quot;??\ _€_-;_-@_-">
                  <c:v>46.964761904761907</c:v>
                </c:pt>
                <c:pt idx="1">
                  <c:v>7.75</c:v>
                </c:pt>
                <c:pt idx="2">
                  <c:v>0</c:v>
                </c:pt>
                <c:pt idx="18">
                  <c:v>66</c:v>
                </c:pt>
                <c:pt idx="19">
                  <c:v>107.3</c:v>
                </c:pt>
                <c:pt idx="20">
                  <c:v>77.69</c:v>
                </c:pt>
                <c:pt idx="21">
                  <c:v>77.69</c:v>
                </c:pt>
                <c:pt idx="22">
                  <c:v>54.2</c:v>
                </c:pt>
                <c:pt idx="23">
                  <c:v>38.35</c:v>
                </c:pt>
                <c:pt idx="24">
                  <c:v>64.45</c:v>
                </c:pt>
                <c:pt idx="25">
                  <c:v>75.010000000000005</c:v>
                </c:pt>
                <c:pt idx="26">
                  <c:v>71.8</c:v>
                </c:pt>
                <c:pt idx="27">
                  <c:v>57.009999999999991</c:v>
                </c:pt>
                <c:pt idx="28">
                  <c:v>65</c:v>
                </c:pt>
                <c:pt idx="29">
                  <c:v>54</c:v>
                </c:pt>
                <c:pt idx="30">
                  <c:v>26.333333333333332</c:v>
                </c:pt>
                <c:pt idx="31">
                  <c:v>33.6</c:v>
                </c:pt>
                <c:pt idx="32">
                  <c:v>20.9</c:v>
                </c:pt>
                <c:pt idx="33">
                  <c:v>73.3</c:v>
                </c:pt>
                <c:pt idx="34">
                  <c:v>49.32</c:v>
                </c:pt>
                <c:pt idx="35">
                  <c:v>78.14</c:v>
                </c:pt>
                <c:pt idx="36">
                  <c:v>71.8</c:v>
                </c:pt>
                <c:pt idx="37">
                  <c:v>80</c:v>
                </c:pt>
                <c:pt idx="38">
                  <c:v>79.66</c:v>
                </c:pt>
                <c:pt idx="39">
                  <c:v>60</c:v>
                </c:pt>
                <c:pt idx="40">
                  <c:v>39.799999999999997</c:v>
                </c:pt>
                <c:pt idx="41">
                  <c:v>72.2</c:v>
                </c:pt>
                <c:pt idx="42">
                  <c:v>76</c:v>
                </c:pt>
                <c:pt idx="43">
                  <c:v>35.5</c:v>
                </c:pt>
                <c:pt idx="44">
                  <c:v>26.6</c:v>
                </c:pt>
                <c:pt idx="45">
                  <c:v>21.675000000000001</c:v>
                </c:pt>
                <c:pt idx="46">
                  <c:v>30.300000000000004</c:v>
                </c:pt>
                <c:pt idx="47">
                  <c:v>21.983333333333334</c:v>
                </c:pt>
                <c:pt idx="48">
                  <c:v>75.2</c:v>
                </c:pt>
                <c:pt idx="49">
                  <c:v>47.3</c:v>
                </c:pt>
                <c:pt idx="50">
                  <c:v>16.75</c:v>
                </c:pt>
                <c:pt idx="51">
                  <c:v>12.833333333333334</c:v>
                </c:pt>
                <c:pt idx="52">
                  <c:v>41.56</c:v>
                </c:pt>
                <c:pt idx="53">
                  <c:v>81.5</c:v>
                </c:pt>
                <c:pt idx="54">
                  <c:v>29.633333333333329</c:v>
                </c:pt>
                <c:pt idx="55">
                  <c:v>82</c:v>
                </c:pt>
                <c:pt idx="56">
                  <c:v>76</c:v>
                </c:pt>
                <c:pt idx="57">
                  <c:v>18.25</c:v>
                </c:pt>
                <c:pt idx="58">
                  <c:v>7.5</c:v>
                </c:pt>
                <c:pt idx="59">
                  <c:v>96.65</c:v>
                </c:pt>
                <c:pt idx="60">
                  <c:v>94</c:v>
                </c:pt>
                <c:pt idx="61">
                  <c:v>25.866666666666671</c:v>
                </c:pt>
                <c:pt idx="62">
                  <c:v>32.49</c:v>
                </c:pt>
                <c:pt idx="63">
                  <c:v>72.7</c:v>
                </c:pt>
                <c:pt idx="64">
                  <c:v>72.7</c:v>
                </c:pt>
                <c:pt idx="65">
                  <c:v>53.5</c:v>
                </c:pt>
                <c:pt idx="66">
                  <c:v>68.5</c:v>
                </c:pt>
                <c:pt idx="67">
                  <c:v>46.349999999999994</c:v>
                </c:pt>
                <c:pt idx="68">
                  <c:v>77.3</c:v>
                </c:pt>
                <c:pt idx="69">
                  <c:v>24.333333333333332</c:v>
                </c:pt>
                <c:pt idx="70">
                  <c:v>74.320000000000007</c:v>
                </c:pt>
                <c:pt idx="71">
                  <c:v>20.350000000000001</c:v>
                </c:pt>
                <c:pt idx="72">
                  <c:v>39.5</c:v>
                </c:pt>
                <c:pt idx="73">
                  <c:v>11.714285714285714</c:v>
                </c:pt>
                <c:pt idx="74">
                  <c:v>19.5</c:v>
                </c:pt>
                <c:pt idx="75">
                  <c:v>19</c:v>
                </c:pt>
                <c:pt idx="76">
                  <c:v>16.25</c:v>
                </c:pt>
                <c:pt idx="77">
                  <c:v>7.2</c:v>
                </c:pt>
                <c:pt idx="78">
                  <c:v>32.75</c:v>
                </c:pt>
                <c:pt idx="79">
                  <c:v>81.58</c:v>
                </c:pt>
                <c:pt idx="80">
                  <c:v>14.466666666666667</c:v>
                </c:pt>
                <c:pt idx="81">
                  <c:v>81.58</c:v>
                </c:pt>
                <c:pt idx="82">
                  <c:v>20</c:v>
                </c:pt>
                <c:pt idx="83">
                  <c:v>17.666666666666668</c:v>
                </c:pt>
                <c:pt idx="84">
                  <c:v>65.8</c:v>
                </c:pt>
                <c:pt idx="85">
                  <c:v>18.350000000000001</c:v>
                </c:pt>
                <c:pt idx="86">
                  <c:v>23.333333333333332</c:v>
                </c:pt>
                <c:pt idx="87">
                  <c:v>60.8</c:v>
                </c:pt>
                <c:pt idx="88">
                  <c:v>41.249999999999993</c:v>
                </c:pt>
                <c:pt idx="89">
                  <c:v>19.233333333333334</c:v>
                </c:pt>
                <c:pt idx="90">
                  <c:v>20.75</c:v>
                </c:pt>
                <c:pt idx="91">
                  <c:v>76.3</c:v>
                </c:pt>
                <c:pt idx="92">
                  <c:v>61.890000000000008</c:v>
                </c:pt>
                <c:pt idx="93">
                  <c:v>73.399999999999991</c:v>
                </c:pt>
                <c:pt idx="94">
                  <c:v>45.08</c:v>
                </c:pt>
                <c:pt idx="95">
                  <c:v>27.766666666666669</c:v>
                </c:pt>
                <c:pt idx="96">
                  <c:v>85.51</c:v>
                </c:pt>
                <c:pt idx="97">
                  <c:v>85.51</c:v>
                </c:pt>
                <c:pt idx="98">
                  <c:v>46.8</c:v>
                </c:pt>
                <c:pt idx="99">
                  <c:v>81.599999999999994</c:v>
                </c:pt>
                <c:pt idx="100">
                  <c:v>43.440000000000005</c:v>
                </c:pt>
                <c:pt idx="101">
                  <c:v>10.385714285714286</c:v>
                </c:pt>
                <c:pt idx="102">
                  <c:v>18.25</c:v>
                </c:pt>
                <c:pt idx="103">
                  <c:v>22</c:v>
                </c:pt>
                <c:pt idx="104">
                  <c:v>9.7142857142857135</c:v>
                </c:pt>
                <c:pt idx="105">
                  <c:v>28.5</c:v>
                </c:pt>
                <c:pt idx="106">
                  <c:v>69.5</c:v>
                </c:pt>
                <c:pt idx="107">
                  <c:v>63</c:v>
                </c:pt>
                <c:pt idx="108">
                  <c:v>31.5</c:v>
                </c:pt>
                <c:pt idx="109">
                  <c:v>31.66333333333333</c:v>
                </c:pt>
                <c:pt idx="110">
                  <c:v>42</c:v>
                </c:pt>
                <c:pt idx="113">
                  <c:v>3.375</c:v>
                </c:pt>
                <c:pt idx="114">
                  <c:v>42.5</c:v>
                </c:pt>
                <c:pt idx="115">
                  <c:v>58.710000000000008</c:v>
                </c:pt>
                <c:pt idx="116">
                  <c:v>29</c:v>
                </c:pt>
                <c:pt idx="117">
                  <c:v>51</c:v>
                </c:pt>
                <c:pt idx="118">
                  <c:v>48</c:v>
                </c:pt>
                <c:pt idx="119">
                  <c:v>13.6</c:v>
                </c:pt>
                <c:pt idx="120">
                  <c:v>30.5</c:v>
                </c:pt>
                <c:pt idx="121">
                  <c:v>91</c:v>
                </c:pt>
                <c:pt idx="122">
                  <c:v>81.99</c:v>
                </c:pt>
                <c:pt idx="123">
                  <c:v>79</c:v>
                </c:pt>
                <c:pt idx="124">
                  <c:v>28.84</c:v>
                </c:pt>
                <c:pt idx="125">
                  <c:v>7.6833333333333327</c:v>
                </c:pt>
                <c:pt idx="126">
                  <c:v>34</c:v>
                </c:pt>
                <c:pt idx="127">
                  <c:v>79.86999999999999</c:v>
                </c:pt>
                <c:pt idx="128">
                  <c:v>80.7</c:v>
                </c:pt>
                <c:pt idx="129">
                  <c:v>8.1428571428571423</c:v>
                </c:pt>
                <c:pt idx="130">
                  <c:v>40.638018707482999</c:v>
                </c:pt>
                <c:pt idx="131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752-4769-B06D-88731F66C604}"/>
            </c:ext>
          </c:extLst>
        </c:ser>
        <c:ser>
          <c:idx val="3"/>
          <c:order val="3"/>
          <c:tx>
            <c:strRef>
              <c:f>'S-P_SEM'!$B$132</c:f>
              <c:strCache>
                <c:ptCount val="1"/>
                <c:pt idx="0">
                  <c:v>MTTR</c:v>
                </c:pt>
              </c:strCache>
            </c:strRef>
          </c:tx>
          <c:cat>
            <c:strRef>
              <c:f>('S-P_SEM'!$C$128,'S-P_SEM'!$I$128:$EI$128)</c:f>
              <c:strCache>
                <c:ptCount val="132"/>
                <c:pt idx="0">
                  <c:v>PROM. 2023</c:v>
                </c:pt>
                <c:pt idx="1">
                  <c:v>SEM 06</c:v>
                </c:pt>
                <c:pt idx="2">
                  <c:v>SEM 07</c:v>
                </c:pt>
                <c:pt idx="3">
                  <c:v>SEM 07</c:v>
                </c:pt>
                <c:pt idx="4">
                  <c:v>SEM 07</c:v>
                </c:pt>
                <c:pt idx="18">
                  <c:v>SEM 23</c:v>
                </c:pt>
                <c:pt idx="19">
                  <c:v>SEM 24</c:v>
                </c:pt>
                <c:pt idx="20">
                  <c:v>SEM 25</c:v>
                </c:pt>
                <c:pt idx="21">
                  <c:v>SEM 26</c:v>
                </c:pt>
                <c:pt idx="22">
                  <c:v>SEM 27</c:v>
                </c:pt>
                <c:pt idx="23">
                  <c:v>SEM 28</c:v>
                </c:pt>
                <c:pt idx="24">
                  <c:v>SEM 29</c:v>
                </c:pt>
                <c:pt idx="25">
                  <c:v>SEM 30</c:v>
                </c:pt>
                <c:pt idx="26">
                  <c:v>SEM 31</c:v>
                </c:pt>
                <c:pt idx="27">
                  <c:v>SEM 32</c:v>
                </c:pt>
                <c:pt idx="28">
                  <c:v>SEM 33</c:v>
                </c:pt>
                <c:pt idx="29">
                  <c:v>SEM 34</c:v>
                </c:pt>
                <c:pt idx="30">
                  <c:v>SEM 35</c:v>
                </c:pt>
                <c:pt idx="31">
                  <c:v>SEM 36</c:v>
                </c:pt>
                <c:pt idx="32">
                  <c:v>SEM 37</c:v>
                </c:pt>
                <c:pt idx="33">
                  <c:v>SEM 38</c:v>
                </c:pt>
                <c:pt idx="34">
                  <c:v>SEM 39</c:v>
                </c:pt>
                <c:pt idx="35">
                  <c:v>SEM 40</c:v>
                </c:pt>
                <c:pt idx="36">
                  <c:v>SEM 41</c:v>
                </c:pt>
                <c:pt idx="37">
                  <c:v>SEM 42</c:v>
                </c:pt>
                <c:pt idx="38">
                  <c:v>SEM 43</c:v>
                </c:pt>
                <c:pt idx="39">
                  <c:v>SEM 44</c:v>
                </c:pt>
                <c:pt idx="40">
                  <c:v>SEM 45</c:v>
                </c:pt>
                <c:pt idx="41">
                  <c:v>SEM46</c:v>
                </c:pt>
                <c:pt idx="42">
                  <c:v>SEM 47</c:v>
                </c:pt>
                <c:pt idx="43">
                  <c:v>SEM 48</c:v>
                </c:pt>
                <c:pt idx="44">
                  <c:v>SEM 49</c:v>
                </c:pt>
                <c:pt idx="45">
                  <c:v>SEM 50</c:v>
                </c:pt>
                <c:pt idx="46">
                  <c:v>SEM 51</c:v>
                </c:pt>
                <c:pt idx="47">
                  <c:v>SEM 52</c:v>
                </c:pt>
                <c:pt idx="48">
                  <c:v>SEM 01</c:v>
                </c:pt>
                <c:pt idx="49">
                  <c:v>SEM 02</c:v>
                </c:pt>
                <c:pt idx="50">
                  <c:v>SEM 03</c:v>
                </c:pt>
                <c:pt idx="51">
                  <c:v>SEM 04</c:v>
                </c:pt>
                <c:pt idx="52">
                  <c:v>SEM 05</c:v>
                </c:pt>
                <c:pt idx="53">
                  <c:v>SEM 06</c:v>
                </c:pt>
                <c:pt idx="54">
                  <c:v>SEM 07</c:v>
                </c:pt>
                <c:pt idx="55">
                  <c:v>SEM 08</c:v>
                </c:pt>
                <c:pt idx="56">
                  <c:v>SEM 09</c:v>
                </c:pt>
                <c:pt idx="57">
                  <c:v>SEM 10</c:v>
                </c:pt>
                <c:pt idx="58">
                  <c:v>SEM 11</c:v>
                </c:pt>
                <c:pt idx="59">
                  <c:v>SEM 12</c:v>
                </c:pt>
                <c:pt idx="60">
                  <c:v>SEM 13</c:v>
                </c:pt>
                <c:pt idx="61">
                  <c:v>SEM 14</c:v>
                </c:pt>
                <c:pt idx="62">
                  <c:v>SEM 15</c:v>
                </c:pt>
                <c:pt idx="63">
                  <c:v>SEM 16</c:v>
                </c:pt>
                <c:pt idx="64">
                  <c:v>SEM 17</c:v>
                </c:pt>
                <c:pt idx="65">
                  <c:v>SEM 18</c:v>
                </c:pt>
                <c:pt idx="66">
                  <c:v>SEM 19</c:v>
                </c:pt>
                <c:pt idx="67">
                  <c:v>SEM 20</c:v>
                </c:pt>
                <c:pt idx="68">
                  <c:v>SEM 21</c:v>
                </c:pt>
                <c:pt idx="69">
                  <c:v>SEM 22</c:v>
                </c:pt>
                <c:pt idx="70">
                  <c:v>SEM 23</c:v>
                </c:pt>
                <c:pt idx="71">
                  <c:v>SEM 24</c:v>
                </c:pt>
                <c:pt idx="72">
                  <c:v>SEM 25</c:v>
                </c:pt>
                <c:pt idx="73">
                  <c:v>SEM 26</c:v>
                </c:pt>
                <c:pt idx="74">
                  <c:v>SEM 27</c:v>
                </c:pt>
                <c:pt idx="75">
                  <c:v>SEM 28</c:v>
                </c:pt>
                <c:pt idx="76">
                  <c:v>SEM 29</c:v>
                </c:pt>
                <c:pt idx="77">
                  <c:v>SEM 30</c:v>
                </c:pt>
                <c:pt idx="78">
                  <c:v>SEM 31</c:v>
                </c:pt>
                <c:pt idx="79">
                  <c:v>SEM 32</c:v>
                </c:pt>
                <c:pt idx="80">
                  <c:v>SEM 33</c:v>
                </c:pt>
                <c:pt idx="81">
                  <c:v>SEM 34</c:v>
                </c:pt>
                <c:pt idx="82">
                  <c:v>SEM 35</c:v>
                </c:pt>
                <c:pt idx="83">
                  <c:v>SEM 36</c:v>
                </c:pt>
                <c:pt idx="84">
                  <c:v>SEM 37</c:v>
                </c:pt>
                <c:pt idx="85">
                  <c:v>SEM 38</c:v>
                </c:pt>
                <c:pt idx="86">
                  <c:v>SEM 39</c:v>
                </c:pt>
                <c:pt idx="87">
                  <c:v>SEM 40</c:v>
                </c:pt>
                <c:pt idx="88">
                  <c:v>SEM 41</c:v>
                </c:pt>
                <c:pt idx="89">
                  <c:v>SEM 42</c:v>
                </c:pt>
                <c:pt idx="90">
                  <c:v>SEM 43</c:v>
                </c:pt>
                <c:pt idx="91">
                  <c:v>SEM 44</c:v>
                </c:pt>
                <c:pt idx="92">
                  <c:v>SEM 45</c:v>
                </c:pt>
                <c:pt idx="93">
                  <c:v>SEM 46</c:v>
                </c:pt>
                <c:pt idx="94">
                  <c:v>SEM 47</c:v>
                </c:pt>
                <c:pt idx="95">
                  <c:v>SEM 48</c:v>
                </c:pt>
                <c:pt idx="96">
                  <c:v>SEM 49</c:v>
                </c:pt>
                <c:pt idx="97">
                  <c:v>SEM 50</c:v>
                </c:pt>
                <c:pt idx="98">
                  <c:v>SEM 51</c:v>
                </c:pt>
                <c:pt idx="99">
                  <c:v>SEM 52</c:v>
                </c:pt>
                <c:pt idx="100">
                  <c:v>SEM 01</c:v>
                </c:pt>
                <c:pt idx="101">
                  <c:v>SEM 02</c:v>
                </c:pt>
                <c:pt idx="102">
                  <c:v>SEM 03</c:v>
                </c:pt>
                <c:pt idx="103">
                  <c:v>SEM 04</c:v>
                </c:pt>
                <c:pt idx="104">
                  <c:v>SEM 05</c:v>
                </c:pt>
                <c:pt idx="105">
                  <c:v>SEM 06</c:v>
                </c:pt>
                <c:pt idx="106">
                  <c:v>SEM 07</c:v>
                </c:pt>
                <c:pt idx="107">
                  <c:v>SEM 08</c:v>
                </c:pt>
                <c:pt idx="108">
                  <c:v>SEM 09</c:v>
                </c:pt>
                <c:pt idx="109">
                  <c:v>SEM 10</c:v>
                </c:pt>
                <c:pt idx="110">
                  <c:v>SEM 11</c:v>
                </c:pt>
                <c:pt idx="111">
                  <c:v>SEM 12</c:v>
                </c:pt>
                <c:pt idx="112">
                  <c:v>SEM 13</c:v>
                </c:pt>
                <c:pt idx="113">
                  <c:v>SEM 14</c:v>
                </c:pt>
                <c:pt idx="114">
                  <c:v>SEM 15</c:v>
                </c:pt>
                <c:pt idx="115">
                  <c:v>SEM 16</c:v>
                </c:pt>
                <c:pt idx="116">
                  <c:v>SEM 17</c:v>
                </c:pt>
                <c:pt idx="117">
                  <c:v>SEM 18</c:v>
                </c:pt>
                <c:pt idx="118">
                  <c:v>SEM 19</c:v>
                </c:pt>
                <c:pt idx="119">
                  <c:v>SEM 20</c:v>
                </c:pt>
                <c:pt idx="120">
                  <c:v>SEM 21</c:v>
                </c:pt>
                <c:pt idx="121">
                  <c:v>SEM 22</c:v>
                </c:pt>
                <c:pt idx="122">
                  <c:v>SEM 23</c:v>
                </c:pt>
                <c:pt idx="123">
                  <c:v>SEM 24</c:v>
                </c:pt>
                <c:pt idx="124">
                  <c:v>SEM 25</c:v>
                </c:pt>
                <c:pt idx="125">
                  <c:v>SEM 26</c:v>
                </c:pt>
                <c:pt idx="126">
                  <c:v>SEM 27</c:v>
                </c:pt>
                <c:pt idx="127">
                  <c:v>SEM 28</c:v>
                </c:pt>
                <c:pt idx="128">
                  <c:v>SEM 29</c:v>
                </c:pt>
                <c:pt idx="129">
                  <c:v>SEM 30</c:v>
                </c:pt>
                <c:pt idx="130">
                  <c:v>PROM. 2024</c:v>
                </c:pt>
                <c:pt idx="131">
                  <c:v>OBJ</c:v>
                </c:pt>
              </c:strCache>
            </c:strRef>
          </c:cat>
          <c:val>
            <c:numRef>
              <c:f>('S-P_SEM'!$C$132,'S-P_SEM'!$I$132:$EI$132)</c:f>
              <c:numCache>
                <c:formatCode>0.00</c:formatCode>
                <c:ptCount val="132"/>
                <c:pt idx="0" formatCode="_-* #,##0.00\ _€_-;\-* #,##0.00\ _€_-;_-* &quot;-&quot;??\ _€_-;_-@_-">
                  <c:v>5.3298937728937732</c:v>
                </c:pt>
                <c:pt idx="1">
                  <c:v>8</c:v>
                </c:pt>
                <c:pt idx="2">
                  <c:v>140.34</c:v>
                </c:pt>
                <c:pt idx="18">
                  <c:v>2.67</c:v>
                </c:pt>
                <c:pt idx="19">
                  <c:v>0.5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6.5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1.9166666666666667</c:v>
                </c:pt>
                <c:pt idx="31">
                  <c:v>4.125</c:v>
                </c:pt>
                <c:pt idx="32">
                  <c:v>2.9975000000000001</c:v>
                </c:pt>
                <c:pt idx="33">
                  <c:v>0</c:v>
                </c:pt>
                <c:pt idx="34">
                  <c:v>0.42</c:v>
                </c:pt>
                <c:pt idx="35">
                  <c:v>14.5</c:v>
                </c:pt>
                <c:pt idx="36">
                  <c:v>3.5</c:v>
                </c:pt>
                <c:pt idx="37">
                  <c:v>0</c:v>
                </c:pt>
                <c:pt idx="38">
                  <c:v>5.5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2.125</c:v>
                </c:pt>
                <c:pt idx="44">
                  <c:v>0</c:v>
                </c:pt>
                <c:pt idx="45">
                  <c:v>0.75</c:v>
                </c:pt>
                <c:pt idx="46">
                  <c:v>0.5</c:v>
                </c:pt>
                <c:pt idx="47">
                  <c:v>0.5</c:v>
                </c:pt>
                <c:pt idx="48">
                  <c:v>0.25</c:v>
                </c:pt>
                <c:pt idx="49">
                  <c:v>0</c:v>
                </c:pt>
                <c:pt idx="50">
                  <c:v>10.23</c:v>
                </c:pt>
                <c:pt idx="51">
                  <c:v>1.2783333333333333</c:v>
                </c:pt>
                <c:pt idx="52">
                  <c:v>9.15</c:v>
                </c:pt>
                <c:pt idx="53">
                  <c:v>9.5</c:v>
                </c:pt>
                <c:pt idx="54">
                  <c:v>2.89</c:v>
                </c:pt>
                <c:pt idx="55">
                  <c:v>9.5</c:v>
                </c:pt>
                <c:pt idx="56">
                  <c:v>5</c:v>
                </c:pt>
                <c:pt idx="57">
                  <c:v>6.6449999999999996</c:v>
                </c:pt>
                <c:pt idx="58">
                  <c:v>6.25</c:v>
                </c:pt>
                <c:pt idx="59">
                  <c:v>0</c:v>
                </c:pt>
                <c:pt idx="60">
                  <c:v>3.5</c:v>
                </c:pt>
                <c:pt idx="61">
                  <c:v>3.1</c:v>
                </c:pt>
                <c:pt idx="62">
                  <c:v>8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7</c:v>
                </c:pt>
                <c:pt idx="68">
                  <c:v>2</c:v>
                </c:pt>
                <c:pt idx="69">
                  <c:v>1.8066666666666666</c:v>
                </c:pt>
                <c:pt idx="70">
                  <c:v>0.5</c:v>
                </c:pt>
                <c:pt idx="71">
                  <c:v>2.35</c:v>
                </c:pt>
                <c:pt idx="72">
                  <c:v>0</c:v>
                </c:pt>
                <c:pt idx="73">
                  <c:v>2.8571428571428572</c:v>
                </c:pt>
                <c:pt idx="74">
                  <c:v>1.5</c:v>
                </c:pt>
                <c:pt idx="75">
                  <c:v>2.375</c:v>
                </c:pt>
                <c:pt idx="76">
                  <c:v>4.5425000000000004</c:v>
                </c:pt>
                <c:pt idx="77">
                  <c:v>1.494</c:v>
                </c:pt>
                <c:pt idx="78">
                  <c:v>1.5</c:v>
                </c:pt>
                <c:pt idx="79">
                  <c:v>10</c:v>
                </c:pt>
                <c:pt idx="80">
                  <c:v>4</c:v>
                </c:pt>
                <c:pt idx="81">
                  <c:v>3</c:v>
                </c:pt>
                <c:pt idx="82">
                  <c:v>18.333333333333332</c:v>
                </c:pt>
                <c:pt idx="83">
                  <c:v>7.916666666666667</c:v>
                </c:pt>
                <c:pt idx="84">
                  <c:v>7</c:v>
                </c:pt>
                <c:pt idx="85">
                  <c:v>8</c:v>
                </c:pt>
                <c:pt idx="86">
                  <c:v>3.456666666666667</c:v>
                </c:pt>
                <c:pt idx="87">
                  <c:v>55</c:v>
                </c:pt>
                <c:pt idx="88">
                  <c:v>2.52</c:v>
                </c:pt>
                <c:pt idx="89">
                  <c:v>18.333333333333332</c:v>
                </c:pt>
                <c:pt idx="90">
                  <c:v>3.7925</c:v>
                </c:pt>
                <c:pt idx="91">
                  <c:v>0</c:v>
                </c:pt>
                <c:pt idx="92">
                  <c:v>11</c:v>
                </c:pt>
                <c:pt idx="93">
                  <c:v>0</c:v>
                </c:pt>
                <c:pt idx="94">
                  <c:v>0</c:v>
                </c:pt>
                <c:pt idx="95">
                  <c:v>0.83333333333333337</c:v>
                </c:pt>
                <c:pt idx="96">
                  <c:v>8</c:v>
                </c:pt>
                <c:pt idx="97">
                  <c:v>8</c:v>
                </c:pt>
                <c:pt idx="98">
                  <c:v>3.25</c:v>
                </c:pt>
                <c:pt idx="99">
                  <c:v>1.5</c:v>
                </c:pt>
                <c:pt idx="100">
                  <c:v>8</c:v>
                </c:pt>
                <c:pt idx="101">
                  <c:v>2.1671428571428573</c:v>
                </c:pt>
                <c:pt idx="102">
                  <c:v>5.625</c:v>
                </c:pt>
                <c:pt idx="103">
                  <c:v>1.75</c:v>
                </c:pt>
                <c:pt idx="104">
                  <c:v>2.157142857142857</c:v>
                </c:pt>
                <c:pt idx="105">
                  <c:v>4</c:v>
                </c:pt>
                <c:pt idx="106">
                  <c:v>10</c:v>
                </c:pt>
                <c:pt idx="107">
                  <c:v>3</c:v>
                </c:pt>
                <c:pt idx="108">
                  <c:v>6.25</c:v>
                </c:pt>
                <c:pt idx="109">
                  <c:v>3.2666666666666671</c:v>
                </c:pt>
                <c:pt idx="110">
                  <c:v>0.625</c:v>
                </c:pt>
                <c:pt idx="113">
                  <c:v>28.6675</c:v>
                </c:pt>
                <c:pt idx="114">
                  <c:v>0</c:v>
                </c:pt>
                <c:pt idx="115">
                  <c:v>1</c:v>
                </c:pt>
                <c:pt idx="116">
                  <c:v>0.79</c:v>
                </c:pt>
                <c:pt idx="117">
                  <c:v>7</c:v>
                </c:pt>
                <c:pt idx="118">
                  <c:v>0</c:v>
                </c:pt>
                <c:pt idx="119">
                  <c:v>3.694</c:v>
                </c:pt>
                <c:pt idx="120">
                  <c:v>5.2</c:v>
                </c:pt>
                <c:pt idx="121">
                  <c:v>0</c:v>
                </c:pt>
                <c:pt idx="122">
                  <c:v>0</c:v>
                </c:pt>
                <c:pt idx="123">
                  <c:v>1</c:v>
                </c:pt>
                <c:pt idx="124">
                  <c:v>7.333333333333333</c:v>
                </c:pt>
                <c:pt idx="125">
                  <c:v>8.1950000000000003</c:v>
                </c:pt>
                <c:pt idx="126">
                  <c:v>5.085</c:v>
                </c:pt>
                <c:pt idx="127">
                  <c:v>5</c:v>
                </c:pt>
                <c:pt idx="128">
                  <c:v>0</c:v>
                </c:pt>
                <c:pt idx="129">
                  <c:v>7.2857142857142856</c:v>
                </c:pt>
                <c:pt idx="130">
                  <c:v>4.5389821428571429</c:v>
                </c:pt>
                <c:pt idx="13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752-4769-B06D-88731F66C6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27871088"/>
        <c:axId val="-1927867280"/>
      </c:lineChart>
      <c:catAx>
        <c:axId val="-19278710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27867280"/>
        <c:crosses val="autoZero"/>
        <c:auto val="1"/>
        <c:lblAlgn val="ctr"/>
        <c:lblOffset val="100"/>
        <c:noMultiLvlLbl val="0"/>
      </c:catAx>
      <c:valAx>
        <c:axId val="-192786728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ST-1030_3</a:t>
                </a:r>
              </a:p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layout>
            <c:manualLayout>
              <c:xMode val="edge"/>
              <c:yMode val="edge"/>
              <c:x val="3.7718285943616169E-2"/>
              <c:y val="0.20696112366601427"/>
            </c:manualLayout>
          </c:layout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27871088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0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27829837864532886"/>
          <c:y val="2.906286798527307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698918361977608"/>
          <c:y val="0.21187157677664353"/>
          <c:w val="0.71167747226823563"/>
          <c:h val="0.5431859833939546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'S-P_SEM'!$EH$165</c:f>
              <c:strCache>
                <c:ptCount val="1"/>
                <c:pt idx="0">
                  <c:v>PROM. 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37E9-46F6-B87D-96994FD10AE0}"/>
              </c:ext>
            </c:extLst>
          </c:dPt>
          <c:dPt>
            <c:idx val="2"/>
            <c:invertIfNegative val="0"/>
            <c:bubble3D val="0"/>
            <c:spPr>
              <a:solidFill>
                <a:srgbClr val="92D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37E9-46F6-B87D-96994FD10AE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'S-P_SEM'!$B$166:$B$168</c:f>
              <c:strCache>
                <c:ptCount val="3"/>
                <c:pt idx="0">
                  <c:v>% PREVENTIVO</c:v>
                </c:pt>
                <c:pt idx="1">
                  <c:v>% CORREC. PROG.</c:v>
                </c:pt>
                <c:pt idx="2">
                  <c:v>% CORREC. FALLA</c:v>
                </c:pt>
              </c:strCache>
            </c:strRef>
          </c:cat>
          <c:val>
            <c:numRef>
              <c:f>'S-P_SEM'!$EH$166:$EH$168</c:f>
              <c:numCache>
                <c:formatCode>0.0%</c:formatCode>
                <c:ptCount val="3"/>
                <c:pt idx="0">
                  <c:v>0.30450252428289432</c:v>
                </c:pt>
                <c:pt idx="1">
                  <c:v>8.4159490416767485E-2</c:v>
                </c:pt>
                <c:pt idx="2">
                  <c:v>0.61133798530033823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7E9-46F6-B87D-96994FD10A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1927855856"/>
        <c:axId val="-1927866736"/>
      </c:barChart>
      <c:catAx>
        <c:axId val="-1927855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27866736"/>
        <c:crosses val="autoZero"/>
        <c:auto val="1"/>
        <c:lblAlgn val="ctr"/>
        <c:lblOffset val="100"/>
        <c:noMultiLvlLbl val="0"/>
      </c:catAx>
      <c:valAx>
        <c:axId val="-1927866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2785585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'S-P_SEM'!$A$144</c:f>
          <c:strCache>
            <c:ptCount val="1"/>
            <c:pt idx="0">
              <c:v>TENDENCIA DE FLOTA SC-PROD</c:v>
            </c:pt>
          </c:strCache>
        </c:strRef>
      </c:tx>
      <c:layout>
        <c:manualLayout>
          <c:xMode val="edge"/>
          <c:yMode val="edge"/>
          <c:x val="0.19474786609224362"/>
          <c:y val="1.517615240919925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6.0529059762752184E-2"/>
          <c:y val="0.21101732254319597"/>
          <c:w val="0.92821995039692962"/>
          <c:h val="0.43977238741314612"/>
        </c:manualLayout>
      </c:layout>
      <c:lineChart>
        <c:grouping val="standard"/>
        <c:varyColors val="0"/>
        <c:ser>
          <c:idx val="0"/>
          <c:order val="0"/>
          <c:tx>
            <c:strRef>
              <c:f>'S-P_SEM'!$C$166</c:f>
              <c:strCache>
                <c:ptCount val="1"/>
                <c:pt idx="0">
                  <c:v>0.29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'S-P_SEM'!$DA$165:$EF$165</c:f>
              <c:strCache>
                <c:ptCount val="10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  <c:pt idx="9">
                  <c:v>SEM 29</c:v>
                </c:pt>
              </c:strCache>
            </c:strRef>
          </c:cat>
          <c:val>
            <c:numRef>
              <c:f>'S-P_SEM'!$DA$166:$EF$166</c:f>
              <c:numCache>
                <c:formatCode>0.0%</c:formatCode>
                <c:ptCount val="10"/>
                <c:pt idx="0">
                  <c:v>5.4010261949770454E-2</c:v>
                </c:pt>
                <c:pt idx="1">
                  <c:v>0.37208734903013296</c:v>
                </c:pt>
                <c:pt idx="2">
                  <c:v>0.40831477357089835</c:v>
                </c:pt>
                <c:pt idx="3">
                  <c:v>0.24546827794561932</c:v>
                </c:pt>
                <c:pt idx="4">
                  <c:v>0.12864809233257368</c:v>
                </c:pt>
                <c:pt idx="5">
                  <c:v>0.20915128609694345</c:v>
                </c:pt>
                <c:pt idx="6">
                  <c:v>0.22821219428177747</c:v>
                </c:pt>
                <c:pt idx="7">
                  <c:v>0.60332061925061697</c:v>
                </c:pt>
                <c:pt idx="8">
                  <c:v>0.13594652769910501</c:v>
                </c:pt>
                <c:pt idx="9">
                  <c:v>0.17429193899782136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43A-47C9-8685-07E5578B333F}"/>
            </c:ext>
          </c:extLst>
        </c:ser>
        <c:ser>
          <c:idx val="1"/>
          <c:order val="1"/>
          <c:tx>
            <c:strRef>
              <c:f>'S-P_SEM'!$C$167</c:f>
              <c:strCache>
                <c:ptCount val="1"/>
                <c:pt idx="0">
                  <c:v>0.07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'S-P_SEM'!$DA$165:$EF$165</c:f>
              <c:strCache>
                <c:ptCount val="10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  <c:pt idx="9">
                  <c:v>SEM 29</c:v>
                </c:pt>
              </c:strCache>
            </c:strRef>
          </c:cat>
          <c:val>
            <c:numRef>
              <c:f>'S-P_SEM'!$DA$167:$EF$167</c:f>
              <c:numCache>
                <c:formatCode>0.0%</c:formatCode>
                <c:ptCount val="10"/>
                <c:pt idx="0">
                  <c:v>1.8003420649923486E-2</c:v>
                </c:pt>
                <c:pt idx="1">
                  <c:v>1.2199585214102721E-2</c:v>
                </c:pt>
                <c:pt idx="2">
                  <c:v>0.24127691165553083</c:v>
                </c:pt>
                <c:pt idx="3">
                  <c:v>0.44609138972809664</c:v>
                </c:pt>
                <c:pt idx="4">
                  <c:v>2.38917885760494E-2</c:v>
                </c:pt>
                <c:pt idx="5">
                  <c:v>5.3205151726415434E-2</c:v>
                </c:pt>
                <c:pt idx="6">
                  <c:v>0</c:v>
                </c:pt>
                <c:pt idx="7">
                  <c:v>8.7502804577069774E-3</c:v>
                </c:pt>
                <c:pt idx="8">
                  <c:v>2.2657754616517499E-2</c:v>
                </c:pt>
                <c:pt idx="9">
                  <c:v>9.2592592592592601E-2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43A-47C9-8685-07E5578B333F}"/>
            </c:ext>
          </c:extLst>
        </c:ser>
        <c:ser>
          <c:idx val="2"/>
          <c:order val="2"/>
          <c:tx>
            <c:strRef>
              <c:f>'S-P_SEM'!$C$168</c:f>
              <c:strCache>
                <c:ptCount val="1"/>
                <c:pt idx="0">
                  <c:v>0.63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'S-P_SEM'!$DA$165:$EF$165</c:f>
              <c:strCache>
                <c:ptCount val="10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  <c:pt idx="9">
                  <c:v>SEM 29</c:v>
                </c:pt>
              </c:strCache>
            </c:strRef>
          </c:cat>
          <c:val>
            <c:numRef>
              <c:f>'S-P_SEM'!$DA$168:$EF$168</c:f>
              <c:numCache>
                <c:formatCode>0.0%</c:formatCode>
                <c:ptCount val="10"/>
                <c:pt idx="0">
                  <c:v>0.92798631740030602</c:v>
                </c:pt>
                <c:pt idx="1">
                  <c:v>0.61571306575576434</c:v>
                </c:pt>
                <c:pt idx="2">
                  <c:v>0.35040831477357093</c:v>
                </c:pt>
                <c:pt idx="3">
                  <c:v>0.30844033232628398</c:v>
                </c:pt>
                <c:pt idx="4">
                  <c:v>0.84746011909137686</c:v>
                </c:pt>
                <c:pt idx="5">
                  <c:v>0.73764356217664118</c:v>
                </c:pt>
                <c:pt idx="6">
                  <c:v>0.77178780571822259</c:v>
                </c:pt>
                <c:pt idx="7">
                  <c:v>0.38792910029167604</c:v>
                </c:pt>
                <c:pt idx="8">
                  <c:v>0.84139571768437749</c:v>
                </c:pt>
                <c:pt idx="9">
                  <c:v>0.73311546840958608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B4A-4E4E-A784-197F6139C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27854768"/>
        <c:axId val="-1927853136"/>
      </c:lineChart>
      <c:catAx>
        <c:axId val="-1927854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27853136"/>
        <c:crosses val="autoZero"/>
        <c:auto val="1"/>
        <c:lblAlgn val="ctr"/>
        <c:lblOffset val="100"/>
        <c:noMultiLvlLbl val="0"/>
      </c:catAx>
      <c:valAx>
        <c:axId val="-192785313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PE"/>
                  <a:t>% HH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2785476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'S-P_SEM'!$A$144</c:f>
          <c:strCache>
            <c:ptCount val="1"/>
            <c:pt idx="0">
              <c:v>TENDENCIA DE FLOTA SC-PROD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'S-P_SEM'!$C$166</c:f>
              <c:strCache>
                <c:ptCount val="1"/>
                <c:pt idx="0">
                  <c:v>0.29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3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41F-4526-8689-08093EBA8A5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'S-P_SEM'!$BD$165:$CH$165</c:f>
            </c:multiLvlStrRef>
          </c:cat>
          <c:val>
            <c:numRef>
              <c:f>'S-P_SEM'!$BD$166:$CH$166</c:f>
            </c:numRef>
          </c:val>
          <c:smooth val="0"/>
          <c:extLst>
            <c:ext xmlns:c16="http://schemas.microsoft.com/office/drawing/2014/chart" uri="{C3380CC4-5D6E-409C-BE32-E72D297353CC}">
              <c16:uniqueId val="{00000000-141F-4526-8689-08093EBA8A51}"/>
            </c:ext>
          </c:extLst>
        </c:ser>
        <c:ser>
          <c:idx val="1"/>
          <c:order val="1"/>
          <c:tx>
            <c:strRef>
              <c:f>'S-P_SEM'!$C$167</c:f>
              <c:strCache>
                <c:ptCount val="1"/>
                <c:pt idx="0">
                  <c:v>0.07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Lbl>
              <c:idx val="30"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41F-4526-8689-08093EBA8A5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'S-P_SEM'!$BD$165:$CH$165</c:f>
            </c:multiLvlStrRef>
          </c:cat>
          <c:val>
            <c:numRef>
              <c:f>'S-P_SEM'!$BD$167:$CH$167</c:f>
            </c:numRef>
          </c:val>
          <c:smooth val="0"/>
          <c:extLst>
            <c:ext xmlns:c16="http://schemas.microsoft.com/office/drawing/2014/chart" uri="{C3380CC4-5D6E-409C-BE32-E72D297353CC}">
              <c16:uniqueId val="{00000001-141F-4526-8689-08093EBA8A51}"/>
            </c:ext>
          </c:extLst>
        </c:ser>
        <c:ser>
          <c:idx val="2"/>
          <c:order val="2"/>
          <c:tx>
            <c:strRef>
              <c:f>'S-P_SEM'!$C$168</c:f>
              <c:strCache>
                <c:ptCount val="1"/>
                <c:pt idx="0">
                  <c:v>0.63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dLbls>
            <c:dLbl>
              <c:idx val="30"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41F-4526-8689-08093EBA8A5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'S-P_SEM'!$BD$165:$CH$165</c:f>
            </c:multiLvlStrRef>
          </c:cat>
          <c:val>
            <c:numRef>
              <c:f>'S-P_SEM'!$BD$168:$CH$168</c:f>
            </c:numRef>
          </c:val>
          <c:smooth val="0"/>
          <c:extLst>
            <c:ext xmlns:c16="http://schemas.microsoft.com/office/drawing/2014/chart" uri="{C3380CC4-5D6E-409C-BE32-E72D297353CC}">
              <c16:uniqueId val="{00000002-141F-4526-8689-08093EBA8A5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-1927854768"/>
        <c:axId val="-1927853136"/>
      </c:lineChart>
      <c:catAx>
        <c:axId val="-1927854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27853136"/>
        <c:crosses val="autoZero"/>
        <c:auto val="1"/>
        <c:lblAlgn val="ctr"/>
        <c:lblOffset val="100"/>
        <c:noMultiLvlLbl val="0"/>
      </c:catAx>
      <c:valAx>
        <c:axId val="-1927853136"/>
        <c:scaling>
          <c:orientation val="minMax"/>
          <c:max val="1"/>
        </c:scaling>
        <c:delete val="1"/>
        <c:axPos val="l"/>
        <c:numFmt formatCode="0%" sourceLinked="0"/>
        <c:majorTickMark val="none"/>
        <c:minorTickMark val="none"/>
        <c:tickLblPos val="nextTo"/>
        <c:crossAx val="-19278547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'S-S'!$B$12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030A-4040-BDC3-1C9FDAC9C9A1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4F2F-4077-8FDD-159E235874CB}"/>
              </c:ext>
            </c:extLst>
          </c:dPt>
          <c:dPt>
            <c:idx val="7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BBE7-4433-B57D-0C8E6B9A34C0}"/>
              </c:ext>
            </c:extLst>
          </c:dPt>
          <c:val>
            <c:numRef>
              <c:f>'S-S'!$C$2:$AP$2</c:f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4F2F-4077-8FDD-159E235874CB}"/>
            </c:ext>
          </c:extLst>
        </c:ser>
        <c:ser>
          <c:idx val="10"/>
          <c:order val="1"/>
          <c:tx>
            <c:strRef>
              <c:f>'S-S'!$B$3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5-030A-4040-BDC3-1C9FDAC9C9A1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D73A-4550-A6B4-8FD7038BC548}"/>
              </c:ext>
            </c:extLst>
          </c:dPt>
          <c:dPt>
            <c:idx val="7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F-BBE7-4433-B57D-0C8E6B9A34C0}"/>
              </c:ext>
            </c:extLst>
          </c:dPt>
          <c:val>
            <c:numRef>
              <c:f>'S-S'!$C$3:$AP$3</c:f>
            </c:numRef>
          </c:val>
          <c:extLst>
            <c:ext xmlns:c16="http://schemas.microsoft.com/office/drawing/2014/chart" uri="{C3380CC4-5D6E-409C-BE32-E72D297353CC}">
              <c16:uniqueId val="{00000004-4F2F-4077-8FDD-159E235874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927846064"/>
        <c:axId val="-1927845520"/>
      </c:barChart>
      <c:lineChart>
        <c:grouping val="standard"/>
        <c:varyColors val="0"/>
        <c:ser>
          <c:idx val="5"/>
          <c:order val="2"/>
          <c:tx>
            <c:strRef>
              <c:f>'S-S'!$B$4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4F2F-4077-8FDD-159E235874CB}"/>
              </c:ext>
            </c:extLst>
          </c:dPt>
          <c:val>
            <c:numRef>
              <c:f>'S-S'!$C$4:$AP$4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6-4F2F-4077-8FDD-159E235874CB}"/>
            </c:ext>
          </c:extLst>
        </c:ser>
        <c:ser>
          <c:idx val="4"/>
          <c:order val="3"/>
          <c:tx>
            <c:strRef>
              <c:f>'S-S'!$B$5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val>
            <c:numRef>
              <c:f>'S-S'!$C$5:$AP$5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7-4F2F-4077-8FDD-159E235874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7505216"/>
        <c:axId val="-1937516640"/>
      </c:lineChart>
      <c:catAx>
        <c:axId val="-19278460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27845520"/>
        <c:crosses val="autoZero"/>
        <c:auto val="1"/>
        <c:lblAlgn val="ctr"/>
        <c:lblOffset val="100"/>
        <c:noMultiLvlLbl val="0"/>
      </c:catAx>
      <c:valAx>
        <c:axId val="-192784552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27846064"/>
        <c:crosses val="autoZero"/>
        <c:crossBetween val="between"/>
      </c:valAx>
      <c:valAx>
        <c:axId val="-1937516640"/>
        <c:scaling>
          <c:orientation val="minMax"/>
          <c:max val="744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7505216"/>
        <c:crosses val="max"/>
        <c:crossBetween val="between"/>
      </c:valAx>
      <c:catAx>
        <c:axId val="-193750521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37516640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'S-S'!$B$12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'S-S'!$D$12:$N$12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E6B5-4084-97C8-329D0DAB9E42}"/>
            </c:ext>
          </c:extLst>
        </c:ser>
        <c:ser>
          <c:idx val="1"/>
          <c:order val="1"/>
          <c:tx>
            <c:strRef>
              <c:f>'S-S'!$B$15</c:f>
              <c:strCache>
                <c:ptCount val="1"/>
                <c:pt idx="0">
                  <c:v>% REP. NO PROG. </c:v>
                </c:pt>
              </c:strCache>
            </c:strRef>
          </c:tx>
          <c:val>
            <c:numRef>
              <c:f>'S-S'!$D$15:$N$15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E6B5-4084-97C8-329D0DAB9E42}"/>
            </c:ext>
          </c:extLst>
        </c:ser>
        <c:ser>
          <c:idx val="2"/>
          <c:order val="2"/>
          <c:tx>
            <c:strRef>
              <c:f>'S-S'!$B$13</c:f>
              <c:strCache>
                <c:ptCount val="1"/>
                <c:pt idx="0">
                  <c:v>% MANTTO (PM) </c:v>
                </c:pt>
              </c:strCache>
            </c:strRef>
          </c:tx>
          <c:val>
            <c:numRef>
              <c:f>'S-S'!$D$13:$N$13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E6B5-4084-97C8-329D0DAB9E42}"/>
            </c:ext>
          </c:extLst>
        </c:ser>
        <c:ser>
          <c:idx val="3"/>
          <c:order val="3"/>
          <c:tx>
            <c:strRef>
              <c:f>'S-S'!$B$14</c:f>
              <c:strCache>
                <c:ptCount val="1"/>
                <c:pt idx="0">
                  <c:v>% REP. PROG. </c:v>
                </c:pt>
              </c:strCache>
            </c:strRef>
          </c:tx>
          <c:val>
            <c:numRef>
              <c:f>'S-S'!$D$14:$N$14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E6B5-4084-97C8-329D0DAB9E42}"/>
            </c:ext>
          </c:extLst>
        </c:ser>
        <c:ser>
          <c:idx val="4"/>
          <c:order val="4"/>
          <c:tx>
            <c:strRef>
              <c:f>'S-S'!$B$10</c:f>
              <c:strCache>
                <c:ptCount val="1"/>
                <c:pt idx="0">
                  <c:v>H. PROG.MES</c:v>
                </c:pt>
              </c:strCache>
            </c:strRef>
          </c:tx>
          <c:val>
            <c:numRef>
              <c:f>'S-S'!$D$10:$N$10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E6B5-4084-97C8-329D0DAB9E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7530784"/>
        <c:axId val="-1937524800"/>
      </c:lineChart>
      <c:catAx>
        <c:axId val="-19375307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37524800"/>
        <c:crosses val="autoZero"/>
        <c:auto val="1"/>
        <c:lblAlgn val="ctr"/>
        <c:lblOffset val="100"/>
        <c:noMultiLvlLbl val="0"/>
      </c:catAx>
      <c:valAx>
        <c:axId val="-1937524800"/>
        <c:scaling>
          <c:orientation val="minMax"/>
          <c:max val="1"/>
          <c:min val="0.4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7530784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'S-S_SEM'!$B$28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3E04-4216-B60D-6435A9FBC191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C175-4112-A077-22DD2E9C2504}"/>
              </c:ext>
            </c:extLst>
          </c:dPt>
          <c:dPt>
            <c:idx val="7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782A-44E3-9B51-10ED59B5D795}"/>
              </c:ext>
            </c:extLst>
          </c:dPt>
          <c:cat>
            <c:strRef>
              <c:f>'S-S_SEM'!$C$17:$EJ$17</c:f>
              <c:strCache>
                <c:ptCount val="14"/>
                <c:pt idx="0">
                  <c:v>PROM. 2022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'S-S_SEM'!$C$18:$EJ$18</c:f>
              <c:numCache>
                <c:formatCode>0%</c:formatCode>
                <c:ptCount val="14"/>
                <c:pt idx="0" formatCode="0.00%">
                  <c:v>0.98200931013421866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 formatCode="0.0%">
                  <c:v>0.9988839285714286</c:v>
                </c:pt>
                <c:pt idx="13" formatCode="0.0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175-4112-A077-22DD2E9C2504}"/>
            </c:ext>
          </c:extLst>
        </c:ser>
        <c:ser>
          <c:idx val="10"/>
          <c:order val="1"/>
          <c:tx>
            <c:strRef>
              <c:f>'S-S_SEM'!$B$19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3E04-4216-B60D-6435A9FBC191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A6EB-4B2D-A553-F560EDF7AEB7}"/>
              </c:ext>
            </c:extLst>
          </c:dPt>
          <c:dPt>
            <c:idx val="7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F-782A-44E3-9B51-10ED59B5D795}"/>
              </c:ext>
            </c:extLst>
          </c:dPt>
          <c:cat>
            <c:strRef>
              <c:f>'S-S_SEM'!$C$17:$EJ$17</c:f>
              <c:strCache>
                <c:ptCount val="14"/>
                <c:pt idx="0">
                  <c:v>PROM. 2022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'S-S_SEM'!$C$19:$EJ$19</c:f>
              <c:numCache>
                <c:formatCode>0%</c:formatCode>
                <c:ptCount val="14"/>
                <c:pt idx="0" formatCode="0.00%">
                  <c:v>2.3132596739777491E-2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 formatCode="0.0%">
                  <c:v>0</c:v>
                </c:pt>
                <c:pt idx="13" formatCode="0.00%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175-4112-A077-22DD2E9C25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937511744"/>
        <c:axId val="-1937511200"/>
      </c:barChart>
      <c:lineChart>
        <c:grouping val="standard"/>
        <c:varyColors val="0"/>
        <c:ser>
          <c:idx val="5"/>
          <c:order val="2"/>
          <c:tx>
            <c:strRef>
              <c:f>'S-S_SEM'!$B$20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C175-4112-A077-22DD2E9C2504}"/>
              </c:ext>
            </c:extLst>
          </c:dPt>
          <c:cat>
            <c:strRef>
              <c:f>'S-S_SEM'!$C$17:$EJ$17</c:f>
              <c:strCache>
                <c:ptCount val="14"/>
                <c:pt idx="0">
                  <c:v>PROM. 2022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'S-S_SEM'!$C$20:$EJ$20</c:f>
              <c:numCache>
                <c:formatCode>0.00</c:formatCode>
                <c:ptCount val="14"/>
                <c:pt idx="0">
                  <c:v>3.3881730769230769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C175-4112-A077-22DD2E9C2504}"/>
            </c:ext>
          </c:extLst>
        </c:ser>
        <c:ser>
          <c:idx val="4"/>
          <c:order val="3"/>
          <c:tx>
            <c:strRef>
              <c:f>'S-S_SEM'!$B$21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'S-S_SEM'!$C$17:$EJ$17</c:f>
              <c:strCache>
                <c:ptCount val="14"/>
                <c:pt idx="0">
                  <c:v>PROM. 2022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'S-S_SEM'!$C$21:$EJ$21</c:f>
              <c:numCache>
                <c:formatCode>0.00</c:formatCode>
                <c:ptCount val="14"/>
                <c:pt idx="0">
                  <c:v>2.6346153846153846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C175-4112-A077-22DD2E9C25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7529696"/>
        <c:axId val="-1937529152"/>
      </c:lineChart>
      <c:catAx>
        <c:axId val="-19375117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37511200"/>
        <c:crosses val="autoZero"/>
        <c:auto val="1"/>
        <c:lblAlgn val="ctr"/>
        <c:lblOffset val="100"/>
        <c:noMultiLvlLbl val="0"/>
      </c:catAx>
      <c:valAx>
        <c:axId val="-193751120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7511744"/>
        <c:crosses val="autoZero"/>
        <c:crossBetween val="between"/>
      </c:valAx>
      <c:valAx>
        <c:axId val="-1937529152"/>
        <c:scaling>
          <c:orientation val="minMax"/>
          <c:max val="6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7529696"/>
        <c:crosses val="max"/>
        <c:crossBetween val="between"/>
      </c:valAx>
      <c:catAx>
        <c:axId val="-19375296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37529152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'S-S_SEM'!$B$28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'S-S_SEM'!#REF!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E364-41D2-A17C-1CA98C66EF55}"/>
            </c:ext>
          </c:extLst>
        </c:ser>
        <c:ser>
          <c:idx val="1"/>
          <c:order val="1"/>
          <c:tx>
            <c:strRef>
              <c:f>'S-S_SEM'!$B$31</c:f>
              <c:strCache>
                <c:ptCount val="1"/>
                <c:pt idx="0">
                  <c:v>% CORREC. FALLA</c:v>
                </c:pt>
              </c:strCache>
            </c:strRef>
          </c:tx>
          <c:val>
            <c:numRef>
              <c:f>'S-S_SEM'!#REF!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E364-41D2-A17C-1CA98C66EF55}"/>
            </c:ext>
          </c:extLst>
        </c:ser>
        <c:ser>
          <c:idx val="2"/>
          <c:order val="2"/>
          <c:tx>
            <c:strRef>
              <c:f>'S-S_SEM'!$B$29</c:f>
              <c:strCache>
                <c:ptCount val="1"/>
                <c:pt idx="0">
                  <c:v>% PREVENTIVO</c:v>
                </c:pt>
              </c:strCache>
            </c:strRef>
          </c:tx>
          <c:val>
            <c:numRef>
              <c:f>'S-S_SEM'!#REF!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E364-41D2-A17C-1CA98C66EF55}"/>
            </c:ext>
          </c:extLst>
        </c:ser>
        <c:ser>
          <c:idx val="3"/>
          <c:order val="3"/>
          <c:tx>
            <c:strRef>
              <c:f>'S-S_SEM'!$B$30</c:f>
              <c:strCache>
                <c:ptCount val="1"/>
                <c:pt idx="0">
                  <c:v>% CORREC. PROG.</c:v>
                </c:pt>
              </c:strCache>
            </c:strRef>
          </c:tx>
          <c:val>
            <c:numRef>
              <c:f>'S-S_SEM'!#REF!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E364-41D2-A17C-1CA98C66EF55}"/>
            </c:ext>
          </c:extLst>
        </c:ser>
        <c:ser>
          <c:idx val="4"/>
          <c:order val="4"/>
          <c:tx>
            <c:strRef>
              <c:f>'S-S_SEM'!$B$26</c:f>
              <c:strCache>
                <c:ptCount val="1"/>
                <c:pt idx="0">
                  <c:v>H. PROG.SEM</c:v>
                </c:pt>
              </c:strCache>
            </c:strRef>
          </c:tx>
          <c:val>
            <c:numRef>
              <c:f>'S-S_SEM'!#REF!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E364-41D2-A17C-1CA98C66EF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7523712"/>
        <c:axId val="-1937509024"/>
      </c:lineChart>
      <c:catAx>
        <c:axId val="-19375237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37509024"/>
        <c:crosses val="autoZero"/>
        <c:auto val="1"/>
        <c:lblAlgn val="ctr"/>
        <c:lblOffset val="100"/>
        <c:noMultiLvlLbl val="0"/>
      </c:catAx>
      <c:valAx>
        <c:axId val="-1937509024"/>
        <c:scaling>
          <c:orientation val="minMax"/>
          <c:max val="1"/>
          <c:min val="0.60000000000000064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7523712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'S-S_SEM'!$B$44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'S-S_SEM'!#REF!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6D2A-41B6-BBFB-8DC93B5D3300}"/>
            </c:ext>
          </c:extLst>
        </c:ser>
        <c:ser>
          <c:idx val="1"/>
          <c:order val="1"/>
          <c:tx>
            <c:strRef>
              <c:f>'S-S_SEM'!$B$47</c:f>
              <c:strCache>
                <c:ptCount val="1"/>
                <c:pt idx="0">
                  <c:v>% CORREC. FALLA</c:v>
                </c:pt>
              </c:strCache>
            </c:strRef>
          </c:tx>
          <c:val>
            <c:numRef>
              <c:f>'S-S_SEM'!#REF!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6D2A-41B6-BBFB-8DC93B5D3300}"/>
            </c:ext>
          </c:extLst>
        </c:ser>
        <c:ser>
          <c:idx val="2"/>
          <c:order val="2"/>
          <c:tx>
            <c:strRef>
              <c:f>'S-S_SEM'!$B$45</c:f>
              <c:strCache>
                <c:ptCount val="1"/>
                <c:pt idx="0">
                  <c:v>% PREVENTIVO</c:v>
                </c:pt>
              </c:strCache>
            </c:strRef>
          </c:tx>
          <c:val>
            <c:numRef>
              <c:f>'S-S_SEM'!#REF!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6D2A-41B6-BBFB-8DC93B5D3300}"/>
            </c:ext>
          </c:extLst>
        </c:ser>
        <c:ser>
          <c:idx val="3"/>
          <c:order val="3"/>
          <c:tx>
            <c:strRef>
              <c:f>'S-S_SEM'!$B$46</c:f>
              <c:strCache>
                <c:ptCount val="1"/>
                <c:pt idx="0">
                  <c:v>% CORREC. PROG.</c:v>
                </c:pt>
              </c:strCache>
            </c:strRef>
          </c:tx>
          <c:val>
            <c:numRef>
              <c:f>'S-S_SEM'!#REF!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6D2A-41B6-BBFB-8DC93B5D3300}"/>
            </c:ext>
          </c:extLst>
        </c:ser>
        <c:ser>
          <c:idx val="4"/>
          <c:order val="4"/>
          <c:tx>
            <c:strRef>
              <c:f>'S-S_SEM'!$B$42</c:f>
              <c:strCache>
                <c:ptCount val="1"/>
                <c:pt idx="0">
                  <c:v>H. PROG.SEM</c:v>
                </c:pt>
              </c:strCache>
            </c:strRef>
          </c:tx>
          <c:val>
            <c:numRef>
              <c:f>'S-S_SEM'!#REF!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6D2A-41B6-BBFB-8DC93B5D33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7514464"/>
        <c:axId val="-1937523168"/>
      </c:lineChart>
      <c:catAx>
        <c:axId val="-19375144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37523168"/>
        <c:crosses val="autoZero"/>
        <c:auto val="1"/>
        <c:lblAlgn val="ctr"/>
        <c:lblOffset val="100"/>
        <c:noMultiLvlLbl val="0"/>
      </c:catAx>
      <c:valAx>
        <c:axId val="-1937523168"/>
        <c:scaling>
          <c:orientation val="minMax"/>
          <c:max val="1"/>
          <c:min val="0.5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7514464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'S-S'!$B$2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val>
            <c:numRef>
              <c:f>'S-S'!$C$2:$AP$2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1869-4D69-BCFF-22AD0079963D}"/>
            </c:ext>
          </c:extLst>
        </c:ser>
        <c:ser>
          <c:idx val="1"/>
          <c:order val="1"/>
          <c:tx>
            <c:strRef>
              <c:f>'S-S'!$B$3</c:f>
              <c:strCache>
                <c:ptCount val="1"/>
                <c:pt idx="0">
                  <c:v>UTIL</c:v>
                </c:pt>
              </c:strCache>
            </c:strRef>
          </c:tx>
          <c:val>
            <c:numRef>
              <c:f>'S-S'!$C$3:$AP$3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684E-4E44-A812-DF85D85D67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7500320"/>
        <c:axId val="-1937499776"/>
      </c:lineChart>
      <c:catAx>
        <c:axId val="-19375003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7499776"/>
        <c:crosses val="autoZero"/>
        <c:auto val="1"/>
        <c:lblAlgn val="ctr"/>
        <c:lblOffset val="100"/>
        <c:noMultiLvlLbl val="0"/>
      </c:catAx>
      <c:valAx>
        <c:axId val="-193749977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7500320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'S-S_SEM'!$B$18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'S-S_SEM'!$C$17:$EJ$17</c:f>
              <c:strCache>
                <c:ptCount val="14"/>
                <c:pt idx="0">
                  <c:v>PROM. 2022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'S-S_SEM'!$C$18:$EJ$18</c:f>
              <c:numCache>
                <c:formatCode>0%</c:formatCode>
                <c:ptCount val="14"/>
                <c:pt idx="0" formatCode="0.00%">
                  <c:v>0.98200931013421866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 formatCode="0.0%">
                  <c:v>0.9988839285714286</c:v>
                </c:pt>
                <c:pt idx="13" formatCode="0.0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8E9-4210-BE64-6E24B8C6B83F}"/>
            </c:ext>
          </c:extLst>
        </c:ser>
        <c:ser>
          <c:idx val="1"/>
          <c:order val="1"/>
          <c:tx>
            <c:strRef>
              <c:f>'S-S_SEM'!$B$19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'S-S_SEM'!$C$17:$EJ$17</c:f>
              <c:strCache>
                <c:ptCount val="14"/>
                <c:pt idx="0">
                  <c:v>PROM. 2022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'S-S_SEM'!$C$19:$EJ$19</c:f>
              <c:numCache>
                <c:formatCode>0%</c:formatCode>
                <c:ptCount val="14"/>
                <c:pt idx="0" formatCode="0.00%">
                  <c:v>2.3132596739777491E-2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 formatCode="0.0%">
                  <c:v>0</c:v>
                </c:pt>
                <c:pt idx="13" formatCode="0.00%">
                  <c:v>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F27-44FC-B68A-A2C780B64C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7517728"/>
        <c:axId val="-1937513920"/>
      </c:lineChart>
      <c:catAx>
        <c:axId val="-19375177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7513920"/>
        <c:crosses val="autoZero"/>
        <c:auto val="1"/>
        <c:lblAlgn val="ctr"/>
        <c:lblOffset val="100"/>
        <c:noMultiLvlLbl val="0"/>
      </c:catAx>
      <c:valAx>
        <c:axId val="-193751392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7517728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996427916363434"/>
          <c:y val="0.17121112928047089"/>
          <c:w val="0.78498828400315057"/>
          <c:h val="0.66027189396257457"/>
        </c:manualLayout>
      </c:layout>
      <c:lineChart>
        <c:grouping val="standard"/>
        <c:varyColors val="0"/>
        <c:ser>
          <c:idx val="0"/>
          <c:order val="0"/>
          <c:tx>
            <c:strRef>
              <c:f>'S-S_SEM'!$B$34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dLbls>
            <c:numFmt formatCode="0.0%" sourceLinked="0"/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'S-S_SEM'!$C$33:$EJ$33</c:f>
              <c:strCache>
                <c:ptCount val="14"/>
                <c:pt idx="0">
                  <c:v>PROM. 2022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'S-S_SEM'!$C$34:$EJ$34</c:f>
              <c:numCache>
                <c:formatCode>0.0%</c:formatCode>
                <c:ptCount val="14"/>
                <c:pt idx="0" formatCode="0%">
                  <c:v>0.98200931013421866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0.99895833333333328</c:v>
                </c:pt>
                <c:pt idx="13" formatCode="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5BD-41EA-8A3E-6F43B25CEA3B}"/>
            </c:ext>
          </c:extLst>
        </c:ser>
        <c:ser>
          <c:idx val="1"/>
          <c:order val="1"/>
          <c:tx>
            <c:strRef>
              <c:f>'S-S_SEM'!$B$35</c:f>
              <c:strCache>
                <c:ptCount val="1"/>
                <c:pt idx="0">
                  <c:v>UTIL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dLbls>
            <c:numFmt formatCode="0.0%" sourceLinked="0"/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'S-S_SEM'!$C$33:$EJ$33</c:f>
              <c:strCache>
                <c:ptCount val="14"/>
                <c:pt idx="0">
                  <c:v>PROM. 2022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'S-S_SEM'!$C$35:$EJ$35</c:f>
              <c:numCache>
                <c:formatCode>0.0%</c:formatCode>
                <c:ptCount val="14"/>
                <c:pt idx="0" formatCode="0%">
                  <c:v>2.3132596739777491E-2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 formatCode="0%">
                  <c:v>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2BE-42C2-AC3C-9B54E5F493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7527520"/>
        <c:axId val="-1937521536"/>
      </c:lineChart>
      <c:catAx>
        <c:axId val="-19375275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7521536"/>
        <c:crosses val="autoZero"/>
        <c:auto val="1"/>
        <c:lblAlgn val="ctr"/>
        <c:lblOffset val="100"/>
        <c:noMultiLvlLbl val="0"/>
      </c:catAx>
      <c:valAx>
        <c:axId val="-193752153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UTILIZACION Y 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7527520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  <c:userShapes r:id="rId1"/>
</c:chartSpace>
</file>

<file path=xl/charts/chart1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321743864428325"/>
          <c:y val="0.10396817019635061"/>
          <c:w val="0.66228859273203711"/>
          <c:h val="0.65950706177256957"/>
        </c:manualLayout>
      </c:layout>
      <c:lineChart>
        <c:grouping val="standard"/>
        <c:varyColors val="0"/>
        <c:ser>
          <c:idx val="0"/>
          <c:order val="0"/>
          <c:tx>
            <c:strRef>
              <c:f>'S-S'!$A$1</c:f>
              <c:strCache>
                <c:ptCount val="1"/>
                <c:pt idx="0">
                  <c:v>ST 1000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val>
            <c:numRef>
              <c:f>'S-S'!$C$2:$N$2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'S-S'!$C$1:$N$1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F1E7-4F26-A52F-EC708DD9C874}"/>
            </c:ext>
          </c:extLst>
        </c:ser>
        <c:ser>
          <c:idx val="1"/>
          <c:order val="1"/>
          <c:tx>
            <c:strRef>
              <c:f>'S-S_SEM'!$A$17</c:f>
              <c:strCache>
                <c:ptCount val="1"/>
                <c:pt idx="0">
                  <c:v>ST 710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val>
            <c:numRef>
              <c:f>'S-S_SEM'!$C$18:$C$18</c:f>
              <c:numCache>
                <c:formatCode>0.00%</c:formatCode>
                <c:ptCount val="1"/>
                <c:pt idx="0">
                  <c:v>0.98200931013421866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'S-S'!$C$1:$N$1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F1E7-4F26-A52F-EC708DD9C8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7517184"/>
        <c:axId val="-1937519904"/>
      </c:lineChart>
      <c:catAx>
        <c:axId val="-19375171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7519904"/>
        <c:crosses val="autoZero"/>
        <c:auto val="1"/>
        <c:lblAlgn val="ctr"/>
        <c:lblOffset val="100"/>
        <c:noMultiLvlLbl val="0"/>
      </c:catAx>
      <c:valAx>
        <c:axId val="-1937519904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751718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8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83161636045494258"/>
          <c:y val="0.45891149023038785"/>
          <c:w val="0.16454505686789336"/>
          <c:h val="0.2077551764362789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363823886970327"/>
          <c:y val="4.1812796059775462E-2"/>
          <c:w val="0.74111005177606326"/>
          <c:h val="0.5896873630141286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'S-S_SEM'!$B$44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87EF-4D77-A585-8DB1F7F82ED2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9C98-4454-AB91-07907B173CA5}"/>
              </c:ext>
            </c:extLst>
          </c:dPt>
          <c:dPt>
            <c:idx val="7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F5C6-4448-B7D0-8FA570EFC97E}"/>
              </c:ext>
            </c:extLst>
          </c:dPt>
          <c:cat>
            <c:strRef>
              <c:f>'S-S_SEM'!$C$33:$EJ$33</c:f>
              <c:strCache>
                <c:ptCount val="14"/>
                <c:pt idx="0">
                  <c:v>PROM. 2022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'S-S_SEM'!$C$34:$EJ$34</c:f>
              <c:numCache>
                <c:formatCode>0.0%</c:formatCode>
                <c:ptCount val="14"/>
                <c:pt idx="0" formatCode="0%">
                  <c:v>0.98200931013421866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0.99895833333333328</c:v>
                </c:pt>
                <c:pt idx="13" formatCode="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C98-4454-AB91-07907B173CA5}"/>
            </c:ext>
          </c:extLst>
        </c:ser>
        <c:ser>
          <c:idx val="10"/>
          <c:order val="1"/>
          <c:tx>
            <c:strRef>
              <c:f>'S-S_SEM'!$B$35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87EF-4D77-A585-8DB1F7F82ED2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AC15-4585-9656-067D86B65786}"/>
              </c:ext>
            </c:extLst>
          </c:dPt>
          <c:dPt>
            <c:idx val="7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10-F5C6-4448-B7D0-8FA570EFC97E}"/>
              </c:ext>
            </c:extLst>
          </c:dPt>
          <c:cat>
            <c:strRef>
              <c:f>'S-S_SEM'!$C$33:$EJ$33</c:f>
              <c:strCache>
                <c:ptCount val="14"/>
                <c:pt idx="0">
                  <c:v>PROM. 2022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'S-S_SEM'!$C$35:$EJ$35</c:f>
              <c:numCache>
                <c:formatCode>0.0%</c:formatCode>
                <c:ptCount val="14"/>
                <c:pt idx="0" formatCode="0%">
                  <c:v>2.3132596739777491E-2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 formatCode="0%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C98-4454-AB91-07907B173C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937515552"/>
        <c:axId val="-1937516096"/>
      </c:barChart>
      <c:lineChart>
        <c:grouping val="standard"/>
        <c:varyColors val="0"/>
        <c:ser>
          <c:idx val="5"/>
          <c:order val="2"/>
          <c:tx>
            <c:strRef>
              <c:f>'S-S_SEM'!$B$36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9C98-4454-AB91-07907B173CA5}"/>
              </c:ext>
            </c:extLst>
          </c:dPt>
          <c:cat>
            <c:strRef>
              <c:f>'S-S_SEM'!$C$33:$EJ$33</c:f>
              <c:strCache>
                <c:ptCount val="14"/>
                <c:pt idx="0">
                  <c:v>PROM. 2022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'S-S_SEM'!$C$36:$EJ$36</c:f>
              <c:numCache>
                <c:formatCode>0.00</c:formatCode>
                <c:ptCount val="14"/>
                <c:pt idx="0" formatCode="0.0">
                  <c:v>3.3881730769230769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 formatCode="0.0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9C98-4454-AB91-07907B173CA5}"/>
            </c:ext>
          </c:extLst>
        </c:ser>
        <c:ser>
          <c:idx val="4"/>
          <c:order val="3"/>
          <c:tx>
            <c:strRef>
              <c:f>'S-S_SEM'!$B$37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'S-S_SEM'!$C$33:$EJ$33</c:f>
              <c:strCache>
                <c:ptCount val="14"/>
                <c:pt idx="0">
                  <c:v>PROM. 2022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'S-S_SEM'!$C$37:$EJ$37</c:f>
              <c:numCache>
                <c:formatCode>0.00</c:formatCode>
                <c:ptCount val="14"/>
                <c:pt idx="0" formatCode="0.0">
                  <c:v>2.6346153846153846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 formatCode="0.0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9C98-4454-AB91-07907B173C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7498688"/>
        <c:axId val="-1937528064"/>
      </c:lineChart>
      <c:catAx>
        <c:axId val="-19375155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37516096"/>
        <c:crosses val="autoZero"/>
        <c:auto val="1"/>
        <c:lblAlgn val="ctr"/>
        <c:lblOffset val="100"/>
        <c:noMultiLvlLbl val="0"/>
      </c:catAx>
      <c:valAx>
        <c:axId val="-193751609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 sz="1200"/>
                </a:pPr>
                <a:r>
                  <a:rPr lang="en-US" sz="1200"/>
                  <a:t>% DISPONIBILIDAD FISICA
% UTILIZACION</a:t>
                </a:r>
              </a:p>
            </c:rich>
          </c:tx>
          <c:layout>
            <c:manualLayout>
              <c:xMode val="edge"/>
              <c:yMode val="edge"/>
              <c:x val="3.6931664617378374E-2"/>
              <c:y val="5.0675329781908335E-2"/>
            </c:manualLayout>
          </c:layout>
          <c:overlay val="0"/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1937515552"/>
        <c:crosses val="autoZero"/>
        <c:crossBetween val="between"/>
        <c:majorUnit val="0.2"/>
      </c:valAx>
      <c:valAx>
        <c:axId val="-1937528064"/>
        <c:scaling>
          <c:orientation val="minMax"/>
          <c:max val="5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900"/>
                </a:pPr>
                <a:r>
                  <a:rPr lang="en-US" sz="900"/>
                  <a:t>HORAS
MTBF
MTTR</a:t>
                </a:r>
              </a:p>
            </c:rich>
          </c:tx>
          <c:overlay val="0"/>
        </c:title>
        <c:numFmt formatCode="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1937498688"/>
        <c:crosses val="max"/>
        <c:crossBetween val="between"/>
        <c:majorUnit val="10"/>
      </c:valAx>
      <c:catAx>
        <c:axId val="-193749868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37528064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txPr>
          <a:bodyPr/>
          <a:lstStyle/>
          <a:p>
            <a:pPr rtl="0">
              <a:defRPr sz="1200"/>
            </a:pPr>
            <a:endParaRPr lang="es-PE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'S-S_SEM'!$A$33</c:f>
          <c:strCache>
            <c:ptCount val="1"/>
            <c:pt idx="0">
              <c:v>TENDENCIA DE FLOTA SC-SERV</c:v>
            </c:pt>
          </c:strCache>
        </c:strRef>
      </c:tx>
      <c:layout>
        <c:manualLayout>
          <c:xMode val="edge"/>
          <c:yMode val="edge"/>
          <c:x val="0.25863142550046569"/>
          <c:y val="2.155362000402221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1457766437116013"/>
          <c:y val="0.20619310031005739"/>
          <c:w val="0.75133916356669928"/>
          <c:h val="0.42405625050713314"/>
        </c:manualLayout>
      </c:layout>
      <c:lineChart>
        <c:grouping val="standard"/>
        <c:varyColors val="0"/>
        <c:ser>
          <c:idx val="0"/>
          <c:order val="0"/>
          <c:tx>
            <c:strRef>
              <c:f>'S-S_SEM'!$C$55</c:f>
              <c:strCache>
                <c:ptCount val="1"/>
                <c:pt idx="0">
                  <c:v>% PREVENTIVO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'S-S_SEM'!$DE$54:$EF$54</c:f>
              <c:strCache>
                <c:ptCount val="9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</c:strCache>
            </c:strRef>
          </c:cat>
          <c:val>
            <c:numRef>
              <c:f>'S-S_SEM'!$D$55:$X$55</c:f>
            </c:numRef>
          </c:val>
          <c:smooth val="0"/>
          <c:extLst>
            <c:ext xmlns:c16="http://schemas.microsoft.com/office/drawing/2014/chart" uri="{C3380CC4-5D6E-409C-BE32-E72D297353CC}">
              <c16:uniqueId val="{00000000-6B15-4160-944A-F4D8C6E7766E}"/>
            </c:ext>
          </c:extLst>
        </c:ser>
        <c:ser>
          <c:idx val="1"/>
          <c:order val="1"/>
          <c:tx>
            <c:strRef>
              <c:f>'S-S_SEM'!$C$56</c:f>
              <c:strCache>
                <c:ptCount val="1"/>
                <c:pt idx="0">
                  <c:v>% CORREC. PROG.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'S-S_SEM'!$DE$54:$EF$54</c:f>
              <c:strCache>
                <c:ptCount val="9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</c:strCache>
            </c:strRef>
          </c:cat>
          <c:val>
            <c:numRef>
              <c:f>'S-S_SEM'!$D$56:$X$56</c:f>
            </c:numRef>
          </c:val>
          <c:smooth val="0"/>
          <c:extLst>
            <c:ext xmlns:c16="http://schemas.microsoft.com/office/drawing/2014/chart" uri="{C3380CC4-5D6E-409C-BE32-E72D297353CC}">
              <c16:uniqueId val="{00000001-6B15-4160-944A-F4D8C6E7766E}"/>
            </c:ext>
          </c:extLst>
        </c:ser>
        <c:ser>
          <c:idx val="2"/>
          <c:order val="2"/>
          <c:tx>
            <c:strRef>
              <c:f>'S-S_SEM'!$C$57</c:f>
              <c:strCache>
                <c:ptCount val="1"/>
                <c:pt idx="0">
                  <c:v>% CORREC. FALLA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'S-S_SEM'!$DE$54:$EF$54</c:f>
              <c:strCache>
                <c:ptCount val="9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</c:strCache>
            </c:strRef>
          </c:cat>
          <c:val>
            <c:numRef>
              <c:f>'S-S_SEM'!$BL$57:$BT$57</c:f>
            </c:numRef>
          </c:val>
          <c:smooth val="0"/>
          <c:extLst>
            <c:ext xmlns:c16="http://schemas.microsoft.com/office/drawing/2014/chart" uri="{C3380CC4-5D6E-409C-BE32-E72D297353CC}">
              <c16:uniqueId val="{00000002-6B15-4160-944A-F4D8C6E7766E}"/>
            </c:ext>
          </c:extLst>
        </c:ser>
        <c:ser>
          <c:idx val="3"/>
          <c:order val="3"/>
          <c:tx>
            <c:strRef>
              <c:f>'S-S_SEM'!$C$55</c:f>
              <c:strCache>
                <c:ptCount val="1"/>
                <c:pt idx="0">
                  <c:v>% PREVENTIVO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strRef>
              <c:f>'S-S_SEM'!$DE$54:$EF$54</c:f>
              <c:strCache>
                <c:ptCount val="9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</c:strCache>
            </c:strRef>
          </c:cat>
          <c:val>
            <c:numRef>
              <c:f>'S-S_SEM'!$AL$55:$AR$55</c:f>
            </c:numRef>
          </c:val>
          <c:smooth val="0"/>
          <c:extLst>
            <c:ext xmlns:c16="http://schemas.microsoft.com/office/drawing/2014/chart" uri="{C3380CC4-5D6E-409C-BE32-E72D297353CC}">
              <c16:uniqueId val="{00000000-A37E-49BD-9313-9DF41F1FEEE5}"/>
            </c:ext>
          </c:extLst>
        </c:ser>
        <c:ser>
          <c:idx val="4"/>
          <c:order val="4"/>
          <c:tx>
            <c:strRef>
              <c:f>'S-S_SEM'!$C$56</c:f>
              <c:strCache>
                <c:ptCount val="1"/>
                <c:pt idx="0">
                  <c:v>% CORREC. PROG.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cat>
            <c:strRef>
              <c:f>'S-S_SEM'!$DE$54:$EF$54</c:f>
              <c:strCache>
                <c:ptCount val="9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</c:strCache>
            </c:strRef>
          </c:cat>
          <c:val>
            <c:numRef>
              <c:f>'S-S_SEM'!$BY$56:$CG$56</c:f>
            </c:numRef>
          </c:val>
          <c:smooth val="0"/>
          <c:extLst>
            <c:ext xmlns:c16="http://schemas.microsoft.com/office/drawing/2014/chart" uri="{C3380CC4-5D6E-409C-BE32-E72D297353CC}">
              <c16:uniqueId val="{00000001-A37E-49BD-9313-9DF41F1FEEE5}"/>
            </c:ext>
          </c:extLst>
        </c:ser>
        <c:ser>
          <c:idx val="5"/>
          <c:order val="5"/>
          <c:tx>
            <c:strRef>
              <c:f>'S-S_SEM'!$C$55</c:f>
              <c:strCache>
                <c:ptCount val="1"/>
                <c:pt idx="0">
                  <c:v>% PREVENTIVO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strRef>
              <c:f>'S-S_SEM'!$DE$54:$EF$54</c:f>
              <c:strCache>
                <c:ptCount val="9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</c:strCache>
            </c:strRef>
          </c:cat>
          <c:val>
            <c:numRef>
              <c:f>'S-S_SEM'!$BF$55:$CN$55</c:f>
            </c:numRef>
          </c:val>
          <c:smooth val="0"/>
          <c:extLst>
            <c:ext xmlns:c16="http://schemas.microsoft.com/office/drawing/2014/chart" uri="{C3380CC4-5D6E-409C-BE32-E72D297353CC}">
              <c16:uniqueId val="{00000000-3104-4B16-B692-7FB4586A909C}"/>
            </c:ext>
          </c:extLst>
        </c:ser>
        <c:ser>
          <c:idx val="6"/>
          <c:order val="6"/>
          <c:tx>
            <c:strRef>
              <c:f>'S-S_SEM'!$C$57</c:f>
              <c:strCache>
                <c:ptCount val="1"/>
                <c:pt idx="0">
                  <c:v>% CORREC. FALLA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cat>
            <c:strRef>
              <c:f>'S-S_SEM'!$DE$54:$EF$54</c:f>
              <c:strCache>
                <c:ptCount val="9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</c:strCache>
            </c:strRef>
          </c:cat>
          <c:val>
            <c:numRef>
              <c:f>'S-S_SEM'!$DJ$57:$ED$57</c:f>
              <c:numCache>
                <c:formatCode>0.0%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2BF-4BF9-A244-24CBADE6607D}"/>
            </c:ext>
          </c:extLst>
        </c:ser>
        <c:ser>
          <c:idx val="7"/>
          <c:order val="7"/>
          <c:tx>
            <c:strRef>
              <c:f>'S-S_SEM'!$C$56</c:f>
              <c:strCache>
                <c:ptCount val="1"/>
                <c:pt idx="0">
                  <c:v>% CORREC. PROG.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cat>
            <c:strRef>
              <c:f>'S-S_SEM'!$DE$54:$EF$54</c:f>
              <c:strCache>
                <c:ptCount val="9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</c:strCache>
            </c:strRef>
          </c:cat>
          <c:val>
            <c:numRef>
              <c:f>'S-S_SEM'!$DD$56:$ED$56</c:f>
              <c:numCache>
                <c:formatCode>0.0%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71B-4D15-BDFC-A208510CD964}"/>
            </c:ext>
          </c:extLst>
        </c:ser>
        <c:ser>
          <c:idx val="8"/>
          <c:order val="8"/>
          <c:tx>
            <c:strRef>
              <c:f>'S-S_SEM'!$C$55</c:f>
              <c:strCache>
                <c:ptCount val="1"/>
                <c:pt idx="0">
                  <c:v>% PREVENTIVO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cat>
            <c:strRef>
              <c:f>'S-S_SEM'!$DE$54:$EF$54</c:f>
              <c:strCache>
                <c:ptCount val="9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</c:strCache>
            </c:strRef>
          </c:cat>
          <c:val>
            <c:numRef>
              <c:f>'S-S_SEM'!$DE$55:$EF$55</c:f>
              <c:numCache>
                <c:formatCode>0.0%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594-41CC-842A-3EE67B51EE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7503584"/>
        <c:axId val="-1937513376"/>
      </c:lineChart>
      <c:catAx>
        <c:axId val="-1937503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7513376"/>
        <c:crosses val="autoZero"/>
        <c:auto val="1"/>
        <c:lblAlgn val="ctr"/>
        <c:lblOffset val="100"/>
        <c:noMultiLvlLbl val="0"/>
      </c:catAx>
      <c:valAx>
        <c:axId val="-193751337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PE"/>
                  <a:t>% HH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750358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7912161439957027E-2"/>
          <c:y val="0.1388980850450007"/>
          <c:w val="0.86711822607691758"/>
          <c:h val="0.774015564625592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'S-S_SEM'!$EQ$61</c:f>
              <c:strCache>
                <c:ptCount val="1"/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'S-S_SEM'!$EQ$62</c:f>
              <c:numCache>
                <c:formatCode>General</c:formatCode>
                <c:ptCount val="1"/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'S-S_SEM'!$C$55:$C$57</c15:sqref>
                        </c15:formulaRef>
                      </c:ext>
                    </c:extLst>
                    <c:strCache>
                      <c:ptCount val="3"/>
                      <c:pt idx="0">
                        <c:v>% PREVENTIVO</c:v>
                      </c:pt>
                      <c:pt idx="1">
                        <c:v>% CORREC. PROG.</c:v>
                      </c:pt>
                      <c:pt idx="2">
                        <c:v>% CORREC. FALLA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0-A621-4236-8C77-178DD8EF3644}"/>
            </c:ext>
          </c:extLst>
        </c:ser>
        <c:ser>
          <c:idx val="1"/>
          <c:order val="1"/>
          <c:tx>
            <c:strRef>
              <c:f>'S-S_SEM'!$EI$54</c:f>
              <c:strCache>
                <c:ptCount val="1"/>
                <c:pt idx="0">
                  <c:v>PROM. 2024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'S-S_SEM'!$EI$55:$EI$57</c:f>
              <c:numCache>
                <c:formatCode>0.0%</c:formatCode>
                <c:ptCount val="3"/>
                <c:pt idx="0">
                  <c:v>0</c:v>
                </c:pt>
                <c:pt idx="1">
                  <c:v>3.5714285714285712E-2</c:v>
                </c:pt>
                <c:pt idx="2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'S-S_SEM'!$C$55:$C$57</c15:sqref>
                        </c15:formulaRef>
                      </c:ext>
                    </c:extLst>
                    <c:strCache>
                      <c:ptCount val="3"/>
                      <c:pt idx="0">
                        <c:v>% PREVENTIVO</c:v>
                      </c:pt>
                      <c:pt idx="1">
                        <c:v>% CORREC. PROG.</c:v>
                      </c:pt>
                      <c:pt idx="2">
                        <c:v>% CORREC. FALLA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1-A621-4236-8C77-178DD8EF36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78285296"/>
        <c:axId val="1524175424"/>
      </c:barChart>
      <c:catAx>
        <c:axId val="1778285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524175424"/>
        <c:crosses val="autoZero"/>
        <c:auto val="1"/>
        <c:lblAlgn val="ctr"/>
        <c:lblOffset val="100"/>
        <c:noMultiLvlLbl val="0"/>
      </c:catAx>
      <c:valAx>
        <c:axId val="1524175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782852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  <c:userShapes r:id="rId3"/>
</c:chartSpace>
</file>

<file path=xl/charts/chart1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'J-S'!$B$12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val>
            <c:numRef>
              <c:f>'J-S'!$C$2:$AP$2</c:f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6990-482A-8EC0-D995D24E6FD9}"/>
            </c:ext>
          </c:extLst>
        </c:ser>
        <c:ser>
          <c:idx val="10"/>
          <c:order val="1"/>
          <c:tx>
            <c:strRef>
              <c:f>'J-S'!$B$3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val>
            <c:numRef>
              <c:f>'J-S'!$C$3:$AP$3</c:f>
            </c:numRef>
          </c:val>
          <c:extLst>
            <c:ext xmlns:c16="http://schemas.microsoft.com/office/drawing/2014/chart" uri="{C3380CC4-5D6E-409C-BE32-E72D297353CC}">
              <c16:uniqueId val="{00000004-6990-482A-8EC0-D995D24E6F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937504672"/>
        <c:axId val="-1937530240"/>
      </c:barChart>
      <c:lineChart>
        <c:grouping val="standard"/>
        <c:varyColors val="0"/>
        <c:ser>
          <c:idx val="5"/>
          <c:order val="2"/>
          <c:tx>
            <c:strRef>
              <c:f>'J-S'!$B$4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val>
            <c:numRef>
              <c:f>'J-S'!$C$4:$AP$4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6-6990-482A-8EC0-D995D24E6FD9}"/>
            </c:ext>
          </c:extLst>
        </c:ser>
        <c:ser>
          <c:idx val="4"/>
          <c:order val="3"/>
          <c:tx>
            <c:strRef>
              <c:f>'J-S'!$B$5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val>
            <c:numRef>
              <c:f>'J-S'!$C$5:$AP$5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7-6990-482A-8EC0-D995D24E6F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7515008"/>
        <c:axId val="-1937506848"/>
      </c:lineChart>
      <c:catAx>
        <c:axId val="-19375046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37530240"/>
        <c:crosses val="autoZero"/>
        <c:auto val="1"/>
        <c:lblAlgn val="ctr"/>
        <c:lblOffset val="100"/>
        <c:noMultiLvlLbl val="0"/>
      </c:catAx>
      <c:valAx>
        <c:axId val="-193753024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7504672"/>
        <c:crosses val="autoZero"/>
        <c:crossBetween val="between"/>
      </c:valAx>
      <c:valAx>
        <c:axId val="-1937506848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7515008"/>
        <c:crosses val="max"/>
        <c:crossBetween val="between"/>
      </c:valAx>
      <c:catAx>
        <c:axId val="-193751500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37506848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'J-S'!$B$12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'J-S'!$D$12:$N$12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557E-4A4D-B0C5-73A5772B9508}"/>
            </c:ext>
          </c:extLst>
        </c:ser>
        <c:ser>
          <c:idx val="1"/>
          <c:order val="1"/>
          <c:tx>
            <c:strRef>
              <c:f>'J-S'!$B$15</c:f>
              <c:strCache>
                <c:ptCount val="1"/>
                <c:pt idx="0">
                  <c:v>% REP. NO PROG. </c:v>
                </c:pt>
              </c:strCache>
            </c:strRef>
          </c:tx>
          <c:val>
            <c:numRef>
              <c:f>'J-S'!$D$15:$N$15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557E-4A4D-B0C5-73A5772B9508}"/>
            </c:ext>
          </c:extLst>
        </c:ser>
        <c:ser>
          <c:idx val="2"/>
          <c:order val="2"/>
          <c:tx>
            <c:strRef>
              <c:f>'J-S'!$B$13</c:f>
              <c:strCache>
                <c:ptCount val="1"/>
                <c:pt idx="0">
                  <c:v>% MANTTO (PM) </c:v>
                </c:pt>
              </c:strCache>
            </c:strRef>
          </c:tx>
          <c:val>
            <c:numRef>
              <c:f>'J-S'!$D$13:$N$13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557E-4A4D-B0C5-73A5772B9508}"/>
            </c:ext>
          </c:extLst>
        </c:ser>
        <c:ser>
          <c:idx val="3"/>
          <c:order val="3"/>
          <c:tx>
            <c:strRef>
              <c:f>'J-S'!$B$14</c:f>
              <c:strCache>
                <c:ptCount val="1"/>
                <c:pt idx="0">
                  <c:v>% REP. PROG. </c:v>
                </c:pt>
              </c:strCache>
            </c:strRef>
          </c:tx>
          <c:val>
            <c:numRef>
              <c:f>'J-S'!$D$14:$N$14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557E-4A4D-B0C5-73A5772B9508}"/>
            </c:ext>
          </c:extLst>
        </c:ser>
        <c:ser>
          <c:idx val="4"/>
          <c:order val="4"/>
          <c:tx>
            <c:strRef>
              <c:f>'J-S'!$B$10</c:f>
              <c:strCache>
                <c:ptCount val="1"/>
                <c:pt idx="0">
                  <c:v>H. PROG.MES</c:v>
                </c:pt>
              </c:strCache>
            </c:strRef>
          </c:tx>
          <c:val>
            <c:numRef>
              <c:f>'J-S'!$D$10:$N$10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557E-4A4D-B0C5-73A5772B95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7526432"/>
        <c:axId val="-1937512288"/>
      </c:lineChart>
      <c:catAx>
        <c:axId val="-19375264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37512288"/>
        <c:crosses val="autoZero"/>
        <c:auto val="1"/>
        <c:lblAlgn val="ctr"/>
        <c:lblOffset val="100"/>
        <c:noMultiLvlLbl val="0"/>
      </c:catAx>
      <c:valAx>
        <c:axId val="-1937512288"/>
        <c:scaling>
          <c:orientation val="minMax"/>
          <c:max val="1"/>
          <c:min val="0.5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7526432"/>
        <c:crosses val="autoZero"/>
        <c:crossBetween val="between"/>
        <c:majorUnit val="7.0000000000000021E-2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'J-S_SEM'!$B$28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cat>
            <c:strRef>
              <c:f>'J-S_SEM'!$C$17:$EJ$17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'J-S_SEM'!$C$18:$EJ$18</c:f>
              <c:numCache>
                <c:formatCode>0%</c:formatCode>
                <c:ptCount val="14"/>
                <c:pt idx="0" formatCode="0.0%">
                  <c:v>0.73097794566544572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 formatCode="0.0%">
                  <c:v>1</c:v>
                </c:pt>
                <c:pt idx="13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3E3-4726-ADC3-47E0D72686CC}"/>
            </c:ext>
          </c:extLst>
        </c:ser>
        <c:ser>
          <c:idx val="10"/>
          <c:order val="1"/>
          <c:tx>
            <c:strRef>
              <c:f>'J-S_SEM'!$B$19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cat>
            <c:strRef>
              <c:f>'J-S_SEM'!$C$17:$EJ$17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'J-S_SEM'!$C$19:$EJ$19</c:f>
              <c:numCache>
                <c:formatCode>0%</c:formatCode>
                <c:ptCount val="14"/>
                <c:pt idx="0" formatCode="0.0%">
                  <c:v>1.3441665643571406E-2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 formatCode="0.0%">
                  <c:v>0</c:v>
                </c:pt>
                <c:pt idx="13" formatCode="0.00%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3E3-4726-ADC3-47E0D72686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937525888"/>
        <c:axId val="-1937510656"/>
      </c:barChart>
      <c:lineChart>
        <c:grouping val="standard"/>
        <c:varyColors val="0"/>
        <c:ser>
          <c:idx val="5"/>
          <c:order val="2"/>
          <c:tx>
            <c:strRef>
              <c:f>'J-S_SEM'!$B$20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'J-S_SEM'!$C$17:$EJ$17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'J-S_SEM'!$C$20:$EJ$20</c:f>
              <c:numCache>
                <c:formatCode>0.00</c:formatCode>
                <c:ptCount val="14"/>
                <c:pt idx="0">
                  <c:v>0.7832558168639957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23E3-4726-ADC3-47E0D72686CC}"/>
            </c:ext>
          </c:extLst>
        </c:ser>
        <c:ser>
          <c:idx val="4"/>
          <c:order val="3"/>
          <c:tx>
            <c:strRef>
              <c:f>'J-S_SEM'!$B$21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'J-S_SEM'!$C$17:$EJ$17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'J-S_SEM'!$C$21:$EJ$21</c:f>
              <c:numCache>
                <c:formatCode>0.00</c:formatCode>
                <c:ptCount val="14"/>
                <c:pt idx="0">
                  <c:v>39.362099358974362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23E3-4726-ADC3-47E0D72686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7519360"/>
        <c:axId val="-1937502496"/>
      </c:lineChart>
      <c:catAx>
        <c:axId val="-19375258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37510656"/>
        <c:crosses val="autoZero"/>
        <c:auto val="1"/>
        <c:lblAlgn val="ctr"/>
        <c:lblOffset val="100"/>
        <c:noMultiLvlLbl val="0"/>
      </c:catAx>
      <c:valAx>
        <c:axId val="-19375106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7525888"/>
        <c:crosses val="autoZero"/>
        <c:crossBetween val="between"/>
      </c:valAx>
      <c:valAx>
        <c:axId val="-1937502496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7519360"/>
        <c:crosses val="max"/>
        <c:crossBetween val="between"/>
      </c:valAx>
      <c:catAx>
        <c:axId val="-193751936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37502496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'J-S_SEM'!$B$28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'J-S_SEM'!#REF!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22DA-4D5E-96B1-BBBED91F81D6}"/>
            </c:ext>
          </c:extLst>
        </c:ser>
        <c:ser>
          <c:idx val="1"/>
          <c:order val="1"/>
          <c:tx>
            <c:strRef>
              <c:f>'J-S_SEM'!$B$31</c:f>
              <c:strCache>
                <c:ptCount val="1"/>
                <c:pt idx="0">
                  <c:v>% CORREC. FALLA</c:v>
                </c:pt>
              </c:strCache>
            </c:strRef>
          </c:tx>
          <c:val>
            <c:numRef>
              <c:f>'J-S_SEM'!#REF!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22DA-4D5E-96B1-BBBED91F81D6}"/>
            </c:ext>
          </c:extLst>
        </c:ser>
        <c:ser>
          <c:idx val="2"/>
          <c:order val="2"/>
          <c:tx>
            <c:strRef>
              <c:f>'J-S_SEM'!$B$29</c:f>
              <c:strCache>
                <c:ptCount val="1"/>
                <c:pt idx="0">
                  <c:v>% PREVENTIVO</c:v>
                </c:pt>
              </c:strCache>
            </c:strRef>
          </c:tx>
          <c:val>
            <c:numRef>
              <c:f>'J-S_SEM'!#REF!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22DA-4D5E-96B1-BBBED91F81D6}"/>
            </c:ext>
          </c:extLst>
        </c:ser>
        <c:ser>
          <c:idx val="3"/>
          <c:order val="3"/>
          <c:tx>
            <c:strRef>
              <c:f>'J-S_SEM'!$B$30</c:f>
              <c:strCache>
                <c:ptCount val="1"/>
                <c:pt idx="0">
                  <c:v>% CORREC. PROG.</c:v>
                </c:pt>
              </c:strCache>
            </c:strRef>
          </c:tx>
          <c:val>
            <c:numRef>
              <c:f>'J-S_SEM'!#REF!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22DA-4D5E-96B1-BBBED91F81D6}"/>
            </c:ext>
          </c:extLst>
        </c:ser>
        <c:ser>
          <c:idx val="4"/>
          <c:order val="4"/>
          <c:tx>
            <c:strRef>
              <c:f>'J-S_SEM'!$B$26</c:f>
              <c:strCache>
                <c:ptCount val="1"/>
                <c:pt idx="0">
                  <c:v>H. PROG.SEM</c:v>
                </c:pt>
              </c:strCache>
            </c:strRef>
          </c:tx>
          <c:val>
            <c:numRef>
              <c:f>'J-S_SEM'!#REF!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22DA-4D5E-96B1-BBBED91F81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7501952"/>
        <c:axId val="-1937501408"/>
      </c:lineChart>
      <c:catAx>
        <c:axId val="-19375019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37501408"/>
        <c:crosses val="autoZero"/>
        <c:auto val="1"/>
        <c:lblAlgn val="ctr"/>
        <c:lblOffset val="100"/>
        <c:noMultiLvlLbl val="0"/>
      </c:catAx>
      <c:valAx>
        <c:axId val="-1937501408"/>
        <c:scaling>
          <c:orientation val="minMax"/>
          <c:max val="1"/>
          <c:min val="0.18000000000000024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7501952"/>
        <c:crosses val="autoZero"/>
        <c:crossBetween val="between"/>
        <c:majorUnit val="6.0000000000000032E-2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'J-S_SEM'!$B$44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5366-48EF-9121-A23373AE03E0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EEA8-422B-BB67-52D5CFB13976}"/>
              </c:ext>
            </c:extLst>
          </c:dPt>
          <c:dPt>
            <c:idx val="7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229F-4366-983D-E19F429E22E2}"/>
              </c:ext>
            </c:extLst>
          </c:dPt>
          <c:cat>
            <c:strRef>
              <c:f>'J-S_SEM'!$C$33:$EJ$33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'J-S_SEM'!$C$34:$EJ$34</c:f>
              <c:numCache>
                <c:formatCode>0%</c:formatCode>
                <c:ptCount val="14"/>
                <c:pt idx="0" formatCode="0.0%">
                  <c:v>0.8055112942612942</c:v>
                </c:pt>
                <c:pt idx="1">
                  <c:v>0.8410714285714288</c:v>
                </c:pt>
                <c:pt idx="2">
                  <c:v>0.86904761904761896</c:v>
                </c:pt>
                <c:pt idx="3">
                  <c:v>0.95416666666666705</c:v>
                </c:pt>
                <c:pt idx="4">
                  <c:v>0.9375</c:v>
                </c:pt>
                <c:pt idx="5">
                  <c:v>0.64107142857142896</c:v>
                </c:pt>
                <c:pt idx="6">
                  <c:v>0.4904</c:v>
                </c:pt>
                <c:pt idx="7">
                  <c:v>0.93273809523809514</c:v>
                </c:pt>
                <c:pt idx="8">
                  <c:v>0.93053571428571402</c:v>
                </c:pt>
                <c:pt idx="9">
                  <c:v>0.77678571428571397</c:v>
                </c:pt>
                <c:pt idx="10">
                  <c:v>0.92261904761904778</c:v>
                </c:pt>
                <c:pt idx="11">
                  <c:v>0.89523809523809528</c:v>
                </c:pt>
                <c:pt idx="12" formatCode="0.0%">
                  <c:v>0.84501641156462592</c:v>
                </c:pt>
                <c:pt idx="13" formatCode="0.0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EA8-422B-BB67-52D5CFB13976}"/>
            </c:ext>
          </c:extLst>
        </c:ser>
        <c:ser>
          <c:idx val="10"/>
          <c:order val="1"/>
          <c:tx>
            <c:strRef>
              <c:f>'J-S_SEM'!$B$35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5366-48EF-9121-A23373AE03E0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1B98-479E-B182-320F49666958}"/>
              </c:ext>
            </c:extLst>
          </c:dPt>
          <c:cat>
            <c:strRef>
              <c:f>'J-S_SEM'!$C$33:$EJ$33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'J-S_SEM'!$C$35:$EJ$35</c:f>
              <c:numCache>
                <c:formatCode>0%</c:formatCode>
                <c:ptCount val="14"/>
                <c:pt idx="0" formatCode="0.0%">
                  <c:v>4.8294546983824176E-2</c:v>
                </c:pt>
                <c:pt idx="1">
                  <c:v>7.4327667409084169E-2</c:v>
                </c:pt>
                <c:pt idx="2">
                  <c:v>5.1208509808786301E-2</c:v>
                </c:pt>
                <c:pt idx="3">
                  <c:v>3.9841808668116499E-2</c:v>
                </c:pt>
                <c:pt idx="4">
                  <c:v>1.2403100775193798E-2</c:v>
                </c:pt>
                <c:pt idx="5">
                  <c:v>1.9662461084712399E-2</c:v>
                </c:pt>
                <c:pt idx="6">
                  <c:v>0</c:v>
                </c:pt>
                <c:pt idx="7">
                  <c:v>6.2819081046585831E-2</c:v>
                </c:pt>
                <c:pt idx="8">
                  <c:v>6.3589124611189707E-2</c:v>
                </c:pt>
                <c:pt idx="9">
                  <c:v>6.9044571444879702E-2</c:v>
                </c:pt>
                <c:pt idx="10">
                  <c:v>9.7076546364313843E-2</c:v>
                </c:pt>
                <c:pt idx="11">
                  <c:v>7.7741407528641573E-2</c:v>
                </c:pt>
                <c:pt idx="12" formatCode="0.0%">
                  <c:v>5.518804806773641E-2</c:v>
                </c:pt>
                <c:pt idx="13" formatCode="0.00%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EA8-422B-BB67-52D5CFB139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937518816"/>
        <c:axId val="-1937510112"/>
      </c:barChart>
      <c:lineChart>
        <c:grouping val="standard"/>
        <c:varyColors val="0"/>
        <c:ser>
          <c:idx val="5"/>
          <c:order val="2"/>
          <c:tx>
            <c:strRef>
              <c:f>'J-S_SEM'!$B$36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EEA8-422B-BB67-52D5CFB13976}"/>
              </c:ext>
            </c:extLst>
          </c:dPt>
          <c:cat>
            <c:strRef>
              <c:f>'J-S_SEM'!$C$33:$EJ$33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'J-S_SEM'!$C$36:$EJ$36</c:f>
              <c:numCache>
                <c:formatCode>0.00</c:formatCode>
                <c:ptCount val="14"/>
                <c:pt idx="0">
                  <c:v>2.8245719813861028</c:v>
                </c:pt>
                <c:pt idx="1">
                  <c:v>1.3128124256129492</c:v>
                </c:pt>
                <c:pt idx="2">
                  <c:v>1.4952884864165588</c:v>
                </c:pt>
                <c:pt idx="3">
                  <c:v>2.1288806431663576</c:v>
                </c:pt>
                <c:pt idx="4">
                  <c:v>1.9534883720930234</c:v>
                </c:pt>
                <c:pt idx="5">
                  <c:v>2.1176470588235294</c:v>
                </c:pt>
                <c:pt idx="6">
                  <c:v>0</c:v>
                </c:pt>
                <c:pt idx="7">
                  <c:v>2.4609375</c:v>
                </c:pt>
                <c:pt idx="8">
                  <c:v>4.9704439252336448</c:v>
                </c:pt>
                <c:pt idx="9">
                  <c:v>3.0034388578522653</c:v>
                </c:pt>
                <c:pt idx="10">
                  <c:v>3.0093729372937292</c:v>
                </c:pt>
                <c:pt idx="11">
                  <c:v>1.9487179487179489</c:v>
                </c:pt>
                <c:pt idx="12">
                  <c:v>2.2749829582026875</c:v>
                </c:pt>
                <c:pt idx="13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EEA8-422B-BB67-52D5CFB13976}"/>
            </c:ext>
          </c:extLst>
        </c:ser>
        <c:ser>
          <c:idx val="4"/>
          <c:order val="3"/>
          <c:tx>
            <c:strRef>
              <c:f>'J-S_SEM'!$B$37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'J-S_SEM'!$C$33:$EJ$33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'J-S_SEM'!$C$37:$EJ$37</c:f>
              <c:numCache>
                <c:formatCode>0.00</c:formatCode>
                <c:ptCount val="14"/>
                <c:pt idx="0">
                  <c:v>11.60604967948718</c:v>
                </c:pt>
                <c:pt idx="1">
                  <c:v>2.0874999999999999</c:v>
                </c:pt>
                <c:pt idx="2">
                  <c:v>4.4000000000000004</c:v>
                </c:pt>
                <c:pt idx="3">
                  <c:v>2.5666666666666664</c:v>
                </c:pt>
                <c:pt idx="4">
                  <c:v>0</c:v>
                </c:pt>
                <c:pt idx="5">
                  <c:v>0</c:v>
                </c:pt>
                <c:pt idx="6">
                  <c:v>82</c:v>
                </c:pt>
                <c:pt idx="7">
                  <c:v>2.8250000000000002</c:v>
                </c:pt>
                <c:pt idx="8">
                  <c:v>5.835</c:v>
                </c:pt>
                <c:pt idx="9">
                  <c:v>7.833333333333333</c:v>
                </c:pt>
                <c:pt idx="10">
                  <c:v>2.6</c:v>
                </c:pt>
                <c:pt idx="11">
                  <c:v>2.9333333333333336</c:v>
                </c:pt>
                <c:pt idx="12">
                  <c:v>7.0146232993197284</c:v>
                </c:pt>
                <c:pt idx="13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EEA8-422B-BB67-52D5CFB139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7509568"/>
        <c:axId val="-1937506304"/>
      </c:lineChart>
      <c:catAx>
        <c:axId val="-19375188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37510112"/>
        <c:crosses val="autoZero"/>
        <c:auto val="1"/>
        <c:lblAlgn val="ctr"/>
        <c:lblOffset val="100"/>
        <c:noMultiLvlLbl val="0"/>
      </c:catAx>
      <c:valAx>
        <c:axId val="-193751011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7518816"/>
        <c:crosses val="autoZero"/>
        <c:crossBetween val="between"/>
      </c:valAx>
      <c:valAx>
        <c:axId val="-1937506304"/>
        <c:scaling>
          <c:orientation val="minMax"/>
          <c:max val="18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7509568"/>
        <c:crosses val="max"/>
        <c:crossBetween val="between"/>
      </c:valAx>
      <c:catAx>
        <c:axId val="-193750956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37506304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'J-S_SEM'!$B$44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'J-S_SEM'!#REF!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D66C-4BFE-B682-E2A83EE42778}"/>
            </c:ext>
          </c:extLst>
        </c:ser>
        <c:ser>
          <c:idx val="1"/>
          <c:order val="1"/>
          <c:tx>
            <c:strRef>
              <c:f>'J-S_SEM'!$B$47</c:f>
              <c:strCache>
                <c:ptCount val="1"/>
                <c:pt idx="0">
                  <c:v>% CORREC. FALLA</c:v>
                </c:pt>
              </c:strCache>
            </c:strRef>
          </c:tx>
          <c:val>
            <c:numRef>
              <c:f>'J-S_SEM'!#REF!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D66C-4BFE-B682-E2A83EE42778}"/>
            </c:ext>
          </c:extLst>
        </c:ser>
        <c:ser>
          <c:idx val="2"/>
          <c:order val="2"/>
          <c:tx>
            <c:strRef>
              <c:f>'J-S_SEM'!$B$45</c:f>
              <c:strCache>
                <c:ptCount val="1"/>
                <c:pt idx="0">
                  <c:v>% PREVENTIVO</c:v>
                </c:pt>
              </c:strCache>
            </c:strRef>
          </c:tx>
          <c:val>
            <c:numRef>
              <c:f>'J-S_SEM'!#REF!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D66C-4BFE-B682-E2A83EE42778}"/>
            </c:ext>
          </c:extLst>
        </c:ser>
        <c:ser>
          <c:idx val="3"/>
          <c:order val="3"/>
          <c:tx>
            <c:strRef>
              <c:f>'J-S_SEM'!$B$46</c:f>
              <c:strCache>
                <c:ptCount val="1"/>
                <c:pt idx="0">
                  <c:v>% CORREC. PROG.</c:v>
                </c:pt>
              </c:strCache>
            </c:strRef>
          </c:tx>
          <c:val>
            <c:numRef>
              <c:f>'J-S_SEM'!#REF!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D66C-4BFE-B682-E2A83EE42778}"/>
            </c:ext>
          </c:extLst>
        </c:ser>
        <c:ser>
          <c:idx val="4"/>
          <c:order val="4"/>
          <c:tx>
            <c:strRef>
              <c:f>'J-S_SEM'!$B$42</c:f>
              <c:strCache>
                <c:ptCount val="1"/>
                <c:pt idx="0">
                  <c:v>H. PROG.SEM</c:v>
                </c:pt>
              </c:strCache>
            </c:strRef>
          </c:tx>
          <c:val>
            <c:numRef>
              <c:f>'J-S_SEM'!#REF!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D66C-4BFE-B682-E2A83EE427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7522624"/>
        <c:axId val="-1937508480"/>
      </c:lineChart>
      <c:catAx>
        <c:axId val="-19375226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37508480"/>
        <c:crosses val="autoZero"/>
        <c:auto val="1"/>
        <c:lblAlgn val="ctr"/>
        <c:lblOffset val="100"/>
        <c:noMultiLvlLbl val="0"/>
      </c:catAx>
      <c:valAx>
        <c:axId val="-1937508480"/>
        <c:scaling>
          <c:orientation val="minMax"/>
          <c:max val="1"/>
          <c:min val="0.30000000000000032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7522624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'J-S_SEM'!$B$124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'J-S_SEM'!#REF!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6893-44D9-8BE1-E72C7C001CD5}"/>
            </c:ext>
          </c:extLst>
        </c:ser>
        <c:ser>
          <c:idx val="1"/>
          <c:order val="1"/>
          <c:tx>
            <c:strRef>
              <c:f>'J-S_SEM'!$B$127</c:f>
              <c:strCache>
                <c:ptCount val="1"/>
                <c:pt idx="0">
                  <c:v>% CORREC. FALLA</c:v>
                </c:pt>
              </c:strCache>
            </c:strRef>
          </c:tx>
          <c:val>
            <c:numRef>
              <c:f>'J-S_SEM'!#REF!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6893-44D9-8BE1-E72C7C001CD5}"/>
            </c:ext>
          </c:extLst>
        </c:ser>
        <c:ser>
          <c:idx val="2"/>
          <c:order val="2"/>
          <c:tx>
            <c:strRef>
              <c:f>'J-S_SEM'!$B$125</c:f>
              <c:strCache>
                <c:ptCount val="1"/>
                <c:pt idx="0">
                  <c:v>% PREVENTIVO</c:v>
                </c:pt>
              </c:strCache>
            </c:strRef>
          </c:tx>
          <c:val>
            <c:numRef>
              <c:f>'J-S_SEM'!#REF!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6893-44D9-8BE1-E72C7C001CD5}"/>
            </c:ext>
          </c:extLst>
        </c:ser>
        <c:ser>
          <c:idx val="3"/>
          <c:order val="3"/>
          <c:tx>
            <c:strRef>
              <c:f>'J-S_SEM'!$B$126</c:f>
              <c:strCache>
                <c:ptCount val="1"/>
                <c:pt idx="0">
                  <c:v>% CORREC. PROG.</c:v>
                </c:pt>
              </c:strCache>
            </c:strRef>
          </c:tx>
          <c:val>
            <c:numRef>
              <c:f>'J-S_SEM'!#REF!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6893-44D9-8BE1-E72C7C001CD5}"/>
            </c:ext>
          </c:extLst>
        </c:ser>
        <c:ser>
          <c:idx val="4"/>
          <c:order val="4"/>
          <c:tx>
            <c:strRef>
              <c:f>'J-S_SEM'!$B$122</c:f>
              <c:strCache>
                <c:ptCount val="1"/>
                <c:pt idx="0">
                  <c:v>H. PROG.SEM</c:v>
                </c:pt>
              </c:strCache>
            </c:strRef>
          </c:tx>
          <c:val>
            <c:numRef>
              <c:f>'J-S_SEM'!#REF!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6893-44D9-8BE1-E72C7C001C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52256"/>
        <c:axId val="-1983157152"/>
      </c:lineChart>
      <c:catAx>
        <c:axId val="-19831522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83157152"/>
        <c:crosses val="autoZero"/>
        <c:auto val="1"/>
        <c:lblAlgn val="ctr"/>
        <c:lblOffset val="100"/>
        <c:noMultiLvlLbl val="0"/>
      </c:catAx>
      <c:valAx>
        <c:axId val="-1983157152"/>
        <c:scaling>
          <c:orientation val="minMax"/>
          <c:max val="1"/>
          <c:min val="0.5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3152256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'J-S'!$B$2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val>
            <c:numRef>
              <c:f>'J-S'!$C$2:$AP$2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226B-4609-9724-D48D477A0366}"/>
            </c:ext>
          </c:extLst>
        </c:ser>
        <c:ser>
          <c:idx val="1"/>
          <c:order val="1"/>
          <c:tx>
            <c:strRef>
              <c:f>'J-S'!$B$3</c:f>
              <c:strCache>
                <c:ptCount val="1"/>
                <c:pt idx="0">
                  <c:v>UTIL</c:v>
                </c:pt>
              </c:strCache>
            </c:strRef>
          </c:tx>
          <c:val>
            <c:numRef>
              <c:f>'J-S'!$C$3:$AP$3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2EEA-4E0C-B736-50493188B5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47360"/>
        <c:axId val="-1983153888"/>
      </c:lineChart>
      <c:catAx>
        <c:axId val="-19831473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53888"/>
        <c:crosses val="autoZero"/>
        <c:auto val="1"/>
        <c:lblAlgn val="ctr"/>
        <c:lblOffset val="100"/>
        <c:noMultiLvlLbl val="0"/>
      </c:catAx>
      <c:valAx>
        <c:axId val="-198315388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47360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'J-S_SEM'!$B$18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'J-S_SEM'!$C$17:$EJ$17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'J-S_SEM'!$C$18:$EJ$18</c:f>
              <c:numCache>
                <c:formatCode>0%</c:formatCode>
                <c:ptCount val="14"/>
                <c:pt idx="0" formatCode="0.0%">
                  <c:v>0.73097794566544572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 formatCode="0.0%">
                  <c:v>1</c:v>
                </c:pt>
                <c:pt idx="13" formatCode="0.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2AF-438A-B970-D124C2535E64}"/>
            </c:ext>
          </c:extLst>
        </c:ser>
        <c:ser>
          <c:idx val="1"/>
          <c:order val="1"/>
          <c:tx>
            <c:strRef>
              <c:f>'J-S_SEM'!$B$19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'J-S_SEM'!$C$17:$EJ$17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'J-S_SEM'!$C$19:$EJ$19</c:f>
              <c:numCache>
                <c:formatCode>0%</c:formatCode>
                <c:ptCount val="14"/>
                <c:pt idx="0" formatCode="0.0%">
                  <c:v>1.3441665643571406E-2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 formatCode="0.0%">
                  <c:v>0</c:v>
                </c:pt>
                <c:pt idx="13" formatCode="0.00%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A2B-4608-882B-75EFED2610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75648"/>
        <c:axId val="-1983173472"/>
      </c:lineChart>
      <c:catAx>
        <c:axId val="-19831756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73472"/>
        <c:crosses val="autoZero"/>
        <c:auto val="1"/>
        <c:lblAlgn val="ctr"/>
        <c:lblOffset val="100"/>
        <c:noMultiLvlLbl val="0"/>
      </c:catAx>
      <c:valAx>
        <c:axId val="-19831734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75648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'J-S_SEM'!$B$34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'J-S_SEM'!$C$33:$EJ$33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'J-S_SEM'!$C$34:$EJ$34</c:f>
              <c:numCache>
                <c:formatCode>0%</c:formatCode>
                <c:ptCount val="14"/>
                <c:pt idx="0" formatCode="0.0%">
                  <c:v>0.8055112942612942</c:v>
                </c:pt>
                <c:pt idx="1">
                  <c:v>0.8410714285714288</c:v>
                </c:pt>
                <c:pt idx="2">
                  <c:v>0.86904761904761896</c:v>
                </c:pt>
                <c:pt idx="3">
                  <c:v>0.95416666666666705</c:v>
                </c:pt>
                <c:pt idx="4">
                  <c:v>0.9375</c:v>
                </c:pt>
                <c:pt idx="5">
                  <c:v>0.64107142857142896</c:v>
                </c:pt>
                <c:pt idx="6">
                  <c:v>0.4904</c:v>
                </c:pt>
                <c:pt idx="7">
                  <c:v>0.93273809523809514</c:v>
                </c:pt>
                <c:pt idx="8">
                  <c:v>0.93053571428571402</c:v>
                </c:pt>
                <c:pt idx="9">
                  <c:v>0.77678571428571397</c:v>
                </c:pt>
                <c:pt idx="10">
                  <c:v>0.92261904761904778</c:v>
                </c:pt>
                <c:pt idx="11">
                  <c:v>0.89523809523809528</c:v>
                </c:pt>
                <c:pt idx="12" formatCode="0.0%">
                  <c:v>0.84501641156462592</c:v>
                </c:pt>
                <c:pt idx="13" formatCode="0.0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8B2-4B73-A6F5-C75A5A19F9C5}"/>
            </c:ext>
          </c:extLst>
        </c:ser>
        <c:ser>
          <c:idx val="1"/>
          <c:order val="1"/>
          <c:tx>
            <c:strRef>
              <c:f>'J-S_SEM'!$B$35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'J-S_SEM'!$C$33:$EJ$33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'J-S_SEM'!$C$35:$EJ$35</c:f>
              <c:numCache>
                <c:formatCode>0%</c:formatCode>
                <c:ptCount val="14"/>
                <c:pt idx="0" formatCode="0.0%">
                  <c:v>4.8294546983824176E-2</c:v>
                </c:pt>
                <c:pt idx="1">
                  <c:v>7.4327667409084169E-2</c:v>
                </c:pt>
                <c:pt idx="2">
                  <c:v>5.1208509808786301E-2</c:v>
                </c:pt>
                <c:pt idx="3">
                  <c:v>3.9841808668116499E-2</c:v>
                </c:pt>
                <c:pt idx="4">
                  <c:v>1.2403100775193798E-2</c:v>
                </c:pt>
                <c:pt idx="5">
                  <c:v>1.9662461084712399E-2</c:v>
                </c:pt>
                <c:pt idx="6">
                  <c:v>0</c:v>
                </c:pt>
                <c:pt idx="7">
                  <c:v>6.2819081046585831E-2</c:v>
                </c:pt>
                <c:pt idx="8">
                  <c:v>6.3589124611189707E-2</c:v>
                </c:pt>
                <c:pt idx="9">
                  <c:v>6.9044571444879702E-2</c:v>
                </c:pt>
                <c:pt idx="10">
                  <c:v>9.7076546364313843E-2</c:v>
                </c:pt>
                <c:pt idx="11">
                  <c:v>7.7741407528641573E-2</c:v>
                </c:pt>
                <c:pt idx="12" formatCode="0.0%">
                  <c:v>5.518804806773641E-2</c:v>
                </c:pt>
                <c:pt idx="13" formatCode="0.00%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9AA-4364-BE9E-173DD459B0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55520"/>
        <c:axId val="-1983175104"/>
      </c:lineChart>
      <c:catAx>
        <c:axId val="-19831555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75104"/>
        <c:crosses val="autoZero"/>
        <c:auto val="1"/>
        <c:lblAlgn val="ctr"/>
        <c:lblOffset val="100"/>
        <c:noMultiLvlLbl val="0"/>
      </c:catAx>
      <c:valAx>
        <c:axId val="-198317510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55520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407897470783884"/>
          <c:y val="0.1960418648451267"/>
          <c:w val="0.83203064945396721"/>
          <c:h val="0.66531621668586494"/>
        </c:manualLayout>
      </c:layout>
      <c:lineChart>
        <c:grouping val="standard"/>
        <c:varyColors val="0"/>
        <c:ser>
          <c:idx val="0"/>
          <c:order val="0"/>
          <c:tx>
            <c:strRef>
              <c:f>'J-S_SEM'!$B$114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'J-S_SEM'!$C$113:$EJ$113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21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'J-S_SEM'!$C$114:$EJ$114</c:f>
              <c:numCache>
                <c:formatCode>0.0%</c:formatCode>
                <c:ptCount val="14"/>
                <c:pt idx="0">
                  <c:v>0.79366882205433442</c:v>
                </c:pt>
                <c:pt idx="1">
                  <c:v>0.90423611111111113</c:v>
                </c:pt>
                <c:pt idx="2">
                  <c:v>0.86398809523809506</c:v>
                </c:pt>
                <c:pt idx="3">
                  <c:v>0.87361111111111123</c:v>
                </c:pt>
                <c:pt idx="4">
                  <c:v>0.94523809523809532</c:v>
                </c:pt>
                <c:pt idx="5">
                  <c:v>0.73338293650793673</c:v>
                </c:pt>
                <c:pt idx="6">
                  <c:v>0.65434283333333332</c:v>
                </c:pt>
                <c:pt idx="7">
                  <c:v>0.81319444444444444</c:v>
                </c:pt>
                <c:pt idx="8">
                  <c:v>0.91930555555555549</c:v>
                </c:pt>
                <c:pt idx="9">
                  <c:v>0.90211309523809513</c:v>
                </c:pt>
                <c:pt idx="10">
                  <c:v>0.84226190476190477</c:v>
                </c:pt>
                <c:pt idx="11">
                  <c:v>0.91729166666666673</c:v>
                </c:pt>
                <c:pt idx="12">
                  <c:v>0.87194888809523818</c:v>
                </c:pt>
                <c:pt idx="13" formatCode="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FD6-4E0C-9A54-6581FC29CD4D}"/>
            </c:ext>
          </c:extLst>
        </c:ser>
        <c:ser>
          <c:idx val="1"/>
          <c:order val="1"/>
          <c:tx>
            <c:strRef>
              <c:f>'J-S_SEM'!$B$115</c:f>
              <c:strCache>
                <c:ptCount val="1"/>
                <c:pt idx="0">
                  <c:v>UTIL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'J-S_SEM'!$C$113:$EJ$113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21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'J-S_SEM'!$C$115:$EJ$115</c:f>
              <c:numCache>
                <c:formatCode>0.0%</c:formatCode>
                <c:ptCount val="14"/>
                <c:pt idx="0">
                  <c:v>7.0365884344274099E-2</c:v>
                </c:pt>
                <c:pt idx="1">
                  <c:v>0.18326259944496681</c:v>
                </c:pt>
                <c:pt idx="2">
                  <c:v>0.17781896769378056</c:v>
                </c:pt>
                <c:pt idx="3">
                  <c:v>0.242342628710111</c:v>
                </c:pt>
                <c:pt idx="4">
                  <c:v>0.2007140579434763</c:v>
                </c:pt>
                <c:pt idx="5">
                  <c:v>0.1458997765516809</c:v>
                </c:pt>
                <c:pt idx="6">
                  <c:v>0.1239</c:v>
                </c:pt>
                <c:pt idx="7">
                  <c:v>0.19008729856218487</c:v>
                </c:pt>
                <c:pt idx="8">
                  <c:v>6.2826263033554916E-2</c:v>
                </c:pt>
                <c:pt idx="9">
                  <c:v>5.9482060321163842E-2</c:v>
                </c:pt>
                <c:pt idx="10">
                  <c:v>8.5955875973329612E-2</c:v>
                </c:pt>
                <c:pt idx="11">
                  <c:v>8.1775149392102078E-2</c:v>
                </c:pt>
                <c:pt idx="12">
                  <c:v>0.14780117407266938</c:v>
                </c:pt>
                <c:pt idx="13" formatCode="0%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14C-4551-810C-867447AE36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60416"/>
        <c:axId val="-1983156608"/>
      </c:lineChart>
      <c:catAx>
        <c:axId val="-19831604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layout>
            <c:manualLayout>
              <c:xMode val="edge"/>
              <c:yMode val="edge"/>
              <c:x val="0.51274236033835052"/>
              <c:y val="0.9473866718085237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56608"/>
        <c:crosses val="autoZero"/>
        <c:auto val="1"/>
        <c:lblAlgn val="ctr"/>
        <c:lblOffset val="100"/>
        <c:noMultiLvlLbl val="0"/>
      </c:catAx>
      <c:valAx>
        <c:axId val="-198315660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UTILIZACION</a:t>
                </a:r>
                <a:r>
                  <a:rPr lang="en-US" baseline="0"/>
                  <a:t> Y DISPONIBILIDAD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60416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'J-S'!$A$1</c:f>
              <c:strCache>
                <c:ptCount val="1"/>
                <c:pt idx="0">
                  <c:v>ROBOLT - 01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multiLvlStrRef>
              <c:f>'J-S'!$C$49:$N$49</c:f>
            </c:multiLvlStrRef>
          </c:cat>
          <c:val>
            <c:numRef>
              <c:f>'J-S'!$C$2:$N$2</c:f>
            </c:numRef>
          </c:val>
          <c:smooth val="0"/>
          <c:extLst>
            <c:ext xmlns:c16="http://schemas.microsoft.com/office/drawing/2014/chart" uri="{C3380CC4-5D6E-409C-BE32-E72D297353CC}">
              <c16:uniqueId val="{00000000-7E50-432F-98A9-B0F2D1397F8E}"/>
            </c:ext>
          </c:extLst>
        </c:ser>
        <c:ser>
          <c:idx val="1"/>
          <c:order val="1"/>
          <c:tx>
            <c:strRef>
              <c:f>'J-S_SEM'!$A$17</c:f>
              <c:strCache>
                <c:ptCount val="1"/>
                <c:pt idx="0">
                  <c:v>ROBOLT - 02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cat>
            <c:multiLvlStrRef>
              <c:f>'J-S_SEM'!$C$49:$C$49</c:f>
            </c:multiLvlStrRef>
          </c:cat>
          <c:val>
            <c:numRef>
              <c:f>'J-S_SEM'!$C$18:$C$18</c:f>
            </c:numRef>
          </c:val>
          <c:smooth val="0"/>
          <c:extLst>
            <c:ext xmlns:c16="http://schemas.microsoft.com/office/drawing/2014/chart" uri="{C3380CC4-5D6E-409C-BE32-E72D297353CC}">
              <c16:uniqueId val="{00000001-7E50-432F-98A9-B0F2D1397F8E}"/>
            </c:ext>
          </c:extLst>
        </c:ser>
        <c:ser>
          <c:idx val="2"/>
          <c:order val="2"/>
          <c:tx>
            <c:strRef>
              <c:f>'J-S_SEM'!$A$33</c:f>
              <c:strCache>
                <c:ptCount val="1"/>
                <c:pt idx="0">
                  <c:v>ROBOLT - 03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/>
                </a:solidFill>
                <a:round/>
              </a:ln>
              <a:effectLst/>
            </c:spPr>
          </c:marker>
          <c:cat>
            <c:multiLvlStrRef>
              <c:f>'J-S_SEM'!$C$49:$C$49</c:f>
            </c:multiLvlStrRef>
          </c:cat>
          <c:val>
            <c:numRef>
              <c:f>'J-S_SEM'!$C$34:$C$34</c:f>
            </c:numRef>
          </c:val>
          <c:smooth val="0"/>
          <c:extLst>
            <c:ext xmlns:c16="http://schemas.microsoft.com/office/drawing/2014/chart" uri="{C3380CC4-5D6E-409C-BE32-E72D297353CC}">
              <c16:uniqueId val="{00000002-7E50-432F-98A9-B0F2D1397F8E}"/>
            </c:ext>
          </c:extLst>
        </c:ser>
        <c:ser>
          <c:idx val="3"/>
          <c:order val="3"/>
          <c:tx>
            <c:strRef>
              <c:f>'J-S_SEM'!$A$49</c:f>
              <c:strCache>
                <c:ptCount val="1"/>
                <c:pt idx="0">
                  <c:v>ROBOLT - 04</c:v>
                </c:pt>
              </c:strCache>
            </c:strRef>
          </c:tx>
          <c:cat>
            <c:multiLvlStrRef>
              <c:f>'J-S_SEM'!$C$49:$C$49</c:f>
            </c:multiLvlStrRef>
          </c:cat>
          <c:val>
            <c:numRef>
              <c:f>'J-S_SEM'!$C$50:$C$50</c:f>
            </c:numRef>
          </c:val>
          <c:smooth val="0"/>
          <c:extLst>
            <c:ext xmlns:c16="http://schemas.microsoft.com/office/drawing/2014/chart" uri="{C3380CC4-5D6E-409C-BE32-E72D297353CC}">
              <c16:uniqueId val="{00000000-1481-4E5A-9770-B477FFEDC0F1}"/>
            </c:ext>
          </c:extLst>
        </c:ser>
        <c:ser>
          <c:idx val="4"/>
          <c:order val="4"/>
          <c:tx>
            <c:strRef>
              <c:f>'J-S'!$A$65</c:f>
              <c:strCache>
                <c:ptCount val="1"/>
                <c:pt idx="0">
                  <c:v>BOLTER-100</c:v>
                </c:pt>
              </c:strCache>
            </c:strRef>
          </c:tx>
          <c:cat>
            <c:multiLvlStrRef>
              <c:f>'J-S'!$C$49:$N$49</c:f>
            </c:multiLvlStrRef>
          </c:cat>
          <c:val>
            <c:numRef>
              <c:f>'J-S'!$M$66:$N$66</c:f>
            </c:numRef>
          </c:val>
          <c:smooth val="0"/>
          <c:extLst>
            <c:ext xmlns:c16="http://schemas.microsoft.com/office/drawing/2014/chart" uri="{C3380CC4-5D6E-409C-BE32-E72D297353CC}">
              <c16:uniqueId val="{00000000-5028-4FF6-8F7F-ADE01A4825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59872"/>
        <c:axId val="-1983149536"/>
      </c:lineChart>
      <c:catAx>
        <c:axId val="-19831598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layout>
            <c:manualLayout>
              <c:xMode val="edge"/>
              <c:yMode val="edge"/>
              <c:x val="0.45676949041987031"/>
              <c:y val="0.94193148933306403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49536"/>
        <c:crosses val="autoZero"/>
        <c:auto val="1"/>
        <c:lblAlgn val="ctr"/>
        <c:lblOffset val="100"/>
        <c:noMultiLvlLbl val="0"/>
      </c:catAx>
      <c:valAx>
        <c:axId val="-19831495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59872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'J-S_SEM'!$B$50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'J-S_SEM'!$D$49:$EJ$49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'J-S_SEM'!$D$50:$EJ$50</c:f>
              <c:numCache>
                <c:formatCode>0%</c:formatCode>
                <c:ptCount val="14"/>
                <c:pt idx="0" formatCode="0.0%">
                  <c:v>0.81488503998778994</c:v>
                </c:pt>
                <c:pt idx="1">
                  <c:v>0.7410714285714286</c:v>
                </c:pt>
                <c:pt idx="2">
                  <c:v>0.92559523809523803</c:v>
                </c:pt>
                <c:pt idx="3">
                  <c:v>0.94940476190476197</c:v>
                </c:pt>
                <c:pt idx="4">
                  <c:v>0.91547619047619055</c:v>
                </c:pt>
                <c:pt idx="5">
                  <c:v>0.93779761904761905</c:v>
                </c:pt>
                <c:pt idx="6">
                  <c:v>0.51785700000000001</c:v>
                </c:pt>
                <c:pt idx="7">
                  <c:v>0</c:v>
                </c:pt>
                <c:pt idx="8">
                  <c:v>0.61904761904761896</c:v>
                </c:pt>
                <c:pt idx="9">
                  <c:v>0.92160714285714296</c:v>
                </c:pt>
                <c:pt idx="10">
                  <c:v>0.21726190476190477</c:v>
                </c:pt>
                <c:pt idx="11">
                  <c:v>0.79482142857142857</c:v>
                </c:pt>
                <c:pt idx="12" formatCode="0.0%">
                  <c:v>0.74785146882086173</c:v>
                </c:pt>
                <c:pt idx="13" formatCode="0.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8B2-4B73-A6F5-C75A5A19F9C5}"/>
            </c:ext>
          </c:extLst>
        </c:ser>
        <c:ser>
          <c:idx val="1"/>
          <c:order val="1"/>
          <c:tx>
            <c:strRef>
              <c:f>'J-S_SEM'!$B$51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'J-S_SEM'!$D$49:$EJ$49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'J-S_SEM'!$D$51:$EJ$51</c:f>
              <c:numCache>
                <c:formatCode>0%</c:formatCode>
                <c:ptCount val="14"/>
                <c:pt idx="0" formatCode="0.0%">
                  <c:v>0.13528624151141949</c:v>
                </c:pt>
                <c:pt idx="1">
                  <c:v>5.7203171661002979E-2</c:v>
                </c:pt>
                <c:pt idx="2">
                  <c:v>8.5898024804777207E-2</c:v>
                </c:pt>
                <c:pt idx="3">
                  <c:v>0.101457118642337</c:v>
                </c:pt>
                <c:pt idx="4">
                  <c:v>9.0224113222553526E-2</c:v>
                </c:pt>
                <c:pt idx="5">
                  <c:v>9.7893923625634802E-2</c:v>
                </c:pt>
                <c:pt idx="6">
                  <c:v>0.12239999999999999</c:v>
                </c:pt>
                <c:pt idx="7">
                  <c:v>0</c:v>
                </c:pt>
                <c:pt idx="8">
                  <c:v>8.7792642140468197E-2</c:v>
                </c:pt>
                <c:pt idx="9">
                  <c:v>0.112169265736943</c:v>
                </c:pt>
                <c:pt idx="10">
                  <c:v>7.8941258416531226E-2</c:v>
                </c:pt>
                <c:pt idx="11">
                  <c:v>3.2095516256378985E-2</c:v>
                </c:pt>
                <c:pt idx="12" formatCode="0.0%">
                  <c:v>7.1019887220292413E-2</c:v>
                </c:pt>
                <c:pt idx="13" formatCode="0.00%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B2-46CD-BBC4-67B2DCAD68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63680"/>
        <c:axId val="-1983167488"/>
      </c:lineChart>
      <c:catAx>
        <c:axId val="-19831636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67488"/>
        <c:crosses val="autoZero"/>
        <c:auto val="1"/>
        <c:lblAlgn val="ctr"/>
        <c:lblOffset val="100"/>
        <c:noMultiLvlLbl val="0"/>
      </c:catAx>
      <c:valAx>
        <c:axId val="-198316748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63680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'J-S_SEM'!$B$60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2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7C1B-4D3A-BC7C-96882267A517}"/>
              </c:ext>
            </c:extLst>
          </c:dPt>
          <c:cat>
            <c:strRef>
              <c:f>'J-S_SEM'!$D$49:$EJ$49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'J-S_SEM'!$D$50:$EJ$50</c:f>
              <c:numCache>
                <c:formatCode>0%</c:formatCode>
                <c:ptCount val="14"/>
                <c:pt idx="0" formatCode="0.0%">
                  <c:v>0.81488503998778994</c:v>
                </c:pt>
                <c:pt idx="1">
                  <c:v>0.7410714285714286</c:v>
                </c:pt>
                <c:pt idx="2">
                  <c:v>0.92559523809523803</c:v>
                </c:pt>
                <c:pt idx="3">
                  <c:v>0.94940476190476197</c:v>
                </c:pt>
                <c:pt idx="4">
                  <c:v>0.91547619047619055</c:v>
                </c:pt>
                <c:pt idx="5">
                  <c:v>0.93779761904761905</c:v>
                </c:pt>
                <c:pt idx="6">
                  <c:v>0.51785700000000001</c:v>
                </c:pt>
                <c:pt idx="7">
                  <c:v>0</c:v>
                </c:pt>
                <c:pt idx="8">
                  <c:v>0.61904761904761896</c:v>
                </c:pt>
                <c:pt idx="9">
                  <c:v>0.92160714285714296</c:v>
                </c:pt>
                <c:pt idx="10">
                  <c:v>0.21726190476190477</c:v>
                </c:pt>
                <c:pt idx="11">
                  <c:v>0.79482142857142857</c:v>
                </c:pt>
                <c:pt idx="12" formatCode="0.0%">
                  <c:v>0.74785146882086173</c:v>
                </c:pt>
                <c:pt idx="13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EA8-422B-BB67-52D5CFB13976}"/>
            </c:ext>
          </c:extLst>
        </c:ser>
        <c:ser>
          <c:idx val="10"/>
          <c:order val="1"/>
          <c:tx>
            <c:strRef>
              <c:f>'J-S_SEM'!$B$51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2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9-7C1B-4D3A-BC7C-96882267A517}"/>
              </c:ext>
            </c:extLst>
          </c:dPt>
          <c:cat>
            <c:strRef>
              <c:f>'J-S_SEM'!$D$49:$EJ$49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'J-S_SEM'!$D$51:$EJ$51</c:f>
              <c:numCache>
                <c:formatCode>0%</c:formatCode>
                <c:ptCount val="14"/>
                <c:pt idx="0" formatCode="0.0%">
                  <c:v>0.13528624151141949</c:v>
                </c:pt>
                <c:pt idx="1">
                  <c:v>5.7203171661002979E-2</c:v>
                </c:pt>
                <c:pt idx="2">
                  <c:v>8.5898024804777207E-2</c:v>
                </c:pt>
                <c:pt idx="3">
                  <c:v>0.101457118642337</c:v>
                </c:pt>
                <c:pt idx="4">
                  <c:v>9.0224113222553526E-2</c:v>
                </c:pt>
                <c:pt idx="5">
                  <c:v>9.7893923625634802E-2</c:v>
                </c:pt>
                <c:pt idx="6">
                  <c:v>0.12239999999999999</c:v>
                </c:pt>
                <c:pt idx="7">
                  <c:v>0</c:v>
                </c:pt>
                <c:pt idx="8">
                  <c:v>8.7792642140468197E-2</c:v>
                </c:pt>
                <c:pt idx="9">
                  <c:v>0.112169265736943</c:v>
                </c:pt>
                <c:pt idx="10">
                  <c:v>7.8941258416531226E-2</c:v>
                </c:pt>
                <c:pt idx="11">
                  <c:v>3.2095516256378985E-2</c:v>
                </c:pt>
                <c:pt idx="12" formatCode="0.0%">
                  <c:v>7.1019887220292413E-2</c:v>
                </c:pt>
                <c:pt idx="13" formatCode="0.00%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EA8-422B-BB67-52D5CFB139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983158240"/>
        <c:axId val="-1983153344"/>
      </c:barChart>
      <c:lineChart>
        <c:grouping val="standard"/>
        <c:varyColors val="0"/>
        <c:ser>
          <c:idx val="5"/>
          <c:order val="2"/>
          <c:tx>
            <c:strRef>
              <c:f>'J-S_SEM'!$B$52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EEA8-422B-BB67-52D5CFB13976}"/>
              </c:ext>
            </c:extLst>
          </c:dPt>
          <c:cat>
            <c:strRef>
              <c:f>'J-S_SEM'!$D$49:$EJ$49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'J-S_SEM'!$D$52:$EJ$52</c:f>
              <c:numCache>
                <c:formatCode>0.00</c:formatCode>
                <c:ptCount val="14"/>
                <c:pt idx="0">
                  <c:v>4.0643053904129767</c:v>
                </c:pt>
                <c:pt idx="1">
                  <c:v>2.3739316239316235</c:v>
                </c:pt>
                <c:pt idx="2">
                  <c:v>3.3392857142857144</c:v>
                </c:pt>
                <c:pt idx="3">
                  <c:v>5.3941368078175893</c:v>
                </c:pt>
                <c:pt idx="4">
                  <c:v>2.7752937227257464</c:v>
                </c:pt>
                <c:pt idx="5">
                  <c:v>3.8557969168046888</c:v>
                </c:pt>
                <c:pt idx="6">
                  <c:v>2.6635</c:v>
                </c:pt>
                <c:pt idx="7">
                  <c:v>0</c:v>
                </c:pt>
                <c:pt idx="8">
                  <c:v>3.043478260869565</c:v>
                </c:pt>
                <c:pt idx="9">
                  <c:v>8.6835837070254112</c:v>
                </c:pt>
                <c:pt idx="10">
                  <c:v>0.96045197740113009</c:v>
                </c:pt>
                <c:pt idx="11">
                  <c:v>1.0714285714285714</c:v>
                </c:pt>
                <c:pt idx="12">
                  <c:v>2.6566198682841127</c:v>
                </c:pt>
                <c:pt idx="13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EEA8-422B-BB67-52D5CFB13976}"/>
            </c:ext>
          </c:extLst>
        </c:ser>
        <c:ser>
          <c:idx val="4"/>
          <c:order val="3"/>
          <c:tx>
            <c:strRef>
              <c:f>'J-S_SEM'!$B$53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'J-S_SEM'!$D$49:$EJ$49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'J-S_SEM'!$D$53:$EJ$53</c:f>
              <c:numCache>
                <c:formatCode>0.00</c:formatCode>
                <c:ptCount val="14"/>
                <c:pt idx="0">
                  <c:v>12.201461996336999</c:v>
                </c:pt>
                <c:pt idx="1">
                  <c:v>14.5</c:v>
                </c:pt>
                <c:pt idx="2">
                  <c:v>3.125</c:v>
                </c:pt>
                <c:pt idx="3">
                  <c:v>2.8333333333333335</c:v>
                </c:pt>
                <c:pt idx="4">
                  <c:v>2.84</c:v>
                </c:pt>
                <c:pt idx="5">
                  <c:v>2.6124999999999998</c:v>
                </c:pt>
                <c:pt idx="6">
                  <c:v>10.5</c:v>
                </c:pt>
                <c:pt idx="7">
                  <c:v>168</c:v>
                </c:pt>
                <c:pt idx="8">
                  <c:v>21.333333333333332</c:v>
                </c:pt>
                <c:pt idx="9">
                  <c:v>6.585</c:v>
                </c:pt>
                <c:pt idx="10">
                  <c:v>35.833333333333336</c:v>
                </c:pt>
                <c:pt idx="11">
                  <c:v>8.6174999999999997</c:v>
                </c:pt>
                <c:pt idx="12">
                  <c:v>17.05607683982684</c:v>
                </c:pt>
                <c:pt idx="13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EEA8-422B-BB67-52D5CFB139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52800"/>
        <c:axId val="-1983146816"/>
      </c:lineChart>
      <c:catAx>
        <c:axId val="-1983158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83153344"/>
        <c:crosses val="autoZero"/>
        <c:auto val="1"/>
        <c:lblAlgn val="ctr"/>
        <c:lblOffset val="100"/>
        <c:noMultiLvlLbl val="0"/>
      </c:catAx>
      <c:valAx>
        <c:axId val="-198315334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3158240"/>
        <c:crosses val="autoZero"/>
        <c:crossBetween val="between"/>
      </c:valAx>
      <c:valAx>
        <c:axId val="-1983146816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3152800"/>
        <c:crosses val="max"/>
        <c:crossBetween val="between"/>
      </c:valAx>
      <c:catAx>
        <c:axId val="-198315280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83146816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'J-S'!$B$60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'J-S'!$H$49:$N$49</c:f>
            </c:multiLvlStrRef>
          </c:cat>
          <c:val>
            <c:numRef>
              <c:f>'J-S'!$H$60:$N$60</c:f>
            </c:numRef>
          </c:val>
          <c:smooth val="0"/>
          <c:extLst>
            <c:ext xmlns:c16="http://schemas.microsoft.com/office/drawing/2014/chart" uri="{C3380CC4-5D6E-409C-BE32-E72D297353CC}">
              <c16:uniqueId val="{00000000-D66C-4BFE-B682-E2A83EE42778}"/>
            </c:ext>
          </c:extLst>
        </c:ser>
        <c:ser>
          <c:idx val="1"/>
          <c:order val="1"/>
          <c:tx>
            <c:strRef>
              <c:f>'J-S'!$B$63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'J-S'!$H$49:$N$49</c:f>
            </c:multiLvlStrRef>
          </c:cat>
          <c:val>
            <c:numRef>
              <c:f>'J-S'!$H$63:$N$63</c:f>
            </c:numRef>
          </c:val>
          <c:smooth val="0"/>
          <c:extLst>
            <c:ext xmlns:c16="http://schemas.microsoft.com/office/drawing/2014/chart" uri="{C3380CC4-5D6E-409C-BE32-E72D297353CC}">
              <c16:uniqueId val="{00000001-D66C-4BFE-B682-E2A83EE42778}"/>
            </c:ext>
          </c:extLst>
        </c:ser>
        <c:ser>
          <c:idx val="2"/>
          <c:order val="2"/>
          <c:tx>
            <c:strRef>
              <c:f>'J-S'!$B$61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'J-S'!$H$49:$N$49</c:f>
            </c:multiLvlStrRef>
          </c:cat>
          <c:val>
            <c:numRef>
              <c:f>'J-S'!$H$61:$N$61</c:f>
            </c:numRef>
          </c:val>
          <c:smooth val="0"/>
          <c:extLst>
            <c:ext xmlns:c16="http://schemas.microsoft.com/office/drawing/2014/chart" uri="{C3380CC4-5D6E-409C-BE32-E72D297353CC}">
              <c16:uniqueId val="{00000002-D66C-4BFE-B682-E2A83EE42778}"/>
            </c:ext>
          </c:extLst>
        </c:ser>
        <c:ser>
          <c:idx val="3"/>
          <c:order val="3"/>
          <c:tx>
            <c:strRef>
              <c:f>'J-S'!$B$62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'J-S'!$H$49:$N$49</c:f>
            </c:multiLvlStrRef>
          </c:cat>
          <c:val>
            <c:numRef>
              <c:f>'J-S'!$H$62:$N$62</c:f>
            </c:numRef>
          </c:val>
          <c:smooth val="0"/>
          <c:extLst>
            <c:ext xmlns:c16="http://schemas.microsoft.com/office/drawing/2014/chart" uri="{C3380CC4-5D6E-409C-BE32-E72D297353CC}">
              <c16:uniqueId val="{00000003-D66C-4BFE-B682-E2A83EE42778}"/>
            </c:ext>
          </c:extLst>
        </c:ser>
        <c:ser>
          <c:idx val="4"/>
          <c:order val="4"/>
          <c:tx>
            <c:strRef>
              <c:f>'J-S'!$B$58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'J-S'!$H$49:$N$49</c:f>
            </c:multiLvlStrRef>
          </c:cat>
          <c:val>
            <c:numRef>
              <c:f>'J-S'!$H$58:$N$58</c:f>
            </c:numRef>
          </c:val>
          <c:smooth val="0"/>
          <c:extLst>
            <c:ext xmlns:c16="http://schemas.microsoft.com/office/drawing/2014/chart" uri="{C3380CC4-5D6E-409C-BE32-E72D297353CC}">
              <c16:uniqueId val="{00000004-D66C-4BFE-B682-E2A83EE427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65856"/>
        <c:axId val="-1983171840"/>
      </c:lineChart>
      <c:catAx>
        <c:axId val="-19831658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1983171840"/>
        <c:crosses val="autoZero"/>
        <c:auto val="1"/>
        <c:lblAlgn val="ctr"/>
        <c:lblOffset val="100"/>
        <c:noMultiLvlLbl val="0"/>
      </c:catAx>
      <c:valAx>
        <c:axId val="-1983171840"/>
        <c:scaling>
          <c:orientation val="minMax"/>
          <c:max val="1"/>
          <c:min val="0.4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3165856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'J-S_SEM'!$B$66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'J-S_SEM'!$C$65:$EJ$65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'J-S_SEM'!$C$66:$EJ$66</c:f>
              <c:numCache>
                <c:formatCode>0%</c:formatCode>
                <c:ptCount val="14"/>
                <c:pt idx="0" formatCode="0.0%">
                  <c:v>0.79666045482295478</c:v>
                </c:pt>
                <c:pt idx="1">
                  <c:v>0.89880952380952384</c:v>
                </c:pt>
                <c:pt idx="2">
                  <c:v>0.92172619047618998</c:v>
                </c:pt>
                <c:pt idx="3">
                  <c:v>0.87976190476190497</c:v>
                </c:pt>
                <c:pt idx="4">
                  <c:v>0.9553571428571429</c:v>
                </c:pt>
                <c:pt idx="5">
                  <c:v>0.92857142857142905</c:v>
                </c:pt>
                <c:pt idx="6">
                  <c:v>0.97319999999999995</c:v>
                </c:pt>
                <c:pt idx="7">
                  <c:v>0.99404761904761907</c:v>
                </c:pt>
                <c:pt idx="8">
                  <c:v>0.97220238095238098</c:v>
                </c:pt>
                <c:pt idx="9">
                  <c:v>0.72619047619047605</c:v>
                </c:pt>
                <c:pt idx="10">
                  <c:v>0.96130952380952384</c:v>
                </c:pt>
                <c:pt idx="11">
                  <c:v>0.85654761904761911</c:v>
                </c:pt>
                <c:pt idx="12" formatCode="0.0%">
                  <c:v>0.8866371031746032</c:v>
                </c:pt>
                <c:pt idx="13" formatCode="0.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1AD-4137-8EBB-1B3F5F88BD64}"/>
            </c:ext>
          </c:extLst>
        </c:ser>
        <c:ser>
          <c:idx val="1"/>
          <c:order val="1"/>
          <c:tx>
            <c:strRef>
              <c:f>'J-S_SEM'!$B$67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'J-S_SEM'!$C$65:$EJ$65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'J-S_SEM'!$C$67:$EJ$67</c:f>
              <c:numCache>
                <c:formatCode>0%</c:formatCode>
                <c:ptCount val="14"/>
                <c:pt idx="0" formatCode="0.0%">
                  <c:v>9.3818892685461563E-2</c:v>
                </c:pt>
                <c:pt idx="1">
                  <c:v>0.1073296796413995</c:v>
                </c:pt>
                <c:pt idx="2">
                  <c:v>3.3369017946542297E-2</c:v>
                </c:pt>
                <c:pt idx="3">
                  <c:v>0.103692411343873</c:v>
                </c:pt>
                <c:pt idx="4">
                  <c:v>5.4512207646467956E-2</c:v>
                </c:pt>
                <c:pt idx="5">
                  <c:v>9.94733071130217E-2</c:v>
                </c:pt>
                <c:pt idx="6">
                  <c:v>9.5299999999999996E-2</c:v>
                </c:pt>
                <c:pt idx="7">
                  <c:v>4.4828524768644525E-2</c:v>
                </c:pt>
                <c:pt idx="8">
                  <c:v>8.9890517246177595E-2</c:v>
                </c:pt>
                <c:pt idx="9">
                  <c:v>7.2485332182916307E-2</c:v>
                </c:pt>
                <c:pt idx="10">
                  <c:v>0.10802234945161068</c:v>
                </c:pt>
                <c:pt idx="11">
                  <c:v>9.3849901857865903E-2</c:v>
                </c:pt>
                <c:pt idx="12" formatCode="0.0%">
                  <c:v>7.9937551701660364E-2</c:v>
                </c:pt>
                <c:pt idx="13" formatCode="0.00%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1AD-4137-8EBB-1B3F5F88BD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74560"/>
        <c:axId val="-1983163136"/>
      </c:lineChart>
      <c:catAx>
        <c:axId val="-19831745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63136"/>
        <c:crosses val="autoZero"/>
        <c:auto val="1"/>
        <c:lblAlgn val="ctr"/>
        <c:lblOffset val="100"/>
        <c:noMultiLvlLbl val="0"/>
      </c:catAx>
      <c:valAx>
        <c:axId val="-198316313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74560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'J-S'!$B$76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'J-S'!$M$49:$N$49</c:f>
            </c:multiLvlStrRef>
          </c:cat>
          <c:val>
            <c:numRef>
              <c:f>'J-S'!$M$76:$N$76</c:f>
            </c:numRef>
          </c:val>
          <c:smooth val="0"/>
          <c:extLst>
            <c:ext xmlns:c16="http://schemas.microsoft.com/office/drawing/2014/chart" uri="{C3380CC4-5D6E-409C-BE32-E72D297353CC}">
              <c16:uniqueId val="{00000000-6568-4D99-939F-E6D196835236}"/>
            </c:ext>
          </c:extLst>
        </c:ser>
        <c:ser>
          <c:idx val="1"/>
          <c:order val="1"/>
          <c:tx>
            <c:strRef>
              <c:f>'J-S'!$B$79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'J-S'!$M$49:$N$49</c:f>
            </c:multiLvlStrRef>
          </c:cat>
          <c:val>
            <c:numRef>
              <c:f>'J-S'!$M$79:$N$79</c:f>
            </c:numRef>
          </c:val>
          <c:smooth val="0"/>
          <c:extLst>
            <c:ext xmlns:c16="http://schemas.microsoft.com/office/drawing/2014/chart" uri="{C3380CC4-5D6E-409C-BE32-E72D297353CC}">
              <c16:uniqueId val="{00000001-6568-4D99-939F-E6D196835236}"/>
            </c:ext>
          </c:extLst>
        </c:ser>
        <c:ser>
          <c:idx val="2"/>
          <c:order val="2"/>
          <c:tx>
            <c:strRef>
              <c:f>'J-S'!$B$77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'J-S'!$M$49:$N$49</c:f>
            </c:multiLvlStrRef>
          </c:cat>
          <c:val>
            <c:numRef>
              <c:f>'J-S'!$M$77:$N$77</c:f>
            </c:numRef>
          </c:val>
          <c:smooth val="0"/>
          <c:extLst>
            <c:ext xmlns:c16="http://schemas.microsoft.com/office/drawing/2014/chart" uri="{C3380CC4-5D6E-409C-BE32-E72D297353CC}">
              <c16:uniqueId val="{00000002-6568-4D99-939F-E6D196835236}"/>
            </c:ext>
          </c:extLst>
        </c:ser>
        <c:ser>
          <c:idx val="3"/>
          <c:order val="3"/>
          <c:tx>
            <c:strRef>
              <c:f>'J-S'!$B$78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'J-S'!$M$49:$N$49</c:f>
            </c:multiLvlStrRef>
          </c:cat>
          <c:val>
            <c:numRef>
              <c:f>'J-S'!$M$78:$N$78</c:f>
            </c:numRef>
          </c:val>
          <c:smooth val="0"/>
          <c:extLst>
            <c:ext xmlns:c16="http://schemas.microsoft.com/office/drawing/2014/chart" uri="{C3380CC4-5D6E-409C-BE32-E72D297353CC}">
              <c16:uniqueId val="{00000003-6568-4D99-939F-E6D196835236}"/>
            </c:ext>
          </c:extLst>
        </c:ser>
        <c:ser>
          <c:idx val="4"/>
          <c:order val="4"/>
          <c:tx>
            <c:strRef>
              <c:f>'J-S'!$B$74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'J-S'!$M$49:$N$49</c:f>
            </c:multiLvlStrRef>
          </c:cat>
          <c:val>
            <c:numRef>
              <c:f>'J-S'!$M$74:$N$74</c:f>
            </c:numRef>
          </c:val>
          <c:smooth val="0"/>
          <c:extLst>
            <c:ext xmlns:c16="http://schemas.microsoft.com/office/drawing/2014/chart" uri="{C3380CC4-5D6E-409C-BE32-E72D297353CC}">
              <c16:uniqueId val="{00000004-6568-4D99-939F-E6D1968352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65312"/>
        <c:axId val="-1983150624"/>
      </c:lineChart>
      <c:catAx>
        <c:axId val="-19831653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1983150624"/>
        <c:crosses val="autoZero"/>
        <c:auto val="1"/>
        <c:lblAlgn val="ctr"/>
        <c:lblOffset val="100"/>
        <c:noMultiLvlLbl val="0"/>
      </c:catAx>
      <c:valAx>
        <c:axId val="-1983150624"/>
        <c:scaling>
          <c:orientation val="minMax"/>
          <c:max val="1"/>
          <c:min val="0.4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3165312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'J-S_SEM'!$B$66</c:f>
              <c:strCache>
                <c:ptCount val="1"/>
                <c:pt idx="0">
                  <c:v>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2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6C2F-454B-8355-AE87AE8F7BDD}"/>
              </c:ext>
            </c:extLst>
          </c:dPt>
          <c:cat>
            <c:strRef>
              <c:f>'J-S_SEM'!$C$49:$EJ$49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'J-S_SEM'!$C$66:$EJ$66</c:f>
              <c:numCache>
                <c:formatCode>0%</c:formatCode>
                <c:ptCount val="14"/>
                <c:pt idx="0" formatCode="0.0%">
                  <c:v>0.79666045482295478</c:v>
                </c:pt>
                <c:pt idx="1">
                  <c:v>0.89880952380952384</c:v>
                </c:pt>
                <c:pt idx="2">
                  <c:v>0.92172619047618998</c:v>
                </c:pt>
                <c:pt idx="3">
                  <c:v>0.87976190476190497</c:v>
                </c:pt>
                <c:pt idx="4">
                  <c:v>0.9553571428571429</c:v>
                </c:pt>
                <c:pt idx="5">
                  <c:v>0.92857142857142905</c:v>
                </c:pt>
                <c:pt idx="6">
                  <c:v>0.97319999999999995</c:v>
                </c:pt>
                <c:pt idx="7">
                  <c:v>0.99404761904761907</c:v>
                </c:pt>
                <c:pt idx="8">
                  <c:v>0.97220238095238098</c:v>
                </c:pt>
                <c:pt idx="9">
                  <c:v>0.72619047619047605</c:v>
                </c:pt>
                <c:pt idx="10">
                  <c:v>0.96130952380952384</c:v>
                </c:pt>
                <c:pt idx="11">
                  <c:v>0.85654761904761911</c:v>
                </c:pt>
                <c:pt idx="12" formatCode="0.0%">
                  <c:v>0.8866371031746032</c:v>
                </c:pt>
                <c:pt idx="13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C2F-454B-8355-AE87AE8F7BDD}"/>
            </c:ext>
          </c:extLst>
        </c:ser>
        <c:ser>
          <c:idx val="10"/>
          <c:order val="1"/>
          <c:tx>
            <c:strRef>
              <c:f>'J-S_SEM'!$B$67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2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4-6C2F-454B-8355-AE87AE8F7BDD}"/>
              </c:ext>
            </c:extLst>
          </c:dPt>
          <c:cat>
            <c:strRef>
              <c:f>'J-S_SEM'!$C$49:$EJ$49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'J-S_SEM'!$C$67:$EJ$67</c:f>
              <c:numCache>
                <c:formatCode>0%</c:formatCode>
                <c:ptCount val="14"/>
                <c:pt idx="0" formatCode="0.0%">
                  <c:v>9.3818892685461563E-2</c:v>
                </c:pt>
                <c:pt idx="1">
                  <c:v>0.1073296796413995</c:v>
                </c:pt>
                <c:pt idx="2">
                  <c:v>3.3369017946542297E-2</c:v>
                </c:pt>
                <c:pt idx="3">
                  <c:v>0.103692411343873</c:v>
                </c:pt>
                <c:pt idx="4">
                  <c:v>5.4512207646467956E-2</c:v>
                </c:pt>
                <c:pt idx="5">
                  <c:v>9.94733071130217E-2</c:v>
                </c:pt>
                <c:pt idx="6">
                  <c:v>9.5299999999999996E-2</c:v>
                </c:pt>
                <c:pt idx="7">
                  <c:v>4.4828524768644525E-2</c:v>
                </c:pt>
                <c:pt idx="8">
                  <c:v>8.9890517246177595E-2</c:v>
                </c:pt>
                <c:pt idx="9">
                  <c:v>7.2485332182916307E-2</c:v>
                </c:pt>
                <c:pt idx="10">
                  <c:v>0.10802234945161068</c:v>
                </c:pt>
                <c:pt idx="11">
                  <c:v>9.3849901857865903E-2</c:v>
                </c:pt>
                <c:pt idx="12" formatCode="0.0%">
                  <c:v>7.9937551701660364E-2</c:v>
                </c:pt>
                <c:pt idx="13" formatCode="0.00%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C2F-454B-8355-AE87AE8F7B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983171296"/>
        <c:axId val="-1983180000"/>
      </c:barChart>
      <c:lineChart>
        <c:grouping val="standard"/>
        <c:varyColors val="0"/>
        <c:ser>
          <c:idx val="5"/>
          <c:order val="2"/>
          <c:tx>
            <c:strRef>
              <c:f>'J-S_SEM'!$B$68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6-6C2F-454B-8355-AE87AE8F7BDD}"/>
              </c:ext>
            </c:extLst>
          </c:dPt>
          <c:cat>
            <c:strRef>
              <c:f>'J-S_SEM'!$C$49:$EJ$49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'J-S_SEM'!$C$68:$EJ$68</c:f>
              <c:numCache>
                <c:formatCode>0.00</c:formatCode>
                <c:ptCount val="14"/>
                <c:pt idx="0">
                  <c:v>6.0780838567416886</c:v>
                </c:pt>
                <c:pt idx="1">
                  <c:v>8.103390812925662</c:v>
                </c:pt>
                <c:pt idx="2">
                  <c:v>1.722397476340694</c:v>
                </c:pt>
                <c:pt idx="3">
                  <c:v>15.325738396624473</c:v>
                </c:pt>
                <c:pt idx="4">
                  <c:v>1.7498418654516215</c:v>
                </c:pt>
                <c:pt idx="5">
                  <c:v>15.51783590963139</c:v>
                </c:pt>
                <c:pt idx="6">
                  <c:v>15.51783590963139</c:v>
                </c:pt>
                <c:pt idx="7">
                  <c:v>7.4863636363636354</c:v>
                </c:pt>
                <c:pt idx="8">
                  <c:v>7.3409090909090917</c:v>
                </c:pt>
                <c:pt idx="9">
                  <c:v>2.9477368421052632</c:v>
                </c:pt>
                <c:pt idx="10">
                  <c:v>5.8152031454783746</c:v>
                </c:pt>
                <c:pt idx="11">
                  <c:v>3.3762502193367259</c:v>
                </c:pt>
                <c:pt idx="12">
                  <c:v>6.1384894586680874</c:v>
                </c:pt>
                <c:pt idx="13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6C2F-454B-8355-AE87AE8F7BDD}"/>
            </c:ext>
          </c:extLst>
        </c:ser>
        <c:ser>
          <c:idx val="4"/>
          <c:order val="3"/>
          <c:tx>
            <c:strRef>
              <c:f>'J-S_SEM'!$B$69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'J-S_SEM'!$C$49:$EJ$49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'J-S_SEM'!$C$69:$EJ$69</c:f>
              <c:numCache>
                <c:formatCode>0.00</c:formatCode>
                <c:ptCount val="14"/>
                <c:pt idx="0">
                  <c:v>18.335058150183151</c:v>
                </c:pt>
                <c:pt idx="1">
                  <c:v>0.5</c:v>
                </c:pt>
                <c:pt idx="2">
                  <c:v>4.3833333333333337</c:v>
                </c:pt>
                <c:pt idx="3">
                  <c:v>3.2</c:v>
                </c:pt>
                <c:pt idx="4">
                  <c:v>1.5</c:v>
                </c:pt>
                <c:pt idx="5">
                  <c:v>0</c:v>
                </c:pt>
                <c:pt idx="6">
                  <c:v>4.5</c:v>
                </c:pt>
                <c:pt idx="7">
                  <c:v>1</c:v>
                </c:pt>
                <c:pt idx="8">
                  <c:v>2.335</c:v>
                </c:pt>
                <c:pt idx="9">
                  <c:v>5</c:v>
                </c:pt>
                <c:pt idx="10">
                  <c:v>2.1666666666666665</c:v>
                </c:pt>
                <c:pt idx="11">
                  <c:v>1.0249999999999999</c:v>
                </c:pt>
                <c:pt idx="12">
                  <c:v>3.2371513605442184</c:v>
                </c:pt>
                <c:pt idx="13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6C2F-454B-8355-AE87AE8F7B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62592"/>
        <c:axId val="-1983164224"/>
      </c:lineChart>
      <c:catAx>
        <c:axId val="-19831712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83180000"/>
        <c:crosses val="autoZero"/>
        <c:auto val="1"/>
        <c:lblAlgn val="ctr"/>
        <c:lblOffset val="100"/>
        <c:noMultiLvlLbl val="0"/>
      </c:catAx>
      <c:valAx>
        <c:axId val="-198318000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3171296"/>
        <c:crosses val="autoZero"/>
        <c:crossBetween val="between"/>
      </c:valAx>
      <c:valAx>
        <c:axId val="-1983164224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3162592"/>
        <c:crosses val="max"/>
        <c:crossBetween val="between"/>
      </c:valAx>
      <c:catAx>
        <c:axId val="-19831625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83164224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'J-S_SEM'!$B$124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5C48-48B9-98AE-B065CEFC47DB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9290-443D-A2CC-7D3E764C8337}"/>
              </c:ext>
            </c:extLst>
          </c:dPt>
          <c:dPt>
            <c:idx val="7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E866-4B58-9DAE-149CA36C7F6C}"/>
              </c:ext>
            </c:extLst>
          </c:dPt>
          <c:cat>
            <c:strRef>
              <c:f>'J-S_SEM'!$C$113:$EJ$113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21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'J-S_SEM'!$C$114:$EJ$114</c:f>
              <c:numCache>
                <c:formatCode>0.0%</c:formatCode>
                <c:ptCount val="14"/>
                <c:pt idx="0">
                  <c:v>0.79366882205433442</c:v>
                </c:pt>
                <c:pt idx="1">
                  <c:v>0.90423611111111113</c:v>
                </c:pt>
                <c:pt idx="2">
                  <c:v>0.86398809523809506</c:v>
                </c:pt>
                <c:pt idx="3">
                  <c:v>0.87361111111111123</c:v>
                </c:pt>
                <c:pt idx="4">
                  <c:v>0.94523809523809532</c:v>
                </c:pt>
                <c:pt idx="5">
                  <c:v>0.73338293650793673</c:v>
                </c:pt>
                <c:pt idx="6">
                  <c:v>0.65434283333333332</c:v>
                </c:pt>
                <c:pt idx="7">
                  <c:v>0.81319444444444444</c:v>
                </c:pt>
                <c:pt idx="8">
                  <c:v>0.91930555555555549</c:v>
                </c:pt>
                <c:pt idx="9">
                  <c:v>0.90211309523809513</c:v>
                </c:pt>
                <c:pt idx="10">
                  <c:v>0.84226190476190477</c:v>
                </c:pt>
                <c:pt idx="11">
                  <c:v>0.91729166666666673</c:v>
                </c:pt>
                <c:pt idx="12">
                  <c:v>0.87194888809523818</c:v>
                </c:pt>
                <c:pt idx="13" formatCode="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290-443D-A2CC-7D3E764C8337}"/>
            </c:ext>
          </c:extLst>
        </c:ser>
        <c:ser>
          <c:idx val="10"/>
          <c:order val="1"/>
          <c:tx>
            <c:strRef>
              <c:f>'J-S_SEM'!$B$115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5C48-48B9-98AE-B065CEFC47DB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18BE-43E4-996E-F9E1B7CEB209}"/>
              </c:ext>
            </c:extLst>
          </c:dPt>
          <c:cat>
            <c:strRef>
              <c:f>'J-S_SEM'!$C$113:$EJ$113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21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'J-S_SEM'!$C$115:$EJ$115</c:f>
              <c:numCache>
                <c:formatCode>0.0%</c:formatCode>
                <c:ptCount val="14"/>
                <c:pt idx="0">
                  <c:v>7.0365884344274099E-2</c:v>
                </c:pt>
                <c:pt idx="1">
                  <c:v>0.18326259944496681</c:v>
                </c:pt>
                <c:pt idx="2">
                  <c:v>0.17781896769378056</c:v>
                </c:pt>
                <c:pt idx="3">
                  <c:v>0.242342628710111</c:v>
                </c:pt>
                <c:pt idx="4">
                  <c:v>0.2007140579434763</c:v>
                </c:pt>
                <c:pt idx="5">
                  <c:v>0.1458997765516809</c:v>
                </c:pt>
                <c:pt idx="6">
                  <c:v>0.1239</c:v>
                </c:pt>
                <c:pt idx="7">
                  <c:v>0.19008729856218487</c:v>
                </c:pt>
                <c:pt idx="8">
                  <c:v>6.2826263033554916E-2</c:v>
                </c:pt>
                <c:pt idx="9">
                  <c:v>5.9482060321163842E-2</c:v>
                </c:pt>
                <c:pt idx="10">
                  <c:v>8.5955875973329612E-2</c:v>
                </c:pt>
                <c:pt idx="11">
                  <c:v>8.1775149392102078E-2</c:v>
                </c:pt>
                <c:pt idx="12">
                  <c:v>0.14780117407266938</c:v>
                </c:pt>
                <c:pt idx="13" formatCode="0%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290-443D-A2CC-7D3E764C8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983178368"/>
        <c:axId val="-1983162048"/>
      </c:barChart>
      <c:lineChart>
        <c:grouping val="standard"/>
        <c:varyColors val="0"/>
        <c:ser>
          <c:idx val="5"/>
          <c:order val="2"/>
          <c:tx>
            <c:strRef>
              <c:f>'J-S_SEM'!$B$116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9290-443D-A2CC-7D3E764C8337}"/>
              </c:ext>
            </c:extLst>
          </c:dPt>
          <c:cat>
            <c:strRef>
              <c:f>'J-S_SEM'!$C$113:$EJ$113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21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'J-S_SEM'!$C$116:$EJ$116</c:f>
              <c:numCache>
                <c:formatCode>0.00</c:formatCode>
                <c:ptCount val="14"/>
                <c:pt idx="0">
                  <c:v>3.7771914797877244</c:v>
                </c:pt>
                <c:pt idx="1">
                  <c:v>3.2075582134130829</c:v>
                </c:pt>
                <c:pt idx="2">
                  <c:v>1.9967187730235609</c:v>
                </c:pt>
                <c:pt idx="3">
                  <c:v>7.7233314540534579</c:v>
                </c:pt>
                <c:pt idx="4">
                  <c:v>3.2852533412509661</c:v>
                </c:pt>
                <c:pt idx="5">
                  <c:v>4.5058799808766015</c:v>
                </c:pt>
                <c:pt idx="6">
                  <c:v>3.9542226516052317</c:v>
                </c:pt>
                <c:pt idx="7">
                  <c:v>6.0646009876522839</c:v>
                </c:pt>
                <c:pt idx="8">
                  <c:v>6.3566451078485073</c:v>
                </c:pt>
                <c:pt idx="9">
                  <c:v>5.3113370941462792</c:v>
                </c:pt>
                <c:pt idx="10">
                  <c:v>8.0308026243246946</c:v>
                </c:pt>
                <c:pt idx="11">
                  <c:v>9.0252746468392928</c:v>
                </c:pt>
                <c:pt idx="12">
                  <c:v>4.0654596584105915</c:v>
                </c:pt>
                <c:pt idx="13" formatCode="0.0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9290-443D-A2CC-7D3E764C8337}"/>
            </c:ext>
          </c:extLst>
        </c:ser>
        <c:ser>
          <c:idx val="4"/>
          <c:order val="3"/>
          <c:tx>
            <c:strRef>
              <c:f>'J-S_SEM'!$B$117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'J-S_SEM'!$C$113:$EJ$113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21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'J-S_SEM'!$C$117:$EJ$117</c:f>
              <c:numCache>
                <c:formatCode>0.00</c:formatCode>
                <c:ptCount val="14"/>
                <c:pt idx="0">
                  <c:v>20.295841552197803</c:v>
                </c:pt>
                <c:pt idx="1">
                  <c:v>3.6254166666666663</c:v>
                </c:pt>
                <c:pt idx="2">
                  <c:v>13.309722222222222</c:v>
                </c:pt>
                <c:pt idx="3">
                  <c:v>16.433333333333334</c:v>
                </c:pt>
                <c:pt idx="4">
                  <c:v>2.64</c:v>
                </c:pt>
                <c:pt idx="5">
                  <c:v>28.435416666666669</c:v>
                </c:pt>
                <c:pt idx="6">
                  <c:v>44.383333333333333</c:v>
                </c:pt>
                <c:pt idx="7">
                  <c:v>28.637499999999999</c:v>
                </c:pt>
                <c:pt idx="8">
                  <c:v>4.9172222222222226</c:v>
                </c:pt>
                <c:pt idx="9">
                  <c:v>3.569722222222222</c:v>
                </c:pt>
                <c:pt idx="10">
                  <c:v>8.1</c:v>
                </c:pt>
                <c:pt idx="11">
                  <c:v>3.2959722222222223</c:v>
                </c:pt>
                <c:pt idx="12">
                  <c:v>8.5077445815295807</c:v>
                </c:pt>
                <c:pt idx="13" formatCode="0.0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9290-443D-A2CC-7D3E764C8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46272"/>
        <c:axId val="-1983151712"/>
      </c:lineChart>
      <c:catAx>
        <c:axId val="-19831783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83162048"/>
        <c:crosses val="autoZero"/>
        <c:auto val="1"/>
        <c:lblAlgn val="ctr"/>
        <c:lblOffset val="100"/>
        <c:noMultiLvlLbl val="0"/>
      </c:catAx>
      <c:valAx>
        <c:axId val="-198316204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 sz="1200"/>
                </a:pPr>
                <a:r>
                  <a:rPr lang="en-US" sz="1200"/>
                  <a:t>% DISPONIBILIDAD FISICA
% UTILIZACION</a:t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1983178368"/>
        <c:crosses val="autoZero"/>
        <c:crossBetween val="between"/>
      </c:valAx>
      <c:valAx>
        <c:axId val="-1983151712"/>
        <c:scaling>
          <c:orientation val="minMax"/>
          <c:max val="5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800"/>
                </a:pPr>
                <a:r>
                  <a:rPr lang="en-US" sz="800"/>
                  <a:t>HORAS
MTBF
MTTR</a:t>
                </a:r>
              </a:p>
            </c:rich>
          </c:tx>
          <c:overlay val="0"/>
        </c:title>
        <c:numFmt formatCode="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1983146272"/>
        <c:crosses val="max"/>
        <c:crossBetween val="between"/>
      </c:valAx>
      <c:catAx>
        <c:axId val="-198314627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83151712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txPr>
          <a:bodyPr/>
          <a:lstStyle/>
          <a:p>
            <a:pPr rtl="0">
              <a:defRPr sz="1200"/>
            </a:pPr>
            <a:endParaRPr lang="es-PE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'J-S_SEM'!$A$113</c:f>
          <c:strCache>
            <c:ptCount val="1"/>
            <c:pt idx="0">
              <c:v>TENDENCIA DE FLOTA JU-SOST</c:v>
            </c:pt>
          </c:strCache>
        </c:strRef>
      </c:tx>
      <c:layout>
        <c:manualLayout>
          <c:xMode val="edge"/>
          <c:yMode val="edge"/>
          <c:x val="0.43874973131726597"/>
          <c:y val="1.172529603770728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363652908687549"/>
          <c:y val="0.21793878726995505"/>
          <c:w val="0.85233909606592451"/>
          <c:h val="0.47835977547293862"/>
        </c:manualLayout>
      </c:layout>
      <c:lineChart>
        <c:grouping val="standard"/>
        <c:varyColors val="0"/>
        <c:ser>
          <c:idx val="0"/>
          <c:order val="0"/>
          <c:tx>
            <c:strRef>
              <c:f>'J-S_SEM'!$C$135</c:f>
              <c:strCache>
                <c:ptCount val="1"/>
                <c:pt idx="0">
                  <c:v>% PREVENTIVO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'J-S_SEM'!$DH$134:$EG$134</c:f>
              <c:strCache>
                <c:ptCount val="10"/>
                <c:pt idx="0">
                  <c:v>SEM 20</c:v>
                </c:pt>
                <c:pt idx="1">
                  <c:v>SEM 21</c:v>
                </c:pt>
                <c:pt idx="2">
                  <c:v>SEM 21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  <c:pt idx="9">
                  <c:v>SEM 29</c:v>
                </c:pt>
              </c:strCache>
            </c:strRef>
          </c:cat>
          <c:val>
            <c:numRef>
              <c:f>'J-S_SEM'!$DH$135:$EG$135</c:f>
              <c:numCache>
                <c:formatCode>0.0%</c:formatCode>
                <c:ptCount val="10"/>
                <c:pt idx="0">
                  <c:v>0.22790842225214958</c:v>
                </c:pt>
                <c:pt idx="1">
                  <c:v>0.22611232676878193</c:v>
                </c:pt>
                <c:pt idx="2">
                  <c:v>7.8492935635792779E-2</c:v>
                </c:pt>
                <c:pt idx="3">
                  <c:v>0.19021739130434781</c:v>
                </c:pt>
                <c:pt idx="4">
                  <c:v>0.79489695780176639</c:v>
                </c:pt>
                <c:pt idx="5">
                  <c:v>0.17797552836484981</c:v>
                </c:pt>
                <c:pt idx="6">
                  <c:v>4.2485395645246941E-2</c:v>
                </c:pt>
                <c:pt idx="7">
                  <c:v>0</c:v>
                </c:pt>
                <c:pt idx="8">
                  <c:v>0.38512212425255904</c:v>
                </c:pt>
                <c:pt idx="9">
                  <c:v>7.5471698113207544E-2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2A0-4E66-87F4-0DF95C9C6B05}"/>
            </c:ext>
          </c:extLst>
        </c:ser>
        <c:ser>
          <c:idx val="1"/>
          <c:order val="1"/>
          <c:tx>
            <c:strRef>
              <c:f>'J-S_SEM'!$C$136</c:f>
              <c:strCache>
                <c:ptCount val="1"/>
                <c:pt idx="0">
                  <c:v>% CORREC. PROG.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'J-S_SEM'!$DH$134:$EG$134</c:f>
              <c:strCache>
                <c:ptCount val="10"/>
                <c:pt idx="0">
                  <c:v>SEM 20</c:v>
                </c:pt>
                <c:pt idx="1">
                  <c:v>SEM 21</c:v>
                </c:pt>
                <c:pt idx="2">
                  <c:v>SEM 21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  <c:pt idx="9">
                  <c:v>SEM 29</c:v>
                </c:pt>
              </c:strCache>
            </c:strRef>
          </c:cat>
          <c:val>
            <c:numRef>
              <c:f>'J-S_SEM'!$DH$136:$EG$136</c:f>
              <c:numCache>
                <c:formatCode>0.0%</c:formatCode>
                <c:ptCount val="10"/>
                <c:pt idx="0">
                  <c:v>4.1437894954936286E-2</c:v>
                </c:pt>
                <c:pt idx="1">
                  <c:v>8.8621444201312918E-2</c:v>
                </c:pt>
                <c:pt idx="2">
                  <c:v>5.4945054945054944E-2</c:v>
                </c:pt>
                <c:pt idx="3">
                  <c:v>0</c:v>
                </c:pt>
                <c:pt idx="4">
                  <c:v>0</c:v>
                </c:pt>
                <c:pt idx="5">
                  <c:v>8.3426028921023354E-2</c:v>
                </c:pt>
                <c:pt idx="6">
                  <c:v>0</c:v>
                </c:pt>
                <c:pt idx="7">
                  <c:v>1.2294074256208506E-2</c:v>
                </c:pt>
                <c:pt idx="8">
                  <c:v>7.0943549204418768E-2</c:v>
                </c:pt>
                <c:pt idx="9">
                  <c:v>7.5471698113207544E-2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2A0-4E66-87F4-0DF95C9C6B05}"/>
            </c:ext>
          </c:extLst>
        </c:ser>
        <c:ser>
          <c:idx val="2"/>
          <c:order val="2"/>
          <c:tx>
            <c:strRef>
              <c:f>'J-S_SEM'!$C$137</c:f>
              <c:strCache>
                <c:ptCount val="1"/>
                <c:pt idx="0">
                  <c:v>% CORREC. FALLA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'J-S_SEM'!$DH$134:$EG$134</c:f>
              <c:strCache>
                <c:ptCount val="10"/>
                <c:pt idx="0">
                  <c:v>SEM 20</c:v>
                </c:pt>
                <c:pt idx="1">
                  <c:v>SEM 21</c:v>
                </c:pt>
                <c:pt idx="2">
                  <c:v>SEM 21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  <c:pt idx="9">
                  <c:v>SEM 29</c:v>
                </c:pt>
              </c:strCache>
            </c:strRef>
          </c:cat>
          <c:val>
            <c:numRef>
              <c:f>'J-S_SEM'!$DH$137:$EG$137</c:f>
              <c:numCache>
                <c:formatCode>0.0%</c:formatCode>
                <c:ptCount val="10"/>
                <c:pt idx="0">
                  <c:v>0.73065368279291409</c:v>
                </c:pt>
                <c:pt idx="1">
                  <c:v>0.68526622902990519</c:v>
                </c:pt>
                <c:pt idx="2">
                  <c:v>0.86656200941915229</c:v>
                </c:pt>
                <c:pt idx="3">
                  <c:v>0.80978260869565222</c:v>
                </c:pt>
                <c:pt idx="4">
                  <c:v>0.20510304219823353</c:v>
                </c:pt>
                <c:pt idx="5">
                  <c:v>0.73859844271412678</c:v>
                </c:pt>
                <c:pt idx="6">
                  <c:v>0.95751460435475311</c:v>
                </c:pt>
                <c:pt idx="7">
                  <c:v>0.98770592574379146</c:v>
                </c:pt>
                <c:pt idx="8">
                  <c:v>0.54393432654302221</c:v>
                </c:pt>
                <c:pt idx="9">
                  <c:v>0.84905660377358494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2A0-4E66-87F4-0DF95C9C6B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76736"/>
        <c:axId val="-1983156064"/>
      </c:lineChart>
      <c:catAx>
        <c:axId val="-1983176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56064"/>
        <c:crosses val="autoZero"/>
        <c:auto val="1"/>
        <c:lblAlgn val="ctr"/>
        <c:lblOffset val="100"/>
        <c:noMultiLvlLbl val="0"/>
      </c:catAx>
      <c:valAx>
        <c:axId val="-1983156064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PE"/>
                  <a:t>%</a:t>
                </a:r>
                <a:r>
                  <a:rPr lang="es-PE" baseline="0"/>
                  <a:t> HH</a:t>
                </a:r>
                <a:endParaRPr lang="es-PE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767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27829837864532886"/>
          <c:y val="2.906286798527307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215334223346631"/>
          <c:y val="0.17836297266390444"/>
          <c:w val="0.71167747226823563"/>
          <c:h val="0.5285148608324191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'J-S_SEM'!$EI$134</c:f>
              <c:strCache>
                <c:ptCount val="1"/>
                <c:pt idx="0">
                  <c:v>PROM. 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F467-4473-B3FC-785CABDB001E}"/>
              </c:ext>
            </c:extLst>
          </c:dPt>
          <c:dPt>
            <c:idx val="2"/>
            <c:invertIfNegative val="0"/>
            <c:bubble3D val="0"/>
            <c:spPr>
              <a:solidFill>
                <a:srgbClr val="92D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F467-4473-B3FC-785CABDB001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'J-S_SEM'!$EI$135:$EI$137</c:f>
              <c:numCache>
                <c:formatCode>0.0%</c:formatCode>
                <c:ptCount val="3"/>
                <c:pt idx="0">
                  <c:v>0.26305882143438442</c:v>
                </c:pt>
                <c:pt idx="1">
                  <c:v>4.0071145014641533E-2</c:v>
                </c:pt>
                <c:pt idx="2">
                  <c:v>0.69687003355097399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'J-S_SEM'!$C$135:$C$137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F467-4473-B3FC-785CABDB00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1983148992"/>
        <c:axId val="-1983154432"/>
      </c:barChart>
      <c:catAx>
        <c:axId val="-1983148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54432"/>
        <c:crosses val="autoZero"/>
        <c:auto val="1"/>
        <c:lblAlgn val="ctr"/>
        <c:lblOffset val="100"/>
        <c:noMultiLvlLbl val="0"/>
      </c:catAx>
      <c:valAx>
        <c:axId val="-1983154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48992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'J-S_SEM'!$B$82</c:f>
              <c:strCache>
                <c:ptCount val="1"/>
                <c:pt idx="0">
                  <c:v>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2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010-441C-A6C0-14C66653CE49}"/>
              </c:ext>
            </c:extLst>
          </c:dPt>
          <c:cat>
            <c:strRef>
              <c:f>'J-S_SEM'!$C$49:$EJ$49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'J-S_SEM'!$C$82:$EJ$82</c:f>
              <c:numCache>
                <c:formatCode>0%</c:formatCode>
                <c:ptCount val="14"/>
                <c:pt idx="0" formatCode="0.0%">
                  <c:v>0.84844939718614709</c:v>
                </c:pt>
                <c:pt idx="1">
                  <c:v>0.94446428571428565</c:v>
                </c:pt>
                <c:pt idx="2">
                  <c:v>0.82142857142857095</c:v>
                </c:pt>
                <c:pt idx="3">
                  <c:v>0.98809523809523803</c:v>
                </c:pt>
                <c:pt idx="4">
                  <c:v>1</c:v>
                </c:pt>
                <c:pt idx="5">
                  <c:v>0.89285714285714302</c:v>
                </c:pt>
                <c:pt idx="6">
                  <c:v>0.9446</c:v>
                </c:pt>
                <c:pt idx="7">
                  <c:v>1</c:v>
                </c:pt>
                <c:pt idx="8">
                  <c:v>0.99404761904761896</c:v>
                </c:pt>
                <c:pt idx="9">
                  <c:v>0.99404761904761896</c:v>
                </c:pt>
                <c:pt idx="10">
                  <c:v>0.95238095238095222</c:v>
                </c:pt>
                <c:pt idx="11">
                  <c:v>0.95714285714285718</c:v>
                </c:pt>
                <c:pt idx="12" formatCode="0.0%">
                  <c:v>0.94337517006802718</c:v>
                </c:pt>
                <c:pt idx="13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010-441C-A6C0-14C66653CE49}"/>
            </c:ext>
          </c:extLst>
        </c:ser>
        <c:ser>
          <c:idx val="10"/>
          <c:order val="1"/>
          <c:tx>
            <c:strRef>
              <c:f>'J-S_SEM'!$B$83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2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4-B010-441C-A6C0-14C66653CE49}"/>
              </c:ext>
            </c:extLst>
          </c:dPt>
          <c:cat>
            <c:strRef>
              <c:f>'J-S_SEM'!$C$49:$EJ$49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'J-S_SEM'!$C$83:$EJ$83</c:f>
              <c:numCache>
                <c:formatCode>0%</c:formatCode>
                <c:ptCount val="14"/>
                <c:pt idx="0" formatCode="0.0%">
                  <c:v>7.053645824067438E-2</c:v>
                </c:pt>
                <c:pt idx="1">
                  <c:v>9.3971316795969789E-2</c:v>
                </c:pt>
                <c:pt idx="2">
                  <c:v>7.8599144363744905E-2</c:v>
                </c:pt>
                <c:pt idx="3">
                  <c:v>5.1701600924244903E-2</c:v>
                </c:pt>
                <c:pt idx="4">
                  <c:v>4.5910095757353601E-2</c:v>
                </c:pt>
                <c:pt idx="5">
                  <c:v>3.696E-2</c:v>
                </c:pt>
                <c:pt idx="6">
                  <c:v>3.5299999999999998E-2</c:v>
                </c:pt>
                <c:pt idx="7">
                  <c:v>4.5894671366369481E-2</c:v>
                </c:pt>
                <c:pt idx="8">
                  <c:v>1.0090056108255901E-2</c:v>
                </c:pt>
                <c:pt idx="9">
                  <c:v>6.12770248975733E-2</c:v>
                </c:pt>
                <c:pt idx="10">
                  <c:v>6.5623673036093427E-2</c:v>
                </c:pt>
                <c:pt idx="11">
                  <c:v>6.3154546900202183E-2</c:v>
                </c:pt>
                <c:pt idx="12" formatCode="0.0%">
                  <c:v>5.5710459732335911E-2</c:v>
                </c:pt>
                <c:pt idx="13" formatCode="0.00%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010-441C-A6C0-14C66653CE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983171296"/>
        <c:axId val="-1983180000"/>
      </c:barChart>
      <c:lineChart>
        <c:grouping val="standard"/>
        <c:varyColors val="0"/>
        <c:ser>
          <c:idx val="5"/>
          <c:order val="2"/>
          <c:tx>
            <c:strRef>
              <c:f>'J-S_SEM'!$B$84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6-B010-441C-A6C0-14C66653CE49}"/>
              </c:ext>
            </c:extLst>
          </c:dPt>
          <c:cat>
            <c:strRef>
              <c:f>'J-S_SEM'!$C$49:$EJ$49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'J-S_SEM'!$C$84:$EJ$84</c:f>
              <c:numCache>
                <c:formatCode>0.00</c:formatCode>
                <c:ptCount val="14"/>
                <c:pt idx="0">
                  <c:v>6.7935602772933716</c:v>
                </c:pt>
                <c:pt idx="1">
                  <c:v>7.4552144180082633</c:v>
                </c:pt>
                <c:pt idx="2">
                  <c:v>5.4233409610983978</c:v>
                </c:pt>
                <c:pt idx="3">
                  <c:v>4.2912328767123284</c:v>
                </c:pt>
                <c:pt idx="4">
                  <c:v>7.7128960872354062</c:v>
                </c:pt>
                <c:pt idx="5">
                  <c:v>5.5440000000000005</c:v>
                </c:pt>
                <c:pt idx="6">
                  <c:v>5.5440000000000005</c:v>
                </c:pt>
                <c:pt idx="7">
                  <c:v>7.7103047895500723</c:v>
                </c:pt>
                <c:pt idx="8">
                  <c:v>1.6850393700787401</c:v>
                </c:pt>
                <c:pt idx="9">
                  <c:v>10.233263157894735</c:v>
                </c:pt>
                <c:pt idx="10">
                  <c:v>10.499787685774947</c:v>
                </c:pt>
                <c:pt idx="11">
                  <c:v>10.155251141552512</c:v>
                </c:pt>
                <c:pt idx="12">
                  <c:v>6.3059429823618682</c:v>
                </c:pt>
                <c:pt idx="13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B010-441C-A6C0-14C66653CE49}"/>
            </c:ext>
          </c:extLst>
        </c:ser>
        <c:ser>
          <c:idx val="4"/>
          <c:order val="3"/>
          <c:tx>
            <c:strRef>
              <c:f>'J-S_SEM'!$B$85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'J-S_SEM'!$C$49:$EJ$49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'J-S_SEM'!$C$85:$EJ$85</c:f>
              <c:numCache>
                <c:formatCode>0.00</c:formatCode>
                <c:ptCount val="14"/>
                <c:pt idx="0">
                  <c:v>18.301655303030302</c:v>
                </c:pt>
                <c:pt idx="1">
                  <c:v>4.665</c:v>
                </c:pt>
                <c:pt idx="2">
                  <c:v>8.5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1.3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8</c:v>
                </c:pt>
                <c:pt idx="11">
                  <c:v>7.2</c:v>
                </c:pt>
                <c:pt idx="12">
                  <c:v>2.939902210884354</c:v>
                </c:pt>
                <c:pt idx="13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B010-441C-A6C0-14C66653CE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62592"/>
        <c:axId val="-1983164224"/>
      </c:lineChart>
      <c:catAx>
        <c:axId val="-19831712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83180000"/>
        <c:crosses val="autoZero"/>
        <c:auto val="1"/>
        <c:lblAlgn val="ctr"/>
        <c:lblOffset val="100"/>
        <c:noMultiLvlLbl val="0"/>
      </c:catAx>
      <c:valAx>
        <c:axId val="-198318000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3171296"/>
        <c:crosses val="autoZero"/>
        <c:crossBetween val="between"/>
      </c:valAx>
      <c:valAx>
        <c:axId val="-1983164224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3162592"/>
        <c:crosses val="max"/>
        <c:crossBetween val="between"/>
      </c:valAx>
      <c:catAx>
        <c:axId val="-19831625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83164224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'J-S_SEM'!$B$82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'J-S_SEM'!$C$65:$EJ$65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'J-S_SEM'!$C$82:$EJ$82</c:f>
              <c:numCache>
                <c:formatCode>0%</c:formatCode>
                <c:ptCount val="14"/>
                <c:pt idx="0" formatCode="0.0%">
                  <c:v>0.84844939718614709</c:v>
                </c:pt>
                <c:pt idx="1">
                  <c:v>0.94446428571428565</c:v>
                </c:pt>
                <c:pt idx="2">
                  <c:v>0.82142857142857095</c:v>
                </c:pt>
                <c:pt idx="3">
                  <c:v>0.98809523809523803</c:v>
                </c:pt>
                <c:pt idx="4">
                  <c:v>1</c:v>
                </c:pt>
                <c:pt idx="5">
                  <c:v>0.89285714285714302</c:v>
                </c:pt>
                <c:pt idx="6">
                  <c:v>0.9446</c:v>
                </c:pt>
                <c:pt idx="7">
                  <c:v>1</c:v>
                </c:pt>
                <c:pt idx="8">
                  <c:v>0.99404761904761896</c:v>
                </c:pt>
                <c:pt idx="9">
                  <c:v>0.99404761904761896</c:v>
                </c:pt>
                <c:pt idx="10">
                  <c:v>0.95238095238095222</c:v>
                </c:pt>
                <c:pt idx="11">
                  <c:v>0.95714285714285718</c:v>
                </c:pt>
                <c:pt idx="12" formatCode="0.0%">
                  <c:v>0.94337517006802718</c:v>
                </c:pt>
                <c:pt idx="13" formatCode="0.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206-4832-A328-A64A01E7A635}"/>
            </c:ext>
          </c:extLst>
        </c:ser>
        <c:ser>
          <c:idx val="1"/>
          <c:order val="1"/>
          <c:tx>
            <c:strRef>
              <c:f>'J-S_SEM'!$B$83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'J-S_SEM'!$C$65:$EJ$65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'J-S_SEM'!$C$83:$EJ$83</c:f>
              <c:numCache>
                <c:formatCode>0%</c:formatCode>
                <c:ptCount val="14"/>
                <c:pt idx="0" formatCode="0.0%">
                  <c:v>7.053645824067438E-2</c:v>
                </c:pt>
                <c:pt idx="1">
                  <c:v>9.3971316795969789E-2</c:v>
                </c:pt>
                <c:pt idx="2">
                  <c:v>7.8599144363744905E-2</c:v>
                </c:pt>
                <c:pt idx="3">
                  <c:v>5.1701600924244903E-2</c:v>
                </c:pt>
                <c:pt idx="4">
                  <c:v>4.5910095757353601E-2</c:v>
                </c:pt>
                <c:pt idx="5">
                  <c:v>3.696E-2</c:v>
                </c:pt>
                <c:pt idx="6">
                  <c:v>3.5299999999999998E-2</c:v>
                </c:pt>
                <c:pt idx="7">
                  <c:v>4.5894671366369481E-2</c:v>
                </c:pt>
                <c:pt idx="8">
                  <c:v>1.0090056108255901E-2</c:v>
                </c:pt>
                <c:pt idx="9">
                  <c:v>6.12770248975733E-2</c:v>
                </c:pt>
                <c:pt idx="10">
                  <c:v>6.5623673036093427E-2</c:v>
                </c:pt>
                <c:pt idx="11">
                  <c:v>6.3154546900202183E-2</c:v>
                </c:pt>
                <c:pt idx="12" formatCode="0.0%">
                  <c:v>5.5710459732335911E-2</c:v>
                </c:pt>
                <c:pt idx="13" formatCode="0.00%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206-4832-A328-A64A01E7A6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74560"/>
        <c:axId val="-1983163136"/>
      </c:lineChart>
      <c:catAx>
        <c:axId val="-19831745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63136"/>
        <c:crosses val="autoZero"/>
        <c:auto val="1"/>
        <c:lblAlgn val="ctr"/>
        <c:lblOffset val="100"/>
        <c:noMultiLvlLbl val="0"/>
      </c:catAx>
      <c:valAx>
        <c:axId val="-198316313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74560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655514467390728"/>
          <c:y val="4.758270006107071E-2"/>
          <c:w val="0.72135113824292529"/>
          <c:h val="0.6040407487752649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'J-S_SEM'!$B$98</c:f>
              <c:strCache>
                <c:ptCount val="1"/>
                <c:pt idx="0">
                  <c:v>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2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8DB9-41E4-8B2C-19534696CDAB}"/>
              </c:ext>
            </c:extLst>
          </c:dPt>
          <c:cat>
            <c:strRef>
              <c:f>'J-S_SEM'!$C$49:$EJ$49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'J-S_SEM'!$C$98:$EJ$98</c:f>
              <c:numCache>
                <c:formatCode>0%</c:formatCode>
                <c:ptCount val="14"/>
                <c:pt idx="0" formatCode="0.0%">
                  <c:v>0.79666045482295478</c:v>
                </c:pt>
                <c:pt idx="1">
                  <c:v>1</c:v>
                </c:pt>
                <c:pt idx="2">
                  <c:v>0.64613095238095197</c:v>
                </c:pt>
                <c:pt idx="3">
                  <c:v>0.47023809523809501</c:v>
                </c:pt>
                <c:pt idx="4">
                  <c:v>0.86309523809523814</c:v>
                </c:pt>
                <c:pt idx="5">
                  <c:v>0</c:v>
                </c:pt>
                <c:pt idx="6">
                  <c:v>0</c:v>
                </c:pt>
                <c:pt idx="7">
                  <c:v>0.95238095238095222</c:v>
                </c:pt>
                <c:pt idx="8">
                  <c:v>1</c:v>
                </c:pt>
                <c:pt idx="9">
                  <c:v>0.99404761904761896</c:v>
                </c:pt>
                <c:pt idx="10">
                  <c:v>1</c:v>
                </c:pt>
                <c:pt idx="11">
                  <c:v>1</c:v>
                </c:pt>
                <c:pt idx="12" formatCode="0.0%">
                  <c:v>0.79191643323996253</c:v>
                </c:pt>
                <c:pt idx="13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DB9-41E4-8B2C-19534696CDAB}"/>
            </c:ext>
          </c:extLst>
        </c:ser>
        <c:ser>
          <c:idx val="10"/>
          <c:order val="1"/>
          <c:tx>
            <c:strRef>
              <c:f>'J-S_SEM'!$B$99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2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4-8DB9-41E4-8B2C-19534696CDAB}"/>
              </c:ext>
            </c:extLst>
          </c:dPt>
          <c:cat>
            <c:strRef>
              <c:f>'J-S_SEM'!$C$49:$EJ$49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'J-S_SEM'!$C$99:$EJ$99</c:f>
              <c:numCache>
                <c:formatCode>0%</c:formatCode>
                <c:ptCount val="14"/>
                <c:pt idx="0" formatCode="0.0%">
                  <c:v>9.3818892685461563E-2</c:v>
                </c:pt>
                <c:pt idx="1">
                  <c:v>0</c:v>
                </c:pt>
                <c:pt idx="2">
                  <c:v>0</c:v>
                </c:pt>
                <c:pt idx="3">
                  <c:v>0.24303797468354399</c:v>
                </c:pt>
                <c:pt idx="4">
                  <c:v>7.6137931034482756E-2</c:v>
                </c:pt>
                <c:pt idx="5">
                  <c:v>0</c:v>
                </c:pt>
                <c:pt idx="6">
                  <c:v>0</c:v>
                </c:pt>
                <c:pt idx="7">
                  <c:v>0.11706250000000001</c:v>
                </c:pt>
                <c:pt idx="8">
                  <c:v>0.12559523809523801</c:v>
                </c:pt>
                <c:pt idx="9">
                  <c:v>4.1916167664670698E-2</c:v>
                </c:pt>
                <c:pt idx="10">
                  <c:v>0.16607142857142854</c:v>
                </c:pt>
                <c:pt idx="11">
                  <c:v>0.22380952380952379</c:v>
                </c:pt>
                <c:pt idx="12" formatCode="0.0%">
                  <c:v>7.7680966564067186E-2</c:v>
                </c:pt>
                <c:pt idx="13" formatCode="0.00%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DB9-41E4-8B2C-19534696CD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983171296"/>
        <c:axId val="-1983180000"/>
      </c:barChart>
      <c:lineChart>
        <c:grouping val="standard"/>
        <c:varyColors val="0"/>
        <c:ser>
          <c:idx val="5"/>
          <c:order val="2"/>
          <c:tx>
            <c:strRef>
              <c:f>'J-S_SEM'!$B$100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6-8DB9-41E4-8B2C-19534696CDAB}"/>
              </c:ext>
            </c:extLst>
          </c:dPt>
          <c:cat>
            <c:strRef>
              <c:f>'J-S_SEM'!$C$49:$EJ$49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'J-S_SEM'!$C$100:$EJ$100</c:f>
              <c:numCache>
                <c:formatCode>0.00</c:formatCode>
                <c:ptCount val="14"/>
                <c:pt idx="0">
                  <c:v>6.0780838567416886</c:v>
                </c:pt>
                <c:pt idx="1">
                  <c:v>0</c:v>
                </c:pt>
                <c:pt idx="2">
                  <c:v>0</c:v>
                </c:pt>
                <c:pt idx="3">
                  <c:v>19.2</c:v>
                </c:pt>
                <c:pt idx="4">
                  <c:v>5.52</c:v>
                </c:pt>
                <c:pt idx="5">
                  <c:v>0</c:v>
                </c:pt>
                <c:pt idx="6">
                  <c:v>0</c:v>
                </c:pt>
                <c:pt idx="7">
                  <c:v>18.73</c:v>
                </c:pt>
                <c:pt idx="8">
                  <c:v>21.1</c:v>
                </c:pt>
                <c:pt idx="9">
                  <c:v>7</c:v>
                </c:pt>
                <c:pt idx="10">
                  <c:v>27.899999999999995</c:v>
                </c:pt>
                <c:pt idx="11">
                  <c:v>37.6</c:v>
                </c:pt>
                <c:pt idx="12">
                  <c:v>9.777910242269801</c:v>
                </c:pt>
                <c:pt idx="13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8DB9-41E4-8B2C-19534696CDAB}"/>
            </c:ext>
          </c:extLst>
        </c:ser>
        <c:ser>
          <c:idx val="4"/>
          <c:order val="3"/>
          <c:tx>
            <c:strRef>
              <c:f>'J-S_SEM'!$B$101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'J-S_SEM'!$C$49:$EJ$49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'J-S_SEM'!$C$101:$EJ$101</c:f>
              <c:numCache>
                <c:formatCode>0.00</c:formatCode>
                <c:ptCount val="14"/>
                <c:pt idx="0">
                  <c:v>18.335058150183151</c:v>
                </c:pt>
                <c:pt idx="1">
                  <c:v>0</c:v>
                </c:pt>
                <c:pt idx="2">
                  <c:v>59.45</c:v>
                </c:pt>
                <c:pt idx="3">
                  <c:v>89</c:v>
                </c:pt>
                <c:pt idx="4">
                  <c:v>11.5</c:v>
                </c:pt>
                <c:pt idx="5">
                  <c:v>168</c:v>
                </c:pt>
                <c:pt idx="6">
                  <c:v>168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0</c:v>
                </c:pt>
                <c:pt idx="12">
                  <c:v>30.24794117647059</c:v>
                </c:pt>
                <c:pt idx="13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8DB9-41E4-8B2C-19534696CD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62592"/>
        <c:axId val="-1983164224"/>
      </c:lineChart>
      <c:catAx>
        <c:axId val="-19831712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83180000"/>
        <c:crosses val="autoZero"/>
        <c:auto val="1"/>
        <c:lblAlgn val="ctr"/>
        <c:lblOffset val="100"/>
        <c:noMultiLvlLbl val="0"/>
      </c:catAx>
      <c:valAx>
        <c:axId val="-198318000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3171296"/>
        <c:crosses val="autoZero"/>
        <c:crossBetween val="between"/>
      </c:valAx>
      <c:valAx>
        <c:axId val="-1983164224"/>
        <c:scaling>
          <c:orientation val="minMax"/>
          <c:max val="17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3162592"/>
        <c:crosses val="max"/>
        <c:crossBetween val="between"/>
      </c:valAx>
      <c:catAx>
        <c:axId val="-19831625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83164224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BAJA!$B$12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6A02-4DB6-97F4-B5D489E48AEB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6E49-49BA-9B88-00400E2D1FF7}"/>
              </c:ext>
            </c:extLst>
          </c:dPt>
          <c:cat>
            <c:strRef>
              <c:f>BAJA!$C$1:$Q$1</c:f>
              <c:strCache>
                <c:ptCount val="15"/>
                <c:pt idx="0">
                  <c:v>PROM. 2018</c:v>
                </c:pt>
                <c:pt idx="1">
                  <c:v>ENE</c:v>
                </c:pt>
                <c:pt idx="2">
                  <c:v>FEB</c:v>
                </c:pt>
                <c:pt idx="3">
                  <c:v>MAR</c:v>
                </c:pt>
                <c:pt idx="4">
                  <c:v>ABR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AGO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  <c:pt idx="12">
                  <c:v>DIC</c:v>
                </c:pt>
                <c:pt idx="13">
                  <c:v>PROM. 2019</c:v>
                </c:pt>
                <c:pt idx="14">
                  <c:v>OBJ</c:v>
                </c:pt>
              </c:strCache>
            </c:strRef>
          </c:cat>
          <c:val>
            <c:numRef>
              <c:f>BAJA!$C$2:$Q$2</c:f>
              <c:numCache>
                <c:formatCode>0.00%</c:formatCode>
                <c:ptCount val="15"/>
                <c:pt idx="0">
                  <c:v>0.73452499999999998</c:v>
                </c:pt>
                <c:pt idx="1">
                  <c:v>0.81210000000000004</c:v>
                </c:pt>
                <c:pt idx="2">
                  <c:v>0.62119999999999997</c:v>
                </c:pt>
                <c:pt idx="3">
                  <c:v>0.61619999999999997</c:v>
                </c:pt>
                <c:pt idx="4">
                  <c:v>0.77290000000000003</c:v>
                </c:pt>
                <c:pt idx="5">
                  <c:v>0.97311827956989305</c:v>
                </c:pt>
                <c:pt idx="6">
                  <c:v>0.98129999999999995</c:v>
                </c:pt>
                <c:pt idx="7">
                  <c:v>1</c:v>
                </c:pt>
                <c:pt idx="8">
                  <c:v>1</c:v>
                </c:pt>
                <c:pt idx="13">
                  <c:v>0.84710228494623663</c:v>
                </c:pt>
                <c:pt idx="14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E49-49BA-9B88-00400E2D1FF7}"/>
            </c:ext>
          </c:extLst>
        </c:ser>
        <c:ser>
          <c:idx val="10"/>
          <c:order val="1"/>
          <c:tx>
            <c:strRef>
              <c:f>BAJA!$B$3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6A02-4DB6-97F4-B5D489E48AEB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3409-4960-8DCB-7B4AEC62570C}"/>
              </c:ext>
            </c:extLst>
          </c:dPt>
          <c:val>
            <c:numRef>
              <c:f>BAJA!$C$3:$Q$3</c:f>
              <c:numCache>
                <c:formatCode>0.00%</c:formatCode>
                <c:ptCount val="15"/>
                <c:pt idx="0">
                  <c:v>0.25864166666666666</c:v>
                </c:pt>
                <c:pt idx="1">
                  <c:v>0.34739999999999999</c:v>
                </c:pt>
                <c:pt idx="2">
                  <c:v>0.19289999999999999</c:v>
                </c:pt>
                <c:pt idx="3">
                  <c:v>0</c:v>
                </c:pt>
                <c:pt idx="4">
                  <c:v>0.26369999999999999</c:v>
                </c:pt>
                <c:pt idx="5">
                  <c:v>0.12812154696132599</c:v>
                </c:pt>
                <c:pt idx="6">
                  <c:v>5.7299999999999997E-2</c:v>
                </c:pt>
                <c:pt idx="7">
                  <c:v>7.5268817204301106E-2</c:v>
                </c:pt>
                <c:pt idx="8">
                  <c:v>0</c:v>
                </c:pt>
                <c:pt idx="13">
                  <c:v>0.13308629552070339</c:v>
                </c:pt>
                <c:pt idx="14">
                  <c:v>0.15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E49-49BA-9B88-00400E2D1F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983151168"/>
        <c:axId val="-1983169664"/>
      </c:barChart>
      <c:lineChart>
        <c:grouping val="standard"/>
        <c:varyColors val="0"/>
        <c:ser>
          <c:idx val="5"/>
          <c:order val="2"/>
          <c:tx>
            <c:strRef>
              <c:f>BAJA!$B$4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6E49-49BA-9B88-00400E2D1FF7}"/>
              </c:ext>
            </c:extLst>
          </c:dPt>
          <c:cat>
            <c:strRef>
              <c:f>BAJA!$C$1:$Q$1</c:f>
              <c:strCache>
                <c:ptCount val="15"/>
                <c:pt idx="0">
                  <c:v>PROM. 2018</c:v>
                </c:pt>
                <c:pt idx="1">
                  <c:v>ENE</c:v>
                </c:pt>
                <c:pt idx="2">
                  <c:v>FEB</c:v>
                </c:pt>
                <c:pt idx="3">
                  <c:v>MAR</c:v>
                </c:pt>
                <c:pt idx="4">
                  <c:v>ABR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AGO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  <c:pt idx="12">
                  <c:v>DIC</c:v>
                </c:pt>
                <c:pt idx="13">
                  <c:v>PROM. 2019</c:v>
                </c:pt>
                <c:pt idx="14">
                  <c:v>OBJ</c:v>
                </c:pt>
              </c:strCache>
            </c:strRef>
          </c:cat>
          <c:val>
            <c:numRef>
              <c:f>BAJA!$C$4:$Q$4</c:f>
              <c:numCache>
                <c:formatCode>0.00</c:formatCode>
                <c:ptCount val="15"/>
                <c:pt idx="0">
                  <c:v>16.351666666666663</c:v>
                </c:pt>
                <c:pt idx="1">
                  <c:v>22.04</c:v>
                </c:pt>
                <c:pt idx="2">
                  <c:v>26.17</c:v>
                </c:pt>
                <c:pt idx="3">
                  <c:v>0</c:v>
                </c:pt>
                <c:pt idx="4">
                  <c:v>12.23</c:v>
                </c:pt>
                <c:pt idx="5">
                  <c:v>30.92</c:v>
                </c:pt>
                <c:pt idx="6">
                  <c:v>13.5</c:v>
                </c:pt>
                <c:pt idx="7">
                  <c:v>56</c:v>
                </c:pt>
                <c:pt idx="8">
                  <c:v>0</c:v>
                </c:pt>
                <c:pt idx="13">
                  <c:v>20.107500000000002</c:v>
                </c:pt>
                <c:pt idx="14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6E49-49BA-9B88-00400E2D1FF7}"/>
            </c:ext>
          </c:extLst>
        </c:ser>
        <c:ser>
          <c:idx val="4"/>
          <c:order val="3"/>
          <c:tx>
            <c:strRef>
              <c:f>BAJA!$B$5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BAJA!$C$1:$Q$1</c:f>
              <c:strCache>
                <c:ptCount val="15"/>
                <c:pt idx="0">
                  <c:v>PROM. 2018</c:v>
                </c:pt>
                <c:pt idx="1">
                  <c:v>ENE</c:v>
                </c:pt>
                <c:pt idx="2">
                  <c:v>FEB</c:v>
                </c:pt>
                <c:pt idx="3">
                  <c:v>MAR</c:v>
                </c:pt>
                <c:pt idx="4">
                  <c:v>ABR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AGO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  <c:pt idx="12">
                  <c:v>DIC</c:v>
                </c:pt>
                <c:pt idx="13">
                  <c:v>PROM. 2019</c:v>
                </c:pt>
                <c:pt idx="14">
                  <c:v>OBJ</c:v>
                </c:pt>
              </c:strCache>
            </c:strRef>
          </c:cat>
          <c:val>
            <c:numRef>
              <c:f>BAJA!$C$5:$Q$5</c:f>
              <c:numCache>
                <c:formatCode>0.00</c:formatCode>
                <c:ptCount val="15"/>
                <c:pt idx="0">
                  <c:v>20.654999999999998</c:v>
                </c:pt>
                <c:pt idx="1">
                  <c:v>9.2899999999999991</c:v>
                </c:pt>
                <c:pt idx="2">
                  <c:v>53.03</c:v>
                </c:pt>
                <c:pt idx="3">
                  <c:v>95.17</c:v>
                </c:pt>
                <c:pt idx="4">
                  <c:v>13.63</c:v>
                </c:pt>
                <c:pt idx="5">
                  <c:v>3.5</c:v>
                </c:pt>
                <c:pt idx="6">
                  <c:v>4.5</c:v>
                </c:pt>
                <c:pt idx="7">
                  <c:v>0</c:v>
                </c:pt>
                <c:pt idx="8">
                  <c:v>0</c:v>
                </c:pt>
                <c:pt idx="13">
                  <c:v>22.39</c:v>
                </c:pt>
                <c:pt idx="14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6E49-49BA-9B88-00400E2D1F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61504"/>
        <c:axId val="-1983174016"/>
      </c:lineChart>
      <c:catAx>
        <c:axId val="-19831511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83169664"/>
        <c:crosses val="autoZero"/>
        <c:auto val="1"/>
        <c:lblAlgn val="ctr"/>
        <c:lblOffset val="100"/>
        <c:noMultiLvlLbl val="0"/>
      </c:catAx>
      <c:valAx>
        <c:axId val="-198316966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3151168"/>
        <c:crosses val="autoZero"/>
        <c:crossBetween val="between"/>
      </c:valAx>
      <c:valAx>
        <c:axId val="-1983174016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3161504"/>
        <c:crosses val="max"/>
        <c:crossBetween val="between"/>
      </c:valAx>
      <c:catAx>
        <c:axId val="-198316150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83174016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BAJA!$B$12</c:f>
              <c:strCache>
                <c:ptCount val="1"/>
                <c:pt idx="0">
                  <c:v>% DF</c:v>
                </c:pt>
              </c:strCache>
            </c:strRef>
          </c:tx>
          <c:cat>
            <c:strRef>
              <c:f>BAJA!$D$1:$N$1</c:f>
              <c:strCache>
                <c:ptCount val="11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</c:strCache>
            </c:strRef>
          </c:cat>
          <c:val>
            <c:numRef>
              <c:f>BAJA!$D$12:$N$12</c:f>
              <c:numCache>
                <c:formatCode>0.0%</c:formatCode>
                <c:ptCount val="11"/>
                <c:pt idx="0">
                  <c:v>0.81210000000000004</c:v>
                </c:pt>
                <c:pt idx="1">
                  <c:v>0.62119999999999997</c:v>
                </c:pt>
                <c:pt idx="2">
                  <c:v>0.61619999999999997</c:v>
                </c:pt>
                <c:pt idx="3">
                  <c:v>0.77290000000000003</c:v>
                </c:pt>
                <c:pt idx="4">
                  <c:v>0.97311827956989305</c:v>
                </c:pt>
                <c:pt idx="5">
                  <c:v>0.98129999999999995</c:v>
                </c:pt>
                <c:pt idx="6">
                  <c:v>1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78A-4E6D-969D-33DB148E71EF}"/>
            </c:ext>
          </c:extLst>
        </c:ser>
        <c:ser>
          <c:idx val="1"/>
          <c:order val="1"/>
          <c:tx>
            <c:strRef>
              <c:f>BAJA!$B$15</c:f>
              <c:strCache>
                <c:ptCount val="1"/>
                <c:pt idx="0">
                  <c:v>% REP. NO PROG. </c:v>
                </c:pt>
              </c:strCache>
            </c:strRef>
          </c:tx>
          <c:cat>
            <c:strRef>
              <c:f>BAJA!$D$1:$N$1</c:f>
              <c:strCache>
                <c:ptCount val="11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</c:strCache>
            </c:strRef>
          </c:cat>
          <c:val>
            <c:numRef>
              <c:f>BAJA!$D$15:$N$15</c:f>
              <c:numCache>
                <c:formatCode>0.0%</c:formatCode>
                <c:ptCount val="11"/>
                <c:pt idx="0">
                  <c:v>0.16666666666666666</c:v>
                </c:pt>
                <c:pt idx="1">
                  <c:v>0.37857142857142856</c:v>
                </c:pt>
                <c:pt idx="2">
                  <c:v>0.38384408602150538</c:v>
                </c:pt>
                <c:pt idx="3">
                  <c:v>0.22708333333333333</c:v>
                </c:pt>
                <c:pt idx="4">
                  <c:v>1.4112903225806451E-2</c:v>
                </c:pt>
                <c:pt idx="5">
                  <c:v>1.8749999999999999E-2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78A-4E6D-969D-33DB148E71EF}"/>
            </c:ext>
          </c:extLst>
        </c:ser>
        <c:ser>
          <c:idx val="2"/>
          <c:order val="2"/>
          <c:tx>
            <c:strRef>
              <c:f>BAJA!$B$13</c:f>
              <c:strCache>
                <c:ptCount val="1"/>
                <c:pt idx="0">
                  <c:v>% MANTTO (PM) </c:v>
                </c:pt>
              </c:strCache>
            </c:strRef>
          </c:tx>
          <c:cat>
            <c:strRef>
              <c:f>BAJA!$D$1:$N$1</c:f>
              <c:strCache>
                <c:ptCount val="11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</c:strCache>
            </c:strRef>
          </c:cat>
          <c:val>
            <c:numRef>
              <c:f>BAJA!$D$13:$N$13</c:f>
              <c:numCache>
                <c:formatCode>0.0%</c:formatCode>
                <c:ptCount val="11"/>
                <c:pt idx="0">
                  <c:v>2.1276881720430109E-2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1.2768817204301076E-2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78A-4E6D-969D-33DB148E71EF}"/>
            </c:ext>
          </c:extLst>
        </c:ser>
        <c:ser>
          <c:idx val="3"/>
          <c:order val="3"/>
          <c:tx>
            <c:strRef>
              <c:f>BAJA!$B$14</c:f>
              <c:strCache>
                <c:ptCount val="1"/>
                <c:pt idx="0">
                  <c:v>% REP. PROG. </c:v>
                </c:pt>
              </c:strCache>
            </c:strRef>
          </c:tx>
          <c:cat>
            <c:strRef>
              <c:f>BAJA!$D$1:$N$1</c:f>
              <c:strCache>
                <c:ptCount val="11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</c:strCache>
            </c:strRef>
          </c:cat>
          <c:val>
            <c:numRef>
              <c:f>BAJA!$D$14:$N$14</c:f>
              <c:numCache>
                <c:formatCode>0.0%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78A-4E6D-969D-33DB148E71EF}"/>
            </c:ext>
          </c:extLst>
        </c:ser>
        <c:ser>
          <c:idx val="4"/>
          <c:order val="4"/>
          <c:tx>
            <c:strRef>
              <c:f>BAJA!$B$10</c:f>
              <c:strCache>
                <c:ptCount val="1"/>
                <c:pt idx="0">
                  <c:v>H. PROG.MES</c:v>
                </c:pt>
              </c:strCache>
            </c:strRef>
          </c:tx>
          <c:cat>
            <c:strRef>
              <c:f>BAJA!$D$1:$N$1</c:f>
              <c:strCache>
                <c:ptCount val="11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</c:strCache>
            </c:strRef>
          </c:cat>
          <c:val>
            <c:numRef>
              <c:f>BAJA!$D$10:$N$10</c:f>
              <c:numCache>
                <c:formatCode>0.00</c:formatCode>
                <c:ptCount val="11"/>
                <c:pt idx="0">
                  <c:v>744</c:v>
                </c:pt>
                <c:pt idx="1">
                  <c:v>672</c:v>
                </c:pt>
                <c:pt idx="2">
                  <c:v>744</c:v>
                </c:pt>
                <c:pt idx="3">
                  <c:v>720</c:v>
                </c:pt>
                <c:pt idx="4">
                  <c:v>744</c:v>
                </c:pt>
                <c:pt idx="5">
                  <c:v>720</c:v>
                </c:pt>
                <c:pt idx="6">
                  <c:v>744</c:v>
                </c:pt>
                <c:pt idx="7">
                  <c:v>744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78A-4E6D-969D-33DB148E71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58784"/>
        <c:axId val="-1983160960"/>
      </c:lineChart>
      <c:catAx>
        <c:axId val="-19831587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83160960"/>
        <c:crosses val="autoZero"/>
        <c:auto val="1"/>
        <c:lblAlgn val="ctr"/>
        <c:lblOffset val="100"/>
        <c:noMultiLvlLbl val="0"/>
      </c:catAx>
      <c:valAx>
        <c:axId val="-1983160960"/>
        <c:scaling>
          <c:orientation val="minMax"/>
          <c:max val="1"/>
          <c:min val="0.30000000000000032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3158784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BAJA!$B$28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0D5C-4031-872F-46EB7450319C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4A4C-4017-A76B-DFD7A3E778A4}"/>
              </c:ext>
            </c:extLst>
          </c:dPt>
          <c:cat>
            <c:strRef>
              <c:f>BAJA!$C$17:$Q$17</c:f>
              <c:strCache>
                <c:ptCount val="15"/>
                <c:pt idx="0">
                  <c:v>PROM. 2018</c:v>
                </c:pt>
                <c:pt idx="1">
                  <c:v>ENE</c:v>
                </c:pt>
                <c:pt idx="2">
                  <c:v>FEB</c:v>
                </c:pt>
                <c:pt idx="3">
                  <c:v>MAR</c:v>
                </c:pt>
                <c:pt idx="4">
                  <c:v>ABR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AGO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  <c:pt idx="12">
                  <c:v>DIC</c:v>
                </c:pt>
                <c:pt idx="13">
                  <c:v>PROM. 2019</c:v>
                </c:pt>
                <c:pt idx="14">
                  <c:v>OBJ</c:v>
                </c:pt>
              </c:strCache>
            </c:strRef>
          </c:cat>
          <c:val>
            <c:numRef>
              <c:f>BAJA!$C$18:$Q$18</c:f>
              <c:numCache>
                <c:formatCode>0.00%</c:formatCode>
                <c:ptCount val="15"/>
                <c:pt idx="0">
                  <c:v>0.93350000000000011</c:v>
                </c:pt>
                <c:pt idx="1">
                  <c:v>0.96430000000000005</c:v>
                </c:pt>
                <c:pt idx="2">
                  <c:v>0.7228</c:v>
                </c:pt>
                <c:pt idx="3">
                  <c:v>4.0300000000000002E-2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13">
                  <c:v>0.21592500000000001</c:v>
                </c:pt>
                <c:pt idx="14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A4C-4017-A76B-DFD7A3E778A4}"/>
            </c:ext>
          </c:extLst>
        </c:ser>
        <c:ser>
          <c:idx val="10"/>
          <c:order val="1"/>
          <c:tx>
            <c:strRef>
              <c:f>BAJA!$B$19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0D5C-4031-872F-46EB7450319C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4EB8-42C6-9363-0E73ECD31CF7}"/>
              </c:ext>
            </c:extLst>
          </c:dPt>
          <c:cat>
            <c:strRef>
              <c:f>BAJA!$C$17:$Q$17</c:f>
              <c:strCache>
                <c:ptCount val="15"/>
                <c:pt idx="0">
                  <c:v>PROM. 2018</c:v>
                </c:pt>
                <c:pt idx="1">
                  <c:v>ENE</c:v>
                </c:pt>
                <c:pt idx="2">
                  <c:v>FEB</c:v>
                </c:pt>
                <c:pt idx="3">
                  <c:v>MAR</c:v>
                </c:pt>
                <c:pt idx="4">
                  <c:v>ABR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AGO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  <c:pt idx="12">
                  <c:v>DIC</c:v>
                </c:pt>
                <c:pt idx="13">
                  <c:v>PROM. 2019</c:v>
                </c:pt>
                <c:pt idx="14">
                  <c:v>OBJ</c:v>
                </c:pt>
              </c:strCache>
            </c:strRef>
          </c:cat>
          <c:val>
            <c:numRef>
              <c:f>BAJA!$C$19:$Q$19</c:f>
              <c:numCache>
                <c:formatCode>0.00%</c:formatCode>
                <c:ptCount val="15"/>
                <c:pt idx="0">
                  <c:v>0.13218333333333335</c:v>
                </c:pt>
                <c:pt idx="1">
                  <c:v>0.26469999999999999</c:v>
                </c:pt>
                <c:pt idx="2">
                  <c:v>0.13869999999999999</c:v>
                </c:pt>
                <c:pt idx="3">
                  <c:v>2.98E-2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13">
                  <c:v>5.4149999999999997E-2</c:v>
                </c:pt>
                <c:pt idx="14">
                  <c:v>0.15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A4C-4017-A76B-DFD7A3E778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983150080"/>
        <c:axId val="-1983168032"/>
      </c:barChart>
      <c:lineChart>
        <c:grouping val="standard"/>
        <c:varyColors val="0"/>
        <c:ser>
          <c:idx val="5"/>
          <c:order val="2"/>
          <c:tx>
            <c:strRef>
              <c:f>BAJA!$B$20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4A4C-4017-A76B-DFD7A3E778A4}"/>
              </c:ext>
            </c:extLst>
          </c:dPt>
          <c:cat>
            <c:strRef>
              <c:f>BAJA!$C$17:$Q$17</c:f>
              <c:strCache>
                <c:ptCount val="15"/>
                <c:pt idx="0">
                  <c:v>PROM. 2018</c:v>
                </c:pt>
                <c:pt idx="1">
                  <c:v>ENE</c:v>
                </c:pt>
                <c:pt idx="2">
                  <c:v>FEB</c:v>
                </c:pt>
                <c:pt idx="3">
                  <c:v>MAR</c:v>
                </c:pt>
                <c:pt idx="4">
                  <c:v>ABR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AGO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  <c:pt idx="12">
                  <c:v>DIC</c:v>
                </c:pt>
                <c:pt idx="13">
                  <c:v>PROM. 2019</c:v>
                </c:pt>
                <c:pt idx="14">
                  <c:v>OBJ</c:v>
                </c:pt>
              </c:strCache>
            </c:strRef>
          </c:cat>
          <c:val>
            <c:numRef>
              <c:f>BAJA!$C$20:$Q$20</c:f>
              <c:numCache>
                <c:formatCode>0.00</c:formatCode>
                <c:ptCount val="15"/>
                <c:pt idx="0">
                  <c:v>25.12</c:v>
                </c:pt>
                <c:pt idx="1">
                  <c:v>31.48</c:v>
                </c:pt>
                <c:pt idx="2">
                  <c:v>21.26</c:v>
                </c:pt>
                <c:pt idx="3">
                  <c:v>11.1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13">
                  <c:v>7.98</c:v>
                </c:pt>
                <c:pt idx="14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A4C-4017-A76B-DFD7A3E778A4}"/>
            </c:ext>
          </c:extLst>
        </c:ser>
        <c:ser>
          <c:idx val="4"/>
          <c:order val="3"/>
          <c:tx>
            <c:strRef>
              <c:f>BAJA!$B$21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BAJA!$C$17:$Q$17</c:f>
              <c:strCache>
                <c:ptCount val="15"/>
                <c:pt idx="0">
                  <c:v>PROM. 2018</c:v>
                </c:pt>
                <c:pt idx="1">
                  <c:v>ENE</c:v>
                </c:pt>
                <c:pt idx="2">
                  <c:v>FEB</c:v>
                </c:pt>
                <c:pt idx="3">
                  <c:v>MAR</c:v>
                </c:pt>
                <c:pt idx="4">
                  <c:v>ABR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AGO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  <c:pt idx="12">
                  <c:v>DIC</c:v>
                </c:pt>
                <c:pt idx="13">
                  <c:v>PROM. 2019</c:v>
                </c:pt>
                <c:pt idx="14">
                  <c:v>OBJ</c:v>
                </c:pt>
              </c:strCache>
            </c:strRef>
          </c:cat>
          <c:val>
            <c:numRef>
              <c:f>BAJA!$C$21:$Q$21</c:f>
              <c:numCache>
                <c:formatCode>0.00</c:formatCode>
                <c:ptCount val="15"/>
                <c:pt idx="0">
                  <c:v>7.5858333333333334</c:v>
                </c:pt>
                <c:pt idx="1">
                  <c:v>3.9</c:v>
                </c:pt>
                <c:pt idx="2">
                  <c:v>46.56</c:v>
                </c:pt>
                <c:pt idx="3">
                  <c:v>357</c:v>
                </c:pt>
                <c:pt idx="4">
                  <c:v>720</c:v>
                </c:pt>
                <c:pt idx="5">
                  <c:v>744</c:v>
                </c:pt>
                <c:pt idx="6">
                  <c:v>720</c:v>
                </c:pt>
                <c:pt idx="7">
                  <c:v>744</c:v>
                </c:pt>
                <c:pt idx="8">
                  <c:v>744</c:v>
                </c:pt>
                <c:pt idx="13">
                  <c:v>509.9325</c:v>
                </c:pt>
                <c:pt idx="14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4A4C-4017-A76B-DFD7A3E778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45728"/>
        <c:axId val="-1983148448"/>
      </c:lineChart>
      <c:catAx>
        <c:axId val="-19831500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83168032"/>
        <c:crosses val="autoZero"/>
        <c:auto val="1"/>
        <c:lblAlgn val="ctr"/>
        <c:lblOffset val="100"/>
        <c:noMultiLvlLbl val="0"/>
      </c:catAx>
      <c:valAx>
        <c:axId val="-198316803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3150080"/>
        <c:crosses val="autoZero"/>
        <c:crossBetween val="between"/>
      </c:valAx>
      <c:valAx>
        <c:axId val="-1983148448"/>
        <c:scaling>
          <c:orientation val="minMax"/>
          <c:max val="80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3145728"/>
        <c:crosses val="max"/>
        <c:crossBetween val="between"/>
      </c:valAx>
      <c:catAx>
        <c:axId val="-198314572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83148448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BAJA!$B$28</c:f>
              <c:strCache>
                <c:ptCount val="1"/>
                <c:pt idx="0">
                  <c:v>% DF</c:v>
                </c:pt>
              </c:strCache>
            </c:strRef>
          </c:tx>
          <c:cat>
            <c:strRef>
              <c:f>BAJA!$D$17:$N$17</c:f>
              <c:strCache>
                <c:ptCount val="11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</c:strCache>
            </c:strRef>
          </c:cat>
          <c:val>
            <c:numRef>
              <c:f>BAJA!$D$28:$N$28</c:f>
              <c:numCache>
                <c:formatCode>0.0%</c:formatCode>
                <c:ptCount val="11"/>
                <c:pt idx="0">
                  <c:v>0.96430000000000005</c:v>
                </c:pt>
                <c:pt idx="1">
                  <c:v>0.7228</c:v>
                </c:pt>
                <c:pt idx="2">
                  <c:v>4.0300000000000002E-2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235-49B4-84FF-A003A0D42889}"/>
            </c:ext>
          </c:extLst>
        </c:ser>
        <c:ser>
          <c:idx val="1"/>
          <c:order val="1"/>
          <c:tx>
            <c:strRef>
              <c:f>BAJA!$B$31</c:f>
              <c:strCache>
                <c:ptCount val="1"/>
                <c:pt idx="0">
                  <c:v>% REP. NO PROG. </c:v>
                </c:pt>
              </c:strCache>
            </c:strRef>
          </c:tx>
          <c:cat>
            <c:strRef>
              <c:f>BAJA!$D$17:$N$17</c:f>
              <c:strCache>
                <c:ptCount val="11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</c:strCache>
            </c:strRef>
          </c:cat>
          <c:val>
            <c:numRef>
              <c:f>BAJA!$D$31:$N$31</c:f>
              <c:numCache>
                <c:formatCode>0.0%</c:formatCode>
                <c:ptCount val="11"/>
                <c:pt idx="0">
                  <c:v>3.5672043010752684E-2</c:v>
                </c:pt>
                <c:pt idx="1">
                  <c:v>0.27715773809523808</c:v>
                </c:pt>
                <c:pt idx="2">
                  <c:v>0.95967741935483875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235-49B4-84FF-A003A0D42889}"/>
            </c:ext>
          </c:extLst>
        </c:ser>
        <c:ser>
          <c:idx val="2"/>
          <c:order val="2"/>
          <c:tx>
            <c:strRef>
              <c:f>BAJA!$B$29</c:f>
              <c:strCache>
                <c:ptCount val="1"/>
                <c:pt idx="0">
                  <c:v>% MANTTO (PM) </c:v>
                </c:pt>
              </c:strCache>
            </c:strRef>
          </c:tx>
          <c:cat>
            <c:strRef>
              <c:f>BAJA!$D$17:$N$17</c:f>
              <c:strCache>
                <c:ptCount val="11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</c:strCache>
            </c:strRef>
          </c:cat>
          <c:val>
            <c:numRef>
              <c:f>BAJA!$D$29:$N$29</c:f>
              <c:numCache>
                <c:formatCode>0.0%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235-49B4-84FF-A003A0D42889}"/>
            </c:ext>
          </c:extLst>
        </c:ser>
        <c:ser>
          <c:idx val="3"/>
          <c:order val="3"/>
          <c:tx>
            <c:strRef>
              <c:f>BAJA!$B$30</c:f>
              <c:strCache>
                <c:ptCount val="1"/>
                <c:pt idx="0">
                  <c:v>% REP. PROG. </c:v>
                </c:pt>
              </c:strCache>
            </c:strRef>
          </c:tx>
          <c:cat>
            <c:strRef>
              <c:f>BAJA!$D$17:$N$17</c:f>
              <c:strCache>
                <c:ptCount val="11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</c:strCache>
            </c:strRef>
          </c:cat>
          <c:val>
            <c:numRef>
              <c:f>BAJA!$D$30:$N$30</c:f>
              <c:numCache>
                <c:formatCode>0.0%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235-49B4-84FF-A003A0D42889}"/>
            </c:ext>
          </c:extLst>
        </c:ser>
        <c:ser>
          <c:idx val="4"/>
          <c:order val="4"/>
          <c:tx>
            <c:strRef>
              <c:f>BAJA!$B$26</c:f>
              <c:strCache>
                <c:ptCount val="1"/>
                <c:pt idx="0">
                  <c:v>H. PROG.MES</c:v>
                </c:pt>
              </c:strCache>
            </c:strRef>
          </c:tx>
          <c:cat>
            <c:strRef>
              <c:f>BAJA!$D$17:$N$17</c:f>
              <c:strCache>
                <c:ptCount val="11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</c:strCache>
            </c:strRef>
          </c:cat>
          <c:val>
            <c:numRef>
              <c:f>BAJA!$D$26:$N$26</c:f>
              <c:numCache>
                <c:formatCode>0.00</c:formatCode>
                <c:ptCount val="11"/>
                <c:pt idx="0">
                  <c:v>744</c:v>
                </c:pt>
                <c:pt idx="1">
                  <c:v>672</c:v>
                </c:pt>
                <c:pt idx="2">
                  <c:v>744</c:v>
                </c:pt>
                <c:pt idx="3">
                  <c:v>720</c:v>
                </c:pt>
                <c:pt idx="4">
                  <c:v>744</c:v>
                </c:pt>
                <c:pt idx="5">
                  <c:v>720</c:v>
                </c:pt>
                <c:pt idx="6">
                  <c:v>744</c:v>
                </c:pt>
                <c:pt idx="7">
                  <c:v>744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235-49B4-84FF-A003A0D428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76192"/>
        <c:axId val="-1983170752"/>
      </c:lineChart>
      <c:catAx>
        <c:axId val="-19831761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83170752"/>
        <c:crosses val="autoZero"/>
        <c:auto val="1"/>
        <c:lblAlgn val="ctr"/>
        <c:lblOffset val="100"/>
        <c:noMultiLvlLbl val="0"/>
      </c:catAx>
      <c:valAx>
        <c:axId val="-1983170752"/>
        <c:scaling>
          <c:orientation val="minMax"/>
          <c:max val="1"/>
          <c:min val="0.5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3176192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BAJA!$B$44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A8C0-4C0B-997F-D9907B9E223B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AFDA-416D-A419-FB550B1F7CDC}"/>
              </c:ext>
            </c:extLst>
          </c:dPt>
          <c:cat>
            <c:strRef>
              <c:f>BAJA!$C$33:$Q$33</c:f>
              <c:strCache>
                <c:ptCount val="15"/>
                <c:pt idx="0">
                  <c:v>PROM. 2018</c:v>
                </c:pt>
                <c:pt idx="1">
                  <c:v>ENE</c:v>
                </c:pt>
                <c:pt idx="2">
                  <c:v>FEB</c:v>
                </c:pt>
                <c:pt idx="3">
                  <c:v>MAR</c:v>
                </c:pt>
                <c:pt idx="4">
                  <c:v>ABR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AGO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  <c:pt idx="12">
                  <c:v>DIC</c:v>
                </c:pt>
                <c:pt idx="13">
                  <c:v>PROM. 2019</c:v>
                </c:pt>
                <c:pt idx="14">
                  <c:v>OBJ</c:v>
                </c:pt>
              </c:strCache>
            </c:strRef>
          </c:cat>
          <c:val>
            <c:numRef>
              <c:f>BAJA!$C$34:$Q$34</c:f>
              <c:numCache>
                <c:formatCode>0.00%</c:formatCode>
                <c:ptCount val="15"/>
                <c:pt idx="0">
                  <c:v>0.83401249999999971</c:v>
                </c:pt>
                <c:pt idx="1">
                  <c:v>0.8882000000000001</c:v>
                </c:pt>
                <c:pt idx="2">
                  <c:v>0.67199999999999993</c:v>
                </c:pt>
                <c:pt idx="3">
                  <c:v>0.32824999999999999</c:v>
                </c:pt>
                <c:pt idx="4">
                  <c:v>0.38645000000000002</c:v>
                </c:pt>
                <c:pt idx="5">
                  <c:v>0.48655913978494653</c:v>
                </c:pt>
                <c:pt idx="6">
                  <c:v>0.49064999999999998</c:v>
                </c:pt>
                <c:pt idx="7">
                  <c:v>0.5</c:v>
                </c:pt>
                <c:pt idx="8">
                  <c:v>0.5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0.53601559139784949</c:v>
                </c:pt>
                <c:pt idx="14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FDA-416D-A419-FB550B1F7CDC}"/>
            </c:ext>
          </c:extLst>
        </c:ser>
        <c:ser>
          <c:idx val="10"/>
          <c:order val="1"/>
          <c:tx>
            <c:strRef>
              <c:f>BAJA!$B$35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A8C0-4C0B-997F-D9907B9E223B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D11D-4D9B-9E75-DA0842A44915}"/>
              </c:ext>
            </c:extLst>
          </c:dPt>
          <c:cat>
            <c:strRef>
              <c:f>BAJA!$C$33:$Q$33</c:f>
              <c:strCache>
                <c:ptCount val="15"/>
                <c:pt idx="0">
                  <c:v>PROM. 2018</c:v>
                </c:pt>
                <c:pt idx="1">
                  <c:v>ENE</c:v>
                </c:pt>
                <c:pt idx="2">
                  <c:v>FEB</c:v>
                </c:pt>
                <c:pt idx="3">
                  <c:v>MAR</c:v>
                </c:pt>
                <c:pt idx="4">
                  <c:v>ABR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AGO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  <c:pt idx="12">
                  <c:v>DIC</c:v>
                </c:pt>
                <c:pt idx="13">
                  <c:v>PROM. 2019</c:v>
                </c:pt>
                <c:pt idx="14">
                  <c:v>OBJ</c:v>
                </c:pt>
              </c:strCache>
            </c:strRef>
          </c:cat>
          <c:val>
            <c:numRef>
              <c:f>BAJA!$C$35:$Q$35</c:f>
              <c:numCache>
                <c:formatCode>0.00%</c:formatCode>
                <c:ptCount val="15"/>
                <c:pt idx="0">
                  <c:v>0.19912272727272731</c:v>
                </c:pt>
                <c:pt idx="1">
                  <c:v>0.30604999999999999</c:v>
                </c:pt>
                <c:pt idx="2">
                  <c:v>0.1658</c:v>
                </c:pt>
                <c:pt idx="3">
                  <c:v>1.49E-2</c:v>
                </c:pt>
                <c:pt idx="4">
                  <c:v>0.13184999999999999</c:v>
                </c:pt>
                <c:pt idx="5">
                  <c:v>6.4060773480662997E-2</c:v>
                </c:pt>
                <c:pt idx="6">
                  <c:v>2.8649999999999998E-2</c:v>
                </c:pt>
                <c:pt idx="7">
                  <c:v>3.7634408602150553E-2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0.10699216886897335</c:v>
                </c:pt>
                <c:pt idx="14">
                  <c:v>0.15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FDA-416D-A419-FB550B1F7C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983172928"/>
        <c:axId val="-1983172384"/>
      </c:barChart>
      <c:lineChart>
        <c:grouping val="standard"/>
        <c:varyColors val="0"/>
        <c:ser>
          <c:idx val="5"/>
          <c:order val="2"/>
          <c:tx>
            <c:strRef>
              <c:f>BAJA!$B$36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AFDA-416D-A419-FB550B1F7CDC}"/>
              </c:ext>
            </c:extLst>
          </c:dPt>
          <c:cat>
            <c:strRef>
              <c:f>BAJA!$C$33:$Q$33</c:f>
              <c:strCache>
                <c:ptCount val="15"/>
                <c:pt idx="0">
                  <c:v>PROM. 2018</c:v>
                </c:pt>
                <c:pt idx="1">
                  <c:v>ENE</c:v>
                </c:pt>
                <c:pt idx="2">
                  <c:v>FEB</c:v>
                </c:pt>
                <c:pt idx="3">
                  <c:v>MAR</c:v>
                </c:pt>
                <c:pt idx="4">
                  <c:v>ABR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AGO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  <c:pt idx="12">
                  <c:v>DIC</c:v>
                </c:pt>
                <c:pt idx="13">
                  <c:v>PROM. 2019</c:v>
                </c:pt>
                <c:pt idx="14">
                  <c:v>OBJ</c:v>
                </c:pt>
              </c:strCache>
            </c:strRef>
          </c:cat>
          <c:val>
            <c:numRef>
              <c:f>BAJA!$C$36:$Q$36</c:f>
              <c:numCache>
                <c:formatCode>0.00</c:formatCode>
                <c:ptCount val="15"/>
                <c:pt idx="0">
                  <c:v>20.735833333333332</c:v>
                </c:pt>
                <c:pt idx="1">
                  <c:v>26.759999999999998</c:v>
                </c:pt>
                <c:pt idx="2">
                  <c:v>23.715000000000003</c:v>
                </c:pt>
                <c:pt idx="3">
                  <c:v>5.55</c:v>
                </c:pt>
                <c:pt idx="4">
                  <c:v>6.1150000000000002</c:v>
                </c:pt>
                <c:pt idx="5">
                  <c:v>15.46</c:v>
                </c:pt>
                <c:pt idx="6">
                  <c:v>6.75</c:v>
                </c:pt>
                <c:pt idx="7">
                  <c:v>28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16.05</c:v>
                </c:pt>
                <c:pt idx="14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AFDA-416D-A419-FB550B1F7CDC}"/>
            </c:ext>
          </c:extLst>
        </c:ser>
        <c:ser>
          <c:idx val="4"/>
          <c:order val="3"/>
          <c:tx>
            <c:strRef>
              <c:f>BAJA!$B$37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BAJA!$C$33:$Q$33</c:f>
              <c:strCache>
                <c:ptCount val="15"/>
                <c:pt idx="0">
                  <c:v>PROM. 2018</c:v>
                </c:pt>
                <c:pt idx="1">
                  <c:v>ENE</c:v>
                </c:pt>
                <c:pt idx="2">
                  <c:v>FEB</c:v>
                </c:pt>
                <c:pt idx="3">
                  <c:v>MAR</c:v>
                </c:pt>
                <c:pt idx="4">
                  <c:v>ABR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AGO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  <c:pt idx="12">
                  <c:v>DIC</c:v>
                </c:pt>
                <c:pt idx="13">
                  <c:v>PROM. 2019</c:v>
                </c:pt>
                <c:pt idx="14">
                  <c:v>OBJ</c:v>
                </c:pt>
              </c:strCache>
            </c:strRef>
          </c:cat>
          <c:val>
            <c:numRef>
              <c:f>BAJA!$C$37:$Q$37</c:f>
              <c:numCache>
                <c:formatCode>0.00</c:formatCode>
                <c:ptCount val="15"/>
                <c:pt idx="0">
                  <c:v>14.120416666666666</c:v>
                </c:pt>
                <c:pt idx="1">
                  <c:v>6.5949999999999998</c:v>
                </c:pt>
                <c:pt idx="2">
                  <c:v>49.795000000000002</c:v>
                </c:pt>
                <c:pt idx="3">
                  <c:v>226.08500000000001</c:v>
                </c:pt>
                <c:pt idx="4">
                  <c:v>366.815</c:v>
                </c:pt>
                <c:pt idx="5">
                  <c:v>373.75</c:v>
                </c:pt>
                <c:pt idx="6">
                  <c:v>362.25</c:v>
                </c:pt>
                <c:pt idx="7">
                  <c:v>372</c:v>
                </c:pt>
                <c:pt idx="8">
                  <c:v>372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251.04142857142855</c:v>
                </c:pt>
                <c:pt idx="14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AFDA-416D-A419-FB550B1F7C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69120"/>
        <c:axId val="-1983170208"/>
      </c:lineChart>
      <c:catAx>
        <c:axId val="-1983172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83172384"/>
        <c:crosses val="autoZero"/>
        <c:auto val="1"/>
        <c:lblAlgn val="ctr"/>
        <c:lblOffset val="100"/>
        <c:noMultiLvlLbl val="0"/>
      </c:catAx>
      <c:valAx>
        <c:axId val="-198317238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3172928"/>
        <c:crosses val="autoZero"/>
        <c:crossBetween val="between"/>
      </c:valAx>
      <c:valAx>
        <c:axId val="-1983170208"/>
        <c:scaling>
          <c:orientation val="minMax"/>
          <c:max val="40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3169120"/>
        <c:crosses val="max"/>
        <c:crossBetween val="between"/>
      </c:valAx>
      <c:catAx>
        <c:axId val="-19831691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83170208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BAJA!$B$44</c:f>
              <c:strCache>
                <c:ptCount val="1"/>
                <c:pt idx="0">
                  <c:v>% DF</c:v>
                </c:pt>
              </c:strCache>
            </c:strRef>
          </c:tx>
          <c:cat>
            <c:strRef>
              <c:f>BAJA!$D$33:$N$33</c:f>
              <c:strCache>
                <c:ptCount val="11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</c:strCache>
            </c:strRef>
          </c:cat>
          <c:val>
            <c:numRef>
              <c:f>BAJA!$D$44:$N$44</c:f>
              <c:numCache>
                <c:formatCode>0.0%</c:formatCode>
                <c:ptCount val="11"/>
                <c:pt idx="0">
                  <c:v>0.8882000000000001</c:v>
                </c:pt>
                <c:pt idx="1">
                  <c:v>0.67199999999999993</c:v>
                </c:pt>
                <c:pt idx="2">
                  <c:v>0.32824999999999999</c:v>
                </c:pt>
                <c:pt idx="3">
                  <c:v>0.38645000000000002</c:v>
                </c:pt>
                <c:pt idx="4">
                  <c:v>0.48655913978494653</c:v>
                </c:pt>
                <c:pt idx="5">
                  <c:v>0.49064999999999998</c:v>
                </c:pt>
                <c:pt idx="6">
                  <c:v>0.5</c:v>
                </c:pt>
                <c:pt idx="7">
                  <c:v>0.5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FD4-4CE5-A091-3B459DF87F63}"/>
            </c:ext>
          </c:extLst>
        </c:ser>
        <c:ser>
          <c:idx val="1"/>
          <c:order val="1"/>
          <c:tx>
            <c:strRef>
              <c:f>BAJA!$B$47</c:f>
              <c:strCache>
                <c:ptCount val="1"/>
                <c:pt idx="0">
                  <c:v>% REP. NO PROG. </c:v>
                </c:pt>
              </c:strCache>
            </c:strRef>
          </c:tx>
          <c:cat>
            <c:strRef>
              <c:f>BAJA!$D$33:$N$33</c:f>
              <c:strCache>
                <c:ptCount val="11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</c:strCache>
            </c:strRef>
          </c:cat>
          <c:val>
            <c:numRef>
              <c:f>BAJA!$D$47:$N$47</c:f>
              <c:numCache>
                <c:formatCode>0.0%</c:formatCode>
                <c:ptCount val="11"/>
                <c:pt idx="0">
                  <c:v>0.10116935483870967</c:v>
                </c:pt>
                <c:pt idx="1">
                  <c:v>0.32786458333333329</c:v>
                </c:pt>
                <c:pt idx="2">
                  <c:v>0.67176075268817204</c:v>
                </c:pt>
                <c:pt idx="3">
                  <c:v>0.61354166666666665</c:v>
                </c:pt>
                <c:pt idx="4">
                  <c:v>0.50705645161290325</c:v>
                </c:pt>
                <c:pt idx="5">
                  <c:v>0.50937500000000002</c:v>
                </c:pt>
                <c:pt idx="6">
                  <c:v>0.5</c:v>
                </c:pt>
                <c:pt idx="7">
                  <c:v>0.5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FD4-4CE5-A091-3B459DF87F63}"/>
            </c:ext>
          </c:extLst>
        </c:ser>
        <c:ser>
          <c:idx val="2"/>
          <c:order val="2"/>
          <c:tx>
            <c:strRef>
              <c:f>BAJA!$B$45</c:f>
              <c:strCache>
                <c:ptCount val="1"/>
                <c:pt idx="0">
                  <c:v>% MANTTO (PM) </c:v>
                </c:pt>
              </c:strCache>
            </c:strRef>
          </c:tx>
          <c:cat>
            <c:strRef>
              <c:f>BAJA!$D$33:$N$33</c:f>
              <c:strCache>
                <c:ptCount val="11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</c:strCache>
            </c:strRef>
          </c:cat>
          <c:val>
            <c:numRef>
              <c:f>BAJA!$D$45:$N$45</c:f>
              <c:numCache>
                <c:formatCode>0.0%</c:formatCode>
                <c:ptCount val="11"/>
                <c:pt idx="0">
                  <c:v>1.0638440860215054E-2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6.384408602150538E-3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FD4-4CE5-A091-3B459DF87F63}"/>
            </c:ext>
          </c:extLst>
        </c:ser>
        <c:ser>
          <c:idx val="3"/>
          <c:order val="3"/>
          <c:tx>
            <c:strRef>
              <c:f>BAJA!$B$46</c:f>
              <c:strCache>
                <c:ptCount val="1"/>
                <c:pt idx="0">
                  <c:v>% REP. PROG. </c:v>
                </c:pt>
              </c:strCache>
            </c:strRef>
          </c:tx>
          <c:cat>
            <c:strRef>
              <c:f>BAJA!$D$33:$N$33</c:f>
              <c:strCache>
                <c:ptCount val="11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</c:strCache>
            </c:strRef>
          </c:cat>
          <c:val>
            <c:numRef>
              <c:f>BAJA!$D$46:$N$46</c:f>
              <c:numCache>
                <c:formatCode>0.0%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FD4-4CE5-A091-3B459DF87F63}"/>
            </c:ext>
          </c:extLst>
        </c:ser>
        <c:ser>
          <c:idx val="4"/>
          <c:order val="4"/>
          <c:tx>
            <c:strRef>
              <c:f>BAJA!$B$42</c:f>
              <c:strCache>
                <c:ptCount val="1"/>
                <c:pt idx="0">
                  <c:v>H. PROG.MES</c:v>
                </c:pt>
              </c:strCache>
            </c:strRef>
          </c:tx>
          <c:cat>
            <c:strRef>
              <c:f>BAJA!$D$33:$N$33</c:f>
              <c:strCache>
                <c:ptCount val="11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</c:strCache>
            </c:strRef>
          </c:cat>
          <c:val>
            <c:numRef>
              <c:f>BAJA!$D$42:$N$42</c:f>
              <c:numCache>
                <c:formatCode>0.00</c:formatCode>
                <c:ptCount val="11"/>
                <c:pt idx="0">
                  <c:v>1488</c:v>
                </c:pt>
                <c:pt idx="1">
                  <c:v>1344</c:v>
                </c:pt>
                <c:pt idx="2">
                  <c:v>1488</c:v>
                </c:pt>
                <c:pt idx="3">
                  <c:v>1440</c:v>
                </c:pt>
                <c:pt idx="4">
                  <c:v>1488</c:v>
                </c:pt>
                <c:pt idx="5">
                  <c:v>1440</c:v>
                </c:pt>
                <c:pt idx="6">
                  <c:v>1488</c:v>
                </c:pt>
                <c:pt idx="7">
                  <c:v>1488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5FD4-4CE5-A091-3B459DF87F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38656"/>
        <c:axId val="-1983141920"/>
      </c:lineChart>
      <c:catAx>
        <c:axId val="-19831386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83141920"/>
        <c:crosses val="autoZero"/>
        <c:auto val="1"/>
        <c:lblAlgn val="ctr"/>
        <c:lblOffset val="100"/>
        <c:noMultiLvlLbl val="0"/>
      </c:catAx>
      <c:valAx>
        <c:axId val="-1983141920"/>
        <c:scaling>
          <c:orientation val="minMax"/>
          <c:max val="1"/>
          <c:min val="0.8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3138656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BAJA!$B$2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BAJA!$C$1:$Q$1</c:f>
              <c:strCache>
                <c:ptCount val="15"/>
                <c:pt idx="0">
                  <c:v>PROM. 2018</c:v>
                </c:pt>
                <c:pt idx="1">
                  <c:v>ENE</c:v>
                </c:pt>
                <c:pt idx="2">
                  <c:v>FEB</c:v>
                </c:pt>
                <c:pt idx="3">
                  <c:v>MAR</c:v>
                </c:pt>
                <c:pt idx="4">
                  <c:v>ABR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AGO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  <c:pt idx="12">
                  <c:v>DIC</c:v>
                </c:pt>
                <c:pt idx="13">
                  <c:v>PROM. 2019</c:v>
                </c:pt>
                <c:pt idx="14">
                  <c:v>OBJ</c:v>
                </c:pt>
              </c:strCache>
            </c:strRef>
          </c:cat>
          <c:val>
            <c:numRef>
              <c:f>BAJA!$C$2:$Q$2</c:f>
              <c:numCache>
                <c:formatCode>0.00%</c:formatCode>
                <c:ptCount val="15"/>
                <c:pt idx="0">
                  <c:v>0.73452499999999998</c:v>
                </c:pt>
                <c:pt idx="1">
                  <c:v>0.81210000000000004</c:v>
                </c:pt>
                <c:pt idx="2">
                  <c:v>0.62119999999999997</c:v>
                </c:pt>
                <c:pt idx="3">
                  <c:v>0.61619999999999997</c:v>
                </c:pt>
                <c:pt idx="4">
                  <c:v>0.77290000000000003</c:v>
                </c:pt>
                <c:pt idx="5">
                  <c:v>0.97311827956989305</c:v>
                </c:pt>
                <c:pt idx="6">
                  <c:v>0.98129999999999995</c:v>
                </c:pt>
                <c:pt idx="7">
                  <c:v>1</c:v>
                </c:pt>
                <c:pt idx="8">
                  <c:v>1</c:v>
                </c:pt>
                <c:pt idx="13">
                  <c:v>0.84710228494623663</c:v>
                </c:pt>
                <c:pt idx="14" formatCode="0.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A7F-45EA-AAC2-4ACBD87FBCEE}"/>
            </c:ext>
          </c:extLst>
        </c:ser>
        <c:ser>
          <c:idx val="1"/>
          <c:order val="1"/>
          <c:tx>
            <c:strRef>
              <c:f>BAJA!$B$3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BAJA!$C$1:$Q$1</c:f>
              <c:strCache>
                <c:ptCount val="15"/>
                <c:pt idx="0">
                  <c:v>PROM. 2018</c:v>
                </c:pt>
                <c:pt idx="1">
                  <c:v>ENE</c:v>
                </c:pt>
                <c:pt idx="2">
                  <c:v>FEB</c:v>
                </c:pt>
                <c:pt idx="3">
                  <c:v>MAR</c:v>
                </c:pt>
                <c:pt idx="4">
                  <c:v>ABR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AGO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  <c:pt idx="12">
                  <c:v>DIC</c:v>
                </c:pt>
                <c:pt idx="13">
                  <c:v>PROM. 2019</c:v>
                </c:pt>
                <c:pt idx="14">
                  <c:v>OBJ</c:v>
                </c:pt>
              </c:strCache>
            </c:strRef>
          </c:cat>
          <c:val>
            <c:numRef>
              <c:f>BAJA!$C$3:$Q$3</c:f>
              <c:numCache>
                <c:formatCode>0.00%</c:formatCode>
                <c:ptCount val="15"/>
                <c:pt idx="0">
                  <c:v>0.25864166666666666</c:v>
                </c:pt>
                <c:pt idx="1">
                  <c:v>0.34739999999999999</c:v>
                </c:pt>
                <c:pt idx="2">
                  <c:v>0.19289999999999999</c:v>
                </c:pt>
                <c:pt idx="3">
                  <c:v>0</c:v>
                </c:pt>
                <c:pt idx="4">
                  <c:v>0.26369999999999999</c:v>
                </c:pt>
                <c:pt idx="5">
                  <c:v>0.12812154696132599</c:v>
                </c:pt>
                <c:pt idx="6">
                  <c:v>5.7299999999999997E-2</c:v>
                </c:pt>
                <c:pt idx="7">
                  <c:v>7.5268817204301106E-2</c:v>
                </c:pt>
                <c:pt idx="8">
                  <c:v>0</c:v>
                </c:pt>
                <c:pt idx="13">
                  <c:v>0.13308629552070339</c:v>
                </c:pt>
                <c:pt idx="14">
                  <c:v>0.15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7EA-4FD6-8F24-934743B5C6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44640"/>
        <c:axId val="-1983131040"/>
      </c:lineChart>
      <c:catAx>
        <c:axId val="-19831446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31040"/>
        <c:crosses val="autoZero"/>
        <c:auto val="1"/>
        <c:lblAlgn val="ctr"/>
        <c:lblOffset val="100"/>
        <c:noMultiLvlLbl val="0"/>
      </c:catAx>
      <c:valAx>
        <c:axId val="-198313104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44640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BAJA!$B$18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BAJA!$C$17:$Q$17</c:f>
              <c:strCache>
                <c:ptCount val="15"/>
                <c:pt idx="0">
                  <c:v>PROM. 2018</c:v>
                </c:pt>
                <c:pt idx="1">
                  <c:v>ENE</c:v>
                </c:pt>
                <c:pt idx="2">
                  <c:v>FEB</c:v>
                </c:pt>
                <c:pt idx="3">
                  <c:v>MAR</c:v>
                </c:pt>
                <c:pt idx="4">
                  <c:v>ABR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AGO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  <c:pt idx="12">
                  <c:v>DIC</c:v>
                </c:pt>
                <c:pt idx="13">
                  <c:v>PROM. 2019</c:v>
                </c:pt>
                <c:pt idx="14">
                  <c:v>OBJ</c:v>
                </c:pt>
              </c:strCache>
            </c:strRef>
          </c:cat>
          <c:val>
            <c:numRef>
              <c:f>BAJA!$C$18:$Q$18</c:f>
              <c:numCache>
                <c:formatCode>0.00%</c:formatCode>
                <c:ptCount val="15"/>
                <c:pt idx="0">
                  <c:v>0.93350000000000011</c:v>
                </c:pt>
                <c:pt idx="1">
                  <c:v>0.96430000000000005</c:v>
                </c:pt>
                <c:pt idx="2">
                  <c:v>0.7228</c:v>
                </c:pt>
                <c:pt idx="3">
                  <c:v>4.0300000000000002E-2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13">
                  <c:v>0.21592500000000001</c:v>
                </c:pt>
                <c:pt idx="14" formatCode="0.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587-4534-A1D9-A65C75094F96}"/>
            </c:ext>
          </c:extLst>
        </c:ser>
        <c:ser>
          <c:idx val="1"/>
          <c:order val="1"/>
          <c:tx>
            <c:strRef>
              <c:f>BAJA!$B$19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BAJA!$C$17:$Q$17</c:f>
              <c:strCache>
                <c:ptCount val="15"/>
                <c:pt idx="0">
                  <c:v>PROM. 2018</c:v>
                </c:pt>
                <c:pt idx="1">
                  <c:v>ENE</c:v>
                </c:pt>
                <c:pt idx="2">
                  <c:v>FEB</c:v>
                </c:pt>
                <c:pt idx="3">
                  <c:v>MAR</c:v>
                </c:pt>
                <c:pt idx="4">
                  <c:v>ABR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AGO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  <c:pt idx="12">
                  <c:v>DIC</c:v>
                </c:pt>
                <c:pt idx="13">
                  <c:v>PROM. 2019</c:v>
                </c:pt>
                <c:pt idx="14">
                  <c:v>OBJ</c:v>
                </c:pt>
              </c:strCache>
            </c:strRef>
          </c:cat>
          <c:val>
            <c:numRef>
              <c:f>BAJA!$C$19:$Q$19</c:f>
              <c:numCache>
                <c:formatCode>0.00%</c:formatCode>
                <c:ptCount val="15"/>
                <c:pt idx="0">
                  <c:v>0.13218333333333335</c:v>
                </c:pt>
                <c:pt idx="1">
                  <c:v>0.26469999999999999</c:v>
                </c:pt>
                <c:pt idx="2">
                  <c:v>0.13869999999999999</c:v>
                </c:pt>
                <c:pt idx="3">
                  <c:v>2.98E-2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13">
                  <c:v>5.4149999999999997E-2</c:v>
                </c:pt>
                <c:pt idx="14">
                  <c:v>0.15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C51-4B14-9517-07CB4A180E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16896"/>
        <c:axId val="-1983128320"/>
      </c:lineChart>
      <c:catAx>
        <c:axId val="-19831168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28320"/>
        <c:crosses val="autoZero"/>
        <c:auto val="1"/>
        <c:lblAlgn val="ctr"/>
        <c:lblOffset val="100"/>
        <c:noMultiLvlLbl val="0"/>
      </c:catAx>
      <c:valAx>
        <c:axId val="-198312832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16896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BAJA!$B$34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BAJA!$C$33:$Q$33</c:f>
              <c:strCache>
                <c:ptCount val="15"/>
                <c:pt idx="0">
                  <c:v>PROM. 2018</c:v>
                </c:pt>
                <c:pt idx="1">
                  <c:v>ENE</c:v>
                </c:pt>
                <c:pt idx="2">
                  <c:v>FEB</c:v>
                </c:pt>
                <c:pt idx="3">
                  <c:v>MAR</c:v>
                </c:pt>
                <c:pt idx="4">
                  <c:v>ABR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AGO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  <c:pt idx="12">
                  <c:v>DIC</c:v>
                </c:pt>
                <c:pt idx="13">
                  <c:v>PROM. 2019</c:v>
                </c:pt>
                <c:pt idx="14">
                  <c:v>OBJ</c:v>
                </c:pt>
              </c:strCache>
            </c:strRef>
          </c:cat>
          <c:val>
            <c:numRef>
              <c:f>BAJA!$C$34:$Q$34</c:f>
              <c:numCache>
                <c:formatCode>0.00%</c:formatCode>
                <c:ptCount val="15"/>
                <c:pt idx="0">
                  <c:v>0.83401249999999971</c:v>
                </c:pt>
                <c:pt idx="1">
                  <c:v>0.8882000000000001</c:v>
                </c:pt>
                <c:pt idx="2">
                  <c:v>0.67199999999999993</c:v>
                </c:pt>
                <c:pt idx="3">
                  <c:v>0.32824999999999999</c:v>
                </c:pt>
                <c:pt idx="4">
                  <c:v>0.38645000000000002</c:v>
                </c:pt>
                <c:pt idx="5">
                  <c:v>0.48655913978494653</c:v>
                </c:pt>
                <c:pt idx="6">
                  <c:v>0.49064999999999998</c:v>
                </c:pt>
                <c:pt idx="7">
                  <c:v>0.5</c:v>
                </c:pt>
                <c:pt idx="8">
                  <c:v>0.5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0.53601559139784949</c:v>
                </c:pt>
                <c:pt idx="14" formatCode="0.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583-4B4C-8F39-E196E1FDB14C}"/>
            </c:ext>
          </c:extLst>
        </c:ser>
        <c:ser>
          <c:idx val="1"/>
          <c:order val="1"/>
          <c:tx>
            <c:strRef>
              <c:f>BAJA!$B$35</c:f>
              <c:strCache>
                <c:ptCount val="1"/>
                <c:pt idx="0">
                  <c:v>UTIL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cat>
            <c:strRef>
              <c:f>BAJA!$C$33:$Q$33</c:f>
              <c:strCache>
                <c:ptCount val="15"/>
                <c:pt idx="0">
                  <c:v>PROM. 2018</c:v>
                </c:pt>
                <c:pt idx="1">
                  <c:v>ENE</c:v>
                </c:pt>
                <c:pt idx="2">
                  <c:v>FEB</c:v>
                </c:pt>
                <c:pt idx="3">
                  <c:v>MAR</c:v>
                </c:pt>
                <c:pt idx="4">
                  <c:v>ABR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AGO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  <c:pt idx="12">
                  <c:v>DIC</c:v>
                </c:pt>
                <c:pt idx="13">
                  <c:v>PROM. 2019</c:v>
                </c:pt>
                <c:pt idx="14">
                  <c:v>OBJ</c:v>
                </c:pt>
              </c:strCache>
            </c:strRef>
          </c:cat>
          <c:val>
            <c:numRef>
              <c:f>BAJA!$C$35:$Q$35</c:f>
              <c:numCache>
                <c:formatCode>0.00%</c:formatCode>
                <c:ptCount val="15"/>
                <c:pt idx="0">
                  <c:v>0.19912272727272731</c:v>
                </c:pt>
                <c:pt idx="1">
                  <c:v>0.30604999999999999</c:v>
                </c:pt>
                <c:pt idx="2">
                  <c:v>0.1658</c:v>
                </c:pt>
                <c:pt idx="3">
                  <c:v>1.49E-2</c:v>
                </c:pt>
                <c:pt idx="4">
                  <c:v>0.13184999999999999</c:v>
                </c:pt>
                <c:pt idx="5">
                  <c:v>6.4060773480662997E-2</c:v>
                </c:pt>
                <c:pt idx="6">
                  <c:v>2.8649999999999998E-2</c:v>
                </c:pt>
                <c:pt idx="7">
                  <c:v>3.7634408602150553E-2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0.10699216886897335</c:v>
                </c:pt>
                <c:pt idx="14">
                  <c:v>0.15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C6A-44E8-BE0D-C43FD1E4ED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18528"/>
        <c:axId val="-1983134304"/>
      </c:lineChart>
      <c:catAx>
        <c:axId val="-19831185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34304"/>
        <c:crosses val="autoZero"/>
        <c:auto val="1"/>
        <c:lblAlgn val="ctr"/>
        <c:lblOffset val="100"/>
        <c:noMultiLvlLbl val="0"/>
      </c:catAx>
      <c:valAx>
        <c:axId val="-198313430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UTILIZACION Y 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18528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BAJA!$A$1</c:f>
              <c:strCache>
                <c:ptCount val="1"/>
                <c:pt idx="0">
                  <c:v>MINICARGADOR - 01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BAJA!$C$1:$N$1</c:f>
              <c:strCache>
                <c:ptCount val="12"/>
                <c:pt idx="0">
                  <c:v>PROM. 2018</c:v>
                </c:pt>
                <c:pt idx="1">
                  <c:v>ENE</c:v>
                </c:pt>
                <c:pt idx="2">
                  <c:v>FEB</c:v>
                </c:pt>
                <c:pt idx="3">
                  <c:v>MAR</c:v>
                </c:pt>
                <c:pt idx="4">
                  <c:v>ABR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AGO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</c:strCache>
            </c:strRef>
          </c:cat>
          <c:val>
            <c:numRef>
              <c:f>BAJA!$C$2:$N$2</c:f>
              <c:numCache>
                <c:formatCode>0.00%</c:formatCode>
                <c:ptCount val="12"/>
                <c:pt idx="0">
                  <c:v>0.73452499999999998</c:v>
                </c:pt>
                <c:pt idx="1">
                  <c:v>0.81210000000000004</c:v>
                </c:pt>
                <c:pt idx="2">
                  <c:v>0.62119999999999997</c:v>
                </c:pt>
                <c:pt idx="3">
                  <c:v>0.61619999999999997</c:v>
                </c:pt>
                <c:pt idx="4">
                  <c:v>0.77290000000000003</c:v>
                </c:pt>
                <c:pt idx="5">
                  <c:v>0.97311827956989305</c:v>
                </c:pt>
                <c:pt idx="6">
                  <c:v>0.98129999999999995</c:v>
                </c:pt>
                <c:pt idx="7">
                  <c:v>1</c:v>
                </c:pt>
                <c:pt idx="8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0B8-4F9B-8628-BD6D5E355107}"/>
            </c:ext>
          </c:extLst>
        </c:ser>
        <c:ser>
          <c:idx val="1"/>
          <c:order val="1"/>
          <c:tx>
            <c:strRef>
              <c:f>BAJA!$A$17</c:f>
              <c:strCache>
                <c:ptCount val="1"/>
                <c:pt idx="0">
                  <c:v>TRACTOR - D5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cat>
            <c:strRef>
              <c:f>BAJA!$C$1:$N$1</c:f>
              <c:strCache>
                <c:ptCount val="12"/>
                <c:pt idx="0">
                  <c:v>PROM. 2018</c:v>
                </c:pt>
                <c:pt idx="1">
                  <c:v>ENE</c:v>
                </c:pt>
                <c:pt idx="2">
                  <c:v>FEB</c:v>
                </c:pt>
                <c:pt idx="3">
                  <c:v>MAR</c:v>
                </c:pt>
                <c:pt idx="4">
                  <c:v>ABR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AGO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</c:strCache>
            </c:strRef>
          </c:cat>
          <c:val>
            <c:numRef>
              <c:f>BAJA!$C$18:$N$18</c:f>
              <c:numCache>
                <c:formatCode>0.00%</c:formatCode>
                <c:ptCount val="12"/>
                <c:pt idx="0">
                  <c:v>0.93350000000000011</c:v>
                </c:pt>
                <c:pt idx="1">
                  <c:v>0.96430000000000005</c:v>
                </c:pt>
                <c:pt idx="2">
                  <c:v>0.7228</c:v>
                </c:pt>
                <c:pt idx="3">
                  <c:v>4.0300000000000002E-2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0B8-4F9B-8628-BD6D5E3551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19616"/>
        <c:axId val="-1983144096"/>
      </c:lineChart>
      <c:catAx>
        <c:axId val="-19831196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44096"/>
        <c:crosses val="autoZero"/>
        <c:auto val="1"/>
        <c:lblAlgn val="ctr"/>
        <c:lblOffset val="100"/>
        <c:noMultiLvlLbl val="0"/>
      </c:catAx>
      <c:valAx>
        <c:axId val="-1983144096"/>
        <c:scaling>
          <c:orientation val="minMax"/>
          <c:max val="1"/>
          <c:min val="0.55000000000000004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196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8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'J-P_SEM'!$B$12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8F53-44B8-B337-1DAA5949B314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2099-4589-BCD7-30A7F24226C5}"/>
              </c:ext>
            </c:extLst>
          </c:dPt>
          <c:cat>
            <c:strRef>
              <c:f>'J-P_SEM'!$C$1:$EJ$1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'J-P_SEM'!$C$2:$EJ$2</c:f>
              <c:numCache>
                <c:formatCode>0%</c:formatCode>
                <c:ptCount val="14"/>
                <c:pt idx="0" formatCode="0.0%">
                  <c:v>0.85502785409035431</c:v>
                </c:pt>
                <c:pt idx="1">
                  <c:v>0.64583333333333348</c:v>
                </c:pt>
                <c:pt idx="2">
                  <c:v>0.94541666666666702</c:v>
                </c:pt>
                <c:pt idx="3">
                  <c:v>0.69642857142857095</c:v>
                </c:pt>
                <c:pt idx="4">
                  <c:v>0.69446428571428565</c:v>
                </c:pt>
                <c:pt idx="5">
                  <c:v>0.90469999999999995</c:v>
                </c:pt>
                <c:pt idx="6">
                  <c:v>0.90469999999999995</c:v>
                </c:pt>
                <c:pt idx="7">
                  <c:v>0.88690476190476186</c:v>
                </c:pt>
                <c:pt idx="8">
                  <c:v>0.754940476190476</c:v>
                </c:pt>
                <c:pt idx="9">
                  <c:v>0.92857142857142905</c:v>
                </c:pt>
                <c:pt idx="10">
                  <c:v>0.76089285714285704</c:v>
                </c:pt>
                <c:pt idx="11">
                  <c:v>7.1428571428571425E-2</c:v>
                </c:pt>
                <c:pt idx="12" formatCode="0.0%">
                  <c:v>0.82007069160997748</c:v>
                </c:pt>
                <c:pt idx="13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099-4589-BCD7-30A7F24226C5}"/>
            </c:ext>
          </c:extLst>
        </c:ser>
        <c:ser>
          <c:idx val="10"/>
          <c:order val="1"/>
          <c:tx>
            <c:strRef>
              <c:f>'J-P_SEM'!$B$3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val>
            <c:numRef>
              <c:f>'J-P_SEM'!$C$3:$EJ$3</c:f>
              <c:numCache>
                <c:formatCode>0%</c:formatCode>
                <c:ptCount val="14"/>
                <c:pt idx="0" formatCode="0.0%">
                  <c:v>0.10892614689310622</c:v>
                </c:pt>
                <c:pt idx="1">
                  <c:v>9.6797229538281973E-2</c:v>
                </c:pt>
                <c:pt idx="2">
                  <c:v>9.1385165789541895E-2</c:v>
                </c:pt>
                <c:pt idx="3">
                  <c:v>0.112994350282486</c:v>
                </c:pt>
                <c:pt idx="4">
                  <c:v>0.10823220176902511</c:v>
                </c:pt>
                <c:pt idx="5">
                  <c:v>6.6985000000000003E-2</c:v>
                </c:pt>
                <c:pt idx="6">
                  <c:v>6.6985000000000003E-2</c:v>
                </c:pt>
                <c:pt idx="7">
                  <c:v>0.10063528471484721</c:v>
                </c:pt>
                <c:pt idx="8">
                  <c:v>7.9476464558858304E-2</c:v>
                </c:pt>
                <c:pt idx="9">
                  <c:v>0.13269323921503701</c:v>
                </c:pt>
                <c:pt idx="10">
                  <c:v>0.12400188220494773</c:v>
                </c:pt>
                <c:pt idx="11">
                  <c:v>0</c:v>
                </c:pt>
                <c:pt idx="12" formatCode="0.0%">
                  <c:v>8.717207362537048E-2</c:v>
                </c:pt>
                <c:pt idx="13" formatCode="0.00%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099-4589-BCD7-30A7F24226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983120160"/>
        <c:axId val="-1983130496"/>
      </c:barChart>
      <c:lineChart>
        <c:grouping val="standard"/>
        <c:varyColors val="0"/>
        <c:ser>
          <c:idx val="5"/>
          <c:order val="2"/>
          <c:tx>
            <c:strRef>
              <c:f>'J-P_SEM'!$B$4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2099-4589-BCD7-30A7F24226C5}"/>
              </c:ext>
            </c:extLst>
          </c:dPt>
          <c:cat>
            <c:strRef>
              <c:f>'J-P_SEM'!$C$1:$EJ$1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'J-P_SEM'!$C$4:$EJ$4</c:f>
              <c:numCache>
                <c:formatCode>0.00</c:formatCode>
                <c:ptCount val="14"/>
                <c:pt idx="0">
                  <c:v>6.8357085730305904</c:v>
                </c:pt>
                <c:pt idx="1">
                  <c:v>3.500833134967865</c:v>
                </c:pt>
                <c:pt idx="2">
                  <c:v>4.8382352941176467</c:v>
                </c:pt>
                <c:pt idx="3">
                  <c:v>13.220338983050846</c:v>
                </c:pt>
                <c:pt idx="4">
                  <c:v>1.5784313725490198</c:v>
                </c:pt>
                <c:pt idx="5">
                  <c:v>3.393939393939394</c:v>
                </c:pt>
                <c:pt idx="6">
                  <c:v>5.09</c:v>
                </c:pt>
                <c:pt idx="7">
                  <c:v>4.9982191408374117</c:v>
                </c:pt>
                <c:pt idx="8">
                  <c:v>2.52</c:v>
                </c:pt>
                <c:pt idx="9">
                  <c:v>5.1750363293864377</c:v>
                </c:pt>
                <c:pt idx="10">
                  <c:v>2.2644515146083526</c:v>
                </c:pt>
                <c:pt idx="11">
                  <c:v>0</c:v>
                </c:pt>
                <c:pt idx="12">
                  <c:v>4.3735902431150731</c:v>
                </c:pt>
                <c:pt idx="13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2099-4589-BCD7-30A7F24226C5}"/>
            </c:ext>
          </c:extLst>
        </c:ser>
        <c:ser>
          <c:idx val="4"/>
          <c:order val="3"/>
          <c:tx>
            <c:strRef>
              <c:f>'J-P_SEM'!$B$5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'J-P_SEM'!$C$1:$EJ$1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'J-P_SEM'!$C$5:$EJ$5</c:f>
              <c:numCache>
                <c:formatCode>0.00</c:formatCode>
                <c:ptCount val="14"/>
                <c:pt idx="0">
                  <c:v>7.5350206043956041</c:v>
                </c:pt>
                <c:pt idx="1">
                  <c:v>4.166666666666667</c:v>
                </c:pt>
                <c:pt idx="2">
                  <c:v>3.0566666666666666</c:v>
                </c:pt>
                <c:pt idx="3">
                  <c:v>14</c:v>
                </c:pt>
                <c:pt idx="4">
                  <c:v>6.4162499999999998</c:v>
                </c:pt>
                <c:pt idx="5">
                  <c:v>1.7233333333333334</c:v>
                </c:pt>
                <c:pt idx="6">
                  <c:v>8</c:v>
                </c:pt>
                <c:pt idx="7">
                  <c:v>6.333333333333333</c:v>
                </c:pt>
                <c:pt idx="8">
                  <c:v>10.2925</c:v>
                </c:pt>
                <c:pt idx="9">
                  <c:v>2.75</c:v>
                </c:pt>
                <c:pt idx="10">
                  <c:v>2.31</c:v>
                </c:pt>
                <c:pt idx="11">
                  <c:v>156</c:v>
                </c:pt>
                <c:pt idx="12">
                  <c:v>10.194791666666665</c:v>
                </c:pt>
                <c:pt idx="13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2099-4589-BCD7-30A7F24226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35936"/>
        <c:axId val="-1983125056"/>
      </c:lineChart>
      <c:catAx>
        <c:axId val="-19831201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83130496"/>
        <c:crosses val="autoZero"/>
        <c:auto val="1"/>
        <c:lblAlgn val="ctr"/>
        <c:lblOffset val="100"/>
        <c:noMultiLvlLbl val="0"/>
      </c:catAx>
      <c:valAx>
        <c:axId val="-198313049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3120160"/>
        <c:crosses val="autoZero"/>
        <c:crossBetween val="between"/>
      </c:valAx>
      <c:valAx>
        <c:axId val="-1983125056"/>
        <c:scaling>
          <c:orientation val="minMax"/>
          <c:max val="8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3135936"/>
        <c:crosses val="max"/>
        <c:crossBetween val="between"/>
      </c:valAx>
      <c:catAx>
        <c:axId val="-198313593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83125056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'J-P_SEM'!$B$12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'J-P_SEM'!#REF!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61ED-46A9-9FFD-51F25FEF0F23}"/>
            </c:ext>
          </c:extLst>
        </c:ser>
        <c:ser>
          <c:idx val="1"/>
          <c:order val="1"/>
          <c:tx>
            <c:strRef>
              <c:f>'J-P_SEM'!$B$15</c:f>
              <c:strCache>
                <c:ptCount val="1"/>
                <c:pt idx="0">
                  <c:v>% CORREC. FALLA</c:v>
                </c:pt>
              </c:strCache>
            </c:strRef>
          </c:tx>
          <c:val>
            <c:numRef>
              <c:f>'J-P_SEM'!#REF!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61ED-46A9-9FFD-51F25FEF0F23}"/>
            </c:ext>
          </c:extLst>
        </c:ser>
        <c:ser>
          <c:idx val="2"/>
          <c:order val="2"/>
          <c:tx>
            <c:strRef>
              <c:f>'J-P_SEM'!$B$13</c:f>
              <c:strCache>
                <c:ptCount val="1"/>
                <c:pt idx="0">
                  <c:v>% PREVENTIVO</c:v>
                </c:pt>
              </c:strCache>
            </c:strRef>
          </c:tx>
          <c:val>
            <c:numRef>
              <c:f>'J-P_SEM'!#REF!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61ED-46A9-9FFD-51F25FEF0F23}"/>
            </c:ext>
          </c:extLst>
        </c:ser>
        <c:ser>
          <c:idx val="3"/>
          <c:order val="3"/>
          <c:tx>
            <c:strRef>
              <c:f>'J-P_SEM'!$B$14</c:f>
              <c:strCache>
                <c:ptCount val="1"/>
                <c:pt idx="0">
                  <c:v>% CORREC. PROG.</c:v>
                </c:pt>
              </c:strCache>
            </c:strRef>
          </c:tx>
          <c:val>
            <c:numRef>
              <c:f>'J-P_SEM'!#REF!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61ED-46A9-9FFD-51F25FEF0F23}"/>
            </c:ext>
          </c:extLst>
        </c:ser>
        <c:ser>
          <c:idx val="4"/>
          <c:order val="4"/>
          <c:tx>
            <c:strRef>
              <c:f>'J-P_SEM'!$B$10</c:f>
              <c:strCache>
                <c:ptCount val="1"/>
                <c:pt idx="0">
                  <c:v>H. PROG.SEM</c:v>
                </c:pt>
              </c:strCache>
            </c:strRef>
          </c:tx>
          <c:val>
            <c:numRef>
              <c:f>'J-P_SEM'!#REF!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61ED-46A9-9FFD-51F25FEF0F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35392"/>
        <c:axId val="-1983127776"/>
      </c:lineChart>
      <c:catAx>
        <c:axId val="-19831353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83127776"/>
        <c:crosses val="autoZero"/>
        <c:auto val="1"/>
        <c:lblAlgn val="ctr"/>
        <c:lblOffset val="100"/>
        <c:noMultiLvlLbl val="0"/>
      </c:catAx>
      <c:valAx>
        <c:axId val="-1983127776"/>
        <c:scaling>
          <c:orientation val="minMax"/>
          <c:max val="1.05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3135392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'J-P_SEM'!$B$28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7BA9-4A96-8906-E6BAA0459BCE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1ACA-4172-BC03-82D57B537C18}"/>
              </c:ext>
            </c:extLst>
          </c:dPt>
          <c:cat>
            <c:strRef>
              <c:f>'J-P_SEM'!$C$17:$EJ$17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'J-P_SEM'!$C$18:$EJ$18</c:f>
              <c:numCache>
                <c:formatCode>0%</c:formatCode>
                <c:ptCount val="14"/>
                <c:pt idx="0" formatCode="0.0%">
                  <c:v>0.90749771062271067</c:v>
                </c:pt>
                <c:pt idx="1">
                  <c:v>0.86904761904761907</c:v>
                </c:pt>
                <c:pt idx="2">
                  <c:v>0.99404761904761896</c:v>
                </c:pt>
                <c:pt idx="3">
                  <c:v>0.73708333333333298</c:v>
                </c:pt>
                <c:pt idx="4">
                  <c:v>0.94166666666666676</c:v>
                </c:pt>
                <c:pt idx="5">
                  <c:v>0.80773809523809503</c:v>
                </c:pt>
                <c:pt idx="6">
                  <c:v>0.95238</c:v>
                </c:pt>
                <c:pt idx="7">
                  <c:v>0.8035714285714286</c:v>
                </c:pt>
                <c:pt idx="8">
                  <c:v>0.96428571428571397</c:v>
                </c:pt>
                <c:pt idx="9">
                  <c:v>0.985119047619048</c:v>
                </c:pt>
                <c:pt idx="10">
                  <c:v>0.60119047619047616</c:v>
                </c:pt>
                <c:pt idx="11">
                  <c:v>0.88035714285714273</c:v>
                </c:pt>
                <c:pt idx="12" formatCode="0.0%">
                  <c:v>0.86547374716553305</c:v>
                </c:pt>
                <c:pt idx="13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ACA-4172-BC03-82D57B537C18}"/>
            </c:ext>
          </c:extLst>
        </c:ser>
        <c:ser>
          <c:idx val="10"/>
          <c:order val="1"/>
          <c:tx>
            <c:strRef>
              <c:f>'J-P_SEM'!$B$19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cat>
            <c:strRef>
              <c:f>'J-P_SEM'!$C$17:$EJ$17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'J-P_SEM'!$C$19:$EJ$19</c:f>
              <c:numCache>
                <c:formatCode>0%</c:formatCode>
                <c:ptCount val="14"/>
                <c:pt idx="0" formatCode="0.0%">
                  <c:v>9.0662094700351817E-2</c:v>
                </c:pt>
                <c:pt idx="1">
                  <c:v>0.12595110884502403</c:v>
                </c:pt>
                <c:pt idx="2">
                  <c:v>2.9390129041572399E-2</c:v>
                </c:pt>
                <c:pt idx="3">
                  <c:v>7.9064366797549399E-2</c:v>
                </c:pt>
                <c:pt idx="4">
                  <c:v>8.9210248903654352E-2</c:v>
                </c:pt>
                <c:pt idx="5">
                  <c:v>7.7034552116429095E-2</c:v>
                </c:pt>
                <c:pt idx="6">
                  <c:v>6.5353999999999995E-2</c:v>
                </c:pt>
                <c:pt idx="7">
                  <c:v>0.1031052584749533</c:v>
                </c:pt>
                <c:pt idx="8">
                  <c:v>0.10492724202239299</c:v>
                </c:pt>
                <c:pt idx="9">
                  <c:v>0.10223974050878799</c:v>
                </c:pt>
                <c:pt idx="10">
                  <c:v>0.12309290358993451</c:v>
                </c:pt>
                <c:pt idx="11">
                  <c:v>0.11231060348230937</c:v>
                </c:pt>
                <c:pt idx="12" formatCode="0.0%">
                  <c:v>8.6392094717905765E-2</c:v>
                </c:pt>
                <c:pt idx="13" formatCode="0.00%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ACA-4172-BC03-82D57B537C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983126688"/>
        <c:axId val="-1983139200"/>
      </c:barChart>
      <c:lineChart>
        <c:grouping val="standard"/>
        <c:varyColors val="0"/>
        <c:ser>
          <c:idx val="5"/>
          <c:order val="2"/>
          <c:tx>
            <c:strRef>
              <c:f>'J-P_SEM'!$B$20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1ACA-4172-BC03-82D57B537C18}"/>
              </c:ext>
            </c:extLst>
          </c:dPt>
          <c:cat>
            <c:strRef>
              <c:f>'J-P_SEM'!$C$17:$EJ$17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'J-P_SEM'!$C$20:$EJ$20</c:f>
              <c:numCache>
                <c:formatCode>0.00</c:formatCode>
                <c:ptCount val="14"/>
                <c:pt idx="0">
                  <c:v>5.7425483323644793</c:v>
                </c:pt>
                <c:pt idx="1">
                  <c:v>6.1296206304578353</c:v>
                </c:pt>
                <c:pt idx="2">
                  <c:v>4.9081515499425947</c:v>
                </c:pt>
                <c:pt idx="3">
                  <c:v>9.7905405405405403</c:v>
                </c:pt>
                <c:pt idx="4">
                  <c:v>2.8226122753116241</c:v>
                </c:pt>
                <c:pt idx="5">
                  <c:v>3.4845295740664768</c:v>
                </c:pt>
                <c:pt idx="6">
                  <c:v>2.61</c:v>
                </c:pt>
                <c:pt idx="7">
                  <c:v>4.6397366313728989</c:v>
                </c:pt>
                <c:pt idx="8">
                  <c:v>8.499106603813857</c:v>
                </c:pt>
                <c:pt idx="9">
                  <c:v>16.920677054204436</c:v>
                </c:pt>
                <c:pt idx="10">
                  <c:v>1.554047907822923</c:v>
                </c:pt>
                <c:pt idx="11">
                  <c:v>4.1526845637583891</c:v>
                </c:pt>
                <c:pt idx="12">
                  <c:v>5.2497206199056956</c:v>
                </c:pt>
                <c:pt idx="13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1ACA-4172-BC03-82D57B537C18}"/>
            </c:ext>
          </c:extLst>
        </c:ser>
        <c:ser>
          <c:idx val="4"/>
          <c:order val="3"/>
          <c:tx>
            <c:strRef>
              <c:f>'J-P_SEM'!$B$21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'J-P_SEM'!$C$17:$EJ$17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'J-P_SEM'!$C$21:$EJ$21</c:f>
              <c:numCache>
                <c:formatCode>0.00</c:formatCode>
                <c:ptCount val="14"/>
                <c:pt idx="0">
                  <c:v>2.8856359890109888</c:v>
                </c:pt>
                <c:pt idx="1">
                  <c:v>0.66666666666666663</c:v>
                </c:pt>
                <c:pt idx="2">
                  <c:v>1</c:v>
                </c:pt>
                <c:pt idx="3">
                  <c:v>28.17</c:v>
                </c:pt>
                <c:pt idx="4">
                  <c:v>1.9600000000000002</c:v>
                </c:pt>
                <c:pt idx="5">
                  <c:v>1.7666666666666666</c:v>
                </c:pt>
                <c:pt idx="6">
                  <c:v>2</c:v>
                </c:pt>
                <c:pt idx="7">
                  <c:v>5</c:v>
                </c:pt>
                <c:pt idx="8">
                  <c:v>3</c:v>
                </c:pt>
                <c:pt idx="9">
                  <c:v>2.5</c:v>
                </c:pt>
                <c:pt idx="10">
                  <c:v>6.25</c:v>
                </c:pt>
                <c:pt idx="11">
                  <c:v>5.0249999999999995</c:v>
                </c:pt>
                <c:pt idx="12">
                  <c:v>4.5629988662131522</c:v>
                </c:pt>
                <c:pt idx="13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1ACA-4172-BC03-82D57B537C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43552"/>
        <c:axId val="-1983134848"/>
      </c:lineChart>
      <c:catAx>
        <c:axId val="-1983126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83139200"/>
        <c:crosses val="autoZero"/>
        <c:auto val="1"/>
        <c:lblAlgn val="ctr"/>
        <c:lblOffset val="100"/>
        <c:noMultiLvlLbl val="0"/>
      </c:catAx>
      <c:valAx>
        <c:axId val="-198313920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3126688"/>
        <c:crosses val="autoZero"/>
        <c:crossBetween val="between"/>
      </c:valAx>
      <c:valAx>
        <c:axId val="-1983134848"/>
        <c:scaling>
          <c:orientation val="minMax"/>
          <c:max val="35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3143552"/>
        <c:crosses val="max"/>
        <c:crossBetween val="between"/>
      </c:valAx>
      <c:catAx>
        <c:axId val="-198314355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83134848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'J-P_SEM'!$B$28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'J-P_SEM'!#REF!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0DE2-45B4-9E61-E55F8361E466}"/>
            </c:ext>
          </c:extLst>
        </c:ser>
        <c:ser>
          <c:idx val="1"/>
          <c:order val="1"/>
          <c:tx>
            <c:strRef>
              <c:f>'J-P_SEM'!$B$31</c:f>
              <c:strCache>
                <c:ptCount val="1"/>
                <c:pt idx="0">
                  <c:v>% CORREC. FALLA</c:v>
                </c:pt>
              </c:strCache>
            </c:strRef>
          </c:tx>
          <c:val>
            <c:numRef>
              <c:f>'J-P_SEM'!#REF!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0DE2-45B4-9E61-E55F8361E466}"/>
            </c:ext>
          </c:extLst>
        </c:ser>
        <c:ser>
          <c:idx val="2"/>
          <c:order val="2"/>
          <c:tx>
            <c:strRef>
              <c:f>'J-P_SEM'!$B$29</c:f>
              <c:strCache>
                <c:ptCount val="1"/>
                <c:pt idx="0">
                  <c:v>% PREVENTIVO</c:v>
                </c:pt>
              </c:strCache>
            </c:strRef>
          </c:tx>
          <c:val>
            <c:numRef>
              <c:f>'J-P_SEM'!#REF!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0DE2-45B4-9E61-E55F8361E466}"/>
            </c:ext>
          </c:extLst>
        </c:ser>
        <c:ser>
          <c:idx val="3"/>
          <c:order val="3"/>
          <c:tx>
            <c:strRef>
              <c:f>'J-P_SEM'!$B$30</c:f>
              <c:strCache>
                <c:ptCount val="1"/>
                <c:pt idx="0">
                  <c:v>% CORREC. PROG.</c:v>
                </c:pt>
              </c:strCache>
            </c:strRef>
          </c:tx>
          <c:val>
            <c:numRef>
              <c:f>'J-P_SEM'!#REF!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0DE2-45B4-9E61-E55F8361E466}"/>
            </c:ext>
          </c:extLst>
        </c:ser>
        <c:ser>
          <c:idx val="4"/>
          <c:order val="4"/>
          <c:tx>
            <c:strRef>
              <c:f>'J-P_SEM'!$B$26</c:f>
              <c:strCache>
                <c:ptCount val="1"/>
                <c:pt idx="0">
                  <c:v>H. PROG.SEM</c:v>
                </c:pt>
              </c:strCache>
            </c:strRef>
          </c:tx>
          <c:val>
            <c:numRef>
              <c:f>'J-P_SEM'!#REF!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0DE2-45B4-9E61-E55F8361E4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26144"/>
        <c:axId val="-1983123424"/>
      </c:lineChart>
      <c:catAx>
        <c:axId val="-19831261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83123424"/>
        <c:crosses val="autoZero"/>
        <c:auto val="1"/>
        <c:lblAlgn val="ctr"/>
        <c:lblOffset val="100"/>
        <c:noMultiLvlLbl val="0"/>
      </c:catAx>
      <c:valAx>
        <c:axId val="-198312342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3126144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'J-P_SEM'!$B$44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D84E-4BC9-96C0-189D20A3A723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2347-43BD-A10E-09499D70C376}"/>
              </c:ext>
            </c:extLst>
          </c:dPt>
          <c:cat>
            <c:strRef>
              <c:f>'J-P_SEM'!$C$33:$EJ$33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'J-P_SEM'!$C$34:$EJ$34</c:f>
              <c:numCache>
                <c:formatCode>0%</c:formatCode>
                <c:ptCount val="14"/>
                <c:pt idx="0" formatCode="0.0%">
                  <c:v>0.86564064407814401</c:v>
                </c:pt>
                <c:pt idx="1">
                  <c:v>0.54761904761904767</c:v>
                </c:pt>
                <c:pt idx="2">
                  <c:v>0.93779761904761905</c:v>
                </c:pt>
                <c:pt idx="3">
                  <c:v>0.97916666666666696</c:v>
                </c:pt>
                <c:pt idx="4">
                  <c:v>0.97619047619047616</c:v>
                </c:pt>
                <c:pt idx="5">
                  <c:v>0.89583333333333304</c:v>
                </c:pt>
                <c:pt idx="6">
                  <c:v>0.99399999999999999</c:v>
                </c:pt>
                <c:pt idx="7">
                  <c:v>0.94345238095238093</c:v>
                </c:pt>
                <c:pt idx="8">
                  <c:v>0.99404761904761896</c:v>
                </c:pt>
                <c:pt idx="9">
                  <c:v>0.91666666666666696</c:v>
                </c:pt>
                <c:pt idx="10">
                  <c:v>0.94940476190476186</c:v>
                </c:pt>
                <c:pt idx="11">
                  <c:v>0.85119047619047616</c:v>
                </c:pt>
                <c:pt idx="12" formatCode="0.0%">
                  <c:v>0.88654733560090704</c:v>
                </c:pt>
                <c:pt idx="13" formatCode="0.0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347-43BD-A10E-09499D70C376}"/>
            </c:ext>
          </c:extLst>
        </c:ser>
        <c:ser>
          <c:idx val="10"/>
          <c:order val="1"/>
          <c:tx>
            <c:strRef>
              <c:f>'J-P_SEM'!$B$35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cat>
            <c:strRef>
              <c:f>'J-P_SEM'!$C$33:$EJ$33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'J-P_SEM'!$C$35:$EJ$35</c:f>
              <c:numCache>
                <c:formatCode>0%</c:formatCode>
                <c:ptCount val="14"/>
                <c:pt idx="0" formatCode="0.0%">
                  <c:v>7.624830429032578E-2</c:v>
                </c:pt>
                <c:pt idx="1">
                  <c:v>0</c:v>
                </c:pt>
                <c:pt idx="2">
                  <c:v>1.8254566615256599E-2</c:v>
                </c:pt>
                <c:pt idx="3">
                  <c:v>5.9538722674815102E-2</c:v>
                </c:pt>
                <c:pt idx="4">
                  <c:v>1.1600237953599052E-2</c:v>
                </c:pt>
                <c:pt idx="5">
                  <c:v>3.9071535384638E-2</c:v>
                </c:pt>
                <c:pt idx="6">
                  <c:v>0</c:v>
                </c:pt>
                <c:pt idx="7">
                  <c:v>3.5547476043653124E-2</c:v>
                </c:pt>
                <c:pt idx="8">
                  <c:v>1.6359838462609699E-2</c:v>
                </c:pt>
                <c:pt idx="9">
                  <c:v>3.7211035008391798E-2</c:v>
                </c:pt>
                <c:pt idx="10">
                  <c:v>4.2078331486790556E-2</c:v>
                </c:pt>
                <c:pt idx="11">
                  <c:v>2.2644022644022641E-2</c:v>
                </c:pt>
                <c:pt idx="12" formatCode="0.0%">
                  <c:v>4.5952612089576177E-2</c:v>
                </c:pt>
                <c:pt idx="13" formatCode="0.00%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347-43BD-A10E-09499D70C3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983124512"/>
        <c:axId val="-1983129408"/>
      </c:barChart>
      <c:lineChart>
        <c:grouping val="standard"/>
        <c:varyColors val="0"/>
        <c:ser>
          <c:idx val="5"/>
          <c:order val="2"/>
          <c:tx>
            <c:strRef>
              <c:f>'J-P_SEM'!$B$36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2347-43BD-A10E-09499D70C376}"/>
              </c:ext>
            </c:extLst>
          </c:dPt>
          <c:cat>
            <c:strRef>
              <c:f>'J-P_SEM'!$C$33:$EJ$33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'J-P_SEM'!$C$36:$EJ$36</c:f>
              <c:numCache>
                <c:formatCode>0.00</c:formatCode>
                <c:ptCount val="14"/>
                <c:pt idx="0">
                  <c:v>3.7374699319292519</c:v>
                </c:pt>
                <c:pt idx="1">
                  <c:v>0</c:v>
                </c:pt>
                <c:pt idx="2">
                  <c:v>2.8760069702336741</c:v>
                </c:pt>
                <c:pt idx="3">
                  <c:v>9.7941198800070861</c:v>
                </c:pt>
                <c:pt idx="4">
                  <c:v>0.63414634146341475</c:v>
                </c:pt>
                <c:pt idx="5">
                  <c:v>5.8802660753880263</c:v>
                </c:pt>
                <c:pt idx="6">
                  <c:v>0</c:v>
                </c:pt>
                <c:pt idx="7">
                  <c:v>0.80489642184557442</c:v>
                </c:pt>
                <c:pt idx="8">
                  <c:v>2.732093023255814</c:v>
                </c:pt>
                <c:pt idx="9">
                  <c:v>1.4326248478230859</c:v>
                </c:pt>
                <c:pt idx="10">
                  <c:v>2.2371646240476979</c:v>
                </c:pt>
                <c:pt idx="11">
                  <c:v>0.64761904761904765</c:v>
                </c:pt>
                <c:pt idx="12">
                  <c:v>2.993899862220359</c:v>
                </c:pt>
                <c:pt idx="13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2347-43BD-A10E-09499D70C376}"/>
            </c:ext>
          </c:extLst>
        </c:ser>
        <c:ser>
          <c:idx val="4"/>
          <c:order val="3"/>
          <c:tx>
            <c:strRef>
              <c:f>'J-P_SEM'!$B$37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'J-P_SEM'!$C$33:$EJ$33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'J-P_SEM'!$C$37:$EJ$37</c:f>
              <c:numCache>
                <c:formatCode>0.00</c:formatCode>
                <c:ptCount val="14"/>
                <c:pt idx="0">
                  <c:v>6.0851854395604397</c:v>
                </c:pt>
                <c:pt idx="1">
                  <c:v>38</c:v>
                </c:pt>
                <c:pt idx="2">
                  <c:v>10.45</c:v>
                </c:pt>
                <c:pt idx="3">
                  <c:v>3.5</c:v>
                </c:pt>
                <c:pt idx="4">
                  <c:v>1.3333333333333333</c:v>
                </c:pt>
                <c:pt idx="5">
                  <c:v>2</c:v>
                </c:pt>
                <c:pt idx="6">
                  <c:v>1</c:v>
                </c:pt>
                <c:pt idx="7">
                  <c:v>1.3571428571428572</c:v>
                </c:pt>
                <c:pt idx="8">
                  <c:v>1</c:v>
                </c:pt>
                <c:pt idx="9">
                  <c:v>3.5</c:v>
                </c:pt>
                <c:pt idx="10">
                  <c:v>2.8333333333333335</c:v>
                </c:pt>
                <c:pt idx="11">
                  <c:v>5</c:v>
                </c:pt>
                <c:pt idx="12">
                  <c:v>5.1184404761904769</c:v>
                </c:pt>
                <c:pt idx="13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2347-43BD-A10E-09499D70C3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22880"/>
        <c:axId val="-1983125600"/>
      </c:lineChart>
      <c:catAx>
        <c:axId val="-19831245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83129408"/>
        <c:crosses val="autoZero"/>
        <c:auto val="1"/>
        <c:lblAlgn val="ctr"/>
        <c:lblOffset val="100"/>
        <c:noMultiLvlLbl val="0"/>
      </c:catAx>
      <c:valAx>
        <c:axId val="-198312940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3124512"/>
        <c:crosses val="autoZero"/>
        <c:crossBetween val="between"/>
      </c:valAx>
      <c:valAx>
        <c:axId val="-1983125600"/>
        <c:scaling>
          <c:orientation val="minMax"/>
          <c:max val="5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3122880"/>
        <c:crosses val="max"/>
        <c:crossBetween val="between"/>
      </c:valAx>
      <c:catAx>
        <c:axId val="-19831228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83125600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'J-P_SEM'!$B$44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'J-P_SEM'!#REF!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FE52-453D-A6E8-6D710E8D47F5}"/>
            </c:ext>
          </c:extLst>
        </c:ser>
        <c:ser>
          <c:idx val="1"/>
          <c:order val="1"/>
          <c:tx>
            <c:strRef>
              <c:f>'J-P_SEM'!$B$47</c:f>
              <c:strCache>
                <c:ptCount val="1"/>
                <c:pt idx="0">
                  <c:v>% CORREC. FALLA</c:v>
                </c:pt>
              </c:strCache>
            </c:strRef>
          </c:tx>
          <c:val>
            <c:numRef>
              <c:f>'J-P_SEM'!#REF!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FE52-453D-A6E8-6D710E8D47F5}"/>
            </c:ext>
          </c:extLst>
        </c:ser>
        <c:ser>
          <c:idx val="2"/>
          <c:order val="2"/>
          <c:tx>
            <c:strRef>
              <c:f>'J-P_SEM'!$B$45</c:f>
              <c:strCache>
                <c:ptCount val="1"/>
                <c:pt idx="0">
                  <c:v>% PREVENTIVO</c:v>
                </c:pt>
              </c:strCache>
            </c:strRef>
          </c:tx>
          <c:val>
            <c:numRef>
              <c:f>'J-P_SEM'!#REF!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FE52-453D-A6E8-6D710E8D47F5}"/>
            </c:ext>
          </c:extLst>
        </c:ser>
        <c:ser>
          <c:idx val="3"/>
          <c:order val="3"/>
          <c:tx>
            <c:strRef>
              <c:f>'J-P_SEM'!$B$46</c:f>
              <c:strCache>
                <c:ptCount val="1"/>
                <c:pt idx="0">
                  <c:v>% CORREC. PROG.</c:v>
                </c:pt>
              </c:strCache>
            </c:strRef>
          </c:tx>
          <c:val>
            <c:numRef>
              <c:f>'J-P_SEM'!#REF!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FE52-453D-A6E8-6D710E8D47F5}"/>
            </c:ext>
          </c:extLst>
        </c:ser>
        <c:ser>
          <c:idx val="4"/>
          <c:order val="4"/>
          <c:tx>
            <c:strRef>
              <c:f>'J-P_SEM'!$B$42</c:f>
              <c:strCache>
                <c:ptCount val="1"/>
                <c:pt idx="0">
                  <c:v>H. PROG.SEM</c:v>
                </c:pt>
              </c:strCache>
            </c:strRef>
          </c:tx>
          <c:val>
            <c:numRef>
              <c:f>'J-P_SEM'!#REF!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FE52-453D-A6E8-6D710E8D47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43008"/>
        <c:axId val="-1983122336"/>
      </c:lineChart>
      <c:catAx>
        <c:axId val="-1983143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83122336"/>
        <c:crosses val="autoZero"/>
        <c:auto val="1"/>
        <c:lblAlgn val="ctr"/>
        <c:lblOffset val="100"/>
        <c:noMultiLvlLbl val="0"/>
      </c:catAx>
      <c:valAx>
        <c:axId val="-1983122336"/>
        <c:scaling>
          <c:orientation val="minMax"/>
          <c:max val="1"/>
          <c:min val="0.78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3143008"/>
        <c:crosses val="autoZero"/>
        <c:crossBetween val="between"/>
        <c:majorUnit val="2.0000000000000011E-2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'J-P_SEM'!$B$76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'J-P_SEM'!#REF!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76E1-4DDE-81BC-96B93E831B9C}"/>
            </c:ext>
          </c:extLst>
        </c:ser>
        <c:ser>
          <c:idx val="1"/>
          <c:order val="1"/>
          <c:tx>
            <c:strRef>
              <c:f>'J-P_SEM'!$B$79</c:f>
              <c:strCache>
                <c:ptCount val="1"/>
                <c:pt idx="0">
                  <c:v>% CORREC. FALLA</c:v>
                </c:pt>
              </c:strCache>
            </c:strRef>
          </c:tx>
          <c:val>
            <c:numRef>
              <c:f>'J-P_SEM'!#REF!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76E1-4DDE-81BC-96B93E831B9C}"/>
            </c:ext>
          </c:extLst>
        </c:ser>
        <c:ser>
          <c:idx val="2"/>
          <c:order val="2"/>
          <c:tx>
            <c:strRef>
              <c:f>'J-P_SEM'!$B$77</c:f>
              <c:strCache>
                <c:ptCount val="1"/>
                <c:pt idx="0">
                  <c:v>% PREVENTIVO</c:v>
                </c:pt>
              </c:strCache>
            </c:strRef>
          </c:tx>
          <c:val>
            <c:numRef>
              <c:f>'J-P_SEM'!#REF!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76E1-4DDE-81BC-96B93E831B9C}"/>
            </c:ext>
          </c:extLst>
        </c:ser>
        <c:ser>
          <c:idx val="3"/>
          <c:order val="3"/>
          <c:tx>
            <c:strRef>
              <c:f>'J-P_SEM'!$B$78</c:f>
              <c:strCache>
                <c:ptCount val="1"/>
                <c:pt idx="0">
                  <c:v>% CORREC. PROG.</c:v>
                </c:pt>
              </c:strCache>
            </c:strRef>
          </c:tx>
          <c:val>
            <c:numRef>
              <c:f>'J-P_SEM'!#REF!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76E1-4DDE-81BC-96B93E831B9C}"/>
            </c:ext>
          </c:extLst>
        </c:ser>
        <c:ser>
          <c:idx val="4"/>
          <c:order val="4"/>
          <c:tx>
            <c:strRef>
              <c:f>'J-P_SEM'!$B$74</c:f>
              <c:strCache>
                <c:ptCount val="1"/>
                <c:pt idx="0">
                  <c:v>H. PROG.SEM</c:v>
                </c:pt>
              </c:strCache>
            </c:strRef>
          </c:tx>
          <c:val>
            <c:numRef>
              <c:f>'J-P_SEM'!#REF!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'J-P_SEM'!#REF!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76E1-4DDE-81BC-96B93E831B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21792"/>
        <c:axId val="-1983123968"/>
      </c:lineChart>
      <c:catAx>
        <c:axId val="-19831217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83123968"/>
        <c:crosses val="autoZero"/>
        <c:auto val="1"/>
        <c:lblAlgn val="ctr"/>
        <c:lblOffset val="100"/>
        <c:noMultiLvlLbl val="0"/>
      </c:catAx>
      <c:valAx>
        <c:axId val="-1983123968"/>
        <c:scaling>
          <c:orientation val="minMax"/>
          <c:max val="1"/>
          <c:min val="0.60000000000000064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3121792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'J-P_SEM'!$B$2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'J-P_SEM'!$C$1:$EJ$1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'J-P_SEM'!$C$2:$EJ$2</c:f>
              <c:numCache>
                <c:formatCode>0%</c:formatCode>
                <c:ptCount val="14"/>
                <c:pt idx="0" formatCode="0.0%">
                  <c:v>0.85502785409035431</c:v>
                </c:pt>
                <c:pt idx="1">
                  <c:v>0.64583333333333348</c:v>
                </c:pt>
                <c:pt idx="2">
                  <c:v>0.94541666666666702</c:v>
                </c:pt>
                <c:pt idx="3">
                  <c:v>0.69642857142857095</c:v>
                </c:pt>
                <c:pt idx="4">
                  <c:v>0.69446428571428565</c:v>
                </c:pt>
                <c:pt idx="5">
                  <c:v>0.90469999999999995</c:v>
                </c:pt>
                <c:pt idx="6">
                  <c:v>0.90469999999999995</c:v>
                </c:pt>
                <c:pt idx="7">
                  <c:v>0.88690476190476186</c:v>
                </c:pt>
                <c:pt idx="8">
                  <c:v>0.754940476190476</c:v>
                </c:pt>
                <c:pt idx="9">
                  <c:v>0.92857142857142905</c:v>
                </c:pt>
                <c:pt idx="10">
                  <c:v>0.76089285714285704</c:v>
                </c:pt>
                <c:pt idx="11">
                  <c:v>7.1428571428571425E-2</c:v>
                </c:pt>
                <c:pt idx="12" formatCode="0.0%">
                  <c:v>0.82007069160997748</c:v>
                </c:pt>
                <c:pt idx="13" formatCode="0.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E96-443F-AC33-16FF3501D268}"/>
            </c:ext>
          </c:extLst>
        </c:ser>
        <c:ser>
          <c:idx val="1"/>
          <c:order val="1"/>
          <c:tx>
            <c:strRef>
              <c:f>'J-P_SEM'!$B$3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'J-P_SEM'!$C$1:$EJ$1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'J-P_SEM'!$C$3:$EJ$3</c:f>
              <c:numCache>
                <c:formatCode>0%</c:formatCode>
                <c:ptCount val="14"/>
                <c:pt idx="0" formatCode="0.0%">
                  <c:v>0.10892614689310622</c:v>
                </c:pt>
                <c:pt idx="1">
                  <c:v>9.6797229538281973E-2</c:v>
                </c:pt>
                <c:pt idx="2">
                  <c:v>9.1385165789541895E-2</c:v>
                </c:pt>
                <c:pt idx="3">
                  <c:v>0.112994350282486</c:v>
                </c:pt>
                <c:pt idx="4">
                  <c:v>0.10823220176902511</c:v>
                </c:pt>
                <c:pt idx="5">
                  <c:v>6.6985000000000003E-2</c:v>
                </c:pt>
                <c:pt idx="6">
                  <c:v>6.6985000000000003E-2</c:v>
                </c:pt>
                <c:pt idx="7">
                  <c:v>0.10063528471484721</c:v>
                </c:pt>
                <c:pt idx="8">
                  <c:v>7.9476464558858304E-2</c:v>
                </c:pt>
                <c:pt idx="9">
                  <c:v>0.13269323921503701</c:v>
                </c:pt>
                <c:pt idx="10">
                  <c:v>0.12400188220494773</c:v>
                </c:pt>
                <c:pt idx="11">
                  <c:v>0</c:v>
                </c:pt>
                <c:pt idx="12" formatCode="0.0%">
                  <c:v>8.717207362537048E-2</c:v>
                </c:pt>
                <c:pt idx="13" formatCode="0.00%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339-4E6B-9956-8AA4EA3FBD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15264"/>
        <c:axId val="-1983145184"/>
      </c:lineChart>
      <c:catAx>
        <c:axId val="-19831152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45184"/>
        <c:crosses val="autoZero"/>
        <c:auto val="1"/>
        <c:lblAlgn val="ctr"/>
        <c:lblOffset val="100"/>
        <c:noMultiLvlLbl val="0"/>
      </c:catAx>
      <c:valAx>
        <c:axId val="-198314518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15264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'J-P_SEM'!$B$18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'J-P_SEM'!$C$17:$EJ$17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'J-P_SEM'!$C$18:$EJ$18</c:f>
              <c:numCache>
                <c:formatCode>0%</c:formatCode>
                <c:ptCount val="14"/>
                <c:pt idx="0" formatCode="0.0%">
                  <c:v>0.90749771062271067</c:v>
                </c:pt>
                <c:pt idx="1">
                  <c:v>0.86904761904761907</c:v>
                </c:pt>
                <c:pt idx="2">
                  <c:v>0.99404761904761896</c:v>
                </c:pt>
                <c:pt idx="3">
                  <c:v>0.73708333333333298</c:v>
                </c:pt>
                <c:pt idx="4">
                  <c:v>0.94166666666666676</c:v>
                </c:pt>
                <c:pt idx="5">
                  <c:v>0.80773809523809503</c:v>
                </c:pt>
                <c:pt idx="6">
                  <c:v>0.95238</c:v>
                </c:pt>
                <c:pt idx="7">
                  <c:v>0.8035714285714286</c:v>
                </c:pt>
                <c:pt idx="8">
                  <c:v>0.96428571428571397</c:v>
                </c:pt>
                <c:pt idx="9">
                  <c:v>0.985119047619048</c:v>
                </c:pt>
                <c:pt idx="10">
                  <c:v>0.60119047619047616</c:v>
                </c:pt>
                <c:pt idx="11">
                  <c:v>0.88035714285714273</c:v>
                </c:pt>
                <c:pt idx="12" formatCode="0.0%">
                  <c:v>0.86547374716553305</c:v>
                </c:pt>
                <c:pt idx="13" formatCode="0.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DA2-4A14-9A5D-44CAA7E37705}"/>
            </c:ext>
          </c:extLst>
        </c:ser>
        <c:ser>
          <c:idx val="1"/>
          <c:order val="1"/>
          <c:tx>
            <c:strRef>
              <c:f>'J-P_SEM'!$B$19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'J-P_SEM'!$C$17:$EJ$17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'J-P_SEM'!$C$19:$EJ$19</c:f>
              <c:numCache>
                <c:formatCode>0%</c:formatCode>
                <c:ptCount val="14"/>
                <c:pt idx="0" formatCode="0.0%">
                  <c:v>9.0662094700351817E-2</c:v>
                </c:pt>
                <c:pt idx="1">
                  <c:v>0.12595110884502403</c:v>
                </c:pt>
                <c:pt idx="2">
                  <c:v>2.9390129041572399E-2</c:v>
                </c:pt>
                <c:pt idx="3">
                  <c:v>7.9064366797549399E-2</c:v>
                </c:pt>
                <c:pt idx="4">
                  <c:v>8.9210248903654352E-2</c:v>
                </c:pt>
                <c:pt idx="5">
                  <c:v>7.7034552116429095E-2</c:v>
                </c:pt>
                <c:pt idx="6">
                  <c:v>6.5353999999999995E-2</c:v>
                </c:pt>
                <c:pt idx="7">
                  <c:v>0.1031052584749533</c:v>
                </c:pt>
                <c:pt idx="8">
                  <c:v>0.10492724202239299</c:v>
                </c:pt>
                <c:pt idx="9">
                  <c:v>0.10223974050878799</c:v>
                </c:pt>
                <c:pt idx="10">
                  <c:v>0.12309290358993451</c:v>
                </c:pt>
                <c:pt idx="11">
                  <c:v>0.11231060348230937</c:v>
                </c:pt>
                <c:pt idx="12" formatCode="0.0%">
                  <c:v>8.6392094717905765E-2</c:v>
                </c:pt>
                <c:pt idx="13" formatCode="0.00%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FB6-4BDE-96E0-3C55733BEC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42464"/>
        <c:axId val="-1983121248"/>
      </c:lineChart>
      <c:catAx>
        <c:axId val="-19831424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21248"/>
        <c:crosses val="autoZero"/>
        <c:auto val="1"/>
        <c:lblAlgn val="ctr"/>
        <c:lblOffset val="100"/>
        <c:noMultiLvlLbl val="0"/>
      </c:catAx>
      <c:valAx>
        <c:axId val="-198312124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42464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'J-P_SEM'!$B$34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'J-P_SEM'!$C$33:$EJ$33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'J-P_SEM'!$C$34:$EJ$34</c:f>
              <c:numCache>
                <c:formatCode>0%</c:formatCode>
                <c:ptCount val="14"/>
                <c:pt idx="0" formatCode="0.0%">
                  <c:v>0.86564064407814401</c:v>
                </c:pt>
                <c:pt idx="1">
                  <c:v>0.54761904761904767</c:v>
                </c:pt>
                <c:pt idx="2">
                  <c:v>0.93779761904761905</c:v>
                </c:pt>
                <c:pt idx="3">
                  <c:v>0.97916666666666696</c:v>
                </c:pt>
                <c:pt idx="4">
                  <c:v>0.97619047619047616</c:v>
                </c:pt>
                <c:pt idx="5">
                  <c:v>0.89583333333333304</c:v>
                </c:pt>
                <c:pt idx="6">
                  <c:v>0.99399999999999999</c:v>
                </c:pt>
                <c:pt idx="7">
                  <c:v>0.94345238095238093</c:v>
                </c:pt>
                <c:pt idx="8">
                  <c:v>0.99404761904761896</c:v>
                </c:pt>
                <c:pt idx="9">
                  <c:v>0.91666666666666696</c:v>
                </c:pt>
                <c:pt idx="10">
                  <c:v>0.94940476190476186</c:v>
                </c:pt>
                <c:pt idx="11">
                  <c:v>0.85119047619047616</c:v>
                </c:pt>
                <c:pt idx="12" formatCode="0.0%">
                  <c:v>0.88654733560090704</c:v>
                </c:pt>
                <c:pt idx="13" formatCode="0.0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7EE-41D2-BE0C-55E301F02D80}"/>
            </c:ext>
          </c:extLst>
        </c:ser>
        <c:ser>
          <c:idx val="1"/>
          <c:order val="1"/>
          <c:tx>
            <c:strRef>
              <c:f>'J-P_SEM'!$B$35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'J-P_SEM'!$C$33:$EJ$33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'J-P_SEM'!$C$35:$EJ$35</c:f>
              <c:numCache>
                <c:formatCode>0%</c:formatCode>
                <c:ptCount val="14"/>
                <c:pt idx="0" formatCode="0.0%">
                  <c:v>7.624830429032578E-2</c:v>
                </c:pt>
                <c:pt idx="1">
                  <c:v>0</c:v>
                </c:pt>
                <c:pt idx="2">
                  <c:v>1.8254566615256599E-2</c:v>
                </c:pt>
                <c:pt idx="3">
                  <c:v>5.9538722674815102E-2</c:v>
                </c:pt>
                <c:pt idx="4">
                  <c:v>1.1600237953599052E-2</c:v>
                </c:pt>
                <c:pt idx="5">
                  <c:v>3.9071535384638E-2</c:v>
                </c:pt>
                <c:pt idx="6">
                  <c:v>0</c:v>
                </c:pt>
                <c:pt idx="7">
                  <c:v>3.5547476043653124E-2</c:v>
                </c:pt>
                <c:pt idx="8">
                  <c:v>1.6359838462609699E-2</c:v>
                </c:pt>
                <c:pt idx="9">
                  <c:v>3.7211035008391798E-2</c:v>
                </c:pt>
                <c:pt idx="10">
                  <c:v>4.2078331486790556E-2</c:v>
                </c:pt>
                <c:pt idx="11">
                  <c:v>2.2644022644022641E-2</c:v>
                </c:pt>
                <c:pt idx="12" formatCode="0.0%">
                  <c:v>4.5952612089576177E-2</c:v>
                </c:pt>
                <c:pt idx="13" formatCode="0.00%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B3B-40A4-A361-AEC2A25DA2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17984"/>
        <c:axId val="-1983120704"/>
      </c:lineChart>
      <c:catAx>
        <c:axId val="-19831179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20704"/>
        <c:crosses val="autoZero"/>
        <c:auto val="1"/>
        <c:lblAlgn val="ctr"/>
        <c:lblOffset val="100"/>
        <c:noMultiLvlLbl val="0"/>
      </c:catAx>
      <c:valAx>
        <c:axId val="-198312070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17984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706704660695717"/>
          <c:y val="0.16468560561036488"/>
          <c:w val="0.82052344881152628"/>
          <c:h val="0.66901806485104443"/>
        </c:manualLayout>
      </c:layout>
      <c:lineChart>
        <c:grouping val="standard"/>
        <c:varyColors val="0"/>
        <c:ser>
          <c:idx val="0"/>
          <c:order val="0"/>
          <c:tx>
            <c:strRef>
              <c:f>'J-P_SEM'!$B$66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dLbls>
            <c:numFmt formatCode="0.0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600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'J-P_SEM'!$C$65:$EJ$65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'J-P_SEM'!$C$66:$EJ$66</c:f>
              <c:numCache>
                <c:formatCode>0.0%</c:formatCode>
                <c:ptCount val="14"/>
                <c:pt idx="0">
                  <c:v>0.87388545482295465</c:v>
                </c:pt>
                <c:pt idx="1">
                  <c:v>0.7299404761904762</c:v>
                </c:pt>
                <c:pt idx="2">
                  <c:v>0.96931547619047631</c:v>
                </c:pt>
                <c:pt idx="3">
                  <c:v>0.8531696428571427</c:v>
                </c:pt>
                <c:pt idx="4">
                  <c:v>0.84900297619047627</c:v>
                </c:pt>
                <c:pt idx="5">
                  <c:v>0.89611547619047593</c:v>
                </c:pt>
                <c:pt idx="6">
                  <c:v>0.9627699999999999</c:v>
                </c:pt>
                <c:pt idx="7">
                  <c:v>0.87127976190476186</c:v>
                </c:pt>
                <c:pt idx="8">
                  <c:v>0.9245982142857142</c:v>
                </c:pt>
                <c:pt idx="9">
                  <c:v>0.88318452380952406</c:v>
                </c:pt>
                <c:pt idx="10">
                  <c:v>0.82415178571428571</c:v>
                </c:pt>
                <c:pt idx="11">
                  <c:v>0.69776785714285716</c:v>
                </c:pt>
                <c:pt idx="12">
                  <c:v>0.8322206203703707</c:v>
                </c:pt>
                <c:pt idx="13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9A3-4837-A440-A7A40A3FFF42}"/>
            </c:ext>
          </c:extLst>
        </c:ser>
        <c:ser>
          <c:idx val="1"/>
          <c:order val="1"/>
          <c:tx>
            <c:strRef>
              <c:f>'J-P_SEM'!$B$67</c:f>
              <c:strCache>
                <c:ptCount val="1"/>
                <c:pt idx="0">
                  <c:v>UTIL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dLbls>
            <c:numFmt formatCode="0.0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600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'J-P_SEM'!$C$65:$EJ$65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'J-P_SEM'!$C$67:$EJ$67</c:f>
              <c:numCache>
                <c:formatCode>0.0%</c:formatCode>
                <c:ptCount val="14"/>
                <c:pt idx="0">
                  <c:v>9.1191287123636805E-2</c:v>
                </c:pt>
                <c:pt idx="1">
                  <c:v>7.5045808927592009E-2</c:v>
                </c:pt>
                <c:pt idx="2">
                  <c:v>4.7571034683784152E-2</c:v>
                </c:pt>
                <c:pt idx="3">
                  <c:v>8.1510626207569978E-2</c:v>
                </c:pt>
                <c:pt idx="4">
                  <c:v>6.9813546385512279E-2</c:v>
                </c:pt>
                <c:pt idx="5">
                  <c:v>6.3417134845019291E-2</c:v>
                </c:pt>
                <c:pt idx="6">
                  <c:v>5.0729112969752521E-2</c:v>
                </c:pt>
                <c:pt idx="7">
                  <c:v>7.0663179122532171E-2</c:v>
                </c:pt>
                <c:pt idx="8">
                  <c:v>7.1185006675922341E-2</c:v>
                </c:pt>
                <c:pt idx="9">
                  <c:v>8.8937505763638791E-2</c:v>
                </c:pt>
                <c:pt idx="10">
                  <c:v>8.8807722670467493E-2</c:v>
                </c:pt>
                <c:pt idx="11">
                  <c:v>5.22822185346975E-2</c:v>
                </c:pt>
                <c:pt idx="12">
                  <c:v>6.8291151149404275E-2</c:v>
                </c:pt>
                <c:pt idx="13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789-46BA-A098-DBCFEC96E0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28864"/>
        <c:axId val="-1983133216"/>
      </c:lineChart>
      <c:catAx>
        <c:axId val="-19831288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#,##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33216"/>
        <c:crosses val="autoZero"/>
        <c:auto val="1"/>
        <c:lblAlgn val="ctr"/>
        <c:lblOffset val="100"/>
        <c:noMultiLvlLbl val="0"/>
      </c:catAx>
      <c:valAx>
        <c:axId val="-198313321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UTILIZACION Y 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28864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  <c:userShapes r:id="rId1"/>
</c:chartSpace>
</file>

<file path=xl/charts/chart2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'J-P_SEM'!$A$1</c:f>
              <c:strCache>
                <c:ptCount val="1"/>
                <c:pt idx="0">
                  <c:v>BOOMER H-281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multiLvlStrRef>
              <c:f>'J-P_SEM'!$C$49:$C$49</c:f>
            </c:multiLvlStrRef>
          </c:cat>
          <c:val>
            <c:numRef>
              <c:f>'J-P_SEM'!$C$2:$C$2</c:f>
            </c:numRef>
          </c:val>
          <c:smooth val="0"/>
          <c:extLst>
            <c:ext xmlns:c16="http://schemas.microsoft.com/office/drawing/2014/chart" uri="{C3380CC4-5D6E-409C-BE32-E72D297353CC}">
              <c16:uniqueId val="{00000000-F792-4F04-B99C-2659BCEDFB34}"/>
            </c:ext>
          </c:extLst>
        </c:ser>
        <c:ser>
          <c:idx val="1"/>
          <c:order val="1"/>
          <c:tx>
            <c:strRef>
              <c:f>'J-P_SEM'!$A$49</c:f>
              <c:strCache>
                <c:ptCount val="1"/>
                <c:pt idx="0">
                  <c:v>FURUKAWA T2AM - 02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cat>
            <c:multiLvlStrRef>
              <c:f>'J-P_SEM'!$C$49:$C$49</c:f>
            </c:multiLvlStrRef>
          </c:cat>
          <c:val>
            <c:numRef>
              <c:f>'J-P_SEM'!$C$50:$C$50</c:f>
            </c:numRef>
          </c:val>
          <c:smooth val="0"/>
          <c:extLst>
            <c:ext xmlns:c16="http://schemas.microsoft.com/office/drawing/2014/chart" uri="{C3380CC4-5D6E-409C-BE32-E72D297353CC}">
              <c16:uniqueId val="{00000001-F792-4F04-B99C-2659BCEDFB34}"/>
            </c:ext>
          </c:extLst>
        </c:ser>
        <c:ser>
          <c:idx val="2"/>
          <c:order val="2"/>
          <c:tx>
            <c:strRef>
              <c:f>'J-P_SEM'!$A$17</c:f>
              <c:strCache>
                <c:ptCount val="1"/>
                <c:pt idx="0">
                  <c:v>SANDVIK DD321-40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/>
                </a:solidFill>
                <a:round/>
              </a:ln>
              <a:effectLst/>
            </c:spPr>
          </c:marker>
          <c:cat>
            <c:multiLvlStrRef>
              <c:f>'J-P_SEM'!$C$49:$C$49</c:f>
            </c:multiLvlStrRef>
          </c:cat>
          <c:val>
            <c:numRef>
              <c:f>'J-P_SEM'!$C$18:$C$18</c:f>
            </c:numRef>
          </c:val>
          <c:smooth val="0"/>
          <c:extLst>
            <c:ext xmlns:c16="http://schemas.microsoft.com/office/drawing/2014/chart" uri="{C3380CC4-5D6E-409C-BE32-E72D297353CC}">
              <c16:uniqueId val="{00000002-F792-4F04-B99C-2659BCEDFB34}"/>
            </c:ext>
          </c:extLst>
        </c:ser>
        <c:ser>
          <c:idx val="3"/>
          <c:order val="3"/>
          <c:tx>
            <c:strRef>
              <c:f>'J-P_SEM'!$A$33</c:f>
              <c:strCache>
                <c:ptCount val="1"/>
                <c:pt idx="0">
                  <c:v>FURUKAWA T2AM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4"/>
                </a:solidFill>
                <a:round/>
              </a:ln>
              <a:effectLst/>
            </c:spPr>
          </c:marker>
          <c:cat>
            <c:multiLvlStrRef>
              <c:f>'J-P_SEM'!$C$49:$C$49</c:f>
            </c:multiLvlStrRef>
          </c:cat>
          <c:val>
            <c:numRef>
              <c:f>'J-P_SEM'!$C$34:$C$34</c:f>
            </c:numRef>
          </c:val>
          <c:smooth val="0"/>
          <c:extLst>
            <c:ext xmlns:c16="http://schemas.microsoft.com/office/drawing/2014/chart" uri="{C3380CC4-5D6E-409C-BE32-E72D297353CC}">
              <c16:uniqueId val="{00000003-F792-4F04-B99C-2659BCEDFB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37568"/>
        <c:axId val="-1983138112"/>
      </c:lineChart>
      <c:catAx>
        <c:axId val="-19831375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38112"/>
        <c:crosses val="autoZero"/>
        <c:auto val="1"/>
        <c:lblAlgn val="ctr"/>
        <c:lblOffset val="100"/>
        <c:noMultiLvlLbl val="0"/>
      </c:catAx>
      <c:valAx>
        <c:axId val="-1983138112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83137568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'J-P_SEM'!$B$60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2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6387-4098-AAD0-61E523D45C47}"/>
              </c:ext>
            </c:extLst>
          </c:dPt>
          <c:cat>
            <c:strRef>
              <c:f>'J-P_SEM'!$D$49:$EJ$49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'J-P_SEM'!$D$50:$EJ$50</c:f>
              <c:numCache>
                <c:formatCode>0%</c:formatCode>
                <c:ptCount val="14"/>
                <c:pt idx="0" formatCode="0.0%">
                  <c:v>0.86737561050061074</c:v>
                </c:pt>
                <c:pt idx="1">
                  <c:v>0.85726190476190478</c:v>
                </c:pt>
                <c:pt idx="2">
                  <c:v>1</c:v>
                </c:pt>
                <c:pt idx="3">
                  <c:v>1</c:v>
                </c:pt>
                <c:pt idx="4">
                  <c:v>0.78369047619047616</c:v>
                </c:pt>
                <c:pt idx="5">
                  <c:v>0.97619047619047605</c:v>
                </c:pt>
                <c:pt idx="6">
                  <c:v>1</c:v>
                </c:pt>
                <c:pt idx="7">
                  <c:v>0.85119047619047616</c:v>
                </c:pt>
                <c:pt idx="8">
                  <c:v>0.985119047619048</c:v>
                </c:pt>
                <c:pt idx="9">
                  <c:v>0.702380952380952</c:v>
                </c:pt>
                <c:pt idx="10">
                  <c:v>0.98511904761904778</c:v>
                </c:pt>
                <c:pt idx="11">
                  <c:v>0.98809523809523814</c:v>
                </c:pt>
                <c:pt idx="12" formatCode="0.0%">
                  <c:v>0.73613945578231288</c:v>
                </c:pt>
                <c:pt idx="13" formatCode="0.0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347-43BD-A10E-09499D70C376}"/>
            </c:ext>
          </c:extLst>
        </c:ser>
        <c:ser>
          <c:idx val="10"/>
          <c:order val="1"/>
          <c:tx>
            <c:strRef>
              <c:f>'J-P_SEM'!$B$51</c:f>
              <c:strCache>
                <c:ptCount val="1"/>
                <c:pt idx="0">
                  <c:v>UTILIZACION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2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9-6387-4098-AAD0-61E523D45C47}"/>
              </c:ext>
            </c:extLst>
          </c:dPt>
          <c:cat>
            <c:strRef>
              <c:f>'J-P_SEM'!$D$49:$EJ$49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'J-P_SEM'!$D$51:$EJ$51</c:f>
              <c:numCache>
                <c:formatCode>0%</c:formatCode>
                <c:ptCount val="14"/>
                <c:pt idx="0" formatCode="0.0%">
                  <c:v>8.8928602610763408E-2</c:v>
                </c:pt>
                <c:pt idx="1">
                  <c:v>7.7434897327062047E-2</c:v>
                </c:pt>
                <c:pt idx="2">
                  <c:v>5.12542772887657E-2</c:v>
                </c:pt>
                <c:pt idx="3">
                  <c:v>7.4445065075429404E-2</c:v>
                </c:pt>
                <c:pt idx="4">
                  <c:v>7.0211496915770596E-2</c:v>
                </c:pt>
                <c:pt idx="5">
                  <c:v>7.05774518790101E-2</c:v>
                </c:pt>
                <c:pt idx="6">
                  <c:v>7.05774518790101E-2</c:v>
                </c:pt>
                <c:pt idx="7">
                  <c:v>4.3364697256675022E-2</c:v>
                </c:pt>
                <c:pt idx="8">
                  <c:v>8.3976481659828406E-2</c:v>
                </c:pt>
                <c:pt idx="9">
                  <c:v>8.3606008322338402E-2</c:v>
                </c:pt>
                <c:pt idx="10">
                  <c:v>6.605777340019714E-2</c:v>
                </c:pt>
                <c:pt idx="11">
                  <c:v>7.4174248012457977E-2</c:v>
                </c:pt>
                <c:pt idx="12" formatCode="0.0%">
                  <c:v>5.7302438778880131E-2</c:v>
                </c:pt>
                <c:pt idx="13" formatCode="0.00%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347-43BD-A10E-09499D70C3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983139744"/>
        <c:axId val="-1983137024"/>
      </c:barChart>
      <c:lineChart>
        <c:grouping val="standard"/>
        <c:varyColors val="0"/>
        <c:ser>
          <c:idx val="5"/>
          <c:order val="2"/>
          <c:tx>
            <c:strRef>
              <c:f>'J-P_SEM'!$B$52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2347-43BD-A10E-09499D70C376}"/>
              </c:ext>
            </c:extLst>
          </c:dPt>
          <c:cat>
            <c:strRef>
              <c:f>'J-P_SEM'!$D$49:$EJ$49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'J-P_SEM'!$D$52:$EJ$52</c:f>
              <c:numCache>
                <c:formatCode>0.00</c:formatCode>
                <c:ptCount val="14"/>
                <c:pt idx="0">
                  <c:v>5.9441019071638772</c:v>
                </c:pt>
                <c:pt idx="1">
                  <c:v>2.2304347826086959</c:v>
                </c:pt>
                <c:pt idx="2" formatCode="0.0">
                  <c:v>8.6107185845126395</c:v>
                </c:pt>
                <c:pt idx="3" formatCode="0.0">
                  <c:v>12.506770932672135</c:v>
                </c:pt>
                <c:pt idx="4">
                  <c:v>3.0813485613101186</c:v>
                </c:pt>
                <c:pt idx="5">
                  <c:v>5.7873510540788269</c:v>
                </c:pt>
                <c:pt idx="6">
                  <c:v>10.5909</c:v>
                </c:pt>
                <c:pt idx="7">
                  <c:v>3.1005758538522641</c:v>
                </c:pt>
                <c:pt idx="8">
                  <c:v>13.898107714701602</c:v>
                </c:pt>
                <c:pt idx="9">
                  <c:v>4.9327544910179641</c:v>
                </c:pt>
                <c:pt idx="10">
                  <c:v>3.6441871659108753</c:v>
                </c:pt>
                <c:pt idx="11">
                  <c:v>4.1043083900226751</c:v>
                </c:pt>
                <c:pt idx="12">
                  <c:v>4.5910705259222366</c:v>
                </c:pt>
                <c:pt idx="13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2347-43BD-A10E-09499D70C376}"/>
            </c:ext>
          </c:extLst>
        </c:ser>
        <c:ser>
          <c:idx val="4"/>
          <c:order val="3"/>
          <c:tx>
            <c:strRef>
              <c:f>'J-P_SEM'!$B$53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'J-P_SEM'!$D$49:$EJ$49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'J-P_SEM'!$D$53:$EJ$53</c:f>
              <c:numCache>
                <c:formatCode>0.00</c:formatCode>
                <c:ptCount val="14"/>
                <c:pt idx="0">
                  <c:v>5.4683180708180705</c:v>
                </c:pt>
                <c:pt idx="1">
                  <c:v>1.796</c:v>
                </c:pt>
                <c:pt idx="2" formatCode="0.0">
                  <c:v>0</c:v>
                </c:pt>
                <c:pt idx="3" formatCode="0.0">
                  <c:v>0</c:v>
                </c:pt>
                <c:pt idx="4">
                  <c:v>1.4466666666666665</c:v>
                </c:pt>
                <c:pt idx="5">
                  <c:v>2</c:v>
                </c:pt>
                <c:pt idx="6">
                  <c:v>0</c:v>
                </c:pt>
                <c:pt idx="7">
                  <c:v>0.5</c:v>
                </c:pt>
                <c:pt idx="8">
                  <c:v>2.5</c:v>
                </c:pt>
                <c:pt idx="9">
                  <c:v>18.5</c:v>
                </c:pt>
                <c:pt idx="10">
                  <c:v>0.83333333333333337</c:v>
                </c:pt>
                <c:pt idx="11">
                  <c:v>0.66666666666666663</c:v>
                </c:pt>
                <c:pt idx="12">
                  <c:v>32.770526785714289</c:v>
                </c:pt>
                <c:pt idx="13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2347-43BD-A10E-09499D70C3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36480"/>
        <c:axId val="-1983132672"/>
      </c:lineChart>
      <c:catAx>
        <c:axId val="-19831397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83137024"/>
        <c:crosses val="autoZero"/>
        <c:auto val="1"/>
        <c:lblAlgn val="ctr"/>
        <c:lblOffset val="100"/>
        <c:noMultiLvlLbl val="0"/>
      </c:catAx>
      <c:valAx>
        <c:axId val="-198313702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3139744"/>
        <c:crosses val="autoZero"/>
        <c:crossBetween val="between"/>
      </c:valAx>
      <c:valAx>
        <c:axId val="-1983132672"/>
        <c:scaling>
          <c:orientation val="minMax"/>
          <c:max val="20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3136480"/>
        <c:crosses val="max"/>
        <c:crossBetween val="between"/>
      </c:valAx>
      <c:catAx>
        <c:axId val="-19831364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83132672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'J-P'!$B$60</c:f>
              <c:strCache>
                <c:ptCount val="1"/>
                <c:pt idx="0">
                  <c:v>% DISPONIBILIDAD FISICA</c:v>
                </c:pt>
              </c:strCache>
            </c:strRef>
          </c:tx>
          <c:cat>
            <c:multiLvlStrRef>
              <c:f>'J-P'!$I$49:$N$49</c:f>
            </c:multiLvlStrRef>
          </c:cat>
          <c:val>
            <c:numRef>
              <c:f>'J-P'!$I$60:$N$60</c:f>
            </c:numRef>
          </c:val>
          <c:smooth val="0"/>
          <c:extLst>
            <c:ext xmlns:c16="http://schemas.microsoft.com/office/drawing/2014/chart" uri="{C3380CC4-5D6E-409C-BE32-E72D297353CC}">
              <c16:uniqueId val="{00000000-FE52-453D-A6E8-6D710E8D47F5}"/>
            </c:ext>
          </c:extLst>
        </c:ser>
        <c:ser>
          <c:idx val="1"/>
          <c:order val="1"/>
          <c:tx>
            <c:strRef>
              <c:f>'J-P'!$B$63</c:f>
              <c:strCache>
                <c:ptCount val="1"/>
                <c:pt idx="0">
                  <c:v>% REP. NO PROGRAMADA </c:v>
                </c:pt>
              </c:strCache>
            </c:strRef>
          </c:tx>
          <c:cat>
            <c:multiLvlStrRef>
              <c:f>'J-P'!$I$49:$N$49</c:f>
            </c:multiLvlStrRef>
          </c:cat>
          <c:val>
            <c:numRef>
              <c:f>'J-P'!$I$63:$N$63</c:f>
            </c:numRef>
          </c:val>
          <c:smooth val="0"/>
          <c:extLst>
            <c:ext xmlns:c16="http://schemas.microsoft.com/office/drawing/2014/chart" uri="{C3380CC4-5D6E-409C-BE32-E72D297353CC}">
              <c16:uniqueId val="{00000001-FE52-453D-A6E8-6D710E8D47F5}"/>
            </c:ext>
          </c:extLst>
        </c:ser>
        <c:ser>
          <c:idx val="2"/>
          <c:order val="2"/>
          <c:tx>
            <c:strRef>
              <c:f>'J-P'!$B$61</c:f>
              <c:strCache>
                <c:ptCount val="1"/>
                <c:pt idx="0">
                  <c:v>% MANTENIMIENTO (PM) </c:v>
                </c:pt>
              </c:strCache>
            </c:strRef>
          </c:tx>
          <c:cat>
            <c:multiLvlStrRef>
              <c:f>'J-P'!$I$49:$N$49</c:f>
            </c:multiLvlStrRef>
          </c:cat>
          <c:val>
            <c:numRef>
              <c:f>'J-P'!$I$61:$N$61</c:f>
            </c:numRef>
          </c:val>
          <c:smooth val="0"/>
          <c:extLst>
            <c:ext xmlns:c16="http://schemas.microsoft.com/office/drawing/2014/chart" uri="{C3380CC4-5D6E-409C-BE32-E72D297353CC}">
              <c16:uniqueId val="{00000002-FE52-453D-A6E8-6D710E8D47F5}"/>
            </c:ext>
          </c:extLst>
        </c:ser>
        <c:ser>
          <c:idx val="3"/>
          <c:order val="3"/>
          <c:tx>
            <c:strRef>
              <c:f>'J-P'!$B$62</c:f>
              <c:strCache>
                <c:ptCount val="1"/>
                <c:pt idx="0">
                  <c:v>% REP. PROGRAMADA </c:v>
                </c:pt>
              </c:strCache>
            </c:strRef>
          </c:tx>
          <c:cat>
            <c:multiLvlStrRef>
              <c:f>'J-P'!$I$49:$N$49</c:f>
            </c:multiLvlStrRef>
          </c:cat>
          <c:val>
            <c:numRef>
              <c:f>'J-P'!$I$62:$N$62</c:f>
            </c:numRef>
          </c:val>
          <c:smooth val="0"/>
          <c:extLst>
            <c:ext xmlns:c16="http://schemas.microsoft.com/office/drawing/2014/chart" uri="{C3380CC4-5D6E-409C-BE32-E72D297353CC}">
              <c16:uniqueId val="{00000003-FE52-453D-A6E8-6D710E8D47F5}"/>
            </c:ext>
          </c:extLst>
        </c:ser>
        <c:ser>
          <c:idx val="4"/>
          <c:order val="4"/>
          <c:tx>
            <c:strRef>
              <c:f>'J-P'!$B$58</c:f>
              <c:strCache>
                <c:ptCount val="1"/>
                <c:pt idx="0">
                  <c:v>H. PROGAMADAS AL MES</c:v>
                </c:pt>
              </c:strCache>
            </c:strRef>
          </c:tx>
          <c:cat>
            <c:multiLvlStrRef>
              <c:f>'J-P'!$I$49:$N$49</c:f>
            </c:multiLvlStrRef>
          </c:cat>
          <c:val>
            <c:numRef>
              <c:f>'J-P'!$I$58:$N$58</c:f>
            </c:numRef>
          </c:val>
          <c:smooth val="0"/>
          <c:extLst>
            <c:ext xmlns:c16="http://schemas.microsoft.com/office/drawing/2014/chart" uri="{C3380CC4-5D6E-409C-BE32-E72D297353CC}">
              <c16:uniqueId val="{00000004-FE52-453D-A6E8-6D710E8D47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83117440"/>
        <c:axId val="-1756102976"/>
      </c:lineChart>
      <c:catAx>
        <c:axId val="-19831174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1756102976"/>
        <c:crosses val="autoZero"/>
        <c:auto val="1"/>
        <c:lblAlgn val="ctr"/>
        <c:lblOffset val="100"/>
        <c:noMultiLvlLbl val="0"/>
      </c:catAx>
      <c:valAx>
        <c:axId val="-1756102976"/>
        <c:scaling>
          <c:orientation val="minMax"/>
          <c:max val="1"/>
          <c:min val="0.78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83117440"/>
        <c:crosses val="autoZero"/>
        <c:crossBetween val="between"/>
        <c:majorUnit val="2.0000000000000011E-2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'J-P_SEM'!$B$50</c:f>
              <c:strCache>
                <c:ptCount val="1"/>
                <c:pt idx="0">
                  <c:v>DISPONIBILIDAD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'J-P_SEM'!$D$49:$EJ$49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'J-P_SEM'!$D$50:$EJ$50</c:f>
              <c:numCache>
                <c:formatCode>0%</c:formatCode>
                <c:ptCount val="14"/>
                <c:pt idx="0" formatCode="0.0%">
                  <c:v>0.86737561050061074</c:v>
                </c:pt>
                <c:pt idx="1">
                  <c:v>0.85726190476190478</c:v>
                </c:pt>
                <c:pt idx="2">
                  <c:v>1</c:v>
                </c:pt>
                <c:pt idx="3">
                  <c:v>1</c:v>
                </c:pt>
                <c:pt idx="4">
                  <c:v>0.78369047619047616</c:v>
                </c:pt>
                <c:pt idx="5">
                  <c:v>0.97619047619047605</c:v>
                </c:pt>
                <c:pt idx="6">
                  <c:v>1</c:v>
                </c:pt>
                <c:pt idx="7">
                  <c:v>0.85119047619047616</c:v>
                </c:pt>
                <c:pt idx="8">
                  <c:v>0.985119047619048</c:v>
                </c:pt>
                <c:pt idx="9">
                  <c:v>0.702380952380952</c:v>
                </c:pt>
                <c:pt idx="10">
                  <c:v>0.98511904761904778</c:v>
                </c:pt>
                <c:pt idx="11">
                  <c:v>0.98809523809523814</c:v>
                </c:pt>
                <c:pt idx="12" formatCode="0.0%">
                  <c:v>0.73613945578231288</c:v>
                </c:pt>
                <c:pt idx="13" formatCode="0.0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7EE-41D2-BE0C-55E301F02D80}"/>
            </c:ext>
          </c:extLst>
        </c:ser>
        <c:ser>
          <c:idx val="1"/>
          <c:order val="1"/>
          <c:tx>
            <c:strRef>
              <c:f>'J-P_SEM'!$B$51</c:f>
              <c:strCache>
                <c:ptCount val="1"/>
                <c:pt idx="0">
                  <c:v>UTILIZACION</c:v>
                </c:pt>
              </c:strCache>
            </c:strRef>
          </c:tx>
          <c:cat>
            <c:strRef>
              <c:f>'J-P_SEM'!$D$49:$EJ$49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'J-P_SEM'!$D$51:$EJ$51</c:f>
              <c:numCache>
                <c:formatCode>0%</c:formatCode>
                <c:ptCount val="14"/>
                <c:pt idx="0" formatCode="0.0%">
                  <c:v>8.8928602610763408E-2</c:v>
                </c:pt>
                <c:pt idx="1">
                  <c:v>7.7434897327062047E-2</c:v>
                </c:pt>
                <c:pt idx="2">
                  <c:v>5.12542772887657E-2</c:v>
                </c:pt>
                <c:pt idx="3">
                  <c:v>7.4445065075429404E-2</c:v>
                </c:pt>
                <c:pt idx="4">
                  <c:v>7.0211496915770596E-2</c:v>
                </c:pt>
                <c:pt idx="5">
                  <c:v>7.05774518790101E-2</c:v>
                </c:pt>
                <c:pt idx="6">
                  <c:v>7.05774518790101E-2</c:v>
                </c:pt>
                <c:pt idx="7">
                  <c:v>4.3364697256675022E-2</c:v>
                </c:pt>
                <c:pt idx="8">
                  <c:v>8.3976481659828406E-2</c:v>
                </c:pt>
                <c:pt idx="9">
                  <c:v>8.3606008322338402E-2</c:v>
                </c:pt>
                <c:pt idx="10">
                  <c:v>6.605777340019714E-2</c:v>
                </c:pt>
                <c:pt idx="11">
                  <c:v>7.4174248012457977E-2</c:v>
                </c:pt>
                <c:pt idx="12" formatCode="0.0%">
                  <c:v>5.7302438778880131E-2</c:v>
                </c:pt>
                <c:pt idx="13" formatCode="0.00%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A58-4E21-8E8B-6BF192D81A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56091552"/>
        <c:axId val="-1756093184"/>
      </c:lineChart>
      <c:catAx>
        <c:axId val="-17560915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093184"/>
        <c:crosses val="autoZero"/>
        <c:auto val="1"/>
        <c:lblAlgn val="ctr"/>
        <c:lblOffset val="100"/>
        <c:noMultiLvlLbl val="0"/>
      </c:catAx>
      <c:valAx>
        <c:axId val="-175609318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091552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'J-P_SEM'!$B$76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D84E-4BC9-96C0-189D20A3A723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2347-43BD-A10E-09499D70C376}"/>
              </c:ext>
            </c:extLst>
          </c:dPt>
          <c:cat>
            <c:strRef>
              <c:f>'J-P_SEM'!$C$65:$EJ$65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'J-P_SEM'!$C$66:$EJ$66</c:f>
              <c:numCache>
                <c:formatCode>0.0%</c:formatCode>
                <c:ptCount val="14"/>
                <c:pt idx="0">
                  <c:v>0.87388545482295465</c:v>
                </c:pt>
                <c:pt idx="1">
                  <c:v>0.7299404761904762</c:v>
                </c:pt>
                <c:pt idx="2">
                  <c:v>0.96931547619047631</c:v>
                </c:pt>
                <c:pt idx="3">
                  <c:v>0.8531696428571427</c:v>
                </c:pt>
                <c:pt idx="4">
                  <c:v>0.84900297619047627</c:v>
                </c:pt>
                <c:pt idx="5">
                  <c:v>0.89611547619047593</c:v>
                </c:pt>
                <c:pt idx="6">
                  <c:v>0.9627699999999999</c:v>
                </c:pt>
                <c:pt idx="7">
                  <c:v>0.87127976190476186</c:v>
                </c:pt>
                <c:pt idx="8">
                  <c:v>0.9245982142857142</c:v>
                </c:pt>
                <c:pt idx="9">
                  <c:v>0.88318452380952406</c:v>
                </c:pt>
                <c:pt idx="10">
                  <c:v>0.82415178571428571</c:v>
                </c:pt>
                <c:pt idx="11">
                  <c:v>0.69776785714285716</c:v>
                </c:pt>
                <c:pt idx="12">
                  <c:v>0.8322206203703707</c:v>
                </c:pt>
                <c:pt idx="13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347-43BD-A10E-09499D70C376}"/>
            </c:ext>
          </c:extLst>
        </c:ser>
        <c:ser>
          <c:idx val="10"/>
          <c:order val="1"/>
          <c:tx>
            <c:strRef>
              <c:f>'J-P_SEM'!$B$67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D84E-4BC9-96C0-189D20A3A723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054B-454C-8B6C-7942227C01EB}"/>
              </c:ext>
            </c:extLst>
          </c:dPt>
          <c:cat>
            <c:strRef>
              <c:f>'J-P_SEM'!$C$65:$EJ$65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'J-P_SEM'!$C$67:$EJ$67</c:f>
              <c:numCache>
                <c:formatCode>0.0%</c:formatCode>
                <c:ptCount val="14"/>
                <c:pt idx="0">
                  <c:v>9.1191287123636805E-2</c:v>
                </c:pt>
                <c:pt idx="1">
                  <c:v>7.5045808927592009E-2</c:v>
                </c:pt>
                <c:pt idx="2">
                  <c:v>4.7571034683784152E-2</c:v>
                </c:pt>
                <c:pt idx="3">
                  <c:v>8.1510626207569978E-2</c:v>
                </c:pt>
                <c:pt idx="4">
                  <c:v>6.9813546385512279E-2</c:v>
                </c:pt>
                <c:pt idx="5">
                  <c:v>6.3417134845019291E-2</c:v>
                </c:pt>
                <c:pt idx="6">
                  <c:v>5.0729112969752521E-2</c:v>
                </c:pt>
                <c:pt idx="7">
                  <c:v>7.0663179122532171E-2</c:v>
                </c:pt>
                <c:pt idx="8">
                  <c:v>7.1185006675922341E-2</c:v>
                </c:pt>
                <c:pt idx="9">
                  <c:v>8.8937505763638791E-2</c:v>
                </c:pt>
                <c:pt idx="10">
                  <c:v>8.8807722670467493E-2</c:v>
                </c:pt>
                <c:pt idx="11">
                  <c:v>5.22822185346975E-2</c:v>
                </c:pt>
                <c:pt idx="12">
                  <c:v>6.8291151149404275E-2</c:v>
                </c:pt>
                <c:pt idx="13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347-43BD-A10E-09499D70C3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756112224"/>
        <c:axId val="-1756085024"/>
      </c:barChart>
      <c:lineChart>
        <c:grouping val="standard"/>
        <c:varyColors val="0"/>
        <c:ser>
          <c:idx val="5"/>
          <c:order val="2"/>
          <c:tx>
            <c:strRef>
              <c:f>'J-P_SEM'!$B$68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2347-43BD-A10E-09499D70C376}"/>
              </c:ext>
            </c:extLst>
          </c:dPt>
          <c:cat>
            <c:strRef>
              <c:f>'J-P_SEM'!$C$65:$EJ$65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'J-P_SEM'!$C$68:$EJ$68</c:f>
              <c:numCache>
                <c:formatCode>0.0</c:formatCode>
                <c:ptCount val="14"/>
                <c:pt idx="0" formatCode="0.00">
                  <c:v>5.5649571861220481</c:v>
                </c:pt>
                <c:pt idx="1">
                  <c:v>2.9652221370085989</c:v>
                </c:pt>
                <c:pt idx="2">
                  <c:v>5.3082780997016386</c:v>
                </c:pt>
                <c:pt idx="3">
                  <c:v>11.327942584067651</c:v>
                </c:pt>
                <c:pt idx="4">
                  <c:v>2.0291346376585442</c:v>
                </c:pt>
                <c:pt idx="5">
                  <c:v>4.636521524368181</c:v>
                </c:pt>
                <c:pt idx="6">
                  <c:v>4.5727250000000002</c:v>
                </c:pt>
                <c:pt idx="7">
                  <c:v>3.3858570119770377</c:v>
                </c:pt>
                <c:pt idx="8">
                  <c:v>6.9123268354428182</c:v>
                </c:pt>
                <c:pt idx="9">
                  <c:v>7.1152731806079803</c:v>
                </c:pt>
                <c:pt idx="10">
                  <c:v>2.4249628030974621</c:v>
                </c:pt>
                <c:pt idx="11">
                  <c:v>2.2261530003500281</c:v>
                </c:pt>
                <c:pt idx="12" formatCode="0.00">
                  <c:v>4.3985989586047847</c:v>
                </c:pt>
                <c:pt idx="13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2347-43BD-A10E-09499D70C376}"/>
            </c:ext>
          </c:extLst>
        </c:ser>
        <c:ser>
          <c:idx val="4"/>
          <c:order val="3"/>
          <c:tx>
            <c:strRef>
              <c:f>'J-P_SEM'!$B$69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'J-P_SEM'!$C$65:$EJ$65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'J-P_SEM'!$C$69:$EJ$69</c:f>
              <c:numCache>
                <c:formatCode>0.0</c:formatCode>
                <c:ptCount val="14"/>
                <c:pt idx="0" formatCode="0.00">
                  <c:v>5.4935400259462748</c:v>
                </c:pt>
                <c:pt idx="1">
                  <c:v>11.157333333333334</c:v>
                </c:pt>
                <c:pt idx="2">
                  <c:v>3.6266666666666665</c:v>
                </c:pt>
                <c:pt idx="3">
                  <c:v>11.4175</c:v>
                </c:pt>
                <c:pt idx="4">
                  <c:v>2.7890625000000004</c:v>
                </c:pt>
                <c:pt idx="5">
                  <c:v>1.8725000000000001</c:v>
                </c:pt>
                <c:pt idx="6">
                  <c:v>2.75</c:v>
                </c:pt>
                <c:pt idx="7">
                  <c:v>3.2976190476190474</c:v>
                </c:pt>
                <c:pt idx="8">
                  <c:v>4.1981250000000001</c:v>
                </c:pt>
                <c:pt idx="9">
                  <c:v>6.8125</c:v>
                </c:pt>
                <c:pt idx="10">
                  <c:v>3.0566666666666671</c:v>
                </c:pt>
                <c:pt idx="11">
                  <c:v>41.672916666666666</c:v>
                </c:pt>
                <c:pt idx="12" formatCode="0.00">
                  <c:v>12.547576818783069</c:v>
                </c:pt>
                <c:pt idx="13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2347-43BD-A10E-09499D70C3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56111136"/>
        <c:axId val="-1756095904"/>
      </c:lineChart>
      <c:catAx>
        <c:axId val="-17561122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56085024"/>
        <c:crosses val="autoZero"/>
        <c:auto val="1"/>
        <c:lblAlgn val="ctr"/>
        <c:lblOffset val="100"/>
        <c:noMultiLvlLbl val="0"/>
      </c:catAx>
      <c:valAx>
        <c:axId val="-175608502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 sz="1200"/>
                </a:pPr>
                <a:r>
                  <a:rPr lang="en-US" sz="1200"/>
                  <a:t>% DISPONIBILIDAD FISICA
% UTILIZACION</a:t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1756112224"/>
        <c:crosses val="autoZero"/>
        <c:crossBetween val="between"/>
        <c:majorUnit val="0.2"/>
      </c:valAx>
      <c:valAx>
        <c:axId val="-1756095904"/>
        <c:scaling>
          <c:orientation val="minMax"/>
          <c:max val="5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800"/>
                </a:pPr>
                <a:r>
                  <a:rPr lang="en-US" sz="800"/>
                  <a:t>HORAS
MTBF
MTTR</a:t>
                </a:r>
              </a:p>
            </c:rich>
          </c:tx>
          <c:overlay val="0"/>
        </c:title>
        <c:numFmt formatCode="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1756111136"/>
        <c:crosses val="max"/>
        <c:crossBetween val="between"/>
        <c:majorUnit val="5"/>
      </c:valAx>
      <c:catAx>
        <c:axId val="-175611113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756095904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txPr>
          <a:bodyPr/>
          <a:lstStyle/>
          <a:p>
            <a:pPr rtl="0">
              <a:defRPr sz="1200"/>
            </a:pPr>
            <a:endParaRPr lang="es-PE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'[2]J-P_SEM'!$A$65</c:f>
          <c:strCache>
            <c:ptCount val="1"/>
            <c:pt idx="0">
              <c:v>TENDENCIA DE FLOTA JU-PROD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'J-P_SEM'!$C$87</c:f>
              <c:strCache>
                <c:ptCount val="1"/>
                <c:pt idx="0">
                  <c:v>% PREVENTIVO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multiLvlStrRef>
              <c:f>'J-P_SEM'!$D$86:$X$86</c:f>
            </c:multiLvlStrRef>
          </c:cat>
          <c:val>
            <c:numRef>
              <c:f>'J-P_SEM'!$D$87:$X$87</c:f>
            </c:numRef>
          </c:val>
          <c:smooth val="0"/>
          <c:extLst>
            <c:ext xmlns:c16="http://schemas.microsoft.com/office/drawing/2014/chart" uri="{C3380CC4-5D6E-409C-BE32-E72D297353CC}">
              <c16:uniqueId val="{00000000-67B1-4714-9CA9-5DDDE469457B}"/>
            </c:ext>
          </c:extLst>
        </c:ser>
        <c:ser>
          <c:idx val="1"/>
          <c:order val="1"/>
          <c:tx>
            <c:strRef>
              <c:f>'J-P_SEM'!$C$88</c:f>
              <c:strCache>
                <c:ptCount val="1"/>
                <c:pt idx="0">
                  <c:v>% CORREC. PROG.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multiLvlStrRef>
              <c:f>'J-P_SEM'!$D$86:$X$86</c:f>
            </c:multiLvlStrRef>
          </c:cat>
          <c:val>
            <c:numRef>
              <c:f>'J-P_SEM'!$D$88:$X$88</c:f>
            </c:numRef>
          </c:val>
          <c:smooth val="0"/>
          <c:extLst>
            <c:ext xmlns:c16="http://schemas.microsoft.com/office/drawing/2014/chart" uri="{C3380CC4-5D6E-409C-BE32-E72D297353CC}">
              <c16:uniqueId val="{00000001-67B1-4714-9CA9-5DDDE469457B}"/>
            </c:ext>
          </c:extLst>
        </c:ser>
        <c:ser>
          <c:idx val="2"/>
          <c:order val="2"/>
          <c:tx>
            <c:strRef>
              <c:f>'J-P_SEM'!$C$89</c:f>
              <c:strCache>
                <c:ptCount val="1"/>
                <c:pt idx="0">
                  <c:v>% CORREC. FALLA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multiLvlStrRef>
              <c:f>'J-P_SEM'!$D$86:$X$86</c:f>
            </c:multiLvlStrRef>
          </c:cat>
          <c:val>
            <c:numRef>
              <c:f>'J-P_SEM'!$D$89:$X$89</c:f>
            </c:numRef>
          </c:val>
          <c:smooth val="0"/>
          <c:extLst>
            <c:ext xmlns:c16="http://schemas.microsoft.com/office/drawing/2014/chart" uri="{C3380CC4-5D6E-409C-BE32-E72D297353CC}">
              <c16:uniqueId val="{00000002-67B1-4714-9CA9-5DDDE46945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56090464"/>
        <c:axId val="-1756106784"/>
      </c:lineChart>
      <c:catAx>
        <c:axId val="-1756090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106784"/>
        <c:crosses val="autoZero"/>
        <c:auto val="1"/>
        <c:lblAlgn val="ctr"/>
        <c:lblOffset val="100"/>
        <c:noMultiLvlLbl val="0"/>
      </c:catAx>
      <c:valAx>
        <c:axId val="-1756106784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PE"/>
                  <a:t>% HH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0904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20222640805714209"/>
          <c:y val="2.90628533884616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698918361977608"/>
          <c:y val="0.15760378124585225"/>
          <c:w val="0.71167747226823563"/>
          <c:h val="0.6013117193645006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'J-P_SEM'!$DD$86</c:f>
              <c:strCache>
                <c:ptCount val="1"/>
                <c:pt idx="0">
                  <c:v>PROM. 2023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1B0F-4C28-B41B-403A8E462261}"/>
              </c:ext>
            </c:extLst>
          </c:dPt>
          <c:dPt>
            <c:idx val="2"/>
            <c:invertIfNegative val="0"/>
            <c:bubble3D val="0"/>
            <c:spPr>
              <a:solidFill>
                <a:srgbClr val="92D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1B0F-4C28-B41B-403A8E46226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'J-P_SEM'!$DD$87:$DD$89</c:f>
              <c:numCache>
                <c:formatCode>0.0%</c:formatCode>
                <c:ptCount val="3"/>
                <c:pt idx="0">
                  <c:v>0.21330654045913056</c:v>
                </c:pt>
                <c:pt idx="1">
                  <c:v>0.10899920024890669</c:v>
                </c:pt>
                <c:pt idx="2">
                  <c:v>0.67769425929196259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'J-P_SEM'!$C$87:$C$89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1B0F-4C28-B41B-403A8E4622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1756105696"/>
        <c:axId val="-1756101344"/>
      </c:barChart>
      <c:catAx>
        <c:axId val="-1756105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101344"/>
        <c:crosses val="autoZero"/>
        <c:auto val="1"/>
        <c:lblAlgn val="ctr"/>
        <c:lblOffset val="100"/>
        <c:noMultiLvlLbl val="0"/>
      </c:catAx>
      <c:valAx>
        <c:axId val="-1756101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10569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'[2]J-P_SEM'!$A$65</c:f>
          <c:strCache>
            <c:ptCount val="1"/>
            <c:pt idx="0">
              <c:v>TENDENCIA DE FLOTA JU-PROD</c:v>
            </c:pt>
          </c:strCache>
        </c:strRef>
      </c:tx>
      <c:layout>
        <c:manualLayout>
          <c:xMode val="edge"/>
          <c:yMode val="edge"/>
          <c:x val="0.22638275033192365"/>
          <c:y val="3.5000003062117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5031271351946421"/>
          <c:y val="0.20884866219148401"/>
          <c:w val="0.83954977217370685"/>
          <c:h val="0.46444640379278446"/>
        </c:manualLayout>
      </c:layout>
      <c:lineChart>
        <c:grouping val="standard"/>
        <c:varyColors val="0"/>
        <c:ser>
          <c:idx val="0"/>
          <c:order val="0"/>
          <c:tx>
            <c:strRef>
              <c:f>'J-P_SEM'!$C$87</c:f>
              <c:strCache>
                <c:ptCount val="1"/>
                <c:pt idx="0">
                  <c:v>% PREVENTIVO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'J-P_SEM'!$DF$86:$EG$86</c:f>
              <c:strCache>
                <c:ptCount val="10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  <c:pt idx="9">
                  <c:v>SEM 29</c:v>
                </c:pt>
              </c:strCache>
            </c:strRef>
          </c:cat>
          <c:val>
            <c:numRef>
              <c:f>'J-P_SEM'!$DF$87:$EG$87</c:f>
              <c:numCache>
                <c:formatCode>0%</c:formatCode>
                <c:ptCount val="10"/>
                <c:pt idx="0">
                  <c:v>0.18734846815076039</c:v>
                </c:pt>
                <c:pt idx="1">
                  <c:v>0</c:v>
                </c:pt>
                <c:pt idx="2">
                  <c:v>0.40539170973953581</c:v>
                </c:pt>
                <c:pt idx="3">
                  <c:v>0.15768207351926677</c:v>
                </c:pt>
                <c:pt idx="4">
                  <c:v>0.70298769771529002</c:v>
                </c:pt>
                <c:pt idx="5">
                  <c:v>0.24096385542168675</c:v>
                </c:pt>
                <c:pt idx="6">
                  <c:v>0.48554913294797686</c:v>
                </c:pt>
                <c:pt idx="7">
                  <c:v>0</c:v>
                </c:pt>
                <c:pt idx="8">
                  <c:v>0.16774193548387098</c:v>
                </c:pt>
                <c:pt idx="9">
                  <c:v>0.19463484810019463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7B1-4714-9CA9-5DDDE469457B}"/>
            </c:ext>
          </c:extLst>
        </c:ser>
        <c:ser>
          <c:idx val="1"/>
          <c:order val="1"/>
          <c:tx>
            <c:strRef>
              <c:f>'J-P_SEM'!$C$88</c:f>
              <c:strCache>
                <c:ptCount val="1"/>
                <c:pt idx="0">
                  <c:v>% CORREC. PROG.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'J-P_SEM'!$DF$86:$EG$86</c:f>
              <c:strCache>
                <c:ptCount val="10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  <c:pt idx="9">
                  <c:v>SEM 29</c:v>
                </c:pt>
              </c:strCache>
            </c:strRef>
          </c:cat>
          <c:val>
            <c:numRef>
              <c:f>'J-P_SEM'!$DF$88:$EG$88</c:f>
              <c:numCache>
                <c:formatCode>0%</c:formatCode>
                <c:ptCount val="10"/>
                <c:pt idx="0">
                  <c:v>0.26449195503636763</c:v>
                </c:pt>
                <c:pt idx="1">
                  <c:v>4.849660523763337E-2</c:v>
                </c:pt>
                <c:pt idx="2">
                  <c:v>0.13175230566534915</c:v>
                </c:pt>
                <c:pt idx="3">
                  <c:v>0.15768207351926677</c:v>
                </c:pt>
                <c:pt idx="4">
                  <c:v>7.4354468027578752E-2</c:v>
                </c:pt>
                <c:pt idx="5">
                  <c:v>0.13253012048192772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0.15232292460015232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7B1-4714-9CA9-5DDDE469457B}"/>
            </c:ext>
          </c:extLst>
        </c:ser>
        <c:ser>
          <c:idx val="2"/>
          <c:order val="2"/>
          <c:tx>
            <c:strRef>
              <c:f>'J-P_SEM'!$C$89</c:f>
              <c:strCache>
                <c:ptCount val="1"/>
                <c:pt idx="0">
                  <c:v>% CORREC. FALLA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'J-P_SEM'!$DF$86:$EG$86</c:f>
              <c:strCache>
                <c:ptCount val="10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  <c:pt idx="9">
                  <c:v>SEM 29</c:v>
                </c:pt>
              </c:strCache>
            </c:strRef>
          </c:cat>
          <c:val>
            <c:numRef>
              <c:f>'J-P_SEM'!$DF$89:$EG$89</c:f>
              <c:numCache>
                <c:formatCode>0%</c:formatCode>
                <c:ptCount val="10"/>
                <c:pt idx="0">
                  <c:v>0.54815957681287186</c:v>
                </c:pt>
                <c:pt idx="1">
                  <c:v>0.95150339476236667</c:v>
                </c:pt>
                <c:pt idx="2">
                  <c:v>0.46285598459511507</c:v>
                </c:pt>
                <c:pt idx="3">
                  <c:v>0.68463585296146645</c:v>
                </c:pt>
                <c:pt idx="4">
                  <c:v>0.22265783425713126</c:v>
                </c:pt>
                <c:pt idx="5">
                  <c:v>0.62650602409638556</c:v>
                </c:pt>
                <c:pt idx="6">
                  <c:v>0.51445086705202314</c:v>
                </c:pt>
                <c:pt idx="7">
                  <c:v>1</c:v>
                </c:pt>
                <c:pt idx="8">
                  <c:v>0.83225806451612905</c:v>
                </c:pt>
                <c:pt idx="9">
                  <c:v>0.653042227299653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7B1-4714-9CA9-5DDDE46945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56105152"/>
        <c:axId val="-1756084480"/>
      </c:lineChart>
      <c:catAx>
        <c:axId val="-1756105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084480"/>
        <c:crosses val="autoZero"/>
        <c:auto val="1"/>
        <c:lblAlgn val="ctr"/>
        <c:lblOffset val="100"/>
        <c:noMultiLvlLbl val="0"/>
      </c:catAx>
      <c:valAx>
        <c:axId val="-1756084480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PE"/>
                  <a:t>% HH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1051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20222640805714209"/>
          <c:y val="2.90628533884616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698918361977608"/>
          <c:y val="0.15760378124585225"/>
          <c:w val="0.71167747226823563"/>
          <c:h val="0.6013117193645006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'J-P_SEM'!$EI$86</c:f>
              <c:strCache>
                <c:ptCount val="1"/>
                <c:pt idx="0">
                  <c:v>PROM. 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1B0F-4C28-B41B-403A8E462261}"/>
              </c:ext>
            </c:extLst>
          </c:dPt>
          <c:dPt>
            <c:idx val="2"/>
            <c:invertIfNegative val="0"/>
            <c:bubble3D val="0"/>
            <c:spPr>
              <a:solidFill>
                <a:srgbClr val="92D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1B0F-4C28-B41B-403A8E46226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'J-P_SEM'!$EI$87:$EI$89</c:f>
              <c:numCache>
                <c:formatCode>0.0%</c:formatCode>
                <c:ptCount val="3"/>
                <c:pt idx="0">
                  <c:v>0.23400398355802374</c:v>
                </c:pt>
                <c:pt idx="1">
                  <c:v>6.9970054306124518E-2</c:v>
                </c:pt>
                <c:pt idx="2">
                  <c:v>0.69602596213585177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'J-P_SEM'!$DE$87:$DE$89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1B0F-4C28-B41B-403A8E4622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1756108416"/>
        <c:axId val="-1756092640"/>
      </c:barChart>
      <c:catAx>
        <c:axId val="-1756108416"/>
        <c:scaling>
          <c:orientation val="minMax"/>
        </c:scaling>
        <c:delete val="0"/>
        <c:axPos val="b"/>
        <c:numFmt formatCode="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092640"/>
        <c:crosses val="autoZero"/>
        <c:auto val="1"/>
        <c:lblAlgn val="ctr"/>
        <c:lblOffset val="100"/>
        <c:noMultiLvlLbl val="0"/>
      </c:catAx>
      <c:valAx>
        <c:axId val="-1756092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10841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'J-TL_SEM'!$B$12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4057-41AB-B3ED-C9E2ADB90D27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DB37-432C-9E61-6BA5A85E0BEE}"/>
              </c:ext>
            </c:extLst>
          </c:dPt>
          <c:val>
            <c:numRef>
              <c:f>'J-TL_SEM'!$C$2:$EI$2</c:f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'J-TL_SEM'!$C$1:$EI$1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DB37-432C-9E61-6BA5A85E0BEE}"/>
            </c:ext>
          </c:extLst>
        </c:ser>
        <c:ser>
          <c:idx val="10"/>
          <c:order val="1"/>
          <c:tx>
            <c:strRef>
              <c:f>'J-TL_SEM'!$B$3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4057-41AB-B3ED-C9E2ADB90D27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CD75-4BCC-8131-C34D04DF1EFB}"/>
              </c:ext>
            </c:extLst>
          </c:dPt>
          <c:val>
            <c:numRef>
              <c:f>'J-TL_SEM'!$C$3:$EI$3</c:f>
            </c:numRef>
          </c:val>
          <c:extLst>
            <c:ext xmlns:c16="http://schemas.microsoft.com/office/drawing/2014/chart" uri="{C3380CC4-5D6E-409C-BE32-E72D297353CC}">
              <c16:uniqueId val="{00000004-DB37-432C-9E61-6BA5A85E0B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756091008"/>
        <c:axId val="-1756110592"/>
      </c:barChart>
      <c:lineChart>
        <c:grouping val="standard"/>
        <c:varyColors val="0"/>
        <c:ser>
          <c:idx val="5"/>
          <c:order val="2"/>
          <c:tx>
            <c:strRef>
              <c:f>'J-TL_SEM'!$B$4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DB37-432C-9E61-6BA5A85E0BEE}"/>
              </c:ext>
            </c:extLst>
          </c:dPt>
          <c:val>
            <c:numRef>
              <c:f>'J-TL_SEM'!$C$4:$EI$4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'J-TL_SEM'!$C$1:$EI$1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6-DB37-432C-9E61-6BA5A85E0BEE}"/>
            </c:ext>
          </c:extLst>
        </c:ser>
        <c:ser>
          <c:idx val="4"/>
          <c:order val="3"/>
          <c:tx>
            <c:strRef>
              <c:f>'J-TL_SEM'!$B$5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val>
            <c:numRef>
              <c:f>'J-TL_SEM'!$C$5:$EI$5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'J-TL_SEM'!$C$1:$EI$1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7-DB37-432C-9E61-6BA5A85E0B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56089920"/>
        <c:axId val="-1756085568"/>
      </c:lineChart>
      <c:catAx>
        <c:axId val="-1756091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56110592"/>
        <c:crosses val="autoZero"/>
        <c:auto val="1"/>
        <c:lblAlgn val="ctr"/>
        <c:lblOffset val="100"/>
        <c:noMultiLvlLbl val="0"/>
      </c:catAx>
      <c:valAx>
        <c:axId val="-175611059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56091008"/>
        <c:crosses val="autoZero"/>
        <c:crossBetween val="between"/>
      </c:valAx>
      <c:valAx>
        <c:axId val="-1756085568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56089920"/>
        <c:crosses val="max"/>
        <c:crossBetween val="between"/>
      </c:valAx>
      <c:catAx>
        <c:axId val="-17560899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756085568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'J-TL_SEM'!$B$12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'J-TL_SEM'!#REF!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'J-TL_SEM'!#REF!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CACC-41CB-928F-8010FAABECAE}"/>
            </c:ext>
          </c:extLst>
        </c:ser>
        <c:ser>
          <c:idx val="1"/>
          <c:order val="1"/>
          <c:tx>
            <c:strRef>
              <c:f>'J-TL_SEM'!$B$15</c:f>
              <c:strCache>
                <c:ptCount val="1"/>
                <c:pt idx="0">
                  <c:v>% REP. NO PROG. </c:v>
                </c:pt>
              </c:strCache>
            </c:strRef>
          </c:tx>
          <c:val>
            <c:numRef>
              <c:f>'J-TL_SEM'!#REF!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'J-TL_SEM'!#REF!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CACC-41CB-928F-8010FAABECAE}"/>
            </c:ext>
          </c:extLst>
        </c:ser>
        <c:ser>
          <c:idx val="2"/>
          <c:order val="2"/>
          <c:tx>
            <c:strRef>
              <c:f>'J-TL_SEM'!$B$13</c:f>
              <c:strCache>
                <c:ptCount val="1"/>
                <c:pt idx="0">
                  <c:v>% MANTTO (PM) </c:v>
                </c:pt>
              </c:strCache>
            </c:strRef>
          </c:tx>
          <c:val>
            <c:numRef>
              <c:f>'J-TL_SEM'!#REF!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'J-TL_SEM'!#REF!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CACC-41CB-928F-8010FAABECAE}"/>
            </c:ext>
          </c:extLst>
        </c:ser>
        <c:ser>
          <c:idx val="3"/>
          <c:order val="3"/>
          <c:tx>
            <c:strRef>
              <c:f>'J-TL_SEM'!$B$14</c:f>
              <c:strCache>
                <c:ptCount val="1"/>
                <c:pt idx="0">
                  <c:v>% REP. PROG. </c:v>
                </c:pt>
              </c:strCache>
            </c:strRef>
          </c:tx>
          <c:val>
            <c:numRef>
              <c:f>'J-TL_SEM'!#REF!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'J-TL_SEM'!#REF!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CACC-41CB-928F-8010FAABECAE}"/>
            </c:ext>
          </c:extLst>
        </c:ser>
        <c:ser>
          <c:idx val="4"/>
          <c:order val="4"/>
          <c:tx>
            <c:strRef>
              <c:f>'J-TL_SEM'!$B$10</c:f>
              <c:strCache>
                <c:ptCount val="1"/>
                <c:pt idx="0">
                  <c:v>H. PROG.SEM</c:v>
                </c:pt>
              </c:strCache>
            </c:strRef>
          </c:tx>
          <c:val>
            <c:numRef>
              <c:f>'J-TL_SEM'!#REF!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'J-TL_SEM'!#REF!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CACC-41CB-928F-8010FAABEC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56101888"/>
        <c:axId val="-1756093728"/>
      </c:lineChart>
      <c:catAx>
        <c:axId val="-17561018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56093728"/>
        <c:crosses val="autoZero"/>
        <c:auto val="1"/>
        <c:lblAlgn val="ctr"/>
        <c:lblOffset val="100"/>
        <c:noMultiLvlLbl val="0"/>
      </c:catAx>
      <c:valAx>
        <c:axId val="-175609372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56101888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926617180886659"/>
          <c:y val="1.7772720911696165E-2"/>
          <c:w val="0.66226546189829172"/>
          <c:h val="0.696197490163369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'J-TL_SEM'!$B$45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3880-4557-8E6C-5BCE2BCE8C77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7FEC-4A96-8E0C-298DB8D99C63}"/>
              </c:ext>
            </c:extLst>
          </c:dPt>
          <c:cat>
            <c:multiLvlStrRef>
              <c:f>'J-TL_SEM'!$C$34:$EJ$34</c:f>
            </c:multiLvlStrRef>
          </c:cat>
          <c:val>
            <c:numRef>
              <c:f>'J-TL_SEM'!$C$35:$EJ$35</c:f>
            </c:numRef>
          </c:val>
          <c:extLst>
            <c:ext xmlns:c16="http://schemas.microsoft.com/office/drawing/2014/chart" uri="{C3380CC4-5D6E-409C-BE32-E72D297353CC}">
              <c16:uniqueId val="{00000003-7FEC-4A96-8E0C-298DB8D99C63}"/>
            </c:ext>
          </c:extLst>
        </c:ser>
        <c:ser>
          <c:idx val="10"/>
          <c:order val="1"/>
          <c:tx>
            <c:strRef>
              <c:f>'J-TL_SEM'!$B$36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3880-4557-8E6C-5BCE2BCE8C77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6699-4C22-B4BF-9352DEADA053}"/>
              </c:ext>
            </c:extLst>
          </c:dPt>
          <c:cat>
            <c:multiLvlStrRef>
              <c:f>'J-TL_SEM'!$C$34:$EJ$34</c:f>
            </c:multiLvlStrRef>
          </c:cat>
          <c:val>
            <c:numRef>
              <c:f>'J-TL_SEM'!$C$36:$EJ$36</c:f>
            </c:numRef>
          </c:val>
          <c:extLst>
            <c:ext xmlns:c16="http://schemas.microsoft.com/office/drawing/2014/chart" uri="{C3380CC4-5D6E-409C-BE32-E72D297353CC}">
              <c16:uniqueId val="{00000004-7FEC-4A96-8E0C-298DB8D99C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756083392"/>
        <c:axId val="-1756110048"/>
      </c:barChart>
      <c:lineChart>
        <c:grouping val="standard"/>
        <c:varyColors val="0"/>
        <c:ser>
          <c:idx val="5"/>
          <c:order val="2"/>
          <c:tx>
            <c:strRef>
              <c:f>'J-TL_SEM'!$B$37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7FEC-4A96-8E0C-298DB8D99C63}"/>
              </c:ext>
            </c:extLst>
          </c:dPt>
          <c:cat>
            <c:multiLvlStrRef>
              <c:f>'J-TL_SEM'!$C$34:$EI$34</c:f>
            </c:multiLvlStrRef>
          </c:cat>
          <c:val>
            <c:numRef>
              <c:f>'J-TL_SEM'!$C$37:$EJ$37</c:f>
            </c:numRef>
          </c:val>
          <c:smooth val="0"/>
          <c:extLst>
            <c:ext xmlns:c16="http://schemas.microsoft.com/office/drawing/2014/chart" uri="{C3380CC4-5D6E-409C-BE32-E72D297353CC}">
              <c16:uniqueId val="{00000006-7FEC-4A96-8E0C-298DB8D99C63}"/>
            </c:ext>
          </c:extLst>
        </c:ser>
        <c:ser>
          <c:idx val="4"/>
          <c:order val="3"/>
          <c:tx>
            <c:strRef>
              <c:f>'J-TL_SEM'!$B$38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multiLvlStrRef>
              <c:f>'J-TL_SEM'!$C$34:$EI$34</c:f>
            </c:multiLvlStrRef>
          </c:cat>
          <c:val>
            <c:numRef>
              <c:f>'J-TL_SEM'!$C$38:$EI$38</c:f>
            </c:numRef>
          </c:val>
          <c:smooth val="0"/>
          <c:extLst>
            <c:ext xmlns:c16="http://schemas.microsoft.com/office/drawing/2014/chart" uri="{C3380CC4-5D6E-409C-BE32-E72D297353CC}">
              <c16:uniqueId val="{00000007-7FEC-4A96-8E0C-298DB8D99C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56096992"/>
        <c:axId val="-1756099712"/>
      </c:lineChart>
      <c:catAx>
        <c:axId val="-17560833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56110048"/>
        <c:crosses val="autoZero"/>
        <c:auto val="1"/>
        <c:lblAlgn val="ctr"/>
        <c:lblOffset val="100"/>
        <c:noMultiLvlLbl val="0"/>
      </c:catAx>
      <c:valAx>
        <c:axId val="-175611004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56083392"/>
        <c:crosses val="autoZero"/>
        <c:crossBetween val="between"/>
      </c:valAx>
      <c:valAx>
        <c:axId val="-1756099712"/>
        <c:scaling>
          <c:orientation val="minMax"/>
          <c:max val="70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56096992"/>
        <c:crosses val="max"/>
        <c:crossBetween val="between"/>
      </c:valAx>
      <c:catAx>
        <c:axId val="-17560969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756099712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'J-TL_SEM'!$B$45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'J-TL_SEM'!#REF!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'J-TL_SEM'!#REF!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EF42-43DE-BE65-15E59AEB22FE}"/>
            </c:ext>
          </c:extLst>
        </c:ser>
        <c:ser>
          <c:idx val="1"/>
          <c:order val="1"/>
          <c:tx>
            <c:strRef>
              <c:f>'J-TL_SEM'!$B$48</c:f>
              <c:strCache>
                <c:ptCount val="1"/>
                <c:pt idx="0">
                  <c:v>% CORREC. FALLA</c:v>
                </c:pt>
              </c:strCache>
            </c:strRef>
          </c:tx>
          <c:val>
            <c:numRef>
              <c:f>'J-TL_SEM'!#REF!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'J-TL_SEM'!#REF!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EF42-43DE-BE65-15E59AEB22FE}"/>
            </c:ext>
          </c:extLst>
        </c:ser>
        <c:ser>
          <c:idx val="2"/>
          <c:order val="2"/>
          <c:tx>
            <c:strRef>
              <c:f>'J-TL_SEM'!$B$46</c:f>
              <c:strCache>
                <c:ptCount val="1"/>
                <c:pt idx="0">
                  <c:v>% PREVENTIVO</c:v>
                </c:pt>
              </c:strCache>
            </c:strRef>
          </c:tx>
          <c:val>
            <c:numRef>
              <c:f>'J-TL_SEM'!#REF!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'J-TL_SEM'!#REF!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EF42-43DE-BE65-15E59AEB22FE}"/>
            </c:ext>
          </c:extLst>
        </c:ser>
        <c:ser>
          <c:idx val="3"/>
          <c:order val="3"/>
          <c:tx>
            <c:strRef>
              <c:f>'J-TL_SEM'!$B$47</c:f>
              <c:strCache>
                <c:ptCount val="1"/>
                <c:pt idx="0">
                  <c:v>% CORREC. PROG.</c:v>
                </c:pt>
              </c:strCache>
            </c:strRef>
          </c:tx>
          <c:val>
            <c:numRef>
              <c:f>'J-TL_SEM'!#REF!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'J-TL_SEM'!#REF!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EF42-43DE-BE65-15E59AEB22FE}"/>
            </c:ext>
          </c:extLst>
        </c:ser>
        <c:ser>
          <c:idx val="4"/>
          <c:order val="4"/>
          <c:tx>
            <c:strRef>
              <c:f>'J-TL_SEM'!$B$43</c:f>
              <c:strCache>
                <c:ptCount val="1"/>
                <c:pt idx="0">
                  <c:v>H. PROG.SEM</c:v>
                </c:pt>
              </c:strCache>
            </c:strRef>
          </c:tx>
          <c:val>
            <c:numRef>
              <c:f>'J-TL_SEM'!#REF!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'J-TL_SEM'!#REF!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EF42-43DE-BE65-15E59AEB22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56095360"/>
        <c:axId val="-1756103520"/>
      </c:lineChart>
      <c:catAx>
        <c:axId val="-17560953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56103520"/>
        <c:crosses val="autoZero"/>
        <c:auto val="1"/>
        <c:lblAlgn val="ctr"/>
        <c:lblOffset val="100"/>
        <c:noMultiLvlLbl val="0"/>
      </c:catAx>
      <c:valAx>
        <c:axId val="-175610352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56095360"/>
        <c:crosses val="autoZero"/>
        <c:crossBetween val="between"/>
        <c:majorUnit val="8.0000000000000043E-2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'J-TL_SEM'!$B$61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'J-TL_SEM'!#REF!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'J-TL_SEM'!#REF!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CE79-40C1-8607-1EA9B685C1B3}"/>
            </c:ext>
          </c:extLst>
        </c:ser>
        <c:ser>
          <c:idx val="1"/>
          <c:order val="1"/>
          <c:tx>
            <c:strRef>
              <c:f>'J-TL_SEM'!$B$64</c:f>
              <c:strCache>
                <c:ptCount val="1"/>
                <c:pt idx="0">
                  <c:v>% CORREC. FALLA</c:v>
                </c:pt>
              </c:strCache>
            </c:strRef>
          </c:tx>
          <c:val>
            <c:numRef>
              <c:f>'J-TL_SEM'!#REF!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'J-TL_SEM'!#REF!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CE79-40C1-8607-1EA9B685C1B3}"/>
            </c:ext>
          </c:extLst>
        </c:ser>
        <c:ser>
          <c:idx val="2"/>
          <c:order val="2"/>
          <c:tx>
            <c:strRef>
              <c:f>'J-TL_SEM'!$B$62</c:f>
              <c:strCache>
                <c:ptCount val="1"/>
                <c:pt idx="0">
                  <c:v>% PREVENTIVO</c:v>
                </c:pt>
              </c:strCache>
            </c:strRef>
          </c:tx>
          <c:val>
            <c:numRef>
              <c:f>'J-TL_SEM'!#REF!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'J-TL_SEM'!#REF!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CE79-40C1-8607-1EA9B685C1B3}"/>
            </c:ext>
          </c:extLst>
        </c:ser>
        <c:ser>
          <c:idx val="3"/>
          <c:order val="3"/>
          <c:tx>
            <c:strRef>
              <c:f>'J-TL_SEM'!$B$63</c:f>
              <c:strCache>
                <c:ptCount val="1"/>
                <c:pt idx="0">
                  <c:v>% CORREC. PROG.</c:v>
                </c:pt>
              </c:strCache>
            </c:strRef>
          </c:tx>
          <c:val>
            <c:numRef>
              <c:f>'J-TL_SEM'!#REF!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'J-TL_SEM'!#REF!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CE79-40C1-8607-1EA9B685C1B3}"/>
            </c:ext>
          </c:extLst>
        </c:ser>
        <c:ser>
          <c:idx val="4"/>
          <c:order val="4"/>
          <c:tx>
            <c:strRef>
              <c:f>'J-TL_SEM'!$B$59</c:f>
              <c:strCache>
                <c:ptCount val="1"/>
                <c:pt idx="0">
                  <c:v>H. PROG.SEM</c:v>
                </c:pt>
              </c:strCache>
            </c:strRef>
          </c:tx>
          <c:val>
            <c:numRef>
              <c:f>'J-TL_SEM'!#REF!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'J-TL_SEM'!#REF!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CE79-40C1-8607-1EA9B685C1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56082848"/>
        <c:axId val="-1756111680"/>
      </c:lineChart>
      <c:catAx>
        <c:axId val="-17560828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56111680"/>
        <c:crosses val="autoZero"/>
        <c:auto val="1"/>
        <c:lblAlgn val="ctr"/>
        <c:lblOffset val="100"/>
        <c:noMultiLvlLbl val="0"/>
      </c:catAx>
      <c:valAx>
        <c:axId val="-1756111680"/>
        <c:scaling>
          <c:orientation val="minMax"/>
          <c:max val="1"/>
          <c:min val="0.2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56082848"/>
        <c:crosses val="autoZero"/>
        <c:crossBetween val="between"/>
        <c:majorUnit val="4.0000000000000022E-2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'J-TL_SEM'!$B$2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val>
            <c:numRef>
              <c:f>'J-TL_SEM'!$C$2:$EI$2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'J-TL_SEM'!$C$1:$EI$1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6687-4706-BC18-9441BD6745BE}"/>
            </c:ext>
          </c:extLst>
        </c:ser>
        <c:ser>
          <c:idx val="1"/>
          <c:order val="1"/>
          <c:tx>
            <c:strRef>
              <c:f>'J-TL_SEM'!$B$3</c:f>
              <c:strCache>
                <c:ptCount val="1"/>
                <c:pt idx="0">
                  <c:v>UTIL</c:v>
                </c:pt>
              </c:strCache>
            </c:strRef>
          </c:tx>
          <c:val>
            <c:numRef>
              <c:f>'J-TL_SEM'!$C$3:$EI$3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'J-TL_SEM'!$C$1:$EI$1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2035-4761-ADD4-A33E630BAF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56107872"/>
        <c:axId val="-1756109504"/>
      </c:lineChart>
      <c:catAx>
        <c:axId val="-17561078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109504"/>
        <c:crosses val="autoZero"/>
        <c:auto val="1"/>
        <c:lblAlgn val="ctr"/>
        <c:lblOffset val="100"/>
        <c:noMultiLvlLbl val="0"/>
      </c:catAx>
      <c:valAx>
        <c:axId val="-175610950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107872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'J-TL_SEM'!$B$35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val>
            <c:numRef>
              <c:f>'J-TL_SEM'!$C$35:$EI$35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'J-TL_SEM'!$C$34:$EI$34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4B94-4BB5-932D-4EFC26AF0036}"/>
            </c:ext>
          </c:extLst>
        </c:ser>
        <c:ser>
          <c:idx val="1"/>
          <c:order val="1"/>
          <c:tx>
            <c:strRef>
              <c:f>'J-TL_SEM'!$B$36</c:f>
              <c:strCache>
                <c:ptCount val="1"/>
                <c:pt idx="0">
                  <c:v>UTIL</c:v>
                </c:pt>
              </c:strCache>
            </c:strRef>
          </c:tx>
          <c:val>
            <c:numRef>
              <c:f>'J-TL_SEM'!$C$36:$EI$36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'J-TL_SEM'!$C$34:$EI$34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F35D-4EB6-8767-0EFAF79C4E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56100256"/>
        <c:axId val="-1756104608"/>
      </c:lineChart>
      <c:catAx>
        <c:axId val="-17561002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104608"/>
        <c:crosses val="autoZero"/>
        <c:auto val="1"/>
        <c:lblAlgn val="ctr"/>
        <c:lblOffset val="100"/>
        <c:noMultiLvlLbl val="0"/>
      </c:catAx>
      <c:valAx>
        <c:axId val="-175610460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100256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5810232070074"/>
          <c:y val="0.18313631878405026"/>
          <c:w val="0.80443300186384492"/>
          <c:h val="0.65425890670479414"/>
        </c:manualLayout>
      </c:layout>
      <c:lineChart>
        <c:grouping val="standard"/>
        <c:varyColors val="0"/>
        <c:ser>
          <c:idx val="0"/>
          <c:order val="0"/>
          <c:tx>
            <c:strRef>
              <c:f>'J-TL_SEM'!$B$51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dLbls>
            <c:numFmt formatCode="0.0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'J-TL_SEM'!$C$50:$EI$50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'J-TL_SEM'!$C$51:$EI$51</c:f>
              <c:numCache>
                <c:formatCode>0%</c:formatCode>
                <c:ptCount val="14"/>
                <c:pt idx="0" formatCode="0.0%">
                  <c:v>0.89171111874236864</c:v>
                </c:pt>
                <c:pt idx="1">
                  <c:v>0.46776785714285718</c:v>
                </c:pt>
                <c:pt idx="2">
                  <c:v>0.74226190476190501</c:v>
                </c:pt>
                <c:pt idx="3">
                  <c:v>0.96964285714285703</c:v>
                </c:pt>
                <c:pt idx="4">
                  <c:v>0.86708333333333343</c:v>
                </c:pt>
                <c:pt idx="5">
                  <c:v>0.99404761904761896</c:v>
                </c:pt>
                <c:pt idx="6">
                  <c:v>1</c:v>
                </c:pt>
                <c:pt idx="7">
                  <c:v>1</c:v>
                </c:pt>
                <c:pt idx="8">
                  <c:v>0.92738095238095197</c:v>
                </c:pt>
                <c:pt idx="9">
                  <c:v>0.94642857142857095</c:v>
                </c:pt>
                <c:pt idx="10">
                  <c:v>0.97619047619047616</c:v>
                </c:pt>
                <c:pt idx="11">
                  <c:v>0.49880952380952381</c:v>
                </c:pt>
                <c:pt idx="12" formatCode="0.0%">
                  <c:v>0.65834506639194124</c:v>
                </c:pt>
                <c:pt idx="13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C37-4E6B-B969-F50450674744}"/>
            </c:ext>
          </c:extLst>
        </c:ser>
        <c:ser>
          <c:idx val="1"/>
          <c:order val="1"/>
          <c:tx>
            <c:strRef>
              <c:f>'J-TL_SEM'!$B$52</c:f>
              <c:strCache>
                <c:ptCount val="1"/>
                <c:pt idx="0">
                  <c:v>UTIL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dLbls>
            <c:numFmt formatCode="0.0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'J-TL_SEM'!$C$50:$EI$50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'J-TL_SEM'!$C$52:$EI$52</c:f>
              <c:numCache>
                <c:formatCode>0%</c:formatCode>
                <c:ptCount val="14"/>
                <c:pt idx="0" formatCode="0.0%">
                  <c:v>2.5820689999232985E-2</c:v>
                </c:pt>
                <c:pt idx="1">
                  <c:v>1.5489906334346236E-2</c:v>
                </c:pt>
                <c:pt idx="2">
                  <c:v>1.8492411807098801E-2</c:v>
                </c:pt>
                <c:pt idx="3">
                  <c:v>5.7571137378340999E-2</c:v>
                </c:pt>
                <c:pt idx="4">
                  <c:v>4.3609969584465391E-2</c:v>
                </c:pt>
                <c:pt idx="5">
                  <c:v>2.49831462902011E-2</c:v>
                </c:pt>
                <c:pt idx="6">
                  <c:v>2.49831462902011E-2</c:v>
                </c:pt>
                <c:pt idx="7">
                  <c:v>0</c:v>
                </c:pt>
                <c:pt idx="8">
                  <c:v>1.93595392568435E-2</c:v>
                </c:pt>
                <c:pt idx="9">
                  <c:v>2.5749120562839799E-2</c:v>
                </c:pt>
                <c:pt idx="10">
                  <c:v>8.2317073170731711E-2</c:v>
                </c:pt>
                <c:pt idx="11">
                  <c:v>1.7899761336515514E-2</c:v>
                </c:pt>
                <c:pt idx="12" formatCode="0.0%">
                  <c:v>2.406957960511345E-2</c:v>
                </c:pt>
                <c:pt idx="13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F17-4688-9938-5DF3E4EB43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56106240"/>
        <c:axId val="-1756107328"/>
      </c:lineChart>
      <c:catAx>
        <c:axId val="-1756106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107328"/>
        <c:crosses val="autoZero"/>
        <c:auto val="1"/>
        <c:lblAlgn val="ctr"/>
        <c:lblOffset val="100"/>
        <c:noMultiLvlLbl val="0"/>
      </c:catAx>
      <c:valAx>
        <c:axId val="-175610732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UTILIZACION Y 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106240"/>
        <c:crosses val="autoZero"/>
        <c:crossBetween val="between"/>
        <c:majorUnit val="0.2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  <c:userShapes r:id="rId1"/>
</c:chartSpace>
</file>

<file path=xl/charts/chart2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1933128840822769"/>
          <c:y val="4.2688840825321733E-2"/>
          <c:w val="0.56572832010456564"/>
          <c:h val="0.63358765329939071"/>
        </c:manualLayout>
      </c:layout>
      <c:lineChart>
        <c:grouping val="standard"/>
        <c:varyColors val="0"/>
        <c:ser>
          <c:idx val="0"/>
          <c:order val="0"/>
          <c:tx>
            <c:strRef>
              <c:f>'J-TL_SEM'!$A$1</c:f>
              <c:strCache>
                <c:ptCount val="1"/>
                <c:pt idx="0">
                  <c:v>SIMBA H-157-02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val>
            <c:numRef>
              <c:f>'J-TL_SEM'!$C$2:$C$2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'J-TL_SEM'!$C$34:$C$34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C71C-44B9-A5D4-64030CAE3806}"/>
            </c:ext>
          </c:extLst>
        </c:ser>
        <c:ser>
          <c:idx val="1"/>
          <c:order val="1"/>
          <c:tx>
            <c:strRef>
              <c:f>'J-TL_SEM'!$A$34</c:f>
              <c:strCache>
                <c:ptCount val="1"/>
                <c:pt idx="0">
                  <c:v>SIMBA S7D-03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val>
            <c:numRef>
              <c:f>'J-TL_SEM'!$C$35:$C$35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'J-TL_SEM'!$C$34:$C$34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C71C-44B9-A5D4-64030CAE38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56099168"/>
        <c:axId val="-1756104064"/>
      </c:lineChart>
      <c:catAx>
        <c:axId val="-17560991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layout>
            <c:manualLayout>
              <c:xMode val="edge"/>
              <c:yMode val="edge"/>
              <c:x val="0.42782633420822636"/>
              <c:y val="0.9121062992125984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104064"/>
        <c:crosses val="autoZero"/>
        <c:auto val="1"/>
        <c:lblAlgn val="ctr"/>
        <c:lblOffset val="100"/>
        <c:noMultiLvlLbl val="0"/>
      </c:catAx>
      <c:valAx>
        <c:axId val="-1756104064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layout>
            <c:manualLayout>
              <c:xMode val="edge"/>
              <c:yMode val="edge"/>
              <c:x val="2.1796582656083648E-2"/>
              <c:y val="0.227554745306213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09916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8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9751467813511268"/>
          <c:y val="0.4218745320881353"/>
          <c:w val="0.19920543064647236"/>
          <c:h val="0.1562510936132993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926617180886659"/>
          <c:y val="1.7772720911696165E-2"/>
          <c:w val="0.66226546189829172"/>
          <c:h val="0.696197490163369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'J-TL_SEM'!$B$19</c:f>
              <c:strCache>
                <c:ptCount val="1"/>
                <c:pt idx="0">
                  <c:v>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3880-4557-8E6C-5BCE2BCE8C77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7FEC-4A96-8E0C-298DB8D99C63}"/>
              </c:ext>
            </c:extLst>
          </c:dPt>
          <c:cat>
            <c:strRef>
              <c:f>'J-TL_SEM'!$C$18:$EJ$18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'J-TL_SEM'!$C$19:$EJ$19</c:f>
              <c:numCache>
                <c:formatCode>0%</c:formatCode>
                <c:ptCount val="15"/>
                <c:pt idx="0" formatCode="0.0%">
                  <c:v>0.93692498473748453</c:v>
                </c:pt>
                <c:pt idx="1">
                  <c:v>0.93553571428571436</c:v>
                </c:pt>
                <c:pt idx="2">
                  <c:v>0.74226190476190501</c:v>
                </c:pt>
                <c:pt idx="3">
                  <c:v>0.96964285714285703</c:v>
                </c:pt>
                <c:pt idx="4">
                  <c:v>0.86708333333333343</c:v>
                </c:pt>
                <c:pt idx="5">
                  <c:v>0.99404761904761896</c:v>
                </c:pt>
                <c:pt idx="6">
                  <c:v>1</c:v>
                </c:pt>
                <c:pt idx="7">
                  <c:v>1</c:v>
                </c:pt>
                <c:pt idx="8">
                  <c:v>0.92738095238095197</c:v>
                </c:pt>
                <c:pt idx="9">
                  <c:v>0.94642857142857095</c:v>
                </c:pt>
                <c:pt idx="10">
                  <c:v>0.97619047619047616</c:v>
                </c:pt>
                <c:pt idx="11">
                  <c:v>0.49880952380952381</c:v>
                </c:pt>
                <c:pt idx="12" formatCode="0.0%">
                  <c:v>0.86152991725536376</c:v>
                </c:pt>
                <c:pt idx="13" formatCode="0.0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FEC-4A96-8E0C-298DB8D99C63}"/>
            </c:ext>
          </c:extLst>
        </c:ser>
        <c:ser>
          <c:idx val="10"/>
          <c:order val="1"/>
          <c:tx>
            <c:strRef>
              <c:f>'J-TL_SEM'!$B$20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3880-4557-8E6C-5BCE2BCE8C77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6699-4C22-B4BF-9352DEADA053}"/>
              </c:ext>
            </c:extLst>
          </c:dPt>
          <c:cat>
            <c:strRef>
              <c:f>'J-TL_SEM'!$C$18:$EJ$18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'J-TL_SEM'!$C$20:$EJ$20</c:f>
              <c:numCache>
                <c:formatCode>0%</c:formatCode>
                <c:ptCount val="15"/>
                <c:pt idx="0" formatCode="0.0%">
                  <c:v>5.0505591330469932E-2</c:v>
                </c:pt>
                <c:pt idx="1">
                  <c:v>3.0979812668692472E-2</c:v>
                </c:pt>
                <c:pt idx="2">
                  <c:v>1.8492411807098801E-2</c:v>
                </c:pt>
                <c:pt idx="3">
                  <c:v>5.7571137378340999E-2</c:v>
                </c:pt>
                <c:pt idx="4">
                  <c:v>4.3609969584465391E-2</c:v>
                </c:pt>
                <c:pt idx="5">
                  <c:v>2.49831462902011E-2</c:v>
                </c:pt>
                <c:pt idx="6">
                  <c:v>2.49831462902011E-2</c:v>
                </c:pt>
                <c:pt idx="7">
                  <c:v>0</c:v>
                </c:pt>
                <c:pt idx="8">
                  <c:v>1.93595392568435E-2</c:v>
                </c:pt>
                <c:pt idx="9">
                  <c:v>2.5749120562839799E-2</c:v>
                </c:pt>
                <c:pt idx="10">
                  <c:v>8.2317073170731711E-2</c:v>
                </c:pt>
                <c:pt idx="11">
                  <c:v>1.7899761336515514E-2</c:v>
                </c:pt>
                <c:pt idx="12" formatCode="0.0%">
                  <c:v>3.8145488641484745E-2</c:v>
                </c:pt>
                <c:pt idx="13" formatCode="0.00%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FEC-4A96-8E0C-298DB8D99C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756098624"/>
        <c:axId val="-1756094272"/>
      </c:barChart>
      <c:lineChart>
        <c:grouping val="standard"/>
        <c:varyColors val="0"/>
        <c:ser>
          <c:idx val="5"/>
          <c:order val="2"/>
          <c:tx>
            <c:strRef>
              <c:f>'J-TL_SEM'!$B$21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7FEC-4A96-8E0C-298DB8D99C63}"/>
              </c:ext>
            </c:extLst>
          </c:dPt>
          <c:cat>
            <c:strRef>
              <c:f>'J-TL_SEM'!$C$18:$EI$18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'J-TL_SEM'!$C$21:$EJ$21</c:f>
              <c:numCache>
                <c:formatCode>0.00</c:formatCode>
                <c:ptCount val="15"/>
                <c:pt idx="0">
                  <c:v>4.4938759784097506</c:v>
                </c:pt>
                <c:pt idx="1">
                  <c:v>1.2172742892845987</c:v>
                </c:pt>
                <c:pt idx="2">
                  <c:v>1.1530018761726077</c:v>
                </c:pt>
                <c:pt idx="3">
                  <c:v>3.1261127596439171</c:v>
                </c:pt>
                <c:pt idx="4">
                  <c:v>1.5881660673422686</c:v>
                </c:pt>
                <c:pt idx="5">
                  <c:v>4.1721854304635757</c:v>
                </c:pt>
                <c:pt idx="6">
                  <c:v>4.1721854304635757</c:v>
                </c:pt>
                <c:pt idx="7">
                  <c:v>0</c:v>
                </c:pt>
                <c:pt idx="8">
                  <c:v>1.508108108108108</c:v>
                </c:pt>
                <c:pt idx="9">
                  <c:v>4.0941101694915263</c:v>
                </c:pt>
                <c:pt idx="10">
                  <c:v>13.5</c:v>
                </c:pt>
                <c:pt idx="11">
                  <c:v>0.75</c:v>
                </c:pt>
                <c:pt idx="12">
                  <c:v>3.1598918023124289</c:v>
                </c:pt>
                <c:pt idx="13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7FEC-4A96-8E0C-298DB8D99C63}"/>
            </c:ext>
          </c:extLst>
        </c:ser>
        <c:ser>
          <c:idx val="4"/>
          <c:order val="3"/>
          <c:tx>
            <c:strRef>
              <c:f>'J-TL_SEM'!$B$22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'J-TL_SEM'!$C$18:$EI$18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'J-TL_SEM'!$C$22:$EI$22</c:f>
              <c:numCache>
                <c:formatCode>0.00</c:formatCode>
                <c:ptCount val="14"/>
                <c:pt idx="0">
                  <c:v>2.8598873873873867</c:v>
                </c:pt>
                <c:pt idx="1">
                  <c:v>2.7075</c:v>
                </c:pt>
                <c:pt idx="2">
                  <c:v>5.5</c:v>
                </c:pt>
                <c:pt idx="3">
                  <c:v>1.7</c:v>
                </c:pt>
                <c:pt idx="4">
                  <c:v>1.4575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6.1</c:v>
                </c:pt>
                <c:pt idx="9">
                  <c:v>9</c:v>
                </c:pt>
                <c:pt idx="10">
                  <c:v>4</c:v>
                </c:pt>
                <c:pt idx="11">
                  <c:v>24.1</c:v>
                </c:pt>
                <c:pt idx="12">
                  <c:v>11.042519787644789</c:v>
                </c:pt>
                <c:pt idx="13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7FEC-4A96-8E0C-298DB8D99C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56097536"/>
        <c:axId val="-1756098080"/>
      </c:lineChart>
      <c:catAx>
        <c:axId val="-17560986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56094272"/>
        <c:crosses val="autoZero"/>
        <c:auto val="1"/>
        <c:lblAlgn val="ctr"/>
        <c:lblOffset val="100"/>
        <c:noMultiLvlLbl val="0"/>
      </c:catAx>
      <c:valAx>
        <c:axId val="-175609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56098624"/>
        <c:crosses val="autoZero"/>
        <c:crossBetween val="between"/>
      </c:valAx>
      <c:valAx>
        <c:axId val="-1756098080"/>
        <c:scaling>
          <c:orientation val="minMax"/>
          <c:max val="70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56097536"/>
        <c:crosses val="max"/>
        <c:crossBetween val="between"/>
      </c:valAx>
      <c:catAx>
        <c:axId val="-175609753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756098080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'J-TL_SEM'!$A$50</c:f>
          <c:strCache>
            <c:ptCount val="1"/>
            <c:pt idx="0">
              <c:v>TENDENCIA DE FLOTA JU-TALA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7846178937159871"/>
          <c:y val="0.27041014114275991"/>
          <c:w val="0.8119932219306637"/>
          <c:h val="0.31925947728197207"/>
        </c:manualLayout>
      </c:layout>
      <c:lineChart>
        <c:grouping val="standard"/>
        <c:varyColors val="0"/>
        <c:ser>
          <c:idx val="0"/>
          <c:order val="0"/>
          <c:tx>
            <c:strRef>
              <c:f>'J-TL_SEM'!$C$72</c:f>
              <c:strCache>
                <c:ptCount val="1"/>
                <c:pt idx="0">
                  <c:v>% PREVENTIVO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'J-TL_SEM'!$DE$71:$EF$71</c:f>
              <c:strCache>
                <c:ptCount val="10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  <c:pt idx="9">
                  <c:v>SEM 29</c:v>
                </c:pt>
              </c:strCache>
            </c:strRef>
          </c:cat>
          <c:val>
            <c:numRef>
              <c:f>'J-TL_SEM'!$AL$72:$AV$72</c:f>
            </c:numRef>
          </c:val>
          <c:smooth val="0"/>
          <c:extLst>
            <c:ext xmlns:c16="http://schemas.microsoft.com/office/drawing/2014/chart" uri="{C3380CC4-5D6E-409C-BE32-E72D297353CC}">
              <c16:uniqueId val="{00000000-F953-4E67-9AA7-C338D5EA004A}"/>
            </c:ext>
          </c:extLst>
        </c:ser>
        <c:ser>
          <c:idx val="1"/>
          <c:order val="1"/>
          <c:tx>
            <c:strRef>
              <c:f>'J-TL_SEM'!$C$73</c:f>
              <c:strCache>
                <c:ptCount val="1"/>
                <c:pt idx="0">
                  <c:v>% CORREC. PROG.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'J-TL_SEM'!$DE$71:$EF$71</c:f>
              <c:strCache>
                <c:ptCount val="10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  <c:pt idx="9">
                  <c:v>SEM 29</c:v>
                </c:pt>
              </c:strCache>
            </c:strRef>
          </c:cat>
          <c:val>
            <c:numRef>
              <c:f>'J-TL_SEM'!$DE$73:$EF$73</c:f>
              <c:numCache>
                <c:formatCode>0%</c:formatCode>
                <c:ptCount val="10"/>
                <c:pt idx="0">
                  <c:v>0</c:v>
                </c:pt>
                <c:pt idx="1">
                  <c:v>0.19168591224018477</c:v>
                </c:pt>
                <c:pt idx="2">
                  <c:v>0</c:v>
                </c:pt>
                <c:pt idx="3">
                  <c:v>0.73891625615763556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0.1111111111111111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953-4E67-9AA7-C338D5EA004A}"/>
            </c:ext>
          </c:extLst>
        </c:ser>
        <c:ser>
          <c:idx val="2"/>
          <c:order val="2"/>
          <c:tx>
            <c:strRef>
              <c:f>'J-TL_SEM'!$C$74</c:f>
              <c:strCache>
                <c:ptCount val="1"/>
                <c:pt idx="0">
                  <c:v>% CORREC. FALLA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'J-TL_SEM'!$DE$71:$EF$71</c:f>
              <c:strCache>
                <c:ptCount val="10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  <c:pt idx="9">
                  <c:v>SEM 29</c:v>
                </c:pt>
              </c:strCache>
            </c:strRef>
          </c:cat>
          <c:val>
            <c:numRef>
              <c:f>'J-TL_SEM'!$DE$74:$EF$74</c:f>
              <c:numCache>
                <c:formatCode>0%</c:formatCode>
                <c:ptCount val="10"/>
                <c:pt idx="0">
                  <c:v>1</c:v>
                </c:pt>
                <c:pt idx="1">
                  <c:v>0.2540415704387991</c:v>
                </c:pt>
                <c:pt idx="2">
                  <c:v>1</c:v>
                </c:pt>
                <c:pt idx="3">
                  <c:v>0.26108374384236455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0.88888888888888884</c:v>
                </c:pt>
                <c:pt idx="9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953-4E67-9AA7-C338D5EA004A}"/>
            </c:ext>
          </c:extLst>
        </c:ser>
        <c:ser>
          <c:idx val="3"/>
          <c:order val="3"/>
          <c:tx>
            <c:strRef>
              <c:f>'J-TL_SEM'!$C$72</c:f>
              <c:strCache>
                <c:ptCount val="1"/>
                <c:pt idx="0">
                  <c:v>% PREVENTIVO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strRef>
              <c:f>'J-TL_SEM'!$DE$71:$EF$71</c:f>
              <c:strCache>
                <c:ptCount val="10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  <c:pt idx="9">
                  <c:v>SEM 29</c:v>
                </c:pt>
              </c:strCache>
            </c:strRef>
          </c:cat>
          <c:val>
            <c:numRef>
              <c:f>'J-TL_SEM'!$DE$72:$EF$72</c:f>
              <c:numCache>
                <c:formatCode>0%</c:formatCode>
                <c:ptCount val="10"/>
                <c:pt idx="0">
                  <c:v>0</c:v>
                </c:pt>
                <c:pt idx="1">
                  <c:v>0.55427251732101623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3F6-4E10-90C7-72FB35ADB0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56087200"/>
        <c:axId val="-1756086656"/>
      </c:lineChart>
      <c:catAx>
        <c:axId val="-17560872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086656"/>
        <c:crosses val="autoZero"/>
        <c:auto val="1"/>
        <c:lblAlgn val="ctr"/>
        <c:lblOffset val="100"/>
        <c:noMultiLvlLbl val="0"/>
      </c:catAx>
      <c:valAx>
        <c:axId val="-175608665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PE"/>
                  <a:t>% HH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0872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27829837864532886"/>
          <c:y val="2.906286798527307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698908872410449"/>
          <c:y val="0.20381809719051486"/>
          <c:w val="0.71167747226823563"/>
          <c:h val="0.5719024356678609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'J-TL_SEM'!$EH$71</c:f>
              <c:strCache>
                <c:ptCount val="1"/>
                <c:pt idx="0">
                  <c:v>PROM. 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A84A-44D1-8004-84EBC2B0F15A}"/>
              </c:ext>
            </c:extLst>
          </c:dPt>
          <c:dPt>
            <c:idx val="2"/>
            <c:invertIfNegative val="0"/>
            <c:bubble3D val="0"/>
            <c:spPr>
              <a:solidFill>
                <a:srgbClr val="92D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A84A-44D1-8004-84EBC2B0F15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'J-TL_SEM'!$EH$72:$EH$74</c:f>
              <c:numCache>
                <c:formatCode>0.0%</c:formatCode>
                <c:ptCount val="3"/>
                <c:pt idx="0">
                  <c:v>4.2582666719638784E-2</c:v>
                </c:pt>
                <c:pt idx="1">
                  <c:v>8.0060527137891427E-2</c:v>
                </c:pt>
                <c:pt idx="2">
                  <c:v>0.7344996632853269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'J-TL_SEM'!$C$72:$C$74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A84A-44D1-8004-84EBC2B0F1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1756141600"/>
        <c:axId val="-1756129088"/>
      </c:barChart>
      <c:catAx>
        <c:axId val="-1756141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129088"/>
        <c:crosses val="autoZero"/>
        <c:auto val="1"/>
        <c:lblAlgn val="ctr"/>
        <c:lblOffset val="100"/>
        <c:noMultiLvlLbl val="0"/>
      </c:catAx>
      <c:valAx>
        <c:axId val="-17561290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141600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'J-TL_SEM'!$B$61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BB05-42EC-A418-488E2F36293F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CF41-4B85-AC03-1951BB4F324F}"/>
              </c:ext>
            </c:extLst>
          </c:dPt>
          <c:cat>
            <c:strRef>
              <c:f>'J-TL_SEM'!$C$50:$EI$50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'J-TL_SEM'!$C$51:$EI$51</c:f>
              <c:numCache>
                <c:formatCode>0%</c:formatCode>
                <c:ptCount val="14"/>
                <c:pt idx="0" formatCode="0.0%">
                  <c:v>0.89171111874236864</c:v>
                </c:pt>
                <c:pt idx="1">
                  <c:v>0.46776785714285718</c:v>
                </c:pt>
                <c:pt idx="2">
                  <c:v>0.74226190476190501</c:v>
                </c:pt>
                <c:pt idx="3">
                  <c:v>0.96964285714285703</c:v>
                </c:pt>
                <c:pt idx="4">
                  <c:v>0.86708333333333343</c:v>
                </c:pt>
                <c:pt idx="5">
                  <c:v>0.99404761904761896</c:v>
                </c:pt>
                <c:pt idx="6">
                  <c:v>1</c:v>
                </c:pt>
                <c:pt idx="7">
                  <c:v>1</c:v>
                </c:pt>
                <c:pt idx="8">
                  <c:v>0.92738095238095197</c:v>
                </c:pt>
                <c:pt idx="9">
                  <c:v>0.94642857142857095</c:v>
                </c:pt>
                <c:pt idx="10">
                  <c:v>0.97619047619047616</c:v>
                </c:pt>
                <c:pt idx="11">
                  <c:v>0.49880952380952381</c:v>
                </c:pt>
                <c:pt idx="12" formatCode="0.0%">
                  <c:v>0.65834506639194124</c:v>
                </c:pt>
                <c:pt idx="13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F41-4B85-AC03-1951BB4F324F}"/>
            </c:ext>
          </c:extLst>
        </c:ser>
        <c:ser>
          <c:idx val="10"/>
          <c:order val="1"/>
          <c:tx>
            <c:strRef>
              <c:f>'J-TL_SEM'!$B$52</c:f>
              <c:strCache>
                <c:ptCount val="1"/>
                <c:pt idx="0">
                  <c:v>UTIL</c:v>
                </c:pt>
              </c:strCache>
            </c:strRef>
          </c:tx>
          <c:spPr>
            <a:pattFill prst="pct75">
              <a:fgClr>
                <a:schemeClr val="accent5">
                  <a:lumMod val="60000"/>
                  <a:lumOff val="40000"/>
                </a:schemeClr>
              </a:fgClr>
              <a:bgClr>
                <a:schemeClr val="bg1"/>
              </a:bgClr>
            </a:pattFill>
          </c:spPr>
          <c:invertIfNegative val="0"/>
          <c:dPt>
            <c:idx val="1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9-39DF-40EF-B16F-8FFF774FA7F8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B-39DF-40EF-B16F-8FFF774FA7F8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D-39DF-40EF-B16F-8FFF774FA7F8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7-BB05-42EC-A418-488E2F36293F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12-39DF-40EF-B16F-8FFF774FA7F8}"/>
              </c:ext>
            </c:extLst>
          </c:dPt>
          <c:cat>
            <c:strRef>
              <c:f>'J-TL_SEM'!$C$50:$EI$50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'J-TL_SEM'!$C$52:$EI$52</c:f>
              <c:numCache>
                <c:formatCode>0%</c:formatCode>
                <c:ptCount val="14"/>
                <c:pt idx="0" formatCode="0.0%">
                  <c:v>2.5820689999232985E-2</c:v>
                </c:pt>
                <c:pt idx="1">
                  <c:v>1.5489906334346236E-2</c:v>
                </c:pt>
                <c:pt idx="2">
                  <c:v>1.8492411807098801E-2</c:v>
                </c:pt>
                <c:pt idx="3">
                  <c:v>5.7571137378340999E-2</c:v>
                </c:pt>
                <c:pt idx="4">
                  <c:v>4.3609969584465391E-2</c:v>
                </c:pt>
                <c:pt idx="5">
                  <c:v>2.49831462902011E-2</c:v>
                </c:pt>
                <c:pt idx="6">
                  <c:v>2.49831462902011E-2</c:v>
                </c:pt>
                <c:pt idx="7">
                  <c:v>0</c:v>
                </c:pt>
                <c:pt idx="8">
                  <c:v>1.93595392568435E-2</c:v>
                </c:pt>
                <c:pt idx="9">
                  <c:v>2.5749120562839799E-2</c:v>
                </c:pt>
                <c:pt idx="10">
                  <c:v>8.2317073170731711E-2</c:v>
                </c:pt>
                <c:pt idx="11">
                  <c:v>1.7899761336515514E-2</c:v>
                </c:pt>
                <c:pt idx="12" formatCode="0.0%">
                  <c:v>2.406957960511345E-2</c:v>
                </c:pt>
                <c:pt idx="13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F41-4B85-AC03-1951BB4F32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756128000"/>
        <c:axId val="-1756142144"/>
      </c:barChart>
      <c:lineChart>
        <c:grouping val="standard"/>
        <c:varyColors val="0"/>
        <c:ser>
          <c:idx val="5"/>
          <c:order val="2"/>
          <c:tx>
            <c:strRef>
              <c:f>'J-TL_SEM'!$B$53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CF41-4B85-AC03-1951BB4F324F}"/>
              </c:ext>
            </c:extLst>
          </c:dPt>
          <c:cat>
            <c:strRef>
              <c:f>'J-TL_SEM'!$C$50:$EI$50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'J-TL_SEM'!$C$53:$EI$53</c:f>
              <c:numCache>
                <c:formatCode>0.0</c:formatCode>
                <c:ptCount val="14"/>
                <c:pt idx="0" formatCode="0.00">
                  <c:v>2.3303442373165435</c:v>
                </c:pt>
                <c:pt idx="1">
                  <c:v>0.60863714464229934</c:v>
                </c:pt>
                <c:pt idx="2">
                  <c:v>1.1530018761726077</c:v>
                </c:pt>
                <c:pt idx="3">
                  <c:v>3.1261127596439171</c:v>
                </c:pt>
                <c:pt idx="4">
                  <c:v>1.5881660673422686</c:v>
                </c:pt>
                <c:pt idx="5">
                  <c:v>4.1721854304635757</c:v>
                </c:pt>
                <c:pt idx="6">
                  <c:v>4.1721854304635757</c:v>
                </c:pt>
                <c:pt idx="7">
                  <c:v>0</c:v>
                </c:pt>
                <c:pt idx="8">
                  <c:v>1.508108108108108</c:v>
                </c:pt>
                <c:pt idx="9">
                  <c:v>4.0941101694915263</c:v>
                </c:pt>
                <c:pt idx="10">
                  <c:v>13.5</c:v>
                </c:pt>
                <c:pt idx="11">
                  <c:v>0.75</c:v>
                </c:pt>
                <c:pt idx="12" formatCode="0.00">
                  <c:v>2.1817942133776156</c:v>
                </c:pt>
                <c:pt idx="13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CF41-4B85-AC03-1951BB4F324F}"/>
            </c:ext>
          </c:extLst>
        </c:ser>
        <c:ser>
          <c:idx val="4"/>
          <c:order val="3"/>
          <c:tx>
            <c:strRef>
              <c:f>'J-TL_SEM'!$B$54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'J-TL_SEM'!$C$50:$EI$50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'J-TL_SEM'!$C$54:$EI$54</c:f>
              <c:numCache>
                <c:formatCode>0.0</c:formatCode>
                <c:ptCount val="14"/>
                <c:pt idx="0" formatCode="0.00">
                  <c:v>19.208789847539848</c:v>
                </c:pt>
                <c:pt idx="1">
                  <c:v>85.353750000000005</c:v>
                </c:pt>
                <c:pt idx="2">
                  <c:v>5.5</c:v>
                </c:pt>
                <c:pt idx="3">
                  <c:v>1.7</c:v>
                </c:pt>
                <c:pt idx="4">
                  <c:v>1.4575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6.1</c:v>
                </c:pt>
                <c:pt idx="9">
                  <c:v>9</c:v>
                </c:pt>
                <c:pt idx="10">
                  <c:v>4</c:v>
                </c:pt>
                <c:pt idx="11">
                  <c:v>24.1</c:v>
                </c:pt>
                <c:pt idx="12" formatCode="0.00">
                  <c:v>48.693429106029107</c:v>
                </c:pt>
                <c:pt idx="13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CF41-4B85-AC03-1951BB4F32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56141056"/>
        <c:axId val="-1756145952"/>
      </c:lineChart>
      <c:catAx>
        <c:axId val="-17561280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56142144"/>
        <c:crosses val="autoZero"/>
        <c:auto val="1"/>
        <c:lblAlgn val="ctr"/>
        <c:lblOffset val="100"/>
        <c:noMultiLvlLbl val="0"/>
      </c:catAx>
      <c:valAx>
        <c:axId val="-175614214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 sz="1200"/>
                </a:pPr>
                <a:r>
                  <a:rPr lang="en-US" sz="1200"/>
                  <a:t>% DISPONIBILIDAD FISICA
% UTILIZACION</a:t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1756128000"/>
        <c:crosses val="autoZero"/>
        <c:crossBetween val="between"/>
      </c:valAx>
      <c:valAx>
        <c:axId val="-1756145952"/>
        <c:scaling>
          <c:orientation val="minMax"/>
          <c:max val="9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1756141056"/>
        <c:crosses val="max"/>
        <c:crossBetween val="between"/>
        <c:majorUnit val="10"/>
      </c:valAx>
      <c:catAx>
        <c:axId val="-17561410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756145952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txPr>
          <a:bodyPr/>
          <a:lstStyle/>
          <a:p>
            <a:pPr rtl="0">
              <a:defRPr sz="1200"/>
            </a:pPr>
            <a:endParaRPr lang="es-PE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'J-TL_SEM'!$B$19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'J-TL_SEM'!$D$18:$EJ$18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'J-TL_SEM'!$C$19:$EI$19</c:f>
              <c:numCache>
                <c:formatCode>0%</c:formatCode>
                <c:ptCount val="14"/>
                <c:pt idx="0" formatCode="0.0%">
                  <c:v>0.93692498473748453</c:v>
                </c:pt>
                <c:pt idx="1">
                  <c:v>0.93553571428571436</c:v>
                </c:pt>
                <c:pt idx="2">
                  <c:v>0.74226190476190501</c:v>
                </c:pt>
                <c:pt idx="3">
                  <c:v>0.96964285714285703</c:v>
                </c:pt>
                <c:pt idx="4">
                  <c:v>0.86708333333333343</c:v>
                </c:pt>
                <c:pt idx="5">
                  <c:v>0.99404761904761896</c:v>
                </c:pt>
                <c:pt idx="6">
                  <c:v>1</c:v>
                </c:pt>
                <c:pt idx="7">
                  <c:v>1</c:v>
                </c:pt>
                <c:pt idx="8">
                  <c:v>0.92738095238095197</c:v>
                </c:pt>
                <c:pt idx="9">
                  <c:v>0.94642857142857095</c:v>
                </c:pt>
                <c:pt idx="10">
                  <c:v>0.97619047619047616</c:v>
                </c:pt>
                <c:pt idx="11">
                  <c:v>0.49880952380952381</c:v>
                </c:pt>
                <c:pt idx="12" formatCode="0.0%">
                  <c:v>0.86152991725536376</c:v>
                </c:pt>
                <c:pt idx="13" formatCode="0.0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9DC-4B87-9D1D-3090C4F63793}"/>
            </c:ext>
          </c:extLst>
        </c:ser>
        <c:ser>
          <c:idx val="1"/>
          <c:order val="1"/>
          <c:tx>
            <c:strRef>
              <c:f>'J-TL_SEM'!$B$20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'J-TL_SEM'!$D$18:$EJ$18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'J-TL_SEM'!$D$20:$EJ$20</c:f>
              <c:numCache>
                <c:formatCode>0%</c:formatCode>
                <c:ptCount val="15"/>
                <c:pt idx="0" formatCode="0.0%">
                  <c:v>5.0505591330469932E-2</c:v>
                </c:pt>
                <c:pt idx="1">
                  <c:v>3.0979812668692472E-2</c:v>
                </c:pt>
                <c:pt idx="2">
                  <c:v>1.8492411807098801E-2</c:v>
                </c:pt>
                <c:pt idx="3">
                  <c:v>5.7571137378340999E-2</c:v>
                </c:pt>
                <c:pt idx="4">
                  <c:v>4.3609969584465391E-2</c:v>
                </c:pt>
                <c:pt idx="5">
                  <c:v>2.49831462902011E-2</c:v>
                </c:pt>
                <c:pt idx="6">
                  <c:v>2.49831462902011E-2</c:v>
                </c:pt>
                <c:pt idx="7">
                  <c:v>0</c:v>
                </c:pt>
                <c:pt idx="8">
                  <c:v>1.93595392568435E-2</c:v>
                </c:pt>
                <c:pt idx="9">
                  <c:v>2.5749120562839799E-2</c:v>
                </c:pt>
                <c:pt idx="10">
                  <c:v>8.2317073170731711E-2</c:v>
                </c:pt>
                <c:pt idx="11">
                  <c:v>1.7899761336515514E-2</c:v>
                </c:pt>
                <c:pt idx="12" formatCode="0.0%">
                  <c:v>3.8145488641484745E-2</c:v>
                </c:pt>
                <c:pt idx="13" formatCode="0.00%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9DC-4B87-9D1D-3090C4F637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56100256"/>
        <c:axId val="-1756104608"/>
      </c:lineChart>
      <c:catAx>
        <c:axId val="-17561002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104608"/>
        <c:crosses val="autoZero"/>
        <c:auto val="1"/>
        <c:lblAlgn val="ctr"/>
        <c:lblOffset val="100"/>
        <c:noMultiLvlLbl val="0"/>
      </c:catAx>
      <c:valAx>
        <c:axId val="-175610460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100256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MX_SEM!$B$12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FBC3-49ED-869E-3EC5298637D1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4257-4D05-A1B3-953B99A170F3}"/>
              </c:ext>
            </c:extLst>
          </c:dPt>
          <c:cat>
            <c:strRef>
              <c:f>MX_SEM!$C$1:$EJ$1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MX_SEM!$C$2:$EJ$2</c:f>
              <c:numCache>
                <c:formatCode>0%</c:formatCode>
                <c:ptCount val="14"/>
                <c:pt idx="0" formatCode="0.0%">
                  <c:v>0.90588675213675229</c:v>
                </c:pt>
                <c:pt idx="1">
                  <c:v>1</c:v>
                </c:pt>
                <c:pt idx="2">
                  <c:v>0.81345238095238104</c:v>
                </c:pt>
                <c:pt idx="3">
                  <c:v>0.99285714285714299</c:v>
                </c:pt>
                <c:pt idx="4">
                  <c:v>0.9464285714285714</c:v>
                </c:pt>
                <c:pt idx="5">
                  <c:v>0.99404761904761896</c:v>
                </c:pt>
                <c:pt idx="6">
                  <c:v>0.98629999999999995</c:v>
                </c:pt>
                <c:pt idx="7">
                  <c:v>0.98511904761904778</c:v>
                </c:pt>
                <c:pt idx="8">
                  <c:v>0.94940476190476197</c:v>
                </c:pt>
                <c:pt idx="9">
                  <c:v>0.96250000000000002</c:v>
                </c:pt>
                <c:pt idx="10">
                  <c:v>0.99583333333333324</c:v>
                </c:pt>
                <c:pt idx="11">
                  <c:v>0.93452380952380953</c:v>
                </c:pt>
                <c:pt idx="12" formatCode="0.0%">
                  <c:v>0.90454827097505686</c:v>
                </c:pt>
                <c:pt idx="13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257-4D05-A1B3-953B99A170F3}"/>
            </c:ext>
          </c:extLst>
        </c:ser>
        <c:ser>
          <c:idx val="10"/>
          <c:order val="1"/>
          <c:tx>
            <c:strRef>
              <c:f>MX_SEM!$B$3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FBC3-49ED-869E-3EC5298637D1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892A-4781-8C9D-4A436C89BC95}"/>
              </c:ext>
            </c:extLst>
          </c:dPt>
          <c:val>
            <c:numRef>
              <c:f>MX_SEM!$C$3:$EJ$3</c:f>
              <c:numCache>
                <c:formatCode>0%</c:formatCode>
                <c:ptCount val="14"/>
                <c:pt idx="0" formatCode="0.0%">
                  <c:v>0.37733946744103836</c:v>
                </c:pt>
                <c:pt idx="1">
                  <c:v>0.12994047619047619</c:v>
                </c:pt>
                <c:pt idx="2">
                  <c:v>0.15366603248939001</c:v>
                </c:pt>
                <c:pt idx="3">
                  <c:v>0.25779376498800999</c:v>
                </c:pt>
                <c:pt idx="4">
                  <c:v>0.30194968553459117</c:v>
                </c:pt>
                <c:pt idx="5">
                  <c:v>0.32335329341317398</c:v>
                </c:pt>
                <c:pt idx="6">
                  <c:v>0.4254</c:v>
                </c:pt>
                <c:pt idx="7">
                  <c:v>0.24471299093655588</c:v>
                </c:pt>
                <c:pt idx="8">
                  <c:v>0.35736677115987497</c:v>
                </c:pt>
                <c:pt idx="9">
                  <c:v>0.30909090909090903</c:v>
                </c:pt>
                <c:pt idx="10">
                  <c:v>0.26897788404064554</c:v>
                </c:pt>
                <c:pt idx="11">
                  <c:v>0.2038216560509554</c:v>
                </c:pt>
                <c:pt idx="12" formatCode="0.0%">
                  <c:v>0.26937545077862268</c:v>
                </c:pt>
                <c:pt idx="13" formatCode="0.00%">
                  <c:v>0.3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257-4D05-A1B3-953B99A170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756116032"/>
        <c:axId val="-1756126368"/>
      </c:barChart>
      <c:lineChart>
        <c:grouping val="standard"/>
        <c:varyColors val="0"/>
        <c:ser>
          <c:idx val="5"/>
          <c:order val="2"/>
          <c:tx>
            <c:strRef>
              <c:f>MX_SEM!$B$4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4257-4D05-A1B3-953B99A170F3}"/>
              </c:ext>
            </c:extLst>
          </c:dPt>
          <c:cat>
            <c:strRef>
              <c:f>MX_SEM!$C$1:$EJ$1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MX_SEM!$C$4:$EJ$4</c:f>
              <c:numCache>
                <c:formatCode>0.00</c:formatCode>
                <c:ptCount val="14"/>
                <c:pt idx="0">
                  <c:v>40.264423076923066</c:v>
                </c:pt>
                <c:pt idx="1">
                  <c:v>21.83</c:v>
                </c:pt>
                <c:pt idx="2">
                  <c:v>10.5</c:v>
                </c:pt>
                <c:pt idx="3">
                  <c:v>43</c:v>
                </c:pt>
                <c:pt idx="4">
                  <c:v>24.004999999999999</c:v>
                </c:pt>
                <c:pt idx="5">
                  <c:v>54</c:v>
                </c:pt>
                <c:pt idx="6">
                  <c:v>70.5</c:v>
                </c:pt>
                <c:pt idx="7">
                  <c:v>40.5</c:v>
                </c:pt>
                <c:pt idx="8">
                  <c:v>57</c:v>
                </c:pt>
                <c:pt idx="9">
                  <c:v>49.98</c:v>
                </c:pt>
                <c:pt idx="10">
                  <c:v>45</c:v>
                </c:pt>
                <c:pt idx="11">
                  <c:v>16</c:v>
                </c:pt>
                <c:pt idx="12">
                  <c:v>36.693333333333335</c:v>
                </c:pt>
                <c:pt idx="13">
                  <c:v>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257-4D05-A1B3-953B99A170F3}"/>
            </c:ext>
          </c:extLst>
        </c:ser>
        <c:ser>
          <c:idx val="4"/>
          <c:order val="3"/>
          <c:tx>
            <c:strRef>
              <c:f>MX_SEM!$B$5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MX_SEM!$C$1:$EJ$1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MX_SEM!$C$5:$EJ$5</c:f>
              <c:numCache>
                <c:formatCode>0.00</c:formatCode>
                <c:ptCount val="14"/>
                <c:pt idx="0">
                  <c:v>5.8260256410256419</c:v>
                </c:pt>
                <c:pt idx="1">
                  <c:v>0</c:v>
                </c:pt>
                <c:pt idx="2">
                  <c:v>15.670000000000002</c:v>
                </c:pt>
                <c:pt idx="3">
                  <c:v>1.2</c:v>
                </c:pt>
                <c:pt idx="4">
                  <c:v>0.5</c:v>
                </c:pt>
                <c:pt idx="5">
                  <c:v>1</c:v>
                </c:pt>
                <c:pt idx="6">
                  <c:v>2.2999999999999998</c:v>
                </c:pt>
                <c:pt idx="7">
                  <c:v>2.5</c:v>
                </c:pt>
                <c:pt idx="8">
                  <c:v>1</c:v>
                </c:pt>
                <c:pt idx="9">
                  <c:v>6.3</c:v>
                </c:pt>
                <c:pt idx="10">
                  <c:v>0.7</c:v>
                </c:pt>
                <c:pt idx="11">
                  <c:v>2</c:v>
                </c:pt>
                <c:pt idx="12">
                  <c:v>10.082440476190476</c:v>
                </c:pt>
                <c:pt idx="13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4257-4D05-A1B3-953B99A170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56140512"/>
        <c:axId val="-1756147040"/>
      </c:lineChart>
      <c:catAx>
        <c:axId val="-17561160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56126368"/>
        <c:crosses val="autoZero"/>
        <c:auto val="1"/>
        <c:lblAlgn val="ctr"/>
        <c:lblOffset val="100"/>
        <c:noMultiLvlLbl val="0"/>
      </c:catAx>
      <c:valAx>
        <c:axId val="-175612636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56116032"/>
        <c:crosses val="autoZero"/>
        <c:crossBetween val="between"/>
      </c:valAx>
      <c:valAx>
        <c:axId val="-1756147040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56140512"/>
        <c:crosses val="max"/>
        <c:crossBetween val="between"/>
      </c:valAx>
      <c:catAx>
        <c:axId val="-175614051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756147040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MX_SEM!$B$28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9E33-480A-938A-5EDE3F8F1115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6D8D-4740-9CD3-D1F4947D902B}"/>
              </c:ext>
            </c:extLst>
          </c:dPt>
          <c:val>
            <c:numRef>
              <c:f>MX_SEM!$C$18:$EJ$18</c:f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MX_SEM!$C$17:$EJ$17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6D8D-4740-9CD3-D1F4947D902B}"/>
            </c:ext>
          </c:extLst>
        </c:ser>
        <c:ser>
          <c:idx val="10"/>
          <c:order val="1"/>
          <c:tx>
            <c:strRef>
              <c:f>MX_SEM!$B$19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9E33-480A-938A-5EDE3F8F1115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5FBF-43F6-96D4-30C7FEF6F346}"/>
              </c:ext>
            </c:extLst>
          </c:dPt>
          <c:val>
            <c:numRef>
              <c:f>MX_SEM!$C$19:$EJ$19</c:f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MX_SEM!$C$17:$EJ$17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6D8D-4740-9CD3-D1F4947D90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756130720"/>
        <c:axId val="-1756139968"/>
      </c:barChart>
      <c:lineChart>
        <c:grouping val="standard"/>
        <c:varyColors val="0"/>
        <c:ser>
          <c:idx val="5"/>
          <c:order val="2"/>
          <c:tx>
            <c:strRef>
              <c:f>MX_SEM!$B$20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6D8D-4740-9CD3-D1F4947D902B}"/>
              </c:ext>
            </c:extLst>
          </c:dPt>
          <c:val>
            <c:numRef>
              <c:f>MX_SEM!$C$20:$EJ$20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MX_SEM!$C$17:$EJ$17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6-6D8D-4740-9CD3-D1F4947D902B}"/>
            </c:ext>
          </c:extLst>
        </c:ser>
        <c:ser>
          <c:idx val="4"/>
          <c:order val="3"/>
          <c:tx>
            <c:strRef>
              <c:f>MX_SEM!$B$21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val>
            <c:numRef>
              <c:f>MX_SEM!$C$21:$EJ$21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MX_SEM!$C$17:$EJ$17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7-6D8D-4740-9CD3-D1F4947D90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56130176"/>
        <c:axId val="-1756129632"/>
      </c:lineChart>
      <c:catAx>
        <c:axId val="-17561307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56139968"/>
        <c:crosses val="autoZero"/>
        <c:auto val="1"/>
        <c:lblAlgn val="ctr"/>
        <c:lblOffset val="100"/>
        <c:noMultiLvlLbl val="0"/>
      </c:catAx>
      <c:valAx>
        <c:axId val="-175613996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56130720"/>
        <c:crosses val="autoZero"/>
        <c:crossBetween val="between"/>
      </c:valAx>
      <c:valAx>
        <c:axId val="-1756129632"/>
        <c:scaling>
          <c:orientation val="minMax"/>
          <c:max val="70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56130176"/>
        <c:crosses val="max"/>
        <c:crossBetween val="between"/>
      </c:valAx>
      <c:catAx>
        <c:axId val="-175613017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756129632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MX_SEM!$B$44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96A8-46BE-86A7-B9FBC0139467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D909-49CA-82FB-8AAF4655CDFA}"/>
              </c:ext>
            </c:extLst>
          </c:dPt>
          <c:cat>
            <c:strRef>
              <c:f>MX_SEM!$C$33:$EJ$33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MX_SEM!$C$34:$EJ$34</c:f>
              <c:numCache>
                <c:formatCode>0%</c:formatCode>
                <c:ptCount val="14"/>
                <c:pt idx="0" formatCode="0.0%">
                  <c:v>0.90963598901098919</c:v>
                </c:pt>
                <c:pt idx="1">
                  <c:v>0.89583333333333348</c:v>
                </c:pt>
                <c:pt idx="2">
                  <c:v>0.89482142857142799</c:v>
                </c:pt>
                <c:pt idx="3">
                  <c:v>1</c:v>
                </c:pt>
                <c:pt idx="4">
                  <c:v>0.65375000000000005</c:v>
                </c:pt>
                <c:pt idx="5">
                  <c:v>0.14285714285714299</c:v>
                </c:pt>
                <c:pt idx="6">
                  <c:v>0</c:v>
                </c:pt>
                <c:pt idx="7">
                  <c:v>0.80714285714285727</c:v>
                </c:pt>
                <c:pt idx="8">
                  <c:v>0.97023809523809501</c:v>
                </c:pt>
                <c:pt idx="9">
                  <c:v>0.90476190476190499</c:v>
                </c:pt>
                <c:pt idx="10">
                  <c:v>0.91369047619047616</c:v>
                </c:pt>
                <c:pt idx="11">
                  <c:v>1</c:v>
                </c:pt>
                <c:pt idx="12" formatCode="0.0%">
                  <c:v>0.8642063492063492</c:v>
                </c:pt>
                <c:pt idx="13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909-49CA-82FB-8AAF4655CDFA}"/>
            </c:ext>
          </c:extLst>
        </c:ser>
        <c:ser>
          <c:idx val="10"/>
          <c:order val="1"/>
          <c:tx>
            <c:strRef>
              <c:f>MX_SEM!$B$35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96A8-46BE-86A7-B9FBC0139467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B170-4B1E-8A59-C95C47D15808}"/>
              </c:ext>
            </c:extLst>
          </c:dPt>
          <c:cat>
            <c:strRef>
              <c:f>MX_SEM!$C$33:$EJ$33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MX_SEM!$C$35:$EJ$35</c:f>
              <c:numCache>
                <c:formatCode>0%</c:formatCode>
                <c:ptCount val="14"/>
                <c:pt idx="0" formatCode="0.0%">
                  <c:v>0.39813539821920663</c:v>
                </c:pt>
                <c:pt idx="1">
                  <c:v>0.47840531561461797</c:v>
                </c:pt>
                <c:pt idx="2">
                  <c:v>0.39246989955431399</c:v>
                </c:pt>
                <c:pt idx="3">
                  <c:v>0.536904761904762</c:v>
                </c:pt>
                <c:pt idx="4">
                  <c:v>0.29126832377310391</c:v>
                </c:pt>
                <c:pt idx="5">
                  <c:v>0</c:v>
                </c:pt>
                <c:pt idx="6">
                  <c:v>0</c:v>
                </c:pt>
                <c:pt idx="7">
                  <c:v>0.26548672566371684</c:v>
                </c:pt>
                <c:pt idx="8">
                  <c:v>0.38650306748466301</c:v>
                </c:pt>
                <c:pt idx="9">
                  <c:v>0.50013157894736804</c:v>
                </c:pt>
                <c:pt idx="10">
                  <c:v>0.41693811074918563</c:v>
                </c:pt>
                <c:pt idx="11">
                  <c:v>0.4107142857142857</c:v>
                </c:pt>
                <c:pt idx="12" formatCode="0.0%">
                  <c:v>0.3708394090563023</c:v>
                </c:pt>
                <c:pt idx="13" formatCode="0.00%">
                  <c:v>0.3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909-49CA-82FB-8AAF4655CD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756136704"/>
        <c:axId val="-1756136160"/>
      </c:barChart>
      <c:lineChart>
        <c:grouping val="standard"/>
        <c:varyColors val="0"/>
        <c:ser>
          <c:idx val="5"/>
          <c:order val="2"/>
          <c:tx>
            <c:strRef>
              <c:f>MX_SEM!$B$36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D909-49CA-82FB-8AAF4655CDFA}"/>
              </c:ext>
            </c:extLst>
          </c:dPt>
          <c:cat>
            <c:strRef>
              <c:f>MX_SEM!$C$33:$EJ$33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MX_SEM!$C$36:$EJ$36</c:f>
              <c:numCache>
                <c:formatCode>0.00</c:formatCode>
                <c:ptCount val="14"/>
                <c:pt idx="0">
                  <c:v>40.286698717948724</c:v>
                </c:pt>
                <c:pt idx="1">
                  <c:v>36</c:v>
                </c:pt>
                <c:pt idx="2">
                  <c:v>59</c:v>
                </c:pt>
                <c:pt idx="3">
                  <c:v>90.2</c:v>
                </c:pt>
                <c:pt idx="4">
                  <c:v>7.9975000000000005</c:v>
                </c:pt>
                <c:pt idx="5">
                  <c:v>0</c:v>
                </c:pt>
                <c:pt idx="6">
                  <c:v>0</c:v>
                </c:pt>
                <c:pt idx="7">
                  <c:v>12</c:v>
                </c:pt>
                <c:pt idx="8">
                  <c:v>63</c:v>
                </c:pt>
                <c:pt idx="9">
                  <c:v>38.01</c:v>
                </c:pt>
                <c:pt idx="10">
                  <c:v>32</c:v>
                </c:pt>
                <c:pt idx="11">
                  <c:v>69</c:v>
                </c:pt>
                <c:pt idx="12">
                  <c:v>48.169791666666661</c:v>
                </c:pt>
                <c:pt idx="13">
                  <c:v>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D909-49CA-82FB-8AAF4655CDFA}"/>
            </c:ext>
          </c:extLst>
        </c:ser>
        <c:ser>
          <c:idx val="4"/>
          <c:order val="3"/>
          <c:tx>
            <c:strRef>
              <c:f>MX_SEM!$B$37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MX_SEM!$C$33:$EJ$33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MX_SEM!$C$37:$EJ$37</c:f>
              <c:numCache>
                <c:formatCode>0.00</c:formatCode>
                <c:ptCount val="14"/>
                <c:pt idx="0">
                  <c:v>4.9111378205128213</c:v>
                </c:pt>
                <c:pt idx="1">
                  <c:v>0.75</c:v>
                </c:pt>
                <c:pt idx="2">
                  <c:v>9.17</c:v>
                </c:pt>
                <c:pt idx="3">
                  <c:v>0</c:v>
                </c:pt>
                <c:pt idx="4">
                  <c:v>14.5425</c:v>
                </c:pt>
                <c:pt idx="5">
                  <c:v>144</c:v>
                </c:pt>
                <c:pt idx="6">
                  <c:v>168</c:v>
                </c:pt>
                <c:pt idx="7">
                  <c:v>10.799999999999999</c:v>
                </c:pt>
                <c:pt idx="8">
                  <c:v>5</c:v>
                </c:pt>
                <c:pt idx="9">
                  <c:v>2</c:v>
                </c:pt>
                <c:pt idx="10">
                  <c:v>1.5</c:v>
                </c:pt>
                <c:pt idx="11">
                  <c:v>0</c:v>
                </c:pt>
                <c:pt idx="12">
                  <c:v>14.778422619047619</c:v>
                </c:pt>
                <c:pt idx="13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D909-49CA-82FB-8AAF4655CD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56137248"/>
        <c:axId val="-1756135072"/>
      </c:lineChart>
      <c:catAx>
        <c:axId val="-17561367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56136160"/>
        <c:crosses val="autoZero"/>
        <c:auto val="1"/>
        <c:lblAlgn val="ctr"/>
        <c:lblOffset val="100"/>
        <c:noMultiLvlLbl val="0"/>
      </c:catAx>
      <c:valAx>
        <c:axId val="-175613616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56136704"/>
        <c:crosses val="autoZero"/>
        <c:crossBetween val="between"/>
      </c:valAx>
      <c:valAx>
        <c:axId val="-1756135072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56137248"/>
        <c:crosses val="max"/>
        <c:crossBetween val="between"/>
      </c:valAx>
      <c:catAx>
        <c:axId val="-17561372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756135072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MX_SEM!$B$12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MX_SEM!#REF!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MX_SEM!#REF!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DA12-4987-B3FC-9D21F516FF41}"/>
            </c:ext>
          </c:extLst>
        </c:ser>
        <c:ser>
          <c:idx val="1"/>
          <c:order val="1"/>
          <c:tx>
            <c:strRef>
              <c:f>MX_SEM!$B$15</c:f>
              <c:strCache>
                <c:ptCount val="1"/>
                <c:pt idx="0">
                  <c:v>% CORREC. FALLA</c:v>
                </c:pt>
              </c:strCache>
            </c:strRef>
          </c:tx>
          <c:val>
            <c:numRef>
              <c:f>MX_SEM!#REF!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MX_SEM!#REF!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DA12-4987-B3FC-9D21F516FF41}"/>
            </c:ext>
          </c:extLst>
        </c:ser>
        <c:ser>
          <c:idx val="2"/>
          <c:order val="2"/>
          <c:tx>
            <c:strRef>
              <c:f>MX_SEM!$B$13</c:f>
              <c:strCache>
                <c:ptCount val="1"/>
                <c:pt idx="0">
                  <c:v>% PREVENTIVO</c:v>
                </c:pt>
              </c:strCache>
            </c:strRef>
          </c:tx>
          <c:val>
            <c:numRef>
              <c:f>MX_SEM!#REF!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MX_SEM!#REF!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DA12-4987-B3FC-9D21F516FF41}"/>
            </c:ext>
          </c:extLst>
        </c:ser>
        <c:ser>
          <c:idx val="3"/>
          <c:order val="3"/>
          <c:tx>
            <c:strRef>
              <c:f>MX_SEM!$B$14</c:f>
              <c:strCache>
                <c:ptCount val="1"/>
                <c:pt idx="0">
                  <c:v>% CORREC. PROG.</c:v>
                </c:pt>
              </c:strCache>
            </c:strRef>
          </c:tx>
          <c:val>
            <c:numRef>
              <c:f>MX_SEM!#REF!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MX_SEM!#REF!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DA12-4987-B3FC-9D21F516FF41}"/>
            </c:ext>
          </c:extLst>
        </c:ser>
        <c:ser>
          <c:idx val="4"/>
          <c:order val="4"/>
          <c:tx>
            <c:strRef>
              <c:f>MX_SEM!$B$10</c:f>
              <c:strCache>
                <c:ptCount val="1"/>
                <c:pt idx="0">
                  <c:v>H. PROG.SEM</c:v>
                </c:pt>
              </c:strCache>
            </c:strRef>
          </c:tx>
          <c:val>
            <c:numRef>
              <c:f>MX_SEM!#REF!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MX_SEM!#REF!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DA12-4987-B3FC-9D21F516FF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56146496"/>
        <c:axId val="-1756120384"/>
      </c:lineChart>
      <c:catAx>
        <c:axId val="-17561464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56120384"/>
        <c:crosses val="autoZero"/>
        <c:auto val="1"/>
        <c:lblAlgn val="ctr"/>
        <c:lblOffset val="100"/>
        <c:noMultiLvlLbl val="0"/>
      </c:catAx>
      <c:valAx>
        <c:axId val="-1756120384"/>
        <c:scaling>
          <c:orientation val="minMax"/>
          <c:max val="1"/>
          <c:min val="0.4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56146496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MX_SEM!$B$28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MX_SEM!#REF!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MX_SEM!#REF!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3FF4-4AF6-9E75-D21FA8F35B05}"/>
            </c:ext>
          </c:extLst>
        </c:ser>
        <c:ser>
          <c:idx val="1"/>
          <c:order val="1"/>
          <c:tx>
            <c:strRef>
              <c:f>MX_SEM!$B$31</c:f>
              <c:strCache>
                <c:ptCount val="1"/>
                <c:pt idx="0">
                  <c:v>% CORREC. FALLA</c:v>
                </c:pt>
              </c:strCache>
            </c:strRef>
          </c:tx>
          <c:val>
            <c:numRef>
              <c:f>MX_SEM!#REF!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MX_SEM!#REF!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3FF4-4AF6-9E75-D21FA8F35B05}"/>
            </c:ext>
          </c:extLst>
        </c:ser>
        <c:ser>
          <c:idx val="2"/>
          <c:order val="2"/>
          <c:tx>
            <c:strRef>
              <c:f>MX_SEM!$B$29</c:f>
              <c:strCache>
                <c:ptCount val="1"/>
                <c:pt idx="0">
                  <c:v>% PREVENTIVO</c:v>
                </c:pt>
              </c:strCache>
            </c:strRef>
          </c:tx>
          <c:val>
            <c:numRef>
              <c:f>MX_SEM!#REF!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MX_SEM!#REF!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3FF4-4AF6-9E75-D21FA8F35B05}"/>
            </c:ext>
          </c:extLst>
        </c:ser>
        <c:ser>
          <c:idx val="3"/>
          <c:order val="3"/>
          <c:tx>
            <c:strRef>
              <c:f>MX_SEM!$B$30</c:f>
              <c:strCache>
                <c:ptCount val="1"/>
                <c:pt idx="0">
                  <c:v>% CORREC. PROG.</c:v>
                </c:pt>
              </c:strCache>
            </c:strRef>
          </c:tx>
          <c:val>
            <c:numRef>
              <c:f>MX_SEM!#REF!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MX_SEM!#REF!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3FF4-4AF6-9E75-D21FA8F35B05}"/>
            </c:ext>
          </c:extLst>
        </c:ser>
        <c:ser>
          <c:idx val="4"/>
          <c:order val="4"/>
          <c:tx>
            <c:strRef>
              <c:f>MX_SEM!$B$26</c:f>
              <c:strCache>
                <c:ptCount val="1"/>
                <c:pt idx="0">
                  <c:v>H. PROG.SEM</c:v>
                </c:pt>
              </c:strCache>
            </c:strRef>
          </c:tx>
          <c:val>
            <c:numRef>
              <c:f>MX_SEM!#REF!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MX_SEM!#REF!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3FF4-4AF6-9E75-D21FA8F35B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56127456"/>
        <c:axId val="-1756133440"/>
      </c:lineChart>
      <c:catAx>
        <c:axId val="-17561274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56133440"/>
        <c:crosses val="autoZero"/>
        <c:auto val="1"/>
        <c:lblAlgn val="ctr"/>
        <c:lblOffset val="100"/>
        <c:noMultiLvlLbl val="0"/>
      </c:catAx>
      <c:valAx>
        <c:axId val="-1756133440"/>
        <c:scaling>
          <c:orientation val="minMax"/>
          <c:max val="1"/>
          <c:min val="0.30000000000000032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56127456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MX_SEM!$B$44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MX_SEM!#REF!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MX_SEM!#REF!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ADB3-435F-89FF-6E5109EEC375}"/>
            </c:ext>
          </c:extLst>
        </c:ser>
        <c:ser>
          <c:idx val="1"/>
          <c:order val="1"/>
          <c:tx>
            <c:strRef>
              <c:f>MX_SEM!$B$47</c:f>
              <c:strCache>
                <c:ptCount val="1"/>
                <c:pt idx="0">
                  <c:v>% CORREC. FALLA</c:v>
                </c:pt>
              </c:strCache>
            </c:strRef>
          </c:tx>
          <c:val>
            <c:numRef>
              <c:f>MX_SEM!#REF!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MX_SEM!#REF!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ADB3-435F-89FF-6E5109EEC375}"/>
            </c:ext>
          </c:extLst>
        </c:ser>
        <c:ser>
          <c:idx val="2"/>
          <c:order val="2"/>
          <c:tx>
            <c:strRef>
              <c:f>MX_SEM!$B$45</c:f>
              <c:strCache>
                <c:ptCount val="1"/>
                <c:pt idx="0">
                  <c:v>% PREVENTIVO</c:v>
                </c:pt>
              </c:strCache>
            </c:strRef>
          </c:tx>
          <c:val>
            <c:numRef>
              <c:f>MX_SEM!#REF!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MX_SEM!#REF!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ADB3-435F-89FF-6E5109EEC375}"/>
            </c:ext>
          </c:extLst>
        </c:ser>
        <c:ser>
          <c:idx val="3"/>
          <c:order val="3"/>
          <c:tx>
            <c:strRef>
              <c:f>MX_SEM!$B$46</c:f>
              <c:strCache>
                <c:ptCount val="1"/>
                <c:pt idx="0">
                  <c:v>% CORREC. PROG.</c:v>
                </c:pt>
              </c:strCache>
            </c:strRef>
          </c:tx>
          <c:val>
            <c:numRef>
              <c:f>MX_SEM!#REF!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MX_SEM!#REF!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ADB3-435F-89FF-6E5109EEC375}"/>
            </c:ext>
          </c:extLst>
        </c:ser>
        <c:ser>
          <c:idx val="4"/>
          <c:order val="4"/>
          <c:tx>
            <c:strRef>
              <c:f>MX_SEM!$B$42</c:f>
              <c:strCache>
                <c:ptCount val="1"/>
                <c:pt idx="0">
                  <c:v>H. PROG.SEM</c:v>
                </c:pt>
              </c:strCache>
            </c:strRef>
          </c:tx>
          <c:val>
            <c:numRef>
              <c:f>MX_SEM!#REF!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MX_SEM!#REF!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ADB3-435F-89FF-6E5109EEC3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56144864"/>
        <c:axId val="-1756145408"/>
      </c:lineChart>
      <c:catAx>
        <c:axId val="-17561448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56145408"/>
        <c:crosses val="autoZero"/>
        <c:auto val="1"/>
        <c:lblAlgn val="ctr"/>
        <c:lblOffset val="100"/>
        <c:noMultiLvlLbl val="0"/>
      </c:catAx>
      <c:valAx>
        <c:axId val="-1756145408"/>
        <c:scaling>
          <c:orientation val="minMax"/>
          <c:max val="1"/>
          <c:min val="0.30000000000000032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56144864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MX_SEM!$B$77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MX_SEM!#REF!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MX_SEM!#REF!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2900-4F27-9985-F2E557D01A27}"/>
            </c:ext>
          </c:extLst>
        </c:ser>
        <c:ser>
          <c:idx val="1"/>
          <c:order val="1"/>
          <c:tx>
            <c:strRef>
              <c:f>MX_SEM!$B$80</c:f>
              <c:strCache>
                <c:ptCount val="1"/>
                <c:pt idx="0">
                  <c:v>% CORREC. FALLA</c:v>
                </c:pt>
              </c:strCache>
            </c:strRef>
          </c:tx>
          <c:val>
            <c:numRef>
              <c:f>MX_SEM!#REF!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MX_SEM!#REF!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2900-4F27-9985-F2E557D01A27}"/>
            </c:ext>
          </c:extLst>
        </c:ser>
        <c:ser>
          <c:idx val="2"/>
          <c:order val="2"/>
          <c:tx>
            <c:strRef>
              <c:f>MX_SEM!$B$78</c:f>
              <c:strCache>
                <c:ptCount val="1"/>
                <c:pt idx="0">
                  <c:v>% PREVENTIVO</c:v>
                </c:pt>
              </c:strCache>
            </c:strRef>
          </c:tx>
          <c:val>
            <c:numRef>
              <c:f>MX_SEM!#REF!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MX_SEM!#REF!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2900-4F27-9985-F2E557D01A27}"/>
            </c:ext>
          </c:extLst>
        </c:ser>
        <c:ser>
          <c:idx val="3"/>
          <c:order val="3"/>
          <c:tx>
            <c:strRef>
              <c:f>MX_SEM!$B$79</c:f>
              <c:strCache>
                <c:ptCount val="1"/>
                <c:pt idx="0">
                  <c:v>% CORREC. PROG.</c:v>
                </c:pt>
              </c:strCache>
            </c:strRef>
          </c:tx>
          <c:val>
            <c:numRef>
              <c:f>MX_SEM!#REF!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MX_SEM!#REF!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2900-4F27-9985-F2E557D01A27}"/>
            </c:ext>
          </c:extLst>
        </c:ser>
        <c:ser>
          <c:idx val="4"/>
          <c:order val="4"/>
          <c:tx>
            <c:strRef>
              <c:f>MX_SEM!$B$75</c:f>
              <c:strCache>
                <c:ptCount val="1"/>
                <c:pt idx="0">
                  <c:v>H. PROG.SEM</c:v>
                </c:pt>
              </c:strCache>
            </c:strRef>
          </c:tx>
          <c:val>
            <c:numRef>
              <c:f>MX_SEM!#REF!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MX_SEM!#REF!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2900-4F27-9985-F2E557D01A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56119840"/>
        <c:axId val="-1756124736"/>
      </c:lineChart>
      <c:catAx>
        <c:axId val="-17561198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56124736"/>
        <c:crosses val="autoZero"/>
        <c:auto val="1"/>
        <c:lblAlgn val="ctr"/>
        <c:lblOffset val="100"/>
        <c:noMultiLvlLbl val="0"/>
      </c:catAx>
      <c:valAx>
        <c:axId val="-1756124736"/>
        <c:scaling>
          <c:orientation val="minMax"/>
          <c:max val="1"/>
          <c:min val="0.5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56119840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MX_SEM!$B$2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MX_SEM!$C$1:$ER$1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MX_SEM!$C$2:$EJ$2</c:f>
              <c:numCache>
                <c:formatCode>0%</c:formatCode>
                <c:ptCount val="14"/>
                <c:pt idx="0" formatCode="0.0%">
                  <c:v>0.90588675213675229</c:v>
                </c:pt>
                <c:pt idx="1">
                  <c:v>1</c:v>
                </c:pt>
                <c:pt idx="2">
                  <c:v>0.81345238095238104</c:v>
                </c:pt>
                <c:pt idx="3">
                  <c:v>0.99285714285714299</c:v>
                </c:pt>
                <c:pt idx="4">
                  <c:v>0.9464285714285714</c:v>
                </c:pt>
                <c:pt idx="5">
                  <c:v>0.99404761904761896</c:v>
                </c:pt>
                <c:pt idx="6">
                  <c:v>0.98629999999999995</c:v>
                </c:pt>
                <c:pt idx="7">
                  <c:v>0.98511904761904778</c:v>
                </c:pt>
                <c:pt idx="8">
                  <c:v>0.94940476190476197</c:v>
                </c:pt>
                <c:pt idx="9">
                  <c:v>0.96250000000000002</c:v>
                </c:pt>
                <c:pt idx="10">
                  <c:v>0.99583333333333324</c:v>
                </c:pt>
                <c:pt idx="11">
                  <c:v>0.93452380952380953</c:v>
                </c:pt>
                <c:pt idx="12" formatCode="0.0%">
                  <c:v>0.90454827097505686</c:v>
                </c:pt>
                <c:pt idx="13" formatCode="0.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643-43B5-B230-879A8051CF57}"/>
            </c:ext>
          </c:extLst>
        </c:ser>
        <c:ser>
          <c:idx val="1"/>
          <c:order val="1"/>
          <c:tx>
            <c:strRef>
              <c:f>MX_SEM!$B$3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MX_SEM!$C$1:$ER$1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MX_SEM!$C$3:$EJ$3</c:f>
              <c:numCache>
                <c:formatCode>0%</c:formatCode>
                <c:ptCount val="14"/>
                <c:pt idx="0" formatCode="0.0%">
                  <c:v>0.37733946744103836</c:v>
                </c:pt>
                <c:pt idx="1">
                  <c:v>0.12994047619047619</c:v>
                </c:pt>
                <c:pt idx="2">
                  <c:v>0.15366603248939001</c:v>
                </c:pt>
                <c:pt idx="3">
                  <c:v>0.25779376498800999</c:v>
                </c:pt>
                <c:pt idx="4">
                  <c:v>0.30194968553459117</c:v>
                </c:pt>
                <c:pt idx="5">
                  <c:v>0.32335329341317398</c:v>
                </c:pt>
                <c:pt idx="6">
                  <c:v>0.4254</c:v>
                </c:pt>
                <c:pt idx="7">
                  <c:v>0.24471299093655588</c:v>
                </c:pt>
                <c:pt idx="8">
                  <c:v>0.35736677115987497</c:v>
                </c:pt>
                <c:pt idx="9">
                  <c:v>0.30909090909090903</c:v>
                </c:pt>
                <c:pt idx="10">
                  <c:v>0.26897788404064554</c:v>
                </c:pt>
                <c:pt idx="11">
                  <c:v>0.2038216560509554</c:v>
                </c:pt>
                <c:pt idx="12" formatCode="0.0%">
                  <c:v>0.26937545077862268</c:v>
                </c:pt>
                <c:pt idx="13" formatCode="0.00%">
                  <c:v>0.3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81C-4587-A64A-C296415A74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56131808"/>
        <c:axId val="-1756143232"/>
      </c:lineChart>
      <c:catAx>
        <c:axId val="-17561318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143232"/>
        <c:crosses val="autoZero"/>
        <c:auto val="1"/>
        <c:lblAlgn val="ctr"/>
        <c:lblOffset val="100"/>
        <c:noMultiLvlLbl val="0"/>
      </c:catAx>
      <c:valAx>
        <c:axId val="-175614323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131808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MX_SEM!$B$18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val>
            <c:numRef>
              <c:f>MX_SEM!$C$18:$EJ$18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MX_SEM!$C$17:$EJ$17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EA54-4AA3-A3FC-4DC7BBFA652F}"/>
            </c:ext>
          </c:extLst>
        </c:ser>
        <c:ser>
          <c:idx val="1"/>
          <c:order val="1"/>
          <c:tx>
            <c:strRef>
              <c:f>MX_SEM!$B$19</c:f>
              <c:strCache>
                <c:ptCount val="1"/>
                <c:pt idx="0">
                  <c:v>UTIL</c:v>
                </c:pt>
              </c:strCache>
            </c:strRef>
          </c:tx>
          <c:val>
            <c:numRef>
              <c:f>MX_SEM!$C$19:$EJ$19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MX_SEM!$C$17:$EJ$17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AB3D-439C-9DCC-A4D7F4088E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56138880"/>
        <c:axId val="-1756124192"/>
      </c:lineChart>
      <c:catAx>
        <c:axId val="-17561388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124192"/>
        <c:crosses val="autoZero"/>
        <c:auto val="1"/>
        <c:lblAlgn val="ctr"/>
        <c:lblOffset val="100"/>
        <c:noMultiLvlLbl val="0"/>
      </c:catAx>
      <c:valAx>
        <c:axId val="-175612419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138880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MX_SEM!$B$34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MX_SEM!$C$33:$EJ$33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MX_SEM!$C$34:$EJ$34</c:f>
              <c:numCache>
                <c:formatCode>0%</c:formatCode>
                <c:ptCount val="14"/>
                <c:pt idx="0" formatCode="0.0%">
                  <c:v>0.90963598901098919</c:v>
                </c:pt>
                <c:pt idx="1">
                  <c:v>0.89583333333333348</c:v>
                </c:pt>
                <c:pt idx="2">
                  <c:v>0.89482142857142799</c:v>
                </c:pt>
                <c:pt idx="3">
                  <c:v>1</c:v>
                </c:pt>
                <c:pt idx="4">
                  <c:v>0.65375000000000005</c:v>
                </c:pt>
                <c:pt idx="5">
                  <c:v>0.14285714285714299</c:v>
                </c:pt>
                <c:pt idx="6">
                  <c:v>0</c:v>
                </c:pt>
                <c:pt idx="7">
                  <c:v>0.80714285714285727</c:v>
                </c:pt>
                <c:pt idx="8">
                  <c:v>0.97023809523809501</c:v>
                </c:pt>
                <c:pt idx="9">
                  <c:v>0.90476190476190499</c:v>
                </c:pt>
                <c:pt idx="10">
                  <c:v>0.91369047619047616</c:v>
                </c:pt>
                <c:pt idx="11">
                  <c:v>1</c:v>
                </c:pt>
                <c:pt idx="12" formatCode="0.0%">
                  <c:v>0.8642063492063492</c:v>
                </c:pt>
                <c:pt idx="13" formatCode="0.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472-4670-A326-1D4F37C2B348}"/>
            </c:ext>
          </c:extLst>
        </c:ser>
        <c:ser>
          <c:idx val="1"/>
          <c:order val="1"/>
          <c:tx>
            <c:strRef>
              <c:f>MX_SEM!$B$35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MX_SEM!$C$33:$EJ$33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MX_SEM!$C$35:$EJ$35</c:f>
              <c:numCache>
                <c:formatCode>0%</c:formatCode>
                <c:ptCount val="14"/>
                <c:pt idx="0" formatCode="0.0%">
                  <c:v>0.39813539821920663</c:v>
                </c:pt>
                <c:pt idx="1">
                  <c:v>0.47840531561461797</c:v>
                </c:pt>
                <c:pt idx="2">
                  <c:v>0.39246989955431399</c:v>
                </c:pt>
                <c:pt idx="3">
                  <c:v>0.536904761904762</c:v>
                </c:pt>
                <c:pt idx="4">
                  <c:v>0.29126832377310391</c:v>
                </c:pt>
                <c:pt idx="5">
                  <c:v>0</c:v>
                </c:pt>
                <c:pt idx="6">
                  <c:v>0</c:v>
                </c:pt>
                <c:pt idx="7">
                  <c:v>0.26548672566371684</c:v>
                </c:pt>
                <c:pt idx="8">
                  <c:v>0.38650306748466301</c:v>
                </c:pt>
                <c:pt idx="9">
                  <c:v>0.50013157894736804</c:v>
                </c:pt>
                <c:pt idx="10">
                  <c:v>0.41693811074918563</c:v>
                </c:pt>
                <c:pt idx="11">
                  <c:v>0.4107142857142857</c:v>
                </c:pt>
                <c:pt idx="12" formatCode="0.0%">
                  <c:v>0.3708394090563023</c:v>
                </c:pt>
                <c:pt idx="13" formatCode="0.00%">
                  <c:v>0.3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EDD-4C27-949E-8A64562B3B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56121472"/>
        <c:axId val="-1756123648"/>
      </c:lineChart>
      <c:catAx>
        <c:axId val="-17561214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123648"/>
        <c:crosses val="autoZero"/>
        <c:auto val="1"/>
        <c:lblAlgn val="ctr"/>
        <c:lblOffset val="100"/>
        <c:noMultiLvlLbl val="0"/>
      </c:catAx>
      <c:valAx>
        <c:axId val="-175612364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121472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344949339911395"/>
          <c:y val="0.1329655964606323"/>
          <c:w val="0.83100883390837144"/>
          <c:h val="0.70298028399895895"/>
        </c:manualLayout>
      </c:layout>
      <c:lineChart>
        <c:grouping val="standard"/>
        <c:varyColors val="0"/>
        <c:ser>
          <c:idx val="0"/>
          <c:order val="0"/>
          <c:tx>
            <c:strRef>
              <c:f>MX_SEM!$B$67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MX_SEM!$C$66:$EJ$66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MX_SEM!$C$67:$EJ$67</c:f>
              <c:numCache>
                <c:formatCode>0%</c:formatCode>
                <c:ptCount val="14"/>
                <c:pt idx="0" formatCode="0.0%">
                  <c:v>0.91005558099308081</c:v>
                </c:pt>
                <c:pt idx="1">
                  <c:v>0.95014880952380953</c:v>
                </c:pt>
                <c:pt idx="2">
                  <c:v>0.92706845238095226</c:v>
                </c:pt>
                <c:pt idx="3">
                  <c:v>0.98308035714285724</c:v>
                </c:pt>
                <c:pt idx="4">
                  <c:v>0.86672619047619059</c:v>
                </c:pt>
                <c:pt idx="5">
                  <c:v>0.69444444444444431</c:v>
                </c:pt>
                <c:pt idx="6">
                  <c:v>0.63826666666666665</c:v>
                </c:pt>
                <c:pt idx="7">
                  <c:v>0.93075396825396839</c:v>
                </c:pt>
                <c:pt idx="8">
                  <c:v>0.97321428571428559</c:v>
                </c:pt>
                <c:pt idx="9">
                  <c:v>0.94186507936507935</c:v>
                </c:pt>
                <c:pt idx="10">
                  <c:v>0.95793650793650797</c:v>
                </c:pt>
                <c:pt idx="11">
                  <c:v>0.97817460317460314</c:v>
                </c:pt>
                <c:pt idx="12" formatCode="0.0%">
                  <c:v>0.92077423280423287</c:v>
                </c:pt>
                <c:pt idx="13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304-4EFD-ABB3-880DC407F1A5}"/>
            </c:ext>
          </c:extLst>
        </c:ser>
        <c:ser>
          <c:idx val="1"/>
          <c:order val="1"/>
          <c:tx>
            <c:strRef>
              <c:f>MX_SEM!$B$68</c:f>
              <c:strCache>
                <c:ptCount val="1"/>
                <c:pt idx="0">
                  <c:v>UTIL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MX_SEM!$C$66:$EJ$66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MX_SEM!$C$68:$EJ$68</c:f>
              <c:numCache>
                <c:formatCode>0%</c:formatCode>
                <c:ptCount val="14"/>
                <c:pt idx="0" formatCode="0.0%">
                  <c:v>0.31662252664400625</c:v>
                </c:pt>
                <c:pt idx="1">
                  <c:v>0.27542526374074727</c:v>
                </c:pt>
                <c:pt idx="2">
                  <c:v>0.20424231634425927</c:v>
                </c:pt>
                <c:pt idx="3">
                  <c:v>0.33396740830921234</c:v>
                </c:pt>
                <c:pt idx="4">
                  <c:v>0.24932663802319996</c:v>
                </c:pt>
                <c:pt idx="5">
                  <c:v>0.23147415860103701</c:v>
                </c:pt>
                <c:pt idx="6">
                  <c:v>0.24699000000000002</c:v>
                </c:pt>
                <c:pt idx="7">
                  <c:v>0.23554276267628138</c:v>
                </c:pt>
                <c:pt idx="8">
                  <c:v>0.30748042240532231</c:v>
                </c:pt>
                <c:pt idx="9">
                  <c:v>0.3148132931142083</c:v>
                </c:pt>
                <c:pt idx="10">
                  <c:v>0.29036705999167217</c:v>
                </c:pt>
                <c:pt idx="11">
                  <c:v>0.2465119805884137</c:v>
                </c:pt>
                <c:pt idx="12" formatCode="0.0%">
                  <c:v>0.49867556363862636</c:v>
                </c:pt>
                <c:pt idx="13">
                  <c:v>0.3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2E9-4DF7-AAE4-8063282DB0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56117120"/>
        <c:axId val="-1756123104"/>
      </c:lineChart>
      <c:catAx>
        <c:axId val="-17561171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123104"/>
        <c:crosses val="autoZero"/>
        <c:auto val="1"/>
        <c:lblAlgn val="ctr"/>
        <c:lblOffset val="100"/>
        <c:noMultiLvlLbl val="0"/>
      </c:catAx>
      <c:valAx>
        <c:axId val="-175612310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UTILIZACION Y 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117120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MX_SEM!$A$1</c:f>
              <c:strCache>
                <c:ptCount val="1"/>
                <c:pt idx="0">
                  <c:v>MIXER VARIOMEC # 01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multiLvlStrRef>
              <c:f>MX_SEM!$C$1:$C$1</c:f>
            </c:multiLvlStrRef>
          </c:cat>
          <c:val>
            <c:numRef>
              <c:f>MX_SEM!$C$2:$C$2</c:f>
            </c:numRef>
          </c:val>
          <c:smooth val="0"/>
          <c:extLst>
            <c:ext xmlns:c16="http://schemas.microsoft.com/office/drawing/2014/chart" uri="{C3380CC4-5D6E-409C-BE32-E72D297353CC}">
              <c16:uniqueId val="{00000000-6564-487A-AE38-E92FB2B2BA2A}"/>
            </c:ext>
          </c:extLst>
        </c:ser>
        <c:ser>
          <c:idx val="1"/>
          <c:order val="1"/>
          <c:tx>
            <c:strRef>
              <c:f>MX_SEM!$A$17</c:f>
              <c:strCache>
                <c:ptCount val="1"/>
                <c:pt idx="0">
                  <c:v>MIXER NORMET #02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cat>
            <c:multiLvlStrRef>
              <c:f>MX_SEM!$C$1:$C$1</c:f>
            </c:multiLvlStrRef>
          </c:cat>
          <c:val>
            <c:numRef>
              <c:f>MX_SEM!$C$18:$C$18</c:f>
            </c:numRef>
          </c:val>
          <c:smooth val="0"/>
          <c:extLst>
            <c:ext xmlns:c16="http://schemas.microsoft.com/office/drawing/2014/chart" uri="{C3380CC4-5D6E-409C-BE32-E72D297353CC}">
              <c16:uniqueId val="{00000001-6564-487A-AE38-E92FB2B2BA2A}"/>
            </c:ext>
          </c:extLst>
        </c:ser>
        <c:ser>
          <c:idx val="2"/>
          <c:order val="2"/>
          <c:tx>
            <c:strRef>
              <c:f>MX_SEM!$A$33</c:f>
              <c:strCache>
                <c:ptCount val="1"/>
                <c:pt idx="0">
                  <c:v>MIXER UTIMEC # 03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/>
                </a:solidFill>
                <a:round/>
              </a:ln>
              <a:effectLst/>
            </c:spPr>
          </c:marker>
          <c:cat>
            <c:multiLvlStrRef>
              <c:f>MX_SEM!$C$1:$C$1</c:f>
            </c:multiLvlStrRef>
          </c:cat>
          <c:val>
            <c:numRef>
              <c:f>MX_SEM!$C$34:$C$34</c:f>
            </c:numRef>
          </c:val>
          <c:smooth val="0"/>
          <c:extLst>
            <c:ext xmlns:c16="http://schemas.microsoft.com/office/drawing/2014/chart" uri="{C3380CC4-5D6E-409C-BE32-E72D297353CC}">
              <c16:uniqueId val="{00000002-6564-487A-AE38-E92FB2B2BA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56138336"/>
        <c:axId val="-1756122560"/>
      </c:lineChart>
      <c:catAx>
        <c:axId val="-17561383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layout>
            <c:manualLayout>
              <c:xMode val="edge"/>
              <c:yMode val="edge"/>
              <c:x val="0.43487048109641502"/>
              <c:y val="0.94097217466406169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122560"/>
        <c:crosses val="autoZero"/>
        <c:auto val="1"/>
        <c:lblAlgn val="ctr"/>
        <c:lblOffset val="100"/>
        <c:noMultiLvlLbl val="0"/>
      </c:catAx>
      <c:valAx>
        <c:axId val="-1756122560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138336"/>
        <c:crosses val="autoZero"/>
        <c:crossBetween val="between"/>
        <c:majorUnit val="0.1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8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2764986296698009"/>
          <c:y val="0.41692236087526263"/>
          <c:w val="0.25837634431278733"/>
          <c:h val="0.1661550198202314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MX_SEM!$B$77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0CBF-44B4-BC68-D4AB7BD7A655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4062-4A1B-9791-44EF7131FFAA}"/>
              </c:ext>
            </c:extLst>
          </c:dPt>
          <c:cat>
            <c:strRef>
              <c:f>MX_SEM!$C$66:$EJ$66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MX_SEM!$C$67:$EJ$67</c:f>
              <c:numCache>
                <c:formatCode>0%</c:formatCode>
                <c:ptCount val="14"/>
                <c:pt idx="0" formatCode="0.0%">
                  <c:v>0.91005558099308081</c:v>
                </c:pt>
                <c:pt idx="1">
                  <c:v>0.95014880952380953</c:v>
                </c:pt>
                <c:pt idx="2">
                  <c:v>0.92706845238095226</c:v>
                </c:pt>
                <c:pt idx="3">
                  <c:v>0.98308035714285724</c:v>
                </c:pt>
                <c:pt idx="4">
                  <c:v>0.86672619047619059</c:v>
                </c:pt>
                <c:pt idx="5">
                  <c:v>0.69444444444444431</c:v>
                </c:pt>
                <c:pt idx="6">
                  <c:v>0.63826666666666665</c:v>
                </c:pt>
                <c:pt idx="7">
                  <c:v>0.93075396825396839</c:v>
                </c:pt>
                <c:pt idx="8">
                  <c:v>0.97321428571428559</c:v>
                </c:pt>
                <c:pt idx="9">
                  <c:v>0.94186507936507935</c:v>
                </c:pt>
                <c:pt idx="10">
                  <c:v>0.95793650793650797</c:v>
                </c:pt>
                <c:pt idx="11">
                  <c:v>0.97817460317460314</c:v>
                </c:pt>
                <c:pt idx="12" formatCode="0.0%">
                  <c:v>0.92077423280423287</c:v>
                </c:pt>
                <c:pt idx="13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062-4A1B-9791-44EF7131FFAA}"/>
            </c:ext>
          </c:extLst>
        </c:ser>
        <c:ser>
          <c:idx val="10"/>
          <c:order val="1"/>
          <c:tx>
            <c:strRef>
              <c:f>MX_SEM!$B$68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7-0CBF-44B4-BC68-D4AB7BD7A655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5AF2-43ED-8066-36A130B3AF3A}"/>
              </c:ext>
            </c:extLst>
          </c:dPt>
          <c:cat>
            <c:strRef>
              <c:f>MX_SEM!$C$66:$EJ$66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MX_SEM!$C$68:$EJ$68</c:f>
              <c:numCache>
                <c:formatCode>0%</c:formatCode>
                <c:ptCount val="14"/>
                <c:pt idx="0" formatCode="0.0%">
                  <c:v>0.31662252664400625</c:v>
                </c:pt>
                <c:pt idx="1">
                  <c:v>0.27542526374074727</c:v>
                </c:pt>
                <c:pt idx="2">
                  <c:v>0.20424231634425927</c:v>
                </c:pt>
                <c:pt idx="3">
                  <c:v>0.33396740830921234</c:v>
                </c:pt>
                <c:pt idx="4">
                  <c:v>0.24932663802319996</c:v>
                </c:pt>
                <c:pt idx="5">
                  <c:v>0.23147415860103701</c:v>
                </c:pt>
                <c:pt idx="6">
                  <c:v>0.24699000000000002</c:v>
                </c:pt>
                <c:pt idx="7">
                  <c:v>0.23554276267628138</c:v>
                </c:pt>
                <c:pt idx="8">
                  <c:v>0.30748042240532231</c:v>
                </c:pt>
                <c:pt idx="9">
                  <c:v>0.3148132931142083</c:v>
                </c:pt>
                <c:pt idx="10">
                  <c:v>0.29036705999167217</c:v>
                </c:pt>
                <c:pt idx="11">
                  <c:v>0.2465119805884137</c:v>
                </c:pt>
                <c:pt idx="12" formatCode="0.0%">
                  <c:v>0.49867556363862636</c:v>
                </c:pt>
                <c:pt idx="13">
                  <c:v>0.3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062-4A1B-9791-44EF7131FF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756120928"/>
        <c:axId val="-1756119296"/>
      </c:barChart>
      <c:lineChart>
        <c:grouping val="standard"/>
        <c:varyColors val="0"/>
        <c:ser>
          <c:idx val="5"/>
          <c:order val="2"/>
          <c:tx>
            <c:strRef>
              <c:f>MX_SEM!$B$69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4062-4A1B-9791-44EF7131FFAA}"/>
              </c:ext>
            </c:extLst>
          </c:dPt>
          <c:cat>
            <c:strRef>
              <c:f>MX_SEM!$C$66:$EJ$66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MX_SEM!$C$69:$EJ$69</c:f>
              <c:numCache>
                <c:formatCode>0.0</c:formatCode>
                <c:ptCount val="14"/>
                <c:pt idx="0" formatCode="0.00">
                  <c:v>34.974262820512827</c:v>
                </c:pt>
                <c:pt idx="1">
                  <c:v>33.204999999999998</c:v>
                </c:pt>
                <c:pt idx="2">
                  <c:v>28.75</c:v>
                </c:pt>
                <c:pt idx="3">
                  <c:v>54.849999999999994</c:v>
                </c:pt>
                <c:pt idx="4">
                  <c:v>19.334166666666665</c:v>
                </c:pt>
                <c:pt idx="5">
                  <c:v>37.666666666666664</c:v>
                </c:pt>
                <c:pt idx="6">
                  <c:v>39.909999999999997</c:v>
                </c:pt>
                <c:pt idx="7">
                  <c:v>28.5</c:v>
                </c:pt>
                <c:pt idx="8">
                  <c:v>50</c:v>
                </c:pt>
                <c:pt idx="9">
                  <c:v>36.586666666666666</c:v>
                </c:pt>
                <c:pt idx="10">
                  <c:v>30.666666666666668</c:v>
                </c:pt>
                <c:pt idx="11">
                  <c:v>35.333333333333336</c:v>
                </c:pt>
                <c:pt idx="12" formatCode="0.00">
                  <c:v>33.733972222222221</c:v>
                </c:pt>
                <c:pt idx="13">
                  <c:v>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062-4A1B-9791-44EF7131FFAA}"/>
            </c:ext>
          </c:extLst>
        </c:ser>
        <c:ser>
          <c:idx val="4"/>
          <c:order val="3"/>
          <c:tx>
            <c:strRef>
              <c:f>MX_SEM!$B$70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MX_SEM!$C$66:$EJ$66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MX_SEM!$C$70:$EJ$70</c:f>
              <c:numCache>
                <c:formatCode>0.0</c:formatCode>
                <c:ptCount val="14"/>
                <c:pt idx="0" formatCode="0.00">
                  <c:v>6.3254647435897438</c:v>
                </c:pt>
                <c:pt idx="1">
                  <c:v>0.1875</c:v>
                </c:pt>
                <c:pt idx="2">
                  <c:v>6.2100000000000009</c:v>
                </c:pt>
                <c:pt idx="3">
                  <c:v>0.3</c:v>
                </c:pt>
                <c:pt idx="4">
                  <c:v>5.0141666666666671</c:v>
                </c:pt>
                <c:pt idx="5">
                  <c:v>48.333333333333336</c:v>
                </c:pt>
                <c:pt idx="6">
                  <c:v>56.766666666666673</c:v>
                </c:pt>
                <c:pt idx="7">
                  <c:v>4.4333333333333327</c:v>
                </c:pt>
                <c:pt idx="8">
                  <c:v>2</c:v>
                </c:pt>
                <c:pt idx="9">
                  <c:v>2.7666666666666671</c:v>
                </c:pt>
                <c:pt idx="10">
                  <c:v>1.7333333333333334</c:v>
                </c:pt>
                <c:pt idx="11">
                  <c:v>0.66666666666666663</c:v>
                </c:pt>
                <c:pt idx="12" formatCode="0.00">
                  <c:v>8.1021296296296317</c:v>
                </c:pt>
                <c:pt idx="13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4062-4A1B-9791-44EF7131FF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56135616"/>
        <c:axId val="-1756142688"/>
      </c:lineChart>
      <c:catAx>
        <c:axId val="-1756120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56119296"/>
        <c:crosses val="autoZero"/>
        <c:auto val="1"/>
        <c:lblAlgn val="ctr"/>
        <c:lblOffset val="100"/>
        <c:noMultiLvlLbl val="0"/>
      </c:catAx>
      <c:valAx>
        <c:axId val="-175611929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 sz="1200"/>
                </a:pPr>
                <a:r>
                  <a:rPr lang="en-US" sz="1200"/>
                  <a:t>% DISPONIBILIDAD FISICA
% UTILIZACION</a:t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1756120928"/>
        <c:crosses val="autoZero"/>
        <c:crossBetween val="between"/>
      </c:valAx>
      <c:valAx>
        <c:axId val="-1756142688"/>
        <c:scaling>
          <c:orientation val="minMax"/>
          <c:max val="6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800"/>
                </a:pPr>
                <a:r>
                  <a:rPr lang="en-US" sz="800"/>
                  <a:t>HORAS
MTBF
MTTR</a:t>
                </a:r>
              </a:p>
            </c:rich>
          </c:tx>
          <c:overlay val="0"/>
        </c:title>
        <c:numFmt formatCode="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1756135616"/>
        <c:crosses val="max"/>
        <c:crossBetween val="between"/>
      </c:valAx>
      <c:catAx>
        <c:axId val="-175613561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756142688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txPr>
          <a:bodyPr/>
          <a:lstStyle/>
          <a:p>
            <a:pPr rtl="0">
              <a:defRPr sz="1200"/>
            </a:pPr>
            <a:endParaRPr lang="es-PE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MX_SEM!$A$66</c:f>
          <c:strCache>
            <c:ptCount val="1"/>
            <c:pt idx="0">
              <c:v>TENDENCIA DE FLOTA MZ-CONC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6948203488074867"/>
          <c:y val="0.23311961794572331"/>
          <c:w val="0.82145325657238211"/>
          <c:h val="0.43271609210114542"/>
        </c:manualLayout>
      </c:layout>
      <c:lineChart>
        <c:grouping val="standard"/>
        <c:varyColors val="0"/>
        <c:ser>
          <c:idx val="0"/>
          <c:order val="0"/>
          <c:tx>
            <c:strRef>
              <c:f>MX_SEM!$C$88</c:f>
              <c:strCache>
                <c:ptCount val="1"/>
                <c:pt idx="0">
                  <c:v>% PREVENTIVO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MX_SEM!$DK$87:$EG$87</c:f>
              <c:strCache>
                <c:ptCount val="10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  <c:pt idx="9">
                  <c:v>SEM 29</c:v>
                </c:pt>
              </c:strCache>
            </c:strRef>
          </c:cat>
          <c:val>
            <c:numRef>
              <c:f>MX_SEM!$DK$88:$EG$88</c:f>
              <c:numCache>
                <c:formatCode>0%</c:formatCode>
                <c:ptCount val="10"/>
                <c:pt idx="0">
                  <c:v>0.83582089552238803</c:v>
                </c:pt>
                <c:pt idx="1">
                  <c:v>0.17343399306264026</c:v>
                </c:pt>
                <c:pt idx="2">
                  <c:v>0.89445910290237474</c:v>
                </c:pt>
                <c:pt idx="3">
                  <c:v>0.1191007890427274</c:v>
                </c:pt>
                <c:pt idx="4">
                  <c:v>0.22318498096363398</c:v>
                </c:pt>
                <c:pt idx="5">
                  <c:v>6.5825562260010961E-2</c:v>
                </c:pt>
                <c:pt idx="6">
                  <c:v>0</c:v>
                </c:pt>
                <c:pt idx="7">
                  <c:v>0.55555555555555558</c:v>
                </c:pt>
                <c:pt idx="8">
                  <c:v>0.64846416382252559</c:v>
                </c:pt>
                <c:pt idx="9">
                  <c:v>0.54245283018867929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33C-4302-85EE-E1A1ED649214}"/>
            </c:ext>
          </c:extLst>
        </c:ser>
        <c:ser>
          <c:idx val="1"/>
          <c:order val="1"/>
          <c:tx>
            <c:strRef>
              <c:f>MX_SEM!$C$89</c:f>
              <c:strCache>
                <c:ptCount val="1"/>
                <c:pt idx="0">
                  <c:v>% CORREC. PROG.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MX_SEM!$DK$87:$EG$87</c:f>
              <c:strCache>
                <c:ptCount val="10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  <c:pt idx="9">
                  <c:v>SEM 29</c:v>
                </c:pt>
              </c:strCache>
            </c:strRef>
          </c:cat>
          <c:val>
            <c:numRef>
              <c:f>MX_SEM!$DK$89:$EG$89</c:f>
              <c:numCache>
                <c:formatCode>0%</c:formatCode>
                <c:ptCount val="10"/>
                <c:pt idx="0">
                  <c:v>0.11940298507462686</c:v>
                </c:pt>
                <c:pt idx="1">
                  <c:v>0</c:v>
                </c:pt>
                <c:pt idx="2">
                  <c:v>0.10554089709762533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33C-4302-85EE-E1A1ED649214}"/>
            </c:ext>
          </c:extLst>
        </c:ser>
        <c:ser>
          <c:idx val="2"/>
          <c:order val="2"/>
          <c:tx>
            <c:strRef>
              <c:f>MX_SEM!$C$90</c:f>
              <c:strCache>
                <c:ptCount val="1"/>
                <c:pt idx="0">
                  <c:v>% CORREC. FALLA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MX_SEM!$DK$87:$EG$87</c:f>
              <c:strCache>
                <c:ptCount val="10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  <c:pt idx="9">
                  <c:v>SEM 29</c:v>
                </c:pt>
              </c:strCache>
            </c:strRef>
          </c:cat>
          <c:val>
            <c:numRef>
              <c:f>MX_SEM!$DK$90:$EG$90</c:f>
              <c:numCache>
                <c:formatCode>0%</c:formatCode>
                <c:ptCount val="10"/>
                <c:pt idx="0">
                  <c:v>4.4776119402985072E-2</c:v>
                </c:pt>
                <c:pt idx="1">
                  <c:v>0.82656600693735971</c:v>
                </c:pt>
                <c:pt idx="2">
                  <c:v>0</c:v>
                </c:pt>
                <c:pt idx="3">
                  <c:v>0.88089921095727264</c:v>
                </c:pt>
                <c:pt idx="4">
                  <c:v>0.77681501903636607</c:v>
                </c:pt>
                <c:pt idx="5">
                  <c:v>0.93417443773998898</c:v>
                </c:pt>
                <c:pt idx="6">
                  <c:v>1</c:v>
                </c:pt>
                <c:pt idx="7">
                  <c:v>0.44444444444444442</c:v>
                </c:pt>
                <c:pt idx="8">
                  <c:v>0.35153583617747441</c:v>
                </c:pt>
                <c:pt idx="9">
                  <c:v>0.45754716981132076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33C-4302-85EE-E1A1ED6492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56118752"/>
        <c:axId val="-1756133984"/>
      </c:lineChart>
      <c:catAx>
        <c:axId val="-17561187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133984"/>
        <c:crosses val="autoZero"/>
        <c:auto val="1"/>
        <c:lblAlgn val="ctr"/>
        <c:lblOffset val="100"/>
        <c:noMultiLvlLbl val="0"/>
      </c:catAx>
      <c:valAx>
        <c:axId val="-1756133984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PE"/>
                  <a:t>% HH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1187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27829837864532886"/>
          <c:y val="2.906286798527307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698918361977608"/>
          <c:y val="0.15760378124585225"/>
          <c:w val="0.69489934367779527"/>
          <c:h val="0.6013117193645006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MX_SEM!$EI$87</c:f>
              <c:strCache>
                <c:ptCount val="1"/>
                <c:pt idx="0">
                  <c:v>PROM. 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CEF3-4251-B431-606C127F2167}"/>
              </c:ext>
            </c:extLst>
          </c:dPt>
          <c:dPt>
            <c:idx val="2"/>
            <c:invertIfNegative val="0"/>
            <c:bubble3D val="0"/>
            <c:spPr>
              <a:solidFill>
                <a:srgbClr val="92D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CEF3-4251-B431-606C127F216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MX_SEM!$EI$88:$EI$90</c:f>
              <c:numCache>
                <c:formatCode>0.0%</c:formatCode>
                <c:ptCount val="3"/>
                <c:pt idx="0">
                  <c:v>0.32485832141366028</c:v>
                </c:pt>
                <c:pt idx="1">
                  <c:v>9.7852544778900305E-2</c:v>
                </c:pt>
                <c:pt idx="2">
                  <c:v>0.5772891338074394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MX_SEM!$C$88:$C$90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CEF3-4251-B431-606C127F21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1756114944"/>
        <c:axId val="-1756113856"/>
      </c:barChart>
      <c:catAx>
        <c:axId val="-17561149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113856"/>
        <c:crosses val="autoZero"/>
        <c:auto val="1"/>
        <c:lblAlgn val="ctr"/>
        <c:lblOffset val="100"/>
        <c:noMultiLvlLbl val="0"/>
      </c:catAx>
      <c:valAx>
        <c:axId val="-17561138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56114944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MX_SEM!$B$44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62A-4818-9CFF-FDF6AD8C563C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62A-4818-9CFF-FDF6AD8C563C}"/>
              </c:ext>
            </c:extLst>
          </c:dPt>
          <c:cat>
            <c:strRef>
              <c:f>MX_SEM!$C$49:$EJ$49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MX_SEM!$C$50:$EJ$50</c:f>
              <c:numCache>
                <c:formatCode>0%</c:formatCode>
                <c:ptCount val="14"/>
                <c:pt idx="1">
                  <c:v>0.90476190476190477</c:v>
                </c:pt>
                <c:pt idx="2">
                  <c:v>1</c:v>
                </c:pt>
                <c:pt idx="3">
                  <c:v>0.93946428571428597</c:v>
                </c:pt>
                <c:pt idx="4">
                  <c:v>1</c:v>
                </c:pt>
                <c:pt idx="5">
                  <c:v>0.94642857142857095</c:v>
                </c:pt>
                <c:pt idx="6">
                  <c:v>0.92849999999999999</c:v>
                </c:pt>
                <c:pt idx="7">
                  <c:v>1</c:v>
                </c:pt>
                <c:pt idx="8">
                  <c:v>1</c:v>
                </c:pt>
                <c:pt idx="9">
                  <c:v>0.95833333333333304</c:v>
                </c:pt>
                <c:pt idx="10">
                  <c:v>0.9642857142857143</c:v>
                </c:pt>
                <c:pt idx="11">
                  <c:v>1</c:v>
                </c:pt>
                <c:pt idx="12" formatCode="0.0%">
                  <c:v>0.95874813258636782</c:v>
                </c:pt>
                <c:pt idx="13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62A-4818-9CFF-FDF6AD8C563C}"/>
            </c:ext>
          </c:extLst>
        </c:ser>
        <c:ser>
          <c:idx val="10"/>
          <c:order val="1"/>
          <c:tx>
            <c:strRef>
              <c:f>MX_SEM!$B$35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462A-4818-9CFF-FDF6AD8C563C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8-462A-4818-9CFF-FDF6AD8C563C}"/>
              </c:ext>
            </c:extLst>
          </c:dPt>
          <c:cat>
            <c:strRef>
              <c:f>MX_SEM!$C$49:$EJ$49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MX_SEM!$C$51:$EJ$51</c:f>
              <c:numCache>
                <c:formatCode>0%</c:formatCode>
                <c:ptCount val="14"/>
                <c:pt idx="1">
                  <c:v>0.4933552631578948</c:v>
                </c:pt>
                <c:pt idx="2">
                  <c:v>0.27083333333333298</c:v>
                </c:pt>
                <c:pt idx="3">
                  <c:v>0.46379015396312501</c:v>
                </c:pt>
                <c:pt idx="4">
                  <c:v>0.15476190476190477</c:v>
                </c:pt>
                <c:pt idx="5">
                  <c:v>0.37106918238993702</c:v>
                </c:pt>
                <c:pt idx="6">
                  <c:v>0.31557000000000002</c:v>
                </c:pt>
                <c:pt idx="7">
                  <c:v>0.19642857142857142</c:v>
                </c:pt>
                <c:pt idx="8">
                  <c:v>0.17857142857142899</c:v>
                </c:pt>
                <c:pt idx="9">
                  <c:v>0.13521739130434801</c:v>
                </c:pt>
                <c:pt idx="10">
                  <c:v>0.1851851851851852</c:v>
                </c:pt>
                <c:pt idx="11">
                  <c:v>0.125</c:v>
                </c:pt>
                <c:pt idx="12" formatCode="0.0%">
                  <c:v>0.3092523063549929</c:v>
                </c:pt>
                <c:pt idx="13" formatCode="0.00%">
                  <c:v>0.3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462A-4818-9CFF-FDF6AD8C56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756136704"/>
        <c:axId val="-1756136160"/>
      </c:barChart>
      <c:lineChart>
        <c:grouping val="standard"/>
        <c:varyColors val="0"/>
        <c:ser>
          <c:idx val="5"/>
          <c:order val="2"/>
          <c:tx>
            <c:strRef>
              <c:f>MX_SEM!$B$36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A-462A-4818-9CFF-FDF6AD8C563C}"/>
              </c:ext>
            </c:extLst>
          </c:dPt>
          <c:cat>
            <c:strRef>
              <c:f>MX_SEM!$C$49:$EJ$49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MX_SEM!$C$52:$EJ$52</c:f>
              <c:numCache>
                <c:formatCode>0.00</c:formatCode>
                <c:ptCount val="14"/>
                <c:pt idx="1">
                  <c:v>74.990000000000009</c:v>
                </c:pt>
                <c:pt idx="2">
                  <c:v>45.5</c:v>
                </c:pt>
                <c:pt idx="3">
                  <c:v>73.2</c:v>
                </c:pt>
                <c:pt idx="4">
                  <c:v>26</c:v>
                </c:pt>
                <c:pt idx="5">
                  <c:v>59</c:v>
                </c:pt>
                <c:pt idx="6">
                  <c:v>49.23</c:v>
                </c:pt>
                <c:pt idx="7">
                  <c:v>33</c:v>
                </c:pt>
                <c:pt idx="8">
                  <c:v>30</c:v>
                </c:pt>
                <c:pt idx="9">
                  <c:v>21.77</c:v>
                </c:pt>
                <c:pt idx="10">
                  <c:v>15</c:v>
                </c:pt>
                <c:pt idx="11">
                  <c:v>21</c:v>
                </c:pt>
                <c:pt idx="12">
                  <c:v>46.184705882352944</c:v>
                </c:pt>
                <c:pt idx="13">
                  <c:v>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462A-4818-9CFF-FDF6AD8C563C}"/>
            </c:ext>
          </c:extLst>
        </c:ser>
        <c:ser>
          <c:idx val="4"/>
          <c:order val="3"/>
          <c:tx>
            <c:strRef>
              <c:f>MX_SEM!$B$37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MX_SEM!$C$49:$EJ$49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MX_SEM!$C$53:$EJ$53</c:f>
              <c:numCache>
                <c:formatCode>0.00</c:formatCode>
                <c:ptCount val="14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3</c:v>
                </c:pt>
                <c:pt idx="11">
                  <c:v>0</c:v>
                </c:pt>
                <c:pt idx="12">
                  <c:v>0.9</c:v>
                </c:pt>
                <c:pt idx="13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462A-4818-9CFF-FDF6AD8C56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56137248"/>
        <c:axId val="-1756135072"/>
      </c:lineChart>
      <c:catAx>
        <c:axId val="-17561367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56136160"/>
        <c:crosses val="autoZero"/>
        <c:auto val="1"/>
        <c:lblAlgn val="ctr"/>
        <c:lblOffset val="100"/>
        <c:noMultiLvlLbl val="0"/>
      </c:catAx>
      <c:valAx>
        <c:axId val="-175613616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56136704"/>
        <c:crosses val="autoZero"/>
        <c:crossBetween val="between"/>
      </c:valAx>
      <c:valAx>
        <c:axId val="-1756135072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56137248"/>
        <c:crosses val="max"/>
        <c:crossBetween val="between"/>
      </c:valAx>
      <c:catAx>
        <c:axId val="-17561372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756135072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AF_SEM!$B$12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4015-4747-9462-23BD34AAA212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B359-4441-B725-2BA8ED6D27DD}"/>
              </c:ext>
            </c:extLst>
          </c:dPt>
          <c:cat>
            <c:strRef>
              <c:f>AF_SEM!$C$1:$EJ$1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AF_SEM!$C$2:$EJ$2</c:f>
              <c:numCache>
                <c:formatCode>0%</c:formatCode>
                <c:ptCount val="14"/>
                <c:pt idx="0" formatCode="0.0%">
                  <c:v>0.67851877289377305</c:v>
                </c:pt>
                <c:pt idx="1">
                  <c:v>1</c:v>
                </c:pt>
                <c:pt idx="2">
                  <c:v>0.14285714285714299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 formatCode="0.0%">
                  <c:v>0.4960416666666666</c:v>
                </c:pt>
                <c:pt idx="13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359-4441-B725-2BA8ED6D27DD}"/>
            </c:ext>
          </c:extLst>
        </c:ser>
        <c:ser>
          <c:idx val="10"/>
          <c:order val="1"/>
          <c:tx>
            <c:strRef>
              <c:f>AF_SEM!$B$3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4015-4747-9462-23BD34AAA212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1C63-41B5-8BBA-3584406CD31E}"/>
              </c:ext>
            </c:extLst>
          </c:dPt>
          <c:val>
            <c:numRef>
              <c:f>AF_SEM!$C$3:$EJ$3</c:f>
              <c:numCache>
                <c:formatCode>0%</c:formatCode>
                <c:ptCount val="14"/>
                <c:pt idx="0" formatCode="0.0%">
                  <c:v>2.3403786304062417E-2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 formatCode="0.0%">
                  <c:v>6.0356103458055213E-2</c:v>
                </c:pt>
                <c:pt idx="13" formatCode="0.00%">
                  <c:v>0.18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359-4441-B725-2BA8ED6D27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756118208"/>
        <c:axId val="-1756132352"/>
      </c:barChart>
      <c:lineChart>
        <c:grouping val="standard"/>
        <c:varyColors val="0"/>
        <c:ser>
          <c:idx val="5"/>
          <c:order val="2"/>
          <c:tx>
            <c:strRef>
              <c:f>AF_SEM!$B$4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B359-4441-B725-2BA8ED6D27DD}"/>
              </c:ext>
            </c:extLst>
          </c:dPt>
          <c:cat>
            <c:strRef>
              <c:f>AF_SEM!$C$1:$EJ$1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AF_SEM!$C$4:$EJ$4</c:f>
              <c:numCache>
                <c:formatCode>0.00</c:formatCode>
                <c:ptCount val="14"/>
                <c:pt idx="0">
                  <c:v>0.34507176193321898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0.7762384710073561</c:v>
                </c:pt>
                <c:pt idx="13">
                  <c:v>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B359-4441-B725-2BA8ED6D27DD}"/>
            </c:ext>
          </c:extLst>
        </c:ser>
        <c:ser>
          <c:idx val="4"/>
          <c:order val="3"/>
          <c:tx>
            <c:strRef>
              <c:f>AF_SEM!$B$5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AF_SEM!$C$1:$EJ$1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AF_SEM!$C$5:$EJ$5</c:f>
              <c:numCache>
                <c:formatCode>0.00</c:formatCode>
                <c:ptCount val="14"/>
                <c:pt idx="0">
                  <c:v>50.837676282051284</c:v>
                </c:pt>
                <c:pt idx="1">
                  <c:v>0</c:v>
                </c:pt>
                <c:pt idx="2">
                  <c:v>144</c:v>
                </c:pt>
                <c:pt idx="3">
                  <c:v>168</c:v>
                </c:pt>
                <c:pt idx="4">
                  <c:v>168</c:v>
                </c:pt>
                <c:pt idx="5">
                  <c:v>168</c:v>
                </c:pt>
                <c:pt idx="6">
                  <c:v>168</c:v>
                </c:pt>
                <c:pt idx="7">
                  <c:v>168</c:v>
                </c:pt>
                <c:pt idx="8">
                  <c:v>168</c:v>
                </c:pt>
                <c:pt idx="9">
                  <c:v>168</c:v>
                </c:pt>
                <c:pt idx="10">
                  <c:v>168</c:v>
                </c:pt>
                <c:pt idx="11">
                  <c:v>168</c:v>
                </c:pt>
                <c:pt idx="12">
                  <c:v>83.361190476190473</c:v>
                </c:pt>
                <c:pt idx="13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B359-4441-B725-2BA8ED6D27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56116576"/>
        <c:axId val="-1756117664"/>
      </c:lineChart>
      <c:catAx>
        <c:axId val="-17561182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56132352"/>
        <c:crosses val="autoZero"/>
        <c:auto val="1"/>
        <c:lblAlgn val="ctr"/>
        <c:lblOffset val="100"/>
        <c:noMultiLvlLbl val="0"/>
      </c:catAx>
      <c:valAx>
        <c:axId val="-175613235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56118208"/>
        <c:crosses val="autoZero"/>
        <c:crossBetween val="between"/>
      </c:valAx>
      <c:valAx>
        <c:axId val="-1756117664"/>
        <c:scaling>
          <c:orientation val="minMax"/>
          <c:max val="3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56116576"/>
        <c:crosses val="max"/>
        <c:crossBetween val="between"/>
      </c:valAx>
      <c:catAx>
        <c:axId val="-175611657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756117664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AF_SEM!$B$12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AF_SEM!#REF!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AF_SEM!#REF!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2827-4B5B-9B4A-ED666DEBC4B9}"/>
            </c:ext>
          </c:extLst>
        </c:ser>
        <c:ser>
          <c:idx val="1"/>
          <c:order val="1"/>
          <c:tx>
            <c:strRef>
              <c:f>AF_SEM!$B$15</c:f>
              <c:strCache>
                <c:ptCount val="1"/>
                <c:pt idx="0">
                  <c:v>% CORREC. FALLA</c:v>
                </c:pt>
              </c:strCache>
            </c:strRef>
          </c:tx>
          <c:val>
            <c:numRef>
              <c:f>AF_SEM!#REF!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AF_SEM!#REF!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2827-4B5B-9B4A-ED666DEBC4B9}"/>
            </c:ext>
          </c:extLst>
        </c:ser>
        <c:ser>
          <c:idx val="2"/>
          <c:order val="2"/>
          <c:tx>
            <c:strRef>
              <c:f>AF_SEM!$B$13</c:f>
              <c:strCache>
                <c:ptCount val="1"/>
                <c:pt idx="0">
                  <c:v>% PREVENTIVO</c:v>
                </c:pt>
              </c:strCache>
            </c:strRef>
          </c:tx>
          <c:val>
            <c:numRef>
              <c:f>AF_SEM!#REF!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AF_SEM!#REF!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2827-4B5B-9B4A-ED666DEBC4B9}"/>
            </c:ext>
          </c:extLst>
        </c:ser>
        <c:ser>
          <c:idx val="3"/>
          <c:order val="3"/>
          <c:tx>
            <c:strRef>
              <c:f>AF_SEM!$B$14</c:f>
              <c:strCache>
                <c:ptCount val="1"/>
                <c:pt idx="0">
                  <c:v>% CORREC. PROG.</c:v>
                </c:pt>
              </c:strCache>
            </c:strRef>
          </c:tx>
          <c:val>
            <c:numRef>
              <c:f>AF_SEM!#REF!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AF_SEM!#REF!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2827-4B5B-9B4A-ED666DEBC4B9}"/>
            </c:ext>
          </c:extLst>
        </c:ser>
        <c:ser>
          <c:idx val="4"/>
          <c:order val="4"/>
          <c:tx>
            <c:strRef>
              <c:f>AF_SEM!$B$10</c:f>
              <c:strCache>
                <c:ptCount val="1"/>
                <c:pt idx="0">
                  <c:v>H. PROG.SEM</c:v>
                </c:pt>
              </c:strCache>
            </c:strRef>
          </c:tx>
          <c:val>
            <c:numRef>
              <c:f>AF_SEM!#REF!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AF_SEM!#REF!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2827-4B5B-9B4A-ED666DEBC4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56115488"/>
        <c:axId val="-1756114400"/>
      </c:lineChart>
      <c:catAx>
        <c:axId val="-17561154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56114400"/>
        <c:crosses val="autoZero"/>
        <c:auto val="1"/>
        <c:lblAlgn val="ctr"/>
        <c:lblOffset val="100"/>
        <c:noMultiLvlLbl val="0"/>
      </c:catAx>
      <c:valAx>
        <c:axId val="-175611440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56115488"/>
        <c:crosses val="autoZero"/>
        <c:crossBetween val="between"/>
        <c:majorUnit val="4.0000000000000022E-2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AF_SEM!$B$28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37A8-431E-9D8E-549385DCAB60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3870-4492-B465-66014E83622E}"/>
              </c:ext>
            </c:extLst>
          </c:dPt>
          <c:cat>
            <c:strRef>
              <c:f>AF_SEM!$C$17:$EJ$17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AF_SEM!$C$18:$EJ$18</c:f>
              <c:numCache>
                <c:formatCode>0%</c:formatCode>
                <c:ptCount val="14"/>
                <c:pt idx="0" formatCode="0.0%">
                  <c:v>0.87293460012210011</c:v>
                </c:pt>
                <c:pt idx="1">
                  <c:v>0.91369047619047616</c:v>
                </c:pt>
                <c:pt idx="2">
                  <c:v>0.85690476190476195</c:v>
                </c:pt>
                <c:pt idx="3">
                  <c:v>0.74702380952380898</c:v>
                </c:pt>
                <c:pt idx="4">
                  <c:v>0.83601190476190468</c:v>
                </c:pt>
                <c:pt idx="5">
                  <c:v>0.74303571428571402</c:v>
                </c:pt>
                <c:pt idx="6">
                  <c:v>0.99399999999999999</c:v>
                </c:pt>
                <c:pt idx="7">
                  <c:v>0.97619047619047616</c:v>
                </c:pt>
                <c:pt idx="8">
                  <c:v>0.985119047619048</c:v>
                </c:pt>
                <c:pt idx="9">
                  <c:v>0.97916666666666696</c:v>
                </c:pt>
                <c:pt idx="10">
                  <c:v>0.9464285714285714</c:v>
                </c:pt>
                <c:pt idx="11">
                  <c:v>0.96172619047619046</c:v>
                </c:pt>
                <c:pt idx="12" formatCode="0.0%">
                  <c:v>0.90453132086167798</c:v>
                </c:pt>
                <c:pt idx="13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870-4492-B465-66014E83622E}"/>
            </c:ext>
          </c:extLst>
        </c:ser>
        <c:ser>
          <c:idx val="10"/>
          <c:order val="1"/>
          <c:tx>
            <c:strRef>
              <c:f>AF_SEM!$B$19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37A8-431E-9D8E-549385DCAB60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1073-4BBC-AD80-3BDB6DFDE633}"/>
              </c:ext>
            </c:extLst>
          </c:dPt>
          <c:cat>
            <c:strRef>
              <c:f>AF_SEM!$C$17:$EJ$17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AF_SEM!$C$19:$EJ$19</c:f>
              <c:numCache>
                <c:formatCode>0%</c:formatCode>
                <c:ptCount val="14"/>
                <c:pt idx="0" formatCode="0.0%">
                  <c:v>6.5681153637842729E-2</c:v>
                </c:pt>
                <c:pt idx="1">
                  <c:v>6.448858306188926E-2</c:v>
                </c:pt>
                <c:pt idx="2">
                  <c:v>5.5570991942206202E-2</c:v>
                </c:pt>
                <c:pt idx="3">
                  <c:v>5.1223676721684701E-2</c:v>
                </c:pt>
                <c:pt idx="4">
                  <c:v>5.6773011883592697E-2</c:v>
                </c:pt>
                <c:pt idx="5">
                  <c:v>9.1951140507612106E-2</c:v>
                </c:pt>
                <c:pt idx="6">
                  <c:v>6.8732000000000001E-2</c:v>
                </c:pt>
                <c:pt idx="7">
                  <c:v>4.4456526263214842E-2</c:v>
                </c:pt>
                <c:pt idx="8">
                  <c:v>5.5648073097045198E-2</c:v>
                </c:pt>
                <c:pt idx="9">
                  <c:v>6.55884685678816E-2</c:v>
                </c:pt>
                <c:pt idx="10">
                  <c:v>5.1678956119424552E-2</c:v>
                </c:pt>
                <c:pt idx="11">
                  <c:v>6.9023791007262969E-2</c:v>
                </c:pt>
                <c:pt idx="12" formatCode="0.0%">
                  <c:v>6.1134529075867548E-2</c:v>
                </c:pt>
                <c:pt idx="13" formatCode="0.00%">
                  <c:v>0.18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870-4492-B465-66014E8362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766149984"/>
        <c:axId val="-1766159776"/>
      </c:barChart>
      <c:lineChart>
        <c:grouping val="standard"/>
        <c:varyColors val="0"/>
        <c:ser>
          <c:idx val="5"/>
          <c:order val="2"/>
          <c:tx>
            <c:strRef>
              <c:f>AF_SEM!$B$20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3870-4492-B465-66014E83622E}"/>
              </c:ext>
            </c:extLst>
          </c:dPt>
          <c:cat>
            <c:strRef>
              <c:f>AF_SEM!$C$17:$EJ$17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AF_SEM!$C$20:$EJ$20</c:f>
              <c:numCache>
                <c:formatCode>0.00</c:formatCode>
                <c:ptCount val="14"/>
                <c:pt idx="0">
                  <c:v>4.2797019536619283</c:v>
                </c:pt>
                <c:pt idx="1">
                  <c:v>4.9494987500000001</c:v>
                </c:pt>
                <c:pt idx="2">
                  <c:v>1.3333333333333333</c:v>
                </c:pt>
                <c:pt idx="3">
                  <c:v>1.6071428571428572</c:v>
                </c:pt>
                <c:pt idx="4">
                  <c:v>1.9934423797626482</c:v>
                </c:pt>
                <c:pt idx="5">
                  <c:v>2.8695652173913042</c:v>
                </c:pt>
                <c:pt idx="6">
                  <c:v>11.478199999999999</c:v>
                </c:pt>
                <c:pt idx="7">
                  <c:v>1.8227175767918087</c:v>
                </c:pt>
                <c:pt idx="8">
                  <c:v>9.2097560975609749</c:v>
                </c:pt>
                <c:pt idx="9">
                  <c:v>2.6973257698541331</c:v>
                </c:pt>
                <c:pt idx="10">
                  <c:v>2.0542385057471262</c:v>
                </c:pt>
                <c:pt idx="11">
                  <c:v>2.7880434782608696</c:v>
                </c:pt>
                <c:pt idx="12">
                  <c:v>4.0122184787798139</c:v>
                </c:pt>
                <c:pt idx="13">
                  <c:v>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3870-4492-B465-66014E83622E}"/>
            </c:ext>
          </c:extLst>
        </c:ser>
        <c:ser>
          <c:idx val="4"/>
          <c:order val="3"/>
          <c:tx>
            <c:strRef>
              <c:f>AF_SEM!$B$21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AF_SEM!$C$17:$EJ$17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AF_SEM!$C$21:$EJ$21</c:f>
              <c:numCache>
                <c:formatCode>0.00</c:formatCode>
                <c:ptCount val="14"/>
                <c:pt idx="0">
                  <c:v>12.634544413919413</c:v>
                </c:pt>
                <c:pt idx="1">
                  <c:v>7.25</c:v>
                </c:pt>
                <c:pt idx="2">
                  <c:v>4.0066666666666668</c:v>
                </c:pt>
                <c:pt idx="3">
                  <c:v>10.625</c:v>
                </c:pt>
                <c:pt idx="4">
                  <c:v>6.8875000000000002</c:v>
                </c:pt>
                <c:pt idx="5">
                  <c:v>10.7925</c:v>
                </c:pt>
                <c:pt idx="6">
                  <c:v>1</c:v>
                </c:pt>
                <c:pt idx="7">
                  <c:v>1</c:v>
                </c:pt>
                <c:pt idx="8">
                  <c:v>2.5</c:v>
                </c:pt>
                <c:pt idx="9">
                  <c:v>0.875</c:v>
                </c:pt>
                <c:pt idx="10">
                  <c:v>2.25</c:v>
                </c:pt>
                <c:pt idx="11">
                  <c:v>1.6074999999999999</c:v>
                </c:pt>
                <c:pt idx="12">
                  <c:v>7.1401587301587295</c:v>
                </c:pt>
                <c:pt idx="13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3870-4492-B465-66014E8362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66158688"/>
        <c:axId val="-1766176640"/>
      </c:lineChart>
      <c:catAx>
        <c:axId val="-17661499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66159776"/>
        <c:crosses val="autoZero"/>
        <c:auto val="1"/>
        <c:lblAlgn val="ctr"/>
        <c:lblOffset val="100"/>
        <c:noMultiLvlLbl val="0"/>
      </c:catAx>
      <c:valAx>
        <c:axId val="-176615977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66149984"/>
        <c:crosses val="autoZero"/>
        <c:crossBetween val="between"/>
      </c:valAx>
      <c:valAx>
        <c:axId val="-1766176640"/>
        <c:scaling>
          <c:orientation val="minMax"/>
          <c:max val="35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66158688"/>
        <c:crosses val="max"/>
        <c:crossBetween val="between"/>
      </c:valAx>
      <c:catAx>
        <c:axId val="-176615868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766176640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AF_SEM!$B$28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AF_SEM!#REF!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AF_SEM!#REF!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4FB3-47A4-B81A-F8FA7E258EAF}"/>
            </c:ext>
          </c:extLst>
        </c:ser>
        <c:ser>
          <c:idx val="1"/>
          <c:order val="1"/>
          <c:tx>
            <c:strRef>
              <c:f>AF_SEM!$B$31</c:f>
              <c:strCache>
                <c:ptCount val="1"/>
                <c:pt idx="0">
                  <c:v>% CORREC. FALLA</c:v>
                </c:pt>
              </c:strCache>
            </c:strRef>
          </c:tx>
          <c:val>
            <c:numRef>
              <c:f>AF_SEM!#REF!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AF_SEM!#REF!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4FB3-47A4-B81A-F8FA7E258EAF}"/>
            </c:ext>
          </c:extLst>
        </c:ser>
        <c:ser>
          <c:idx val="2"/>
          <c:order val="2"/>
          <c:tx>
            <c:strRef>
              <c:f>AF_SEM!$B$29</c:f>
              <c:strCache>
                <c:ptCount val="1"/>
                <c:pt idx="0">
                  <c:v>% PREVENTIVO</c:v>
                </c:pt>
              </c:strCache>
            </c:strRef>
          </c:tx>
          <c:val>
            <c:numRef>
              <c:f>AF_SEM!#REF!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AF_SEM!#REF!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4FB3-47A4-B81A-F8FA7E258EAF}"/>
            </c:ext>
          </c:extLst>
        </c:ser>
        <c:ser>
          <c:idx val="3"/>
          <c:order val="3"/>
          <c:tx>
            <c:strRef>
              <c:f>AF_SEM!$B$30</c:f>
              <c:strCache>
                <c:ptCount val="1"/>
                <c:pt idx="0">
                  <c:v>% CORREC. PROG.</c:v>
                </c:pt>
              </c:strCache>
            </c:strRef>
          </c:tx>
          <c:val>
            <c:numRef>
              <c:f>AF_SEM!#REF!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AF_SEM!#REF!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4FB3-47A4-B81A-F8FA7E258EAF}"/>
            </c:ext>
          </c:extLst>
        </c:ser>
        <c:ser>
          <c:idx val="4"/>
          <c:order val="4"/>
          <c:tx>
            <c:strRef>
              <c:f>AF_SEM!$B$26</c:f>
              <c:strCache>
                <c:ptCount val="1"/>
                <c:pt idx="0">
                  <c:v>H. PROG.SEM</c:v>
                </c:pt>
              </c:strCache>
            </c:strRef>
          </c:tx>
          <c:val>
            <c:numRef>
              <c:f>AF_SEM!#REF!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AF_SEM!#REF!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4FB3-47A4-B81A-F8FA7E258E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66151072"/>
        <c:axId val="-1766147264"/>
      </c:lineChart>
      <c:catAx>
        <c:axId val="-17661510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66147264"/>
        <c:crosses val="autoZero"/>
        <c:auto val="1"/>
        <c:lblAlgn val="ctr"/>
        <c:lblOffset val="100"/>
        <c:noMultiLvlLbl val="0"/>
      </c:catAx>
      <c:valAx>
        <c:axId val="-1766147264"/>
        <c:scaling>
          <c:orientation val="minMax"/>
          <c:max val="1"/>
          <c:min val="0.30000000000000032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66151072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AF_SEM!$B$42</c:f>
              <c:strCache>
                <c:ptCount val="1"/>
                <c:pt idx="0">
                  <c:v>H. PROG.SEM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7A85-4827-BE35-FA2615CB0BF0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4A18-4B45-A316-67182BB1E1DE}"/>
              </c:ext>
            </c:extLst>
          </c:dPt>
          <c:cat>
            <c:strRef>
              <c:f>AF_SEM!$C$33:$EJ$33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AF_SEM!$C$34:$EJ$34</c:f>
              <c:numCache>
                <c:formatCode>0%</c:formatCode>
                <c:ptCount val="14"/>
                <c:pt idx="0" formatCode="0.0%">
                  <c:v>0.945039300976801</c:v>
                </c:pt>
                <c:pt idx="1">
                  <c:v>0.93702380952380948</c:v>
                </c:pt>
                <c:pt idx="2">
                  <c:v>0.90595238095238095</c:v>
                </c:pt>
                <c:pt idx="3">
                  <c:v>0.91565476190476203</c:v>
                </c:pt>
                <c:pt idx="4">
                  <c:v>1</c:v>
                </c:pt>
                <c:pt idx="5">
                  <c:v>0.95833333333333304</c:v>
                </c:pt>
                <c:pt idx="6">
                  <c:v>0.88690000000000002</c:v>
                </c:pt>
                <c:pt idx="7">
                  <c:v>0.99654761904761902</c:v>
                </c:pt>
                <c:pt idx="8">
                  <c:v>0.97619047619047605</c:v>
                </c:pt>
                <c:pt idx="9">
                  <c:v>0.90297619047619004</c:v>
                </c:pt>
                <c:pt idx="10">
                  <c:v>0.94940476190476186</c:v>
                </c:pt>
                <c:pt idx="11">
                  <c:v>0.89386904761904773</c:v>
                </c:pt>
                <c:pt idx="12" formatCode="0.0%">
                  <c:v>0.77105921201814065</c:v>
                </c:pt>
                <c:pt idx="13" formatCode="0.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A18-4B45-A316-67182BB1E1DE}"/>
            </c:ext>
          </c:extLst>
        </c:ser>
        <c:ser>
          <c:idx val="10"/>
          <c:order val="1"/>
          <c:tx>
            <c:strRef>
              <c:f>AF_SEM!$B$35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7A85-4827-BE35-FA2615CB0BF0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307D-4FFF-A094-2D371A81115B}"/>
              </c:ext>
            </c:extLst>
          </c:dPt>
          <c:cat>
            <c:strRef>
              <c:f>AF_SEM!$C$33:$EJ$33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AF_SEM!$C$35:$EJ$35</c:f>
              <c:numCache>
                <c:formatCode>0%</c:formatCode>
                <c:ptCount val="14"/>
                <c:pt idx="0" formatCode="0.0%">
                  <c:v>5.5073911266156392E-2</c:v>
                </c:pt>
                <c:pt idx="1">
                  <c:v>4.0568248190848005E-2</c:v>
                </c:pt>
                <c:pt idx="2">
                  <c:v>3.7368593955321897E-2</c:v>
                </c:pt>
                <c:pt idx="3">
                  <c:v>6.7323630826100503E-2</c:v>
                </c:pt>
                <c:pt idx="4">
                  <c:v>5.4191809190559492E-2</c:v>
                </c:pt>
                <c:pt idx="5">
                  <c:v>7.9889255204823206E-2</c:v>
                </c:pt>
                <c:pt idx="6">
                  <c:v>8.6322999999999997E-2</c:v>
                </c:pt>
                <c:pt idx="7">
                  <c:v>3.3847011507983922E-2</c:v>
                </c:pt>
                <c:pt idx="8">
                  <c:v>4.6578590785907897E-2</c:v>
                </c:pt>
                <c:pt idx="9">
                  <c:v>6.6322384252187894E-2</c:v>
                </c:pt>
                <c:pt idx="10">
                  <c:v>5.7873161321437182E-2</c:v>
                </c:pt>
                <c:pt idx="11">
                  <c:v>4.6101597676479471E-2</c:v>
                </c:pt>
                <c:pt idx="12" formatCode="0.0%">
                  <c:v>3.7767501682821052E-2</c:v>
                </c:pt>
                <c:pt idx="13" formatCode="0.00%">
                  <c:v>0.18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A18-4B45-A316-67182BB1E1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766172288"/>
        <c:axId val="-1766164128"/>
      </c:barChart>
      <c:lineChart>
        <c:grouping val="standard"/>
        <c:varyColors val="0"/>
        <c:ser>
          <c:idx val="5"/>
          <c:order val="2"/>
          <c:tx>
            <c:strRef>
              <c:f>AF_SEM!$B$36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4A18-4B45-A316-67182BB1E1DE}"/>
              </c:ext>
            </c:extLst>
          </c:dPt>
          <c:cat>
            <c:strRef>
              <c:f>AF_SEM!$C$33:$EJ$33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AF_SEM!$C$36:$EJ$36</c:f>
              <c:numCache>
                <c:formatCode>0.00</c:formatCode>
                <c:ptCount val="14"/>
                <c:pt idx="0">
                  <c:v>5.2568227549325988</c:v>
                </c:pt>
                <c:pt idx="1">
                  <c:v>1.2772507260406585</c:v>
                </c:pt>
                <c:pt idx="2">
                  <c:v>2.84375</c:v>
                </c:pt>
                <c:pt idx="3">
                  <c:v>10.356394129979035</c:v>
                </c:pt>
                <c:pt idx="4">
                  <c:v>9.1042239440139952</c:v>
                </c:pt>
                <c:pt idx="5">
                  <c:v>12.862170087976539</c:v>
                </c:pt>
                <c:pt idx="6">
                  <c:v>6.431</c:v>
                </c:pt>
                <c:pt idx="7">
                  <c:v>5.666666666666667</c:v>
                </c:pt>
                <c:pt idx="8">
                  <c:v>3.8194444444444442</c:v>
                </c:pt>
                <c:pt idx="9">
                  <c:v>2.0122211382113822</c:v>
                </c:pt>
                <c:pt idx="10">
                  <c:v>1.846153846153846</c:v>
                </c:pt>
                <c:pt idx="11">
                  <c:v>1.153846153846154</c:v>
                </c:pt>
                <c:pt idx="12">
                  <c:v>3.2438733504988759</c:v>
                </c:pt>
                <c:pt idx="13">
                  <c:v>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A18-4B45-A316-67182BB1E1DE}"/>
            </c:ext>
          </c:extLst>
        </c:ser>
        <c:ser>
          <c:idx val="4"/>
          <c:order val="3"/>
          <c:tx>
            <c:strRef>
              <c:f>AF_SEM!$B$37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AF_SEM!$C$33:$EJ$33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AF_SEM!$C$37:$EJ$37</c:f>
              <c:numCache>
                <c:formatCode>0.00</c:formatCode>
                <c:ptCount val="14"/>
                <c:pt idx="0">
                  <c:v>4.6395897435897435</c:v>
                </c:pt>
                <c:pt idx="1">
                  <c:v>2.1160000000000001</c:v>
                </c:pt>
                <c:pt idx="2">
                  <c:v>7.9</c:v>
                </c:pt>
                <c:pt idx="3">
                  <c:v>14.17</c:v>
                </c:pt>
                <c:pt idx="4">
                  <c:v>0</c:v>
                </c:pt>
                <c:pt idx="5">
                  <c:v>7</c:v>
                </c:pt>
                <c:pt idx="6">
                  <c:v>9.5</c:v>
                </c:pt>
                <c:pt idx="7">
                  <c:v>0.57999999999999996</c:v>
                </c:pt>
                <c:pt idx="8">
                  <c:v>2</c:v>
                </c:pt>
                <c:pt idx="9">
                  <c:v>3.2600000000000002</c:v>
                </c:pt>
                <c:pt idx="10">
                  <c:v>1.7</c:v>
                </c:pt>
                <c:pt idx="11">
                  <c:v>2.9716666666666662</c:v>
                </c:pt>
                <c:pt idx="12">
                  <c:v>30.047573979591839</c:v>
                </c:pt>
                <c:pt idx="13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4A18-4B45-A316-67182BB1E1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66164672"/>
        <c:axId val="-1766167936"/>
      </c:lineChart>
      <c:catAx>
        <c:axId val="-17661722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66164128"/>
        <c:crosses val="autoZero"/>
        <c:auto val="1"/>
        <c:lblAlgn val="ctr"/>
        <c:lblOffset val="100"/>
        <c:noMultiLvlLbl val="0"/>
      </c:catAx>
      <c:valAx>
        <c:axId val="-176616412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66172288"/>
        <c:crosses val="autoZero"/>
        <c:crossBetween val="between"/>
      </c:valAx>
      <c:valAx>
        <c:axId val="-1766167936"/>
        <c:scaling>
          <c:orientation val="minMax"/>
          <c:max val="168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66164672"/>
        <c:crosses val="max"/>
        <c:crossBetween val="between"/>
      </c:valAx>
      <c:catAx>
        <c:axId val="-176616467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766167936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AF_SEM!$B$44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AF_SEM!#REF!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AF_SEM!#REF!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2987-4818-A9C8-E4D1D95131C5}"/>
            </c:ext>
          </c:extLst>
        </c:ser>
        <c:ser>
          <c:idx val="1"/>
          <c:order val="1"/>
          <c:tx>
            <c:strRef>
              <c:f>AF_SEM!$B$47</c:f>
              <c:strCache>
                <c:ptCount val="1"/>
                <c:pt idx="0">
                  <c:v>% CORREC. FALLA</c:v>
                </c:pt>
              </c:strCache>
            </c:strRef>
          </c:tx>
          <c:val>
            <c:numRef>
              <c:f>AF_SEM!#REF!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AF_SEM!#REF!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2987-4818-A9C8-E4D1D95131C5}"/>
            </c:ext>
          </c:extLst>
        </c:ser>
        <c:ser>
          <c:idx val="2"/>
          <c:order val="2"/>
          <c:tx>
            <c:strRef>
              <c:f>AF_SEM!$B$45</c:f>
              <c:strCache>
                <c:ptCount val="1"/>
                <c:pt idx="0">
                  <c:v>% PREVENTIVO</c:v>
                </c:pt>
              </c:strCache>
            </c:strRef>
          </c:tx>
          <c:val>
            <c:numRef>
              <c:f>AF_SEM!#REF!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AF_SEM!#REF!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2987-4818-A9C8-E4D1D95131C5}"/>
            </c:ext>
          </c:extLst>
        </c:ser>
        <c:ser>
          <c:idx val="3"/>
          <c:order val="3"/>
          <c:tx>
            <c:strRef>
              <c:f>AF_SEM!$B$46</c:f>
              <c:strCache>
                <c:ptCount val="1"/>
                <c:pt idx="0">
                  <c:v>% CORREC. PROG.</c:v>
                </c:pt>
              </c:strCache>
            </c:strRef>
          </c:tx>
          <c:val>
            <c:numRef>
              <c:f>AF_SEM!#REF!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AF_SEM!#REF!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2987-4818-A9C8-E4D1D95131C5}"/>
            </c:ext>
          </c:extLst>
        </c:ser>
        <c:ser>
          <c:idx val="4"/>
          <c:order val="4"/>
          <c:tx>
            <c:strRef>
              <c:f>AF_SEM!$B$42</c:f>
              <c:strCache>
                <c:ptCount val="1"/>
                <c:pt idx="0">
                  <c:v>H. PROG.SEM</c:v>
                </c:pt>
              </c:strCache>
            </c:strRef>
          </c:tx>
          <c:val>
            <c:numRef>
              <c:f>AF_SEM!#REF!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AF_SEM!#REF!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2987-4818-A9C8-E4D1D95131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66161408"/>
        <c:axId val="-1766148896"/>
      </c:lineChart>
      <c:catAx>
        <c:axId val="-17661614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66148896"/>
        <c:crosses val="autoZero"/>
        <c:auto val="1"/>
        <c:lblAlgn val="ctr"/>
        <c:lblOffset val="100"/>
        <c:noMultiLvlLbl val="0"/>
      </c:catAx>
      <c:valAx>
        <c:axId val="-176614889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66161408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AF_SEM!$B$60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AF_SEM!#REF!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AF_SEM!#REF!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7F06-49DB-8D57-FD766E8C1049}"/>
            </c:ext>
          </c:extLst>
        </c:ser>
        <c:ser>
          <c:idx val="1"/>
          <c:order val="1"/>
          <c:tx>
            <c:strRef>
              <c:f>AF_SEM!$B$63</c:f>
              <c:strCache>
                <c:ptCount val="1"/>
                <c:pt idx="0">
                  <c:v>% CORREC. FALLA</c:v>
                </c:pt>
              </c:strCache>
            </c:strRef>
          </c:tx>
          <c:val>
            <c:numRef>
              <c:f>AF_SEM!#REF!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AF_SEM!#REF!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7F06-49DB-8D57-FD766E8C1049}"/>
            </c:ext>
          </c:extLst>
        </c:ser>
        <c:ser>
          <c:idx val="2"/>
          <c:order val="2"/>
          <c:tx>
            <c:strRef>
              <c:f>AF_SEM!$B$61</c:f>
              <c:strCache>
                <c:ptCount val="1"/>
                <c:pt idx="0">
                  <c:v>% PREVENTIVO</c:v>
                </c:pt>
              </c:strCache>
            </c:strRef>
          </c:tx>
          <c:val>
            <c:numRef>
              <c:f>AF_SEM!#REF!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AF_SEM!#REF!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7F06-49DB-8D57-FD766E8C1049}"/>
            </c:ext>
          </c:extLst>
        </c:ser>
        <c:ser>
          <c:idx val="3"/>
          <c:order val="3"/>
          <c:tx>
            <c:strRef>
              <c:f>AF_SEM!$B$62</c:f>
              <c:strCache>
                <c:ptCount val="1"/>
                <c:pt idx="0">
                  <c:v>% CORREC. PROG.</c:v>
                </c:pt>
              </c:strCache>
            </c:strRef>
          </c:tx>
          <c:val>
            <c:numRef>
              <c:f>AF_SEM!#REF!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AF_SEM!#REF!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7F06-49DB-8D57-FD766E8C1049}"/>
            </c:ext>
          </c:extLst>
        </c:ser>
        <c:ser>
          <c:idx val="4"/>
          <c:order val="4"/>
          <c:tx>
            <c:strRef>
              <c:f>AF_SEM!$B$58</c:f>
              <c:strCache>
                <c:ptCount val="1"/>
                <c:pt idx="0">
                  <c:v>H. PROG.SEM</c:v>
                </c:pt>
              </c:strCache>
            </c:strRef>
          </c:tx>
          <c:val>
            <c:numRef>
              <c:f>AF_SEM!#REF!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AF_SEM!#REF!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7F06-49DB-8D57-FD766E8C10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66167392"/>
        <c:axId val="-1766151616"/>
      </c:lineChart>
      <c:catAx>
        <c:axId val="-17661673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66151616"/>
        <c:crosses val="autoZero"/>
        <c:auto val="1"/>
        <c:lblAlgn val="ctr"/>
        <c:lblOffset val="100"/>
        <c:noMultiLvlLbl val="0"/>
      </c:catAx>
      <c:valAx>
        <c:axId val="-1766151616"/>
        <c:scaling>
          <c:orientation val="minMax"/>
          <c:max val="1"/>
          <c:min val="0.60000000000000064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66167392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464450550926837"/>
          <c:y val="4.2076500921797814E-2"/>
          <c:w val="0.81372651914854177"/>
          <c:h val="0.7880747907544946"/>
        </c:manualLayout>
      </c:layout>
      <c:lineChart>
        <c:grouping val="standard"/>
        <c:varyColors val="0"/>
        <c:ser>
          <c:idx val="0"/>
          <c:order val="0"/>
          <c:tx>
            <c:strRef>
              <c:f>AF_SEM!$B$2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AF_SEM!$C$1:$EJ$1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AF_SEM!$C$2:$C$2</c:f>
            </c:numRef>
          </c:val>
          <c:smooth val="0"/>
          <c:extLst>
            <c:ext xmlns:c16="http://schemas.microsoft.com/office/drawing/2014/chart" uri="{C3380CC4-5D6E-409C-BE32-E72D297353CC}">
              <c16:uniqueId val="{00000000-FC2F-495D-AF00-C942A54E33AF}"/>
            </c:ext>
          </c:extLst>
        </c:ser>
        <c:ser>
          <c:idx val="1"/>
          <c:order val="1"/>
          <c:tx>
            <c:strRef>
              <c:f>AF_SEM!$B$3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AF_SEM!$C$1:$EJ$1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AF_SEM!$C$3:$C$3</c:f>
            </c:numRef>
          </c:val>
          <c:smooth val="0"/>
          <c:extLst>
            <c:ext xmlns:c16="http://schemas.microsoft.com/office/drawing/2014/chart" uri="{C3380CC4-5D6E-409C-BE32-E72D297353CC}">
              <c16:uniqueId val="{00000000-A583-4166-948E-E1942CD4C9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66155968"/>
        <c:axId val="-1766176096"/>
      </c:lineChart>
      <c:catAx>
        <c:axId val="-17661559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MESES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176096"/>
        <c:crosses val="autoZero"/>
        <c:auto val="1"/>
        <c:lblAlgn val="ctr"/>
        <c:lblOffset val="100"/>
        <c:noMultiLvlLbl val="0"/>
      </c:catAx>
      <c:valAx>
        <c:axId val="-176617609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DISPONIBILIDAD</a:t>
                </a:r>
              </a:p>
            </c:rich>
          </c:tx>
          <c:overlay val="0"/>
        </c:title>
        <c:numFmt formatCode="0.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155968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AF_SEM!$B$18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AF_SEM!$C$17:$EJ$17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AF_SEM!$C$18:$EJ$18</c:f>
              <c:numCache>
                <c:formatCode>0%</c:formatCode>
                <c:ptCount val="14"/>
                <c:pt idx="0" formatCode="0.0%">
                  <c:v>0.87293460012210011</c:v>
                </c:pt>
                <c:pt idx="1">
                  <c:v>0.91369047619047616</c:v>
                </c:pt>
                <c:pt idx="2">
                  <c:v>0.85690476190476195</c:v>
                </c:pt>
                <c:pt idx="3">
                  <c:v>0.74702380952380898</c:v>
                </c:pt>
                <c:pt idx="4">
                  <c:v>0.83601190476190468</c:v>
                </c:pt>
                <c:pt idx="5">
                  <c:v>0.74303571428571402</c:v>
                </c:pt>
                <c:pt idx="6">
                  <c:v>0.99399999999999999</c:v>
                </c:pt>
                <c:pt idx="7">
                  <c:v>0.97619047619047616</c:v>
                </c:pt>
                <c:pt idx="8">
                  <c:v>0.985119047619048</c:v>
                </c:pt>
                <c:pt idx="9">
                  <c:v>0.97916666666666696</c:v>
                </c:pt>
                <c:pt idx="10">
                  <c:v>0.9464285714285714</c:v>
                </c:pt>
                <c:pt idx="11">
                  <c:v>0.96172619047619046</c:v>
                </c:pt>
                <c:pt idx="12" formatCode="0.0%">
                  <c:v>0.90453132086167798</c:v>
                </c:pt>
                <c:pt idx="13" formatCode="0.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BEA-469B-B471-9AB2D5E53C74}"/>
            </c:ext>
          </c:extLst>
        </c:ser>
        <c:ser>
          <c:idx val="1"/>
          <c:order val="1"/>
          <c:tx>
            <c:strRef>
              <c:f>AF_SEM!$B$19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AF_SEM!$C$17:$EJ$17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AF_SEM!$C$19:$EJ$19</c:f>
              <c:numCache>
                <c:formatCode>0%</c:formatCode>
                <c:ptCount val="14"/>
                <c:pt idx="0" formatCode="0.0%">
                  <c:v>6.5681153637842729E-2</c:v>
                </c:pt>
                <c:pt idx="1">
                  <c:v>6.448858306188926E-2</c:v>
                </c:pt>
                <c:pt idx="2">
                  <c:v>5.5570991942206202E-2</c:v>
                </c:pt>
                <c:pt idx="3">
                  <c:v>5.1223676721684701E-2</c:v>
                </c:pt>
                <c:pt idx="4">
                  <c:v>5.6773011883592697E-2</c:v>
                </c:pt>
                <c:pt idx="5">
                  <c:v>9.1951140507612106E-2</c:v>
                </c:pt>
                <c:pt idx="6">
                  <c:v>6.8732000000000001E-2</c:v>
                </c:pt>
                <c:pt idx="7">
                  <c:v>4.4456526263214842E-2</c:v>
                </c:pt>
                <c:pt idx="8">
                  <c:v>5.5648073097045198E-2</c:v>
                </c:pt>
                <c:pt idx="9">
                  <c:v>6.55884685678816E-2</c:v>
                </c:pt>
                <c:pt idx="10">
                  <c:v>5.1678956119424552E-2</c:v>
                </c:pt>
                <c:pt idx="11">
                  <c:v>6.9023791007262969E-2</c:v>
                </c:pt>
                <c:pt idx="12" formatCode="0.0%">
                  <c:v>6.1134529075867548E-2</c:v>
                </c:pt>
                <c:pt idx="13" formatCode="0.00%">
                  <c:v>0.18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FDA-4D1E-9B8B-6D0C50BE5D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66160320"/>
        <c:axId val="-1766171744"/>
      </c:lineChart>
      <c:catAx>
        <c:axId val="-17661603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171744"/>
        <c:crosses val="autoZero"/>
        <c:auto val="1"/>
        <c:lblAlgn val="ctr"/>
        <c:lblOffset val="100"/>
        <c:noMultiLvlLbl val="0"/>
      </c:catAx>
      <c:valAx>
        <c:axId val="-176617174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160320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AF_SEM!$B$34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AF_SEM!$C$33:$EJ$33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AF_SEM!$C$34:$EJ$34</c:f>
              <c:numCache>
                <c:formatCode>0%</c:formatCode>
                <c:ptCount val="14"/>
                <c:pt idx="0" formatCode="0.0%">
                  <c:v>0.945039300976801</c:v>
                </c:pt>
                <c:pt idx="1">
                  <c:v>0.93702380952380948</c:v>
                </c:pt>
                <c:pt idx="2">
                  <c:v>0.90595238095238095</c:v>
                </c:pt>
                <c:pt idx="3">
                  <c:v>0.91565476190476203</c:v>
                </c:pt>
                <c:pt idx="4">
                  <c:v>1</c:v>
                </c:pt>
                <c:pt idx="5">
                  <c:v>0.95833333333333304</c:v>
                </c:pt>
                <c:pt idx="6">
                  <c:v>0.88690000000000002</c:v>
                </c:pt>
                <c:pt idx="7">
                  <c:v>0.99654761904761902</c:v>
                </c:pt>
                <c:pt idx="8">
                  <c:v>0.97619047619047605</c:v>
                </c:pt>
                <c:pt idx="9">
                  <c:v>0.90297619047619004</c:v>
                </c:pt>
                <c:pt idx="10">
                  <c:v>0.94940476190476186</c:v>
                </c:pt>
                <c:pt idx="11">
                  <c:v>0.89386904761904773</c:v>
                </c:pt>
                <c:pt idx="12" formatCode="0.0%">
                  <c:v>0.77105921201814065</c:v>
                </c:pt>
                <c:pt idx="13" formatCode="0.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452-41B4-97B3-816242C8B0D8}"/>
            </c:ext>
          </c:extLst>
        </c:ser>
        <c:ser>
          <c:idx val="1"/>
          <c:order val="1"/>
          <c:tx>
            <c:strRef>
              <c:f>AF_SEM!$B$35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AF_SEM!$C$33:$EJ$33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AF_SEM!$C$35:$EJ$35</c:f>
              <c:numCache>
                <c:formatCode>0%</c:formatCode>
                <c:ptCount val="14"/>
                <c:pt idx="0" formatCode="0.0%">
                  <c:v>5.5073911266156392E-2</c:v>
                </c:pt>
                <c:pt idx="1">
                  <c:v>4.0568248190848005E-2</c:v>
                </c:pt>
                <c:pt idx="2">
                  <c:v>3.7368593955321897E-2</c:v>
                </c:pt>
                <c:pt idx="3">
                  <c:v>6.7323630826100503E-2</c:v>
                </c:pt>
                <c:pt idx="4">
                  <c:v>5.4191809190559492E-2</c:v>
                </c:pt>
                <c:pt idx="5">
                  <c:v>7.9889255204823206E-2</c:v>
                </c:pt>
                <c:pt idx="6">
                  <c:v>8.6322999999999997E-2</c:v>
                </c:pt>
                <c:pt idx="7">
                  <c:v>3.3847011507983922E-2</c:v>
                </c:pt>
                <c:pt idx="8">
                  <c:v>4.6578590785907897E-2</c:v>
                </c:pt>
                <c:pt idx="9">
                  <c:v>6.6322384252187894E-2</c:v>
                </c:pt>
                <c:pt idx="10">
                  <c:v>5.7873161321437182E-2</c:v>
                </c:pt>
                <c:pt idx="11">
                  <c:v>4.6101597676479471E-2</c:v>
                </c:pt>
                <c:pt idx="12" formatCode="0.0%">
                  <c:v>3.7767501682821052E-2</c:v>
                </c:pt>
                <c:pt idx="13" formatCode="0.00%">
                  <c:v>0.18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8A3-4D4B-B34B-AAE3121B8A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66171200"/>
        <c:axId val="-1766163584"/>
      </c:lineChart>
      <c:catAx>
        <c:axId val="-17661712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163584"/>
        <c:crosses val="autoZero"/>
        <c:auto val="1"/>
        <c:lblAlgn val="ctr"/>
        <c:lblOffset val="100"/>
        <c:noMultiLvlLbl val="0"/>
      </c:catAx>
      <c:valAx>
        <c:axId val="-176616358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171200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3100039456124926"/>
          <c:y val="0.27512093414206401"/>
          <c:w val="0.78061294798300196"/>
          <c:h val="0.60112050296975983"/>
        </c:manualLayout>
      </c:layout>
      <c:lineChart>
        <c:grouping val="standard"/>
        <c:varyColors val="0"/>
        <c:ser>
          <c:idx val="0"/>
          <c:order val="0"/>
          <c:tx>
            <c:strRef>
              <c:f>AF_SEM!$B$50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dLbls>
            <c:numFmt formatCode="0.0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AF_SEM!$C$49:$EJ$49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AF_SEM!$C$50:$EJ$50</c:f>
              <c:numCache>
                <c:formatCode>0%</c:formatCode>
                <c:ptCount val="14"/>
                <c:pt idx="0" formatCode="0.0%">
                  <c:v>0.82892437423687426</c:v>
                </c:pt>
                <c:pt idx="1">
                  <c:v>0.95023809523809522</c:v>
                </c:pt>
                <c:pt idx="2">
                  <c:v>0.63523809523809527</c:v>
                </c:pt>
                <c:pt idx="3">
                  <c:v>0.55422619047619037</c:v>
                </c:pt>
                <c:pt idx="4">
                  <c:v>0.61200396825396819</c:v>
                </c:pt>
                <c:pt idx="5">
                  <c:v>0.56712301587301572</c:v>
                </c:pt>
                <c:pt idx="6">
                  <c:v>0.62696666666666667</c:v>
                </c:pt>
                <c:pt idx="7">
                  <c:v>0.6575793650793651</c:v>
                </c:pt>
                <c:pt idx="8">
                  <c:v>0.65376984126984139</c:v>
                </c:pt>
                <c:pt idx="9">
                  <c:v>0.62738095238095237</c:v>
                </c:pt>
                <c:pt idx="10">
                  <c:v>0.63194444444444442</c:v>
                </c:pt>
                <c:pt idx="11">
                  <c:v>0.6185317460317461</c:v>
                </c:pt>
                <c:pt idx="12" formatCode="0.0%">
                  <c:v>0.73295223985890656</c:v>
                </c:pt>
                <c:pt idx="13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BC7-4B62-889F-D2FF4FCB497A}"/>
            </c:ext>
          </c:extLst>
        </c:ser>
        <c:ser>
          <c:idx val="1"/>
          <c:order val="1"/>
          <c:tx>
            <c:strRef>
              <c:f>AF_SEM!$B$51</c:f>
              <c:strCache>
                <c:ptCount val="1"/>
                <c:pt idx="0">
                  <c:v>UTIL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dLbls>
            <c:numFmt formatCode="0.0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AF_SEM!$C$49:$EJ$49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AF_SEM!$C$51:$EJ$51</c:f>
              <c:numCache>
                <c:formatCode>0%</c:formatCode>
                <c:ptCount val="14"/>
                <c:pt idx="0" formatCode="0.0%">
                  <c:v>4.3492134721007221E-2</c:v>
                </c:pt>
                <c:pt idx="1">
                  <c:v>3.5018943750912419E-2</c:v>
                </c:pt>
                <c:pt idx="2">
                  <c:v>3.0979861965842698E-2</c:v>
                </c:pt>
                <c:pt idx="3">
                  <c:v>3.9515769182595063E-2</c:v>
                </c:pt>
                <c:pt idx="4">
                  <c:v>3.6988273691384063E-2</c:v>
                </c:pt>
                <c:pt idx="5">
                  <c:v>5.7280131904145104E-2</c:v>
                </c:pt>
                <c:pt idx="6">
                  <c:v>5.1685000000000002E-2</c:v>
                </c:pt>
                <c:pt idx="7">
                  <c:v>2.6101179257066256E-2</c:v>
                </c:pt>
                <c:pt idx="8">
                  <c:v>3.4075554627651029E-2</c:v>
                </c:pt>
                <c:pt idx="9">
                  <c:v>4.3970284273356496E-2</c:v>
                </c:pt>
                <c:pt idx="10">
                  <c:v>3.6517372480287247E-2</c:v>
                </c:pt>
                <c:pt idx="11">
                  <c:v>3.837512956124748E-2</c:v>
                </c:pt>
                <c:pt idx="12" formatCode="0.0%">
                  <c:v>5.2546975089653641E-2</c:v>
                </c:pt>
                <c:pt idx="13">
                  <c:v>0.18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C3E-44FD-B3C5-5C4508525D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66174464"/>
        <c:axId val="-1766168480"/>
      </c:lineChart>
      <c:catAx>
        <c:axId val="-17661744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168480"/>
        <c:crosses val="autoZero"/>
        <c:auto val="1"/>
        <c:lblAlgn val="ctr"/>
        <c:lblOffset val="100"/>
        <c:noMultiLvlLbl val="0"/>
      </c:catAx>
      <c:valAx>
        <c:axId val="-176616848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UTILIZACION Y 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174464"/>
        <c:crosses val="autoZero"/>
        <c:crossBetween val="between"/>
        <c:majorUnit val="0.2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  <c:userShapes r:id="rId1"/>
</c:chartSpace>
</file>

<file path=xl/charts/chart2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AF_SEM!$A$1</c:f>
              <c:strCache>
                <c:ptCount val="1"/>
                <c:pt idx="0">
                  <c:v>ANFOTRUCK - 01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multiLvlStrRef>
              <c:f>AF_SEM!$C$1:$C$1</c:f>
            </c:multiLvlStrRef>
          </c:cat>
          <c:val>
            <c:numRef>
              <c:f>AF_SEM!$C$2:$C$2</c:f>
            </c:numRef>
          </c:val>
          <c:smooth val="0"/>
          <c:extLst>
            <c:ext xmlns:c16="http://schemas.microsoft.com/office/drawing/2014/chart" uri="{C3380CC4-5D6E-409C-BE32-E72D297353CC}">
              <c16:uniqueId val="{00000000-91F6-495B-BA1E-5F29E978F909}"/>
            </c:ext>
          </c:extLst>
        </c:ser>
        <c:ser>
          <c:idx val="1"/>
          <c:order val="1"/>
          <c:tx>
            <c:strRef>
              <c:f>AF_SEM!$A$17</c:f>
              <c:strCache>
                <c:ptCount val="1"/>
                <c:pt idx="0">
                  <c:v>ANFOTRUCK - 05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cat>
            <c:multiLvlStrRef>
              <c:f>AF_SEM!$C$1:$C$1</c:f>
            </c:multiLvlStrRef>
          </c:cat>
          <c:val>
            <c:numRef>
              <c:f>AF_SEM!$C$18:$C$18</c:f>
            </c:numRef>
          </c:val>
          <c:smooth val="0"/>
          <c:extLst>
            <c:ext xmlns:c16="http://schemas.microsoft.com/office/drawing/2014/chart" uri="{C3380CC4-5D6E-409C-BE32-E72D297353CC}">
              <c16:uniqueId val="{00000001-91F6-495B-BA1E-5F29E978F909}"/>
            </c:ext>
          </c:extLst>
        </c:ser>
        <c:ser>
          <c:idx val="2"/>
          <c:order val="2"/>
          <c:tx>
            <c:strRef>
              <c:f>AF_SEM!$A$33</c:f>
              <c:strCache>
                <c:ptCount val="1"/>
                <c:pt idx="0">
                  <c:v>ANFOTRUCK - 07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/>
                </a:solidFill>
                <a:round/>
              </a:ln>
              <a:effectLst/>
            </c:spPr>
          </c:marker>
          <c:cat>
            <c:multiLvlStrRef>
              <c:f>AF_SEM!$C$1:$C$1</c:f>
            </c:multiLvlStrRef>
          </c:cat>
          <c:val>
            <c:numRef>
              <c:f>AF_SEM!$C$34:$C$34</c:f>
            </c:numRef>
          </c:val>
          <c:smooth val="0"/>
          <c:extLst>
            <c:ext xmlns:c16="http://schemas.microsoft.com/office/drawing/2014/chart" uri="{C3380CC4-5D6E-409C-BE32-E72D297353CC}">
              <c16:uniqueId val="{00000002-91F6-495B-BA1E-5F29E978F9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66173920"/>
        <c:axId val="-1766166848"/>
      </c:lineChart>
      <c:catAx>
        <c:axId val="-17661739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166848"/>
        <c:crosses val="autoZero"/>
        <c:auto val="1"/>
        <c:lblAlgn val="ctr"/>
        <c:lblOffset val="100"/>
        <c:noMultiLvlLbl val="0"/>
      </c:catAx>
      <c:valAx>
        <c:axId val="-17661668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1739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8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AF_SEM!$B$60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639F-4971-8017-71FE68ACB150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96B5-4E17-911E-902BF8A5F714}"/>
              </c:ext>
            </c:extLst>
          </c:dPt>
          <c:cat>
            <c:strRef>
              <c:f>AF_SEM!$C$49:$EJ$49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AF_SEM!$C$50:$EJ$50</c:f>
              <c:numCache>
                <c:formatCode>0%</c:formatCode>
                <c:ptCount val="14"/>
                <c:pt idx="0" formatCode="0.0%">
                  <c:v>0.82892437423687426</c:v>
                </c:pt>
                <c:pt idx="1">
                  <c:v>0.95023809523809522</c:v>
                </c:pt>
                <c:pt idx="2">
                  <c:v>0.63523809523809527</c:v>
                </c:pt>
                <c:pt idx="3">
                  <c:v>0.55422619047619037</c:v>
                </c:pt>
                <c:pt idx="4">
                  <c:v>0.61200396825396819</c:v>
                </c:pt>
                <c:pt idx="5">
                  <c:v>0.56712301587301572</c:v>
                </c:pt>
                <c:pt idx="6">
                  <c:v>0.62696666666666667</c:v>
                </c:pt>
                <c:pt idx="7">
                  <c:v>0.6575793650793651</c:v>
                </c:pt>
                <c:pt idx="8">
                  <c:v>0.65376984126984139</c:v>
                </c:pt>
                <c:pt idx="9">
                  <c:v>0.62738095238095237</c:v>
                </c:pt>
                <c:pt idx="10">
                  <c:v>0.63194444444444442</c:v>
                </c:pt>
                <c:pt idx="11">
                  <c:v>0.6185317460317461</c:v>
                </c:pt>
                <c:pt idx="12" formatCode="0.0%">
                  <c:v>0.73295223985890656</c:v>
                </c:pt>
                <c:pt idx="13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6B5-4E17-911E-902BF8A5F714}"/>
            </c:ext>
          </c:extLst>
        </c:ser>
        <c:ser>
          <c:idx val="10"/>
          <c:order val="1"/>
          <c:tx>
            <c:strRef>
              <c:f>AF_SEM!$B$51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639F-4971-8017-71FE68ACB150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5B0E-4724-A183-CA692B5FED97}"/>
              </c:ext>
            </c:extLst>
          </c:dPt>
          <c:cat>
            <c:strRef>
              <c:f>AF_SEM!$C$49:$EJ$49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AF_SEM!$C$51:$EJ$51</c:f>
              <c:numCache>
                <c:formatCode>0%</c:formatCode>
                <c:ptCount val="14"/>
                <c:pt idx="0" formatCode="0.0%">
                  <c:v>4.3492134721007221E-2</c:v>
                </c:pt>
                <c:pt idx="1">
                  <c:v>3.5018943750912419E-2</c:v>
                </c:pt>
                <c:pt idx="2">
                  <c:v>3.0979861965842698E-2</c:v>
                </c:pt>
                <c:pt idx="3">
                  <c:v>3.9515769182595063E-2</c:v>
                </c:pt>
                <c:pt idx="4">
                  <c:v>3.6988273691384063E-2</c:v>
                </c:pt>
                <c:pt idx="5">
                  <c:v>5.7280131904145104E-2</c:v>
                </c:pt>
                <c:pt idx="6">
                  <c:v>5.1685000000000002E-2</c:v>
                </c:pt>
                <c:pt idx="7">
                  <c:v>2.6101179257066256E-2</c:v>
                </c:pt>
                <c:pt idx="8">
                  <c:v>3.4075554627651029E-2</c:v>
                </c:pt>
                <c:pt idx="9">
                  <c:v>4.3970284273356496E-2</c:v>
                </c:pt>
                <c:pt idx="10">
                  <c:v>3.6517372480287247E-2</c:v>
                </c:pt>
                <c:pt idx="11">
                  <c:v>3.837512956124748E-2</c:v>
                </c:pt>
                <c:pt idx="12" formatCode="0.0%">
                  <c:v>5.2546975089653641E-2</c:v>
                </c:pt>
                <c:pt idx="13">
                  <c:v>0.18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6B5-4E17-911E-902BF8A5F7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766152704"/>
        <c:axId val="-1766158144"/>
      </c:barChart>
      <c:lineChart>
        <c:grouping val="standard"/>
        <c:varyColors val="0"/>
        <c:ser>
          <c:idx val="5"/>
          <c:order val="2"/>
          <c:tx>
            <c:strRef>
              <c:f>AF_SEM!$B$52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96B5-4E17-911E-902BF8A5F714}"/>
              </c:ext>
            </c:extLst>
          </c:dPt>
          <c:cat>
            <c:strRef>
              <c:f>AF_SEM!$C$49:$EJ$49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AF_SEM!$C$52:$EJ$52</c:f>
              <c:numCache>
                <c:formatCode>0.0</c:formatCode>
                <c:ptCount val="14"/>
                <c:pt idx="0" formatCode="0.00">
                  <c:v>3.4153909558020903</c:v>
                </c:pt>
                <c:pt idx="1">
                  <c:v>2.0755831586802196</c:v>
                </c:pt>
                <c:pt idx="2">
                  <c:v>1.3923611111111109</c:v>
                </c:pt>
                <c:pt idx="3">
                  <c:v>3.9878456623739642</c:v>
                </c:pt>
                <c:pt idx="4">
                  <c:v>3.6992221079255478</c:v>
                </c:pt>
                <c:pt idx="5">
                  <c:v>5.2439117684559475</c:v>
                </c:pt>
                <c:pt idx="6">
                  <c:v>5.9697333333333331</c:v>
                </c:pt>
                <c:pt idx="7">
                  <c:v>2.4964614144861588</c:v>
                </c:pt>
                <c:pt idx="8">
                  <c:v>4.3430668473351401</c:v>
                </c:pt>
                <c:pt idx="9">
                  <c:v>1.5698489693551718</c:v>
                </c:pt>
                <c:pt idx="10">
                  <c:v>1.3001307839669909</c:v>
                </c:pt>
                <c:pt idx="11">
                  <c:v>1.3139632107023411</c:v>
                </c:pt>
                <c:pt idx="12" formatCode="0.00">
                  <c:v>2.8256138712001038</c:v>
                </c:pt>
                <c:pt idx="13">
                  <c:v>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96B5-4E17-911E-902BF8A5F714}"/>
            </c:ext>
          </c:extLst>
        </c:ser>
        <c:ser>
          <c:idx val="4"/>
          <c:order val="3"/>
          <c:tx>
            <c:strRef>
              <c:f>AF_SEM!$B$53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AF_SEM!$C$49:$EJ$49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AF_SEM!$C$53:$EJ$53</c:f>
              <c:numCache>
                <c:formatCode>0.0</c:formatCode>
                <c:ptCount val="14"/>
                <c:pt idx="0" formatCode="0.00">
                  <c:v>22.990510531135534</c:v>
                </c:pt>
                <c:pt idx="1">
                  <c:v>3.1219999999999999</c:v>
                </c:pt>
                <c:pt idx="2">
                  <c:v>51.968888888888891</c:v>
                </c:pt>
                <c:pt idx="3">
                  <c:v>64.265000000000001</c:v>
                </c:pt>
                <c:pt idx="4">
                  <c:v>58.295833333333327</c:v>
                </c:pt>
                <c:pt idx="5">
                  <c:v>61.930833333333332</c:v>
                </c:pt>
                <c:pt idx="6">
                  <c:v>59.5</c:v>
                </c:pt>
                <c:pt idx="7">
                  <c:v>56.526666666666671</c:v>
                </c:pt>
                <c:pt idx="8">
                  <c:v>57.5</c:v>
                </c:pt>
                <c:pt idx="9">
                  <c:v>57.37833333333333</c:v>
                </c:pt>
                <c:pt idx="10">
                  <c:v>57.316666666666663</c:v>
                </c:pt>
                <c:pt idx="11">
                  <c:v>57.526388888888881</c:v>
                </c:pt>
                <c:pt idx="12" formatCode="0.00">
                  <c:v>39.000776102292768</c:v>
                </c:pt>
                <c:pt idx="13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96B5-4E17-911E-902BF8A5F7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66155424"/>
        <c:axId val="-1766173376"/>
      </c:lineChart>
      <c:catAx>
        <c:axId val="-17661527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66158144"/>
        <c:crosses val="autoZero"/>
        <c:auto val="1"/>
        <c:lblAlgn val="ctr"/>
        <c:lblOffset val="100"/>
        <c:noMultiLvlLbl val="0"/>
      </c:catAx>
      <c:valAx>
        <c:axId val="-176615814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 sz="1200"/>
                </a:pPr>
                <a:r>
                  <a:rPr lang="en-US" sz="1200"/>
                  <a:t>% DISPONIBILIDAD FISICA
% UTILIZACION</a:t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1766152704"/>
        <c:crosses val="autoZero"/>
        <c:crossBetween val="between"/>
      </c:valAx>
      <c:valAx>
        <c:axId val="-1766173376"/>
        <c:scaling>
          <c:orientation val="minMax"/>
          <c:max val="7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800"/>
                </a:pPr>
                <a:r>
                  <a:rPr lang="en-US" sz="800"/>
                  <a:t>HORAS
MTBF
MTTR</a:t>
                </a:r>
              </a:p>
            </c:rich>
          </c:tx>
          <c:overlay val="0"/>
        </c:title>
        <c:numFmt formatCode="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1766155424"/>
        <c:crosses val="max"/>
        <c:crossBetween val="between"/>
      </c:valAx>
      <c:catAx>
        <c:axId val="-176615542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766173376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txPr>
          <a:bodyPr/>
          <a:lstStyle/>
          <a:p>
            <a:pPr rtl="0">
              <a:defRPr sz="1200"/>
            </a:pPr>
            <a:endParaRPr lang="es-PE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AF_SEM!$A$49</c:f>
          <c:strCache>
            <c:ptCount val="1"/>
            <c:pt idx="0">
              <c:v>TENDENCIA DE FLOTA AF-CONC</c:v>
            </c:pt>
          </c:strCache>
        </c:strRef>
      </c:tx>
      <c:layout>
        <c:manualLayout>
          <c:xMode val="edge"/>
          <c:yMode val="edge"/>
          <c:x val="0.19032008612014573"/>
          <c:y val="1.31919886195726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650386713681746"/>
          <c:y val="0.22591470031770416"/>
          <c:w val="0.82613427238384207"/>
          <c:h val="0.43127395099147087"/>
        </c:manualLayout>
      </c:layout>
      <c:lineChart>
        <c:grouping val="standard"/>
        <c:varyColors val="0"/>
        <c:ser>
          <c:idx val="0"/>
          <c:order val="0"/>
          <c:tx>
            <c:strRef>
              <c:f>AF_SEM!$C$71</c:f>
              <c:strCache>
                <c:ptCount val="1"/>
                <c:pt idx="0">
                  <c:v>% PREVENTIVO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AF_SEM!$DE$70:$EG$70</c:f>
              <c:strCache>
                <c:ptCount val="10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  <c:pt idx="9">
                  <c:v>SEM 29</c:v>
                </c:pt>
              </c:strCache>
            </c:strRef>
          </c:cat>
          <c:val>
            <c:numRef>
              <c:f>AF_SEM!$DJ$71:$EG$71</c:f>
              <c:numCache>
                <c:formatCode>0%</c:formatCode>
                <c:ptCount val="10"/>
                <c:pt idx="0">
                  <c:v>0</c:v>
                </c:pt>
                <c:pt idx="1">
                  <c:v>4.623585726718886E-2</c:v>
                </c:pt>
                <c:pt idx="2">
                  <c:v>5.3411670449993322E-2</c:v>
                </c:pt>
                <c:pt idx="3">
                  <c:v>0</c:v>
                </c:pt>
                <c:pt idx="4">
                  <c:v>3.2085071274694045E-2</c:v>
                </c:pt>
                <c:pt idx="5">
                  <c:v>9.0425531914893623E-2</c:v>
                </c:pt>
                <c:pt idx="6">
                  <c:v>0</c:v>
                </c:pt>
                <c:pt idx="7">
                  <c:v>0</c:v>
                </c:pt>
                <c:pt idx="8">
                  <c:v>6.3897763578274758E-2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186-4E92-9DC4-5BA4D0EFE8CF}"/>
            </c:ext>
          </c:extLst>
        </c:ser>
        <c:ser>
          <c:idx val="1"/>
          <c:order val="1"/>
          <c:tx>
            <c:strRef>
              <c:f>AF_SEM!$C$72</c:f>
              <c:strCache>
                <c:ptCount val="1"/>
                <c:pt idx="0">
                  <c:v>% CORREC. PROG.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AF_SEM!$DE$70:$EG$70</c:f>
              <c:strCache>
                <c:ptCount val="10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  <c:pt idx="9">
                  <c:v>SEM 29</c:v>
                </c:pt>
              </c:strCache>
            </c:strRef>
          </c:cat>
          <c:val>
            <c:numRef>
              <c:f>AF_SEM!$DE$72:$EG$72</c:f>
              <c:numCache>
                <c:formatCode>0%</c:formatCode>
                <c:ptCount val="10"/>
                <c:pt idx="0">
                  <c:v>0</c:v>
                </c:pt>
                <c:pt idx="1">
                  <c:v>0.13054830287206265</c:v>
                </c:pt>
                <c:pt idx="2">
                  <c:v>4.5266390706369342E-2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186-4E92-9DC4-5BA4D0EFE8CF}"/>
            </c:ext>
          </c:extLst>
        </c:ser>
        <c:ser>
          <c:idx val="2"/>
          <c:order val="2"/>
          <c:tx>
            <c:strRef>
              <c:f>AF_SEM!$C$73</c:f>
              <c:strCache>
                <c:ptCount val="1"/>
                <c:pt idx="0">
                  <c:v>% CORREC. FALLA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AF_SEM!$DE$70:$EG$70</c:f>
              <c:strCache>
                <c:ptCount val="10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  <c:pt idx="9">
                  <c:v>SEM 29</c:v>
                </c:pt>
              </c:strCache>
            </c:strRef>
          </c:cat>
          <c:val>
            <c:numRef>
              <c:f>AF_SEM!$DE$73:$EG$73</c:f>
              <c:numCache>
                <c:formatCode>0%</c:formatCode>
                <c:ptCount val="10"/>
                <c:pt idx="0">
                  <c:v>1</c:v>
                </c:pt>
                <c:pt idx="1">
                  <c:v>0.82321583986074853</c:v>
                </c:pt>
                <c:pt idx="2">
                  <c:v>0.90132193884363732</c:v>
                </c:pt>
                <c:pt idx="3">
                  <c:v>1</c:v>
                </c:pt>
                <c:pt idx="4">
                  <c:v>0.96791492872530593</c:v>
                </c:pt>
                <c:pt idx="5">
                  <c:v>0.90957446808510634</c:v>
                </c:pt>
                <c:pt idx="6">
                  <c:v>1</c:v>
                </c:pt>
                <c:pt idx="7">
                  <c:v>1</c:v>
                </c:pt>
                <c:pt idx="8">
                  <c:v>0.9361022364217253</c:v>
                </c:pt>
                <c:pt idx="9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186-4E92-9DC4-5BA4D0EFE8CF}"/>
            </c:ext>
          </c:extLst>
        </c:ser>
        <c:ser>
          <c:idx val="3"/>
          <c:order val="3"/>
          <c:tx>
            <c:strRef>
              <c:f>AF_SEM!$C$74</c:f>
              <c:strCache>
                <c:ptCount val="1"/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strRef>
              <c:f>AF_SEM!$DE$70:$EG$70</c:f>
              <c:strCache>
                <c:ptCount val="10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  <c:pt idx="9">
                  <c:v>SEM 29</c:v>
                </c:pt>
              </c:strCache>
            </c:strRef>
          </c:cat>
          <c:val>
            <c:numRef>
              <c:f>AF_SEM!$R$74:$AB$74</c:f>
            </c:numRef>
          </c:val>
          <c:smooth val="0"/>
          <c:extLst>
            <c:ext xmlns:c16="http://schemas.microsoft.com/office/drawing/2014/chart" uri="{C3380CC4-5D6E-409C-BE32-E72D297353CC}">
              <c16:uniqueId val="{00000001-DA83-4713-971A-24E971D13F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66159232"/>
        <c:axId val="-1766149440"/>
      </c:lineChart>
      <c:catAx>
        <c:axId val="-176615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149440"/>
        <c:crosses val="autoZero"/>
        <c:auto val="1"/>
        <c:lblAlgn val="ctr"/>
        <c:lblOffset val="100"/>
        <c:noMultiLvlLbl val="0"/>
      </c:catAx>
      <c:valAx>
        <c:axId val="-1766149440"/>
        <c:scaling>
          <c:orientation val="minMax"/>
          <c:max val="1.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PE"/>
                  <a:t>% HH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1592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698918361977608"/>
          <c:y val="0.15760378124585225"/>
          <c:w val="0.69489934367779527"/>
          <c:h val="0.6013117193645006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AF_SEM!$EI$70</c:f>
              <c:strCache>
                <c:ptCount val="1"/>
                <c:pt idx="0">
                  <c:v>PROM. 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093-4D14-B2A7-C2BF1A7459FB}"/>
              </c:ext>
            </c:extLst>
          </c:dPt>
          <c:dPt>
            <c:idx val="2"/>
            <c:invertIfNegative val="0"/>
            <c:bubble3D val="0"/>
            <c:spPr>
              <a:solidFill>
                <a:srgbClr val="92D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093-4D14-B2A7-C2BF1A7459F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AF_SEM!$EI$71:$EI$73</c:f>
              <c:numCache>
                <c:formatCode>0.0%</c:formatCode>
                <c:ptCount val="3"/>
                <c:pt idx="0">
                  <c:v>7.5629992340490199E-2</c:v>
                </c:pt>
                <c:pt idx="1">
                  <c:v>7.6618740687581205E-2</c:v>
                </c:pt>
                <c:pt idx="2">
                  <c:v>0.84775126697192849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AF_SEM!$C$71:$C$73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2093-4D14-B2A7-C2BF1A7459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1766154880"/>
        <c:axId val="-1766170112"/>
      </c:barChart>
      <c:catAx>
        <c:axId val="-17661548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170112"/>
        <c:crosses val="autoZero"/>
        <c:auto val="1"/>
        <c:lblAlgn val="ctr"/>
        <c:lblOffset val="100"/>
        <c:noMultiLvlLbl val="0"/>
      </c:catAx>
      <c:valAx>
        <c:axId val="-17661701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154880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LC!$B$8</c:f>
              <c:strCache>
                <c:ptCount val="1"/>
                <c:pt idx="0">
                  <c:v>REP. PROG.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B685-4DCD-8DAC-6BE3B941B7F4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F3FB-41AB-A7B4-0C50529B906E}"/>
              </c:ext>
            </c:extLst>
          </c:dPt>
          <c:val>
            <c:numRef>
              <c:f>LC!$C$2:$AP$2</c:f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LC!$C$1:$AP$1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F3FB-41AB-A7B4-0C50529B906E}"/>
            </c:ext>
          </c:extLst>
        </c:ser>
        <c:ser>
          <c:idx val="10"/>
          <c:order val="1"/>
          <c:tx>
            <c:strRef>
              <c:f>LC!$B$3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B685-4DCD-8DAC-6BE3B941B7F4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E65C-4745-9361-2A356E7A152F}"/>
              </c:ext>
            </c:extLst>
          </c:dPt>
          <c:val>
            <c:numRef>
              <c:f>LC!$C$3:$AP$3</c:f>
            </c:numRef>
          </c:val>
          <c:extLst>
            <c:ext xmlns:c16="http://schemas.microsoft.com/office/drawing/2014/chart" uri="{C3380CC4-5D6E-409C-BE32-E72D297353CC}">
              <c16:uniqueId val="{00000004-F3FB-41AB-A7B4-0C50529B90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766148352"/>
        <c:axId val="-1766152160"/>
      </c:barChart>
      <c:lineChart>
        <c:grouping val="standard"/>
        <c:varyColors val="0"/>
        <c:ser>
          <c:idx val="5"/>
          <c:order val="2"/>
          <c:tx>
            <c:strRef>
              <c:f>LC!$B$4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F3FB-41AB-A7B4-0C50529B906E}"/>
              </c:ext>
            </c:extLst>
          </c:dPt>
          <c:val>
            <c:numRef>
              <c:f>LC!$C$4:$AP$4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LC!$C$1:$AP$1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6-F3FB-41AB-A7B4-0C50529B906E}"/>
            </c:ext>
          </c:extLst>
        </c:ser>
        <c:ser>
          <c:idx val="4"/>
          <c:order val="3"/>
          <c:tx>
            <c:strRef>
              <c:f>LC!$B$5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val>
            <c:numRef>
              <c:f>LC!$C$5:$AP$5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LC!$C$1:$AP$1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7-F3FB-41AB-A7B4-0C50529B90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66150528"/>
        <c:axId val="-1766157056"/>
      </c:lineChart>
      <c:catAx>
        <c:axId val="-17661483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66152160"/>
        <c:crosses val="autoZero"/>
        <c:auto val="1"/>
        <c:lblAlgn val="ctr"/>
        <c:lblOffset val="100"/>
        <c:noMultiLvlLbl val="0"/>
      </c:catAx>
      <c:valAx>
        <c:axId val="-176615216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layout>
            <c:manualLayout>
              <c:xMode val="edge"/>
              <c:yMode val="edge"/>
              <c:x val="3.2133000650055858E-2"/>
              <c:y val="7.794165729283839E-2"/>
            </c:manualLayout>
          </c:layout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66148352"/>
        <c:crosses val="autoZero"/>
        <c:crossBetween val="between"/>
      </c:valAx>
      <c:valAx>
        <c:axId val="-1766157056"/>
        <c:scaling>
          <c:orientation val="minMax"/>
          <c:max val="3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66150528"/>
        <c:crosses val="max"/>
        <c:crossBetween val="between"/>
      </c:valAx>
      <c:catAx>
        <c:axId val="-176615052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766157056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LC!$B$12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LC!$D$12:$N$12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LC!$D$1:$N$1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0536-4A5E-AA4C-AA54EA82F9F0}"/>
            </c:ext>
          </c:extLst>
        </c:ser>
        <c:ser>
          <c:idx val="1"/>
          <c:order val="1"/>
          <c:tx>
            <c:strRef>
              <c:f>LC!$B$15</c:f>
              <c:strCache>
                <c:ptCount val="1"/>
                <c:pt idx="0">
                  <c:v>% REP. NO PROG. </c:v>
                </c:pt>
              </c:strCache>
            </c:strRef>
          </c:tx>
          <c:val>
            <c:numRef>
              <c:f>LC!$D$15:$N$15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LC!$D$1:$N$1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0536-4A5E-AA4C-AA54EA82F9F0}"/>
            </c:ext>
          </c:extLst>
        </c:ser>
        <c:ser>
          <c:idx val="2"/>
          <c:order val="2"/>
          <c:tx>
            <c:strRef>
              <c:f>LC!$B$13</c:f>
              <c:strCache>
                <c:ptCount val="1"/>
                <c:pt idx="0">
                  <c:v>% MANTTO (PM) </c:v>
                </c:pt>
              </c:strCache>
            </c:strRef>
          </c:tx>
          <c:val>
            <c:numRef>
              <c:f>LC!$D$13:$N$13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LC!$D$1:$N$1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0536-4A5E-AA4C-AA54EA82F9F0}"/>
            </c:ext>
          </c:extLst>
        </c:ser>
        <c:ser>
          <c:idx val="3"/>
          <c:order val="3"/>
          <c:tx>
            <c:strRef>
              <c:f>LC!$B$14</c:f>
              <c:strCache>
                <c:ptCount val="1"/>
                <c:pt idx="0">
                  <c:v>% REP. PROG. </c:v>
                </c:pt>
              </c:strCache>
            </c:strRef>
          </c:tx>
          <c:val>
            <c:numRef>
              <c:f>LC!$D$14:$N$14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LC!$D$1:$N$1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0536-4A5E-AA4C-AA54EA82F9F0}"/>
            </c:ext>
          </c:extLst>
        </c:ser>
        <c:ser>
          <c:idx val="4"/>
          <c:order val="4"/>
          <c:tx>
            <c:strRef>
              <c:f>LC!$B$10</c:f>
              <c:strCache>
                <c:ptCount val="1"/>
                <c:pt idx="0">
                  <c:v>H. PROG.MES</c:v>
                </c:pt>
              </c:strCache>
            </c:strRef>
          </c:tx>
          <c:val>
            <c:numRef>
              <c:f>LC!$D$10:$N$10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LC!$D$1:$N$1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0536-4A5E-AA4C-AA54EA82F9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66163040"/>
        <c:axId val="-1766165216"/>
      </c:lineChart>
      <c:catAx>
        <c:axId val="-17661630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66165216"/>
        <c:crosses val="autoZero"/>
        <c:auto val="1"/>
        <c:lblAlgn val="ctr"/>
        <c:lblOffset val="100"/>
        <c:noMultiLvlLbl val="0"/>
      </c:catAx>
      <c:valAx>
        <c:axId val="-1766165216"/>
        <c:scaling>
          <c:orientation val="minMax"/>
          <c:max val="1"/>
          <c:min val="0.5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66163040"/>
        <c:crosses val="autoZero"/>
        <c:crossBetween val="between"/>
        <c:majorUnit val="4.0000000000000022E-2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LC_SEM!$B$28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643C-4F70-A9E3-0E8798CAA012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5AA7-432F-86DF-DDEB0CB836E8}"/>
              </c:ext>
            </c:extLst>
          </c:dPt>
          <c:cat>
            <c:strRef>
              <c:f>LC_SEM!$C$17:$EI$17</c:f>
              <c:strCache>
                <c:ptCount val="13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</c:strCache>
            </c:strRef>
          </c:cat>
          <c:val>
            <c:numRef>
              <c:f>LC_SEM!$C$18:$EI$18</c:f>
              <c:numCache>
                <c:formatCode>0%</c:formatCode>
                <c:ptCount val="13"/>
                <c:pt idx="0" formatCode="0.0%">
                  <c:v>0.83136847527472568</c:v>
                </c:pt>
                <c:pt idx="1">
                  <c:v>0.86410714285714296</c:v>
                </c:pt>
                <c:pt idx="2">
                  <c:v>0.97619047619047605</c:v>
                </c:pt>
                <c:pt idx="3">
                  <c:v>0.94642857142857095</c:v>
                </c:pt>
                <c:pt idx="4">
                  <c:v>0.8348214285714286</c:v>
                </c:pt>
                <c:pt idx="5">
                  <c:v>0.96250000000000002</c:v>
                </c:pt>
                <c:pt idx="6">
                  <c:v>0.98214199999999996</c:v>
                </c:pt>
                <c:pt idx="7">
                  <c:v>1</c:v>
                </c:pt>
                <c:pt idx="8">
                  <c:v>0.927559523809524</c:v>
                </c:pt>
                <c:pt idx="9">
                  <c:v>0.99407619047619</c:v>
                </c:pt>
                <c:pt idx="10">
                  <c:v>0.99345238095238098</c:v>
                </c:pt>
                <c:pt idx="11">
                  <c:v>0.80654761904761907</c:v>
                </c:pt>
                <c:pt idx="12" formatCode="0.0%">
                  <c:v>0.92379067233560075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AA7-432F-86DF-DDEB0CB836E8}"/>
            </c:ext>
          </c:extLst>
        </c:ser>
        <c:ser>
          <c:idx val="10"/>
          <c:order val="1"/>
          <c:tx>
            <c:strRef>
              <c:f>LC_SEM!$B$19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643C-4F70-A9E3-0E8798CAA012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236B-4F4C-84CA-2BC208606529}"/>
              </c:ext>
            </c:extLst>
          </c:dPt>
          <c:cat>
            <c:strRef>
              <c:f>LC_SEM!$C$17:$EI$17</c:f>
              <c:strCache>
                <c:ptCount val="13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</c:strCache>
            </c:strRef>
          </c:cat>
          <c:val>
            <c:numRef>
              <c:f>LC_SEM!$C$19:$EI$19</c:f>
              <c:numCache>
                <c:formatCode>0%</c:formatCode>
                <c:ptCount val="13"/>
                <c:pt idx="0" formatCode="0.0%">
                  <c:v>6.1927470104953662E-2</c:v>
                </c:pt>
                <c:pt idx="1">
                  <c:v>5.4927116615351601E-2</c:v>
                </c:pt>
                <c:pt idx="2">
                  <c:v>7.10723288036922E-2</c:v>
                </c:pt>
                <c:pt idx="3">
                  <c:v>7.2090349631433001E-2</c:v>
                </c:pt>
                <c:pt idx="4">
                  <c:v>5.3242994652406422E-2</c:v>
                </c:pt>
                <c:pt idx="5">
                  <c:v>6.7032037475387204E-2</c:v>
                </c:pt>
                <c:pt idx="6">
                  <c:v>6.5690999999999999E-2</c:v>
                </c:pt>
                <c:pt idx="7">
                  <c:v>7.4404761904761909E-3</c:v>
                </c:pt>
                <c:pt idx="8">
                  <c:v>7.6472224004791506E-2</c:v>
                </c:pt>
                <c:pt idx="9">
                  <c:v>3.5686178663081998E-2</c:v>
                </c:pt>
                <c:pt idx="10">
                  <c:v>4.3139604553624915E-2</c:v>
                </c:pt>
                <c:pt idx="11">
                  <c:v>2.3843315356230486E-2</c:v>
                </c:pt>
                <c:pt idx="12" formatCode="0.0%">
                  <c:v>5.9784918936456002E-2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AA7-432F-86DF-DDEB0CB836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766147808"/>
        <c:axId val="-1766154336"/>
      </c:barChart>
      <c:lineChart>
        <c:grouping val="standard"/>
        <c:varyColors val="0"/>
        <c:ser>
          <c:idx val="5"/>
          <c:order val="2"/>
          <c:tx>
            <c:strRef>
              <c:f>LC_SEM!$B$20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5AA7-432F-86DF-DDEB0CB836E8}"/>
              </c:ext>
            </c:extLst>
          </c:dPt>
          <c:cat>
            <c:strRef>
              <c:f>LC_SEM!$C$17:$EI$17</c:f>
              <c:strCache>
                <c:ptCount val="13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</c:strCache>
            </c:strRef>
          </c:cat>
          <c:val>
            <c:numRef>
              <c:f>LC_SEM!$C$20:$EI$20</c:f>
              <c:numCache>
                <c:formatCode>0.00</c:formatCode>
                <c:ptCount val="13"/>
                <c:pt idx="0">
                  <c:v>4.4733029844868124</c:v>
                </c:pt>
                <c:pt idx="1">
                  <c:v>2.6579231730168642</c:v>
                </c:pt>
                <c:pt idx="2">
                  <c:v>11.655861923805515</c:v>
                </c:pt>
                <c:pt idx="3">
                  <c:v>11.462365591397848</c:v>
                </c:pt>
                <c:pt idx="4">
                  <c:v>1.4934660000000002</c:v>
                </c:pt>
                <c:pt idx="5">
                  <c:v>10.839080459770114</c:v>
                </c:pt>
                <c:pt idx="6">
                  <c:v>10.839080459770114</c:v>
                </c:pt>
                <c:pt idx="7">
                  <c:v>1.25</c:v>
                </c:pt>
                <c:pt idx="8">
                  <c:v>3.9722222222222219</c:v>
                </c:pt>
                <c:pt idx="9">
                  <c:v>5.9595918367346936</c:v>
                </c:pt>
                <c:pt idx="10">
                  <c:v>7.1999999999999993</c:v>
                </c:pt>
                <c:pt idx="11">
                  <c:v>1.0769230769230769</c:v>
                </c:pt>
                <c:pt idx="12">
                  <c:v>6.1476065418591324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5AA7-432F-86DF-DDEB0CB836E8}"/>
            </c:ext>
          </c:extLst>
        </c:ser>
        <c:ser>
          <c:idx val="4"/>
          <c:order val="3"/>
          <c:tx>
            <c:strRef>
              <c:f>LC_SEM!$B$21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LC_SEM!$C$17:$EI$17</c:f>
              <c:strCache>
                <c:ptCount val="13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</c:strCache>
            </c:strRef>
          </c:cat>
          <c:val>
            <c:numRef>
              <c:f>LC_SEM!$C$21:$EI$21</c:f>
              <c:numCache>
                <c:formatCode>0.00</c:formatCode>
                <c:ptCount val="13"/>
                <c:pt idx="0">
                  <c:v>19.774510780885784</c:v>
                </c:pt>
                <c:pt idx="1">
                  <c:v>7.6099999999999994</c:v>
                </c:pt>
                <c:pt idx="2">
                  <c:v>0</c:v>
                </c:pt>
                <c:pt idx="3">
                  <c:v>0</c:v>
                </c:pt>
                <c:pt idx="4">
                  <c:v>2.2000000000000002</c:v>
                </c:pt>
                <c:pt idx="5">
                  <c:v>6.3</c:v>
                </c:pt>
                <c:pt idx="6">
                  <c:v>3</c:v>
                </c:pt>
                <c:pt idx="7">
                  <c:v>0</c:v>
                </c:pt>
                <c:pt idx="8">
                  <c:v>4.0566666666666666</c:v>
                </c:pt>
                <c:pt idx="9">
                  <c:v>1</c:v>
                </c:pt>
                <c:pt idx="10">
                  <c:v>1.1000000000000001</c:v>
                </c:pt>
                <c:pt idx="11">
                  <c:v>10.833333333333334</c:v>
                </c:pt>
                <c:pt idx="12">
                  <c:v>4.1446428571428573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5AA7-432F-86DF-DDEB0CB836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66161952"/>
        <c:axId val="-1766157600"/>
      </c:lineChart>
      <c:catAx>
        <c:axId val="-17661478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66154336"/>
        <c:crosses val="autoZero"/>
        <c:auto val="1"/>
        <c:lblAlgn val="ctr"/>
        <c:lblOffset val="100"/>
        <c:noMultiLvlLbl val="0"/>
      </c:catAx>
      <c:valAx>
        <c:axId val="-176615433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66147808"/>
        <c:crosses val="autoZero"/>
        <c:crossBetween val="between"/>
      </c:valAx>
      <c:valAx>
        <c:axId val="-1766157600"/>
        <c:scaling>
          <c:orientation val="minMax"/>
          <c:max val="7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66161952"/>
        <c:crosses val="max"/>
        <c:crossBetween val="between"/>
      </c:valAx>
      <c:catAx>
        <c:axId val="-176616195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766157600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LC_SEM!$B$28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LC_SEM!#REF!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LC_SEM!#REF!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799B-4812-813C-7493E3C943C3}"/>
            </c:ext>
          </c:extLst>
        </c:ser>
        <c:ser>
          <c:idx val="1"/>
          <c:order val="1"/>
          <c:tx>
            <c:strRef>
              <c:f>LC_SEM!$B$31</c:f>
              <c:strCache>
                <c:ptCount val="1"/>
                <c:pt idx="0">
                  <c:v>% CORREC. FALLA</c:v>
                </c:pt>
              </c:strCache>
            </c:strRef>
          </c:tx>
          <c:val>
            <c:numRef>
              <c:f>LC_SEM!#REF!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LC_SEM!#REF!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799B-4812-813C-7493E3C943C3}"/>
            </c:ext>
          </c:extLst>
        </c:ser>
        <c:ser>
          <c:idx val="2"/>
          <c:order val="2"/>
          <c:tx>
            <c:strRef>
              <c:f>LC_SEM!$B$29</c:f>
              <c:strCache>
                <c:ptCount val="1"/>
                <c:pt idx="0">
                  <c:v>% PREVENTIVO</c:v>
                </c:pt>
              </c:strCache>
            </c:strRef>
          </c:tx>
          <c:val>
            <c:numRef>
              <c:f>LC_SEM!#REF!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LC_SEM!#REF!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799B-4812-813C-7493E3C943C3}"/>
            </c:ext>
          </c:extLst>
        </c:ser>
        <c:ser>
          <c:idx val="3"/>
          <c:order val="3"/>
          <c:tx>
            <c:strRef>
              <c:f>LC_SEM!$B$30</c:f>
              <c:strCache>
                <c:ptCount val="1"/>
                <c:pt idx="0">
                  <c:v>% CORREC. PROG.</c:v>
                </c:pt>
              </c:strCache>
            </c:strRef>
          </c:tx>
          <c:val>
            <c:numRef>
              <c:f>LC_SEM!#REF!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LC_SEM!#REF!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799B-4812-813C-7493E3C943C3}"/>
            </c:ext>
          </c:extLst>
        </c:ser>
        <c:ser>
          <c:idx val="4"/>
          <c:order val="4"/>
          <c:tx>
            <c:strRef>
              <c:f>LC_SEM!$B$26</c:f>
              <c:strCache>
                <c:ptCount val="1"/>
                <c:pt idx="0">
                  <c:v>H. PROG.SEM</c:v>
                </c:pt>
              </c:strCache>
            </c:strRef>
          </c:tx>
          <c:val>
            <c:numRef>
              <c:f>LC_SEM!#REF!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LC_SEM!#REF!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799B-4812-813C-7493E3C943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66153792"/>
        <c:axId val="-1766153248"/>
      </c:lineChart>
      <c:catAx>
        <c:axId val="-17661537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66153248"/>
        <c:crosses val="autoZero"/>
        <c:auto val="1"/>
        <c:lblAlgn val="ctr"/>
        <c:lblOffset val="100"/>
        <c:noMultiLvlLbl val="0"/>
      </c:catAx>
      <c:valAx>
        <c:axId val="-1766153248"/>
        <c:scaling>
          <c:orientation val="minMax"/>
          <c:max val="1"/>
          <c:min val="0.5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66153792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LC_SEM!$B$60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LC_SEM!#REF!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LC_SEM!#REF!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357B-452A-9B5D-314666EB653F}"/>
            </c:ext>
          </c:extLst>
        </c:ser>
        <c:ser>
          <c:idx val="1"/>
          <c:order val="1"/>
          <c:tx>
            <c:strRef>
              <c:f>LC_SEM!$B$63</c:f>
              <c:strCache>
                <c:ptCount val="1"/>
                <c:pt idx="0">
                  <c:v>% CORREC. FALLA</c:v>
                </c:pt>
              </c:strCache>
            </c:strRef>
          </c:tx>
          <c:val>
            <c:numRef>
              <c:f>LC_SEM!#REF!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LC_SEM!#REF!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357B-452A-9B5D-314666EB653F}"/>
            </c:ext>
          </c:extLst>
        </c:ser>
        <c:ser>
          <c:idx val="2"/>
          <c:order val="2"/>
          <c:tx>
            <c:strRef>
              <c:f>LC_SEM!$B$61</c:f>
              <c:strCache>
                <c:ptCount val="1"/>
                <c:pt idx="0">
                  <c:v>% PREVENTIVO</c:v>
                </c:pt>
              </c:strCache>
            </c:strRef>
          </c:tx>
          <c:val>
            <c:numRef>
              <c:f>LC_SEM!#REF!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LC_SEM!#REF!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357B-452A-9B5D-314666EB653F}"/>
            </c:ext>
          </c:extLst>
        </c:ser>
        <c:ser>
          <c:idx val="3"/>
          <c:order val="3"/>
          <c:tx>
            <c:strRef>
              <c:f>LC_SEM!$B$62</c:f>
              <c:strCache>
                <c:ptCount val="1"/>
                <c:pt idx="0">
                  <c:v>% CORREC. PROG.</c:v>
                </c:pt>
              </c:strCache>
            </c:strRef>
          </c:tx>
          <c:val>
            <c:numRef>
              <c:f>LC_SEM!#REF!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LC_SEM!#REF!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357B-452A-9B5D-314666EB653F}"/>
            </c:ext>
          </c:extLst>
        </c:ser>
        <c:ser>
          <c:idx val="4"/>
          <c:order val="4"/>
          <c:tx>
            <c:strRef>
              <c:f>LC_SEM!$B$58</c:f>
              <c:strCache>
                <c:ptCount val="1"/>
                <c:pt idx="0">
                  <c:v>H. PROG.SEM</c:v>
                </c:pt>
              </c:strCache>
            </c:strRef>
          </c:tx>
          <c:val>
            <c:numRef>
              <c:f>LC_SEM!#REF!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LC_SEM!#REF!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357B-452A-9B5D-314666EB65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66188608"/>
        <c:axId val="-1766206560"/>
      </c:lineChart>
      <c:catAx>
        <c:axId val="-17661886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66206560"/>
        <c:crosses val="autoZero"/>
        <c:auto val="1"/>
        <c:lblAlgn val="ctr"/>
        <c:lblOffset val="100"/>
        <c:noMultiLvlLbl val="0"/>
      </c:catAx>
      <c:valAx>
        <c:axId val="-1766206560"/>
        <c:scaling>
          <c:orientation val="minMax"/>
          <c:max val="1"/>
          <c:min val="0.70000000000000062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66188608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LC!$B$2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val>
            <c:numRef>
              <c:f>LC!$C$2:$AP$2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LC!$C$1:$AP$1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E418-4810-A884-F2905B0EB6B8}"/>
            </c:ext>
          </c:extLst>
        </c:ser>
        <c:ser>
          <c:idx val="1"/>
          <c:order val="1"/>
          <c:tx>
            <c:strRef>
              <c:f>LC!$B$3</c:f>
              <c:strCache>
                <c:ptCount val="1"/>
                <c:pt idx="0">
                  <c:v>UTIL</c:v>
                </c:pt>
              </c:strCache>
            </c:strRef>
          </c:tx>
          <c:val>
            <c:numRef>
              <c:f>LC!$C$3:$AP$3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LC!$C$1:$AP$1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E05F-42C1-B8E6-C71EB8EED4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66195136"/>
        <c:axId val="-1766202752"/>
      </c:lineChart>
      <c:catAx>
        <c:axId val="-17661951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202752"/>
        <c:crosses val="autoZero"/>
        <c:auto val="1"/>
        <c:lblAlgn val="ctr"/>
        <c:lblOffset val="100"/>
        <c:noMultiLvlLbl val="0"/>
      </c:catAx>
      <c:valAx>
        <c:axId val="-176620275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195136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LC_SEM!$B$18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LC_SEM!$C$17:$EI$17</c:f>
              <c:strCache>
                <c:ptCount val="13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</c:strCache>
            </c:strRef>
          </c:cat>
          <c:val>
            <c:numRef>
              <c:f>LC_SEM!$C$18:$EI$18</c:f>
              <c:numCache>
                <c:formatCode>0%</c:formatCode>
                <c:ptCount val="13"/>
                <c:pt idx="0" formatCode="0.0%">
                  <c:v>0.83136847527472568</c:v>
                </c:pt>
                <c:pt idx="1">
                  <c:v>0.86410714285714296</c:v>
                </c:pt>
                <c:pt idx="2">
                  <c:v>0.97619047619047605</c:v>
                </c:pt>
                <c:pt idx="3">
                  <c:v>0.94642857142857095</c:v>
                </c:pt>
                <c:pt idx="4">
                  <c:v>0.8348214285714286</c:v>
                </c:pt>
                <c:pt idx="5">
                  <c:v>0.96250000000000002</c:v>
                </c:pt>
                <c:pt idx="6">
                  <c:v>0.98214199999999996</c:v>
                </c:pt>
                <c:pt idx="7">
                  <c:v>1</c:v>
                </c:pt>
                <c:pt idx="8">
                  <c:v>0.927559523809524</c:v>
                </c:pt>
                <c:pt idx="9">
                  <c:v>0.99407619047619</c:v>
                </c:pt>
                <c:pt idx="10">
                  <c:v>0.99345238095238098</c:v>
                </c:pt>
                <c:pt idx="11">
                  <c:v>0.80654761904761907</c:v>
                </c:pt>
                <c:pt idx="12" formatCode="0.0%">
                  <c:v>0.92379067233560075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A12-4A50-B3CE-EF6786FF5028}"/>
            </c:ext>
          </c:extLst>
        </c:ser>
        <c:ser>
          <c:idx val="1"/>
          <c:order val="1"/>
          <c:tx>
            <c:strRef>
              <c:f>LC_SEM!$B$19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LC_SEM!$C$17:$EI$17</c:f>
              <c:strCache>
                <c:ptCount val="13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</c:strCache>
            </c:strRef>
          </c:cat>
          <c:val>
            <c:numRef>
              <c:f>LC_SEM!$C$19:$EI$19</c:f>
              <c:numCache>
                <c:formatCode>0%</c:formatCode>
                <c:ptCount val="13"/>
                <c:pt idx="0" formatCode="0.0%">
                  <c:v>6.1927470104953662E-2</c:v>
                </c:pt>
                <c:pt idx="1">
                  <c:v>5.4927116615351601E-2</c:v>
                </c:pt>
                <c:pt idx="2">
                  <c:v>7.10723288036922E-2</c:v>
                </c:pt>
                <c:pt idx="3">
                  <c:v>7.2090349631433001E-2</c:v>
                </c:pt>
                <c:pt idx="4">
                  <c:v>5.3242994652406422E-2</c:v>
                </c:pt>
                <c:pt idx="5">
                  <c:v>6.7032037475387204E-2</c:v>
                </c:pt>
                <c:pt idx="6">
                  <c:v>6.5690999999999999E-2</c:v>
                </c:pt>
                <c:pt idx="7">
                  <c:v>7.4404761904761909E-3</c:v>
                </c:pt>
                <c:pt idx="8">
                  <c:v>7.6472224004791506E-2</c:v>
                </c:pt>
                <c:pt idx="9">
                  <c:v>3.5686178663081998E-2</c:v>
                </c:pt>
                <c:pt idx="10">
                  <c:v>4.3139604553624915E-2</c:v>
                </c:pt>
                <c:pt idx="11">
                  <c:v>2.3843315356230486E-2</c:v>
                </c:pt>
                <c:pt idx="12" formatCode="0.0%">
                  <c:v>5.9784918936456002E-2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C3F-437E-B2AC-37830C83AA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66198944"/>
        <c:axId val="-1766195680"/>
      </c:lineChart>
      <c:catAx>
        <c:axId val="-17661989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195680"/>
        <c:crosses val="autoZero"/>
        <c:auto val="1"/>
        <c:lblAlgn val="ctr"/>
        <c:lblOffset val="100"/>
        <c:noMultiLvlLbl val="0"/>
      </c:catAx>
      <c:valAx>
        <c:axId val="-176619568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198944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339362901755526"/>
          <c:y val="0.15506506655118824"/>
          <c:w val="0.79965466315670675"/>
          <c:h val="0.66504209834319927"/>
        </c:manualLayout>
      </c:layout>
      <c:lineChart>
        <c:grouping val="standard"/>
        <c:varyColors val="0"/>
        <c:ser>
          <c:idx val="0"/>
          <c:order val="0"/>
          <c:tx>
            <c:strRef>
              <c:f>LC_SEM!$B$50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dLbls>
            <c:numFmt formatCode="0.0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LC_SEM!$C$49:$EI$49</c:f>
              <c:strCache>
                <c:ptCount val="13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</c:strCache>
            </c:strRef>
          </c:cat>
          <c:val>
            <c:numRef>
              <c:f>LC_SEM!$C$50:$EI$50</c:f>
              <c:numCache>
                <c:formatCode>0.0%</c:formatCode>
                <c:ptCount val="13"/>
                <c:pt idx="0">
                  <c:v>0.85060182005494456</c:v>
                </c:pt>
                <c:pt idx="1">
                  <c:v>0.86568452380952388</c:v>
                </c:pt>
                <c:pt idx="2">
                  <c:v>0.73660714285714302</c:v>
                </c:pt>
                <c:pt idx="3">
                  <c:v>0.94592261904761898</c:v>
                </c:pt>
                <c:pt idx="4">
                  <c:v>0.78148809523809526</c:v>
                </c:pt>
                <c:pt idx="5">
                  <c:v>0.8810416666666665</c:v>
                </c:pt>
                <c:pt idx="6">
                  <c:v>0.90178500000000006</c:v>
                </c:pt>
                <c:pt idx="7">
                  <c:v>0.94255952380952379</c:v>
                </c:pt>
                <c:pt idx="8">
                  <c:v>0.77032738095238096</c:v>
                </c:pt>
                <c:pt idx="9">
                  <c:v>0.94852619047619002</c:v>
                </c:pt>
                <c:pt idx="10">
                  <c:v>0.98333333333333339</c:v>
                </c:pt>
                <c:pt idx="11">
                  <c:v>0.85029761904761902</c:v>
                </c:pt>
                <c:pt idx="12">
                  <c:v>0.89377690740740734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052-4583-9A60-1B38EB404081}"/>
            </c:ext>
          </c:extLst>
        </c:ser>
        <c:ser>
          <c:idx val="1"/>
          <c:order val="1"/>
          <c:tx>
            <c:strRef>
              <c:f>LC_SEM!$B$51</c:f>
              <c:strCache>
                <c:ptCount val="1"/>
                <c:pt idx="0">
                  <c:v>UTIL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dLbls>
            <c:numFmt formatCode="0.0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LC_SEM!$C$49:$EI$49</c:f>
              <c:strCache>
                <c:ptCount val="13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</c:strCache>
            </c:strRef>
          </c:cat>
          <c:val>
            <c:numRef>
              <c:f>LC_SEM!$C$51:$EI$51</c:f>
              <c:numCache>
                <c:formatCode>0.0%</c:formatCode>
                <c:ptCount val="13"/>
                <c:pt idx="0">
                  <c:v>8.910953019006064E-2</c:v>
                </c:pt>
                <c:pt idx="1">
                  <c:v>7.3534880659540364E-2</c:v>
                </c:pt>
                <c:pt idx="2">
                  <c:v>9.9872607794131096E-2</c:v>
                </c:pt>
                <c:pt idx="3">
                  <c:v>8.2144991590287347E-2</c:v>
                </c:pt>
                <c:pt idx="4">
                  <c:v>6.5702616588979704E-2</c:v>
                </c:pt>
                <c:pt idx="5">
                  <c:v>7.9535658295634359E-2</c:v>
                </c:pt>
                <c:pt idx="6">
                  <c:v>7.7641000000000002E-2</c:v>
                </c:pt>
                <c:pt idx="7">
                  <c:v>4.6067445243659737E-2</c:v>
                </c:pt>
                <c:pt idx="8">
                  <c:v>7.7953675991804403E-2</c:v>
                </c:pt>
                <c:pt idx="9">
                  <c:v>7.4351524422215501E-2</c:v>
                </c:pt>
                <c:pt idx="10">
                  <c:v>7.5268907148762387E-2</c:v>
                </c:pt>
                <c:pt idx="11">
                  <c:v>6.6041417190684348E-2</c:v>
                </c:pt>
                <c:pt idx="12">
                  <c:v>0.10253723421831117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80C-4EE2-B981-50B9B6C9F1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66201664"/>
        <c:axId val="-1766194048"/>
      </c:lineChart>
      <c:catAx>
        <c:axId val="-1766201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194048"/>
        <c:crosses val="autoZero"/>
        <c:auto val="1"/>
        <c:lblAlgn val="ctr"/>
        <c:lblOffset val="100"/>
        <c:noMultiLvlLbl val="0"/>
      </c:catAx>
      <c:valAx>
        <c:axId val="-176619404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UTILIZCION Y 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201664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  <c:userShapes r:id="rId1"/>
</c:chartSpace>
</file>

<file path=xl/charts/chart2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LC!$A$1</c:f>
              <c:strCache>
                <c:ptCount val="1"/>
                <c:pt idx="0">
                  <c:v>SPRAYMEC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val>
            <c:numRef>
              <c:f>LC!$C$2:$N$2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LC!$C$1:$N$1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F717-49D9-94B4-2455195648B5}"/>
            </c:ext>
          </c:extLst>
        </c:ser>
        <c:ser>
          <c:idx val="1"/>
          <c:order val="1"/>
          <c:tx>
            <c:strRef>
              <c:f>LC_SEM!$A$17</c:f>
              <c:strCache>
                <c:ptCount val="1"/>
                <c:pt idx="0">
                  <c:v>PUTZMEISTER_01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val>
            <c:numRef>
              <c:f>LC_SEM!$C$18:$C$18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LC!$C$1:$N$1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F717-49D9-94B4-2455195648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66189696"/>
        <c:axId val="-1766178816"/>
      </c:lineChart>
      <c:catAx>
        <c:axId val="-17661896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178816"/>
        <c:crosses val="autoZero"/>
        <c:auto val="1"/>
        <c:lblAlgn val="ctr"/>
        <c:lblOffset val="100"/>
        <c:noMultiLvlLbl val="0"/>
      </c:catAx>
      <c:valAx>
        <c:axId val="-1766178816"/>
        <c:scaling>
          <c:orientation val="minMax"/>
          <c:max val="1"/>
          <c:min val="0.4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1896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8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LC_SEM!$B$60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8FF0-4756-95FF-D632F999D06A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C422-4DC2-893D-209B36A64932}"/>
              </c:ext>
            </c:extLst>
          </c:dPt>
          <c:cat>
            <c:strRef>
              <c:f>LC_SEM!$C$49:$EI$49</c:f>
              <c:strCache>
                <c:ptCount val="13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</c:strCache>
            </c:strRef>
          </c:cat>
          <c:val>
            <c:numRef>
              <c:f>LC_SEM!$C$50:$EI$50</c:f>
              <c:numCache>
                <c:formatCode>0.0%</c:formatCode>
                <c:ptCount val="13"/>
                <c:pt idx="0">
                  <c:v>0.85060182005494456</c:v>
                </c:pt>
                <c:pt idx="1">
                  <c:v>0.86568452380952388</c:v>
                </c:pt>
                <c:pt idx="2">
                  <c:v>0.73660714285714302</c:v>
                </c:pt>
                <c:pt idx="3">
                  <c:v>0.94592261904761898</c:v>
                </c:pt>
                <c:pt idx="4">
                  <c:v>0.78148809523809526</c:v>
                </c:pt>
                <c:pt idx="5">
                  <c:v>0.8810416666666665</c:v>
                </c:pt>
                <c:pt idx="6">
                  <c:v>0.90178500000000006</c:v>
                </c:pt>
                <c:pt idx="7">
                  <c:v>0.94255952380952379</c:v>
                </c:pt>
                <c:pt idx="8">
                  <c:v>0.77032738095238096</c:v>
                </c:pt>
                <c:pt idx="9">
                  <c:v>0.94852619047619002</c:v>
                </c:pt>
                <c:pt idx="10">
                  <c:v>0.98333333333333339</c:v>
                </c:pt>
                <c:pt idx="11">
                  <c:v>0.85029761904761902</c:v>
                </c:pt>
                <c:pt idx="12">
                  <c:v>0.89377690740740734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422-4DC2-893D-209B36A64932}"/>
            </c:ext>
          </c:extLst>
        </c:ser>
        <c:ser>
          <c:idx val="10"/>
          <c:order val="1"/>
          <c:tx>
            <c:strRef>
              <c:f>LC_SEM!$B$51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6-8FF0-4756-95FF-D632F999D06A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8BC9-4C1D-B710-B282C63D2299}"/>
              </c:ext>
            </c:extLst>
          </c:dPt>
          <c:cat>
            <c:strRef>
              <c:f>LC_SEM!$C$49:$EI$49</c:f>
              <c:strCache>
                <c:ptCount val="13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</c:strCache>
            </c:strRef>
          </c:cat>
          <c:val>
            <c:numRef>
              <c:f>LC_SEM!$C$51:$EI$51</c:f>
              <c:numCache>
                <c:formatCode>0.0%</c:formatCode>
                <c:ptCount val="13"/>
                <c:pt idx="0">
                  <c:v>8.910953019006064E-2</c:v>
                </c:pt>
                <c:pt idx="1">
                  <c:v>7.3534880659540364E-2</c:v>
                </c:pt>
                <c:pt idx="2">
                  <c:v>9.9872607794131096E-2</c:v>
                </c:pt>
                <c:pt idx="3">
                  <c:v>8.2144991590287347E-2</c:v>
                </c:pt>
                <c:pt idx="4">
                  <c:v>6.5702616588979704E-2</c:v>
                </c:pt>
                <c:pt idx="5">
                  <c:v>7.9535658295634359E-2</c:v>
                </c:pt>
                <c:pt idx="6">
                  <c:v>7.7641000000000002E-2</c:v>
                </c:pt>
                <c:pt idx="7">
                  <c:v>4.6067445243659737E-2</c:v>
                </c:pt>
                <c:pt idx="8">
                  <c:v>7.7953675991804403E-2</c:v>
                </c:pt>
                <c:pt idx="9">
                  <c:v>7.4351524422215501E-2</c:v>
                </c:pt>
                <c:pt idx="10">
                  <c:v>7.5268907148762387E-2</c:v>
                </c:pt>
                <c:pt idx="11">
                  <c:v>6.6041417190684348E-2</c:v>
                </c:pt>
                <c:pt idx="12">
                  <c:v>0.10253723421831117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422-4DC2-893D-209B36A649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766205472"/>
        <c:axId val="-1766210368"/>
      </c:barChart>
      <c:lineChart>
        <c:grouping val="standard"/>
        <c:varyColors val="0"/>
        <c:ser>
          <c:idx val="5"/>
          <c:order val="2"/>
          <c:tx>
            <c:strRef>
              <c:f>LC_SEM!$B$52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C422-4DC2-893D-209B36A64932}"/>
              </c:ext>
            </c:extLst>
          </c:dPt>
          <c:cat>
            <c:strRef>
              <c:f>LC_SEM!$C$49:$EI$49</c:f>
              <c:strCache>
                <c:ptCount val="13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</c:strCache>
            </c:strRef>
          </c:cat>
          <c:val>
            <c:numRef>
              <c:f>LC_SEM!$C$52:$EI$52</c:f>
              <c:numCache>
                <c:formatCode>0.00</c:formatCode>
                <c:ptCount val="13"/>
                <c:pt idx="0">
                  <c:v>5.5521255096992927</c:v>
                </c:pt>
                <c:pt idx="1">
                  <c:v>2.6714799198417656</c:v>
                </c:pt>
                <c:pt idx="2">
                  <c:v>8.5139774735306641</c:v>
                </c:pt>
                <c:pt idx="3">
                  <c:v>9.3921997448514674</c:v>
                </c:pt>
                <c:pt idx="4">
                  <c:v>1.5435318865692416</c:v>
                </c:pt>
                <c:pt idx="5">
                  <c:v>7.4801462904911187</c:v>
                </c:pt>
                <c:pt idx="6">
                  <c:v>11.601340229885057</c:v>
                </c:pt>
                <c:pt idx="7">
                  <c:v>1.6745049504950495</c:v>
                </c:pt>
                <c:pt idx="8">
                  <c:v>3.3497474747474745</c:v>
                </c:pt>
                <c:pt idx="9">
                  <c:v>5.122878319181182</c:v>
                </c:pt>
                <c:pt idx="10">
                  <c:v>7.9899018232819063</c:v>
                </c:pt>
                <c:pt idx="11">
                  <c:v>2.1642191142191143</c:v>
                </c:pt>
                <c:pt idx="12">
                  <c:v>8.3296399903389879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C422-4DC2-893D-209B36A64932}"/>
            </c:ext>
          </c:extLst>
        </c:ser>
        <c:ser>
          <c:idx val="4"/>
          <c:order val="3"/>
          <c:tx>
            <c:strRef>
              <c:f>LC_SEM!$B$53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LC_SEM!$C$49:$EI$49</c:f>
              <c:strCache>
                <c:ptCount val="13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</c:strCache>
            </c:strRef>
          </c:cat>
          <c:val>
            <c:numRef>
              <c:f>LC_SEM!$C$53:$EI$53</c:f>
              <c:numCache>
                <c:formatCode>0.00</c:formatCode>
                <c:ptCount val="13"/>
                <c:pt idx="0">
                  <c:v>13.346009396853145</c:v>
                </c:pt>
                <c:pt idx="1">
                  <c:v>6.0349999999999993</c:v>
                </c:pt>
                <c:pt idx="2">
                  <c:v>21.125</c:v>
                </c:pt>
                <c:pt idx="3">
                  <c:v>2.2925</c:v>
                </c:pt>
                <c:pt idx="4">
                  <c:v>4.9058333333333337</c:v>
                </c:pt>
                <c:pt idx="5">
                  <c:v>8.7616666666666667</c:v>
                </c:pt>
                <c:pt idx="6">
                  <c:v>11</c:v>
                </c:pt>
                <c:pt idx="7">
                  <c:v>1.6083333333333334</c:v>
                </c:pt>
                <c:pt idx="8">
                  <c:v>12.861666666666668</c:v>
                </c:pt>
                <c:pt idx="9">
                  <c:v>1.875</c:v>
                </c:pt>
                <c:pt idx="10">
                  <c:v>1.675</c:v>
                </c:pt>
                <c:pt idx="11">
                  <c:v>7.1966666666666672</c:v>
                </c:pt>
                <c:pt idx="12">
                  <c:v>5.4460694444444444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C422-4DC2-893D-209B36A649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66204384"/>
        <c:axId val="-1766204928"/>
      </c:lineChart>
      <c:catAx>
        <c:axId val="-17662054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66210368"/>
        <c:crosses val="autoZero"/>
        <c:auto val="1"/>
        <c:lblAlgn val="ctr"/>
        <c:lblOffset val="100"/>
        <c:noMultiLvlLbl val="0"/>
      </c:catAx>
      <c:valAx>
        <c:axId val="-176621036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 sz="1200"/>
                </a:pPr>
                <a:r>
                  <a:rPr lang="en-US" sz="1200"/>
                  <a:t>% DISPONIBILIDAD FISICA
% UTILIZACION</a:t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1766205472"/>
        <c:crosses val="autoZero"/>
        <c:crossBetween val="between"/>
      </c:valAx>
      <c:valAx>
        <c:axId val="-1766204928"/>
        <c:scaling>
          <c:orientation val="minMax"/>
          <c:max val="25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800"/>
                </a:pPr>
                <a:r>
                  <a:rPr lang="en-US" sz="800"/>
                  <a:t>HORAS
MTBF
MTTR</a:t>
                </a:r>
              </a:p>
            </c:rich>
          </c:tx>
          <c:overlay val="0"/>
        </c:title>
        <c:numFmt formatCode="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1766204384"/>
        <c:crosses val="max"/>
        <c:crossBetween val="between"/>
      </c:valAx>
      <c:catAx>
        <c:axId val="-176620438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766204928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txPr>
          <a:bodyPr/>
          <a:lstStyle/>
          <a:p>
            <a:pPr rtl="0">
              <a:defRPr sz="1200"/>
            </a:pPr>
            <a:endParaRPr lang="es-PE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LC_SEM!$A$49</c:f>
          <c:strCache>
            <c:ptCount val="1"/>
            <c:pt idx="0">
              <c:v>TENDENCIA DE FLOTA LZ-CONC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4800679413665077"/>
          <c:y val="0.17455086674838033"/>
          <c:w val="0.83979277194739177"/>
          <c:h val="0.53658678740275656"/>
        </c:manualLayout>
      </c:layout>
      <c:lineChart>
        <c:grouping val="standard"/>
        <c:varyColors val="0"/>
        <c:ser>
          <c:idx val="0"/>
          <c:order val="0"/>
          <c:tx>
            <c:strRef>
              <c:f>LC_SEM!$C$71</c:f>
              <c:strCache>
                <c:ptCount val="1"/>
                <c:pt idx="0">
                  <c:v>% PREVENTIVO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LC_SEM!$DH$70:$EG$70</c:f>
              <c:strCache>
                <c:ptCount val="10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  <c:pt idx="9">
                  <c:v>SEM 29</c:v>
                </c:pt>
              </c:strCache>
            </c:strRef>
          </c:cat>
          <c:val>
            <c:numRef>
              <c:f>LC_SEM!$DH$71:$EG$71</c:f>
              <c:numCache>
                <c:formatCode>0%</c:formatCode>
                <c:ptCount val="10"/>
                <c:pt idx="0">
                  <c:v>0</c:v>
                </c:pt>
                <c:pt idx="1">
                  <c:v>0.16770707164818782</c:v>
                </c:pt>
                <c:pt idx="2">
                  <c:v>0.49532195927352773</c:v>
                </c:pt>
                <c:pt idx="3">
                  <c:v>0.22813947153364206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0.30635838150289013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8DA-4F13-9CFB-04400C7B8000}"/>
            </c:ext>
          </c:extLst>
        </c:ser>
        <c:ser>
          <c:idx val="1"/>
          <c:order val="1"/>
          <c:tx>
            <c:strRef>
              <c:f>LC_SEM!$C$72</c:f>
              <c:strCache>
                <c:ptCount val="1"/>
                <c:pt idx="0">
                  <c:v>% CORREC. PROG.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LC_SEM!$DH$70:$EG$70</c:f>
              <c:strCache>
                <c:ptCount val="10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  <c:pt idx="9">
                  <c:v>SEM 29</c:v>
                </c:pt>
              </c:strCache>
            </c:strRef>
          </c:cat>
          <c:val>
            <c:numRef>
              <c:f>LC_SEM!$DH$72:$EG$72</c:f>
              <c:numCache>
                <c:formatCode>0%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6.439185470555861E-2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8DA-4F13-9CFB-04400C7B8000}"/>
            </c:ext>
          </c:extLst>
        </c:ser>
        <c:ser>
          <c:idx val="2"/>
          <c:order val="2"/>
          <c:tx>
            <c:strRef>
              <c:f>LC_SEM!$C$73</c:f>
              <c:strCache>
                <c:ptCount val="1"/>
                <c:pt idx="0">
                  <c:v>% CORREC. FALLA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LC_SEM!$DH$70:$EG$70</c:f>
              <c:strCache>
                <c:ptCount val="10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  <c:pt idx="9">
                  <c:v>SEM 29</c:v>
                </c:pt>
              </c:strCache>
            </c:strRef>
          </c:cat>
          <c:val>
            <c:numRef>
              <c:f>LC_SEM!$DH$73:$EG$73</c:f>
              <c:numCache>
                <c:formatCode>0%</c:formatCode>
                <c:ptCount val="10"/>
                <c:pt idx="0">
                  <c:v>1</c:v>
                </c:pt>
                <c:pt idx="1">
                  <c:v>0.83229292835181212</c:v>
                </c:pt>
                <c:pt idx="2">
                  <c:v>0.44028618602091357</c:v>
                </c:pt>
                <c:pt idx="3">
                  <c:v>0.771860528466358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0.69364161849710981</c:v>
                </c:pt>
                <c:pt idx="9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8DA-4F13-9CFB-04400C7B80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66207104"/>
        <c:axId val="-1766188064"/>
      </c:lineChart>
      <c:catAx>
        <c:axId val="-1766207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188064"/>
        <c:crosses val="autoZero"/>
        <c:auto val="1"/>
        <c:lblAlgn val="ctr"/>
        <c:lblOffset val="100"/>
        <c:noMultiLvlLbl val="0"/>
      </c:catAx>
      <c:valAx>
        <c:axId val="-1766188064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PE"/>
                  <a:t>% HH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207104"/>
        <c:crosses val="autoZero"/>
        <c:crossBetween val="between"/>
        <c:majorUnit val="0.2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27829837864532886"/>
          <c:y val="2.906286798527307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698918361977608"/>
          <c:y val="0.15760378124585225"/>
          <c:w val="0.7050750348198026"/>
          <c:h val="0.6013117193645006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LC_SEM!$EI$70</c:f>
              <c:strCache>
                <c:ptCount val="1"/>
                <c:pt idx="0">
                  <c:v>PROM. 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DA10-4DDD-8ACD-0D33932BD0F6}"/>
              </c:ext>
            </c:extLst>
          </c:dPt>
          <c:dPt>
            <c:idx val="2"/>
            <c:invertIfNegative val="0"/>
            <c:bubble3D val="0"/>
            <c:spPr>
              <a:solidFill>
                <a:srgbClr val="92D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DA10-4DDD-8ACD-0D33932BD0F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LC_SEM!$EI$71:$EI$73</c:f>
              <c:numCache>
                <c:formatCode>0.0%</c:formatCode>
                <c:ptCount val="3"/>
                <c:pt idx="0">
                  <c:v>0.19159827653562517</c:v>
                </c:pt>
                <c:pt idx="1">
                  <c:v>4.2022986806786997E-2</c:v>
                </c:pt>
                <c:pt idx="2">
                  <c:v>0.76637873665758782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LC_SEM!$C$71:$C$73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DA10-4DDD-8ACD-0D33932BD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1766197856"/>
        <c:axId val="-1766189152"/>
      </c:barChart>
      <c:catAx>
        <c:axId val="-1766197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189152"/>
        <c:crosses val="autoZero"/>
        <c:auto val="1"/>
        <c:lblAlgn val="ctr"/>
        <c:lblOffset val="100"/>
        <c:noMultiLvlLbl val="0"/>
      </c:catAx>
      <c:valAx>
        <c:axId val="-1766189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19785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'S-S'!$B$12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617-4258-965E-610461B0A337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617-4258-965E-610461B0A337}"/>
              </c:ext>
            </c:extLst>
          </c:dPt>
          <c:dPt>
            <c:idx val="7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617-4258-965E-610461B0A337}"/>
              </c:ext>
            </c:extLst>
          </c:dPt>
          <c:val>
            <c:numRef>
              <c:f>'S-S'!$C$2:$AP$2</c:f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6-D617-4258-965E-610461B0A337}"/>
            </c:ext>
          </c:extLst>
        </c:ser>
        <c:ser>
          <c:idx val="10"/>
          <c:order val="1"/>
          <c:tx>
            <c:strRef>
              <c:f>'S-S'!$B$3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8-D617-4258-965E-610461B0A337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A-D617-4258-965E-610461B0A337}"/>
              </c:ext>
            </c:extLst>
          </c:dPt>
          <c:dPt>
            <c:idx val="7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D617-4258-965E-610461B0A337}"/>
              </c:ext>
            </c:extLst>
          </c:dPt>
          <c:val>
            <c:numRef>
              <c:f>'S-S'!$C$3:$AP$3</c:f>
            </c:numRef>
          </c:val>
          <c:extLst>
            <c:ext xmlns:c16="http://schemas.microsoft.com/office/drawing/2014/chart" uri="{C3380CC4-5D6E-409C-BE32-E72D297353CC}">
              <c16:uniqueId val="{0000000D-D617-4258-965E-610461B0A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766197312"/>
        <c:axId val="-1766192960"/>
      </c:barChart>
      <c:lineChart>
        <c:grouping val="standard"/>
        <c:varyColors val="0"/>
        <c:ser>
          <c:idx val="5"/>
          <c:order val="2"/>
          <c:tx>
            <c:strRef>
              <c:f>'S-S'!$B$4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E-D617-4258-965E-610461B0A337}"/>
              </c:ext>
            </c:extLst>
          </c:dPt>
          <c:val>
            <c:numRef>
              <c:f>'S-S'!$C$4:$AP$4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F-D617-4258-965E-610461B0A337}"/>
            </c:ext>
          </c:extLst>
        </c:ser>
        <c:ser>
          <c:idx val="4"/>
          <c:order val="3"/>
          <c:tx>
            <c:strRef>
              <c:f>'S-S'!$B$5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val>
            <c:numRef>
              <c:f>'S-S'!$C$5:$AP$5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10-D617-4258-965E-610461B0A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66179360"/>
        <c:axId val="-1766190240"/>
      </c:lineChart>
      <c:catAx>
        <c:axId val="-17661973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66192960"/>
        <c:crosses val="autoZero"/>
        <c:auto val="1"/>
        <c:lblAlgn val="ctr"/>
        <c:lblOffset val="100"/>
        <c:noMultiLvlLbl val="0"/>
      </c:catAx>
      <c:valAx>
        <c:axId val="-176619296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66197312"/>
        <c:crosses val="autoZero"/>
        <c:crossBetween val="between"/>
      </c:valAx>
      <c:valAx>
        <c:axId val="-1766190240"/>
        <c:scaling>
          <c:orientation val="minMax"/>
          <c:max val="744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66179360"/>
        <c:crosses val="max"/>
        <c:crossBetween val="between"/>
      </c:valAx>
      <c:catAx>
        <c:axId val="-176617936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766190240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'S-S'!$B$12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'S-S'!$D$12:$N$12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B046-49D2-93E3-C84EA3C7C4F4}"/>
            </c:ext>
          </c:extLst>
        </c:ser>
        <c:ser>
          <c:idx val="1"/>
          <c:order val="1"/>
          <c:tx>
            <c:strRef>
              <c:f>'S-S'!$B$15</c:f>
              <c:strCache>
                <c:ptCount val="1"/>
                <c:pt idx="0">
                  <c:v>% REP. NO PROG. </c:v>
                </c:pt>
              </c:strCache>
            </c:strRef>
          </c:tx>
          <c:val>
            <c:numRef>
              <c:f>'S-S'!$D$15:$N$15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B046-49D2-93E3-C84EA3C7C4F4}"/>
            </c:ext>
          </c:extLst>
        </c:ser>
        <c:ser>
          <c:idx val="2"/>
          <c:order val="2"/>
          <c:tx>
            <c:strRef>
              <c:f>'S-S'!$B$13</c:f>
              <c:strCache>
                <c:ptCount val="1"/>
                <c:pt idx="0">
                  <c:v>% MANTTO (PM) </c:v>
                </c:pt>
              </c:strCache>
            </c:strRef>
          </c:tx>
          <c:val>
            <c:numRef>
              <c:f>'S-S'!$D$13:$N$13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B046-49D2-93E3-C84EA3C7C4F4}"/>
            </c:ext>
          </c:extLst>
        </c:ser>
        <c:ser>
          <c:idx val="3"/>
          <c:order val="3"/>
          <c:tx>
            <c:strRef>
              <c:f>'S-S'!$B$14</c:f>
              <c:strCache>
                <c:ptCount val="1"/>
                <c:pt idx="0">
                  <c:v>% REP. PROG. </c:v>
                </c:pt>
              </c:strCache>
            </c:strRef>
          </c:tx>
          <c:val>
            <c:numRef>
              <c:f>'S-S'!$D$14:$N$14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B046-49D2-93E3-C84EA3C7C4F4}"/>
            </c:ext>
          </c:extLst>
        </c:ser>
        <c:ser>
          <c:idx val="4"/>
          <c:order val="4"/>
          <c:tx>
            <c:strRef>
              <c:f>'S-S'!$B$10</c:f>
              <c:strCache>
                <c:ptCount val="1"/>
                <c:pt idx="0">
                  <c:v>H. PROG.MES</c:v>
                </c:pt>
              </c:strCache>
            </c:strRef>
          </c:tx>
          <c:val>
            <c:numRef>
              <c:f>'S-S'!$D$10:$N$10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B046-49D2-93E3-C84EA3C7C4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66180448"/>
        <c:axId val="-1766185888"/>
      </c:lineChart>
      <c:catAx>
        <c:axId val="-17661804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66185888"/>
        <c:crosses val="autoZero"/>
        <c:auto val="1"/>
        <c:lblAlgn val="ctr"/>
        <c:lblOffset val="100"/>
        <c:noMultiLvlLbl val="0"/>
      </c:catAx>
      <c:valAx>
        <c:axId val="-1766185888"/>
        <c:scaling>
          <c:orientation val="minMax"/>
          <c:max val="1"/>
          <c:min val="0.4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66180448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VIAS_SEM!$B$28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D4F-46CF-B29C-1E815033589F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D4F-46CF-B29C-1E815033589F}"/>
              </c:ext>
            </c:extLst>
          </c:dPt>
          <c:dPt>
            <c:idx val="7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D4F-46CF-B29C-1E815033589F}"/>
              </c:ext>
            </c:extLst>
          </c:dPt>
          <c:cat>
            <c:strRef>
              <c:f>VIAS_SEM!$C$17:$EJ$17</c:f>
              <c:strCache>
                <c:ptCount val="14"/>
                <c:pt idx="0">
                  <c:v>PROM. 2022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VIAS_SEM!$C$18:$EJ$18</c:f>
              <c:numCache>
                <c:formatCode>0%</c:formatCode>
                <c:ptCount val="14"/>
                <c:pt idx="1">
                  <c:v>0.9375</c:v>
                </c:pt>
                <c:pt idx="2">
                  <c:v>0.985119047619048</c:v>
                </c:pt>
                <c:pt idx="3">
                  <c:v>0.95898809523809503</c:v>
                </c:pt>
                <c:pt idx="4">
                  <c:v>1</c:v>
                </c:pt>
                <c:pt idx="5">
                  <c:v>0.57142857142857095</c:v>
                </c:pt>
                <c:pt idx="6">
                  <c:v>0</c:v>
                </c:pt>
                <c:pt idx="7">
                  <c:v>1</c:v>
                </c:pt>
                <c:pt idx="8">
                  <c:v>0.91071428571428603</c:v>
                </c:pt>
                <c:pt idx="9">
                  <c:v>0.97857142857142898</c:v>
                </c:pt>
                <c:pt idx="10">
                  <c:v>1</c:v>
                </c:pt>
                <c:pt idx="11">
                  <c:v>1</c:v>
                </c:pt>
                <c:pt idx="12" formatCode="0.0%">
                  <c:v>0.91507865646258491</c:v>
                </c:pt>
                <c:pt idx="13" formatCode="0.00%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D4F-46CF-B29C-1E815033589F}"/>
            </c:ext>
          </c:extLst>
        </c:ser>
        <c:ser>
          <c:idx val="10"/>
          <c:order val="1"/>
          <c:tx>
            <c:strRef>
              <c:f>VIAS_SEM!$B$19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8-BD4F-46CF-B29C-1E815033589F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A-BD4F-46CF-B29C-1E815033589F}"/>
              </c:ext>
            </c:extLst>
          </c:dPt>
          <c:dPt>
            <c:idx val="7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BD4F-46CF-B29C-1E815033589F}"/>
              </c:ext>
            </c:extLst>
          </c:dPt>
          <c:cat>
            <c:strRef>
              <c:f>VIAS_SEM!$C$17:$EJ$17</c:f>
              <c:strCache>
                <c:ptCount val="14"/>
                <c:pt idx="0">
                  <c:v>PROM. 2022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VIAS_SEM!$C$19:$EJ$19</c:f>
              <c:numCache>
                <c:formatCode>0%</c:formatCode>
                <c:ptCount val="14"/>
                <c:pt idx="1">
                  <c:v>0.26025396825396824</c:v>
                </c:pt>
                <c:pt idx="2">
                  <c:v>0.30211480362537801</c:v>
                </c:pt>
                <c:pt idx="3">
                  <c:v>0.57724536031283002</c:v>
                </c:pt>
                <c:pt idx="4">
                  <c:v>0.23226190476190478</c:v>
                </c:pt>
                <c:pt idx="5">
                  <c:v>0.21875</c:v>
                </c:pt>
                <c:pt idx="6">
                  <c:v>0</c:v>
                </c:pt>
                <c:pt idx="7">
                  <c:v>0.10714285714285714</c:v>
                </c:pt>
                <c:pt idx="8">
                  <c:v>0.217647058823529</c:v>
                </c:pt>
                <c:pt idx="9">
                  <c:v>0.22098540145985399</c:v>
                </c:pt>
                <c:pt idx="10">
                  <c:v>0.10357142857142856</c:v>
                </c:pt>
                <c:pt idx="11">
                  <c:v>0.32738095238095238</c:v>
                </c:pt>
                <c:pt idx="12" formatCode="0.0%">
                  <c:v>0.20739698977998264</c:v>
                </c:pt>
                <c:pt idx="13" formatCode="0.00%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BD4F-46CF-B29C-1E81503358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766191872"/>
        <c:axId val="-1766186432"/>
      </c:barChart>
      <c:lineChart>
        <c:grouping val="standard"/>
        <c:varyColors val="0"/>
        <c:ser>
          <c:idx val="5"/>
          <c:order val="2"/>
          <c:tx>
            <c:strRef>
              <c:f>VIAS_SEM!$B$20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E-BD4F-46CF-B29C-1E815033589F}"/>
              </c:ext>
            </c:extLst>
          </c:dPt>
          <c:cat>
            <c:strRef>
              <c:f>VIAS_SEM!$C$17:$EJ$17</c:f>
              <c:strCache>
                <c:ptCount val="14"/>
                <c:pt idx="0">
                  <c:v>PROM. 2022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VIAS_SEM!$C$20:$EJ$20</c:f>
              <c:numCache>
                <c:formatCode>0.00</c:formatCode>
                <c:ptCount val="14"/>
                <c:pt idx="1">
                  <c:v>40.99</c:v>
                </c:pt>
                <c:pt idx="2">
                  <c:v>50</c:v>
                </c:pt>
                <c:pt idx="3">
                  <c:v>93</c:v>
                </c:pt>
                <c:pt idx="4">
                  <c:v>39.020000000000003</c:v>
                </c:pt>
                <c:pt idx="5">
                  <c:v>21</c:v>
                </c:pt>
                <c:pt idx="6">
                  <c:v>0</c:v>
                </c:pt>
                <c:pt idx="7">
                  <c:v>18</c:v>
                </c:pt>
                <c:pt idx="8">
                  <c:v>33.299999999999997</c:v>
                </c:pt>
                <c:pt idx="9">
                  <c:v>36.330000000000005</c:v>
                </c:pt>
                <c:pt idx="10">
                  <c:v>17.399999999999999</c:v>
                </c:pt>
                <c:pt idx="11">
                  <c:v>55</c:v>
                </c:pt>
                <c:pt idx="12">
                  <c:v>33.235714285714288</c:v>
                </c:pt>
                <c:pt idx="13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BD4F-46CF-B29C-1E815033589F}"/>
            </c:ext>
          </c:extLst>
        </c:ser>
        <c:ser>
          <c:idx val="4"/>
          <c:order val="3"/>
          <c:tx>
            <c:strRef>
              <c:f>VIAS_SEM!$B$21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VIAS_SEM!$C$17:$EJ$17</c:f>
              <c:strCache>
                <c:ptCount val="14"/>
                <c:pt idx="0">
                  <c:v>PROM. 2022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VIAS_SEM!$C$21:$EJ$21</c:f>
              <c:numCache>
                <c:formatCode>0.00</c:formatCode>
                <c:ptCount val="14"/>
                <c:pt idx="1">
                  <c:v>10.5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72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3.6</c:v>
                </c:pt>
                <c:pt idx="10">
                  <c:v>0</c:v>
                </c:pt>
                <c:pt idx="11">
                  <c:v>0</c:v>
                </c:pt>
                <c:pt idx="12">
                  <c:v>3.7385714285714284</c:v>
                </c:pt>
                <c:pt idx="13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BD4F-46CF-B29C-1E81503358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66201120"/>
        <c:axId val="-1766203840"/>
      </c:lineChart>
      <c:catAx>
        <c:axId val="-17661918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66186432"/>
        <c:crosses val="autoZero"/>
        <c:auto val="1"/>
        <c:lblAlgn val="ctr"/>
        <c:lblOffset val="100"/>
        <c:noMultiLvlLbl val="0"/>
      </c:catAx>
      <c:valAx>
        <c:axId val="-176618643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66191872"/>
        <c:crosses val="autoZero"/>
        <c:crossBetween val="between"/>
      </c:valAx>
      <c:valAx>
        <c:axId val="-1766203840"/>
        <c:scaling>
          <c:orientation val="minMax"/>
          <c:max val="75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66201120"/>
        <c:crosses val="max"/>
        <c:crossBetween val="between"/>
      </c:valAx>
      <c:catAx>
        <c:axId val="-17662011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766203840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VIAS_SEM!$B$28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'S-S_SEM'!#REF!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7657-4E35-9F1D-A4E721764A5E}"/>
            </c:ext>
          </c:extLst>
        </c:ser>
        <c:ser>
          <c:idx val="1"/>
          <c:order val="1"/>
          <c:tx>
            <c:strRef>
              <c:f>VIAS_SEM!$B$31</c:f>
              <c:strCache>
                <c:ptCount val="1"/>
                <c:pt idx="0">
                  <c:v>% CORREC. FALLA</c:v>
                </c:pt>
              </c:strCache>
            </c:strRef>
          </c:tx>
          <c:val>
            <c:numRef>
              <c:f>'S-S_SEM'!#REF!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7657-4E35-9F1D-A4E721764A5E}"/>
            </c:ext>
          </c:extLst>
        </c:ser>
        <c:ser>
          <c:idx val="2"/>
          <c:order val="2"/>
          <c:tx>
            <c:strRef>
              <c:f>VIAS_SEM!$B$29</c:f>
              <c:strCache>
                <c:ptCount val="1"/>
                <c:pt idx="0">
                  <c:v>% PREVENTIVO</c:v>
                </c:pt>
              </c:strCache>
            </c:strRef>
          </c:tx>
          <c:val>
            <c:numRef>
              <c:f>'S-S_SEM'!#REF!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7657-4E35-9F1D-A4E721764A5E}"/>
            </c:ext>
          </c:extLst>
        </c:ser>
        <c:ser>
          <c:idx val="3"/>
          <c:order val="3"/>
          <c:tx>
            <c:strRef>
              <c:f>VIAS_SEM!$B$30</c:f>
              <c:strCache>
                <c:ptCount val="1"/>
                <c:pt idx="0">
                  <c:v>% CORREC. PROG.</c:v>
                </c:pt>
              </c:strCache>
            </c:strRef>
          </c:tx>
          <c:val>
            <c:numRef>
              <c:f>'S-S_SEM'!#REF!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7657-4E35-9F1D-A4E721764A5E}"/>
            </c:ext>
          </c:extLst>
        </c:ser>
        <c:ser>
          <c:idx val="4"/>
          <c:order val="4"/>
          <c:tx>
            <c:strRef>
              <c:f>VIAS_SEM!$B$26</c:f>
              <c:strCache>
                <c:ptCount val="1"/>
                <c:pt idx="0">
                  <c:v>H. PROG.SEM</c:v>
                </c:pt>
              </c:strCache>
            </c:strRef>
          </c:tx>
          <c:val>
            <c:numRef>
              <c:f>'S-S_SEM'!#REF!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7657-4E35-9F1D-A4E721764A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66194592"/>
        <c:axId val="-1766193504"/>
      </c:lineChart>
      <c:catAx>
        <c:axId val="-17661945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66193504"/>
        <c:crosses val="autoZero"/>
        <c:auto val="1"/>
        <c:lblAlgn val="ctr"/>
        <c:lblOffset val="100"/>
        <c:noMultiLvlLbl val="0"/>
      </c:catAx>
      <c:valAx>
        <c:axId val="-1766193504"/>
        <c:scaling>
          <c:orientation val="minMax"/>
          <c:max val="1"/>
          <c:min val="0.60000000000000064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66194592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VIAS_SEM!$B$44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'S-S_SEM'!#REF!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992D-473F-8471-313BDC1944CE}"/>
            </c:ext>
          </c:extLst>
        </c:ser>
        <c:ser>
          <c:idx val="1"/>
          <c:order val="1"/>
          <c:tx>
            <c:strRef>
              <c:f>VIAS_SEM!$B$47</c:f>
              <c:strCache>
                <c:ptCount val="1"/>
                <c:pt idx="0">
                  <c:v>% CORREC. FALLA</c:v>
                </c:pt>
              </c:strCache>
            </c:strRef>
          </c:tx>
          <c:val>
            <c:numRef>
              <c:f>'S-S_SEM'!#REF!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992D-473F-8471-313BDC1944CE}"/>
            </c:ext>
          </c:extLst>
        </c:ser>
        <c:ser>
          <c:idx val="2"/>
          <c:order val="2"/>
          <c:tx>
            <c:strRef>
              <c:f>VIAS_SEM!$B$45</c:f>
              <c:strCache>
                <c:ptCount val="1"/>
                <c:pt idx="0">
                  <c:v>% PREVENTIVO</c:v>
                </c:pt>
              </c:strCache>
            </c:strRef>
          </c:tx>
          <c:val>
            <c:numRef>
              <c:f>'S-S_SEM'!#REF!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992D-473F-8471-313BDC1944CE}"/>
            </c:ext>
          </c:extLst>
        </c:ser>
        <c:ser>
          <c:idx val="3"/>
          <c:order val="3"/>
          <c:tx>
            <c:strRef>
              <c:f>VIAS_SEM!$B$46</c:f>
              <c:strCache>
                <c:ptCount val="1"/>
                <c:pt idx="0">
                  <c:v>% CORREC. PROG.</c:v>
                </c:pt>
              </c:strCache>
            </c:strRef>
          </c:tx>
          <c:val>
            <c:numRef>
              <c:f>'S-S_SEM'!#REF!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992D-473F-8471-313BDC1944CE}"/>
            </c:ext>
          </c:extLst>
        </c:ser>
        <c:ser>
          <c:idx val="4"/>
          <c:order val="4"/>
          <c:tx>
            <c:strRef>
              <c:f>VIAS_SEM!$B$42</c:f>
              <c:strCache>
                <c:ptCount val="1"/>
                <c:pt idx="0">
                  <c:v>H. PROG.SEM</c:v>
                </c:pt>
              </c:strCache>
            </c:strRef>
          </c:tx>
          <c:val>
            <c:numRef>
              <c:f>'S-S_SEM'!#REF!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992D-473F-8471-313BDC1944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66185344"/>
        <c:axId val="-1766200576"/>
      </c:lineChart>
      <c:catAx>
        <c:axId val="-17661853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66200576"/>
        <c:crosses val="autoZero"/>
        <c:auto val="1"/>
        <c:lblAlgn val="ctr"/>
        <c:lblOffset val="100"/>
        <c:noMultiLvlLbl val="0"/>
      </c:catAx>
      <c:valAx>
        <c:axId val="-1766200576"/>
        <c:scaling>
          <c:orientation val="minMax"/>
          <c:max val="1"/>
          <c:min val="0.5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66185344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'S-S'!$B$2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val>
            <c:numRef>
              <c:f>'S-S'!$C$2:$AP$2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3211-4342-A082-07AE3A5DA5C4}"/>
            </c:ext>
          </c:extLst>
        </c:ser>
        <c:ser>
          <c:idx val="1"/>
          <c:order val="1"/>
          <c:tx>
            <c:strRef>
              <c:f>'S-S'!$B$3</c:f>
              <c:strCache>
                <c:ptCount val="1"/>
                <c:pt idx="0">
                  <c:v>UTIL</c:v>
                </c:pt>
              </c:strCache>
            </c:strRef>
          </c:tx>
          <c:val>
            <c:numRef>
              <c:f>'S-S'!$C$3:$AP$3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3211-4342-A082-07AE3A5DA5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66184256"/>
        <c:axId val="-1766183712"/>
      </c:lineChart>
      <c:catAx>
        <c:axId val="-17661842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183712"/>
        <c:crosses val="autoZero"/>
        <c:auto val="1"/>
        <c:lblAlgn val="ctr"/>
        <c:lblOffset val="100"/>
        <c:noMultiLvlLbl val="0"/>
      </c:catAx>
      <c:valAx>
        <c:axId val="-176618371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184256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VIAS_SEM!$B$18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VIAS_SEM!$C$17:$EJ$17</c:f>
              <c:strCache>
                <c:ptCount val="14"/>
                <c:pt idx="0">
                  <c:v>PROM. 2022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VIAS_SEM!$C$18:$EJ$18</c:f>
              <c:numCache>
                <c:formatCode>0%</c:formatCode>
                <c:ptCount val="14"/>
                <c:pt idx="1">
                  <c:v>0.9375</c:v>
                </c:pt>
                <c:pt idx="2">
                  <c:v>0.985119047619048</c:v>
                </c:pt>
                <c:pt idx="3">
                  <c:v>0.95898809523809503</c:v>
                </c:pt>
                <c:pt idx="4">
                  <c:v>1</c:v>
                </c:pt>
                <c:pt idx="5">
                  <c:v>0.57142857142857095</c:v>
                </c:pt>
                <c:pt idx="6">
                  <c:v>0</c:v>
                </c:pt>
                <c:pt idx="7">
                  <c:v>1</c:v>
                </c:pt>
                <c:pt idx="8">
                  <c:v>0.91071428571428603</c:v>
                </c:pt>
                <c:pt idx="9">
                  <c:v>0.97857142857142898</c:v>
                </c:pt>
                <c:pt idx="10">
                  <c:v>1</c:v>
                </c:pt>
                <c:pt idx="11">
                  <c:v>1</c:v>
                </c:pt>
                <c:pt idx="12" formatCode="0.0%">
                  <c:v>0.91507865646258491</c:v>
                </c:pt>
                <c:pt idx="13" formatCode="0.00%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2E7-4C5A-863C-36C885C5E105}"/>
            </c:ext>
          </c:extLst>
        </c:ser>
        <c:ser>
          <c:idx val="1"/>
          <c:order val="1"/>
          <c:tx>
            <c:strRef>
              <c:f>VIAS_SEM!$B$19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VIAS_SEM!$C$17:$EJ$17</c:f>
              <c:strCache>
                <c:ptCount val="14"/>
                <c:pt idx="0">
                  <c:v>PROM. 2022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VIAS_SEM!$C$19:$EJ$19</c:f>
              <c:numCache>
                <c:formatCode>0%</c:formatCode>
                <c:ptCount val="14"/>
                <c:pt idx="1">
                  <c:v>0.26025396825396824</c:v>
                </c:pt>
                <c:pt idx="2">
                  <c:v>0.30211480362537801</c:v>
                </c:pt>
                <c:pt idx="3">
                  <c:v>0.57724536031283002</c:v>
                </c:pt>
                <c:pt idx="4">
                  <c:v>0.23226190476190478</c:v>
                </c:pt>
                <c:pt idx="5">
                  <c:v>0.21875</c:v>
                </c:pt>
                <c:pt idx="6">
                  <c:v>0</c:v>
                </c:pt>
                <c:pt idx="7">
                  <c:v>0.10714285714285714</c:v>
                </c:pt>
                <c:pt idx="8">
                  <c:v>0.217647058823529</c:v>
                </c:pt>
                <c:pt idx="9">
                  <c:v>0.22098540145985399</c:v>
                </c:pt>
                <c:pt idx="10">
                  <c:v>0.10357142857142856</c:v>
                </c:pt>
                <c:pt idx="11">
                  <c:v>0.32738095238095238</c:v>
                </c:pt>
                <c:pt idx="12" formatCode="0.0%">
                  <c:v>0.20739698977998264</c:v>
                </c:pt>
                <c:pt idx="13" formatCode="0.00%">
                  <c:v>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2E7-4C5A-863C-36C885C5E1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66191328"/>
        <c:axId val="-1766196768"/>
      </c:lineChart>
      <c:catAx>
        <c:axId val="-17661913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196768"/>
        <c:crosses val="autoZero"/>
        <c:auto val="1"/>
        <c:lblAlgn val="ctr"/>
        <c:lblOffset val="100"/>
        <c:noMultiLvlLbl val="0"/>
      </c:catAx>
      <c:valAx>
        <c:axId val="-176619676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191328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996427916363434"/>
          <c:y val="0.17121112928047089"/>
          <c:w val="0.78498828400315057"/>
          <c:h val="0.66027189396257457"/>
        </c:manualLayout>
      </c:layout>
      <c:lineChart>
        <c:grouping val="standard"/>
        <c:varyColors val="0"/>
        <c:ser>
          <c:idx val="0"/>
          <c:order val="0"/>
          <c:tx>
            <c:strRef>
              <c:f>VIAS_SEM!$B$34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dLbls>
            <c:numFmt formatCode="0.0%" sourceLinked="0"/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VIAS_SEM!$C$33:$EJ$33</c:f>
              <c:strCache>
                <c:ptCount val="14"/>
                <c:pt idx="0">
                  <c:v>PROM. 2022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VIAS_SEM!$C$34:$EJ$34</c:f>
              <c:numCache>
                <c:formatCode>0%</c:formatCode>
                <c:ptCount val="14"/>
                <c:pt idx="1">
                  <c:v>0.9375</c:v>
                </c:pt>
                <c:pt idx="2">
                  <c:v>0.985119047619048</c:v>
                </c:pt>
                <c:pt idx="3">
                  <c:v>0.95898809523809503</c:v>
                </c:pt>
                <c:pt idx="4">
                  <c:v>1</c:v>
                </c:pt>
                <c:pt idx="5">
                  <c:v>0.57142857142857095</c:v>
                </c:pt>
                <c:pt idx="6">
                  <c:v>0</c:v>
                </c:pt>
                <c:pt idx="7">
                  <c:v>1</c:v>
                </c:pt>
                <c:pt idx="8">
                  <c:v>0.91071428571428603</c:v>
                </c:pt>
                <c:pt idx="9">
                  <c:v>0.97857142857142898</c:v>
                </c:pt>
                <c:pt idx="10">
                  <c:v>1</c:v>
                </c:pt>
                <c:pt idx="11">
                  <c:v>1</c:v>
                </c:pt>
                <c:pt idx="12" formatCode="0.0%">
                  <c:v>0.91774007936507929</c:v>
                </c:pt>
                <c:pt idx="13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274-4B75-A65E-5B6215986ADC}"/>
            </c:ext>
          </c:extLst>
        </c:ser>
        <c:ser>
          <c:idx val="1"/>
          <c:order val="1"/>
          <c:tx>
            <c:strRef>
              <c:f>VIAS_SEM!$B$35</c:f>
              <c:strCache>
                <c:ptCount val="1"/>
                <c:pt idx="0">
                  <c:v>UTIL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dLbls>
            <c:numFmt formatCode="0.0%" sourceLinked="0"/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VIAS_SEM!$C$33:$EJ$33</c:f>
              <c:strCache>
                <c:ptCount val="14"/>
                <c:pt idx="0">
                  <c:v>PROM. 2022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VIAS_SEM!$C$35:$EJ$35</c:f>
              <c:numCache>
                <c:formatCode>0%</c:formatCode>
                <c:ptCount val="14"/>
                <c:pt idx="1">
                  <c:v>0.26025396825396824</c:v>
                </c:pt>
                <c:pt idx="2">
                  <c:v>0.30211480362537801</c:v>
                </c:pt>
                <c:pt idx="3">
                  <c:v>0.57724536031283002</c:v>
                </c:pt>
                <c:pt idx="4">
                  <c:v>0.23226190476190478</c:v>
                </c:pt>
                <c:pt idx="5">
                  <c:v>0.21875</c:v>
                </c:pt>
                <c:pt idx="6">
                  <c:v>0</c:v>
                </c:pt>
                <c:pt idx="7">
                  <c:v>0.10714285714285714</c:v>
                </c:pt>
                <c:pt idx="8">
                  <c:v>0.217647058823529</c:v>
                </c:pt>
                <c:pt idx="9">
                  <c:v>0.22098540145985399</c:v>
                </c:pt>
                <c:pt idx="10">
                  <c:v>0.10357142857142856</c:v>
                </c:pt>
                <c:pt idx="11">
                  <c:v>0.32738095238095238</c:v>
                </c:pt>
                <c:pt idx="12" formatCode="0.0%">
                  <c:v>0.21857052379465047</c:v>
                </c:pt>
                <c:pt idx="13">
                  <c:v>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274-4B75-A65E-5B6215986A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66183168"/>
        <c:axId val="-1766200032"/>
      </c:lineChart>
      <c:catAx>
        <c:axId val="-17661831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200032"/>
        <c:crosses val="autoZero"/>
        <c:auto val="1"/>
        <c:lblAlgn val="ctr"/>
        <c:lblOffset val="100"/>
        <c:noMultiLvlLbl val="0"/>
      </c:catAx>
      <c:valAx>
        <c:axId val="-176620003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UTILIZACION Y 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183168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  <c:userShapes r:id="rId1"/>
</c:chartSpace>
</file>

<file path=xl/charts/chart3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321743864428325"/>
          <c:y val="0.10396817019635061"/>
          <c:w val="0.66228859273203711"/>
          <c:h val="0.65950706177256957"/>
        </c:manualLayout>
      </c:layout>
      <c:lineChart>
        <c:grouping val="standard"/>
        <c:varyColors val="0"/>
        <c:ser>
          <c:idx val="0"/>
          <c:order val="0"/>
          <c:tx>
            <c:strRef>
              <c:f>'S-S'!$A$1</c:f>
              <c:strCache>
                <c:ptCount val="1"/>
                <c:pt idx="0">
                  <c:v>ST 1000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val>
            <c:numRef>
              <c:f>'S-S'!$C$2:$N$2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'S-S'!$C$1:$N$1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6E96-4C1B-8A2F-3072349B178F}"/>
            </c:ext>
          </c:extLst>
        </c:ser>
        <c:ser>
          <c:idx val="1"/>
          <c:order val="1"/>
          <c:tx>
            <c:strRef>
              <c:f>VIAS_SEM!$A$17</c:f>
              <c:strCache>
                <c:ptCount val="1"/>
                <c:pt idx="0">
                  <c:v>D3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val>
            <c:numRef>
              <c:f>VIAS_SEM!$C$18</c:f>
              <c:numCache>
                <c:formatCode>0.00%</c:formatCode>
                <c:ptCount val="1"/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'S-S'!$C$1:$N$1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6E96-4C1B-8A2F-3072349B17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66179904"/>
        <c:axId val="-1766192416"/>
      </c:lineChart>
      <c:catAx>
        <c:axId val="-17661799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192416"/>
        <c:crosses val="autoZero"/>
        <c:auto val="1"/>
        <c:lblAlgn val="ctr"/>
        <c:lblOffset val="100"/>
        <c:noMultiLvlLbl val="0"/>
      </c:catAx>
      <c:valAx>
        <c:axId val="-176619241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1799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8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83161636045494258"/>
          <c:y val="0.45891149023038785"/>
          <c:w val="0.16454505686789336"/>
          <c:h val="0.2077551764362789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363823886970327"/>
          <c:y val="4.1812796059775462E-2"/>
          <c:w val="0.74111005177606326"/>
          <c:h val="0.5896873630141286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VIAS_SEM!$B$44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2CC-4AF1-89F6-5C039D86851E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2CC-4AF1-89F6-5C039D86851E}"/>
              </c:ext>
            </c:extLst>
          </c:dPt>
          <c:dPt>
            <c:idx val="7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2CC-4AF1-89F6-5C039D86851E}"/>
              </c:ext>
            </c:extLst>
          </c:dPt>
          <c:cat>
            <c:strRef>
              <c:f>VIAS_SEM!$C$33:$EJ$33</c:f>
              <c:strCache>
                <c:ptCount val="14"/>
                <c:pt idx="0">
                  <c:v>PROM. 2022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VIAS_SEM!$C$34:$EJ$34</c:f>
              <c:numCache>
                <c:formatCode>0%</c:formatCode>
                <c:ptCount val="14"/>
                <c:pt idx="1">
                  <c:v>0.9375</c:v>
                </c:pt>
                <c:pt idx="2">
                  <c:v>0.985119047619048</c:v>
                </c:pt>
                <c:pt idx="3">
                  <c:v>0.95898809523809503</c:v>
                </c:pt>
                <c:pt idx="4">
                  <c:v>1</c:v>
                </c:pt>
                <c:pt idx="5">
                  <c:v>0.57142857142857095</c:v>
                </c:pt>
                <c:pt idx="6">
                  <c:v>0</c:v>
                </c:pt>
                <c:pt idx="7">
                  <c:v>1</c:v>
                </c:pt>
                <c:pt idx="8">
                  <c:v>0.91071428571428603</c:v>
                </c:pt>
                <c:pt idx="9">
                  <c:v>0.97857142857142898</c:v>
                </c:pt>
                <c:pt idx="10">
                  <c:v>1</c:v>
                </c:pt>
                <c:pt idx="11">
                  <c:v>1</c:v>
                </c:pt>
                <c:pt idx="12" formatCode="0.0%">
                  <c:v>0.91774007936507929</c:v>
                </c:pt>
                <c:pt idx="13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2CC-4AF1-89F6-5C039D86851E}"/>
            </c:ext>
          </c:extLst>
        </c:ser>
        <c:ser>
          <c:idx val="10"/>
          <c:order val="1"/>
          <c:tx>
            <c:strRef>
              <c:f>VIAS_SEM!$B$35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8-32CC-4AF1-89F6-5C039D86851E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A-32CC-4AF1-89F6-5C039D86851E}"/>
              </c:ext>
            </c:extLst>
          </c:dPt>
          <c:dPt>
            <c:idx val="7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C-32CC-4AF1-89F6-5C039D86851E}"/>
              </c:ext>
            </c:extLst>
          </c:dPt>
          <c:cat>
            <c:strRef>
              <c:f>VIAS_SEM!$C$33:$EJ$33</c:f>
              <c:strCache>
                <c:ptCount val="14"/>
                <c:pt idx="0">
                  <c:v>PROM. 2022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VIAS_SEM!$C$35:$EJ$35</c:f>
              <c:numCache>
                <c:formatCode>0%</c:formatCode>
                <c:ptCount val="14"/>
                <c:pt idx="1">
                  <c:v>0.26025396825396824</c:v>
                </c:pt>
                <c:pt idx="2">
                  <c:v>0.30211480362537801</c:v>
                </c:pt>
                <c:pt idx="3">
                  <c:v>0.57724536031283002</c:v>
                </c:pt>
                <c:pt idx="4">
                  <c:v>0.23226190476190478</c:v>
                </c:pt>
                <c:pt idx="5">
                  <c:v>0.21875</c:v>
                </c:pt>
                <c:pt idx="6">
                  <c:v>0</c:v>
                </c:pt>
                <c:pt idx="7">
                  <c:v>0.10714285714285714</c:v>
                </c:pt>
                <c:pt idx="8">
                  <c:v>0.217647058823529</c:v>
                </c:pt>
                <c:pt idx="9">
                  <c:v>0.22098540145985399</c:v>
                </c:pt>
                <c:pt idx="10">
                  <c:v>0.10357142857142856</c:v>
                </c:pt>
                <c:pt idx="11">
                  <c:v>0.32738095238095238</c:v>
                </c:pt>
                <c:pt idx="12" formatCode="0.0%">
                  <c:v>0.21857052379465047</c:v>
                </c:pt>
                <c:pt idx="13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2CC-4AF1-89F6-5C039D8685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766190784"/>
        <c:axId val="-1766182080"/>
      </c:barChart>
      <c:lineChart>
        <c:grouping val="standard"/>
        <c:varyColors val="0"/>
        <c:ser>
          <c:idx val="5"/>
          <c:order val="2"/>
          <c:tx>
            <c:strRef>
              <c:f>VIAS_SEM!$B$36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E-32CC-4AF1-89F6-5C039D86851E}"/>
              </c:ext>
            </c:extLst>
          </c:dPt>
          <c:cat>
            <c:strRef>
              <c:f>VIAS_SEM!$C$33:$EJ$33</c:f>
              <c:strCache>
                <c:ptCount val="14"/>
                <c:pt idx="0">
                  <c:v>PROM. 2022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VIAS_SEM!$C$36:$EJ$36</c:f>
              <c:numCache>
                <c:formatCode>0.0</c:formatCode>
                <c:ptCount val="14"/>
                <c:pt idx="1">
                  <c:v>40.99</c:v>
                </c:pt>
                <c:pt idx="2">
                  <c:v>50</c:v>
                </c:pt>
                <c:pt idx="3">
                  <c:v>93</c:v>
                </c:pt>
                <c:pt idx="4">
                  <c:v>39.020000000000003</c:v>
                </c:pt>
                <c:pt idx="5">
                  <c:v>21</c:v>
                </c:pt>
                <c:pt idx="6">
                  <c:v>0</c:v>
                </c:pt>
                <c:pt idx="7">
                  <c:v>18</c:v>
                </c:pt>
                <c:pt idx="8">
                  <c:v>33.299999999999997</c:v>
                </c:pt>
                <c:pt idx="9">
                  <c:v>36.330000000000005</c:v>
                </c:pt>
                <c:pt idx="10">
                  <c:v>17.399999999999999</c:v>
                </c:pt>
                <c:pt idx="11">
                  <c:v>55</c:v>
                </c:pt>
                <c:pt idx="12" formatCode="0.00">
                  <c:v>34.953333333333333</c:v>
                </c:pt>
                <c:pt idx="13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32CC-4AF1-89F6-5C039D86851E}"/>
            </c:ext>
          </c:extLst>
        </c:ser>
        <c:ser>
          <c:idx val="4"/>
          <c:order val="3"/>
          <c:tx>
            <c:strRef>
              <c:f>VIAS_SEM!$B$37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VIAS_SEM!$C$33:$EJ$33</c:f>
              <c:strCache>
                <c:ptCount val="14"/>
                <c:pt idx="0">
                  <c:v>PROM. 2022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VIAS_SEM!$C$37:$EJ$37</c:f>
              <c:numCache>
                <c:formatCode>0.0</c:formatCode>
                <c:ptCount val="14"/>
                <c:pt idx="1">
                  <c:v>10.5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72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3.6</c:v>
                </c:pt>
                <c:pt idx="10">
                  <c:v>0</c:v>
                </c:pt>
                <c:pt idx="11">
                  <c:v>0</c:v>
                </c:pt>
                <c:pt idx="12" formatCode="0.00">
                  <c:v>3.4893333333333332</c:v>
                </c:pt>
                <c:pt idx="13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32CC-4AF1-89F6-5C039D8685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66208192"/>
        <c:axId val="-1766196224"/>
      </c:lineChart>
      <c:catAx>
        <c:axId val="-17661907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66182080"/>
        <c:crosses val="autoZero"/>
        <c:auto val="1"/>
        <c:lblAlgn val="ctr"/>
        <c:lblOffset val="100"/>
        <c:noMultiLvlLbl val="0"/>
      </c:catAx>
      <c:valAx>
        <c:axId val="-176618208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 sz="1200"/>
                </a:pPr>
                <a:r>
                  <a:rPr lang="en-US" sz="1200"/>
                  <a:t>% DISPONIBILIDAD FISICA
% UTILIZACION</a:t>
                </a:r>
              </a:p>
            </c:rich>
          </c:tx>
          <c:layout>
            <c:manualLayout>
              <c:xMode val="edge"/>
              <c:yMode val="edge"/>
              <c:x val="3.6931664617378374E-2"/>
              <c:y val="5.0675329781908335E-2"/>
            </c:manualLayout>
          </c:layout>
          <c:overlay val="0"/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1766190784"/>
        <c:crosses val="autoZero"/>
        <c:crossBetween val="between"/>
        <c:majorUnit val="0.2"/>
      </c:valAx>
      <c:valAx>
        <c:axId val="-1766196224"/>
        <c:scaling>
          <c:orientation val="minMax"/>
          <c:max val="10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900"/>
                </a:pPr>
                <a:r>
                  <a:rPr lang="en-US" sz="900"/>
                  <a:t>HORAS
MTBF
MTTR</a:t>
                </a:r>
              </a:p>
            </c:rich>
          </c:tx>
          <c:overlay val="0"/>
        </c:title>
        <c:numFmt formatCode="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1766208192"/>
        <c:crosses val="max"/>
        <c:crossBetween val="between"/>
      </c:valAx>
      <c:catAx>
        <c:axId val="-17662081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766196224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txPr>
          <a:bodyPr/>
          <a:lstStyle/>
          <a:p>
            <a:pPr rtl="0">
              <a:defRPr sz="1200"/>
            </a:pPr>
            <a:endParaRPr lang="es-PE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VIAS_SEM!$A$33</c:f>
          <c:strCache>
            <c:ptCount val="1"/>
            <c:pt idx="0">
              <c:v>TENDENCIA DE FLOTA EQUIPOS DE VIAS</c:v>
            </c:pt>
          </c:strCache>
        </c:strRef>
      </c:tx>
      <c:layout>
        <c:manualLayout>
          <c:xMode val="edge"/>
          <c:yMode val="edge"/>
          <c:x val="0.25863142550046569"/>
          <c:y val="2.155362000402221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1661273602212405"/>
          <c:y val="0.20619318662351793"/>
          <c:w val="0.75133916356669928"/>
          <c:h val="0.42405625050713314"/>
        </c:manualLayout>
      </c:layout>
      <c:lineChart>
        <c:grouping val="standard"/>
        <c:varyColors val="0"/>
        <c:ser>
          <c:idx val="0"/>
          <c:order val="0"/>
          <c:tx>
            <c:strRef>
              <c:f>'S-S_SEM'!$C$55</c:f>
              <c:strCache>
                <c:ptCount val="1"/>
                <c:pt idx="0">
                  <c:v>% PREVENTIVO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VIAS_SEM!$DE$54:$EG$54</c:f>
              <c:strCache>
                <c:ptCount val="10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  <c:pt idx="9">
                  <c:v>SEM 29</c:v>
                </c:pt>
              </c:strCache>
            </c:strRef>
          </c:cat>
          <c:val>
            <c:numRef>
              <c:f>'S-S_SEM'!$D$55:$X$55</c:f>
            </c:numRef>
          </c:val>
          <c:smooth val="0"/>
          <c:extLst>
            <c:ext xmlns:c16="http://schemas.microsoft.com/office/drawing/2014/chart" uri="{C3380CC4-5D6E-409C-BE32-E72D297353CC}">
              <c16:uniqueId val="{00000000-3DFA-41AE-A535-779CA650606E}"/>
            </c:ext>
          </c:extLst>
        </c:ser>
        <c:ser>
          <c:idx val="1"/>
          <c:order val="1"/>
          <c:tx>
            <c:strRef>
              <c:f>'S-S_SEM'!$C$56</c:f>
              <c:strCache>
                <c:ptCount val="1"/>
                <c:pt idx="0">
                  <c:v>% CORREC. PROG.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VIAS_SEM!$DE$54:$EG$54</c:f>
              <c:strCache>
                <c:ptCount val="10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  <c:pt idx="9">
                  <c:v>SEM 29</c:v>
                </c:pt>
              </c:strCache>
            </c:strRef>
          </c:cat>
          <c:val>
            <c:numRef>
              <c:f>'S-S_SEM'!$D$56:$X$56</c:f>
            </c:numRef>
          </c:val>
          <c:smooth val="0"/>
          <c:extLst>
            <c:ext xmlns:c16="http://schemas.microsoft.com/office/drawing/2014/chart" uri="{C3380CC4-5D6E-409C-BE32-E72D297353CC}">
              <c16:uniqueId val="{00000001-3DFA-41AE-A535-779CA650606E}"/>
            </c:ext>
          </c:extLst>
        </c:ser>
        <c:ser>
          <c:idx val="2"/>
          <c:order val="2"/>
          <c:tx>
            <c:strRef>
              <c:f>VIAS_SEM!$C$57</c:f>
              <c:strCache>
                <c:ptCount val="1"/>
                <c:pt idx="0">
                  <c:v>% CORREC. FALLA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VIAS_SEM!$DE$54:$EG$54</c:f>
              <c:strCache>
                <c:ptCount val="10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  <c:pt idx="9">
                  <c:v>SEM 29</c:v>
                </c:pt>
              </c:strCache>
            </c:strRef>
          </c:cat>
          <c:val>
            <c:numRef>
              <c:f>VIAS_SEM!$BR$57:$CW$57</c:f>
            </c:numRef>
          </c:val>
          <c:smooth val="0"/>
          <c:extLst>
            <c:ext xmlns:c16="http://schemas.microsoft.com/office/drawing/2014/chart" uri="{C3380CC4-5D6E-409C-BE32-E72D297353CC}">
              <c16:uniqueId val="{00000002-3DFA-41AE-A535-779CA650606E}"/>
            </c:ext>
          </c:extLst>
        </c:ser>
        <c:ser>
          <c:idx val="3"/>
          <c:order val="3"/>
          <c:tx>
            <c:strRef>
              <c:f>'S-S_SEM'!$C$55</c:f>
              <c:strCache>
                <c:ptCount val="1"/>
                <c:pt idx="0">
                  <c:v>% PREVENTIVO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strRef>
              <c:f>VIAS_SEM!$DE$54:$EG$54</c:f>
              <c:strCache>
                <c:ptCount val="10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  <c:pt idx="9">
                  <c:v>SEM 29</c:v>
                </c:pt>
              </c:strCache>
            </c:strRef>
          </c:cat>
          <c:val>
            <c:numRef>
              <c:f>'S-S_SEM'!$AL$55:$AR$55</c:f>
            </c:numRef>
          </c:val>
          <c:smooth val="0"/>
          <c:extLst>
            <c:ext xmlns:c16="http://schemas.microsoft.com/office/drawing/2014/chart" uri="{C3380CC4-5D6E-409C-BE32-E72D297353CC}">
              <c16:uniqueId val="{00000003-3DFA-41AE-A535-779CA650606E}"/>
            </c:ext>
          </c:extLst>
        </c:ser>
        <c:ser>
          <c:idx val="4"/>
          <c:order val="4"/>
          <c:tx>
            <c:strRef>
              <c:f>VIAS_SEM!$C$56</c:f>
              <c:strCache>
                <c:ptCount val="1"/>
                <c:pt idx="0">
                  <c:v>% CORREC. PROG.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cat>
            <c:strRef>
              <c:f>VIAS_SEM!$DE$54:$EG$54</c:f>
              <c:strCache>
                <c:ptCount val="10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  <c:pt idx="9">
                  <c:v>SEM 29</c:v>
                </c:pt>
              </c:strCache>
            </c:strRef>
          </c:cat>
          <c:val>
            <c:numRef>
              <c:f>VIAS_SEM!$DF$56:$EG$56</c:f>
              <c:numCache>
                <c:formatCode>0%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DFA-41AE-A535-779CA650606E}"/>
            </c:ext>
          </c:extLst>
        </c:ser>
        <c:ser>
          <c:idx val="5"/>
          <c:order val="5"/>
          <c:tx>
            <c:strRef>
              <c:f>VIAS_SEM!$C$55</c:f>
              <c:strCache>
                <c:ptCount val="1"/>
                <c:pt idx="0">
                  <c:v>% PREVENTIVO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strRef>
              <c:f>VIAS_SEM!$DE$54:$EG$54</c:f>
              <c:strCache>
                <c:ptCount val="10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  <c:pt idx="9">
                  <c:v>SEM 29</c:v>
                </c:pt>
              </c:strCache>
            </c:strRef>
          </c:cat>
          <c:val>
            <c:numRef>
              <c:f>VIAS_SEM!$DE$55:$EG$55</c:f>
              <c:numCache>
                <c:formatCode>0%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DFA-41AE-A535-779CA650606E}"/>
            </c:ext>
          </c:extLst>
        </c:ser>
        <c:ser>
          <c:idx val="6"/>
          <c:order val="6"/>
          <c:tx>
            <c:strRef>
              <c:f>VIAS_SEM!$C$57</c:f>
              <c:strCache>
                <c:ptCount val="1"/>
                <c:pt idx="0">
                  <c:v>% CORREC. FALLA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cat>
            <c:strRef>
              <c:f>VIAS_SEM!$DE$54:$EG$54</c:f>
              <c:strCache>
                <c:ptCount val="10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 23</c:v>
                </c:pt>
                <c:pt idx="4">
                  <c:v>SEM 24</c:v>
                </c:pt>
                <c:pt idx="5">
                  <c:v>SEM 25</c:v>
                </c:pt>
                <c:pt idx="6">
                  <c:v>SEM 26</c:v>
                </c:pt>
                <c:pt idx="7">
                  <c:v>SEM 27</c:v>
                </c:pt>
                <c:pt idx="8">
                  <c:v>SEM 28</c:v>
                </c:pt>
                <c:pt idx="9">
                  <c:v>SEM 29</c:v>
                </c:pt>
              </c:strCache>
            </c:strRef>
          </c:cat>
          <c:val>
            <c:numRef>
              <c:f>VIAS_SEM!$DE$57:$EG$57</c:f>
              <c:numCache>
                <c:formatCode>0%</c:formatCode>
                <c:ptCount val="10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101-4920-9C61-6D18DFE205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66180992"/>
        <c:axId val="-1766203296"/>
      </c:lineChart>
      <c:catAx>
        <c:axId val="-1766180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203296"/>
        <c:crosses val="autoZero"/>
        <c:auto val="1"/>
        <c:lblAlgn val="ctr"/>
        <c:lblOffset val="100"/>
        <c:noMultiLvlLbl val="0"/>
      </c:catAx>
      <c:valAx>
        <c:axId val="-176620329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PE"/>
                  <a:t>% HH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18099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27829837864532886"/>
          <c:y val="2.906286798527307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698918361977608"/>
          <c:y val="0.15760378124585225"/>
          <c:w val="0.71167747226823563"/>
          <c:h val="0.6013117193645006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VIAS_SEM!$EI$54</c:f>
              <c:strCache>
                <c:ptCount val="1"/>
                <c:pt idx="0">
                  <c:v>PROM. 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F4A8-4F6D-9509-C66BBF9123E0}"/>
              </c:ext>
            </c:extLst>
          </c:dPt>
          <c:dPt>
            <c:idx val="2"/>
            <c:invertIfNegative val="0"/>
            <c:bubble3D val="0"/>
            <c:spPr>
              <a:solidFill>
                <a:srgbClr val="92D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F4A8-4F6D-9509-C66BBF9123E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VIAS_SEM!$EI$55:$EI$57</c:f>
              <c:numCache>
                <c:formatCode>0.0%</c:formatCode>
                <c:ptCount val="3"/>
                <c:pt idx="0">
                  <c:v>0.1180145485665383</c:v>
                </c:pt>
                <c:pt idx="1">
                  <c:v>0.2</c:v>
                </c:pt>
                <c:pt idx="2">
                  <c:v>0.28198545143346171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VIAS_SEM!$C$55:$C$57</c15:sqref>
                        </c15:formulaRef>
                      </c:ext>
                    </c:extLst>
                    <c:strCache>
                      <c:ptCount val="3"/>
                      <c:pt idx="0">
                        <c:v>% PREVENTIVO</c:v>
                      </c:pt>
                      <c:pt idx="1">
                        <c:v>% CORREC. PROG.</c:v>
                      </c:pt>
                      <c:pt idx="2">
                        <c:v>% CORREC. FALLA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4-F4A8-4F6D-9509-C66BBF9123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1766177728"/>
        <c:axId val="-1766177184"/>
      </c:barChart>
      <c:catAx>
        <c:axId val="-1766177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177184"/>
        <c:crosses val="autoZero"/>
        <c:auto val="1"/>
        <c:lblAlgn val="ctr"/>
        <c:lblOffset val="100"/>
        <c:noMultiLvlLbl val="0"/>
      </c:catAx>
      <c:valAx>
        <c:axId val="-1766177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766177728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'J-S'!$B$12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val>
            <c:numRef>
              <c:f>'J-S'!$C$2:$AP$2</c:f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7FD8-4E66-9408-6561667E8A23}"/>
            </c:ext>
          </c:extLst>
        </c:ser>
        <c:ser>
          <c:idx val="10"/>
          <c:order val="1"/>
          <c:tx>
            <c:strRef>
              <c:f>'J-S'!$B$3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val>
            <c:numRef>
              <c:f>'J-S'!$C$3:$AP$3</c:f>
            </c:numRef>
          </c:val>
          <c:extLst>
            <c:ext xmlns:c16="http://schemas.microsoft.com/office/drawing/2014/chart" uri="{C3380CC4-5D6E-409C-BE32-E72D297353CC}">
              <c16:uniqueId val="{00000001-7FD8-4E66-9408-6561667E8A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766209824"/>
        <c:axId val="-1766208736"/>
      </c:barChart>
      <c:lineChart>
        <c:grouping val="standard"/>
        <c:varyColors val="0"/>
        <c:ser>
          <c:idx val="5"/>
          <c:order val="2"/>
          <c:tx>
            <c:strRef>
              <c:f>'J-S'!$B$4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val>
            <c:numRef>
              <c:f>'J-S'!$C$4:$AP$4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7FD8-4E66-9408-6561667E8A23}"/>
            </c:ext>
          </c:extLst>
        </c:ser>
        <c:ser>
          <c:idx val="4"/>
          <c:order val="3"/>
          <c:tx>
            <c:strRef>
              <c:f>'J-S'!$B$5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val>
            <c:numRef>
              <c:f>'J-S'!$C$5:$AP$5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7FD8-4E66-9408-6561667E8A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66207648"/>
        <c:axId val="-1766202208"/>
      </c:lineChart>
      <c:catAx>
        <c:axId val="-17662098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766208736"/>
        <c:crosses val="autoZero"/>
        <c:auto val="1"/>
        <c:lblAlgn val="ctr"/>
        <c:lblOffset val="100"/>
        <c:noMultiLvlLbl val="0"/>
      </c:catAx>
      <c:valAx>
        <c:axId val="-176620873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66209824"/>
        <c:crosses val="autoZero"/>
        <c:crossBetween val="between"/>
      </c:valAx>
      <c:valAx>
        <c:axId val="-1766202208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766207648"/>
        <c:crosses val="max"/>
        <c:crossBetween val="between"/>
      </c:valAx>
      <c:catAx>
        <c:axId val="-17662076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766202208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'J-S'!$B$12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'J-S'!$D$12:$N$12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E0CA-477D-B0E3-205054D2BD1C}"/>
            </c:ext>
          </c:extLst>
        </c:ser>
        <c:ser>
          <c:idx val="1"/>
          <c:order val="1"/>
          <c:tx>
            <c:strRef>
              <c:f>'J-S'!$B$15</c:f>
              <c:strCache>
                <c:ptCount val="1"/>
                <c:pt idx="0">
                  <c:v>% REP. NO PROG. </c:v>
                </c:pt>
              </c:strCache>
            </c:strRef>
          </c:tx>
          <c:val>
            <c:numRef>
              <c:f>'J-S'!$D$15:$N$15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E0CA-477D-B0E3-205054D2BD1C}"/>
            </c:ext>
          </c:extLst>
        </c:ser>
        <c:ser>
          <c:idx val="2"/>
          <c:order val="2"/>
          <c:tx>
            <c:strRef>
              <c:f>'J-S'!$B$13</c:f>
              <c:strCache>
                <c:ptCount val="1"/>
                <c:pt idx="0">
                  <c:v>% MANTTO (PM) </c:v>
                </c:pt>
              </c:strCache>
            </c:strRef>
          </c:tx>
          <c:val>
            <c:numRef>
              <c:f>'J-S'!$D$13:$N$13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E0CA-477D-B0E3-205054D2BD1C}"/>
            </c:ext>
          </c:extLst>
        </c:ser>
        <c:ser>
          <c:idx val="3"/>
          <c:order val="3"/>
          <c:tx>
            <c:strRef>
              <c:f>'J-S'!$B$14</c:f>
              <c:strCache>
                <c:ptCount val="1"/>
                <c:pt idx="0">
                  <c:v>% REP. PROG. </c:v>
                </c:pt>
              </c:strCache>
            </c:strRef>
          </c:tx>
          <c:val>
            <c:numRef>
              <c:f>'J-S'!$D$14:$N$14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E0CA-477D-B0E3-205054D2BD1C}"/>
            </c:ext>
          </c:extLst>
        </c:ser>
        <c:ser>
          <c:idx val="4"/>
          <c:order val="4"/>
          <c:tx>
            <c:strRef>
              <c:f>'J-S'!$B$10</c:f>
              <c:strCache>
                <c:ptCount val="1"/>
                <c:pt idx="0">
                  <c:v>H. PROG.MES</c:v>
                </c:pt>
              </c:strCache>
            </c:strRef>
          </c:tx>
          <c:val>
            <c:numRef>
              <c:f>'J-S'!$D$10:$N$10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'J-S'!$D$1:$N$1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E0CA-477D-B0E3-205054D2BD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3507360"/>
        <c:axId val="-1933491584"/>
      </c:lineChart>
      <c:catAx>
        <c:axId val="-19335073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33491584"/>
        <c:crosses val="autoZero"/>
        <c:auto val="1"/>
        <c:lblAlgn val="ctr"/>
        <c:lblOffset val="100"/>
        <c:noMultiLvlLbl val="0"/>
      </c:catAx>
      <c:valAx>
        <c:axId val="-1933491584"/>
        <c:scaling>
          <c:orientation val="minMax"/>
          <c:max val="1"/>
          <c:min val="0.5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3507360"/>
        <c:crosses val="autoZero"/>
        <c:crossBetween val="between"/>
        <c:majorUnit val="7.0000000000000021E-2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VOLQUE_SEM!$B$28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cat>
            <c:strRef>
              <c:f>VOLQUE_SEM!$C$17:$EJ$17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VOLQUE_SEM!$C$18:$EJ$18</c:f>
              <c:numCache>
                <c:formatCode>0%</c:formatCode>
                <c:ptCount val="14"/>
                <c:pt idx="0" formatCode="0.0%">
                  <c:v>0.66016233766233767</c:v>
                </c:pt>
                <c:pt idx="1">
                  <c:v>0.9642857142857143</c:v>
                </c:pt>
                <c:pt idx="2">
                  <c:v>1</c:v>
                </c:pt>
                <c:pt idx="3">
                  <c:v>0.952380952380952</c:v>
                </c:pt>
                <c:pt idx="4">
                  <c:v>0.96130952380952384</c:v>
                </c:pt>
                <c:pt idx="5">
                  <c:v>0.90595238095238095</c:v>
                </c:pt>
                <c:pt idx="6">
                  <c:v>0.9</c:v>
                </c:pt>
                <c:pt idx="7">
                  <c:v>0.98511904761904756</c:v>
                </c:pt>
                <c:pt idx="8">
                  <c:v>0.92797619047618995</c:v>
                </c:pt>
                <c:pt idx="9">
                  <c:v>0.94363095238095196</c:v>
                </c:pt>
                <c:pt idx="10">
                  <c:v>0.96249999999999991</c:v>
                </c:pt>
                <c:pt idx="11">
                  <c:v>0.91666666666666674</c:v>
                </c:pt>
                <c:pt idx="12" formatCode="0.0%">
                  <c:v>0.95749291383219959</c:v>
                </c:pt>
                <c:pt idx="13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05-44EF-924D-E38F018EFE80}"/>
            </c:ext>
          </c:extLst>
        </c:ser>
        <c:ser>
          <c:idx val="10"/>
          <c:order val="1"/>
          <c:tx>
            <c:strRef>
              <c:f>VOLQUE_SEM!$B$19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cat>
            <c:strRef>
              <c:f>VOLQUE_SEM!$C$17:$EJ$17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VOLQUE_SEM!$C$19:$EJ$19</c:f>
              <c:numCache>
                <c:formatCode>0%</c:formatCode>
                <c:ptCount val="14"/>
                <c:pt idx="0" formatCode="0.0%">
                  <c:v>0.30509695117348962</c:v>
                </c:pt>
                <c:pt idx="1">
                  <c:v>0.57407407407407407</c:v>
                </c:pt>
                <c:pt idx="2">
                  <c:v>0.65476190476190499</c:v>
                </c:pt>
                <c:pt idx="3">
                  <c:v>0.56874999999999998</c:v>
                </c:pt>
                <c:pt idx="4">
                  <c:v>0.49535603715170284</c:v>
                </c:pt>
                <c:pt idx="5">
                  <c:v>0.55847568988173502</c:v>
                </c:pt>
                <c:pt idx="6">
                  <c:v>0.55000000000000004</c:v>
                </c:pt>
                <c:pt idx="7">
                  <c:v>0.30815709969788518</c:v>
                </c:pt>
                <c:pt idx="8">
                  <c:v>0.43677703656189898</c:v>
                </c:pt>
                <c:pt idx="9">
                  <c:v>0.39267015706806302</c:v>
                </c:pt>
                <c:pt idx="10">
                  <c:v>0.60606060606060608</c:v>
                </c:pt>
                <c:pt idx="11">
                  <c:v>0.42857142857142855</c:v>
                </c:pt>
                <c:pt idx="12" formatCode="0.0%">
                  <c:v>0.47448691240538859</c:v>
                </c:pt>
                <c:pt idx="13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805-44EF-924D-E38F018EFE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933505728"/>
        <c:axId val="-1933498656"/>
      </c:barChart>
      <c:lineChart>
        <c:grouping val="standard"/>
        <c:varyColors val="0"/>
        <c:ser>
          <c:idx val="5"/>
          <c:order val="2"/>
          <c:tx>
            <c:strRef>
              <c:f>VOLQUE_SEM!$B$20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VOLQUE_SEM!$C$17:$EJ$17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VOLQUE_SEM!$C$20:$EJ$20</c:f>
              <c:numCache>
                <c:formatCode>0.00</c:formatCode>
                <c:ptCount val="14"/>
                <c:pt idx="0">
                  <c:v>33.451023463823397</c:v>
                </c:pt>
                <c:pt idx="1">
                  <c:v>31</c:v>
                </c:pt>
                <c:pt idx="2">
                  <c:v>36.666666666666664</c:v>
                </c:pt>
                <c:pt idx="3">
                  <c:v>30.333333333333332</c:v>
                </c:pt>
                <c:pt idx="4">
                  <c:v>40</c:v>
                </c:pt>
                <c:pt idx="5">
                  <c:v>21.25</c:v>
                </c:pt>
                <c:pt idx="6">
                  <c:v>11.5</c:v>
                </c:pt>
                <c:pt idx="7">
                  <c:v>51</c:v>
                </c:pt>
                <c:pt idx="8">
                  <c:v>68</c:v>
                </c:pt>
                <c:pt idx="9">
                  <c:v>20.75</c:v>
                </c:pt>
                <c:pt idx="10">
                  <c:v>24.5</c:v>
                </c:pt>
                <c:pt idx="11">
                  <c:v>33</c:v>
                </c:pt>
                <c:pt idx="12">
                  <c:v>42.955187074829965</c:v>
                </c:pt>
                <c:pt idx="13" formatCode="0.0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805-44EF-924D-E38F018EFE80}"/>
            </c:ext>
          </c:extLst>
        </c:ser>
        <c:ser>
          <c:idx val="4"/>
          <c:order val="3"/>
          <c:tx>
            <c:strRef>
              <c:f>VOLQUE_SEM!$B$21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VOLQUE_SEM!$C$17:$EJ$17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VOLQUE_SEM!$C$21:$EJ$21</c:f>
              <c:numCache>
                <c:formatCode>0.00</c:formatCode>
                <c:ptCount val="14"/>
                <c:pt idx="0">
                  <c:v>49.946079545454545</c:v>
                </c:pt>
                <c:pt idx="1">
                  <c:v>2</c:v>
                </c:pt>
                <c:pt idx="2">
                  <c:v>0</c:v>
                </c:pt>
                <c:pt idx="3">
                  <c:v>0</c:v>
                </c:pt>
                <c:pt idx="4">
                  <c:v>3.25</c:v>
                </c:pt>
                <c:pt idx="5">
                  <c:v>3.95</c:v>
                </c:pt>
                <c:pt idx="6">
                  <c:v>3.25</c:v>
                </c:pt>
                <c:pt idx="7">
                  <c:v>2.5</c:v>
                </c:pt>
                <c:pt idx="8">
                  <c:v>0</c:v>
                </c:pt>
                <c:pt idx="9">
                  <c:v>3.1566666666666667</c:v>
                </c:pt>
                <c:pt idx="10">
                  <c:v>1.575</c:v>
                </c:pt>
                <c:pt idx="11">
                  <c:v>7</c:v>
                </c:pt>
                <c:pt idx="12">
                  <c:v>2.3285119047619047</c:v>
                </c:pt>
                <c:pt idx="13" formatCode="0.0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805-44EF-924D-E38F018EFE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3475808"/>
        <c:axId val="-1933485056"/>
      </c:lineChart>
      <c:catAx>
        <c:axId val="-19335057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33498656"/>
        <c:crosses val="autoZero"/>
        <c:auto val="1"/>
        <c:lblAlgn val="ctr"/>
        <c:lblOffset val="100"/>
        <c:noMultiLvlLbl val="0"/>
      </c:catAx>
      <c:valAx>
        <c:axId val="-193349865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3505728"/>
        <c:crosses val="autoZero"/>
        <c:crossBetween val="between"/>
      </c:valAx>
      <c:valAx>
        <c:axId val="-1933485056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3475808"/>
        <c:crosses val="max"/>
        <c:crossBetween val="between"/>
      </c:valAx>
      <c:catAx>
        <c:axId val="-193347580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33485056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VOLQUE_SEM!$B$28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'J-S_SEM'!#REF!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3FD2-4A4B-A082-10CE87001F53}"/>
            </c:ext>
          </c:extLst>
        </c:ser>
        <c:ser>
          <c:idx val="1"/>
          <c:order val="1"/>
          <c:tx>
            <c:strRef>
              <c:f>VOLQUE_SEM!$B$31</c:f>
              <c:strCache>
                <c:ptCount val="1"/>
                <c:pt idx="0">
                  <c:v>% CORREC. FALLA</c:v>
                </c:pt>
              </c:strCache>
            </c:strRef>
          </c:tx>
          <c:val>
            <c:numRef>
              <c:f>'J-S_SEM'!#REF!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3FD2-4A4B-A082-10CE87001F53}"/>
            </c:ext>
          </c:extLst>
        </c:ser>
        <c:ser>
          <c:idx val="2"/>
          <c:order val="2"/>
          <c:tx>
            <c:strRef>
              <c:f>VOLQUE_SEM!$B$29</c:f>
              <c:strCache>
                <c:ptCount val="1"/>
                <c:pt idx="0">
                  <c:v>% PREVENTIVO</c:v>
                </c:pt>
              </c:strCache>
            </c:strRef>
          </c:tx>
          <c:val>
            <c:numRef>
              <c:f>'J-S_SEM'!#REF!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3FD2-4A4B-A082-10CE87001F53}"/>
            </c:ext>
          </c:extLst>
        </c:ser>
        <c:ser>
          <c:idx val="3"/>
          <c:order val="3"/>
          <c:tx>
            <c:strRef>
              <c:f>VOLQUE_SEM!$B$30</c:f>
              <c:strCache>
                <c:ptCount val="1"/>
                <c:pt idx="0">
                  <c:v>% CORREC. PROG.</c:v>
                </c:pt>
              </c:strCache>
            </c:strRef>
          </c:tx>
          <c:val>
            <c:numRef>
              <c:f>'J-S_SEM'!#REF!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3FD2-4A4B-A082-10CE87001F53}"/>
            </c:ext>
          </c:extLst>
        </c:ser>
        <c:ser>
          <c:idx val="4"/>
          <c:order val="4"/>
          <c:tx>
            <c:strRef>
              <c:f>VOLQUE_SEM!$B$26</c:f>
              <c:strCache>
                <c:ptCount val="1"/>
                <c:pt idx="0">
                  <c:v>H. PROG.SEM</c:v>
                </c:pt>
              </c:strCache>
            </c:strRef>
          </c:tx>
          <c:val>
            <c:numRef>
              <c:f>'J-S_SEM'!#REF!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3FD2-4A4B-A082-10CE87001F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3500832"/>
        <c:axId val="-1933506816"/>
      </c:lineChart>
      <c:catAx>
        <c:axId val="-19335008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33506816"/>
        <c:crosses val="autoZero"/>
        <c:auto val="1"/>
        <c:lblAlgn val="ctr"/>
        <c:lblOffset val="100"/>
        <c:noMultiLvlLbl val="0"/>
      </c:catAx>
      <c:valAx>
        <c:axId val="-1933506816"/>
        <c:scaling>
          <c:orientation val="minMax"/>
          <c:max val="1"/>
          <c:min val="0.18000000000000024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3500832"/>
        <c:crosses val="autoZero"/>
        <c:crossBetween val="between"/>
        <c:majorUnit val="6.0000000000000032E-2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VOLQUE_SEM!$B$44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F49-4631-926A-49A7DE6A878E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F49-4631-926A-49A7DE6A878E}"/>
              </c:ext>
            </c:extLst>
          </c:dPt>
          <c:dPt>
            <c:idx val="7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FF49-4631-926A-49A7DE6A878E}"/>
              </c:ext>
            </c:extLst>
          </c:dPt>
          <c:cat>
            <c:strRef>
              <c:f>VOLQUE_SEM!$C$33:$EJ$33</c:f>
              <c:strCache>
                <c:ptCount val="14"/>
                <c:pt idx="0">
                  <c:v>PROM. 2023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VOLQUE_SEM!$C$34:$EJ$34</c:f>
              <c:numCache>
                <c:formatCode>0%</c:formatCode>
                <c:ptCount val="14"/>
                <c:pt idx="0" formatCode="0.0%">
                  <c:v>0.42007711038961032</c:v>
                </c:pt>
                <c:pt idx="12" formatCode="0.0%">
                  <c:v>0</c:v>
                </c:pt>
                <c:pt idx="13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F49-4631-926A-49A7DE6A878E}"/>
            </c:ext>
          </c:extLst>
        </c:ser>
        <c:ser>
          <c:idx val="10"/>
          <c:order val="1"/>
          <c:tx>
            <c:strRef>
              <c:f>VOLQUE_SEM!$B$35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8-FF49-4631-926A-49A7DE6A878E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A-FF49-4631-926A-49A7DE6A878E}"/>
              </c:ext>
            </c:extLst>
          </c:dPt>
          <c:cat>
            <c:strRef>
              <c:f>VOLQUE_SEM!$C$33:$EJ$33</c:f>
              <c:strCache>
                <c:ptCount val="14"/>
                <c:pt idx="0">
                  <c:v>PROM. 2023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VOLQUE_SEM!$C$35:$EJ$35</c:f>
              <c:numCache>
                <c:formatCode>0%</c:formatCode>
                <c:ptCount val="14"/>
                <c:pt idx="0" formatCode="0.0%">
                  <c:v>7.2242425552580924E-2</c:v>
                </c:pt>
                <c:pt idx="12" formatCode="0.0%">
                  <c:v>0</c:v>
                </c:pt>
                <c:pt idx="13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FF49-4631-926A-49A7DE6A87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933504640"/>
        <c:axId val="-1933479072"/>
      </c:barChart>
      <c:lineChart>
        <c:grouping val="standard"/>
        <c:varyColors val="0"/>
        <c:ser>
          <c:idx val="5"/>
          <c:order val="2"/>
          <c:tx>
            <c:strRef>
              <c:f>VOLQUE_SEM!$B$36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C-FF49-4631-926A-49A7DE6A878E}"/>
              </c:ext>
            </c:extLst>
          </c:dPt>
          <c:cat>
            <c:strRef>
              <c:f>VOLQUE_SEM!$C$33:$EJ$33</c:f>
              <c:strCache>
                <c:ptCount val="14"/>
                <c:pt idx="0">
                  <c:v>PROM. 2023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VOLQUE_SEM!$C$36:$EJ$36</c:f>
              <c:numCache>
                <c:formatCode>0.00</c:formatCode>
                <c:ptCount val="14"/>
                <c:pt idx="0">
                  <c:v>7.611330047814544</c:v>
                </c:pt>
                <c:pt idx="12">
                  <c:v>0</c:v>
                </c:pt>
                <c:pt idx="13" formatCode="0.0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FF49-4631-926A-49A7DE6A878E}"/>
            </c:ext>
          </c:extLst>
        </c:ser>
        <c:ser>
          <c:idx val="4"/>
          <c:order val="3"/>
          <c:tx>
            <c:strRef>
              <c:f>VOLQUE_SEM!$B$37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VOLQUE_SEM!$C$33:$EJ$33</c:f>
              <c:strCache>
                <c:ptCount val="14"/>
                <c:pt idx="0">
                  <c:v>PROM. 2023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VOLQUE_SEM!$C$37:$EJ$37</c:f>
              <c:numCache>
                <c:formatCode>0.00</c:formatCode>
                <c:ptCount val="14"/>
                <c:pt idx="0">
                  <c:v>91.145946969696965</c:v>
                </c:pt>
                <c:pt idx="12">
                  <c:v>0</c:v>
                </c:pt>
                <c:pt idx="13" formatCode="0.0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FF49-4631-926A-49A7DE6A87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3502464"/>
        <c:axId val="-1933484512"/>
      </c:lineChart>
      <c:catAx>
        <c:axId val="-19335046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33479072"/>
        <c:crosses val="autoZero"/>
        <c:auto val="1"/>
        <c:lblAlgn val="ctr"/>
        <c:lblOffset val="100"/>
        <c:noMultiLvlLbl val="0"/>
      </c:catAx>
      <c:valAx>
        <c:axId val="-19334790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3504640"/>
        <c:crosses val="autoZero"/>
        <c:crossBetween val="between"/>
      </c:valAx>
      <c:valAx>
        <c:axId val="-1933484512"/>
        <c:scaling>
          <c:orientation val="minMax"/>
          <c:max val="18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3502464"/>
        <c:crosses val="max"/>
        <c:crossBetween val="between"/>
      </c:valAx>
      <c:catAx>
        <c:axId val="-193350246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33484512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VOLQUE_SEM!$B$44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'J-S_SEM'!#REF!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15C5-47BD-A34E-FE667F2744D7}"/>
            </c:ext>
          </c:extLst>
        </c:ser>
        <c:ser>
          <c:idx val="1"/>
          <c:order val="1"/>
          <c:tx>
            <c:strRef>
              <c:f>VOLQUE_SEM!$B$47</c:f>
              <c:strCache>
                <c:ptCount val="1"/>
                <c:pt idx="0">
                  <c:v>% CORREC. FALLA</c:v>
                </c:pt>
              </c:strCache>
            </c:strRef>
          </c:tx>
          <c:val>
            <c:numRef>
              <c:f>'J-S_SEM'!#REF!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15C5-47BD-A34E-FE667F2744D7}"/>
            </c:ext>
          </c:extLst>
        </c:ser>
        <c:ser>
          <c:idx val="2"/>
          <c:order val="2"/>
          <c:tx>
            <c:strRef>
              <c:f>VOLQUE_SEM!$B$45</c:f>
              <c:strCache>
                <c:ptCount val="1"/>
                <c:pt idx="0">
                  <c:v>% PREVENTIVO</c:v>
                </c:pt>
              </c:strCache>
            </c:strRef>
          </c:tx>
          <c:val>
            <c:numRef>
              <c:f>'J-S_SEM'!#REF!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15C5-47BD-A34E-FE667F2744D7}"/>
            </c:ext>
          </c:extLst>
        </c:ser>
        <c:ser>
          <c:idx val="3"/>
          <c:order val="3"/>
          <c:tx>
            <c:strRef>
              <c:f>VOLQUE_SEM!$B$46</c:f>
              <c:strCache>
                <c:ptCount val="1"/>
                <c:pt idx="0">
                  <c:v>% CORREC. PROG.</c:v>
                </c:pt>
              </c:strCache>
            </c:strRef>
          </c:tx>
          <c:val>
            <c:numRef>
              <c:f>'J-S_SEM'!#REF!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15C5-47BD-A34E-FE667F2744D7}"/>
            </c:ext>
          </c:extLst>
        </c:ser>
        <c:ser>
          <c:idx val="4"/>
          <c:order val="4"/>
          <c:tx>
            <c:strRef>
              <c:f>VOLQUE_SEM!$B$42</c:f>
              <c:strCache>
                <c:ptCount val="1"/>
                <c:pt idx="0">
                  <c:v>H. PROG.SEM</c:v>
                </c:pt>
              </c:strCache>
            </c:strRef>
          </c:tx>
          <c:val>
            <c:numRef>
              <c:f>'J-S_SEM'!#REF!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15C5-47BD-A34E-FE667F2744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3483968"/>
        <c:axId val="-1933503008"/>
      </c:lineChart>
      <c:catAx>
        <c:axId val="-19334839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33503008"/>
        <c:crosses val="autoZero"/>
        <c:auto val="1"/>
        <c:lblAlgn val="ctr"/>
        <c:lblOffset val="100"/>
        <c:noMultiLvlLbl val="0"/>
      </c:catAx>
      <c:valAx>
        <c:axId val="-1933503008"/>
        <c:scaling>
          <c:orientation val="minMax"/>
          <c:max val="1"/>
          <c:min val="0.30000000000000032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3483968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VOLQUE_SEM!$B$92</c:f>
              <c:strCache>
                <c:ptCount val="1"/>
                <c:pt idx="0">
                  <c:v>% DF</c:v>
                </c:pt>
              </c:strCache>
            </c:strRef>
          </c:tx>
          <c:val>
            <c:numRef>
              <c:f>'J-S_SEM'!#REF!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66F0-44F9-9A54-07791D2FD013}"/>
            </c:ext>
          </c:extLst>
        </c:ser>
        <c:ser>
          <c:idx val="1"/>
          <c:order val="1"/>
          <c:tx>
            <c:strRef>
              <c:f>VOLQUE_SEM!$B$95</c:f>
              <c:strCache>
                <c:ptCount val="1"/>
                <c:pt idx="0">
                  <c:v>% CORREC. FALLA</c:v>
                </c:pt>
              </c:strCache>
            </c:strRef>
          </c:tx>
          <c:val>
            <c:numRef>
              <c:f>'J-S_SEM'!#REF!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66F0-44F9-9A54-07791D2FD013}"/>
            </c:ext>
          </c:extLst>
        </c:ser>
        <c:ser>
          <c:idx val="2"/>
          <c:order val="2"/>
          <c:tx>
            <c:strRef>
              <c:f>VOLQUE_SEM!$B$93</c:f>
              <c:strCache>
                <c:ptCount val="1"/>
                <c:pt idx="0">
                  <c:v>% PREVENTIVO</c:v>
                </c:pt>
              </c:strCache>
            </c:strRef>
          </c:tx>
          <c:val>
            <c:numRef>
              <c:f>'J-S_SEM'!#REF!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66F0-44F9-9A54-07791D2FD013}"/>
            </c:ext>
          </c:extLst>
        </c:ser>
        <c:ser>
          <c:idx val="3"/>
          <c:order val="3"/>
          <c:tx>
            <c:strRef>
              <c:f>VOLQUE_SEM!$B$94</c:f>
              <c:strCache>
                <c:ptCount val="1"/>
                <c:pt idx="0">
                  <c:v>% CORREC. PROG.</c:v>
                </c:pt>
              </c:strCache>
            </c:strRef>
          </c:tx>
          <c:val>
            <c:numRef>
              <c:f>'J-S_SEM'!#REF!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66F0-44F9-9A54-07791D2FD013}"/>
            </c:ext>
          </c:extLst>
        </c:ser>
        <c:ser>
          <c:idx val="4"/>
          <c:order val="4"/>
          <c:tx>
            <c:strRef>
              <c:f>VOLQUE_SEM!$B$90</c:f>
              <c:strCache>
                <c:ptCount val="1"/>
                <c:pt idx="0">
                  <c:v>H. PROG.SEM</c:v>
                </c:pt>
              </c:strCache>
            </c:strRef>
          </c:tx>
          <c:val>
            <c:numRef>
              <c:f>'J-S_SEM'!#REF!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'J-S_SEM'!#REF!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66F0-44F9-9A54-07791D2FD0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3495392"/>
        <c:axId val="-1933499200"/>
      </c:lineChart>
      <c:catAx>
        <c:axId val="-19334953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33499200"/>
        <c:crosses val="autoZero"/>
        <c:auto val="1"/>
        <c:lblAlgn val="ctr"/>
        <c:lblOffset val="100"/>
        <c:noMultiLvlLbl val="0"/>
      </c:catAx>
      <c:valAx>
        <c:axId val="-1933499200"/>
        <c:scaling>
          <c:orientation val="minMax"/>
          <c:max val="1"/>
          <c:min val="0.5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3495392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'J-S'!$B$2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val>
            <c:numRef>
              <c:f>'J-S'!$C$2:$AP$2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BE9B-4DB1-AA48-3BB412D1B99D}"/>
            </c:ext>
          </c:extLst>
        </c:ser>
        <c:ser>
          <c:idx val="1"/>
          <c:order val="1"/>
          <c:tx>
            <c:strRef>
              <c:f>'J-S'!$B$3</c:f>
              <c:strCache>
                <c:ptCount val="1"/>
                <c:pt idx="0">
                  <c:v>UTIL</c:v>
                </c:pt>
              </c:strCache>
            </c:strRef>
          </c:tx>
          <c:val>
            <c:numRef>
              <c:f>'J-S'!$C$3:$AP$3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 xmlns:c16="http://schemas.microsoft.com/office/drawing/2014/chart">
                      <c:ext uri="{02D57815-91ED-43cb-92C2-25804820EDAC}">
                        <c15:formulaRef>
                          <c15:sqref>'J-S'!$C$1:$AP$1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BE9B-4DB1-AA48-3BB412D1B9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3483424"/>
        <c:axId val="-1933493760"/>
      </c:lineChart>
      <c:catAx>
        <c:axId val="-1933483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3493760"/>
        <c:crosses val="autoZero"/>
        <c:auto val="1"/>
        <c:lblAlgn val="ctr"/>
        <c:lblOffset val="100"/>
        <c:noMultiLvlLbl val="0"/>
      </c:catAx>
      <c:valAx>
        <c:axId val="-193349376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3483424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VOLQUE_SEM!$B$18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VOLQUE_SEM!$C$17:$EJ$17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VOLQUE_SEM!$C$18:$EJ$18</c:f>
              <c:numCache>
                <c:formatCode>0%</c:formatCode>
                <c:ptCount val="14"/>
                <c:pt idx="0" formatCode="0.0%">
                  <c:v>0.66016233766233767</c:v>
                </c:pt>
                <c:pt idx="1">
                  <c:v>0.9642857142857143</c:v>
                </c:pt>
                <c:pt idx="2">
                  <c:v>1</c:v>
                </c:pt>
                <c:pt idx="3">
                  <c:v>0.952380952380952</c:v>
                </c:pt>
                <c:pt idx="4">
                  <c:v>0.96130952380952384</c:v>
                </c:pt>
                <c:pt idx="5">
                  <c:v>0.90595238095238095</c:v>
                </c:pt>
                <c:pt idx="6">
                  <c:v>0.9</c:v>
                </c:pt>
                <c:pt idx="7">
                  <c:v>0.98511904761904756</c:v>
                </c:pt>
                <c:pt idx="8">
                  <c:v>0.92797619047618995</c:v>
                </c:pt>
                <c:pt idx="9">
                  <c:v>0.94363095238095196</c:v>
                </c:pt>
                <c:pt idx="10">
                  <c:v>0.96249999999999991</c:v>
                </c:pt>
                <c:pt idx="11">
                  <c:v>0.91666666666666674</c:v>
                </c:pt>
                <c:pt idx="12" formatCode="0.0%">
                  <c:v>0.95749291383219959</c:v>
                </c:pt>
                <c:pt idx="13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288-4A71-AB37-43AD924BB77B}"/>
            </c:ext>
          </c:extLst>
        </c:ser>
        <c:ser>
          <c:idx val="1"/>
          <c:order val="1"/>
          <c:tx>
            <c:strRef>
              <c:f>VOLQUE_SEM!$B$19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VOLQUE_SEM!$C$17:$EJ$17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VOLQUE_SEM!$C$19:$EJ$19</c:f>
              <c:numCache>
                <c:formatCode>0%</c:formatCode>
                <c:ptCount val="14"/>
                <c:pt idx="0" formatCode="0.0%">
                  <c:v>0.30509695117348962</c:v>
                </c:pt>
                <c:pt idx="1">
                  <c:v>0.57407407407407407</c:v>
                </c:pt>
                <c:pt idx="2">
                  <c:v>0.65476190476190499</c:v>
                </c:pt>
                <c:pt idx="3">
                  <c:v>0.56874999999999998</c:v>
                </c:pt>
                <c:pt idx="4">
                  <c:v>0.49535603715170284</c:v>
                </c:pt>
                <c:pt idx="5">
                  <c:v>0.55847568988173502</c:v>
                </c:pt>
                <c:pt idx="6">
                  <c:v>0.55000000000000004</c:v>
                </c:pt>
                <c:pt idx="7">
                  <c:v>0.30815709969788518</c:v>
                </c:pt>
                <c:pt idx="8">
                  <c:v>0.43677703656189898</c:v>
                </c:pt>
                <c:pt idx="9">
                  <c:v>0.39267015706806302</c:v>
                </c:pt>
                <c:pt idx="10">
                  <c:v>0.60606060606060608</c:v>
                </c:pt>
                <c:pt idx="11">
                  <c:v>0.42857142857142855</c:v>
                </c:pt>
                <c:pt idx="12" formatCode="0.0%">
                  <c:v>0.47448691240538859</c:v>
                </c:pt>
                <c:pt idx="13">
                  <c:v>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288-4A71-AB37-43AD924BB7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3498112"/>
        <c:axId val="-1933496480"/>
      </c:lineChart>
      <c:catAx>
        <c:axId val="-19334981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3496480"/>
        <c:crosses val="autoZero"/>
        <c:auto val="1"/>
        <c:lblAlgn val="ctr"/>
        <c:lblOffset val="100"/>
        <c:noMultiLvlLbl val="0"/>
      </c:catAx>
      <c:valAx>
        <c:axId val="-193349648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3498112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VOLQUE_SEM!$B$34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VOLQUE_SEM!$C$33:$EJ$33</c:f>
              <c:strCache>
                <c:ptCount val="14"/>
                <c:pt idx="0">
                  <c:v>PROM. 2023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VOLQUE_SEM!$C$34:$EJ$34</c:f>
              <c:numCache>
                <c:formatCode>0%</c:formatCode>
                <c:ptCount val="14"/>
                <c:pt idx="0" formatCode="0.0%">
                  <c:v>0.42007711038961032</c:v>
                </c:pt>
                <c:pt idx="12" formatCode="0.0%">
                  <c:v>0</c:v>
                </c:pt>
                <c:pt idx="13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3D3-474F-ABC2-2D5CE411530F}"/>
            </c:ext>
          </c:extLst>
        </c:ser>
        <c:ser>
          <c:idx val="1"/>
          <c:order val="1"/>
          <c:tx>
            <c:strRef>
              <c:f>VOLQUE_SEM!$B$35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VOLQUE_SEM!$C$33:$EJ$33</c:f>
              <c:strCache>
                <c:ptCount val="14"/>
                <c:pt idx="0">
                  <c:v>PROM. 2023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VOLQUE_SEM!$C$35:$EJ$35</c:f>
              <c:numCache>
                <c:formatCode>0%</c:formatCode>
                <c:ptCount val="14"/>
                <c:pt idx="0" formatCode="0.0%">
                  <c:v>7.2242425552580924E-2</c:v>
                </c:pt>
                <c:pt idx="12" formatCode="0.0%">
                  <c:v>0</c:v>
                </c:pt>
                <c:pt idx="13">
                  <c:v>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3D3-474F-ABC2-2D5CE41153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3489408"/>
        <c:axId val="-1933487232"/>
      </c:lineChart>
      <c:catAx>
        <c:axId val="-19334894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3487232"/>
        <c:crosses val="autoZero"/>
        <c:auto val="1"/>
        <c:lblAlgn val="ctr"/>
        <c:lblOffset val="100"/>
        <c:noMultiLvlLbl val="0"/>
      </c:catAx>
      <c:valAx>
        <c:axId val="-193348723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3489408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407897470783884"/>
          <c:y val="0.1960418648451267"/>
          <c:w val="0.83203064945396721"/>
          <c:h val="0.66531621668586494"/>
        </c:manualLayout>
      </c:layout>
      <c:lineChart>
        <c:grouping val="standard"/>
        <c:varyColors val="0"/>
        <c:ser>
          <c:idx val="0"/>
          <c:order val="0"/>
          <c:tx>
            <c:strRef>
              <c:f>VOLQUE_SEM!$B$82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VOLQUE_SEM!$C$81:$EJ$81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VOLQUE_SEM!$C$82:$EJ$82</c:f>
              <c:numCache>
                <c:formatCode>0%</c:formatCode>
                <c:ptCount val="14"/>
                <c:pt idx="0" formatCode="0.0%">
                  <c:v>0.6962226858766235</c:v>
                </c:pt>
                <c:pt idx="1">
                  <c:v>0.9654761904761906</c:v>
                </c:pt>
                <c:pt idx="2">
                  <c:v>0.91480158730158723</c:v>
                </c:pt>
                <c:pt idx="3">
                  <c:v>0.86817460317460304</c:v>
                </c:pt>
                <c:pt idx="4">
                  <c:v>0.87301587301587302</c:v>
                </c:pt>
                <c:pt idx="5">
                  <c:v>0.93121031746031724</c:v>
                </c:pt>
                <c:pt idx="6">
                  <c:v>0.93</c:v>
                </c:pt>
                <c:pt idx="7">
                  <c:v>0.92658730158730152</c:v>
                </c:pt>
                <c:pt idx="8">
                  <c:v>0.87180555555555561</c:v>
                </c:pt>
                <c:pt idx="9">
                  <c:v>0.9249801587301586</c:v>
                </c:pt>
                <c:pt idx="10">
                  <c:v>0.97599206349206347</c:v>
                </c:pt>
                <c:pt idx="11">
                  <c:v>0.91349206349206347</c:v>
                </c:pt>
                <c:pt idx="12" formatCode="0.0%">
                  <c:v>0.90850859788359783</c:v>
                </c:pt>
                <c:pt idx="13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489-4E39-A4CB-C68826616DB8}"/>
            </c:ext>
          </c:extLst>
        </c:ser>
        <c:ser>
          <c:idx val="1"/>
          <c:order val="1"/>
          <c:tx>
            <c:strRef>
              <c:f>VOLQUE_SEM!$B$83</c:f>
              <c:strCache>
                <c:ptCount val="1"/>
                <c:pt idx="0">
                  <c:v>UTIL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VOLQUE_SEM!$C$81:$EJ$81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VOLQUE_SEM!$C$83:$EJ$83</c:f>
              <c:numCache>
                <c:formatCode>0%</c:formatCode>
                <c:ptCount val="14"/>
                <c:pt idx="0" formatCode="0.0%">
                  <c:v>0.26547747625378187</c:v>
                </c:pt>
                <c:pt idx="1">
                  <c:v>0.55553681621671991</c:v>
                </c:pt>
                <c:pt idx="2">
                  <c:v>0.54049421230124206</c:v>
                </c:pt>
                <c:pt idx="3">
                  <c:v>0.49001640489921128</c:v>
                </c:pt>
                <c:pt idx="4">
                  <c:v>0.43561505384142096</c:v>
                </c:pt>
                <c:pt idx="5">
                  <c:v>0.48265313650197533</c:v>
                </c:pt>
                <c:pt idx="6">
                  <c:v>0.49333333333333335</c:v>
                </c:pt>
                <c:pt idx="7">
                  <c:v>0.35064426469754356</c:v>
                </c:pt>
                <c:pt idx="8">
                  <c:v>0.30526808095022201</c:v>
                </c:pt>
                <c:pt idx="9">
                  <c:v>0.37196355810611298</c:v>
                </c:pt>
                <c:pt idx="10">
                  <c:v>0.59965855818793601</c:v>
                </c:pt>
                <c:pt idx="11">
                  <c:v>0.41720551849339471</c:v>
                </c:pt>
                <c:pt idx="12" formatCode="0.0%">
                  <c:v>0.48103407373471596</c:v>
                </c:pt>
                <c:pt idx="13">
                  <c:v>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489-4E39-A4CB-C68826616D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3486688"/>
        <c:axId val="-1933490496"/>
      </c:lineChart>
      <c:catAx>
        <c:axId val="-1933486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layout>
            <c:manualLayout>
              <c:xMode val="edge"/>
              <c:yMode val="edge"/>
              <c:x val="0.51274236033835052"/>
              <c:y val="0.9473866718085237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3490496"/>
        <c:crosses val="autoZero"/>
        <c:auto val="1"/>
        <c:lblAlgn val="ctr"/>
        <c:lblOffset val="100"/>
        <c:noMultiLvlLbl val="0"/>
      </c:catAx>
      <c:valAx>
        <c:axId val="-1933490496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UTILIZACION</a:t>
                </a:r>
                <a:r>
                  <a:rPr lang="en-US" baseline="0"/>
                  <a:t> Y DISPONIBILIDAD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3486688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'J-S'!$A$1</c:f>
              <c:strCache>
                <c:ptCount val="1"/>
                <c:pt idx="0">
                  <c:v>ROBOLT - 01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multiLvlStrRef>
              <c:f>'J-S'!$C$49:$N$49</c:f>
            </c:multiLvlStrRef>
          </c:cat>
          <c:val>
            <c:numRef>
              <c:f>'J-S'!$C$2:$N$2</c:f>
            </c:numRef>
          </c:val>
          <c:smooth val="0"/>
          <c:extLst>
            <c:ext xmlns:c16="http://schemas.microsoft.com/office/drawing/2014/chart" uri="{C3380CC4-5D6E-409C-BE32-E72D297353CC}">
              <c16:uniqueId val="{00000000-541E-4DFD-BA2D-786F939C0D9C}"/>
            </c:ext>
          </c:extLst>
        </c:ser>
        <c:ser>
          <c:idx val="1"/>
          <c:order val="1"/>
          <c:tx>
            <c:strRef>
              <c:f>VOLQUE_SEM!$A$17</c:f>
              <c:strCache>
                <c:ptCount val="1"/>
                <c:pt idx="0">
                  <c:v>VOLQUETE 01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cat>
            <c:multiLvlStrRef>
              <c:f>VOLQUE_SEM!$C$49</c:f>
            </c:multiLvlStrRef>
          </c:cat>
          <c:val>
            <c:numRef>
              <c:f>VOLQUE_SEM!$C$18</c:f>
            </c:numRef>
          </c:val>
          <c:smooth val="0"/>
          <c:extLst>
            <c:ext xmlns:c16="http://schemas.microsoft.com/office/drawing/2014/chart" uri="{C3380CC4-5D6E-409C-BE32-E72D297353CC}">
              <c16:uniqueId val="{00000001-541E-4DFD-BA2D-786F939C0D9C}"/>
            </c:ext>
          </c:extLst>
        </c:ser>
        <c:ser>
          <c:idx val="2"/>
          <c:order val="2"/>
          <c:tx>
            <c:strRef>
              <c:f>VOLQUE_SEM!$A$33</c:f>
              <c:strCache>
                <c:ptCount val="1"/>
                <c:pt idx="0">
                  <c:v>VOLQUETE 06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/>
                </a:solidFill>
                <a:round/>
              </a:ln>
              <a:effectLst/>
            </c:spPr>
          </c:marker>
          <c:cat>
            <c:multiLvlStrRef>
              <c:f>VOLQUE_SEM!$C$49</c:f>
            </c:multiLvlStrRef>
          </c:cat>
          <c:val>
            <c:numRef>
              <c:f>VOLQUE_SEM!$C$34</c:f>
            </c:numRef>
          </c:val>
          <c:smooth val="0"/>
          <c:extLst>
            <c:ext xmlns:c16="http://schemas.microsoft.com/office/drawing/2014/chart" uri="{C3380CC4-5D6E-409C-BE32-E72D297353CC}">
              <c16:uniqueId val="{00000002-541E-4DFD-BA2D-786F939C0D9C}"/>
            </c:ext>
          </c:extLst>
        </c:ser>
        <c:ser>
          <c:idx val="3"/>
          <c:order val="3"/>
          <c:tx>
            <c:strRef>
              <c:f>VOLQUE_SEM!$A$49</c:f>
              <c:strCache>
                <c:ptCount val="1"/>
                <c:pt idx="0">
                  <c:v>VOLQUETE 07</c:v>
                </c:pt>
              </c:strCache>
            </c:strRef>
          </c:tx>
          <c:cat>
            <c:multiLvlStrRef>
              <c:f>VOLQUE_SEM!$C$49</c:f>
            </c:multiLvlStrRef>
          </c:cat>
          <c:val>
            <c:numRef>
              <c:f>VOLQUE_SEM!$C$50</c:f>
            </c:numRef>
          </c:val>
          <c:smooth val="0"/>
          <c:extLst>
            <c:ext xmlns:c16="http://schemas.microsoft.com/office/drawing/2014/chart" uri="{C3380CC4-5D6E-409C-BE32-E72D297353CC}">
              <c16:uniqueId val="{00000003-541E-4DFD-BA2D-786F939C0D9C}"/>
            </c:ext>
          </c:extLst>
        </c:ser>
        <c:ser>
          <c:idx val="4"/>
          <c:order val="4"/>
          <c:tx>
            <c:strRef>
              <c:f>'J-S'!$A$65</c:f>
              <c:strCache>
                <c:ptCount val="1"/>
                <c:pt idx="0">
                  <c:v>BOLTER-100</c:v>
                </c:pt>
              </c:strCache>
            </c:strRef>
          </c:tx>
          <c:cat>
            <c:multiLvlStrRef>
              <c:f>'J-S'!$C$49:$N$49</c:f>
            </c:multiLvlStrRef>
          </c:cat>
          <c:val>
            <c:numRef>
              <c:f>'J-S'!$M$66:$N$66</c:f>
            </c:numRef>
          </c:val>
          <c:smooth val="0"/>
          <c:extLst>
            <c:ext xmlns:c16="http://schemas.microsoft.com/office/drawing/2014/chart" uri="{C3380CC4-5D6E-409C-BE32-E72D297353CC}">
              <c16:uniqueId val="{00000004-541E-4DFD-BA2D-786F939C0D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3501920"/>
        <c:axId val="-1933480704"/>
      </c:lineChart>
      <c:catAx>
        <c:axId val="-19335019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layout>
            <c:manualLayout>
              <c:xMode val="edge"/>
              <c:yMode val="edge"/>
              <c:x val="0.45676949041987031"/>
              <c:y val="0.94193148933306403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3480704"/>
        <c:crosses val="autoZero"/>
        <c:auto val="1"/>
        <c:lblAlgn val="ctr"/>
        <c:lblOffset val="100"/>
        <c:noMultiLvlLbl val="0"/>
      </c:catAx>
      <c:valAx>
        <c:axId val="-19334807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3501920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VOLQUE_SEM!$B$50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VOLQUE_SEM!$D$49:$EJ$49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VOLQUE_SEM!$D$50:$EJ$50</c:f>
              <c:numCache>
                <c:formatCode>0%</c:formatCode>
                <c:ptCount val="14"/>
                <c:pt idx="0" formatCode="0.0%">
                  <c:v>0.89152674639249618</c:v>
                </c:pt>
                <c:pt idx="1">
                  <c:v>0.98928571428571432</c:v>
                </c:pt>
                <c:pt idx="2">
                  <c:v>0.78190476190476199</c:v>
                </c:pt>
                <c:pt idx="3">
                  <c:v>0.78190476190476199</c:v>
                </c:pt>
                <c:pt idx="4">
                  <c:v>0.6875</c:v>
                </c:pt>
                <c:pt idx="5">
                  <c:v>0.94720238095238096</c:v>
                </c:pt>
                <c:pt idx="6">
                  <c:v>0.94</c:v>
                </c:pt>
                <c:pt idx="7">
                  <c:v>0.84107142857142858</c:v>
                </c:pt>
                <c:pt idx="8">
                  <c:v>0.71821428571428603</c:v>
                </c:pt>
                <c:pt idx="9">
                  <c:v>0.96922619047619096</c:v>
                </c:pt>
                <c:pt idx="10">
                  <c:v>0.98035714285714293</c:v>
                </c:pt>
                <c:pt idx="11">
                  <c:v>0.95476190476190481</c:v>
                </c:pt>
                <c:pt idx="12" formatCode="0.0%">
                  <c:v>0.88075963718820882</c:v>
                </c:pt>
                <c:pt idx="13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A30-4172-BB4D-B968D39F104F}"/>
            </c:ext>
          </c:extLst>
        </c:ser>
        <c:ser>
          <c:idx val="1"/>
          <c:order val="1"/>
          <c:tx>
            <c:strRef>
              <c:f>VOLQUE_SEM!$B$51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VOLQUE_SEM!$D$49:$EJ$49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VOLQUE_SEM!$D$51:$EJ$51</c:f>
              <c:numCache>
                <c:formatCode>0%</c:formatCode>
                <c:ptCount val="14"/>
                <c:pt idx="0" formatCode="0.0%">
                  <c:v>0.34192764516475616</c:v>
                </c:pt>
                <c:pt idx="1">
                  <c:v>0.50541516245487361</c:v>
                </c:pt>
                <c:pt idx="2">
                  <c:v>0.42250304506699099</c:v>
                </c:pt>
                <c:pt idx="3">
                  <c:v>0.42250304506699099</c:v>
                </c:pt>
                <c:pt idx="4">
                  <c:v>0.36363636363636365</c:v>
                </c:pt>
                <c:pt idx="5">
                  <c:v>0.40847106139634298</c:v>
                </c:pt>
                <c:pt idx="6">
                  <c:v>0.42</c:v>
                </c:pt>
                <c:pt idx="7">
                  <c:v>0.3255484784147204</c:v>
                </c:pt>
                <c:pt idx="8">
                  <c:v>0</c:v>
                </c:pt>
                <c:pt idx="9">
                  <c:v>0.236442915924584</c:v>
                </c:pt>
                <c:pt idx="10">
                  <c:v>0.53430479659987862</c:v>
                </c:pt>
                <c:pt idx="11">
                  <c:v>0.40523690773067328</c:v>
                </c:pt>
                <c:pt idx="12" formatCode="0.0%">
                  <c:v>0.44575327390624492</c:v>
                </c:pt>
                <c:pt idx="13">
                  <c:v>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A30-4172-BB4D-B968D39F10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3475264"/>
        <c:axId val="-1933482880"/>
      </c:lineChart>
      <c:catAx>
        <c:axId val="-19334752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3482880"/>
        <c:crosses val="autoZero"/>
        <c:auto val="1"/>
        <c:lblAlgn val="ctr"/>
        <c:lblOffset val="100"/>
        <c:noMultiLvlLbl val="0"/>
      </c:catAx>
      <c:valAx>
        <c:axId val="-193348288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3475264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VOLQUE_SEM!$B$60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2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E811-489F-B94A-C63A2E3FCE9A}"/>
              </c:ext>
            </c:extLst>
          </c:dPt>
          <c:cat>
            <c:strRef>
              <c:f>VOLQUE_SEM!$D$49:$EJ$49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VOLQUE_SEM!$D$50:$EJ$50</c:f>
              <c:numCache>
                <c:formatCode>0%</c:formatCode>
                <c:ptCount val="14"/>
                <c:pt idx="0" formatCode="0.0%">
                  <c:v>0.89152674639249618</c:v>
                </c:pt>
                <c:pt idx="1">
                  <c:v>0.98928571428571432</c:v>
                </c:pt>
                <c:pt idx="2">
                  <c:v>0.78190476190476199</c:v>
                </c:pt>
                <c:pt idx="3">
                  <c:v>0.78190476190476199</c:v>
                </c:pt>
                <c:pt idx="4">
                  <c:v>0.6875</c:v>
                </c:pt>
                <c:pt idx="5">
                  <c:v>0.94720238095238096</c:v>
                </c:pt>
                <c:pt idx="6">
                  <c:v>0.94</c:v>
                </c:pt>
                <c:pt idx="7">
                  <c:v>0.84107142857142858</c:v>
                </c:pt>
                <c:pt idx="8">
                  <c:v>0.71821428571428603</c:v>
                </c:pt>
                <c:pt idx="9">
                  <c:v>0.96922619047619096</c:v>
                </c:pt>
                <c:pt idx="10">
                  <c:v>0.98035714285714293</c:v>
                </c:pt>
                <c:pt idx="11">
                  <c:v>0.95476190476190481</c:v>
                </c:pt>
                <c:pt idx="12" formatCode="0.0%">
                  <c:v>0.88075963718820882</c:v>
                </c:pt>
                <c:pt idx="13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811-489F-B94A-C63A2E3FCE9A}"/>
            </c:ext>
          </c:extLst>
        </c:ser>
        <c:ser>
          <c:idx val="10"/>
          <c:order val="1"/>
          <c:tx>
            <c:strRef>
              <c:f>VOLQUE_SEM!$B$51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2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4-E811-489F-B94A-C63A2E3FCE9A}"/>
              </c:ext>
            </c:extLst>
          </c:dPt>
          <c:cat>
            <c:strRef>
              <c:f>VOLQUE_SEM!$D$49:$EJ$49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VOLQUE_SEM!$D$51:$EJ$51</c:f>
              <c:numCache>
                <c:formatCode>0%</c:formatCode>
                <c:ptCount val="14"/>
                <c:pt idx="0" formatCode="0.0%">
                  <c:v>0.34192764516475616</c:v>
                </c:pt>
                <c:pt idx="1">
                  <c:v>0.50541516245487361</c:v>
                </c:pt>
                <c:pt idx="2">
                  <c:v>0.42250304506699099</c:v>
                </c:pt>
                <c:pt idx="3">
                  <c:v>0.42250304506699099</c:v>
                </c:pt>
                <c:pt idx="4">
                  <c:v>0.36363636363636365</c:v>
                </c:pt>
                <c:pt idx="5">
                  <c:v>0.40847106139634298</c:v>
                </c:pt>
                <c:pt idx="6">
                  <c:v>0.42</c:v>
                </c:pt>
                <c:pt idx="7">
                  <c:v>0.3255484784147204</c:v>
                </c:pt>
                <c:pt idx="8">
                  <c:v>0</c:v>
                </c:pt>
                <c:pt idx="9">
                  <c:v>0.236442915924584</c:v>
                </c:pt>
                <c:pt idx="10">
                  <c:v>0.53430479659987862</c:v>
                </c:pt>
                <c:pt idx="11">
                  <c:v>0.40523690773067328</c:v>
                </c:pt>
                <c:pt idx="12" formatCode="0.0%">
                  <c:v>0.44575327390624492</c:v>
                </c:pt>
                <c:pt idx="13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811-489F-B94A-C63A2E3FCE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933479616"/>
        <c:axId val="-1933489952"/>
      </c:barChart>
      <c:lineChart>
        <c:grouping val="standard"/>
        <c:varyColors val="0"/>
        <c:ser>
          <c:idx val="5"/>
          <c:order val="2"/>
          <c:tx>
            <c:strRef>
              <c:f>VOLQUE_SEM!$B$52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6-E811-489F-B94A-C63A2E3FCE9A}"/>
              </c:ext>
            </c:extLst>
          </c:dPt>
          <c:cat>
            <c:strRef>
              <c:f>VOLQUE_SEM!$D$49:$EJ$49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VOLQUE_SEM!$D$52:$EJ$52</c:f>
              <c:numCache>
                <c:formatCode>0.00</c:formatCode>
                <c:ptCount val="14"/>
                <c:pt idx="0">
                  <c:v>35.264494071652763</c:v>
                </c:pt>
                <c:pt idx="1">
                  <c:v>42</c:v>
                </c:pt>
                <c:pt idx="2">
                  <c:v>55.5</c:v>
                </c:pt>
                <c:pt idx="3">
                  <c:v>18.5</c:v>
                </c:pt>
                <c:pt idx="4">
                  <c:v>10.5</c:v>
                </c:pt>
                <c:pt idx="5">
                  <c:v>16.25</c:v>
                </c:pt>
                <c:pt idx="6">
                  <c:v>18.5</c:v>
                </c:pt>
                <c:pt idx="7">
                  <c:v>9.1999999999999993</c:v>
                </c:pt>
                <c:pt idx="8">
                  <c:v>0</c:v>
                </c:pt>
                <c:pt idx="9">
                  <c:v>12.833333333333334</c:v>
                </c:pt>
                <c:pt idx="10">
                  <c:v>88</c:v>
                </c:pt>
                <c:pt idx="11">
                  <c:v>32.5</c:v>
                </c:pt>
                <c:pt idx="12">
                  <c:v>41.390654761904763</c:v>
                </c:pt>
                <c:pt idx="13" formatCode="0.0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E811-489F-B94A-C63A2E3FCE9A}"/>
            </c:ext>
          </c:extLst>
        </c:ser>
        <c:ser>
          <c:idx val="4"/>
          <c:order val="3"/>
          <c:tx>
            <c:strRef>
              <c:f>VOLQUE_SEM!$B$53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VOLQUE_SEM!$D$49:$EJ$49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VOLQUE_SEM!$D$53:$EJ$53</c:f>
              <c:numCache>
                <c:formatCode>0.00</c:formatCode>
                <c:ptCount val="14"/>
                <c:pt idx="0">
                  <c:v>6.8012808441558432</c:v>
                </c:pt>
                <c:pt idx="1">
                  <c:v>0.9</c:v>
                </c:pt>
                <c:pt idx="2">
                  <c:v>30.64</c:v>
                </c:pt>
                <c:pt idx="3">
                  <c:v>10.213333333333333</c:v>
                </c:pt>
                <c:pt idx="4">
                  <c:v>13.125</c:v>
                </c:pt>
                <c:pt idx="5">
                  <c:v>2.2175000000000002</c:v>
                </c:pt>
                <c:pt idx="6">
                  <c:v>7.25</c:v>
                </c:pt>
                <c:pt idx="7">
                  <c:v>3.8600000000000003</c:v>
                </c:pt>
                <c:pt idx="8">
                  <c:v>9.5850000000000009</c:v>
                </c:pt>
                <c:pt idx="9">
                  <c:v>1.7233333333333334</c:v>
                </c:pt>
                <c:pt idx="10">
                  <c:v>3.3</c:v>
                </c:pt>
                <c:pt idx="11">
                  <c:v>3.8</c:v>
                </c:pt>
                <c:pt idx="12">
                  <c:v>11.030386904761906</c:v>
                </c:pt>
                <c:pt idx="13" formatCode="0.0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E811-489F-B94A-C63A2E3FCE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3487776"/>
        <c:axId val="-1933497568"/>
      </c:lineChart>
      <c:catAx>
        <c:axId val="-19334796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33489952"/>
        <c:crosses val="autoZero"/>
        <c:auto val="1"/>
        <c:lblAlgn val="ctr"/>
        <c:lblOffset val="100"/>
        <c:noMultiLvlLbl val="0"/>
      </c:catAx>
      <c:valAx>
        <c:axId val="-193348995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3479616"/>
        <c:crosses val="autoZero"/>
        <c:crossBetween val="between"/>
      </c:valAx>
      <c:valAx>
        <c:axId val="-1933497568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3487776"/>
        <c:crosses val="max"/>
        <c:crossBetween val="between"/>
      </c:valAx>
      <c:catAx>
        <c:axId val="-193348777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33497568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'J-S'!$B$60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'J-S'!$H$49:$N$49</c:f>
            </c:multiLvlStrRef>
          </c:cat>
          <c:val>
            <c:numRef>
              <c:f>'J-S'!$H$60:$N$60</c:f>
            </c:numRef>
          </c:val>
          <c:smooth val="0"/>
          <c:extLst>
            <c:ext xmlns:c16="http://schemas.microsoft.com/office/drawing/2014/chart" uri="{C3380CC4-5D6E-409C-BE32-E72D297353CC}">
              <c16:uniqueId val="{00000000-BC7C-4E7E-99BF-143055665C41}"/>
            </c:ext>
          </c:extLst>
        </c:ser>
        <c:ser>
          <c:idx val="1"/>
          <c:order val="1"/>
          <c:tx>
            <c:strRef>
              <c:f>'J-S'!$B$63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'J-S'!$H$49:$N$49</c:f>
            </c:multiLvlStrRef>
          </c:cat>
          <c:val>
            <c:numRef>
              <c:f>'J-S'!$H$63:$N$63</c:f>
            </c:numRef>
          </c:val>
          <c:smooth val="0"/>
          <c:extLst>
            <c:ext xmlns:c16="http://schemas.microsoft.com/office/drawing/2014/chart" uri="{C3380CC4-5D6E-409C-BE32-E72D297353CC}">
              <c16:uniqueId val="{00000001-BC7C-4E7E-99BF-143055665C41}"/>
            </c:ext>
          </c:extLst>
        </c:ser>
        <c:ser>
          <c:idx val="2"/>
          <c:order val="2"/>
          <c:tx>
            <c:strRef>
              <c:f>'J-S'!$B$61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'J-S'!$H$49:$N$49</c:f>
            </c:multiLvlStrRef>
          </c:cat>
          <c:val>
            <c:numRef>
              <c:f>'J-S'!$H$61:$N$61</c:f>
            </c:numRef>
          </c:val>
          <c:smooth val="0"/>
          <c:extLst>
            <c:ext xmlns:c16="http://schemas.microsoft.com/office/drawing/2014/chart" uri="{C3380CC4-5D6E-409C-BE32-E72D297353CC}">
              <c16:uniqueId val="{00000002-BC7C-4E7E-99BF-143055665C41}"/>
            </c:ext>
          </c:extLst>
        </c:ser>
        <c:ser>
          <c:idx val="3"/>
          <c:order val="3"/>
          <c:tx>
            <c:strRef>
              <c:f>'J-S'!$B$62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'J-S'!$H$49:$N$49</c:f>
            </c:multiLvlStrRef>
          </c:cat>
          <c:val>
            <c:numRef>
              <c:f>'J-S'!$H$62:$N$62</c:f>
            </c:numRef>
          </c:val>
          <c:smooth val="0"/>
          <c:extLst>
            <c:ext xmlns:c16="http://schemas.microsoft.com/office/drawing/2014/chart" uri="{C3380CC4-5D6E-409C-BE32-E72D297353CC}">
              <c16:uniqueId val="{00000003-BC7C-4E7E-99BF-143055665C41}"/>
            </c:ext>
          </c:extLst>
        </c:ser>
        <c:ser>
          <c:idx val="4"/>
          <c:order val="4"/>
          <c:tx>
            <c:strRef>
              <c:f>'J-S'!$B$58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'J-S'!$H$49:$N$49</c:f>
            </c:multiLvlStrRef>
          </c:cat>
          <c:val>
            <c:numRef>
              <c:f>'J-S'!$H$58:$N$58</c:f>
            </c:numRef>
          </c:val>
          <c:smooth val="0"/>
          <c:extLst>
            <c:ext xmlns:c16="http://schemas.microsoft.com/office/drawing/2014/chart" uri="{C3380CC4-5D6E-409C-BE32-E72D297353CC}">
              <c16:uniqueId val="{00000004-BC7C-4E7E-99BF-143055665C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3482336"/>
        <c:axId val="-1933478528"/>
      </c:lineChart>
      <c:catAx>
        <c:axId val="-19334823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1933478528"/>
        <c:crosses val="autoZero"/>
        <c:auto val="1"/>
        <c:lblAlgn val="ctr"/>
        <c:lblOffset val="100"/>
        <c:noMultiLvlLbl val="0"/>
      </c:catAx>
      <c:valAx>
        <c:axId val="-1933478528"/>
        <c:scaling>
          <c:orientation val="minMax"/>
          <c:max val="1"/>
          <c:min val="0.4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3482336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VOLQUE_SEM!$B$66</c:f>
              <c:strCache>
                <c:ptCount val="1"/>
                <c:pt idx="0">
                  <c:v>DF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VOLQUE_SEM!$C$65:$EJ$65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VOLQUE_SEM!$C$66:$EJ$66</c:f>
              <c:numCache>
                <c:formatCode>0%</c:formatCode>
                <c:ptCount val="14"/>
                <c:pt idx="0" formatCode="0.0%">
                  <c:v>0.8131245490620489</c:v>
                </c:pt>
                <c:pt idx="1">
                  <c:v>0.94285714285714295</c:v>
                </c:pt>
                <c:pt idx="2">
                  <c:v>0.96250000000000002</c:v>
                </c:pt>
                <c:pt idx="3">
                  <c:v>0.87023809523809503</c:v>
                </c:pt>
                <c:pt idx="4">
                  <c:v>0.97023809523809523</c:v>
                </c:pt>
                <c:pt idx="5">
                  <c:v>0.94047619047619002</c:v>
                </c:pt>
                <c:pt idx="6">
                  <c:v>0.95</c:v>
                </c:pt>
                <c:pt idx="7">
                  <c:v>0.95357142857142851</c:v>
                </c:pt>
                <c:pt idx="8">
                  <c:v>0.96922619047619096</c:v>
                </c:pt>
                <c:pt idx="9">
                  <c:v>0.86208333333333298</c:v>
                </c:pt>
                <c:pt idx="10">
                  <c:v>0.98511904761904756</c:v>
                </c:pt>
                <c:pt idx="11">
                  <c:v>0.86904761904761896</c:v>
                </c:pt>
                <c:pt idx="12" formatCode="0.0%">
                  <c:v>0.87838222789115628</c:v>
                </c:pt>
                <c:pt idx="13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117-4631-9DD8-CC4D91E8FA10}"/>
            </c:ext>
          </c:extLst>
        </c:ser>
        <c:ser>
          <c:idx val="1"/>
          <c:order val="1"/>
          <c:tx>
            <c:strRef>
              <c:f>VOLQUE_SEM!$B$67</c:f>
              <c:strCache>
                <c:ptCount val="1"/>
                <c:pt idx="0">
                  <c:v>UTIL</c:v>
                </c:pt>
              </c:strCache>
            </c:strRef>
          </c:tx>
          <c:cat>
            <c:strRef>
              <c:f>VOLQUE_SEM!$C$65:$EJ$65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VOLQUE_SEM!$C$67:$EJ$67</c:f>
              <c:numCache>
                <c:formatCode>0%</c:formatCode>
                <c:ptCount val="14"/>
                <c:pt idx="0" formatCode="0.0%">
                  <c:v>0.34264288312430086</c:v>
                </c:pt>
                <c:pt idx="1">
                  <c:v>0.58712121212121215</c:v>
                </c:pt>
                <c:pt idx="2">
                  <c:v>0.54421768707482998</c:v>
                </c:pt>
                <c:pt idx="3">
                  <c:v>0.47879616963064298</c:v>
                </c:pt>
                <c:pt idx="4">
                  <c:v>0.44785276073619634</c:v>
                </c:pt>
                <c:pt idx="5">
                  <c:v>0.481012658227848</c:v>
                </c:pt>
                <c:pt idx="6">
                  <c:v>0.51</c:v>
                </c:pt>
                <c:pt idx="7">
                  <c:v>0.41822721598002505</c:v>
                </c:pt>
                <c:pt idx="8">
                  <c:v>0.47902720628876699</c:v>
                </c:pt>
                <c:pt idx="9">
                  <c:v>0.48677760132569198</c:v>
                </c:pt>
                <c:pt idx="10">
                  <c:v>0.65861027190332322</c:v>
                </c:pt>
                <c:pt idx="11">
                  <c:v>0.4178082191780822</c:v>
                </c:pt>
                <c:pt idx="12" formatCode="0.0%">
                  <c:v>0.51772647926423943</c:v>
                </c:pt>
                <c:pt idx="13">
                  <c:v>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117-4631-9DD8-CC4D91E8FA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3491040"/>
        <c:axId val="-1933486144"/>
      </c:lineChart>
      <c:catAx>
        <c:axId val="-19334910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3486144"/>
        <c:crosses val="autoZero"/>
        <c:auto val="1"/>
        <c:lblAlgn val="ctr"/>
        <c:lblOffset val="100"/>
        <c:noMultiLvlLbl val="0"/>
      </c:catAx>
      <c:valAx>
        <c:axId val="-1933486144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DISPONIBILIDAD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3491040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'J-S'!$B$76</c:f>
              <c:strCache>
                <c:ptCount val="1"/>
                <c:pt idx="0">
                  <c:v>% DF</c:v>
                </c:pt>
              </c:strCache>
            </c:strRef>
          </c:tx>
          <c:cat>
            <c:multiLvlStrRef>
              <c:f>'J-S'!$M$49:$N$49</c:f>
            </c:multiLvlStrRef>
          </c:cat>
          <c:val>
            <c:numRef>
              <c:f>'J-S'!$M$76:$N$76</c:f>
            </c:numRef>
          </c:val>
          <c:smooth val="0"/>
          <c:extLst>
            <c:ext xmlns:c16="http://schemas.microsoft.com/office/drawing/2014/chart" uri="{C3380CC4-5D6E-409C-BE32-E72D297353CC}">
              <c16:uniqueId val="{00000000-2BE7-473B-814C-E4A6DBBDF28D}"/>
            </c:ext>
          </c:extLst>
        </c:ser>
        <c:ser>
          <c:idx val="1"/>
          <c:order val="1"/>
          <c:tx>
            <c:strRef>
              <c:f>'J-S'!$B$79</c:f>
              <c:strCache>
                <c:ptCount val="1"/>
                <c:pt idx="0">
                  <c:v>% REP. NO PROG. </c:v>
                </c:pt>
              </c:strCache>
            </c:strRef>
          </c:tx>
          <c:cat>
            <c:multiLvlStrRef>
              <c:f>'J-S'!$M$49:$N$49</c:f>
            </c:multiLvlStrRef>
          </c:cat>
          <c:val>
            <c:numRef>
              <c:f>'J-S'!$M$79:$N$79</c:f>
            </c:numRef>
          </c:val>
          <c:smooth val="0"/>
          <c:extLst>
            <c:ext xmlns:c16="http://schemas.microsoft.com/office/drawing/2014/chart" uri="{C3380CC4-5D6E-409C-BE32-E72D297353CC}">
              <c16:uniqueId val="{00000001-2BE7-473B-814C-E4A6DBBDF28D}"/>
            </c:ext>
          </c:extLst>
        </c:ser>
        <c:ser>
          <c:idx val="2"/>
          <c:order val="2"/>
          <c:tx>
            <c:strRef>
              <c:f>'J-S'!$B$77</c:f>
              <c:strCache>
                <c:ptCount val="1"/>
                <c:pt idx="0">
                  <c:v>% MANTTO (PM) </c:v>
                </c:pt>
              </c:strCache>
            </c:strRef>
          </c:tx>
          <c:cat>
            <c:multiLvlStrRef>
              <c:f>'J-S'!$M$49:$N$49</c:f>
            </c:multiLvlStrRef>
          </c:cat>
          <c:val>
            <c:numRef>
              <c:f>'J-S'!$M$77:$N$77</c:f>
            </c:numRef>
          </c:val>
          <c:smooth val="0"/>
          <c:extLst>
            <c:ext xmlns:c16="http://schemas.microsoft.com/office/drawing/2014/chart" uri="{C3380CC4-5D6E-409C-BE32-E72D297353CC}">
              <c16:uniqueId val="{00000002-2BE7-473B-814C-E4A6DBBDF28D}"/>
            </c:ext>
          </c:extLst>
        </c:ser>
        <c:ser>
          <c:idx val="3"/>
          <c:order val="3"/>
          <c:tx>
            <c:strRef>
              <c:f>'J-S'!$B$78</c:f>
              <c:strCache>
                <c:ptCount val="1"/>
                <c:pt idx="0">
                  <c:v>% REP. PROG. </c:v>
                </c:pt>
              </c:strCache>
            </c:strRef>
          </c:tx>
          <c:cat>
            <c:multiLvlStrRef>
              <c:f>'J-S'!$M$49:$N$49</c:f>
            </c:multiLvlStrRef>
          </c:cat>
          <c:val>
            <c:numRef>
              <c:f>'J-S'!$M$78:$N$78</c:f>
            </c:numRef>
          </c:val>
          <c:smooth val="0"/>
          <c:extLst>
            <c:ext xmlns:c16="http://schemas.microsoft.com/office/drawing/2014/chart" uri="{C3380CC4-5D6E-409C-BE32-E72D297353CC}">
              <c16:uniqueId val="{00000003-2BE7-473B-814C-E4A6DBBDF28D}"/>
            </c:ext>
          </c:extLst>
        </c:ser>
        <c:ser>
          <c:idx val="4"/>
          <c:order val="4"/>
          <c:tx>
            <c:strRef>
              <c:f>'J-S'!$B$74</c:f>
              <c:strCache>
                <c:ptCount val="1"/>
                <c:pt idx="0">
                  <c:v>H. PROG.MES</c:v>
                </c:pt>
              </c:strCache>
            </c:strRef>
          </c:tx>
          <c:cat>
            <c:multiLvlStrRef>
              <c:f>'J-S'!$M$49:$N$49</c:f>
            </c:multiLvlStrRef>
          </c:cat>
          <c:val>
            <c:numRef>
              <c:f>'J-S'!$M$74:$N$74</c:f>
            </c:numRef>
          </c:val>
          <c:smooth val="0"/>
          <c:extLst>
            <c:ext xmlns:c16="http://schemas.microsoft.com/office/drawing/2014/chart" uri="{C3380CC4-5D6E-409C-BE32-E72D297353CC}">
              <c16:uniqueId val="{00000004-2BE7-473B-814C-E4A6DBBDF2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3474720"/>
        <c:axId val="-1933481792"/>
      </c:lineChart>
      <c:catAx>
        <c:axId val="-19334747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crossAx val="-1933481792"/>
        <c:crosses val="autoZero"/>
        <c:auto val="1"/>
        <c:lblAlgn val="ctr"/>
        <c:lblOffset val="100"/>
        <c:noMultiLvlLbl val="0"/>
      </c:catAx>
      <c:valAx>
        <c:axId val="-1933481792"/>
        <c:scaling>
          <c:orientation val="minMax"/>
          <c:max val="1"/>
          <c:min val="0.4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PORCENTAJE SEGÚN </a:t>
                </a:r>
              </a:p>
              <a:p>
                <a:pPr>
                  <a:defRPr/>
                </a:pPr>
                <a:r>
                  <a:rPr lang="en-US"/>
                  <a:t>MANTENIMIENTOS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3474720"/>
        <c:crosses val="autoZero"/>
        <c:crossBetween val="between"/>
      </c:val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zero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VOLQUE_SEM!$B$66</c:f>
              <c:strCache>
                <c:ptCount val="1"/>
                <c:pt idx="0">
                  <c:v>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2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C47-4AA6-BC65-0DC88D520556}"/>
              </c:ext>
            </c:extLst>
          </c:dPt>
          <c:cat>
            <c:strRef>
              <c:f>VOLQUE_SEM!$C$49:$EJ$49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VOLQUE_SEM!$C$66:$EJ$66</c:f>
              <c:numCache>
                <c:formatCode>0%</c:formatCode>
                <c:ptCount val="14"/>
                <c:pt idx="0" formatCode="0.0%">
                  <c:v>0.8131245490620489</c:v>
                </c:pt>
                <c:pt idx="1">
                  <c:v>0.94285714285714295</c:v>
                </c:pt>
                <c:pt idx="2">
                  <c:v>0.96250000000000002</c:v>
                </c:pt>
                <c:pt idx="3">
                  <c:v>0.87023809523809503</c:v>
                </c:pt>
                <c:pt idx="4">
                  <c:v>0.97023809523809523</c:v>
                </c:pt>
                <c:pt idx="5">
                  <c:v>0.94047619047619002</c:v>
                </c:pt>
                <c:pt idx="6">
                  <c:v>0.95</c:v>
                </c:pt>
                <c:pt idx="7">
                  <c:v>0.95357142857142851</c:v>
                </c:pt>
                <c:pt idx="8">
                  <c:v>0.96922619047619096</c:v>
                </c:pt>
                <c:pt idx="9">
                  <c:v>0.86208333333333298</c:v>
                </c:pt>
                <c:pt idx="10">
                  <c:v>0.98511904761904756</c:v>
                </c:pt>
                <c:pt idx="11">
                  <c:v>0.86904761904761896</c:v>
                </c:pt>
                <c:pt idx="12" formatCode="0.0%">
                  <c:v>0.87838222789115628</c:v>
                </c:pt>
                <c:pt idx="13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C47-4AA6-BC65-0DC88D520556}"/>
            </c:ext>
          </c:extLst>
        </c:ser>
        <c:ser>
          <c:idx val="10"/>
          <c:order val="1"/>
          <c:tx>
            <c:strRef>
              <c:f>VOLQUE_SEM!$B$67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2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4-4C47-4AA6-BC65-0DC88D520556}"/>
              </c:ext>
            </c:extLst>
          </c:dPt>
          <c:cat>
            <c:strRef>
              <c:f>VOLQUE_SEM!$C$49:$EJ$49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VOLQUE_SEM!$C$67:$EJ$67</c:f>
              <c:numCache>
                <c:formatCode>0%</c:formatCode>
                <c:ptCount val="14"/>
                <c:pt idx="0" formatCode="0.0%">
                  <c:v>0.34264288312430086</c:v>
                </c:pt>
                <c:pt idx="1">
                  <c:v>0.58712121212121215</c:v>
                </c:pt>
                <c:pt idx="2">
                  <c:v>0.54421768707482998</c:v>
                </c:pt>
                <c:pt idx="3">
                  <c:v>0.47879616963064298</c:v>
                </c:pt>
                <c:pt idx="4">
                  <c:v>0.44785276073619634</c:v>
                </c:pt>
                <c:pt idx="5">
                  <c:v>0.481012658227848</c:v>
                </c:pt>
                <c:pt idx="6">
                  <c:v>0.51</c:v>
                </c:pt>
                <c:pt idx="7">
                  <c:v>0.41822721598002505</c:v>
                </c:pt>
                <c:pt idx="8">
                  <c:v>0.47902720628876699</c:v>
                </c:pt>
                <c:pt idx="9">
                  <c:v>0.48677760132569198</c:v>
                </c:pt>
                <c:pt idx="10">
                  <c:v>0.65861027190332322</c:v>
                </c:pt>
                <c:pt idx="11">
                  <c:v>0.4178082191780822</c:v>
                </c:pt>
                <c:pt idx="12" formatCode="0.0%">
                  <c:v>0.51772647926423943</c:v>
                </c:pt>
                <c:pt idx="13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C47-4AA6-BC65-0DC88D5205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933492672"/>
        <c:axId val="-1933481248"/>
      </c:barChart>
      <c:lineChart>
        <c:grouping val="standard"/>
        <c:varyColors val="0"/>
        <c:ser>
          <c:idx val="5"/>
          <c:order val="2"/>
          <c:tx>
            <c:strRef>
              <c:f>VOLQUE_SEM!$B$68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6-4C47-4AA6-BC65-0DC88D520556}"/>
              </c:ext>
            </c:extLst>
          </c:dPt>
          <c:cat>
            <c:strRef>
              <c:f>VOLQUE_SEM!$C$49:$EJ$49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VOLQUE_SEM!$C$68:$EJ$68</c:f>
              <c:numCache>
                <c:formatCode>0.00</c:formatCode>
                <c:ptCount val="14"/>
                <c:pt idx="0">
                  <c:v>44.520673634241241</c:v>
                </c:pt>
                <c:pt idx="1">
                  <c:v>18.600000000000001</c:v>
                </c:pt>
                <c:pt idx="2">
                  <c:v>88</c:v>
                </c:pt>
                <c:pt idx="3">
                  <c:v>70</c:v>
                </c:pt>
                <c:pt idx="4">
                  <c:v>73</c:v>
                </c:pt>
                <c:pt idx="5">
                  <c:v>25.333333333333332</c:v>
                </c:pt>
                <c:pt idx="6">
                  <c:v>25.11</c:v>
                </c:pt>
                <c:pt idx="7">
                  <c:v>16.75</c:v>
                </c:pt>
                <c:pt idx="8">
                  <c:v>78</c:v>
                </c:pt>
                <c:pt idx="9">
                  <c:v>23.5</c:v>
                </c:pt>
                <c:pt idx="10">
                  <c:v>54.5</c:v>
                </c:pt>
                <c:pt idx="11">
                  <c:v>30.5</c:v>
                </c:pt>
                <c:pt idx="12">
                  <c:v>46.291428571428632</c:v>
                </c:pt>
                <c:pt idx="13" formatCode="0.0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4C47-4AA6-BC65-0DC88D520556}"/>
            </c:ext>
          </c:extLst>
        </c:ser>
        <c:ser>
          <c:idx val="4"/>
          <c:order val="3"/>
          <c:tx>
            <c:strRef>
              <c:f>VOLQUE_SEM!$B$69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VOLQUE_SEM!$C$49:$EJ$49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VOLQUE_SEM!$C$69:$EJ$69</c:f>
              <c:numCache>
                <c:formatCode>0.00</c:formatCode>
                <c:ptCount val="14"/>
                <c:pt idx="0">
                  <c:v>18.308333333333334</c:v>
                </c:pt>
                <c:pt idx="1">
                  <c:v>1.92</c:v>
                </c:pt>
                <c:pt idx="2">
                  <c:v>6.3</c:v>
                </c:pt>
                <c:pt idx="3">
                  <c:v>5.3</c:v>
                </c:pt>
                <c:pt idx="4">
                  <c:v>5</c:v>
                </c:pt>
                <c:pt idx="5">
                  <c:v>3.3333333333333335</c:v>
                </c:pt>
                <c:pt idx="6">
                  <c:v>1.97</c:v>
                </c:pt>
                <c:pt idx="7">
                  <c:v>1.95</c:v>
                </c:pt>
                <c:pt idx="8">
                  <c:v>0</c:v>
                </c:pt>
                <c:pt idx="9">
                  <c:v>6</c:v>
                </c:pt>
                <c:pt idx="10">
                  <c:v>1.25</c:v>
                </c:pt>
                <c:pt idx="11">
                  <c:v>11</c:v>
                </c:pt>
                <c:pt idx="12">
                  <c:v>12.177619047619048</c:v>
                </c:pt>
                <c:pt idx="13" formatCode="0.0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4C47-4AA6-BC65-0DC88D5205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3477984"/>
        <c:axId val="-1933495936"/>
      </c:lineChart>
      <c:catAx>
        <c:axId val="-19334926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33481248"/>
        <c:crosses val="autoZero"/>
        <c:auto val="1"/>
        <c:lblAlgn val="ctr"/>
        <c:lblOffset val="100"/>
        <c:noMultiLvlLbl val="0"/>
      </c:catAx>
      <c:valAx>
        <c:axId val="-193348124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DISPONIBILIDAD FISICA
% UTILIZACION</a:t>
                </a:r>
              </a:p>
            </c:rich>
          </c:tx>
          <c:overlay val="0"/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3492672"/>
        <c:crosses val="autoZero"/>
        <c:crossBetween val="between"/>
      </c:valAx>
      <c:valAx>
        <c:axId val="-1933495936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HORAS
MTBF
MTTR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PE"/>
          </a:p>
        </c:txPr>
        <c:crossAx val="-1933477984"/>
        <c:crosses val="max"/>
        <c:crossBetween val="between"/>
      </c:valAx>
      <c:catAx>
        <c:axId val="-193347798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33495936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VOLQUE_SEM!$B$92</c:f>
              <c:strCache>
                <c:ptCount val="1"/>
                <c:pt idx="0">
                  <c:v>% DF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C478-4D05-8C1F-681475CE37AE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C478-4D05-8C1F-681475CE37AE}"/>
              </c:ext>
            </c:extLst>
          </c:dPt>
          <c:dPt>
            <c:idx val="7"/>
            <c:invertIfNegative val="0"/>
            <c:bubble3D val="0"/>
            <c:spPr>
              <a:pattFill prst="pct75">
                <a:fgClr>
                  <a:srgbClr val="002060"/>
                </a:fgClr>
                <a:bgClr>
                  <a:schemeClr val="bg1"/>
                </a:bgClr>
              </a:pattFill>
              <a:ln>
                <a:solidFill>
                  <a:srgbClr val="00206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C478-4D05-8C1F-681475CE37AE}"/>
              </c:ext>
            </c:extLst>
          </c:dPt>
          <c:cat>
            <c:strRef>
              <c:f>VOLQUE_SEM!$C$81:$EJ$81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VOLQUE_SEM!$C$82:$EJ$82</c:f>
              <c:numCache>
                <c:formatCode>0%</c:formatCode>
                <c:ptCount val="14"/>
                <c:pt idx="0" formatCode="0.0%">
                  <c:v>0.6962226858766235</c:v>
                </c:pt>
                <c:pt idx="1">
                  <c:v>0.9654761904761906</c:v>
                </c:pt>
                <c:pt idx="2">
                  <c:v>0.91480158730158723</c:v>
                </c:pt>
                <c:pt idx="3">
                  <c:v>0.86817460317460304</c:v>
                </c:pt>
                <c:pt idx="4">
                  <c:v>0.87301587301587302</c:v>
                </c:pt>
                <c:pt idx="5">
                  <c:v>0.93121031746031724</c:v>
                </c:pt>
                <c:pt idx="6">
                  <c:v>0.93</c:v>
                </c:pt>
                <c:pt idx="7">
                  <c:v>0.92658730158730152</c:v>
                </c:pt>
                <c:pt idx="8">
                  <c:v>0.87180555555555561</c:v>
                </c:pt>
                <c:pt idx="9">
                  <c:v>0.9249801587301586</c:v>
                </c:pt>
                <c:pt idx="10">
                  <c:v>0.97599206349206347</c:v>
                </c:pt>
                <c:pt idx="11">
                  <c:v>0.91349206349206347</c:v>
                </c:pt>
                <c:pt idx="12" formatCode="0.0%">
                  <c:v>0.90850859788359783</c:v>
                </c:pt>
                <c:pt idx="13">
                  <c:v>0.85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478-4D05-8C1F-681475CE37AE}"/>
            </c:ext>
          </c:extLst>
        </c:ser>
        <c:ser>
          <c:idx val="10"/>
          <c:order val="1"/>
          <c:tx>
            <c:strRef>
              <c:f>VOLQUE_SEM!$B$83</c:f>
              <c:strCache>
                <c:ptCount val="1"/>
                <c:pt idx="0">
                  <c:v>UTIL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8-C478-4D05-8C1F-681475CE37AE}"/>
              </c:ext>
            </c:extLst>
          </c:dPt>
          <c:dPt>
            <c:idx val="5"/>
            <c:invertIfNegative val="0"/>
            <c:bubble3D val="0"/>
            <c:spPr>
              <a:pattFill prst="pct75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</c:spPr>
            <c:extLst>
              <c:ext xmlns:c16="http://schemas.microsoft.com/office/drawing/2014/chart" uri="{C3380CC4-5D6E-409C-BE32-E72D297353CC}">
                <c16:uniqueId val="{0000000A-C478-4D05-8C1F-681475CE37AE}"/>
              </c:ext>
            </c:extLst>
          </c:dPt>
          <c:cat>
            <c:strRef>
              <c:f>VOLQUE_SEM!$C$81:$EJ$81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VOLQUE_SEM!$C$83:$EJ$83</c:f>
              <c:numCache>
                <c:formatCode>0%</c:formatCode>
                <c:ptCount val="14"/>
                <c:pt idx="0" formatCode="0.0%">
                  <c:v>0.26547747625378187</c:v>
                </c:pt>
                <c:pt idx="1">
                  <c:v>0.55553681621671991</c:v>
                </c:pt>
                <c:pt idx="2">
                  <c:v>0.54049421230124206</c:v>
                </c:pt>
                <c:pt idx="3">
                  <c:v>0.49001640489921128</c:v>
                </c:pt>
                <c:pt idx="4">
                  <c:v>0.43561505384142096</c:v>
                </c:pt>
                <c:pt idx="5">
                  <c:v>0.48265313650197533</c:v>
                </c:pt>
                <c:pt idx="6">
                  <c:v>0.49333333333333335</c:v>
                </c:pt>
                <c:pt idx="7">
                  <c:v>0.35064426469754356</c:v>
                </c:pt>
                <c:pt idx="8">
                  <c:v>0.30526808095022201</c:v>
                </c:pt>
                <c:pt idx="9">
                  <c:v>0.37196355810611298</c:v>
                </c:pt>
                <c:pt idx="10">
                  <c:v>0.59965855818793601</c:v>
                </c:pt>
                <c:pt idx="11">
                  <c:v>0.41720551849339471</c:v>
                </c:pt>
                <c:pt idx="12" formatCode="0.0%">
                  <c:v>0.48103407373471596</c:v>
                </c:pt>
                <c:pt idx="13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C478-4D05-8C1F-681475CE37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35"/>
        <c:axId val="-1933507904"/>
        <c:axId val="-1933493216"/>
      </c:barChart>
      <c:lineChart>
        <c:grouping val="standard"/>
        <c:varyColors val="0"/>
        <c:ser>
          <c:idx val="5"/>
          <c:order val="2"/>
          <c:tx>
            <c:strRef>
              <c:f>VOLQUE_SEM!$B$84</c:f>
              <c:strCache>
                <c:ptCount val="1"/>
                <c:pt idx="0">
                  <c:v>MTBF</c:v>
                </c:pt>
              </c:strCache>
            </c:strRef>
          </c:tx>
          <c:spPr>
            <a:ln w="25400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Pt>
            <c:idx val="1"/>
            <c:marker>
              <c:spPr>
                <a:solidFill>
                  <a:schemeClr val="accent2">
                    <a:lumMod val="75000"/>
                  </a:schemeClr>
                </a:solidFill>
                <a:ln>
                  <a:solidFill>
                    <a:schemeClr val="accent2">
                      <a:lumMod val="75000"/>
                    </a:schemeClr>
                  </a:solidFill>
                  <a:round/>
                </a:ln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C-C478-4D05-8C1F-681475CE37AE}"/>
              </c:ext>
            </c:extLst>
          </c:dPt>
          <c:cat>
            <c:strRef>
              <c:f>VOLQUE_SEM!$C$81:$EJ$81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VOLQUE_SEM!$C$84:$EJ$84</c:f>
              <c:numCache>
                <c:formatCode>0.0</c:formatCode>
                <c:ptCount val="14"/>
                <c:pt idx="0" formatCode="0.00">
                  <c:v>30.211880304382987</c:v>
                </c:pt>
                <c:pt idx="1">
                  <c:v>30.533333333333331</c:v>
                </c:pt>
                <c:pt idx="2">
                  <c:v>60.05555555555555</c:v>
                </c:pt>
                <c:pt idx="3">
                  <c:v>39.611111111111107</c:v>
                </c:pt>
                <c:pt idx="4">
                  <c:v>41.166666666666664</c:v>
                </c:pt>
                <c:pt idx="5">
                  <c:v>20.944444444444443</c:v>
                </c:pt>
                <c:pt idx="6">
                  <c:v>18.37</c:v>
                </c:pt>
                <c:pt idx="7">
                  <c:v>25.650000000000002</c:v>
                </c:pt>
                <c:pt idx="8">
                  <c:v>48.666666666666664</c:v>
                </c:pt>
                <c:pt idx="9">
                  <c:v>19.027777777777779</c:v>
                </c:pt>
                <c:pt idx="10">
                  <c:v>55.666666666666664</c:v>
                </c:pt>
                <c:pt idx="11">
                  <c:v>32</c:v>
                </c:pt>
                <c:pt idx="12" formatCode="0.00">
                  <c:v>43.826039682539722</c:v>
                </c:pt>
                <c:pt idx="13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C478-4D05-8C1F-681475CE37AE}"/>
            </c:ext>
          </c:extLst>
        </c:ser>
        <c:ser>
          <c:idx val="4"/>
          <c:order val="3"/>
          <c:tx>
            <c:strRef>
              <c:f>VOLQUE_SEM!$B$85</c:f>
              <c:strCache>
                <c:ptCount val="1"/>
                <c:pt idx="0">
                  <c:v>MTTR</c:v>
                </c:pt>
              </c:strCache>
            </c:strRef>
          </c:tx>
          <c:spPr>
            <a:ln w="25400">
              <a:solidFill>
                <a:srgbClr val="FF0000"/>
              </a:solidFill>
            </a:ln>
          </c:spPr>
          <c:marker>
            <c:symbol val="triangle"/>
            <c:size val="1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cat>
            <c:strRef>
              <c:f>VOLQUE_SEM!$C$81:$EJ$81</c:f>
              <c:strCache>
                <c:ptCount val="14"/>
                <c:pt idx="0">
                  <c:v>PROM. 2023</c:v>
                </c:pt>
                <c:pt idx="1">
                  <c:v>SEM 20</c:v>
                </c:pt>
                <c:pt idx="2">
                  <c:v>SEM 21</c:v>
                </c:pt>
                <c:pt idx="3">
                  <c:v>SEM 22</c:v>
                </c:pt>
                <c:pt idx="4">
                  <c:v>SEM 23</c:v>
                </c:pt>
                <c:pt idx="5">
                  <c:v>SEM 24</c:v>
                </c:pt>
                <c:pt idx="6">
                  <c:v>SEM 25</c:v>
                </c:pt>
                <c:pt idx="7">
                  <c:v>SEM 26</c:v>
                </c:pt>
                <c:pt idx="8">
                  <c:v>SEM 27</c:v>
                </c:pt>
                <c:pt idx="9">
                  <c:v>SEM 28</c:v>
                </c:pt>
                <c:pt idx="10">
                  <c:v>SEM 29</c:v>
                </c:pt>
                <c:pt idx="11">
                  <c:v>SEM 30</c:v>
                </c:pt>
                <c:pt idx="12">
                  <c:v>PROM. 2024</c:v>
                </c:pt>
                <c:pt idx="13">
                  <c:v>OBJ</c:v>
                </c:pt>
              </c:strCache>
            </c:strRef>
          </c:cat>
          <c:val>
            <c:numRef>
              <c:f>VOLQUE_SEM!$C$85:$EJ$85</c:f>
              <c:numCache>
                <c:formatCode>0.0</c:formatCode>
                <c:ptCount val="14"/>
                <c:pt idx="0" formatCode="0.00">
                  <c:v>41.550410173160181</c:v>
                </c:pt>
                <c:pt idx="1">
                  <c:v>1.6066666666666667</c:v>
                </c:pt>
                <c:pt idx="2">
                  <c:v>12.313333333333333</c:v>
                </c:pt>
                <c:pt idx="3">
                  <c:v>5.1711111111111103</c:v>
                </c:pt>
                <c:pt idx="4">
                  <c:v>7.125</c:v>
                </c:pt>
                <c:pt idx="5">
                  <c:v>3.1669444444444443</c:v>
                </c:pt>
                <c:pt idx="6">
                  <c:v>4.1566666666666672</c:v>
                </c:pt>
                <c:pt idx="7">
                  <c:v>2.77</c:v>
                </c:pt>
                <c:pt idx="8">
                  <c:v>3.1950000000000003</c:v>
                </c:pt>
                <c:pt idx="9">
                  <c:v>3.6266666666666669</c:v>
                </c:pt>
                <c:pt idx="10">
                  <c:v>2.0416666666666665</c:v>
                </c:pt>
                <c:pt idx="11">
                  <c:v>7.2666666666666666</c:v>
                </c:pt>
                <c:pt idx="12" formatCode="0.00">
                  <c:v>8.1746944444444463</c:v>
                </c:pt>
                <c:pt idx="13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C478-4D05-8C1F-681475CE37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33474176"/>
        <c:axId val="-1933480160"/>
      </c:lineChart>
      <c:catAx>
        <c:axId val="-19335079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-1933493216"/>
        <c:crosses val="autoZero"/>
        <c:auto val="1"/>
        <c:lblAlgn val="ctr"/>
        <c:lblOffset val="100"/>
        <c:noMultiLvlLbl val="0"/>
      </c:catAx>
      <c:valAx>
        <c:axId val="-1933493216"/>
        <c:scaling>
          <c:orientation val="minMax"/>
          <c:max val="0.85000000000000009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 sz="1200"/>
                </a:pPr>
                <a:r>
                  <a:rPr lang="en-US" sz="1200"/>
                  <a:t>% DISPONIBILIDAD FISICA
% UTILIZACION</a:t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1933507904"/>
        <c:crosses val="autoZero"/>
        <c:crossBetween val="between"/>
      </c:valAx>
      <c:valAx>
        <c:axId val="-1933480160"/>
        <c:scaling>
          <c:orientation val="minMax"/>
          <c:max val="7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800"/>
                </a:pPr>
                <a:r>
                  <a:rPr lang="en-US" sz="800"/>
                  <a:t>HORAS
MTBF
MTTR</a:t>
                </a:r>
              </a:p>
            </c:rich>
          </c:tx>
          <c:overlay val="0"/>
        </c:title>
        <c:numFmt formatCode="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s-PE"/>
          </a:p>
        </c:txPr>
        <c:crossAx val="-1933474176"/>
        <c:crosses val="max"/>
        <c:crossBetween val="between"/>
      </c:valAx>
      <c:catAx>
        <c:axId val="-193347417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-1933480160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txPr>
          <a:bodyPr/>
          <a:lstStyle/>
          <a:p>
            <a:pPr rtl="0">
              <a:defRPr sz="1200"/>
            </a:pPr>
            <a:endParaRPr lang="es-PE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700">
          <a:latin typeface="Meiryo UI)"/>
        </a:defRPr>
      </a:pPr>
      <a:endParaRPr lang="es-PE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VOLQUE_SEM!$A$81</c:f>
          <c:strCache>
            <c:ptCount val="1"/>
            <c:pt idx="0">
              <c:v>TENDENCIA DE FLOTA EQUIPOS DE TRANSPORTE DE MINERAL</c:v>
            </c:pt>
          </c:strCache>
        </c:strRef>
      </c:tx>
      <c:layout>
        <c:manualLayout>
          <c:xMode val="edge"/>
          <c:yMode val="edge"/>
          <c:x val="0.33020912300641653"/>
          <c:y val="4.22642084127643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3376404455509172"/>
          <c:y val="0.19551066225070313"/>
          <c:w val="0.83290157715656254"/>
          <c:h val="0.56818531590630283"/>
        </c:manualLayout>
      </c:layout>
      <c:lineChart>
        <c:grouping val="standard"/>
        <c:varyColors val="0"/>
        <c:ser>
          <c:idx val="0"/>
          <c:order val="0"/>
          <c:tx>
            <c:strRef>
              <c:f>VOLQUE_SEM!$C$103</c:f>
              <c:strCache>
                <c:ptCount val="1"/>
                <c:pt idx="0">
                  <c:v>% PREVENTIVO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VOLQUE_SEM!$DH$102:$EG$102</c:f>
              <c:strCache>
                <c:ptCount val="10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SEM23</c:v>
                </c:pt>
                <c:pt idx="4">
                  <c:v>SEM24</c:v>
                </c:pt>
                <c:pt idx="5">
                  <c:v>SEM25</c:v>
                </c:pt>
                <c:pt idx="6">
                  <c:v>SEM26</c:v>
                </c:pt>
                <c:pt idx="7">
                  <c:v>SEM27</c:v>
                </c:pt>
                <c:pt idx="8">
                  <c:v>SEM28</c:v>
                </c:pt>
                <c:pt idx="9">
                  <c:v>SEM29</c:v>
                </c:pt>
              </c:strCache>
            </c:strRef>
          </c:cat>
          <c:val>
            <c:numRef>
              <c:f>VOLQUE_SEM!$DH$103:$EG$103</c:f>
              <c:numCache>
                <c:formatCode>0%</c:formatCode>
                <c:ptCount val="10"/>
                <c:pt idx="0">
                  <c:v>0</c:v>
                </c:pt>
                <c:pt idx="1">
                  <c:v>0.13972985561248255</c:v>
                </c:pt>
                <c:pt idx="2">
                  <c:v>0.34617700180614092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0.2</c:v>
                </c:pt>
                <c:pt idx="7">
                  <c:v>0.26729608419749262</c:v>
                </c:pt>
                <c:pt idx="8">
                  <c:v>0.13673631314467072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30A-466F-8C98-A89B83E0DE95}"/>
            </c:ext>
          </c:extLst>
        </c:ser>
        <c:ser>
          <c:idx val="1"/>
          <c:order val="1"/>
          <c:tx>
            <c:strRef>
              <c:f>VOLQUE_SEM!$C$104</c:f>
              <c:strCache>
                <c:ptCount val="1"/>
                <c:pt idx="0">
                  <c:v>% CORREC. PROG.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VOLQUE_SEM!$DH$102:$EG$102</c:f>
              <c:strCache>
                <c:ptCount val="10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SEM23</c:v>
                </c:pt>
                <c:pt idx="4">
                  <c:v>SEM24</c:v>
                </c:pt>
                <c:pt idx="5">
                  <c:v>SEM25</c:v>
                </c:pt>
                <c:pt idx="6">
                  <c:v>SEM26</c:v>
                </c:pt>
                <c:pt idx="7">
                  <c:v>SEM27</c:v>
                </c:pt>
                <c:pt idx="8">
                  <c:v>SEM28</c:v>
                </c:pt>
                <c:pt idx="9">
                  <c:v>SEM29</c:v>
                </c:pt>
              </c:strCache>
            </c:strRef>
          </c:cat>
          <c:val>
            <c:numRef>
              <c:f>VOLQUE_SEM!$DH$104:$EG$104</c:f>
              <c:numCache>
                <c:formatCode>0%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0.11288380493678507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0.43600061909921067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30A-466F-8C98-A89B83E0DE95}"/>
            </c:ext>
          </c:extLst>
        </c:ser>
        <c:ser>
          <c:idx val="2"/>
          <c:order val="2"/>
          <c:tx>
            <c:strRef>
              <c:f>VOLQUE_SEM!$C$105</c:f>
              <c:strCache>
                <c:ptCount val="1"/>
                <c:pt idx="0">
                  <c:v>% CORREC. FALLA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VOLQUE_SEM!$DH$102:$EG$102</c:f>
              <c:strCache>
                <c:ptCount val="10"/>
                <c:pt idx="0">
                  <c:v>SEM 20</c:v>
                </c:pt>
                <c:pt idx="1">
                  <c:v>SEM 21</c:v>
                </c:pt>
                <c:pt idx="2">
                  <c:v>SEM 22</c:v>
                </c:pt>
                <c:pt idx="3">
                  <c:v>SEM23</c:v>
                </c:pt>
                <c:pt idx="4">
                  <c:v>SEM24</c:v>
                </c:pt>
                <c:pt idx="5">
                  <c:v>SEM25</c:v>
                </c:pt>
                <c:pt idx="6">
                  <c:v>SEM26</c:v>
                </c:pt>
                <c:pt idx="7">
                  <c:v>SEM27</c:v>
                </c:pt>
                <c:pt idx="8">
                  <c:v>SEM28</c:v>
                </c:pt>
                <c:pt idx="9">
                  <c:v>SEM29</c:v>
                </c:pt>
              </c:strCache>
            </c:strRef>
          </c:cat>
          <c:val>
            <c:numRef>
              <c:f>VOLQUE_SEM!$DH$105:$EG$105</c:f>
              <c:numCache>
                <c:formatCode>0%</c:formatCode>
                <c:ptCount val="10"/>
                <c:pt idx="0">
                  <c:v>1</c:v>
                </c:pt>
                <c:pt idx="1">
                  <c:v>0.86027014438751748</c:v>
                </c:pt>
                <c:pt idx="2">
                  <c:v>0.54093919325707407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0.8</c:v>
                </c:pt>
                <c:pt idx="7">
                  <c:v>0.29670329670329676</c:v>
                </c:pt>
                <c:pt idx="8">
                  <c:v>0.86326368685532928</c:v>
                </c:pt>
                <c:pt idx="9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B5D-4049-8315-38A38D2029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933501376"/>
        <c:axId val="-1933504096"/>
      </c:lineChart>
      <c:catAx>
        <c:axId val="-1933501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3504096"/>
        <c:crosses val="autoZero"/>
        <c:auto val="1"/>
        <c:lblAlgn val="ctr"/>
        <c:lblOffset val="100"/>
        <c:noMultiLvlLbl val="0"/>
      </c:catAx>
      <c:valAx>
        <c:axId val="-193350409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PE"/>
                  <a:t>% HH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3501376"/>
        <c:crosses val="autoZero"/>
        <c:crossBetween val="between"/>
        <c:majorUnit val="0.2"/>
        <c:minorUnit val="0.2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27829837864532886"/>
          <c:y val="2.906286798527307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215334223346631"/>
          <c:y val="0.17836297266390444"/>
          <c:w val="0.71167747226823563"/>
          <c:h val="0.5285148608324191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VOLQUE_SEM!$EI$102</c:f>
              <c:strCache>
                <c:ptCount val="1"/>
                <c:pt idx="0">
                  <c:v>PROM. 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E506-4037-A507-231314AF5FBE}"/>
              </c:ext>
            </c:extLst>
          </c:dPt>
          <c:dPt>
            <c:idx val="2"/>
            <c:invertIfNegative val="0"/>
            <c:bubble3D val="0"/>
            <c:spPr>
              <a:solidFill>
                <a:srgbClr val="92D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E506-4037-A507-231314AF5FB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VOLQUE_SEM!$EI$103:$EI$105</c:f>
              <c:numCache>
                <c:formatCode>0.0%</c:formatCode>
                <c:ptCount val="3"/>
                <c:pt idx="0">
                  <c:v>0.12979101993622336</c:v>
                </c:pt>
                <c:pt idx="1">
                  <c:v>9.2739844951186062E-2</c:v>
                </c:pt>
                <c:pt idx="2">
                  <c:v>0.77746913511259075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VOLQUE_SEM!$C$103:$C$105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E506-4037-A507-231314AF5F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1933494848"/>
        <c:axId val="-1933503552"/>
      </c:barChart>
      <c:catAx>
        <c:axId val="-1933494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3503552"/>
        <c:crosses val="autoZero"/>
        <c:auto val="1"/>
        <c:lblAlgn val="ctr"/>
        <c:lblOffset val="100"/>
        <c:noMultiLvlLbl val="0"/>
      </c:catAx>
      <c:valAx>
        <c:axId val="-1933503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3494848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% DE PARADAS POR TIPO DE MANTENIMIENTO 2024</a:t>
            </a:r>
          </a:p>
        </c:rich>
      </c:tx>
      <c:layout>
        <c:manualLayout>
          <c:xMode val="edge"/>
          <c:yMode val="edge"/>
          <c:x val="0.22240338928695005"/>
          <c:y val="1.388888888888888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'RES MES'!$B$3</c:f>
              <c:strCache>
                <c:ptCount val="1"/>
                <c:pt idx="0">
                  <c:v>% PREV.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'RES MES'!$C$2:$L$2</c:f>
              <c:strCache>
                <c:ptCount val="10"/>
                <c:pt idx="0">
                  <c:v>SC-PROD</c:v>
                </c:pt>
                <c:pt idx="1">
                  <c:v>SC-SERV</c:v>
                </c:pt>
                <c:pt idx="2">
                  <c:v>JU-SOST</c:v>
                </c:pt>
                <c:pt idx="3">
                  <c:v>JU-PROD</c:v>
                </c:pt>
                <c:pt idx="4">
                  <c:v>JU-TALA</c:v>
                </c:pt>
                <c:pt idx="5">
                  <c:v>MZ-CONC</c:v>
                </c:pt>
                <c:pt idx="6">
                  <c:v>CA-ANFO</c:v>
                </c:pt>
                <c:pt idx="7">
                  <c:v>LA-CONC</c:v>
                </c:pt>
                <c:pt idx="8">
                  <c:v>EQ-VIAS</c:v>
                </c:pt>
                <c:pt idx="9">
                  <c:v>EQ-TRAN</c:v>
                </c:pt>
              </c:strCache>
            </c:strRef>
          </c:cat>
          <c:val>
            <c:numRef>
              <c:f>'RES MES'!$C$3:$L$3</c:f>
              <c:numCache>
                <c:formatCode>0%</c:formatCode>
                <c:ptCount val="10"/>
                <c:pt idx="0">
                  <c:v>0.17491244697416061</c:v>
                </c:pt>
                <c:pt idx="1">
                  <c:v>0</c:v>
                </c:pt>
                <c:pt idx="2">
                  <c:v>0.15859787540671857</c:v>
                </c:pt>
                <c:pt idx="3">
                  <c:v>0.12319311072364691</c:v>
                </c:pt>
                <c:pt idx="4">
                  <c:v>0.10379372197309418</c:v>
                </c:pt>
                <c:pt idx="5">
                  <c:v>0.33624349492563443</c:v>
                </c:pt>
                <c:pt idx="6">
                  <c:v>0.10673052907794692</c:v>
                </c:pt>
                <c:pt idx="7">
                  <c:v>0.21080082503510411</c:v>
                </c:pt>
                <c:pt idx="8">
                  <c:v>0.5</c:v>
                </c:pt>
                <c:pt idx="9">
                  <c:v>0.13774039440879088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C13-4A06-8ECA-232372F96A0D}"/>
            </c:ext>
          </c:extLst>
        </c:ser>
        <c:ser>
          <c:idx val="1"/>
          <c:order val="1"/>
          <c:tx>
            <c:strRef>
              <c:f>'RES MES'!$B$4</c:f>
              <c:strCache>
                <c:ptCount val="1"/>
                <c:pt idx="0">
                  <c:v>% COR. PROG.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'RES MES'!$C$2:$L$2</c:f>
              <c:strCache>
                <c:ptCount val="10"/>
                <c:pt idx="0">
                  <c:v>SC-PROD</c:v>
                </c:pt>
                <c:pt idx="1">
                  <c:v>SC-SERV</c:v>
                </c:pt>
                <c:pt idx="2">
                  <c:v>JU-SOST</c:v>
                </c:pt>
                <c:pt idx="3">
                  <c:v>JU-PROD</c:v>
                </c:pt>
                <c:pt idx="4">
                  <c:v>JU-TALA</c:v>
                </c:pt>
                <c:pt idx="5">
                  <c:v>MZ-CONC</c:v>
                </c:pt>
                <c:pt idx="6">
                  <c:v>CA-ANFO</c:v>
                </c:pt>
                <c:pt idx="7">
                  <c:v>LA-CONC</c:v>
                </c:pt>
                <c:pt idx="8">
                  <c:v>EQ-VIAS</c:v>
                </c:pt>
                <c:pt idx="9">
                  <c:v>EQ-TRAN</c:v>
                </c:pt>
              </c:strCache>
            </c:strRef>
          </c:cat>
          <c:val>
            <c:numRef>
              <c:f>'RES MES'!$C$4:$L$4</c:f>
              <c:numCache>
                <c:formatCode>0%</c:formatCode>
                <c:ptCount val="10"/>
                <c:pt idx="0">
                  <c:v>3.835441464335046E-2</c:v>
                </c:pt>
                <c:pt idx="1">
                  <c:v>1</c:v>
                </c:pt>
                <c:pt idx="2">
                  <c:v>0.10243075516007039</c:v>
                </c:pt>
                <c:pt idx="3">
                  <c:v>6.0690982018073172E-2</c:v>
                </c:pt>
                <c:pt idx="4">
                  <c:v>0.13258744394618835</c:v>
                </c:pt>
                <c:pt idx="5">
                  <c:v>3.3642424932490408E-2</c:v>
                </c:pt>
                <c:pt idx="6">
                  <c:v>3.0628507295173961E-2</c:v>
                </c:pt>
                <c:pt idx="7">
                  <c:v>2.6362529543030627E-2</c:v>
                </c:pt>
                <c:pt idx="8">
                  <c:v>0.5</c:v>
                </c:pt>
                <c:pt idx="9">
                  <c:v>3.2963093599856774E-2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C13-4A06-8ECA-232372F96A0D}"/>
            </c:ext>
          </c:extLst>
        </c:ser>
        <c:ser>
          <c:idx val="2"/>
          <c:order val="2"/>
          <c:tx>
            <c:strRef>
              <c:f>'RES MES'!$B$5</c:f>
              <c:strCache>
                <c:ptCount val="1"/>
                <c:pt idx="0">
                  <c:v>% COR. FALLA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'RES MES'!$C$2:$L$2</c:f>
              <c:strCache>
                <c:ptCount val="10"/>
                <c:pt idx="0">
                  <c:v>SC-PROD</c:v>
                </c:pt>
                <c:pt idx="1">
                  <c:v>SC-SERV</c:v>
                </c:pt>
                <c:pt idx="2">
                  <c:v>JU-SOST</c:v>
                </c:pt>
                <c:pt idx="3">
                  <c:v>JU-PROD</c:v>
                </c:pt>
                <c:pt idx="4">
                  <c:v>JU-TALA</c:v>
                </c:pt>
                <c:pt idx="5">
                  <c:v>MZ-CONC</c:v>
                </c:pt>
                <c:pt idx="6">
                  <c:v>CA-ANFO</c:v>
                </c:pt>
                <c:pt idx="7">
                  <c:v>LA-CONC</c:v>
                </c:pt>
                <c:pt idx="8">
                  <c:v>EQ-VIAS</c:v>
                </c:pt>
                <c:pt idx="9">
                  <c:v>EQ-TRAN</c:v>
                </c:pt>
              </c:strCache>
            </c:strRef>
          </c:cat>
          <c:val>
            <c:numRef>
              <c:f>'RES MES'!$C$5:$L$5</c:f>
              <c:numCache>
                <c:formatCode>0%</c:formatCode>
                <c:ptCount val="10"/>
                <c:pt idx="0">
                  <c:v>0.78673313838248904</c:v>
                </c:pt>
                <c:pt idx="1">
                  <c:v>0</c:v>
                </c:pt>
                <c:pt idx="2">
                  <c:v>0.73897136943321118</c:v>
                </c:pt>
                <c:pt idx="3">
                  <c:v>0.81611590725827998</c:v>
                </c:pt>
                <c:pt idx="4">
                  <c:v>0.79241255605381167</c:v>
                </c:pt>
                <c:pt idx="5">
                  <c:v>0.6301140801418752</c:v>
                </c:pt>
                <c:pt idx="6">
                  <c:v>0.86264096362687914</c:v>
                </c:pt>
                <c:pt idx="7">
                  <c:v>0.76283664542186513</c:v>
                </c:pt>
                <c:pt idx="8">
                  <c:v>0</c:v>
                </c:pt>
                <c:pt idx="9">
                  <c:v>0.82929651199135235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C13-4A06-8ECA-232372F96A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95"/>
        <c:overlap val="100"/>
        <c:axId val="-1933461120"/>
        <c:axId val="-1933467648"/>
      </c:barChart>
      <c:catAx>
        <c:axId val="-19334611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3467648"/>
        <c:crosses val="autoZero"/>
        <c:auto val="1"/>
        <c:lblAlgn val="ctr"/>
        <c:lblOffset val="100"/>
        <c:noMultiLvlLbl val="0"/>
      </c:catAx>
      <c:valAx>
        <c:axId val="-19334676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%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34611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s-PE" b="1">
                <a:solidFill>
                  <a:schemeClr val="tx1"/>
                </a:solidFill>
              </a:rPr>
              <a:t>%  DISPONIBILIDAD POR FLOTA MINA 2024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5692680819960796E-2"/>
          <c:y val="0.27761628754738993"/>
          <c:w val="0.95236639090999697"/>
          <c:h val="0.5630650335374745"/>
        </c:manualLayout>
      </c:layout>
      <c:lineChart>
        <c:grouping val="standard"/>
        <c:varyColors val="0"/>
        <c:ser>
          <c:idx val="0"/>
          <c:order val="0"/>
          <c:tx>
            <c:strRef>
              <c:f>'RES MES'!$B$25</c:f>
              <c:strCache>
                <c:ptCount val="1"/>
                <c:pt idx="0">
                  <c:v>DF-OBJ</c:v>
                </c:pt>
              </c:strCache>
            </c:strRef>
          </c:tx>
          <c:spPr>
            <a:ln w="28575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29"/>
              <c:layout>
                <c:manualLayout>
                  <c:x val="0"/>
                  <c:y val="4.16666666666666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E62-4A28-82F9-67B6228C545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'RES MES'!$C$24:$L$24</c:f>
              <c:strCache>
                <c:ptCount val="10"/>
                <c:pt idx="0">
                  <c:v>SEM01</c:v>
                </c:pt>
                <c:pt idx="1">
                  <c:v>SEM02</c:v>
                </c:pt>
                <c:pt idx="2">
                  <c:v>SEM03</c:v>
                </c:pt>
                <c:pt idx="3">
                  <c:v>SEM04</c:v>
                </c:pt>
                <c:pt idx="4">
                  <c:v>SEM05</c:v>
                </c:pt>
                <c:pt idx="5">
                  <c:v>SEM06</c:v>
                </c:pt>
                <c:pt idx="6">
                  <c:v>SEM07</c:v>
                </c:pt>
                <c:pt idx="7">
                  <c:v>SEM08</c:v>
                </c:pt>
                <c:pt idx="8">
                  <c:v>SEM09</c:v>
                </c:pt>
                <c:pt idx="9">
                  <c:v>SEM10</c:v>
                </c:pt>
              </c:strCache>
            </c:strRef>
          </c:cat>
          <c:val>
            <c:numRef>
              <c:f>'RES MES'!$C$25:$L$25</c:f>
              <c:numCache>
                <c:formatCode>0%</c:formatCode>
                <c:ptCount val="10"/>
                <c:pt idx="0">
                  <c:v>0.85</c:v>
                </c:pt>
                <c:pt idx="1">
                  <c:v>0.85</c:v>
                </c:pt>
                <c:pt idx="2">
                  <c:v>0.85</c:v>
                </c:pt>
                <c:pt idx="3">
                  <c:v>0.85</c:v>
                </c:pt>
                <c:pt idx="4">
                  <c:v>0.85</c:v>
                </c:pt>
                <c:pt idx="5">
                  <c:v>0.85</c:v>
                </c:pt>
                <c:pt idx="6">
                  <c:v>0.85</c:v>
                </c:pt>
                <c:pt idx="7">
                  <c:v>0.85</c:v>
                </c:pt>
                <c:pt idx="8">
                  <c:v>0.85</c:v>
                </c:pt>
                <c:pt idx="9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674-4E10-80C1-153542F28899}"/>
            </c:ext>
          </c:extLst>
        </c:ser>
        <c:ser>
          <c:idx val="1"/>
          <c:order val="1"/>
          <c:tx>
            <c:strRef>
              <c:f>'RES MES'!$B$26</c:f>
              <c:strCache>
                <c:ptCount val="1"/>
                <c:pt idx="0">
                  <c:v>DF-REAL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Lbl>
              <c:idx val="29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E62-4A28-82F9-67B6228C545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8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'RES MES'!$C$24:$L$24</c:f>
              <c:strCache>
                <c:ptCount val="10"/>
                <c:pt idx="0">
                  <c:v>SEM01</c:v>
                </c:pt>
                <c:pt idx="1">
                  <c:v>SEM02</c:v>
                </c:pt>
                <c:pt idx="2">
                  <c:v>SEM03</c:v>
                </c:pt>
                <c:pt idx="3">
                  <c:v>SEM04</c:v>
                </c:pt>
                <c:pt idx="4">
                  <c:v>SEM05</c:v>
                </c:pt>
                <c:pt idx="5">
                  <c:v>SEM06</c:v>
                </c:pt>
                <c:pt idx="6">
                  <c:v>SEM07</c:v>
                </c:pt>
                <c:pt idx="7">
                  <c:v>SEM08</c:v>
                </c:pt>
                <c:pt idx="8">
                  <c:v>SEM09</c:v>
                </c:pt>
                <c:pt idx="9">
                  <c:v>SEM10</c:v>
                </c:pt>
              </c:strCache>
            </c:strRef>
          </c:cat>
          <c:val>
            <c:numRef>
              <c:f>'RES MES'!$C$26:$L$26</c:f>
              <c:numCache>
                <c:formatCode>0.0%</c:formatCode>
                <c:ptCount val="10"/>
                <c:pt idx="0">
                  <c:v>0.81819668176216109</c:v>
                </c:pt>
                <c:pt idx="1">
                  <c:v>0.80799887792969971</c:v>
                </c:pt>
                <c:pt idx="2">
                  <c:v>0.82480758909347629</c:v>
                </c:pt>
                <c:pt idx="3">
                  <c:v>0.75203327869079883</c:v>
                </c:pt>
                <c:pt idx="4">
                  <c:v>0.76223612687662756</c:v>
                </c:pt>
                <c:pt idx="5">
                  <c:v>0.80695887436300151</c:v>
                </c:pt>
                <c:pt idx="6">
                  <c:v>0.77962406745341783</c:v>
                </c:pt>
                <c:pt idx="7">
                  <c:v>0.78472109202825624</c:v>
                </c:pt>
                <c:pt idx="8">
                  <c:v>0.85042400646861571</c:v>
                </c:pt>
                <c:pt idx="9">
                  <c:v>0.82438367458666595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674-4E10-80C1-153542F2889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-1933445344"/>
        <c:axId val="-1933472000"/>
      </c:lineChart>
      <c:catAx>
        <c:axId val="-1933445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3472000"/>
        <c:crosses val="autoZero"/>
        <c:auto val="1"/>
        <c:lblAlgn val="ctr"/>
        <c:lblOffset val="100"/>
        <c:noMultiLvlLbl val="0"/>
      </c:catAx>
      <c:valAx>
        <c:axId val="-1933472000"/>
        <c:scaling>
          <c:orientation val="minMax"/>
        </c:scaling>
        <c:delete val="1"/>
        <c:axPos val="l"/>
        <c:numFmt formatCode="0%" sourceLinked="1"/>
        <c:majorTickMark val="none"/>
        <c:minorTickMark val="none"/>
        <c:tickLblPos val="nextTo"/>
        <c:crossAx val="-19334453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s-PE" b="1">
                <a:solidFill>
                  <a:schemeClr val="tx1"/>
                </a:solidFill>
              </a:rPr>
              <a:t>%  CONFIABILIDAD POR FLOTA MINA 2024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'RES MES'!$B$29</c:f>
              <c:strCache>
                <c:ptCount val="1"/>
                <c:pt idx="0">
                  <c:v>MTBF-OBJ</c:v>
                </c:pt>
              </c:strCache>
            </c:strRef>
          </c:tx>
          <c:spPr>
            <a:ln w="28575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29"/>
              <c:layout>
                <c:manualLayout>
                  <c:x val="0"/>
                  <c:y val="-3.703703703703707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C6A-4300-A1EF-DE10ACD7152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'RES MES'!$C$24:$L$24</c:f>
              <c:strCache>
                <c:ptCount val="10"/>
                <c:pt idx="0">
                  <c:v>SEM01</c:v>
                </c:pt>
                <c:pt idx="1">
                  <c:v>SEM02</c:v>
                </c:pt>
                <c:pt idx="2">
                  <c:v>SEM03</c:v>
                </c:pt>
                <c:pt idx="3">
                  <c:v>SEM04</c:v>
                </c:pt>
                <c:pt idx="4">
                  <c:v>SEM05</c:v>
                </c:pt>
                <c:pt idx="5">
                  <c:v>SEM06</c:v>
                </c:pt>
                <c:pt idx="6">
                  <c:v>SEM07</c:v>
                </c:pt>
                <c:pt idx="7">
                  <c:v>SEM08</c:v>
                </c:pt>
                <c:pt idx="8">
                  <c:v>SEM09</c:v>
                </c:pt>
                <c:pt idx="9">
                  <c:v>SEM10</c:v>
                </c:pt>
              </c:strCache>
            </c:strRef>
          </c:cat>
          <c:val>
            <c:numRef>
              <c:f>'RES MES'!$C$29:$L$29</c:f>
              <c:numCache>
                <c:formatCode>0.0</c:formatCode>
                <c:ptCount val="10"/>
                <c:pt idx="0">
                  <c:v>30</c:v>
                </c:pt>
                <c:pt idx="1">
                  <c:v>30</c:v>
                </c:pt>
                <c:pt idx="2">
                  <c:v>30</c:v>
                </c:pt>
                <c:pt idx="3">
                  <c:v>30</c:v>
                </c:pt>
                <c:pt idx="4">
                  <c:v>30</c:v>
                </c:pt>
                <c:pt idx="5">
                  <c:v>30</c:v>
                </c:pt>
                <c:pt idx="6">
                  <c:v>30</c:v>
                </c:pt>
                <c:pt idx="7">
                  <c:v>30</c:v>
                </c:pt>
                <c:pt idx="8">
                  <c:v>30</c:v>
                </c:pt>
                <c:pt idx="9">
                  <c:v>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09-4FAB-82B2-122D1FA1835A}"/>
            </c:ext>
          </c:extLst>
        </c:ser>
        <c:ser>
          <c:idx val="1"/>
          <c:order val="1"/>
          <c:tx>
            <c:strRef>
              <c:f>'RES MES'!$B$30</c:f>
              <c:strCache>
                <c:ptCount val="1"/>
                <c:pt idx="0">
                  <c:v>MTBF-REAL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Lbl>
              <c:idx val="29"/>
              <c:layout>
                <c:manualLayout>
                  <c:x val="-1.6877637130801688E-3"/>
                  <c:y val="3.703703703703695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C6A-4300-A1EF-DE10ACD7152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'RES MES'!$C$24:$L$24</c:f>
              <c:strCache>
                <c:ptCount val="10"/>
                <c:pt idx="0">
                  <c:v>SEM01</c:v>
                </c:pt>
                <c:pt idx="1">
                  <c:v>SEM02</c:v>
                </c:pt>
                <c:pt idx="2">
                  <c:v>SEM03</c:v>
                </c:pt>
                <c:pt idx="3">
                  <c:v>SEM04</c:v>
                </c:pt>
                <c:pt idx="4">
                  <c:v>SEM05</c:v>
                </c:pt>
                <c:pt idx="5">
                  <c:v>SEM06</c:v>
                </c:pt>
                <c:pt idx="6">
                  <c:v>SEM07</c:v>
                </c:pt>
                <c:pt idx="7">
                  <c:v>SEM08</c:v>
                </c:pt>
                <c:pt idx="8">
                  <c:v>SEM09</c:v>
                </c:pt>
                <c:pt idx="9">
                  <c:v>SEM10</c:v>
                </c:pt>
              </c:strCache>
            </c:strRef>
          </c:cat>
          <c:val>
            <c:numRef>
              <c:f>'RES MES'!$C$30:$L$30</c:f>
              <c:numCache>
                <c:formatCode>0.0</c:formatCode>
                <c:ptCount val="10"/>
                <c:pt idx="0">
                  <c:v>11.50623285607265</c:v>
                </c:pt>
                <c:pt idx="1">
                  <c:v>8.4826944331161833</c:v>
                </c:pt>
                <c:pt idx="2">
                  <c:v>12.304428384199834</c:v>
                </c:pt>
                <c:pt idx="3">
                  <c:v>13.39143555388692</c:v>
                </c:pt>
                <c:pt idx="4">
                  <c:v>10.310743851346107</c:v>
                </c:pt>
                <c:pt idx="5">
                  <c:v>8.9968922345358529</c:v>
                </c:pt>
                <c:pt idx="6">
                  <c:v>13.842086487443961</c:v>
                </c:pt>
                <c:pt idx="7">
                  <c:v>14.071295017666184</c:v>
                </c:pt>
                <c:pt idx="8">
                  <c:v>12.730450804648477</c:v>
                </c:pt>
                <c:pt idx="9">
                  <c:v>10.571392841087784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409-4FAB-82B2-122D1FA1835A}"/>
            </c:ext>
          </c:extLst>
        </c:ser>
        <c:ser>
          <c:idx val="2"/>
          <c:order val="2"/>
          <c:tx>
            <c:strRef>
              <c:f>'RES MES'!$B$31</c:f>
              <c:strCache>
                <c:ptCount val="1"/>
                <c:pt idx="0">
                  <c:v>MTTR-OBJ</c:v>
                </c:pt>
              </c:strCache>
            </c:strRef>
          </c:tx>
          <c:spPr>
            <a:ln w="28575" cap="rnd">
              <a:solidFill>
                <a:schemeClr val="accent3"/>
              </a:solidFill>
              <a:prstDash val="dash"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dLbls>
            <c:dLbl>
              <c:idx val="29"/>
              <c:layout>
                <c:manualLayout>
                  <c:x val="-1.6877637130801688E-3"/>
                  <c:y val="2.777777777777777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C6A-4300-A1EF-DE10ACD7152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'RES MES'!$C$24:$L$24</c:f>
              <c:strCache>
                <c:ptCount val="10"/>
                <c:pt idx="0">
                  <c:v>SEM01</c:v>
                </c:pt>
                <c:pt idx="1">
                  <c:v>SEM02</c:v>
                </c:pt>
                <c:pt idx="2">
                  <c:v>SEM03</c:v>
                </c:pt>
                <c:pt idx="3">
                  <c:v>SEM04</c:v>
                </c:pt>
                <c:pt idx="4">
                  <c:v>SEM05</c:v>
                </c:pt>
                <c:pt idx="5">
                  <c:v>SEM06</c:v>
                </c:pt>
                <c:pt idx="6">
                  <c:v>SEM07</c:v>
                </c:pt>
                <c:pt idx="7">
                  <c:v>SEM08</c:v>
                </c:pt>
                <c:pt idx="8">
                  <c:v>SEM09</c:v>
                </c:pt>
                <c:pt idx="9">
                  <c:v>SEM10</c:v>
                </c:pt>
              </c:strCache>
            </c:strRef>
          </c:cat>
          <c:val>
            <c:numRef>
              <c:f>'RES MES'!$C$31:$L$31</c:f>
              <c:numCache>
                <c:formatCode>0.0</c:formatCode>
                <c:ptCount val="10"/>
                <c:pt idx="0">
                  <c:v>5</c:v>
                </c:pt>
                <c:pt idx="1">
                  <c:v>5</c:v>
                </c:pt>
                <c:pt idx="2">
                  <c:v>5</c:v>
                </c:pt>
                <c:pt idx="3">
                  <c:v>5</c:v>
                </c:pt>
                <c:pt idx="4">
                  <c:v>5</c:v>
                </c:pt>
                <c:pt idx="5">
                  <c:v>5</c:v>
                </c:pt>
                <c:pt idx="6">
                  <c:v>5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409-4FAB-82B2-122D1FA1835A}"/>
            </c:ext>
          </c:extLst>
        </c:ser>
        <c:ser>
          <c:idx val="3"/>
          <c:order val="3"/>
          <c:tx>
            <c:strRef>
              <c:f>'RES MES'!$B$32</c:f>
              <c:strCache>
                <c:ptCount val="1"/>
                <c:pt idx="0">
                  <c:v>MTTR-REAL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Lbls>
            <c:dLbl>
              <c:idx val="29"/>
              <c:layout>
                <c:manualLayout>
                  <c:x val="0"/>
                  <c:y val="-3.703703703703703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6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C6A-4300-A1EF-DE10ACD7152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'RES MES'!$C$24:$L$24</c:f>
              <c:strCache>
                <c:ptCount val="10"/>
                <c:pt idx="0">
                  <c:v>SEM01</c:v>
                </c:pt>
                <c:pt idx="1">
                  <c:v>SEM02</c:v>
                </c:pt>
                <c:pt idx="2">
                  <c:v>SEM03</c:v>
                </c:pt>
                <c:pt idx="3">
                  <c:v>SEM04</c:v>
                </c:pt>
                <c:pt idx="4">
                  <c:v>SEM05</c:v>
                </c:pt>
                <c:pt idx="5">
                  <c:v>SEM06</c:v>
                </c:pt>
                <c:pt idx="6">
                  <c:v>SEM07</c:v>
                </c:pt>
                <c:pt idx="7">
                  <c:v>SEM08</c:v>
                </c:pt>
                <c:pt idx="8">
                  <c:v>SEM09</c:v>
                </c:pt>
                <c:pt idx="9">
                  <c:v>SEM10</c:v>
                </c:pt>
              </c:strCache>
            </c:strRef>
          </c:cat>
          <c:val>
            <c:numRef>
              <c:f>'RES MES'!$C$32:$L$32</c:f>
              <c:numCache>
                <c:formatCode>0.0</c:formatCode>
                <c:ptCount val="10"/>
                <c:pt idx="0">
                  <c:v>16.689576517652299</c:v>
                </c:pt>
                <c:pt idx="1">
                  <c:v>14.100419217687074</c:v>
                </c:pt>
                <c:pt idx="2">
                  <c:v>12.50333978174603</c:v>
                </c:pt>
                <c:pt idx="3">
                  <c:v>15.683556547619048</c:v>
                </c:pt>
                <c:pt idx="4">
                  <c:v>27.343148384353746</c:v>
                </c:pt>
                <c:pt idx="5">
                  <c:v>17.36071875</c:v>
                </c:pt>
                <c:pt idx="6">
                  <c:v>14.580905629960316</c:v>
                </c:pt>
                <c:pt idx="7">
                  <c:v>30.283952380952382</c:v>
                </c:pt>
                <c:pt idx="8">
                  <c:v>25.897860615079367</c:v>
                </c:pt>
                <c:pt idx="9">
                  <c:v>13.345707961309524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409-4FAB-82B2-122D1FA1835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-1933457856"/>
        <c:axId val="-1933444800"/>
      </c:lineChart>
      <c:catAx>
        <c:axId val="-1933457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-1933444800"/>
        <c:crosses val="autoZero"/>
        <c:auto val="1"/>
        <c:lblAlgn val="ctr"/>
        <c:lblOffset val="100"/>
        <c:noMultiLvlLbl val="0"/>
      </c:catAx>
      <c:valAx>
        <c:axId val="-1933444800"/>
        <c:scaling>
          <c:orientation val="minMax"/>
        </c:scaling>
        <c:delete val="1"/>
        <c:axPos val="l"/>
        <c:numFmt formatCode="0.0" sourceLinked="1"/>
        <c:majorTickMark val="none"/>
        <c:minorTickMark val="none"/>
        <c:tickLblPos val="nextTo"/>
        <c:crossAx val="-19334578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RELACION HORAS</a:t>
            </a:r>
            <a:r>
              <a:rPr lang="es-PE" b="1" baseline="0"/>
              <a:t> DE PARADAS  2024</a:t>
            </a:r>
            <a:endParaRPr lang="es-PE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D9F-4718-9273-5B1F27DB5290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2D9F-4718-9273-5B1F27DB529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'RES MES'!$N$4:$N$5</c:f>
              <c:strCache>
                <c:ptCount val="2"/>
                <c:pt idx="0">
                  <c:v>PREV</c:v>
                </c:pt>
                <c:pt idx="1">
                  <c:v>CORR</c:v>
                </c:pt>
              </c:strCache>
            </c:strRef>
          </c:cat>
          <c:val>
            <c:numRef>
              <c:f>'RES MES'!$P$4:$P$5</c:f>
              <c:numCache>
                <c:formatCode>0%</c:formatCode>
                <c:ptCount val="2"/>
                <c:pt idx="0">
                  <c:v>0.3809672549663331</c:v>
                </c:pt>
                <c:pt idx="1">
                  <c:v>0.62191211723097639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9F-4718-9273-5B1F27DB52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788299072"/>
        <c:axId val="1515703488"/>
      </c:barChart>
      <c:catAx>
        <c:axId val="17882990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515703488"/>
        <c:crosses val="autoZero"/>
        <c:auto val="1"/>
        <c:lblAlgn val="ctr"/>
        <c:lblOffset val="100"/>
        <c:noMultiLvlLbl val="0"/>
      </c:catAx>
      <c:valAx>
        <c:axId val="1515703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882990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5.xml"/><Relationship Id="rId13" Type="http://schemas.openxmlformats.org/officeDocument/2006/relationships/chart" Target="../charts/chart20.xml"/><Relationship Id="rId18" Type="http://schemas.openxmlformats.org/officeDocument/2006/relationships/chart" Target="../charts/chart25.xml"/><Relationship Id="rId3" Type="http://schemas.openxmlformats.org/officeDocument/2006/relationships/chart" Target="../charts/chart10.xml"/><Relationship Id="rId21" Type="http://schemas.openxmlformats.org/officeDocument/2006/relationships/chart" Target="../charts/chart28.xml"/><Relationship Id="rId7" Type="http://schemas.openxmlformats.org/officeDocument/2006/relationships/chart" Target="../charts/chart14.xml"/><Relationship Id="rId12" Type="http://schemas.openxmlformats.org/officeDocument/2006/relationships/chart" Target="../charts/chart19.xml"/><Relationship Id="rId17" Type="http://schemas.openxmlformats.org/officeDocument/2006/relationships/chart" Target="../charts/chart24.xml"/><Relationship Id="rId2" Type="http://schemas.openxmlformats.org/officeDocument/2006/relationships/chart" Target="../charts/chart9.xml"/><Relationship Id="rId16" Type="http://schemas.openxmlformats.org/officeDocument/2006/relationships/chart" Target="../charts/chart23.xml"/><Relationship Id="rId20" Type="http://schemas.openxmlformats.org/officeDocument/2006/relationships/chart" Target="../charts/chart27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11" Type="http://schemas.openxmlformats.org/officeDocument/2006/relationships/chart" Target="../charts/chart18.xml"/><Relationship Id="rId5" Type="http://schemas.openxmlformats.org/officeDocument/2006/relationships/chart" Target="../charts/chart12.xml"/><Relationship Id="rId15" Type="http://schemas.openxmlformats.org/officeDocument/2006/relationships/chart" Target="../charts/chart22.xml"/><Relationship Id="rId23" Type="http://schemas.openxmlformats.org/officeDocument/2006/relationships/chart" Target="../charts/chart30.xml"/><Relationship Id="rId10" Type="http://schemas.openxmlformats.org/officeDocument/2006/relationships/chart" Target="../charts/chart17.xml"/><Relationship Id="rId19" Type="http://schemas.openxmlformats.org/officeDocument/2006/relationships/chart" Target="../charts/chart26.xml"/><Relationship Id="rId4" Type="http://schemas.openxmlformats.org/officeDocument/2006/relationships/chart" Target="../charts/chart11.xml"/><Relationship Id="rId9" Type="http://schemas.openxmlformats.org/officeDocument/2006/relationships/chart" Target="../charts/chart16.xml"/><Relationship Id="rId14" Type="http://schemas.openxmlformats.org/officeDocument/2006/relationships/chart" Target="../charts/chart21.xml"/><Relationship Id="rId22" Type="http://schemas.openxmlformats.org/officeDocument/2006/relationships/chart" Target="../charts/chart29.xml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8.xml"/><Relationship Id="rId3" Type="http://schemas.openxmlformats.org/officeDocument/2006/relationships/chart" Target="../charts/chart33.xml"/><Relationship Id="rId7" Type="http://schemas.openxmlformats.org/officeDocument/2006/relationships/chart" Target="../charts/chart37.xml"/><Relationship Id="rId2" Type="http://schemas.openxmlformats.org/officeDocument/2006/relationships/chart" Target="../charts/chart32.xml"/><Relationship Id="rId1" Type="http://schemas.openxmlformats.org/officeDocument/2006/relationships/chart" Target="../charts/chart31.xml"/><Relationship Id="rId6" Type="http://schemas.openxmlformats.org/officeDocument/2006/relationships/chart" Target="../charts/chart36.xml"/><Relationship Id="rId5" Type="http://schemas.openxmlformats.org/officeDocument/2006/relationships/chart" Target="../charts/chart35.xml"/><Relationship Id="rId10" Type="http://schemas.openxmlformats.org/officeDocument/2006/relationships/chart" Target="../charts/chart40.xml"/><Relationship Id="rId4" Type="http://schemas.openxmlformats.org/officeDocument/2006/relationships/chart" Target="../charts/chart34.xml"/><Relationship Id="rId9" Type="http://schemas.openxmlformats.org/officeDocument/2006/relationships/chart" Target="../charts/chart39.xml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chart" Target="../charts/chart48.xml"/><Relationship Id="rId13" Type="http://schemas.openxmlformats.org/officeDocument/2006/relationships/chart" Target="../charts/chart53.xml"/><Relationship Id="rId3" Type="http://schemas.openxmlformats.org/officeDocument/2006/relationships/chart" Target="../charts/chart43.xml"/><Relationship Id="rId7" Type="http://schemas.openxmlformats.org/officeDocument/2006/relationships/chart" Target="../charts/chart47.xml"/><Relationship Id="rId12" Type="http://schemas.openxmlformats.org/officeDocument/2006/relationships/chart" Target="../charts/chart52.xml"/><Relationship Id="rId2" Type="http://schemas.openxmlformats.org/officeDocument/2006/relationships/chart" Target="../charts/chart42.xml"/><Relationship Id="rId16" Type="http://schemas.openxmlformats.org/officeDocument/2006/relationships/chart" Target="../charts/chart56.xml"/><Relationship Id="rId1" Type="http://schemas.openxmlformats.org/officeDocument/2006/relationships/chart" Target="../charts/chart41.xml"/><Relationship Id="rId6" Type="http://schemas.openxmlformats.org/officeDocument/2006/relationships/chart" Target="../charts/chart46.xml"/><Relationship Id="rId11" Type="http://schemas.openxmlformats.org/officeDocument/2006/relationships/chart" Target="../charts/chart51.xml"/><Relationship Id="rId5" Type="http://schemas.openxmlformats.org/officeDocument/2006/relationships/chart" Target="../charts/chart45.xml"/><Relationship Id="rId15" Type="http://schemas.openxmlformats.org/officeDocument/2006/relationships/chart" Target="../charts/chart55.xml"/><Relationship Id="rId10" Type="http://schemas.openxmlformats.org/officeDocument/2006/relationships/chart" Target="../charts/chart50.xml"/><Relationship Id="rId4" Type="http://schemas.openxmlformats.org/officeDocument/2006/relationships/chart" Target="../charts/chart44.xml"/><Relationship Id="rId9" Type="http://schemas.openxmlformats.org/officeDocument/2006/relationships/chart" Target="../charts/chart49.xml"/><Relationship Id="rId14" Type="http://schemas.openxmlformats.org/officeDocument/2006/relationships/chart" Target="../charts/chart54.xml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4.xml"/><Relationship Id="rId13" Type="http://schemas.openxmlformats.org/officeDocument/2006/relationships/chart" Target="../charts/chart69.xml"/><Relationship Id="rId18" Type="http://schemas.openxmlformats.org/officeDocument/2006/relationships/chart" Target="../charts/chart74.xml"/><Relationship Id="rId3" Type="http://schemas.openxmlformats.org/officeDocument/2006/relationships/chart" Target="../charts/chart59.xml"/><Relationship Id="rId21" Type="http://schemas.openxmlformats.org/officeDocument/2006/relationships/chart" Target="../charts/chart77.xml"/><Relationship Id="rId7" Type="http://schemas.openxmlformats.org/officeDocument/2006/relationships/chart" Target="../charts/chart63.xml"/><Relationship Id="rId12" Type="http://schemas.openxmlformats.org/officeDocument/2006/relationships/chart" Target="../charts/chart68.xml"/><Relationship Id="rId17" Type="http://schemas.openxmlformats.org/officeDocument/2006/relationships/chart" Target="../charts/chart73.xml"/><Relationship Id="rId2" Type="http://schemas.openxmlformats.org/officeDocument/2006/relationships/chart" Target="../charts/chart58.xml"/><Relationship Id="rId16" Type="http://schemas.openxmlformats.org/officeDocument/2006/relationships/chart" Target="../charts/chart72.xml"/><Relationship Id="rId20" Type="http://schemas.openxmlformats.org/officeDocument/2006/relationships/chart" Target="../charts/chart76.xml"/><Relationship Id="rId1" Type="http://schemas.openxmlformats.org/officeDocument/2006/relationships/chart" Target="../charts/chart57.xml"/><Relationship Id="rId6" Type="http://schemas.openxmlformats.org/officeDocument/2006/relationships/chart" Target="../charts/chart62.xml"/><Relationship Id="rId11" Type="http://schemas.openxmlformats.org/officeDocument/2006/relationships/chart" Target="../charts/chart67.xml"/><Relationship Id="rId5" Type="http://schemas.openxmlformats.org/officeDocument/2006/relationships/chart" Target="../charts/chart61.xml"/><Relationship Id="rId15" Type="http://schemas.openxmlformats.org/officeDocument/2006/relationships/chart" Target="../charts/chart71.xml"/><Relationship Id="rId10" Type="http://schemas.openxmlformats.org/officeDocument/2006/relationships/chart" Target="../charts/chart66.xml"/><Relationship Id="rId19" Type="http://schemas.openxmlformats.org/officeDocument/2006/relationships/chart" Target="../charts/chart75.xml"/><Relationship Id="rId4" Type="http://schemas.openxmlformats.org/officeDocument/2006/relationships/chart" Target="../charts/chart60.xml"/><Relationship Id="rId9" Type="http://schemas.openxmlformats.org/officeDocument/2006/relationships/chart" Target="../charts/chart65.xml"/><Relationship Id="rId14" Type="http://schemas.openxmlformats.org/officeDocument/2006/relationships/chart" Target="../charts/chart70.xml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5.xml"/><Relationship Id="rId3" Type="http://schemas.openxmlformats.org/officeDocument/2006/relationships/chart" Target="../charts/chart80.xml"/><Relationship Id="rId7" Type="http://schemas.openxmlformats.org/officeDocument/2006/relationships/chart" Target="../charts/chart84.xml"/><Relationship Id="rId2" Type="http://schemas.openxmlformats.org/officeDocument/2006/relationships/chart" Target="../charts/chart79.xml"/><Relationship Id="rId1" Type="http://schemas.openxmlformats.org/officeDocument/2006/relationships/chart" Target="../charts/chart78.xml"/><Relationship Id="rId6" Type="http://schemas.openxmlformats.org/officeDocument/2006/relationships/chart" Target="../charts/chart83.xml"/><Relationship Id="rId11" Type="http://schemas.openxmlformats.org/officeDocument/2006/relationships/chart" Target="../charts/chart88.xml"/><Relationship Id="rId5" Type="http://schemas.openxmlformats.org/officeDocument/2006/relationships/chart" Target="../charts/chart82.xml"/><Relationship Id="rId10" Type="http://schemas.openxmlformats.org/officeDocument/2006/relationships/chart" Target="../charts/chart87.xml"/><Relationship Id="rId4" Type="http://schemas.openxmlformats.org/officeDocument/2006/relationships/chart" Target="../charts/chart81.xml"/><Relationship Id="rId9" Type="http://schemas.openxmlformats.org/officeDocument/2006/relationships/chart" Target="../charts/chart86.xml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6.xml"/><Relationship Id="rId13" Type="http://schemas.openxmlformats.org/officeDocument/2006/relationships/chart" Target="../charts/chart101.xml"/><Relationship Id="rId3" Type="http://schemas.openxmlformats.org/officeDocument/2006/relationships/chart" Target="../charts/chart91.xml"/><Relationship Id="rId7" Type="http://schemas.openxmlformats.org/officeDocument/2006/relationships/chart" Target="../charts/chart95.xml"/><Relationship Id="rId12" Type="http://schemas.openxmlformats.org/officeDocument/2006/relationships/chart" Target="../charts/chart100.xml"/><Relationship Id="rId2" Type="http://schemas.openxmlformats.org/officeDocument/2006/relationships/chart" Target="../charts/chart90.xml"/><Relationship Id="rId1" Type="http://schemas.openxmlformats.org/officeDocument/2006/relationships/chart" Target="../charts/chart89.xml"/><Relationship Id="rId6" Type="http://schemas.openxmlformats.org/officeDocument/2006/relationships/chart" Target="../charts/chart94.xml"/><Relationship Id="rId11" Type="http://schemas.openxmlformats.org/officeDocument/2006/relationships/chart" Target="../charts/chart99.xml"/><Relationship Id="rId5" Type="http://schemas.openxmlformats.org/officeDocument/2006/relationships/chart" Target="../charts/chart93.xml"/><Relationship Id="rId10" Type="http://schemas.openxmlformats.org/officeDocument/2006/relationships/chart" Target="../charts/chart98.xml"/><Relationship Id="rId4" Type="http://schemas.openxmlformats.org/officeDocument/2006/relationships/chart" Target="../charts/chart92.xml"/><Relationship Id="rId9" Type="http://schemas.openxmlformats.org/officeDocument/2006/relationships/chart" Target="../charts/chart97.xml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09.xml"/><Relationship Id="rId13" Type="http://schemas.openxmlformats.org/officeDocument/2006/relationships/chart" Target="../charts/chart114.xml"/><Relationship Id="rId3" Type="http://schemas.openxmlformats.org/officeDocument/2006/relationships/chart" Target="../charts/chart104.xml"/><Relationship Id="rId7" Type="http://schemas.openxmlformats.org/officeDocument/2006/relationships/chart" Target="../charts/chart108.xml"/><Relationship Id="rId12" Type="http://schemas.openxmlformats.org/officeDocument/2006/relationships/chart" Target="../charts/chart113.xml"/><Relationship Id="rId2" Type="http://schemas.openxmlformats.org/officeDocument/2006/relationships/chart" Target="../charts/chart103.xml"/><Relationship Id="rId1" Type="http://schemas.openxmlformats.org/officeDocument/2006/relationships/chart" Target="../charts/chart102.xml"/><Relationship Id="rId6" Type="http://schemas.openxmlformats.org/officeDocument/2006/relationships/chart" Target="../charts/chart107.xml"/><Relationship Id="rId11" Type="http://schemas.openxmlformats.org/officeDocument/2006/relationships/chart" Target="../charts/chart112.xml"/><Relationship Id="rId5" Type="http://schemas.openxmlformats.org/officeDocument/2006/relationships/chart" Target="../charts/chart106.xml"/><Relationship Id="rId10" Type="http://schemas.openxmlformats.org/officeDocument/2006/relationships/chart" Target="../charts/chart111.xml"/><Relationship Id="rId4" Type="http://schemas.openxmlformats.org/officeDocument/2006/relationships/chart" Target="../charts/chart105.xml"/><Relationship Id="rId9" Type="http://schemas.openxmlformats.org/officeDocument/2006/relationships/chart" Target="../charts/chart110.xml"/></Relationships>
</file>

<file path=xl/drawings/_rels/drawing17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22.xml"/><Relationship Id="rId3" Type="http://schemas.openxmlformats.org/officeDocument/2006/relationships/chart" Target="../charts/chart117.xml"/><Relationship Id="rId7" Type="http://schemas.openxmlformats.org/officeDocument/2006/relationships/chart" Target="../charts/chart121.xml"/><Relationship Id="rId2" Type="http://schemas.openxmlformats.org/officeDocument/2006/relationships/chart" Target="../charts/chart116.xml"/><Relationship Id="rId1" Type="http://schemas.openxmlformats.org/officeDocument/2006/relationships/chart" Target="../charts/chart115.xml"/><Relationship Id="rId6" Type="http://schemas.openxmlformats.org/officeDocument/2006/relationships/chart" Target="../charts/chart120.xml"/><Relationship Id="rId5" Type="http://schemas.openxmlformats.org/officeDocument/2006/relationships/chart" Target="../charts/chart119.xml"/><Relationship Id="rId10" Type="http://schemas.openxmlformats.org/officeDocument/2006/relationships/chart" Target="../charts/chart124.xml"/><Relationship Id="rId4" Type="http://schemas.openxmlformats.org/officeDocument/2006/relationships/chart" Target="../charts/chart118.xml"/><Relationship Id="rId9" Type="http://schemas.openxmlformats.org/officeDocument/2006/relationships/chart" Target="../charts/chart123.xml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7.xml"/><Relationship Id="rId2" Type="http://schemas.openxmlformats.org/officeDocument/2006/relationships/chart" Target="../charts/chart126.xml"/><Relationship Id="rId1" Type="http://schemas.openxmlformats.org/officeDocument/2006/relationships/chart" Target="../charts/chart125.xml"/><Relationship Id="rId5" Type="http://schemas.openxmlformats.org/officeDocument/2006/relationships/chart" Target="../charts/chart129.xml"/><Relationship Id="rId4" Type="http://schemas.openxmlformats.org/officeDocument/2006/relationships/chart" Target="../charts/chart128.xml"/></Relationships>
</file>

<file path=xl/drawings/_rels/drawing2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37.xml"/><Relationship Id="rId13" Type="http://schemas.openxmlformats.org/officeDocument/2006/relationships/chart" Target="../charts/chart142.xml"/><Relationship Id="rId18" Type="http://schemas.openxmlformats.org/officeDocument/2006/relationships/chart" Target="../charts/chart147.xml"/><Relationship Id="rId3" Type="http://schemas.openxmlformats.org/officeDocument/2006/relationships/chart" Target="../charts/chart132.xml"/><Relationship Id="rId7" Type="http://schemas.openxmlformats.org/officeDocument/2006/relationships/chart" Target="../charts/chart136.xml"/><Relationship Id="rId12" Type="http://schemas.openxmlformats.org/officeDocument/2006/relationships/chart" Target="../charts/chart141.xml"/><Relationship Id="rId17" Type="http://schemas.openxmlformats.org/officeDocument/2006/relationships/chart" Target="../charts/chart146.xml"/><Relationship Id="rId2" Type="http://schemas.openxmlformats.org/officeDocument/2006/relationships/chart" Target="../charts/chart131.xml"/><Relationship Id="rId16" Type="http://schemas.openxmlformats.org/officeDocument/2006/relationships/chart" Target="../charts/chart145.xml"/><Relationship Id="rId1" Type="http://schemas.openxmlformats.org/officeDocument/2006/relationships/chart" Target="../charts/chart130.xml"/><Relationship Id="rId6" Type="http://schemas.openxmlformats.org/officeDocument/2006/relationships/chart" Target="../charts/chart135.xml"/><Relationship Id="rId11" Type="http://schemas.openxmlformats.org/officeDocument/2006/relationships/chart" Target="../charts/chart140.xml"/><Relationship Id="rId5" Type="http://schemas.openxmlformats.org/officeDocument/2006/relationships/chart" Target="../charts/chart134.xml"/><Relationship Id="rId15" Type="http://schemas.openxmlformats.org/officeDocument/2006/relationships/chart" Target="../charts/chart144.xml"/><Relationship Id="rId10" Type="http://schemas.openxmlformats.org/officeDocument/2006/relationships/chart" Target="../charts/chart139.xml"/><Relationship Id="rId19" Type="http://schemas.openxmlformats.org/officeDocument/2006/relationships/chart" Target="../charts/chart148.xml"/><Relationship Id="rId4" Type="http://schemas.openxmlformats.org/officeDocument/2006/relationships/chart" Target="../charts/chart133.xml"/><Relationship Id="rId9" Type="http://schemas.openxmlformats.org/officeDocument/2006/relationships/chart" Target="../charts/chart138.xml"/><Relationship Id="rId14" Type="http://schemas.openxmlformats.org/officeDocument/2006/relationships/chart" Target="../charts/chart143.xml"/></Relationships>
</file>

<file path=xl/drawings/_rels/drawing2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56.xml"/><Relationship Id="rId13" Type="http://schemas.openxmlformats.org/officeDocument/2006/relationships/chart" Target="../charts/chart161.xml"/><Relationship Id="rId18" Type="http://schemas.openxmlformats.org/officeDocument/2006/relationships/chart" Target="../charts/chart166.xml"/><Relationship Id="rId26" Type="http://schemas.openxmlformats.org/officeDocument/2006/relationships/chart" Target="../charts/chart174.xml"/><Relationship Id="rId3" Type="http://schemas.openxmlformats.org/officeDocument/2006/relationships/chart" Target="../charts/chart151.xml"/><Relationship Id="rId21" Type="http://schemas.openxmlformats.org/officeDocument/2006/relationships/chart" Target="../charts/chart169.xml"/><Relationship Id="rId7" Type="http://schemas.openxmlformats.org/officeDocument/2006/relationships/chart" Target="../charts/chart155.xml"/><Relationship Id="rId12" Type="http://schemas.openxmlformats.org/officeDocument/2006/relationships/chart" Target="../charts/chart160.xml"/><Relationship Id="rId17" Type="http://schemas.openxmlformats.org/officeDocument/2006/relationships/chart" Target="../charts/chart165.xml"/><Relationship Id="rId25" Type="http://schemas.openxmlformats.org/officeDocument/2006/relationships/chart" Target="../charts/chart173.xml"/><Relationship Id="rId2" Type="http://schemas.openxmlformats.org/officeDocument/2006/relationships/chart" Target="../charts/chart150.xml"/><Relationship Id="rId16" Type="http://schemas.openxmlformats.org/officeDocument/2006/relationships/chart" Target="../charts/chart164.xml"/><Relationship Id="rId20" Type="http://schemas.openxmlformats.org/officeDocument/2006/relationships/chart" Target="../charts/chart168.xml"/><Relationship Id="rId1" Type="http://schemas.openxmlformats.org/officeDocument/2006/relationships/chart" Target="../charts/chart149.xml"/><Relationship Id="rId6" Type="http://schemas.openxmlformats.org/officeDocument/2006/relationships/chart" Target="../charts/chart154.xml"/><Relationship Id="rId11" Type="http://schemas.openxmlformats.org/officeDocument/2006/relationships/chart" Target="../charts/chart159.xml"/><Relationship Id="rId24" Type="http://schemas.openxmlformats.org/officeDocument/2006/relationships/chart" Target="../charts/chart172.xml"/><Relationship Id="rId5" Type="http://schemas.openxmlformats.org/officeDocument/2006/relationships/chart" Target="../charts/chart153.xml"/><Relationship Id="rId15" Type="http://schemas.openxmlformats.org/officeDocument/2006/relationships/chart" Target="../charts/chart163.xml"/><Relationship Id="rId23" Type="http://schemas.openxmlformats.org/officeDocument/2006/relationships/chart" Target="../charts/chart171.xml"/><Relationship Id="rId10" Type="http://schemas.openxmlformats.org/officeDocument/2006/relationships/chart" Target="../charts/chart158.xml"/><Relationship Id="rId19" Type="http://schemas.openxmlformats.org/officeDocument/2006/relationships/chart" Target="../charts/chart167.xml"/><Relationship Id="rId4" Type="http://schemas.openxmlformats.org/officeDocument/2006/relationships/chart" Target="../charts/chart152.xml"/><Relationship Id="rId9" Type="http://schemas.openxmlformats.org/officeDocument/2006/relationships/chart" Target="../charts/chart157.xml"/><Relationship Id="rId14" Type="http://schemas.openxmlformats.org/officeDocument/2006/relationships/chart" Target="../charts/chart162.xml"/><Relationship Id="rId22" Type="http://schemas.openxmlformats.org/officeDocument/2006/relationships/chart" Target="../charts/chart170.xml"/><Relationship Id="rId27" Type="http://schemas.openxmlformats.org/officeDocument/2006/relationships/chart" Target="../charts/chart175.xml"/></Relationships>
</file>

<file path=xl/drawings/_rels/drawing2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83.xml"/><Relationship Id="rId3" Type="http://schemas.openxmlformats.org/officeDocument/2006/relationships/chart" Target="../charts/chart178.xml"/><Relationship Id="rId7" Type="http://schemas.openxmlformats.org/officeDocument/2006/relationships/chart" Target="../charts/chart182.xml"/><Relationship Id="rId12" Type="http://schemas.openxmlformats.org/officeDocument/2006/relationships/chart" Target="../charts/chart187.xml"/><Relationship Id="rId2" Type="http://schemas.openxmlformats.org/officeDocument/2006/relationships/chart" Target="../charts/chart177.xml"/><Relationship Id="rId1" Type="http://schemas.openxmlformats.org/officeDocument/2006/relationships/chart" Target="../charts/chart176.xml"/><Relationship Id="rId6" Type="http://schemas.openxmlformats.org/officeDocument/2006/relationships/chart" Target="../charts/chart181.xml"/><Relationship Id="rId11" Type="http://schemas.openxmlformats.org/officeDocument/2006/relationships/chart" Target="../charts/chart186.xml"/><Relationship Id="rId5" Type="http://schemas.openxmlformats.org/officeDocument/2006/relationships/chart" Target="../charts/chart180.xml"/><Relationship Id="rId10" Type="http://schemas.openxmlformats.org/officeDocument/2006/relationships/chart" Target="../charts/chart185.xml"/><Relationship Id="rId4" Type="http://schemas.openxmlformats.org/officeDocument/2006/relationships/chart" Target="../charts/chart179.xml"/><Relationship Id="rId9" Type="http://schemas.openxmlformats.org/officeDocument/2006/relationships/chart" Target="../charts/chart184.xml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95.xml"/><Relationship Id="rId13" Type="http://schemas.openxmlformats.org/officeDocument/2006/relationships/chart" Target="../charts/chart200.xml"/><Relationship Id="rId18" Type="http://schemas.openxmlformats.org/officeDocument/2006/relationships/chart" Target="../charts/chart205.xml"/><Relationship Id="rId3" Type="http://schemas.openxmlformats.org/officeDocument/2006/relationships/chart" Target="../charts/chart190.xml"/><Relationship Id="rId21" Type="http://schemas.openxmlformats.org/officeDocument/2006/relationships/chart" Target="../charts/chart208.xml"/><Relationship Id="rId7" Type="http://schemas.openxmlformats.org/officeDocument/2006/relationships/chart" Target="../charts/chart194.xml"/><Relationship Id="rId12" Type="http://schemas.openxmlformats.org/officeDocument/2006/relationships/chart" Target="../charts/chart199.xml"/><Relationship Id="rId17" Type="http://schemas.openxmlformats.org/officeDocument/2006/relationships/chart" Target="../charts/chart204.xml"/><Relationship Id="rId2" Type="http://schemas.openxmlformats.org/officeDocument/2006/relationships/chart" Target="../charts/chart189.xml"/><Relationship Id="rId16" Type="http://schemas.openxmlformats.org/officeDocument/2006/relationships/chart" Target="../charts/chart203.xml"/><Relationship Id="rId20" Type="http://schemas.openxmlformats.org/officeDocument/2006/relationships/chart" Target="../charts/chart207.xml"/><Relationship Id="rId1" Type="http://schemas.openxmlformats.org/officeDocument/2006/relationships/chart" Target="../charts/chart188.xml"/><Relationship Id="rId6" Type="http://schemas.openxmlformats.org/officeDocument/2006/relationships/chart" Target="../charts/chart193.xml"/><Relationship Id="rId11" Type="http://schemas.openxmlformats.org/officeDocument/2006/relationships/chart" Target="../charts/chart198.xml"/><Relationship Id="rId24" Type="http://schemas.openxmlformats.org/officeDocument/2006/relationships/chart" Target="../charts/chart211.xml"/><Relationship Id="rId5" Type="http://schemas.openxmlformats.org/officeDocument/2006/relationships/chart" Target="../charts/chart192.xml"/><Relationship Id="rId15" Type="http://schemas.openxmlformats.org/officeDocument/2006/relationships/chart" Target="../charts/chart202.xml"/><Relationship Id="rId23" Type="http://schemas.openxmlformats.org/officeDocument/2006/relationships/chart" Target="../charts/chart210.xml"/><Relationship Id="rId10" Type="http://schemas.openxmlformats.org/officeDocument/2006/relationships/chart" Target="../charts/chart197.xml"/><Relationship Id="rId19" Type="http://schemas.openxmlformats.org/officeDocument/2006/relationships/chart" Target="../charts/chart206.xml"/><Relationship Id="rId4" Type="http://schemas.openxmlformats.org/officeDocument/2006/relationships/chart" Target="../charts/chart191.xml"/><Relationship Id="rId9" Type="http://schemas.openxmlformats.org/officeDocument/2006/relationships/chart" Target="../charts/chart196.xml"/><Relationship Id="rId14" Type="http://schemas.openxmlformats.org/officeDocument/2006/relationships/chart" Target="../charts/chart201.xml"/><Relationship Id="rId22" Type="http://schemas.openxmlformats.org/officeDocument/2006/relationships/chart" Target="../charts/chart209.xml"/></Relationships>
</file>

<file path=xl/drawings/_rels/drawing2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19.xml"/><Relationship Id="rId3" Type="http://schemas.openxmlformats.org/officeDocument/2006/relationships/chart" Target="../charts/chart214.xml"/><Relationship Id="rId7" Type="http://schemas.openxmlformats.org/officeDocument/2006/relationships/chart" Target="../charts/chart218.xml"/><Relationship Id="rId2" Type="http://schemas.openxmlformats.org/officeDocument/2006/relationships/chart" Target="../charts/chart213.xml"/><Relationship Id="rId1" Type="http://schemas.openxmlformats.org/officeDocument/2006/relationships/chart" Target="../charts/chart212.xml"/><Relationship Id="rId6" Type="http://schemas.openxmlformats.org/officeDocument/2006/relationships/chart" Target="../charts/chart217.xml"/><Relationship Id="rId5" Type="http://schemas.openxmlformats.org/officeDocument/2006/relationships/chart" Target="../charts/chart216.xml"/><Relationship Id="rId10" Type="http://schemas.openxmlformats.org/officeDocument/2006/relationships/chart" Target="../charts/chart221.xml"/><Relationship Id="rId4" Type="http://schemas.openxmlformats.org/officeDocument/2006/relationships/chart" Target="../charts/chart215.xml"/><Relationship Id="rId9" Type="http://schemas.openxmlformats.org/officeDocument/2006/relationships/chart" Target="../charts/chart220.xml"/></Relationships>
</file>

<file path=xl/drawings/_rels/drawing29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29.xml"/><Relationship Id="rId13" Type="http://schemas.openxmlformats.org/officeDocument/2006/relationships/chart" Target="../charts/chart234.xml"/><Relationship Id="rId18" Type="http://schemas.openxmlformats.org/officeDocument/2006/relationships/chart" Target="../charts/chart239.xml"/><Relationship Id="rId3" Type="http://schemas.openxmlformats.org/officeDocument/2006/relationships/chart" Target="../charts/chart224.xml"/><Relationship Id="rId7" Type="http://schemas.openxmlformats.org/officeDocument/2006/relationships/chart" Target="../charts/chart228.xml"/><Relationship Id="rId12" Type="http://schemas.openxmlformats.org/officeDocument/2006/relationships/chart" Target="../charts/chart233.xml"/><Relationship Id="rId17" Type="http://schemas.openxmlformats.org/officeDocument/2006/relationships/chart" Target="../charts/chart238.xml"/><Relationship Id="rId2" Type="http://schemas.openxmlformats.org/officeDocument/2006/relationships/chart" Target="../charts/chart223.xml"/><Relationship Id="rId16" Type="http://schemas.openxmlformats.org/officeDocument/2006/relationships/chart" Target="../charts/chart237.xml"/><Relationship Id="rId20" Type="http://schemas.openxmlformats.org/officeDocument/2006/relationships/chart" Target="../charts/chart241.xml"/><Relationship Id="rId1" Type="http://schemas.openxmlformats.org/officeDocument/2006/relationships/chart" Target="../charts/chart222.xml"/><Relationship Id="rId6" Type="http://schemas.openxmlformats.org/officeDocument/2006/relationships/chart" Target="../charts/chart227.xml"/><Relationship Id="rId11" Type="http://schemas.openxmlformats.org/officeDocument/2006/relationships/chart" Target="../charts/chart232.xml"/><Relationship Id="rId5" Type="http://schemas.openxmlformats.org/officeDocument/2006/relationships/chart" Target="../charts/chart226.xml"/><Relationship Id="rId15" Type="http://schemas.openxmlformats.org/officeDocument/2006/relationships/chart" Target="../charts/chart236.xml"/><Relationship Id="rId10" Type="http://schemas.openxmlformats.org/officeDocument/2006/relationships/chart" Target="../charts/chart231.xml"/><Relationship Id="rId19" Type="http://schemas.openxmlformats.org/officeDocument/2006/relationships/chart" Target="../charts/chart240.xml"/><Relationship Id="rId4" Type="http://schemas.openxmlformats.org/officeDocument/2006/relationships/chart" Target="../charts/chart225.xml"/><Relationship Id="rId9" Type="http://schemas.openxmlformats.org/officeDocument/2006/relationships/chart" Target="../charts/chart230.xml"/><Relationship Id="rId14" Type="http://schemas.openxmlformats.org/officeDocument/2006/relationships/chart" Target="../charts/chart235.xml"/></Relationships>
</file>

<file path=xl/drawings/_rels/drawing3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49.xml"/><Relationship Id="rId13" Type="http://schemas.openxmlformats.org/officeDocument/2006/relationships/chart" Target="../charts/chart254.xml"/><Relationship Id="rId3" Type="http://schemas.openxmlformats.org/officeDocument/2006/relationships/chart" Target="../charts/chart244.xml"/><Relationship Id="rId7" Type="http://schemas.openxmlformats.org/officeDocument/2006/relationships/chart" Target="../charts/chart248.xml"/><Relationship Id="rId12" Type="http://schemas.openxmlformats.org/officeDocument/2006/relationships/chart" Target="../charts/chart253.xml"/><Relationship Id="rId2" Type="http://schemas.openxmlformats.org/officeDocument/2006/relationships/chart" Target="../charts/chart243.xml"/><Relationship Id="rId1" Type="http://schemas.openxmlformats.org/officeDocument/2006/relationships/chart" Target="../charts/chart242.xml"/><Relationship Id="rId6" Type="http://schemas.openxmlformats.org/officeDocument/2006/relationships/chart" Target="../charts/chart247.xml"/><Relationship Id="rId11" Type="http://schemas.openxmlformats.org/officeDocument/2006/relationships/chart" Target="../charts/chart252.xml"/><Relationship Id="rId5" Type="http://schemas.openxmlformats.org/officeDocument/2006/relationships/chart" Target="../charts/chart246.xml"/><Relationship Id="rId10" Type="http://schemas.openxmlformats.org/officeDocument/2006/relationships/chart" Target="../charts/chart251.xml"/><Relationship Id="rId4" Type="http://schemas.openxmlformats.org/officeDocument/2006/relationships/chart" Target="../charts/chart245.xml"/><Relationship Id="rId9" Type="http://schemas.openxmlformats.org/officeDocument/2006/relationships/chart" Target="../charts/chart250.xml"/><Relationship Id="rId14" Type="http://schemas.openxmlformats.org/officeDocument/2006/relationships/chart" Target="../charts/chart255.xml"/></Relationships>
</file>

<file path=xl/drawings/_rels/drawing3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63.xml"/><Relationship Id="rId13" Type="http://schemas.openxmlformats.org/officeDocument/2006/relationships/chart" Target="../charts/chart268.xml"/><Relationship Id="rId3" Type="http://schemas.openxmlformats.org/officeDocument/2006/relationships/chart" Target="../charts/chart258.xml"/><Relationship Id="rId7" Type="http://schemas.openxmlformats.org/officeDocument/2006/relationships/chart" Target="../charts/chart262.xml"/><Relationship Id="rId12" Type="http://schemas.openxmlformats.org/officeDocument/2006/relationships/chart" Target="../charts/chart267.xml"/><Relationship Id="rId2" Type="http://schemas.openxmlformats.org/officeDocument/2006/relationships/chart" Target="../charts/chart257.xml"/><Relationship Id="rId16" Type="http://schemas.openxmlformats.org/officeDocument/2006/relationships/chart" Target="../charts/chart271.xml"/><Relationship Id="rId1" Type="http://schemas.openxmlformats.org/officeDocument/2006/relationships/chart" Target="../charts/chart256.xml"/><Relationship Id="rId6" Type="http://schemas.openxmlformats.org/officeDocument/2006/relationships/chart" Target="../charts/chart261.xml"/><Relationship Id="rId11" Type="http://schemas.openxmlformats.org/officeDocument/2006/relationships/chart" Target="../charts/chart266.xml"/><Relationship Id="rId5" Type="http://schemas.openxmlformats.org/officeDocument/2006/relationships/chart" Target="../charts/chart260.xml"/><Relationship Id="rId15" Type="http://schemas.openxmlformats.org/officeDocument/2006/relationships/chart" Target="../charts/chart270.xml"/><Relationship Id="rId10" Type="http://schemas.openxmlformats.org/officeDocument/2006/relationships/chart" Target="../charts/chart265.xml"/><Relationship Id="rId4" Type="http://schemas.openxmlformats.org/officeDocument/2006/relationships/chart" Target="../charts/chart259.xml"/><Relationship Id="rId9" Type="http://schemas.openxmlformats.org/officeDocument/2006/relationships/chart" Target="../charts/chart264.xml"/><Relationship Id="rId14" Type="http://schemas.openxmlformats.org/officeDocument/2006/relationships/chart" Target="../charts/chart269.xml"/></Relationships>
</file>

<file path=xl/drawings/_rels/drawing3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79.xml"/><Relationship Id="rId13" Type="http://schemas.openxmlformats.org/officeDocument/2006/relationships/chart" Target="../charts/chart284.xml"/><Relationship Id="rId3" Type="http://schemas.openxmlformats.org/officeDocument/2006/relationships/chart" Target="../charts/chart274.xml"/><Relationship Id="rId7" Type="http://schemas.openxmlformats.org/officeDocument/2006/relationships/chart" Target="../charts/chart278.xml"/><Relationship Id="rId12" Type="http://schemas.openxmlformats.org/officeDocument/2006/relationships/chart" Target="../charts/chart283.xml"/><Relationship Id="rId2" Type="http://schemas.openxmlformats.org/officeDocument/2006/relationships/chart" Target="../charts/chart273.xml"/><Relationship Id="rId1" Type="http://schemas.openxmlformats.org/officeDocument/2006/relationships/chart" Target="../charts/chart272.xml"/><Relationship Id="rId6" Type="http://schemas.openxmlformats.org/officeDocument/2006/relationships/chart" Target="../charts/chart277.xml"/><Relationship Id="rId11" Type="http://schemas.openxmlformats.org/officeDocument/2006/relationships/chart" Target="../charts/chart282.xml"/><Relationship Id="rId5" Type="http://schemas.openxmlformats.org/officeDocument/2006/relationships/chart" Target="../charts/chart276.xml"/><Relationship Id="rId15" Type="http://schemas.openxmlformats.org/officeDocument/2006/relationships/chart" Target="../charts/chart286.xml"/><Relationship Id="rId10" Type="http://schemas.openxmlformats.org/officeDocument/2006/relationships/chart" Target="../charts/chart281.xml"/><Relationship Id="rId4" Type="http://schemas.openxmlformats.org/officeDocument/2006/relationships/chart" Target="../charts/chart275.xml"/><Relationship Id="rId9" Type="http://schemas.openxmlformats.org/officeDocument/2006/relationships/chart" Target="../charts/chart280.xml"/><Relationship Id="rId14" Type="http://schemas.openxmlformats.org/officeDocument/2006/relationships/chart" Target="../charts/chart285.xml"/></Relationships>
</file>

<file path=xl/drawings/_rels/drawing3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94.xml"/><Relationship Id="rId3" Type="http://schemas.openxmlformats.org/officeDocument/2006/relationships/chart" Target="../charts/chart289.xml"/><Relationship Id="rId7" Type="http://schemas.openxmlformats.org/officeDocument/2006/relationships/chart" Target="../charts/chart293.xml"/><Relationship Id="rId12" Type="http://schemas.openxmlformats.org/officeDocument/2006/relationships/chart" Target="../charts/chart298.xml"/><Relationship Id="rId2" Type="http://schemas.openxmlformats.org/officeDocument/2006/relationships/chart" Target="../charts/chart288.xml"/><Relationship Id="rId1" Type="http://schemas.openxmlformats.org/officeDocument/2006/relationships/chart" Target="../charts/chart287.xml"/><Relationship Id="rId6" Type="http://schemas.openxmlformats.org/officeDocument/2006/relationships/chart" Target="../charts/chart292.xml"/><Relationship Id="rId11" Type="http://schemas.openxmlformats.org/officeDocument/2006/relationships/chart" Target="../charts/chart297.xml"/><Relationship Id="rId5" Type="http://schemas.openxmlformats.org/officeDocument/2006/relationships/chart" Target="../charts/chart291.xml"/><Relationship Id="rId10" Type="http://schemas.openxmlformats.org/officeDocument/2006/relationships/chart" Target="../charts/chart296.xml"/><Relationship Id="rId4" Type="http://schemas.openxmlformats.org/officeDocument/2006/relationships/chart" Target="../charts/chart290.xml"/><Relationship Id="rId9" Type="http://schemas.openxmlformats.org/officeDocument/2006/relationships/chart" Target="../charts/chart295.xml"/></Relationships>
</file>

<file path=xl/drawings/_rels/drawing3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06.xml"/><Relationship Id="rId3" Type="http://schemas.openxmlformats.org/officeDocument/2006/relationships/chart" Target="../charts/chart301.xml"/><Relationship Id="rId7" Type="http://schemas.openxmlformats.org/officeDocument/2006/relationships/chart" Target="../charts/chart305.xml"/><Relationship Id="rId12" Type="http://schemas.openxmlformats.org/officeDocument/2006/relationships/chart" Target="../charts/chart310.xml"/><Relationship Id="rId2" Type="http://schemas.openxmlformats.org/officeDocument/2006/relationships/chart" Target="../charts/chart300.xml"/><Relationship Id="rId1" Type="http://schemas.openxmlformats.org/officeDocument/2006/relationships/chart" Target="../charts/chart299.xml"/><Relationship Id="rId6" Type="http://schemas.openxmlformats.org/officeDocument/2006/relationships/chart" Target="../charts/chart304.xml"/><Relationship Id="rId11" Type="http://schemas.openxmlformats.org/officeDocument/2006/relationships/chart" Target="../charts/chart309.xml"/><Relationship Id="rId5" Type="http://schemas.openxmlformats.org/officeDocument/2006/relationships/chart" Target="../charts/chart303.xml"/><Relationship Id="rId10" Type="http://schemas.openxmlformats.org/officeDocument/2006/relationships/chart" Target="../charts/chart308.xml"/><Relationship Id="rId4" Type="http://schemas.openxmlformats.org/officeDocument/2006/relationships/chart" Target="../charts/chart302.xml"/><Relationship Id="rId9" Type="http://schemas.openxmlformats.org/officeDocument/2006/relationships/chart" Target="../charts/chart307.xml"/></Relationships>
</file>

<file path=xl/drawings/_rels/drawing40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18.xml"/><Relationship Id="rId13" Type="http://schemas.openxmlformats.org/officeDocument/2006/relationships/chart" Target="../charts/chart323.xml"/><Relationship Id="rId18" Type="http://schemas.openxmlformats.org/officeDocument/2006/relationships/chart" Target="../charts/chart328.xml"/><Relationship Id="rId3" Type="http://schemas.openxmlformats.org/officeDocument/2006/relationships/chart" Target="../charts/chart313.xml"/><Relationship Id="rId21" Type="http://schemas.openxmlformats.org/officeDocument/2006/relationships/chart" Target="../charts/chart331.xml"/><Relationship Id="rId7" Type="http://schemas.openxmlformats.org/officeDocument/2006/relationships/chart" Target="../charts/chart317.xml"/><Relationship Id="rId12" Type="http://schemas.openxmlformats.org/officeDocument/2006/relationships/chart" Target="../charts/chart322.xml"/><Relationship Id="rId17" Type="http://schemas.openxmlformats.org/officeDocument/2006/relationships/chart" Target="../charts/chart327.xml"/><Relationship Id="rId2" Type="http://schemas.openxmlformats.org/officeDocument/2006/relationships/chart" Target="../charts/chart312.xml"/><Relationship Id="rId16" Type="http://schemas.openxmlformats.org/officeDocument/2006/relationships/chart" Target="../charts/chart326.xml"/><Relationship Id="rId20" Type="http://schemas.openxmlformats.org/officeDocument/2006/relationships/chart" Target="../charts/chart330.xml"/><Relationship Id="rId1" Type="http://schemas.openxmlformats.org/officeDocument/2006/relationships/chart" Target="../charts/chart311.xml"/><Relationship Id="rId6" Type="http://schemas.openxmlformats.org/officeDocument/2006/relationships/chart" Target="../charts/chart316.xml"/><Relationship Id="rId11" Type="http://schemas.openxmlformats.org/officeDocument/2006/relationships/chart" Target="../charts/chart321.xml"/><Relationship Id="rId5" Type="http://schemas.openxmlformats.org/officeDocument/2006/relationships/chart" Target="../charts/chart315.xml"/><Relationship Id="rId15" Type="http://schemas.openxmlformats.org/officeDocument/2006/relationships/chart" Target="../charts/chart325.xml"/><Relationship Id="rId10" Type="http://schemas.openxmlformats.org/officeDocument/2006/relationships/chart" Target="../charts/chart320.xml"/><Relationship Id="rId19" Type="http://schemas.openxmlformats.org/officeDocument/2006/relationships/chart" Target="../charts/chart329.xml"/><Relationship Id="rId4" Type="http://schemas.openxmlformats.org/officeDocument/2006/relationships/chart" Target="../charts/chart314.xml"/><Relationship Id="rId9" Type="http://schemas.openxmlformats.org/officeDocument/2006/relationships/chart" Target="../charts/chart319.xml"/><Relationship Id="rId14" Type="http://schemas.openxmlformats.org/officeDocument/2006/relationships/chart" Target="../charts/chart324.xml"/></Relationships>
</file>

<file path=xl/drawings/_rels/drawing4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34.xml"/><Relationship Id="rId2" Type="http://schemas.openxmlformats.org/officeDocument/2006/relationships/chart" Target="../charts/chart333.xml"/><Relationship Id="rId1" Type="http://schemas.openxmlformats.org/officeDocument/2006/relationships/chart" Target="../charts/chart332.xml"/><Relationship Id="rId4" Type="http://schemas.openxmlformats.org/officeDocument/2006/relationships/chart" Target="../charts/chart33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758288</xdr:colOff>
      <xdr:row>30</xdr:row>
      <xdr:rowOff>39832</xdr:rowOff>
    </xdr:from>
    <xdr:to>
      <xdr:col>84</xdr:col>
      <xdr:colOff>108857</xdr:colOff>
      <xdr:row>61</xdr:row>
      <xdr:rowOff>102673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85</xdr:col>
      <xdr:colOff>285750</xdr:colOff>
      <xdr:row>30</xdr:row>
      <xdr:rowOff>108857</xdr:rowOff>
    </xdr:from>
    <xdr:to>
      <xdr:col>97</xdr:col>
      <xdr:colOff>721178</xdr:colOff>
      <xdr:row>61</xdr:row>
      <xdr:rowOff>122464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36</xdr:col>
      <xdr:colOff>590550</xdr:colOff>
      <xdr:row>14</xdr:row>
      <xdr:rowOff>114299</xdr:rowOff>
    </xdr:from>
    <xdr:to>
      <xdr:col>47</xdr:col>
      <xdr:colOff>361950</xdr:colOff>
      <xdr:row>41</xdr:row>
      <xdr:rowOff>161925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48</xdr:col>
      <xdr:colOff>449035</xdr:colOff>
      <xdr:row>14</xdr:row>
      <xdr:rowOff>179614</xdr:rowOff>
    </xdr:from>
    <xdr:to>
      <xdr:col>57</xdr:col>
      <xdr:colOff>625928</xdr:colOff>
      <xdr:row>41</xdr:row>
      <xdr:rowOff>149678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239</xdr:col>
      <xdr:colOff>40822</xdr:colOff>
      <xdr:row>11</xdr:row>
      <xdr:rowOff>54429</xdr:rowOff>
    </xdr:from>
    <xdr:to>
      <xdr:col>265</xdr:col>
      <xdr:colOff>136071</xdr:colOff>
      <xdr:row>38</xdr:row>
      <xdr:rowOff>97971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249</xdr:col>
      <xdr:colOff>0</xdr:colOff>
      <xdr:row>11</xdr:row>
      <xdr:rowOff>92074</xdr:rowOff>
    </xdr:from>
    <xdr:to>
      <xdr:col>249</xdr:col>
      <xdr:colOff>0</xdr:colOff>
      <xdr:row>32</xdr:row>
      <xdr:rowOff>6349</xdr:rowOff>
    </xdr:to>
    <xdr:graphicFrame macro="">
      <xdr:nvGraphicFramePr>
        <xdr:cNvPr id="3" name="Gráfico 3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239</xdr:col>
      <xdr:colOff>0</xdr:colOff>
      <xdr:row>49</xdr:row>
      <xdr:rowOff>57151</xdr:rowOff>
    </xdr:from>
    <xdr:to>
      <xdr:col>265</xdr:col>
      <xdr:colOff>388898</xdr:colOff>
      <xdr:row>77</xdr:row>
      <xdr:rowOff>148899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3E70AD63-04A8-40FA-ADA2-1E945B7CDC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42</xdr:col>
      <xdr:colOff>383552</xdr:colOff>
      <xdr:row>0</xdr:row>
      <xdr:rowOff>56030</xdr:rowOff>
    </xdr:from>
    <xdr:to>
      <xdr:col>53</xdr:col>
      <xdr:colOff>190499</xdr:colOff>
      <xdr:row>31</xdr:row>
      <xdr:rowOff>69637</xdr:rowOff>
    </xdr:to>
    <xdr:graphicFrame macro="">
      <xdr:nvGraphicFramePr>
        <xdr:cNvPr id="4" name="1 Gráfic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59</xdr:col>
      <xdr:colOff>448235</xdr:colOff>
      <xdr:row>0</xdr:row>
      <xdr:rowOff>0</xdr:rowOff>
    </xdr:from>
    <xdr:to>
      <xdr:col>66</xdr:col>
      <xdr:colOff>280147</xdr:colOff>
      <xdr:row>15</xdr:row>
      <xdr:rowOff>158750</xdr:rowOff>
    </xdr:to>
    <xdr:graphicFrame macro="">
      <xdr:nvGraphicFramePr>
        <xdr:cNvPr id="5" name="1 Gráfico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42</xdr:col>
      <xdr:colOff>346931</xdr:colOff>
      <xdr:row>32</xdr:row>
      <xdr:rowOff>22412</xdr:rowOff>
    </xdr:from>
    <xdr:to>
      <xdr:col>50</xdr:col>
      <xdr:colOff>303180</xdr:colOff>
      <xdr:row>47</xdr:row>
      <xdr:rowOff>185698</xdr:rowOff>
    </xdr:to>
    <xdr:graphicFrame macro="">
      <xdr:nvGraphicFramePr>
        <xdr:cNvPr id="7" name="1 Gráfico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57</xdr:col>
      <xdr:colOff>51517</xdr:colOff>
      <xdr:row>31</xdr:row>
      <xdr:rowOff>52916</xdr:rowOff>
    </xdr:from>
    <xdr:to>
      <xdr:col>64</xdr:col>
      <xdr:colOff>582083</xdr:colOff>
      <xdr:row>47</xdr:row>
      <xdr:rowOff>0</xdr:rowOff>
    </xdr:to>
    <xdr:graphicFrame macro="">
      <xdr:nvGraphicFramePr>
        <xdr:cNvPr id="8" name="1 Gráfico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42</xdr:col>
      <xdr:colOff>283135</xdr:colOff>
      <xdr:row>63</xdr:row>
      <xdr:rowOff>25962</xdr:rowOff>
    </xdr:from>
    <xdr:to>
      <xdr:col>50</xdr:col>
      <xdr:colOff>246529</xdr:colOff>
      <xdr:row>79</xdr:row>
      <xdr:rowOff>40821</xdr:rowOff>
    </xdr:to>
    <xdr:graphicFrame macro="">
      <xdr:nvGraphicFramePr>
        <xdr:cNvPr id="11" name="1 Gráfico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57</xdr:col>
      <xdr:colOff>69601</xdr:colOff>
      <xdr:row>63</xdr:row>
      <xdr:rowOff>37342</xdr:rowOff>
    </xdr:from>
    <xdr:to>
      <xdr:col>64</xdr:col>
      <xdr:colOff>587278</xdr:colOff>
      <xdr:row>79</xdr:row>
      <xdr:rowOff>1511</xdr:rowOff>
    </xdr:to>
    <xdr:graphicFrame macro="">
      <xdr:nvGraphicFramePr>
        <xdr:cNvPr id="12" name="1 Gráfico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42</xdr:col>
      <xdr:colOff>150781</xdr:colOff>
      <xdr:row>78</xdr:row>
      <xdr:rowOff>196695</xdr:rowOff>
    </xdr:from>
    <xdr:to>
      <xdr:col>50</xdr:col>
      <xdr:colOff>112059</xdr:colOff>
      <xdr:row>94</xdr:row>
      <xdr:rowOff>184720</xdr:rowOff>
    </xdr:to>
    <xdr:graphicFrame macro="">
      <xdr:nvGraphicFramePr>
        <xdr:cNvPr id="13" name="1 Gráfico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57</xdr:col>
      <xdr:colOff>55780</xdr:colOff>
      <xdr:row>79</xdr:row>
      <xdr:rowOff>52916</xdr:rowOff>
    </xdr:from>
    <xdr:to>
      <xdr:col>64</xdr:col>
      <xdr:colOff>560916</xdr:colOff>
      <xdr:row>94</xdr:row>
      <xdr:rowOff>190500</xdr:rowOff>
    </xdr:to>
    <xdr:graphicFrame macro="">
      <xdr:nvGraphicFramePr>
        <xdr:cNvPr id="14" name="1 Gráfico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42</xdr:col>
      <xdr:colOff>373405</xdr:colOff>
      <xdr:row>95</xdr:row>
      <xdr:rowOff>142873</xdr:rowOff>
    </xdr:from>
    <xdr:to>
      <xdr:col>50</xdr:col>
      <xdr:colOff>347382</xdr:colOff>
      <xdr:row>111</xdr:row>
      <xdr:rowOff>113569</xdr:rowOff>
    </xdr:to>
    <xdr:graphicFrame macro="">
      <xdr:nvGraphicFramePr>
        <xdr:cNvPr id="15" name="1 Gráfico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57</xdr:col>
      <xdr:colOff>36587</xdr:colOff>
      <xdr:row>95</xdr:row>
      <xdr:rowOff>12094</xdr:rowOff>
    </xdr:from>
    <xdr:to>
      <xdr:col>64</xdr:col>
      <xdr:colOff>582083</xdr:colOff>
      <xdr:row>110</xdr:row>
      <xdr:rowOff>158749</xdr:rowOff>
    </xdr:to>
    <xdr:graphicFrame macro="">
      <xdr:nvGraphicFramePr>
        <xdr:cNvPr id="16" name="1 Gráfico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42</xdr:col>
      <xdr:colOff>235930</xdr:colOff>
      <xdr:row>144</xdr:row>
      <xdr:rowOff>87250</xdr:rowOff>
    </xdr:from>
    <xdr:to>
      <xdr:col>53</xdr:col>
      <xdr:colOff>56028</xdr:colOff>
      <xdr:row>160</xdr:row>
      <xdr:rowOff>83244</xdr:rowOff>
    </xdr:to>
    <xdr:graphicFrame macro="">
      <xdr:nvGraphicFramePr>
        <xdr:cNvPr id="17" name="1 Gráfico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60</xdr:col>
      <xdr:colOff>93285</xdr:colOff>
      <xdr:row>110</xdr:row>
      <xdr:rowOff>20249</xdr:rowOff>
    </xdr:from>
    <xdr:to>
      <xdr:col>67</xdr:col>
      <xdr:colOff>573546</xdr:colOff>
      <xdr:row>158</xdr:row>
      <xdr:rowOff>166488</xdr:rowOff>
    </xdr:to>
    <xdr:graphicFrame macro="">
      <xdr:nvGraphicFramePr>
        <xdr:cNvPr id="18" name="1 Gráfico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51</xdr:col>
      <xdr:colOff>500641</xdr:colOff>
      <xdr:row>0</xdr:row>
      <xdr:rowOff>0</xdr:rowOff>
    </xdr:from>
    <xdr:to>
      <xdr:col>59</xdr:col>
      <xdr:colOff>426446</xdr:colOff>
      <xdr:row>15</xdr:row>
      <xdr:rowOff>190500</xdr:rowOff>
    </xdr:to>
    <xdr:graphicFrame macro="">
      <xdr:nvGraphicFramePr>
        <xdr:cNvPr id="35" name="Gráfico 34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49</xdr:col>
      <xdr:colOff>52916</xdr:colOff>
      <xdr:row>31</xdr:row>
      <xdr:rowOff>10583</xdr:rowOff>
    </xdr:from>
    <xdr:to>
      <xdr:col>56</xdr:col>
      <xdr:colOff>571500</xdr:colOff>
      <xdr:row>46</xdr:row>
      <xdr:rowOff>179917</xdr:rowOff>
    </xdr:to>
    <xdr:graphicFrame macro="">
      <xdr:nvGraphicFramePr>
        <xdr:cNvPr id="36" name="Gráfico 35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49</xdr:col>
      <xdr:colOff>57452</xdr:colOff>
      <xdr:row>47</xdr:row>
      <xdr:rowOff>18917</xdr:rowOff>
    </xdr:from>
    <xdr:to>
      <xdr:col>56</xdr:col>
      <xdr:colOff>571501</xdr:colOff>
      <xdr:row>63</xdr:row>
      <xdr:rowOff>10583</xdr:rowOff>
    </xdr:to>
    <xdr:graphicFrame macro="">
      <xdr:nvGraphicFramePr>
        <xdr:cNvPr id="37" name="Gráfico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49</xdr:col>
      <xdr:colOff>49893</xdr:colOff>
      <xdr:row>63</xdr:row>
      <xdr:rowOff>31901</xdr:rowOff>
    </xdr:from>
    <xdr:to>
      <xdr:col>56</xdr:col>
      <xdr:colOff>582084</xdr:colOff>
      <xdr:row>79</xdr:row>
      <xdr:rowOff>12096</xdr:rowOff>
    </xdr:to>
    <xdr:graphicFrame macro="">
      <xdr:nvGraphicFramePr>
        <xdr:cNvPr id="38" name="Gráfico 37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49</xdr:col>
      <xdr:colOff>57641</xdr:colOff>
      <xdr:row>79</xdr:row>
      <xdr:rowOff>23434</xdr:rowOff>
    </xdr:from>
    <xdr:to>
      <xdr:col>56</xdr:col>
      <xdr:colOff>582083</xdr:colOff>
      <xdr:row>94</xdr:row>
      <xdr:rowOff>179917</xdr:rowOff>
    </xdr:to>
    <xdr:graphicFrame macro="">
      <xdr:nvGraphicFramePr>
        <xdr:cNvPr id="39" name="Gráfico 38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49</xdr:col>
      <xdr:colOff>56318</xdr:colOff>
      <xdr:row>95</xdr:row>
      <xdr:rowOff>13074</xdr:rowOff>
    </xdr:from>
    <xdr:to>
      <xdr:col>57</xdr:col>
      <xdr:colOff>0</xdr:colOff>
      <xdr:row>110</xdr:row>
      <xdr:rowOff>158749</xdr:rowOff>
    </xdr:to>
    <xdr:graphicFrame macro="">
      <xdr:nvGraphicFramePr>
        <xdr:cNvPr id="40" name="Gráfico 39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54</xdr:col>
      <xdr:colOff>10937</xdr:colOff>
      <xdr:row>144</xdr:row>
      <xdr:rowOff>27213</xdr:rowOff>
    </xdr:from>
    <xdr:to>
      <xdr:col>67</xdr:col>
      <xdr:colOff>122465</xdr:colOff>
      <xdr:row>161</xdr:row>
      <xdr:rowOff>40822</xdr:rowOff>
    </xdr:to>
    <xdr:graphicFrame macro="">
      <xdr:nvGraphicFramePr>
        <xdr:cNvPr id="41" name="Gráfico 40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42</xdr:col>
      <xdr:colOff>242547</xdr:colOff>
      <xdr:row>47</xdr:row>
      <xdr:rowOff>91140</xdr:rowOff>
    </xdr:from>
    <xdr:to>
      <xdr:col>50</xdr:col>
      <xdr:colOff>180538</xdr:colOff>
      <xdr:row>63</xdr:row>
      <xdr:rowOff>99608</xdr:rowOff>
    </xdr:to>
    <xdr:graphicFrame macro="">
      <xdr:nvGraphicFramePr>
        <xdr:cNvPr id="9" name="1 Gráfico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57</xdr:col>
      <xdr:colOff>57754</xdr:colOff>
      <xdr:row>47</xdr:row>
      <xdr:rowOff>51406</xdr:rowOff>
    </xdr:from>
    <xdr:to>
      <xdr:col>64</xdr:col>
      <xdr:colOff>560916</xdr:colOff>
      <xdr:row>62</xdr:row>
      <xdr:rowOff>169334</xdr:rowOff>
    </xdr:to>
    <xdr:graphicFrame macro="">
      <xdr:nvGraphicFramePr>
        <xdr:cNvPr id="10" name="1 Gráfico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67</xdr:col>
      <xdr:colOff>333685</xdr:colOff>
      <xdr:row>122</xdr:row>
      <xdr:rowOff>44822</xdr:rowOff>
    </xdr:from>
    <xdr:to>
      <xdr:col>78</xdr:col>
      <xdr:colOff>302559</xdr:colOff>
      <xdr:row>159</xdr:row>
      <xdr:rowOff>145677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43</xdr:col>
      <xdr:colOff>88047</xdr:colOff>
      <xdr:row>112</xdr:row>
      <xdr:rowOff>72038</xdr:rowOff>
    </xdr:from>
    <xdr:to>
      <xdr:col>51</xdr:col>
      <xdr:colOff>244928</xdr:colOff>
      <xdr:row>126</xdr:row>
      <xdr:rowOff>136070</xdr:rowOff>
    </xdr:to>
    <xdr:graphicFrame macro="">
      <xdr:nvGraphicFramePr>
        <xdr:cNvPr id="24" name="1 Gráfico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41</xdr:col>
      <xdr:colOff>32050</xdr:colOff>
      <xdr:row>0</xdr:row>
      <xdr:rowOff>0</xdr:rowOff>
    </xdr:from>
    <xdr:to>
      <xdr:col>49</xdr:col>
      <xdr:colOff>613833</xdr:colOff>
      <xdr:row>16</xdr:row>
      <xdr:rowOff>9373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58</xdr:col>
      <xdr:colOff>35378</xdr:colOff>
      <xdr:row>0</xdr:row>
      <xdr:rowOff>31749</xdr:rowOff>
    </xdr:from>
    <xdr:to>
      <xdr:col>65</xdr:col>
      <xdr:colOff>613833</xdr:colOff>
      <xdr:row>15</xdr:row>
      <xdr:rowOff>179916</xdr:rowOff>
    </xdr:to>
    <xdr:graphicFrame macro="">
      <xdr:nvGraphicFramePr>
        <xdr:cNvPr id="3" name="1 Gráfico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42</xdr:col>
      <xdr:colOff>147257</xdr:colOff>
      <xdr:row>16</xdr:row>
      <xdr:rowOff>28575</xdr:rowOff>
    </xdr:from>
    <xdr:to>
      <xdr:col>51</xdr:col>
      <xdr:colOff>288925</xdr:colOff>
      <xdr:row>31</xdr:row>
      <xdr:rowOff>181278</xdr:rowOff>
    </xdr:to>
    <xdr:graphicFrame macro="">
      <xdr:nvGraphicFramePr>
        <xdr:cNvPr id="4" name="1 Gráfico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58</xdr:col>
      <xdr:colOff>61985</xdr:colOff>
      <xdr:row>16</xdr:row>
      <xdr:rowOff>13911</xdr:rowOff>
    </xdr:from>
    <xdr:to>
      <xdr:col>65</xdr:col>
      <xdr:colOff>613834</xdr:colOff>
      <xdr:row>31</xdr:row>
      <xdr:rowOff>190500</xdr:rowOff>
    </xdr:to>
    <xdr:graphicFrame macro="">
      <xdr:nvGraphicFramePr>
        <xdr:cNvPr id="5" name="1 Gráfico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42</xdr:col>
      <xdr:colOff>126243</xdr:colOff>
      <xdr:row>32</xdr:row>
      <xdr:rowOff>17386</xdr:rowOff>
    </xdr:from>
    <xdr:to>
      <xdr:col>51</xdr:col>
      <xdr:colOff>257175</xdr:colOff>
      <xdr:row>47</xdr:row>
      <xdr:rowOff>184151</xdr:rowOff>
    </xdr:to>
    <xdr:graphicFrame macro="">
      <xdr:nvGraphicFramePr>
        <xdr:cNvPr id="6" name="1 Gráfico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57</xdr:col>
      <xdr:colOff>619915</xdr:colOff>
      <xdr:row>32</xdr:row>
      <xdr:rowOff>15702</xdr:rowOff>
    </xdr:from>
    <xdr:to>
      <xdr:col>65</xdr:col>
      <xdr:colOff>558427</xdr:colOff>
      <xdr:row>47</xdr:row>
      <xdr:rowOff>147543</xdr:rowOff>
    </xdr:to>
    <xdr:graphicFrame macro="">
      <xdr:nvGraphicFramePr>
        <xdr:cNvPr id="7" name="1 Gráfico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50</xdr:col>
      <xdr:colOff>31750</xdr:colOff>
      <xdr:row>0</xdr:row>
      <xdr:rowOff>0</xdr:rowOff>
    </xdr:from>
    <xdr:to>
      <xdr:col>57</xdr:col>
      <xdr:colOff>603250</xdr:colOff>
      <xdr:row>15</xdr:row>
      <xdr:rowOff>169333</xdr:rowOff>
    </xdr:to>
    <xdr:graphicFrame macro="">
      <xdr:nvGraphicFramePr>
        <xdr:cNvPr id="14" name="Gráfico 13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50</xdr:col>
      <xdr:colOff>37794</xdr:colOff>
      <xdr:row>16</xdr:row>
      <xdr:rowOff>42335</xdr:rowOff>
    </xdr:from>
    <xdr:to>
      <xdr:col>57</xdr:col>
      <xdr:colOff>603249</xdr:colOff>
      <xdr:row>32</xdr:row>
      <xdr:rowOff>0</xdr:rowOff>
    </xdr:to>
    <xdr:graphicFrame macro="">
      <xdr:nvGraphicFramePr>
        <xdr:cNvPr id="15" name="Gráfico 14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52</xdr:col>
      <xdr:colOff>511111</xdr:colOff>
      <xdr:row>32</xdr:row>
      <xdr:rowOff>72304</xdr:rowOff>
    </xdr:from>
    <xdr:to>
      <xdr:col>61</xdr:col>
      <xdr:colOff>582704</xdr:colOff>
      <xdr:row>47</xdr:row>
      <xdr:rowOff>170577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66</xdr:col>
      <xdr:colOff>54807</xdr:colOff>
      <xdr:row>32</xdr:row>
      <xdr:rowOff>12075</xdr:rowOff>
    </xdr:from>
    <xdr:to>
      <xdr:col>73</xdr:col>
      <xdr:colOff>624417</xdr:colOff>
      <xdr:row>47</xdr:row>
      <xdr:rowOff>169332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0.31842</cdr:x>
      <cdr:y>0.02476</cdr:y>
    </cdr:from>
    <cdr:to>
      <cdr:x>0.72495</cdr:x>
      <cdr:y>0.14029</cdr:y>
    </cdr:to>
    <cdr:sp macro="" textlink="'S-S'!$A$33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1A092B45-3689-4742-ADD9-8A2FADAF8520}"/>
            </a:ext>
          </a:extLst>
        </cdr:cNvPr>
        <cdr:cNvSpPr txBox="1"/>
      </cdr:nvSpPr>
      <cdr:spPr>
        <a:xfrm xmlns:a="http://schemas.openxmlformats.org/drawingml/2006/main">
          <a:off x="1853272" y="77347"/>
          <a:ext cx="2366090" cy="3608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fld id="{2AE372CC-8D79-4B59-B5A2-A9D6587CDEF6}" type="TxLink">
            <a:rPr lang="en-US" sz="1800" b="1" i="0" u="none" strike="noStrike">
              <a:solidFill>
                <a:srgbClr val="002060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pPr/>
            <a:t>SCOOP'S SERVICIOS</a:t>
          </a:fld>
          <a:endParaRPr lang="es-PE" sz="1800">
            <a:latin typeface="Calibri Light" panose="020F0302020204030204" pitchFamily="34" charset="0"/>
            <a:cs typeface="Calibri Light" panose="020F0302020204030204" pitchFamily="34" charset="0"/>
          </a:endParaRPr>
        </a:p>
      </cdr:txBody>
    </cdr: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42</xdr:col>
      <xdr:colOff>109202</xdr:colOff>
      <xdr:row>1</xdr:row>
      <xdr:rowOff>4906</xdr:rowOff>
    </xdr:from>
    <xdr:to>
      <xdr:col>50</xdr:col>
      <xdr:colOff>88246</xdr:colOff>
      <xdr:row>16</xdr:row>
      <xdr:rowOff>129667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57</xdr:col>
      <xdr:colOff>51103</xdr:colOff>
      <xdr:row>0</xdr:row>
      <xdr:rowOff>30237</xdr:rowOff>
    </xdr:from>
    <xdr:to>
      <xdr:col>64</xdr:col>
      <xdr:colOff>762000</xdr:colOff>
      <xdr:row>15</xdr:row>
      <xdr:rowOff>201082</xdr:rowOff>
    </xdr:to>
    <xdr:graphicFrame macro="">
      <xdr:nvGraphicFramePr>
        <xdr:cNvPr id="3" name="1 Gráfico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42</xdr:col>
      <xdr:colOff>81804</xdr:colOff>
      <xdr:row>16</xdr:row>
      <xdr:rowOff>133894</xdr:rowOff>
    </xdr:from>
    <xdr:to>
      <xdr:col>50</xdr:col>
      <xdr:colOff>72761</xdr:colOff>
      <xdr:row>32</xdr:row>
      <xdr:rowOff>68037</xdr:rowOff>
    </xdr:to>
    <xdr:graphicFrame macro="">
      <xdr:nvGraphicFramePr>
        <xdr:cNvPr id="6" name="1 Gráfico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57</xdr:col>
      <xdr:colOff>47530</xdr:colOff>
      <xdr:row>16</xdr:row>
      <xdr:rowOff>30163</xdr:rowOff>
    </xdr:from>
    <xdr:to>
      <xdr:col>64</xdr:col>
      <xdr:colOff>762000</xdr:colOff>
      <xdr:row>31</xdr:row>
      <xdr:rowOff>184452</xdr:rowOff>
    </xdr:to>
    <xdr:graphicFrame macro="">
      <xdr:nvGraphicFramePr>
        <xdr:cNvPr id="7" name="1 Gráfico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42</xdr:col>
      <xdr:colOff>32967</xdr:colOff>
      <xdr:row>33</xdr:row>
      <xdr:rowOff>19844</xdr:rowOff>
    </xdr:from>
    <xdr:to>
      <xdr:col>50</xdr:col>
      <xdr:colOff>46302</xdr:colOff>
      <xdr:row>48</xdr:row>
      <xdr:rowOff>191822</xdr:rowOff>
    </xdr:to>
    <xdr:graphicFrame macro="">
      <xdr:nvGraphicFramePr>
        <xdr:cNvPr id="13" name="1 Gráfico">
          <a:extLst>
            <a:ext uri="{FF2B5EF4-FFF2-40B4-BE49-F238E27FC236}">
              <a16:creationId xmlns:a16="http://schemas.microsoft.com/office/drawing/2014/main" id="{00000000-0008-0000-05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57</xdr:col>
      <xdr:colOff>33500</xdr:colOff>
      <xdr:row>32</xdr:row>
      <xdr:rowOff>18142</xdr:rowOff>
    </xdr:from>
    <xdr:to>
      <xdr:col>64</xdr:col>
      <xdr:colOff>762000</xdr:colOff>
      <xdr:row>47</xdr:row>
      <xdr:rowOff>158750</xdr:rowOff>
    </xdr:to>
    <xdr:graphicFrame macro="">
      <xdr:nvGraphicFramePr>
        <xdr:cNvPr id="14" name="1 Gráfico">
          <a:extLst>
            <a:ext uri="{FF2B5EF4-FFF2-40B4-BE49-F238E27FC236}">
              <a16:creationId xmlns:a16="http://schemas.microsoft.com/office/drawing/2014/main" id="{00000000-0008-0000-05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56</xdr:col>
      <xdr:colOff>109713</xdr:colOff>
      <xdr:row>64</xdr:row>
      <xdr:rowOff>30048</xdr:rowOff>
    </xdr:from>
    <xdr:to>
      <xdr:col>64</xdr:col>
      <xdr:colOff>71437</xdr:colOff>
      <xdr:row>79</xdr:row>
      <xdr:rowOff>166120</xdr:rowOff>
    </xdr:to>
    <xdr:graphicFrame macro="">
      <xdr:nvGraphicFramePr>
        <xdr:cNvPr id="20" name="1 Gráfico">
          <a:extLst>
            <a:ext uri="{FF2B5EF4-FFF2-40B4-BE49-F238E27FC236}">
              <a16:creationId xmlns:a16="http://schemas.microsoft.com/office/drawing/2014/main" id="{00000000-0008-0000-0500-00001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49</xdr:col>
      <xdr:colOff>44980</xdr:colOff>
      <xdr:row>0</xdr:row>
      <xdr:rowOff>21166</xdr:rowOff>
    </xdr:from>
    <xdr:to>
      <xdr:col>56</xdr:col>
      <xdr:colOff>762000</xdr:colOff>
      <xdr:row>15</xdr:row>
      <xdr:rowOff>190500</xdr:rowOff>
    </xdr:to>
    <xdr:graphicFrame macro="">
      <xdr:nvGraphicFramePr>
        <xdr:cNvPr id="24" name="Gráfico 23">
          <a:extLst>
            <a:ext uri="{FF2B5EF4-FFF2-40B4-BE49-F238E27FC236}">
              <a16:creationId xmlns:a16="http://schemas.microsoft.com/office/drawing/2014/main" id="{00000000-0008-0000-0500-00001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49</xdr:col>
      <xdr:colOff>38175</xdr:colOff>
      <xdr:row>16</xdr:row>
      <xdr:rowOff>21167</xdr:rowOff>
    </xdr:from>
    <xdr:to>
      <xdr:col>56</xdr:col>
      <xdr:colOff>762000</xdr:colOff>
      <xdr:row>31</xdr:row>
      <xdr:rowOff>169333</xdr:rowOff>
    </xdr:to>
    <xdr:graphicFrame macro="">
      <xdr:nvGraphicFramePr>
        <xdr:cNvPr id="28" name="Gráfico 27">
          <a:extLst>
            <a:ext uri="{FF2B5EF4-FFF2-40B4-BE49-F238E27FC236}">
              <a16:creationId xmlns:a16="http://schemas.microsoft.com/office/drawing/2014/main" id="{00000000-0008-0000-0500-00001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49</xdr:col>
      <xdr:colOff>26838</xdr:colOff>
      <xdr:row>32</xdr:row>
      <xdr:rowOff>10772</xdr:rowOff>
    </xdr:from>
    <xdr:to>
      <xdr:col>56</xdr:col>
      <xdr:colOff>762000</xdr:colOff>
      <xdr:row>47</xdr:row>
      <xdr:rowOff>158750</xdr:rowOff>
    </xdr:to>
    <xdr:graphicFrame macro="">
      <xdr:nvGraphicFramePr>
        <xdr:cNvPr id="29" name="Gráfico 28">
          <a:extLst>
            <a:ext uri="{FF2B5EF4-FFF2-40B4-BE49-F238E27FC236}">
              <a16:creationId xmlns:a16="http://schemas.microsoft.com/office/drawing/2014/main" id="{00000000-0008-0000-0500-00001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51</xdr:col>
      <xdr:colOff>253620</xdr:colOff>
      <xdr:row>64</xdr:row>
      <xdr:rowOff>136395</xdr:rowOff>
    </xdr:from>
    <xdr:to>
      <xdr:col>59</xdr:col>
      <xdr:colOff>201082</xdr:colOff>
      <xdr:row>80</xdr:row>
      <xdr:rowOff>64822</xdr:rowOff>
    </xdr:to>
    <xdr:graphicFrame macro="">
      <xdr:nvGraphicFramePr>
        <xdr:cNvPr id="30" name="Gráfico 29">
          <a:extLst>
            <a:ext uri="{FF2B5EF4-FFF2-40B4-BE49-F238E27FC236}">
              <a16:creationId xmlns:a16="http://schemas.microsoft.com/office/drawing/2014/main" id="{00000000-0008-0000-0500-00001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64</xdr:col>
      <xdr:colOff>784300</xdr:colOff>
      <xdr:row>64</xdr:row>
      <xdr:rowOff>73327</xdr:rowOff>
    </xdr:from>
    <xdr:to>
      <xdr:col>72</xdr:col>
      <xdr:colOff>703793</xdr:colOff>
      <xdr:row>80</xdr:row>
      <xdr:rowOff>15875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42</xdr:col>
      <xdr:colOff>116311</xdr:colOff>
      <xdr:row>48</xdr:row>
      <xdr:rowOff>136260</xdr:rowOff>
    </xdr:from>
    <xdr:to>
      <xdr:col>50</xdr:col>
      <xdr:colOff>108479</xdr:colOff>
      <xdr:row>64</xdr:row>
      <xdr:rowOff>19844</xdr:rowOff>
    </xdr:to>
    <xdr:graphicFrame macro="">
      <xdr:nvGraphicFramePr>
        <xdr:cNvPr id="31" name="1 Gráfico">
          <a:extLst>
            <a:ext uri="{FF2B5EF4-FFF2-40B4-BE49-F238E27FC236}">
              <a16:creationId xmlns:a16="http://schemas.microsoft.com/office/drawing/2014/main" id="{00000000-0008-0000-0500-00001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57</xdr:col>
      <xdr:colOff>24806</xdr:colOff>
      <xdr:row>47</xdr:row>
      <xdr:rowOff>185301</xdr:rowOff>
    </xdr:from>
    <xdr:to>
      <xdr:col>64</xdr:col>
      <xdr:colOff>727604</xdr:colOff>
      <xdr:row>63</xdr:row>
      <xdr:rowOff>101865</xdr:rowOff>
    </xdr:to>
    <xdr:graphicFrame macro="">
      <xdr:nvGraphicFramePr>
        <xdr:cNvPr id="32" name="1 Gráfico">
          <a:extLst>
            <a:ext uri="{FF2B5EF4-FFF2-40B4-BE49-F238E27FC236}">
              <a16:creationId xmlns:a16="http://schemas.microsoft.com/office/drawing/2014/main" id="{00000000-0008-0000-0500-00002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49</xdr:col>
      <xdr:colOff>28726</xdr:colOff>
      <xdr:row>48</xdr:row>
      <xdr:rowOff>19843</xdr:rowOff>
    </xdr:from>
    <xdr:to>
      <xdr:col>56</xdr:col>
      <xdr:colOff>772583</xdr:colOff>
      <xdr:row>63</xdr:row>
      <xdr:rowOff>148167</xdr:rowOff>
    </xdr:to>
    <xdr:graphicFrame macro="">
      <xdr:nvGraphicFramePr>
        <xdr:cNvPr id="35" name="Gráfico 28">
          <a:extLst>
            <a:ext uri="{FF2B5EF4-FFF2-40B4-BE49-F238E27FC236}">
              <a16:creationId xmlns:a16="http://schemas.microsoft.com/office/drawing/2014/main" id="{00000000-0008-0000-0500-00002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43</xdr:col>
      <xdr:colOff>435241</xdr:colOff>
      <xdr:row>65</xdr:row>
      <xdr:rowOff>17198</xdr:rowOff>
    </xdr:from>
    <xdr:to>
      <xdr:col>50</xdr:col>
      <xdr:colOff>583407</xdr:colOff>
      <xdr:row>79</xdr:row>
      <xdr:rowOff>119063</xdr:rowOff>
    </xdr:to>
    <xdr:graphicFrame macro="">
      <xdr:nvGraphicFramePr>
        <xdr:cNvPr id="17" name="1 Gráfico">
          <a:extLst>
            <a:ext uri="{FF2B5EF4-FFF2-40B4-BE49-F238E27FC236}">
              <a16:creationId xmlns:a16="http://schemas.microsoft.com/office/drawing/2014/main" id="{00000000-0008-0000-0500-00001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</xdr:wsDr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0.36613</cdr:x>
      <cdr:y>0.0489</cdr:y>
    </cdr:from>
    <cdr:to>
      <cdr:x>0.62396</cdr:x>
      <cdr:y>0.13554</cdr:y>
    </cdr:to>
    <cdr:sp macro="" textlink="'J-P'!$A$65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5FEB99CE-B987-4E03-8897-964261F8BE0D}"/>
            </a:ext>
          </a:extLst>
        </cdr:cNvPr>
        <cdr:cNvSpPr txBox="1"/>
      </cdr:nvSpPr>
      <cdr:spPr>
        <a:xfrm xmlns:a="http://schemas.openxmlformats.org/drawingml/2006/main">
          <a:off x="2282412" y="161261"/>
          <a:ext cx="1607343" cy="2857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fld id="{961201DD-BC94-46D0-BD38-68B3D25C8C1E}" type="TxLink">
            <a:rPr lang="en-US" sz="1800" b="1" i="0" u="none" strike="noStrike">
              <a:solidFill>
                <a:schemeClr val="accent5">
                  <a:lumMod val="50000"/>
                </a:schemeClr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pPr/>
            <a:t>JUMBOS PRODUCCIÓN</a:t>
          </a:fld>
          <a:endParaRPr lang="es-PE" sz="1800">
            <a:solidFill>
              <a:schemeClr val="accent5">
                <a:lumMod val="50000"/>
              </a:schemeClr>
            </a:solidFill>
            <a:latin typeface="Calibri Light" panose="020F0302020204030204" pitchFamily="34" charset="0"/>
            <a:cs typeface="Calibri Light" panose="020F0302020204030204" pitchFamily="34" charset="0"/>
          </a:endParaRPr>
        </a:p>
      </cdr:txBody>
    </cdr:sp>
  </cdr:relSizeAnchor>
</c:userShapes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41</xdr:col>
      <xdr:colOff>28843</xdr:colOff>
      <xdr:row>0</xdr:row>
      <xdr:rowOff>28840</xdr:rowOff>
    </xdr:from>
    <xdr:to>
      <xdr:col>48</xdr:col>
      <xdr:colOff>658813</xdr:colOff>
      <xdr:row>15</xdr:row>
      <xdr:rowOff>202406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57</xdr:col>
      <xdr:colOff>235838</xdr:colOff>
      <xdr:row>0</xdr:row>
      <xdr:rowOff>3175</xdr:rowOff>
    </xdr:from>
    <xdr:to>
      <xdr:col>65</xdr:col>
      <xdr:colOff>178857</xdr:colOff>
      <xdr:row>15</xdr:row>
      <xdr:rowOff>110332</xdr:rowOff>
    </xdr:to>
    <xdr:graphicFrame macro="">
      <xdr:nvGraphicFramePr>
        <xdr:cNvPr id="3" name="1 Gráfico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42</xdr:col>
      <xdr:colOff>275540</xdr:colOff>
      <xdr:row>16</xdr:row>
      <xdr:rowOff>30255</xdr:rowOff>
    </xdr:from>
    <xdr:to>
      <xdr:col>50</xdr:col>
      <xdr:colOff>58520</xdr:colOff>
      <xdr:row>31</xdr:row>
      <xdr:rowOff>179917</xdr:rowOff>
    </xdr:to>
    <xdr:graphicFrame macro="">
      <xdr:nvGraphicFramePr>
        <xdr:cNvPr id="4" name="1 Gráfico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57</xdr:col>
      <xdr:colOff>55050</xdr:colOff>
      <xdr:row>16</xdr:row>
      <xdr:rowOff>33322</xdr:rowOff>
    </xdr:from>
    <xdr:to>
      <xdr:col>64</xdr:col>
      <xdr:colOff>709083</xdr:colOff>
      <xdr:row>31</xdr:row>
      <xdr:rowOff>169334</xdr:rowOff>
    </xdr:to>
    <xdr:graphicFrame macro="">
      <xdr:nvGraphicFramePr>
        <xdr:cNvPr id="5" name="1 Gráfico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42</xdr:col>
      <xdr:colOff>264223</xdr:colOff>
      <xdr:row>32</xdr:row>
      <xdr:rowOff>40265</xdr:rowOff>
    </xdr:from>
    <xdr:to>
      <xdr:col>50</xdr:col>
      <xdr:colOff>80308</xdr:colOff>
      <xdr:row>48</xdr:row>
      <xdr:rowOff>43655</xdr:rowOff>
    </xdr:to>
    <xdr:graphicFrame macro="">
      <xdr:nvGraphicFramePr>
        <xdr:cNvPr id="6" name="1 Gráfico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57</xdr:col>
      <xdr:colOff>40993</xdr:colOff>
      <xdr:row>32</xdr:row>
      <xdr:rowOff>21166</xdr:rowOff>
    </xdr:from>
    <xdr:to>
      <xdr:col>64</xdr:col>
      <xdr:colOff>719665</xdr:colOff>
      <xdr:row>47</xdr:row>
      <xdr:rowOff>169333</xdr:rowOff>
    </xdr:to>
    <xdr:graphicFrame macro="">
      <xdr:nvGraphicFramePr>
        <xdr:cNvPr id="7" name="1 Gráfico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57</xdr:col>
      <xdr:colOff>52917</xdr:colOff>
      <xdr:row>96</xdr:row>
      <xdr:rowOff>43655</xdr:rowOff>
    </xdr:from>
    <xdr:to>
      <xdr:col>64</xdr:col>
      <xdr:colOff>709084</xdr:colOff>
      <xdr:row>111</xdr:row>
      <xdr:rowOff>179917</xdr:rowOff>
    </xdr:to>
    <xdr:graphicFrame macro="">
      <xdr:nvGraphicFramePr>
        <xdr:cNvPr id="17" name="1 Gráfico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42</xdr:col>
      <xdr:colOff>241733</xdr:colOff>
      <xdr:row>97</xdr:row>
      <xdr:rowOff>32713</xdr:rowOff>
    </xdr:from>
    <xdr:to>
      <xdr:col>50</xdr:col>
      <xdr:colOff>168087</xdr:colOff>
      <xdr:row>113</xdr:row>
      <xdr:rowOff>9525</xdr:rowOff>
    </xdr:to>
    <xdr:graphicFrame macro="">
      <xdr:nvGraphicFramePr>
        <xdr:cNvPr id="19" name="1 Gráfico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49</xdr:col>
      <xdr:colOff>54164</xdr:colOff>
      <xdr:row>0</xdr:row>
      <xdr:rowOff>21167</xdr:rowOff>
    </xdr:from>
    <xdr:to>
      <xdr:col>56</xdr:col>
      <xdr:colOff>719666</xdr:colOff>
      <xdr:row>15</xdr:row>
      <xdr:rowOff>175948</xdr:rowOff>
    </xdr:to>
    <xdr:graphicFrame macro="">
      <xdr:nvGraphicFramePr>
        <xdr:cNvPr id="21" name="Gráfico 2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49</xdr:col>
      <xdr:colOff>42332</xdr:colOff>
      <xdr:row>16</xdr:row>
      <xdr:rowOff>13226</xdr:rowOff>
    </xdr:from>
    <xdr:to>
      <xdr:col>56</xdr:col>
      <xdr:colOff>719666</xdr:colOff>
      <xdr:row>31</xdr:row>
      <xdr:rowOff>169334</xdr:rowOff>
    </xdr:to>
    <xdr:graphicFrame macro="">
      <xdr:nvGraphicFramePr>
        <xdr:cNvPr id="22" name="Gráfico 21"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49</xdr:col>
      <xdr:colOff>44981</xdr:colOff>
      <xdr:row>32</xdr:row>
      <xdr:rowOff>22487</xdr:rowOff>
    </xdr:from>
    <xdr:to>
      <xdr:col>56</xdr:col>
      <xdr:colOff>719666</xdr:colOff>
      <xdr:row>48</xdr:row>
      <xdr:rowOff>0</xdr:rowOff>
    </xdr:to>
    <xdr:graphicFrame macro="">
      <xdr:nvGraphicFramePr>
        <xdr:cNvPr id="23" name="Gráfico 22">
          <a:extLst>
            <a:ext uri="{FF2B5EF4-FFF2-40B4-BE49-F238E27FC236}">
              <a16:creationId xmlns:a16="http://schemas.microsoft.com/office/drawing/2014/main" id="{00000000-0008-0000-0400-00001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50</xdr:col>
      <xdr:colOff>221893</xdr:colOff>
      <xdr:row>96</xdr:row>
      <xdr:rowOff>211914</xdr:rowOff>
    </xdr:from>
    <xdr:to>
      <xdr:col>58</xdr:col>
      <xdr:colOff>156010</xdr:colOff>
      <xdr:row>112</xdr:row>
      <xdr:rowOff>176991</xdr:rowOff>
    </xdr:to>
    <xdr:graphicFrame macro="">
      <xdr:nvGraphicFramePr>
        <xdr:cNvPr id="24" name="Gráfico 23">
          <a:extLs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65</xdr:col>
      <xdr:colOff>62896</xdr:colOff>
      <xdr:row>96</xdr:row>
      <xdr:rowOff>146051</xdr:rowOff>
    </xdr:from>
    <xdr:to>
      <xdr:col>72</xdr:col>
      <xdr:colOff>721520</xdr:colOff>
      <xdr:row>111</xdr:row>
      <xdr:rowOff>126207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49</xdr:col>
      <xdr:colOff>32279</xdr:colOff>
      <xdr:row>48</xdr:row>
      <xdr:rowOff>45244</xdr:rowOff>
    </xdr:from>
    <xdr:to>
      <xdr:col>56</xdr:col>
      <xdr:colOff>719666</xdr:colOff>
      <xdr:row>63</xdr:row>
      <xdr:rowOff>190500</xdr:rowOff>
    </xdr:to>
    <xdr:graphicFrame macro="">
      <xdr:nvGraphicFramePr>
        <xdr:cNvPr id="25" name="Gráfico 22">
          <a:extLs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42</xdr:col>
      <xdr:colOff>311897</xdr:colOff>
      <xdr:row>48</xdr:row>
      <xdr:rowOff>164353</xdr:rowOff>
    </xdr:from>
    <xdr:to>
      <xdr:col>50</xdr:col>
      <xdr:colOff>127982</xdr:colOff>
      <xdr:row>64</xdr:row>
      <xdr:rowOff>59391</xdr:rowOff>
    </xdr:to>
    <xdr:graphicFrame macro="">
      <xdr:nvGraphicFramePr>
        <xdr:cNvPr id="16" name="1 Gráfico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57</xdr:col>
      <xdr:colOff>35718</xdr:colOff>
      <xdr:row>48</xdr:row>
      <xdr:rowOff>23813</xdr:rowOff>
    </xdr:from>
    <xdr:to>
      <xdr:col>64</xdr:col>
      <xdr:colOff>714390</xdr:colOff>
      <xdr:row>63</xdr:row>
      <xdr:rowOff>171980</xdr:rowOff>
    </xdr:to>
    <xdr:graphicFrame macro="">
      <xdr:nvGraphicFramePr>
        <xdr:cNvPr id="18" name="1 Gráfico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50</xdr:col>
      <xdr:colOff>256396</xdr:colOff>
      <xdr:row>63</xdr:row>
      <xdr:rowOff>123686</xdr:rowOff>
    </xdr:from>
    <xdr:to>
      <xdr:col>58</xdr:col>
      <xdr:colOff>192989</xdr:colOff>
      <xdr:row>79</xdr:row>
      <xdr:rowOff>56030</xdr:rowOff>
    </xdr:to>
    <xdr:graphicFrame macro="">
      <xdr:nvGraphicFramePr>
        <xdr:cNvPr id="20" name="Gráfico 22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57</xdr:col>
      <xdr:colOff>24513</xdr:colOff>
      <xdr:row>63</xdr:row>
      <xdr:rowOff>203107</xdr:rowOff>
    </xdr:from>
    <xdr:to>
      <xdr:col>64</xdr:col>
      <xdr:colOff>703185</xdr:colOff>
      <xdr:row>79</xdr:row>
      <xdr:rowOff>138362</xdr:rowOff>
    </xdr:to>
    <xdr:graphicFrame macro="">
      <xdr:nvGraphicFramePr>
        <xdr:cNvPr id="26" name="1 Gráfico">
          <a:extLs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42</xdr:col>
      <xdr:colOff>89647</xdr:colOff>
      <xdr:row>63</xdr:row>
      <xdr:rowOff>123264</xdr:rowOff>
    </xdr:from>
    <xdr:to>
      <xdr:col>49</xdr:col>
      <xdr:colOff>656526</xdr:colOff>
      <xdr:row>79</xdr:row>
      <xdr:rowOff>18302</xdr:rowOff>
    </xdr:to>
    <xdr:graphicFrame macro="">
      <xdr:nvGraphicFramePr>
        <xdr:cNvPr id="27" name="1 Gráfico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42</xdr:col>
      <xdr:colOff>358588</xdr:colOff>
      <xdr:row>80</xdr:row>
      <xdr:rowOff>134471</xdr:rowOff>
    </xdr:from>
    <xdr:to>
      <xdr:col>50</xdr:col>
      <xdr:colOff>174673</xdr:colOff>
      <xdr:row>95</xdr:row>
      <xdr:rowOff>208803</xdr:rowOff>
    </xdr:to>
    <xdr:graphicFrame macro="">
      <xdr:nvGraphicFramePr>
        <xdr:cNvPr id="8" name="1 Gráfico">
          <a:extLst>
            <a:ext uri="{FF2B5EF4-FFF2-40B4-BE49-F238E27FC236}">
              <a16:creationId xmlns:a16="http://schemas.microsoft.com/office/drawing/2014/main" id="{1D08DBFF-7880-43CA-A213-9483B37D9F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50</xdr:col>
      <xdr:colOff>280146</xdr:colOff>
      <xdr:row>79</xdr:row>
      <xdr:rowOff>145677</xdr:rowOff>
    </xdr:from>
    <xdr:to>
      <xdr:col>58</xdr:col>
      <xdr:colOff>216739</xdr:colOff>
      <xdr:row>95</xdr:row>
      <xdr:rowOff>44404</xdr:rowOff>
    </xdr:to>
    <xdr:graphicFrame macro="">
      <xdr:nvGraphicFramePr>
        <xdr:cNvPr id="9" name="Gráfico 22">
          <a:extLst>
            <a:ext uri="{FF2B5EF4-FFF2-40B4-BE49-F238E27FC236}">
              <a16:creationId xmlns:a16="http://schemas.microsoft.com/office/drawing/2014/main" id="{706FD9CE-F752-415D-8A25-52A0F9C777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</xdr:wsDr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0.32169</cdr:x>
      <cdr:y>0.04193</cdr:y>
    </cdr:from>
    <cdr:to>
      <cdr:x>0.71999</cdr:x>
      <cdr:y>0.14969</cdr:y>
    </cdr:to>
    <cdr:sp macro="" textlink="'J-S'!$A$97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B35ACEA1-0693-4C64-B828-B01AF8B3D434}"/>
            </a:ext>
          </a:extLst>
        </cdr:cNvPr>
        <cdr:cNvSpPr txBox="1"/>
      </cdr:nvSpPr>
      <cdr:spPr>
        <a:xfrm xmlns:a="http://schemas.openxmlformats.org/drawingml/2006/main">
          <a:off x="1910976" y="140447"/>
          <a:ext cx="2366090" cy="3608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DE5E19CA-12CB-4E7F-93EA-1A26702C38A7}" type="TxLink">
            <a:rPr lang="en-US" sz="1800" b="1" i="0" u="none" strike="noStrike">
              <a:solidFill>
                <a:srgbClr val="002060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pPr/>
            <a:t>JUMBOS SOSTENIMIENTO</a:t>
          </a:fld>
          <a:endParaRPr lang="es-PE" sz="1800" b="1">
            <a:latin typeface="Calibri Light" panose="020F0302020204030204" pitchFamily="34" charset="0"/>
            <a:cs typeface="Calibri Light" panose="020F0302020204030204" pitchFamily="34" charset="0"/>
          </a:endParaRPr>
        </a:p>
      </cdr:txBody>
    </cdr:sp>
  </cdr:relSizeAnchor>
</c:userShapes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42</xdr:col>
      <xdr:colOff>336551</xdr:colOff>
      <xdr:row>0</xdr:row>
      <xdr:rowOff>1</xdr:rowOff>
    </xdr:from>
    <xdr:to>
      <xdr:col>50</xdr:col>
      <xdr:colOff>266701</xdr:colOff>
      <xdr:row>15</xdr:row>
      <xdr:rowOff>180976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57</xdr:col>
      <xdr:colOff>228539</xdr:colOff>
      <xdr:row>0</xdr:row>
      <xdr:rowOff>45544</xdr:rowOff>
    </xdr:from>
    <xdr:to>
      <xdr:col>65</xdr:col>
      <xdr:colOff>142875</xdr:colOff>
      <xdr:row>15</xdr:row>
      <xdr:rowOff>171450</xdr:rowOff>
    </xdr:to>
    <xdr:graphicFrame macro="">
      <xdr:nvGraphicFramePr>
        <xdr:cNvPr id="3" name="1 Gráfico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42</xdr:col>
      <xdr:colOff>66674</xdr:colOff>
      <xdr:row>15</xdr:row>
      <xdr:rowOff>200025</xdr:rowOff>
    </xdr:from>
    <xdr:to>
      <xdr:col>50</xdr:col>
      <xdr:colOff>28575</xdr:colOff>
      <xdr:row>31</xdr:row>
      <xdr:rowOff>133350</xdr:rowOff>
    </xdr:to>
    <xdr:graphicFrame macro="">
      <xdr:nvGraphicFramePr>
        <xdr:cNvPr id="4" name="1 Gráfico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57</xdr:col>
      <xdr:colOff>21602</xdr:colOff>
      <xdr:row>16</xdr:row>
      <xdr:rowOff>24493</xdr:rowOff>
    </xdr:from>
    <xdr:to>
      <xdr:col>64</xdr:col>
      <xdr:colOff>561975</xdr:colOff>
      <xdr:row>48</xdr:row>
      <xdr:rowOff>2722</xdr:rowOff>
    </xdr:to>
    <xdr:graphicFrame macro="">
      <xdr:nvGraphicFramePr>
        <xdr:cNvPr id="5" name="1 Gráfico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42</xdr:col>
      <xdr:colOff>299197</xdr:colOff>
      <xdr:row>49</xdr:row>
      <xdr:rowOff>810</xdr:rowOff>
    </xdr:from>
    <xdr:to>
      <xdr:col>52</xdr:col>
      <xdr:colOff>0</xdr:colOff>
      <xdr:row>64</xdr:row>
      <xdr:rowOff>1</xdr:rowOff>
    </xdr:to>
    <xdr:graphicFrame macro="">
      <xdr:nvGraphicFramePr>
        <xdr:cNvPr id="6" name="1 Gráfico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57</xdr:col>
      <xdr:colOff>40019</xdr:colOff>
      <xdr:row>48</xdr:row>
      <xdr:rowOff>28574</xdr:rowOff>
    </xdr:from>
    <xdr:to>
      <xdr:col>64</xdr:col>
      <xdr:colOff>571499</xdr:colOff>
      <xdr:row>63</xdr:row>
      <xdr:rowOff>159203</xdr:rowOff>
    </xdr:to>
    <xdr:graphicFrame macro="">
      <xdr:nvGraphicFramePr>
        <xdr:cNvPr id="7" name="1 Gráfico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49</xdr:col>
      <xdr:colOff>39763</xdr:colOff>
      <xdr:row>0</xdr:row>
      <xdr:rowOff>34624</xdr:rowOff>
    </xdr:from>
    <xdr:to>
      <xdr:col>56</xdr:col>
      <xdr:colOff>571500</xdr:colOff>
      <xdr:row>15</xdr:row>
      <xdr:rowOff>180975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49</xdr:col>
      <xdr:colOff>30843</xdr:colOff>
      <xdr:row>16</xdr:row>
      <xdr:rowOff>17690</xdr:rowOff>
    </xdr:from>
    <xdr:to>
      <xdr:col>56</xdr:col>
      <xdr:colOff>571500</xdr:colOff>
      <xdr:row>31</xdr:row>
      <xdr:rowOff>161925</xdr:rowOff>
    </xdr:to>
    <xdr:graphicFrame macro="">
      <xdr:nvGraphicFramePr>
        <xdr:cNvPr id="14" name="Gráfico 13"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52</xdr:col>
      <xdr:colOff>461121</xdr:colOff>
      <xdr:row>48</xdr:row>
      <xdr:rowOff>180975</xdr:rowOff>
    </xdr:from>
    <xdr:to>
      <xdr:col>61</xdr:col>
      <xdr:colOff>152399</xdr:colOff>
      <xdr:row>63</xdr:row>
      <xdr:rowOff>127187</xdr:rowOff>
    </xdr:to>
    <xdr:graphicFrame macro="">
      <xdr:nvGraphicFramePr>
        <xdr:cNvPr id="15" name="Gráfico 14">
          <a:extLst>
            <a:ext uri="{FF2B5EF4-FFF2-40B4-BE49-F238E27FC236}">
              <a16:creationId xmlns:a16="http://schemas.microsoft.com/office/drawing/2014/main" id="{00000000-0008-0000-0600-00000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65</xdr:col>
      <xdr:colOff>28574</xdr:colOff>
      <xdr:row>48</xdr:row>
      <xdr:rowOff>23132</xdr:rowOff>
    </xdr:from>
    <xdr:to>
      <xdr:col>74</xdr:col>
      <xdr:colOff>581025</xdr:colOff>
      <xdr:row>63</xdr:row>
      <xdr:rowOff>171450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42</xdr:col>
      <xdr:colOff>134471</xdr:colOff>
      <xdr:row>31</xdr:row>
      <xdr:rowOff>44824</xdr:rowOff>
    </xdr:from>
    <xdr:to>
      <xdr:col>50</xdr:col>
      <xdr:colOff>96372</xdr:colOff>
      <xdr:row>48</xdr:row>
      <xdr:rowOff>112619</xdr:rowOff>
    </xdr:to>
    <xdr:graphicFrame macro="">
      <xdr:nvGraphicFramePr>
        <xdr:cNvPr id="12" name="1 Gráfico"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0.42778</cdr:x>
      <cdr:y>0.0793</cdr:y>
    </cdr:from>
    <cdr:to>
      <cdr:x>0.59999</cdr:x>
      <cdr:y>0.36259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3A01A55D-F44D-4E99-95AE-D0220E712DD8}"/>
            </a:ext>
          </a:extLst>
        </cdr:cNvPr>
        <cdr:cNvSpPr txBox="1"/>
      </cdr:nvSpPr>
      <cdr:spPr>
        <a:xfrm xmlns:a="http://schemas.openxmlformats.org/drawingml/2006/main">
          <a:off x="2271516" y="25596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s-PE" sz="1100"/>
        </a:p>
      </cdr:txBody>
    </cdr:sp>
  </cdr:relSizeAnchor>
  <cdr:relSizeAnchor xmlns:cdr="http://schemas.openxmlformats.org/drawingml/2006/chartDrawing">
    <cdr:from>
      <cdr:x>0.24575</cdr:x>
      <cdr:y>0.00456</cdr:y>
    </cdr:from>
    <cdr:to>
      <cdr:x>0.76947</cdr:x>
      <cdr:y>0.09309</cdr:y>
    </cdr:to>
    <cdr:sp macro="" textlink="'J-TL'!$A$49">
      <cdr:nvSpPr>
        <cdr:cNvPr id="3" name="CuadroTexto 2">
          <a:extLst xmlns:a="http://schemas.openxmlformats.org/drawingml/2006/main">
            <a:ext uri="{FF2B5EF4-FFF2-40B4-BE49-F238E27FC236}">
              <a16:creationId xmlns:a16="http://schemas.microsoft.com/office/drawing/2014/main" id="{8BBB493D-5679-46BD-A7DF-56E043D13337}"/>
            </a:ext>
          </a:extLst>
        </cdr:cNvPr>
        <cdr:cNvSpPr txBox="1"/>
      </cdr:nvSpPr>
      <cdr:spPr>
        <a:xfrm xmlns:a="http://schemas.openxmlformats.org/drawingml/2006/main">
          <a:off x="1340305" y="13954"/>
          <a:ext cx="2856299" cy="27098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fld id="{976E0D61-373B-4B97-8FDE-3EB0E44CD818}" type="TxLink">
            <a:rPr lang="en-US" sz="1800" b="1" i="0" u="none" strike="noStrike">
              <a:solidFill>
                <a:srgbClr val="002060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pPr/>
            <a:t>JUMBOS TALADROS LARGOS</a:t>
          </a:fld>
          <a:endParaRPr lang="es-PE" sz="1800" b="1">
            <a:latin typeface="Calibri Light" panose="020F0302020204030204" pitchFamily="34" charset="0"/>
            <a:cs typeface="Calibri Light" panose="020F0302020204030204" pitchFamily="34" charset="0"/>
          </a:endParaRPr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41</xdr:col>
      <xdr:colOff>56094</xdr:colOff>
      <xdr:row>0</xdr:row>
      <xdr:rowOff>42333</xdr:rowOff>
    </xdr:from>
    <xdr:to>
      <xdr:col>49</xdr:col>
      <xdr:colOff>42333</xdr:colOff>
      <xdr:row>16</xdr:row>
      <xdr:rowOff>0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41</xdr:col>
      <xdr:colOff>26608</xdr:colOff>
      <xdr:row>16</xdr:row>
      <xdr:rowOff>6046</xdr:rowOff>
    </xdr:from>
    <xdr:to>
      <xdr:col>48</xdr:col>
      <xdr:colOff>677332</xdr:colOff>
      <xdr:row>31</xdr:row>
      <xdr:rowOff>81643</xdr:rowOff>
    </xdr:to>
    <xdr:graphicFrame macro="">
      <xdr:nvGraphicFramePr>
        <xdr:cNvPr id="4" name="1 Gráfico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41</xdr:col>
      <xdr:colOff>45811</xdr:colOff>
      <xdr:row>32</xdr:row>
      <xdr:rowOff>9978</xdr:rowOff>
    </xdr:from>
    <xdr:to>
      <xdr:col>48</xdr:col>
      <xdr:colOff>698500</xdr:colOff>
      <xdr:row>47</xdr:row>
      <xdr:rowOff>104321</xdr:rowOff>
    </xdr:to>
    <xdr:graphicFrame macro="">
      <xdr:nvGraphicFramePr>
        <xdr:cNvPr id="6" name="1 Gráfico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41</xdr:col>
      <xdr:colOff>285750</xdr:colOff>
      <xdr:row>48</xdr:row>
      <xdr:rowOff>19655</xdr:rowOff>
    </xdr:from>
    <xdr:to>
      <xdr:col>51</xdr:col>
      <xdr:colOff>678656</xdr:colOff>
      <xdr:row>64</xdr:row>
      <xdr:rowOff>11905</xdr:rowOff>
    </xdr:to>
    <xdr:graphicFrame macro="">
      <xdr:nvGraphicFramePr>
        <xdr:cNvPr id="13" name="1 Gráfico">
          <a:extLst>
            <a:ext uri="{FF2B5EF4-FFF2-40B4-BE49-F238E27FC236}">
              <a16:creationId xmlns:a16="http://schemas.microsoft.com/office/drawing/2014/main" id="{00000000-0008-0000-07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56</xdr:col>
      <xdr:colOff>483071</xdr:colOff>
      <xdr:row>0</xdr:row>
      <xdr:rowOff>42333</xdr:rowOff>
    </xdr:from>
    <xdr:to>
      <xdr:col>64</xdr:col>
      <xdr:colOff>662782</xdr:colOff>
      <xdr:row>63</xdr:row>
      <xdr:rowOff>137583</xdr:rowOff>
    </xdr:to>
    <xdr:grpSp>
      <xdr:nvGrpSpPr>
        <xdr:cNvPr id="15" name="14 Grupo">
          <a:extLst>
            <a:ext uri="{FF2B5EF4-FFF2-40B4-BE49-F238E27FC236}">
              <a16:creationId xmlns:a16="http://schemas.microsoft.com/office/drawing/2014/main" id="{00000000-0008-0000-0700-00000F000000}"/>
            </a:ext>
          </a:extLst>
        </xdr:cNvPr>
        <xdr:cNvGrpSpPr/>
      </xdr:nvGrpSpPr>
      <xdr:grpSpPr>
        <a:xfrm>
          <a:off x="23408385" y="42333"/>
          <a:ext cx="5807626" cy="12156621"/>
          <a:chOff x="18056696" y="42333"/>
          <a:chExt cx="5680398" cy="13430250"/>
        </a:xfrm>
      </xdr:grpSpPr>
      <xdr:graphicFrame macro="">
        <xdr:nvGraphicFramePr>
          <xdr:cNvPr id="3" name="1 Gráfico">
            <a:extLst>
              <a:ext uri="{FF2B5EF4-FFF2-40B4-BE49-F238E27FC236}">
                <a16:creationId xmlns:a16="http://schemas.microsoft.com/office/drawing/2014/main" id="{00000000-0008-0000-0700-000003000000}"/>
              </a:ext>
            </a:extLst>
          </xdr:cNvPr>
          <xdr:cNvGraphicFramePr>
            <a:graphicFrameLocks/>
          </xdr:cNvGraphicFramePr>
        </xdr:nvGraphicFramePr>
        <xdr:xfrm>
          <a:off x="18081963" y="42333"/>
          <a:ext cx="5644548" cy="334036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5" name="1 Gráfico">
            <a:extLst>
              <a:ext uri="{FF2B5EF4-FFF2-40B4-BE49-F238E27FC236}">
                <a16:creationId xmlns:a16="http://schemas.microsoft.com/office/drawing/2014/main" id="{00000000-0008-0000-0700-000005000000}"/>
              </a:ext>
            </a:extLst>
          </xdr:cNvPr>
          <xdr:cNvGraphicFramePr>
            <a:graphicFrameLocks/>
          </xdr:cNvGraphicFramePr>
        </xdr:nvGraphicFramePr>
        <xdr:xfrm>
          <a:off x="18088616" y="3467743"/>
          <a:ext cx="5648478" cy="328707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7" name="1 Gráfico">
            <a:extLst>
              <a:ext uri="{FF2B5EF4-FFF2-40B4-BE49-F238E27FC236}">
                <a16:creationId xmlns:a16="http://schemas.microsoft.com/office/drawing/2014/main" id="{00000000-0008-0000-0700-000007000000}"/>
              </a:ext>
            </a:extLst>
          </xdr:cNvPr>
          <xdr:cNvGraphicFramePr>
            <a:graphicFrameLocks/>
          </xdr:cNvGraphicFramePr>
        </xdr:nvGraphicFramePr>
        <xdr:xfrm>
          <a:off x="18056696" y="6808288"/>
          <a:ext cx="5669814" cy="334169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14" name="1 Gráfico">
            <a:extLst>
              <a:ext uri="{FF2B5EF4-FFF2-40B4-BE49-F238E27FC236}">
                <a16:creationId xmlns:a16="http://schemas.microsoft.com/office/drawing/2014/main" id="{00000000-0008-0000-0700-00000E000000}"/>
              </a:ext>
            </a:extLst>
          </xdr:cNvPr>
          <xdr:cNvGraphicFramePr>
            <a:graphicFrameLocks/>
          </xdr:cNvGraphicFramePr>
        </xdr:nvGraphicFramePr>
        <xdr:xfrm>
          <a:off x="18088882" y="10172623"/>
          <a:ext cx="5648212" cy="329996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</xdr:grpSp>
    <xdr:clientData/>
  </xdr:twoCellAnchor>
  <xdr:twoCellAnchor>
    <xdr:from>
      <xdr:col>49</xdr:col>
      <xdr:colOff>34317</xdr:colOff>
      <xdr:row>0</xdr:row>
      <xdr:rowOff>21167</xdr:rowOff>
    </xdr:from>
    <xdr:to>
      <xdr:col>56</xdr:col>
      <xdr:colOff>687916</xdr:colOff>
      <xdr:row>15</xdr:row>
      <xdr:rowOff>210154</xdr:rowOff>
    </xdr:to>
    <xdr:graphicFrame macro="">
      <xdr:nvGraphicFramePr>
        <xdr:cNvPr id="18" name="Gráfico 17">
          <a:extLst>
            <a:ext uri="{FF2B5EF4-FFF2-40B4-BE49-F238E27FC236}">
              <a16:creationId xmlns:a16="http://schemas.microsoft.com/office/drawing/2014/main" id="{00000000-0008-0000-0700-00001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49</xdr:col>
      <xdr:colOff>36737</xdr:colOff>
      <xdr:row>16</xdr:row>
      <xdr:rowOff>15118</xdr:rowOff>
    </xdr:from>
    <xdr:to>
      <xdr:col>56</xdr:col>
      <xdr:colOff>687917</xdr:colOff>
      <xdr:row>31</xdr:row>
      <xdr:rowOff>137583</xdr:rowOff>
    </xdr:to>
    <xdr:graphicFrame macro="">
      <xdr:nvGraphicFramePr>
        <xdr:cNvPr id="19" name="Gráfico 18">
          <a:extLst>
            <a:ext uri="{FF2B5EF4-FFF2-40B4-BE49-F238E27FC236}">
              <a16:creationId xmlns:a16="http://schemas.microsoft.com/office/drawing/2014/main" id="{00000000-0008-0000-0700-00001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49</xdr:col>
      <xdr:colOff>31748</xdr:colOff>
      <xdr:row>32</xdr:row>
      <xdr:rowOff>3025</xdr:rowOff>
    </xdr:from>
    <xdr:to>
      <xdr:col>56</xdr:col>
      <xdr:colOff>698499</xdr:colOff>
      <xdr:row>47</xdr:row>
      <xdr:rowOff>131536</xdr:rowOff>
    </xdr:to>
    <xdr:graphicFrame macro="">
      <xdr:nvGraphicFramePr>
        <xdr:cNvPr id="20" name="Gráfico 19">
          <a:extLst>
            <a:ext uri="{FF2B5EF4-FFF2-40B4-BE49-F238E27FC236}">
              <a16:creationId xmlns:a16="http://schemas.microsoft.com/office/drawing/2014/main" id="{00000000-0008-0000-0700-00001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49</xdr:col>
      <xdr:colOff>586820</xdr:colOff>
      <xdr:row>48</xdr:row>
      <xdr:rowOff>64863</xdr:rowOff>
    </xdr:from>
    <xdr:to>
      <xdr:col>58</xdr:col>
      <xdr:colOff>690562</xdr:colOff>
      <xdr:row>64</xdr:row>
      <xdr:rowOff>38364</xdr:rowOff>
    </xdr:to>
    <xdr:graphicFrame macro="">
      <xdr:nvGraphicFramePr>
        <xdr:cNvPr id="21" name="Gráfico 20">
          <a:extLst>
            <a:ext uri="{FF2B5EF4-FFF2-40B4-BE49-F238E27FC236}">
              <a16:creationId xmlns:a16="http://schemas.microsoft.com/office/drawing/2014/main" id="{00000000-0008-0000-0700-00001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65</xdr:col>
      <xdr:colOff>42332</xdr:colOff>
      <xdr:row>48</xdr:row>
      <xdr:rowOff>21167</xdr:rowOff>
    </xdr:from>
    <xdr:to>
      <xdr:col>72</xdr:col>
      <xdr:colOff>678391</xdr:colOff>
      <xdr:row>63</xdr:row>
      <xdr:rowOff>179917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00000000-0008-0000-0700-00000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0.26777</cdr:x>
      <cdr:y>0.02232</cdr:y>
    </cdr:from>
    <cdr:to>
      <cdr:x>0.79</cdr:x>
      <cdr:y>0.10338</cdr:y>
    </cdr:to>
    <cdr:sp macro="" textlink="MX!$A$49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CF3657EF-858D-4494-A587-D88B2D9897F3}"/>
            </a:ext>
          </a:extLst>
        </cdr:cNvPr>
        <cdr:cNvSpPr txBox="1"/>
      </cdr:nvSpPr>
      <cdr:spPr>
        <a:xfrm xmlns:a="http://schemas.openxmlformats.org/drawingml/2006/main">
          <a:off x="1640988" y="74612"/>
          <a:ext cx="3200347" cy="27098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5749B951-53BE-45B4-B98D-177CAE96F722}" type="TxLink">
            <a:rPr lang="en-US" sz="1800" b="1" i="0" u="none" strike="noStrike">
              <a:solidFill>
                <a:srgbClr val="002060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pPr/>
            <a:t>MEZCLADORES DE CONCRETO</a:t>
          </a:fld>
          <a:endParaRPr lang="es-PE" sz="1800" b="1">
            <a:latin typeface="Calibri Light" panose="020F0302020204030204" pitchFamily="34" charset="0"/>
            <a:cs typeface="Calibri Light" panose="020F0302020204030204" pitchFamily="34" charset="0"/>
          </a:endParaRPr>
        </a:p>
      </cdr:txBody>
    </cdr:sp>
  </cdr:relSizeAnchor>
</c:userShapes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42</xdr:col>
      <xdr:colOff>306917</xdr:colOff>
      <xdr:row>0</xdr:row>
      <xdr:rowOff>0</xdr:rowOff>
    </xdr:from>
    <xdr:to>
      <xdr:col>50</xdr:col>
      <xdr:colOff>222250</xdr:colOff>
      <xdr:row>15</xdr:row>
      <xdr:rowOff>127001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57</xdr:col>
      <xdr:colOff>95250</xdr:colOff>
      <xdr:row>0</xdr:row>
      <xdr:rowOff>0</xdr:rowOff>
    </xdr:from>
    <xdr:to>
      <xdr:col>65</xdr:col>
      <xdr:colOff>10584</xdr:colOff>
      <xdr:row>15</xdr:row>
      <xdr:rowOff>157104</xdr:rowOff>
    </xdr:to>
    <xdr:graphicFrame macro="">
      <xdr:nvGraphicFramePr>
        <xdr:cNvPr id="3" name="1 Gráfico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42</xdr:col>
      <xdr:colOff>425450</xdr:colOff>
      <xdr:row>16</xdr:row>
      <xdr:rowOff>21167</xdr:rowOff>
    </xdr:from>
    <xdr:to>
      <xdr:col>50</xdr:col>
      <xdr:colOff>296334</xdr:colOff>
      <xdr:row>31</xdr:row>
      <xdr:rowOff>179917</xdr:rowOff>
    </xdr:to>
    <xdr:graphicFrame macro="">
      <xdr:nvGraphicFramePr>
        <xdr:cNvPr id="4" name="1 Gráfico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57</xdr:col>
      <xdr:colOff>49136</xdr:colOff>
      <xdr:row>16</xdr:row>
      <xdr:rowOff>21168</xdr:rowOff>
    </xdr:from>
    <xdr:to>
      <xdr:col>64</xdr:col>
      <xdr:colOff>624417</xdr:colOff>
      <xdr:row>31</xdr:row>
      <xdr:rowOff>169334</xdr:rowOff>
    </xdr:to>
    <xdr:graphicFrame macro="">
      <xdr:nvGraphicFramePr>
        <xdr:cNvPr id="5" name="1 Gráfico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42</xdr:col>
      <xdr:colOff>381000</xdr:colOff>
      <xdr:row>32</xdr:row>
      <xdr:rowOff>42333</xdr:rowOff>
    </xdr:from>
    <xdr:to>
      <xdr:col>50</xdr:col>
      <xdr:colOff>264583</xdr:colOff>
      <xdr:row>47</xdr:row>
      <xdr:rowOff>201083</xdr:rowOff>
    </xdr:to>
    <xdr:graphicFrame macro="">
      <xdr:nvGraphicFramePr>
        <xdr:cNvPr id="6" name="1 Gráfico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57</xdr:col>
      <xdr:colOff>34050</xdr:colOff>
      <xdr:row>32</xdr:row>
      <xdr:rowOff>33263</xdr:rowOff>
    </xdr:from>
    <xdr:to>
      <xdr:col>64</xdr:col>
      <xdr:colOff>624417</xdr:colOff>
      <xdr:row>47</xdr:row>
      <xdr:rowOff>169333</xdr:rowOff>
    </xdr:to>
    <xdr:graphicFrame macro="">
      <xdr:nvGraphicFramePr>
        <xdr:cNvPr id="7" name="1 Gráfico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42</xdr:col>
      <xdr:colOff>369795</xdr:colOff>
      <xdr:row>48</xdr:row>
      <xdr:rowOff>111436</xdr:rowOff>
    </xdr:from>
    <xdr:to>
      <xdr:col>52</xdr:col>
      <xdr:colOff>500530</xdr:colOff>
      <xdr:row>64</xdr:row>
      <xdr:rowOff>16187</xdr:rowOff>
    </xdr:to>
    <xdr:graphicFrame macro="">
      <xdr:nvGraphicFramePr>
        <xdr:cNvPr id="13" name="1 Gráfico">
          <a:extLst>
            <a:ext uri="{FF2B5EF4-FFF2-40B4-BE49-F238E27FC236}">
              <a16:creationId xmlns:a16="http://schemas.microsoft.com/office/drawing/2014/main" id="{00000000-0008-0000-08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57</xdr:col>
      <xdr:colOff>40525</xdr:colOff>
      <xdr:row>48</xdr:row>
      <xdr:rowOff>49537</xdr:rowOff>
    </xdr:from>
    <xdr:to>
      <xdr:col>64</xdr:col>
      <xdr:colOff>635000</xdr:colOff>
      <xdr:row>63</xdr:row>
      <xdr:rowOff>179917</xdr:rowOff>
    </xdr:to>
    <xdr:graphicFrame macro="">
      <xdr:nvGraphicFramePr>
        <xdr:cNvPr id="14" name="1 Gráfico">
          <a:extLst>
            <a:ext uri="{FF2B5EF4-FFF2-40B4-BE49-F238E27FC236}">
              <a16:creationId xmlns:a16="http://schemas.microsoft.com/office/drawing/2014/main" id="{00000000-0008-0000-08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49</xdr:col>
      <xdr:colOff>126999</xdr:colOff>
      <xdr:row>0</xdr:row>
      <xdr:rowOff>34774</xdr:rowOff>
    </xdr:from>
    <xdr:to>
      <xdr:col>56</xdr:col>
      <xdr:colOff>603249</xdr:colOff>
      <xdr:row>15</xdr:row>
      <xdr:rowOff>190500</xdr:rowOff>
    </xdr:to>
    <xdr:graphicFrame macro="">
      <xdr:nvGraphicFramePr>
        <xdr:cNvPr id="18" name="Gráfico 17">
          <a:extLst>
            <a:ext uri="{FF2B5EF4-FFF2-40B4-BE49-F238E27FC236}">
              <a16:creationId xmlns:a16="http://schemas.microsoft.com/office/drawing/2014/main" id="{00000000-0008-0000-0800-00001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49</xdr:col>
      <xdr:colOff>37797</xdr:colOff>
      <xdr:row>16</xdr:row>
      <xdr:rowOff>18143</xdr:rowOff>
    </xdr:from>
    <xdr:to>
      <xdr:col>56</xdr:col>
      <xdr:colOff>624416</xdr:colOff>
      <xdr:row>31</xdr:row>
      <xdr:rowOff>78619</xdr:rowOff>
    </xdr:to>
    <xdr:graphicFrame macro="">
      <xdr:nvGraphicFramePr>
        <xdr:cNvPr id="19" name="Gráfico 18">
          <a:extLst>
            <a:ext uri="{FF2B5EF4-FFF2-40B4-BE49-F238E27FC236}">
              <a16:creationId xmlns:a16="http://schemas.microsoft.com/office/drawing/2014/main" id="{00000000-0008-0000-0800-00001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49</xdr:col>
      <xdr:colOff>36852</xdr:colOff>
      <xdr:row>32</xdr:row>
      <xdr:rowOff>14362</xdr:rowOff>
    </xdr:from>
    <xdr:to>
      <xdr:col>56</xdr:col>
      <xdr:colOff>624417</xdr:colOff>
      <xdr:row>47</xdr:row>
      <xdr:rowOff>201083</xdr:rowOff>
    </xdr:to>
    <xdr:graphicFrame macro="">
      <xdr:nvGraphicFramePr>
        <xdr:cNvPr id="20" name="Gráfico 19">
          <a:extLst>
            <a:ext uri="{FF2B5EF4-FFF2-40B4-BE49-F238E27FC236}">
              <a16:creationId xmlns:a16="http://schemas.microsoft.com/office/drawing/2014/main" id="{00000000-0008-0000-0800-00001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50</xdr:col>
      <xdr:colOff>338667</xdr:colOff>
      <xdr:row>47</xdr:row>
      <xdr:rowOff>200459</xdr:rowOff>
    </xdr:from>
    <xdr:to>
      <xdr:col>59</xdr:col>
      <xdr:colOff>412750</xdr:colOff>
      <xdr:row>63</xdr:row>
      <xdr:rowOff>148167</xdr:rowOff>
    </xdr:to>
    <xdr:graphicFrame macro="">
      <xdr:nvGraphicFramePr>
        <xdr:cNvPr id="21" name="Gráfico 20">
          <a:extLst>
            <a:ext uri="{FF2B5EF4-FFF2-40B4-BE49-F238E27FC236}">
              <a16:creationId xmlns:a16="http://schemas.microsoft.com/office/drawing/2014/main" id="{00000000-0008-0000-0800-00001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65</xdr:col>
      <xdr:colOff>31749</xdr:colOff>
      <xdr:row>48</xdr:row>
      <xdr:rowOff>11320</xdr:rowOff>
    </xdr:from>
    <xdr:to>
      <xdr:col>72</xdr:col>
      <xdr:colOff>635000</xdr:colOff>
      <xdr:row>63</xdr:row>
      <xdr:rowOff>179917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00000000-0008-0000-0800-00000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0.28216</cdr:x>
      <cdr:y>0.06748</cdr:y>
    </cdr:from>
    <cdr:to>
      <cdr:x>0.63038</cdr:x>
      <cdr:y>0.154</cdr:y>
    </cdr:to>
    <cdr:sp macro="" textlink="AF!$A$49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B9589206-1A9B-48F5-999C-4782DE6CAEF9}"/>
            </a:ext>
          </a:extLst>
        </cdr:cNvPr>
        <cdr:cNvSpPr txBox="1"/>
      </cdr:nvSpPr>
      <cdr:spPr>
        <a:xfrm xmlns:a="http://schemas.openxmlformats.org/drawingml/2006/main">
          <a:off x="1645393" y="222871"/>
          <a:ext cx="2030616" cy="28574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fld id="{9697A401-A5D7-48D2-80F8-DC09CFE910D7}" type="TxLink">
            <a:rPr lang="en-US" sz="1800" b="1" i="0" u="none" strike="noStrike">
              <a:solidFill>
                <a:schemeClr val="accent5">
                  <a:lumMod val="50000"/>
                </a:schemeClr>
              </a:solidFill>
              <a:latin typeface="+mj-lt"/>
            </a:rPr>
            <a:pPr/>
            <a:t>CARGADORES DE ANFO</a:t>
          </a:fld>
          <a:endParaRPr lang="es-PE" sz="1800" b="1">
            <a:solidFill>
              <a:schemeClr val="accent5">
                <a:lumMod val="50000"/>
              </a:schemeClr>
            </a:solidFill>
            <a:latin typeface="+mj-lt"/>
          </a:endParaRPr>
        </a:p>
      </cdr:txBody>
    </cdr:sp>
  </cdr:relSizeAnchor>
</c:userShapes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42</xdr:col>
      <xdr:colOff>407647</xdr:colOff>
      <xdr:row>0</xdr:row>
      <xdr:rowOff>0</xdr:rowOff>
    </xdr:from>
    <xdr:to>
      <xdr:col>50</xdr:col>
      <xdr:colOff>296334</xdr:colOff>
      <xdr:row>15</xdr:row>
      <xdr:rowOff>169333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57</xdr:col>
      <xdr:colOff>51050</xdr:colOff>
      <xdr:row>0</xdr:row>
      <xdr:rowOff>31750</xdr:rowOff>
    </xdr:from>
    <xdr:to>
      <xdr:col>64</xdr:col>
      <xdr:colOff>624416</xdr:colOff>
      <xdr:row>15</xdr:row>
      <xdr:rowOff>148167</xdr:rowOff>
    </xdr:to>
    <xdr:graphicFrame macro="">
      <xdr:nvGraphicFramePr>
        <xdr:cNvPr id="3" name="1 Gráfico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42</xdr:col>
      <xdr:colOff>436034</xdr:colOff>
      <xdr:row>15</xdr:row>
      <xdr:rowOff>165098</xdr:rowOff>
    </xdr:from>
    <xdr:to>
      <xdr:col>50</xdr:col>
      <xdr:colOff>328084</xdr:colOff>
      <xdr:row>31</xdr:row>
      <xdr:rowOff>105833</xdr:rowOff>
    </xdr:to>
    <xdr:graphicFrame macro="">
      <xdr:nvGraphicFramePr>
        <xdr:cNvPr id="4" name="1 Gráfico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57</xdr:col>
      <xdr:colOff>36793</xdr:colOff>
      <xdr:row>16</xdr:row>
      <xdr:rowOff>3985</xdr:rowOff>
    </xdr:from>
    <xdr:to>
      <xdr:col>64</xdr:col>
      <xdr:colOff>613832</xdr:colOff>
      <xdr:row>31</xdr:row>
      <xdr:rowOff>137583</xdr:rowOff>
    </xdr:to>
    <xdr:graphicFrame macro="">
      <xdr:nvGraphicFramePr>
        <xdr:cNvPr id="5" name="1 Gráfico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42</xdr:col>
      <xdr:colOff>296332</xdr:colOff>
      <xdr:row>49</xdr:row>
      <xdr:rowOff>29631</xdr:rowOff>
    </xdr:from>
    <xdr:to>
      <xdr:col>52</xdr:col>
      <xdr:colOff>201084</xdr:colOff>
      <xdr:row>64</xdr:row>
      <xdr:rowOff>158747</xdr:rowOff>
    </xdr:to>
    <xdr:graphicFrame macro="">
      <xdr:nvGraphicFramePr>
        <xdr:cNvPr id="6" name="1 Gráfico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57</xdr:col>
      <xdr:colOff>95249</xdr:colOff>
      <xdr:row>48</xdr:row>
      <xdr:rowOff>15190</xdr:rowOff>
    </xdr:from>
    <xdr:to>
      <xdr:col>65</xdr:col>
      <xdr:colOff>10581</xdr:colOff>
      <xdr:row>63</xdr:row>
      <xdr:rowOff>179918</xdr:rowOff>
    </xdr:to>
    <xdr:graphicFrame macro="">
      <xdr:nvGraphicFramePr>
        <xdr:cNvPr id="7" name="1 Gráfico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49</xdr:col>
      <xdr:colOff>35733</xdr:colOff>
      <xdr:row>0</xdr:row>
      <xdr:rowOff>21167</xdr:rowOff>
    </xdr:from>
    <xdr:to>
      <xdr:col>56</xdr:col>
      <xdr:colOff>624414</xdr:colOff>
      <xdr:row>15</xdr:row>
      <xdr:rowOff>116416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00000000-0008-0000-09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49</xdr:col>
      <xdr:colOff>211668</xdr:colOff>
      <xdr:row>26</xdr:row>
      <xdr:rowOff>21165</xdr:rowOff>
    </xdr:from>
    <xdr:to>
      <xdr:col>57</xdr:col>
      <xdr:colOff>148165</xdr:colOff>
      <xdr:row>41</xdr:row>
      <xdr:rowOff>158749</xdr:rowOff>
    </xdr:to>
    <xdr:graphicFrame macro="">
      <xdr:nvGraphicFramePr>
        <xdr:cNvPr id="14" name="Gráfico 13">
          <a:extLst>
            <a:ext uri="{FF2B5EF4-FFF2-40B4-BE49-F238E27FC236}">
              <a16:creationId xmlns:a16="http://schemas.microsoft.com/office/drawing/2014/main" id="{00000000-0008-0000-09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50</xdr:col>
      <xdr:colOff>288236</xdr:colOff>
      <xdr:row>42</xdr:row>
      <xdr:rowOff>87157</xdr:rowOff>
    </xdr:from>
    <xdr:to>
      <xdr:col>59</xdr:col>
      <xdr:colOff>158750</xdr:colOff>
      <xdr:row>58</xdr:row>
      <xdr:rowOff>52917</xdr:rowOff>
    </xdr:to>
    <xdr:graphicFrame macro="">
      <xdr:nvGraphicFramePr>
        <xdr:cNvPr id="15" name="Gráfico 14">
          <a:extLst>
            <a:ext uri="{FF2B5EF4-FFF2-40B4-BE49-F238E27FC236}">
              <a16:creationId xmlns:a16="http://schemas.microsoft.com/office/drawing/2014/main" id="{00000000-0008-0000-0900-00000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65</xdr:col>
      <xdr:colOff>28016</xdr:colOff>
      <xdr:row>48</xdr:row>
      <xdr:rowOff>31750</xdr:rowOff>
    </xdr:from>
    <xdr:to>
      <xdr:col>72</xdr:col>
      <xdr:colOff>592666</xdr:colOff>
      <xdr:row>63</xdr:row>
      <xdr:rowOff>169333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00000000-0008-0000-0900-00001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0.23186</cdr:x>
      <cdr:y>0.02475</cdr:y>
    </cdr:from>
    <cdr:to>
      <cdr:x>0.7811</cdr:x>
      <cdr:y>0.20322</cdr:y>
    </cdr:to>
    <cdr:sp macro="" textlink="LC!$A$49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CFE29973-3891-4F5A-A51F-0D261DDBB21C}"/>
            </a:ext>
          </a:extLst>
        </cdr:cNvPr>
        <cdr:cNvSpPr txBox="1"/>
      </cdr:nvSpPr>
      <cdr:spPr>
        <a:xfrm xmlns:a="http://schemas.openxmlformats.org/drawingml/2006/main">
          <a:off x="1339248" y="82188"/>
          <a:ext cx="3172418" cy="59265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fld id="{529D4E24-3935-4467-BA2D-9FCD262248E6}" type="TxLink">
            <a:rPr lang="en-US" sz="1800" b="1" i="0" u="none" strike="noStrike">
              <a:solidFill>
                <a:schemeClr val="accent5">
                  <a:lumMod val="50000"/>
                </a:schemeClr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pPr/>
            <a:t>LANZADORES DE CONCRETO</a:t>
          </a:fld>
          <a:endParaRPr lang="es-PE" sz="1800" b="1">
            <a:solidFill>
              <a:schemeClr val="accent5">
                <a:lumMod val="50000"/>
              </a:schemeClr>
            </a:solidFill>
            <a:latin typeface="Calibri Light" panose="020F0302020204030204" pitchFamily="34" charset="0"/>
            <a:cs typeface="Calibri Light" panose="020F0302020204030204" pitchFamily="34" charset="0"/>
          </a:endParaRPr>
        </a:p>
      </cdr:txBody>
    </cdr:sp>
  </cdr:relSizeAnchor>
</c:userShapes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147257</xdr:colOff>
      <xdr:row>0</xdr:row>
      <xdr:rowOff>28575</xdr:rowOff>
    </xdr:from>
    <xdr:to>
      <xdr:col>26</xdr:col>
      <xdr:colOff>288925</xdr:colOff>
      <xdr:row>15</xdr:row>
      <xdr:rowOff>181278</xdr:rowOff>
    </xdr:to>
    <xdr:graphicFrame macro="">
      <xdr:nvGraphicFramePr>
        <xdr:cNvPr id="4" name="1 Gráfico">
          <a:extLst>
            <a:ext uri="{FF2B5EF4-FFF2-40B4-BE49-F238E27FC236}">
              <a16:creationId xmlns:a16="http://schemas.microsoft.com/office/drawing/2014/main" id="{29E88FD2-7775-4403-BEA8-766D1F48AE7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126243</xdr:colOff>
      <xdr:row>16</xdr:row>
      <xdr:rowOff>17386</xdr:rowOff>
    </xdr:from>
    <xdr:to>
      <xdr:col>26</xdr:col>
      <xdr:colOff>257175</xdr:colOff>
      <xdr:row>31</xdr:row>
      <xdr:rowOff>184151</xdr:rowOff>
    </xdr:to>
    <xdr:graphicFrame macro="">
      <xdr:nvGraphicFramePr>
        <xdr:cNvPr id="6" name="1 Gráfico">
          <a:extLst>
            <a:ext uri="{FF2B5EF4-FFF2-40B4-BE49-F238E27FC236}">
              <a16:creationId xmlns:a16="http://schemas.microsoft.com/office/drawing/2014/main" id="{23658680-D2EB-4C9B-93D6-6036AB3DC1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32</xdr:col>
      <xdr:colOff>619915</xdr:colOff>
      <xdr:row>16</xdr:row>
      <xdr:rowOff>15702</xdr:rowOff>
    </xdr:from>
    <xdr:to>
      <xdr:col>40</xdr:col>
      <xdr:colOff>558427</xdr:colOff>
      <xdr:row>31</xdr:row>
      <xdr:rowOff>147543</xdr:rowOff>
    </xdr:to>
    <xdr:graphicFrame macro="">
      <xdr:nvGraphicFramePr>
        <xdr:cNvPr id="7" name="1 Gráfico">
          <a:extLst>
            <a:ext uri="{FF2B5EF4-FFF2-40B4-BE49-F238E27FC236}">
              <a16:creationId xmlns:a16="http://schemas.microsoft.com/office/drawing/2014/main" id="{29273356-B7CF-40B2-9B8C-9AEE6D7B45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25</xdr:col>
      <xdr:colOff>37794</xdr:colOff>
      <xdr:row>0</xdr:row>
      <xdr:rowOff>42335</xdr:rowOff>
    </xdr:from>
    <xdr:to>
      <xdr:col>32</xdr:col>
      <xdr:colOff>603249</xdr:colOff>
      <xdr:row>16</xdr:row>
      <xdr:rowOff>0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637E2496-3E41-42F2-BDA8-F3A2CFA6A5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27</xdr:col>
      <xdr:colOff>511111</xdr:colOff>
      <xdr:row>16</xdr:row>
      <xdr:rowOff>72304</xdr:rowOff>
    </xdr:from>
    <xdr:to>
      <xdr:col>36</xdr:col>
      <xdr:colOff>582704</xdr:colOff>
      <xdr:row>31</xdr:row>
      <xdr:rowOff>170577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A3FB5CCD-B515-4A76-81C9-D1D5E6DDF8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0.31842</cdr:x>
      <cdr:y>0.02476</cdr:y>
    </cdr:from>
    <cdr:to>
      <cdr:x>0.72495</cdr:x>
      <cdr:y>0.14029</cdr:y>
    </cdr:to>
    <cdr:sp macro="" textlink="EV!$A$17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1A092B45-3689-4742-ADD9-8A2FADAF8520}"/>
            </a:ext>
          </a:extLst>
        </cdr:cNvPr>
        <cdr:cNvSpPr txBox="1"/>
      </cdr:nvSpPr>
      <cdr:spPr>
        <a:xfrm xmlns:a="http://schemas.openxmlformats.org/drawingml/2006/main">
          <a:off x="1853272" y="77347"/>
          <a:ext cx="2366090" cy="3608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fld id="{FCDECF41-7ED8-4956-A17E-A10622D601B5}" type="TxLink">
            <a:rPr lang="en-US" sz="1000" b="1" i="0" u="none" strike="noStrike">
              <a:solidFill>
                <a:srgbClr val="002060"/>
              </a:solidFill>
              <a:latin typeface="Arial Narrow"/>
              <a:cs typeface="Calibri Light" panose="020F0302020204030204" pitchFamily="34" charset="0"/>
            </a:rPr>
            <a:pPr/>
            <a:t>EQUIPOS DE VIAS</a:t>
          </a:fld>
          <a:endParaRPr lang="es-PE" sz="1800">
            <a:latin typeface="Calibri Light" panose="020F0302020204030204" pitchFamily="34" charset="0"/>
            <a:cs typeface="Calibri Light" panose="020F0302020204030204" pitchFamily="34" charset="0"/>
          </a:endParaRPr>
        </a:p>
      </cdr:txBody>
    </cdr:sp>
  </cdr:relSizeAnchor>
</c:userShapes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28843</xdr:colOff>
      <xdr:row>0</xdr:row>
      <xdr:rowOff>28840</xdr:rowOff>
    </xdr:from>
    <xdr:to>
      <xdr:col>23</xdr:col>
      <xdr:colOff>658813</xdr:colOff>
      <xdr:row>15</xdr:row>
      <xdr:rowOff>202406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45C1A026-C46E-49E9-8FB7-F5ABDF0EFA8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32</xdr:col>
      <xdr:colOff>235838</xdr:colOff>
      <xdr:row>0</xdr:row>
      <xdr:rowOff>3175</xdr:rowOff>
    </xdr:from>
    <xdr:to>
      <xdr:col>40</xdr:col>
      <xdr:colOff>178857</xdr:colOff>
      <xdr:row>15</xdr:row>
      <xdr:rowOff>110332</xdr:rowOff>
    </xdr:to>
    <xdr:graphicFrame macro="">
      <xdr:nvGraphicFramePr>
        <xdr:cNvPr id="3" name="1 Gráfico">
          <a:extLst>
            <a:ext uri="{FF2B5EF4-FFF2-40B4-BE49-F238E27FC236}">
              <a16:creationId xmlns:a16="http://schemas.microsoft.com/office/drawing/2014/main" id="{A264B483-EA1D-4C50-884E-9279FFB971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17</xdr:col>
      <xdr:colOff>275540</xdr:colOff>
      <xdr:row>16</xdr:row>
      <xdr:rowOff>30255</xdr:rowOff>
    </xdr:from>
    <xdr:to>
      <xdr:col>25</xdr:col>
      <xdr:colOff>58520</xdr:colOff>
      <xdr:row>31</xdr:row>
      <xdr:rowOff>179917</xdr:rowOff>
    </xdr:to>
    <xdr:graphicFrame macro="">
      <xdr:nvGraphicFramePr>
        <xdr:cNvPr id="4" name="1 Gráfico">
          <a:extLst>
            <a:ext uri="{FF2B5EF4-FFF2-40B4-BE49-F238E27FC236}">
              <a16:creationId xmlns:a16="http://schemas.microsoft.com/office/drawing/2014/main" id="{93BEB9EB-1A14-4E9E-9593-D3CACBC8D22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32</xdr:col>
      <xdr:colOff>55050</xdr:colOff>
      <xdr:row>16</xdr:row>
      <xdr:rowOff>33322</xdr:rowOff>
    </xdr:from>
    <xdr:to>
      <xdr:col>39</xdr:col>
      <xdr:colOff>709083</xdr:colOff>
      <xdr:row>31</xdr:row>
      <xdr:rowOff>169334</xdr:rowOff>
    </xdr:to>
    <xdr:graphicFrame macro="">
      <xdr:nvGraphicFramePr>
        <xdr:cNvPr id="5" name="1 Gráfico">
          <a:extLst>
            <a:ext uri="{FF2B5EF4-FFF2-40B4-BE49-F238E27FC236}">
              <a16:creationId xmlns:a16="http://schemas.microsoft.com/office/drawing/2014/main" id="{94123F1D-1EC0-4108-9CDD-B22AA5CBF27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17</xdr:col>
      <xdr:colOff>264223</xdr:colOff>
      <xdr:row>32</xdr:row>
      <xdr:rowOff>40265</xdr:rowOff>
    </xdr:from>
    <xdr:to>
      <xdr:col>25</xdr:col>
      <xdr:colOff>80308</xdr:colOff>
      <xdr:row>48</xdr:row>
      <xdr:rowOff>43655</xdr:rowOff>
    </xdr:to>
    <xdr:graphicFrame macro="">
      <xdr:nvGraphicFramePr>
        <xdr:cNvPr id="6" name="1 Gráfico">
          <a:extLst>
            <a:ext uri="{FF2B5EF4-FFF2-40B4-BE49-F238E27FC236}">
              <a16:creationId xmlns:a16="http://schemas.microsoft.com/office/drawing/2014/main" id="{9CC93ADC-3C5A-4FA4-A001-571965AA1E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32</xdr:col>
      <xdr:colOff>40993</xdr:colOff>
      <xdr:row>32</xdr:row>
      <xdr:rowOff>21166</xdr:rowOff>
    </xdr:from>
    <xdr:to>
      <xdr:col>39</xdr:col>
      <xdr:colOff>719665</xdr:colOff>
      <xdr:row>47</xdr:row>
      <xdr:rowOff>169333</xdr:rowOff>
    </xdr:to>
    <xdr:graphicFrame macro="">
      <xdr:nvGraphicFramePr>
        <xdr:cNvPr id="7" name="1 Gráfico">
          <a:extLst>
            <a:ext uri="{FF2B5EF4-FFF2-40B4-BE49-F238E27FC236}">
              <a16:creationId xmlns:a16="http://schemas.microsoft.com/office/drawing/2014/main" id="{41160B9D-52DB-4200-B0A4-1906C830CA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32</xdr:col>
      <xdr:colOff>52917</xdr:colOff>
      <xdr:row>80</xdr:row>
      <xdr:rowOff>43655</xdr:rowOff>
    </xdr:from>
    <xdr:to>
      <xdr:col>39</xdr:col>
      <xdr:colOff>709084</xdr:colOff>
      <xdr:row>95</xdr:row>
      <xdr:rowOff>179917</xdr:rowOff>
    </xdr:to>
    <xdr:graphicFrame macro="">
      <xdr:nvGraphicFramePr>
        <xdr:cNvPr id="8" name="1 Gráfico">
          <a:extLst>
            <a:ext uri="{FF2B5EF4-FFF2-40B4-BE49-F238E27FC236}">
              <a16:creationId xmlns:a16="http://schemas.microsoft.com/office/drawing/2014/main" id="{9937F49D-1678-4CDE-9FF2-56EC1E3821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17</xdr:col>
      <xdr:colOff>241733</xdr:colOff>
      <xdr:row>81</xdr:row>
      <xdr:rowOff>32713</xdr:rowOff>
    </xdr:from>
    <xdr:to>
      <xdr:col>25</xdr:col>
      <xdr:colOff>168087</xdr:colOff>
      <xdr:row>97</xdr:row>
      <xdr:rowOff>9525</xdr:rowOff>
    </xdr:to>
    <xdr:graphicFrame macro="">
      <xdr:nvGraphicFramePr>
        <xdr:cNvPr id="9" name="1 Gráfico">
          <a:extLst>
            <a:ext uri="{FF2B5EF4-FFF2-40B4-BE49-F238E27FC236}">
              <a16:creationId xmlns:a16="http://schemas.microsoft.com/office/drawing/2014/main" id="{97C7A69B-1809-4DBE-B574-C32C4FE259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24</xdr:col>
      <xdr:colOff>54164</xdr:colOff>
      <xdr:row>0</xdr:row>
      <xdr:rowOff>21167</xdr:rowOff>
    </xdr:from>
    <xdr:to>
      <xdr:col>31</xdr:col>
      <xdr:colOff>719666</xdr:colOff>
      <xdr:row>15</xdr:row>
      <xdr:rowOff>175948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774D93B8-F042-4A60-AD97-E627AAAD5C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24</xdr:col>
      <xdr:colOff>42332</xdr:colOff>
      <xdr:row>16</xdr:row>
      <xdr:rowOff>13226</xdr:rowOff>
    </xdr:from>
    <xdr:to>
      <xdr:col>31</xdr:col>
      <xdr:colOff>719666</xdr:colOff>
      <xdr:row>31</xdr:row>
      <xdr:rowOff>169334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71B32A0B-9578-4EAB-92D9-FABFD9067F3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24</xdr:col>
      <xdr:colOff>44981</xdr:colOff>
      <xdr:row>32</xdr:row>
      <xdr:rowOff>22487</xdr:rowOff>
    </xdr:from>
    <xdr:to>
      <xdr:col>31</xdr:col>
      <xdr:colOff>719666</xdr:colOff>
      <xdr:row>48</xdr:row>
      <xdr:rowOff>0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1630AEC4-5B7C-4AF9-AAEC-05D74F4299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25</xdr:col>
      <xdr:colOff>221893</xdr:colOff>
      <xdr:row>80</xdr:row>
      <xdr:rowOff>211914</xdr:rowOff>
    </xdr:from>
    <xdr:to>
      <xdr:col>33</xdr:col>
      <xdr:colOff>156010</xdr:colOff>
      <xdr:row>96</xdr:row>
      <xdr:rowOff>176991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EF5BE73B-63FA-4117-B2FD-11F010CC6A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40</xdr:col>
      <xdr:colOff>62896</xdr:colOff>
      <xdr:row>80</xdr:row>
      <xdr:rowOff>146051</xdr:rowOff>
    </xdr:from>
    <xdr:to>
      <xdr:col>47</xdr:col>
      <xdr:colOff>721520</xdr:colOff>
      <xdr:row>95</xdr:row>
      <xdr:rowOff>126207</xdr:rowOff>
    </xdr:to>
    <xdr:graphicFrame macro="">
      <xdr:nvGraphicFramePr>
        <xdr:cNvPr id="14" name="Gráfico 13">
          <a:extLst>
            <a:ext uri="{FF2B5EF4-FFF2-40B4-BE49-F238E27FC236}">
              <a16:creationId xmlns:a16="http://schemas.microsoft.com/office/drawing/2014/main" id="{276BCF31-C884-4C09-9365-716F8C058E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24</xdr:col>
      <xdr:colOff>32279</xdr:colOff>
      <xdr:row>48</xdr:row>
      <xdr:rowOff>45244</xdr:rowOff>
    </xdr:from>
    <xdr:to>
      <xdr:col>31</xdr:col>
      <xdr:colOff>719666</xdr:colOff>
      <xdr:row>63</xdr:row>
      <xdr:rowOff>190500</xdr:rowOff>
    </xdr:to>
    <xdr:graphicFrame macro="">
      <xdr:nvGraphicFramePr>
        <xdr:cNvPr id="15" name="Gráfico 22">
          <a:extLst>
            <a:ext uri="{FF2B5EF4-FFF2-40B4-BE49-F238E27FC236}">
              <a16:creationId xmlns:a16="http://schemas.microsoft.com/office/drawing/2014/main" id="{4C5B99EE-22BB-4043-945D-EFEF81187B4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17</xdr:col>
      <xdr:colOff>311897</xdr:colOff>
      <xdr:row>48</xdr:row>
      <xdr:rowOff>164353</xdr:rowOff>
    </xdr:from>
    <xdr:to>
      <xdr:col>25</xdr:col>
      <xdr:colOff>127982</xdr:colOff>
      <xdr:row>64</xdr:row>
      <xdr:rowOff>59391</xdr:rowOff>
    </xdr:to>
    <xdr:graphicFrame macro="">
      <xdr:nvGraphicFramePr>
        <xdr:cNvPr id="16" name="1 Gráfico">
          <a:extLst>
            <a:ext uri="{FF2B5EF4-FFF2-40B4-BE49-F238E27FC236}">
              <a16:creationId xmlns:a16="http://schemas.microsoft.com/office/drawing/2014/main" id="{37544B2D-F76A-4998-AC62-FF2B94448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32</xdr:col>
      <xdr:colOff>35718</xdr:colOff>
      <xdr:row>48</xdr:row>
      <xdr:rowOff>23813</xdr:rowOff>
    </xdr:from>
    <xdr:to>
      <xdr:col>39</xdr:col>
      <xdr:colOff>714390</xdr:colOff>
      <xdr:row>63</xdr:row>
      <xdr:rowOff>171980</xdr:rowOff>
    </xdr:to>
    <xdr:graphicFrame macro="">
      <xdr:nvGraphicFramePr>
        <xdr:cNvPr id="17" name="1 Gráfico">
          <a:extLst>
            <a:ext uri="{FF2B5EF4-FFF2-40B4-BE49-F238E27FC236}">
              <a16:creationId xmlns:a16="http://schemas.microsoft.com/office/drawing/2014/main" id="{E954F410-1589-48BE-8A81-8028384242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24</xdr:col>
      <xdr:colOff>32279</xdr:colOff>
      <xdr:row>64</xdr:row>
      <xdr:rowOff>45244</xdr:rowOff>
    </xdr:from>
    <xdr:to>
      <xdr:col>31</xdr:col>
      <xdr:colOff>719666</xdr:colOff>
      <xdr:row>79</xdr:row>
      <xdr:rowOff>190500</xdr:rowOff>
    </xdr:to>
    <xdr:graphicFrame macro="">
      <xdr:nvGraphicFramePr>
        <xdr:cNvPr id="18" name="Gráfico 22">
          <a:extLst>
            <a:ext uri="{FF2B5EF4-FFF2-40B4-BE49-F238E27FC236}">
              <a16:creationId xmlns:a16="http://schemas.microsoft.com/office/drawing/2014/main" id="{DF11E2C5-39CA-44D8-B3B7-41A87C274A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32</xdr:col>
      <xdr:colOff>24513</xdr:colOff>
      <xdr:row>63</xdr:row>
      <xdr:rowOff>203107</xdr:rowOff>
    </xdr:from>
    <xdr:to>
      <xdr:col>39</xdr:col>
      <xdr:colOff>703185</xdr:colOff>
      <xdr:row>79</xdr:row>
      <xdr:rowOff>138362</xdr:rowOff>
    </xdr:to>
    <xdr:graphicFrame macro="">
      <xdr:nvGraphicFramePr>
        <xdr:cNvPr id="19" name="1 Gráfico">
          <a:extLst>
            <a:ext uri="{FF2B5EF4-FFF2-40B4-BE49-F238E27FC236}">
              <a16:creationId xmlns:a16="http://schemas.microsoft.com/office/drawing/2014/main" id="{FB054DD8-0FA0-4C1B-A692-B988C71FD4F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17</xdr:col>
      <xdr:colOff>347382</xdr:colOff>
      <xdr:row>64</xdr:row>
      <xdr:rowOff>33617</xdr:rowOff>
    </xdr:from>
    <xdr:to>
      <xdr:col>25</xdr:col>
      <xdr:colOff>163467</xdr:colOff>
      <xdr:row>79</xdr:row>
      <xdr:rowOff>141567</xdr:rowOff>
    </xdr:to>
    <xdr:graphicFrame macro="">
      <xdr:nvGraphicFramePr>
        <xdr:cNvPr id="20" name="1 Gráfico">
          <a:extLst>
            <a:ext uri="{FF2B5EF4-FFF2-40B4-BE49-F238E27FC236}">
              <a16:creationId xmlns:a16="http://schemas.microsoft.com/office/drawing/2014/main" id="{5C773A6F-72C2-41FA-9138-A6C211A475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</xdr:wsDr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0.32169</cdr:x>
      <cdr:y>0.04193</cdr:y>
    </cdr:from>
    <cdr:to>
      <cdr:x>0.71999</cdr:x>
      <cdr:y>0.14969</cdr:y>
    </cdr:to>
    <cdr:sp macro="" textlink="VOLQ!$A$81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B35ACEA1-0693-4C64-B828-B01AF8B3D434}"/>
            </a:ext>
          </a:extLst>
        </cdr:cNvPr>
        <cdr:cNvSpPr txBox="1"/>
      </cdr:nvSpPr>
      <cdr:spPr>
        <a:xfrm xmlns:a="http://schemas.openxmlformats.org/drawingml/2006/main">
          <a:off x="1910976" y="140447"/>
          <a:ext cx="2366090" cy="3608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DE5E19CA-12CB-4E7F-93EA-1A26702C38A7}" type="TxLink">
            <a:rPr lang="en-US" sz="1800" b="1" i="0" u="none" strike="noStrike">
              <a:solidFill>
                <a:srgbClr val="002060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pPr/>
            <a:t>VOLQUETES</a:t>
          </a:fld>
          <a:endParaRPr lang="es-PE" sz="1800" b="1">
            <a:latin typeface="Calibri Light" panose="020F0302020204030204" pitchFamily="34" charset="0"/>
            <a:cs typeface="Calibri Light" panose="020F0302020204030204" pitchFamily="34" charset="0"/>
          </a:endParaRPr>
        </a:p>
      </cdr:txBody>
    </cdr:sp>
  </cdr:relSizeAnchor>
</c:userShapes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139</xdr:col>
      <xdr:colOff>383552</xdr:colOff>
      <xdr:row>0</xdr:row>
      <xdr:rowOff>56030</xdr:rowOff>
    </xdr:from>
    <xdr:to>
      <xdr:col>150</xdr:col>
      <xdr:colOff>190499</xdr:colOff>
      <xdr:row>31</xdr:row>
      <xdr:rowOff>69637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156</xdr:col>
      <xdr:colOff>448235</xdr:colOff>
      <xdr:row>0</xdr:row>
      <xdr:rowOff>0</xdr:rowOff>
    </xdr:from>
    <xdr:to>
      <xdr:col>163</xdr:col>
      <xdr:colOff>280147</xdr:colOff>
      <xdr:row>15</xdr:row>
      <xdr:rowOff>158750</xdr:rowOff>
    </xdr:to>
    <xdr:graphicFrame macro="">
      <xdr:nvGraphicFramePr>
        <xdr:cNvPr id="3" name="1 Gráfico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139</xdr:col>
      <xdr:colOff>346931</xdr:colOff>
      <xdr:row>32</xdr:row>
      <xdr:rowOff>22412</xdr:rowOff>
    </xdr:from>
    <xdr:to>
      <xdr:col>148</xdr:col>
      <xdr:colOff>398318</xdr:colOff>
      <xdr:row>47</xdr:row>
      <xdr:rowOff>185698</xdr:rowOff>
    </xdr:to>
    <xdr:graphicFrame macro="">
      <xdr:nvGraphicFramePr>
        <xdr:cNvPr id="4" name="1 Gráfico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154</xdr:col>
      <xdr:colOff>51517</xdr:colOff>
      <xdr:row>31</xdr:row>
      <xdr:rowOff>52916</xdr:rowOff>
    </xdr:from>
    <xdr:to>
      <xdr:col>161</xdr:col>
      <xdr:colOff>582083</xdr:colOff>
      <xdr:row>47</xdr:row>
      <xdr:rowOff>0</xdr:rowOff>
    </xdr:to>
    <xdr:graphicFrame macro="">
      <xdr:nvGraphicFramePr>
        <xdr:cNvPr id="5" name="1 Gráfico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139</xdr:col>
      <xdr:colOff>283135</xdr:colOff>
      <xdr:row>63</xdr:row>
      <xdr:rowOff>25962</xdr:rowOff>
    </xdr:from>
    <xdr:to>
      <xdr:col>147</xdr:col>
      <xdr:colOff>246529</xdr:colOff>
      <xdr:row>79</xdr:row>
      <xdr:rowOff>40821</xdr:rowOff>
    </xdr:to>
    <xdr:graphicFrame macro="">
      <xdr:nvGraphicFramePr>
        <xdr:cNvPr id="6" name="1 Gráfico">
          <a:extLst>
            <a:ext uri="{FF2B5EF4-FFF2-40B4-BE49-F238E27FC236}">
              <a16:creationId xmlns:a16="http://schemas.microsoft.com/office/drawing/2014/main" id="{00000000-0008-0000-0B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154</xdr:col>
      <xdr:colOff>69601</xdr:colOff>
      <xdr:row>63</xdr:row>
      <xdr:rowOff>37342</xdr:rowOff>
    </xdr:from>
    <xdr:to>
      <xdr:col>162</xdr:col>
      <xdr:colOff>2171</xdr:colOff>
      <xdr:row>79</xdr:row>
      <xdr:rowOff>1511</xdr:rowOff>
    </xdr:to>
    <xdr:graphicFrame macro="">
      <xdr:nvGraphicFramePr>
        <xdr:cNvPr id="7" name="1 Gráfico">
          <a:extLst>
            <a:ext uri="{FF2B5EF4-FFF2-40B4-BE49-F238E27FC236}">
              <a16:creationId xmlns:a16="http://schemas.microsoft.com/office/drawing/2014/main" id="{00000000-0008-0000-0B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139</xdr:col>
      <xdr:colOff>81643</xdr:colOff>
      <xdr:row>78</xdr:row>
      <xdr:rowOff>196695</xdr:rowOff>
    </xdr:from>
    <xdr:to>
      <xdr:col>147</xdr:col>
      <xdr:colOff>112059</xdr:colOff>
      <xdr:row>94</xdr:row>
      <xdr:rowOff>184720</xdr:rowOff>
    </xdr:to>
    <xdr:graphicFrame macro="">
      <xdr:nvGraphicFramePr>
        <xdr:cNvPr id="8" name="1 Gráfico">
          <a:extLst>
            <a:ext uri="{FF2B5EF4-FFF2-40B4-BE49-F238E27FC236}">
              <a16:creationId xmlns:a16="http://schemas.microsoft.com/office/drawing/2014/main" id="{00000000-0008-0000-0B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154</xdr:col>
      <xdr:colOff>55780</xdr:colOff>
      <xdr:row>79</xdr:row>
      <xdr:rowOff>52916</xdr:rowOff>
    </xdr:from>
    <xdr:to>
      <xdr:col>161</xdr:col>
      <xdr:colOff>560916</xdr:colOff>
      <xdr:row>94</xdr:row>
      <xdr:rowOff>190500</xdr:rowOff>
    </xdr:to>
    <xdr:graphicFrame macro="">
      <xdr:nvGraphicFramePr>
        <xdr:cNvPr id="9" name="1 Gráfico">
          <a:extLst>
            <a:ext uri="{FF2B5EF4-FFF2-40B4-BE49-F238E27FC236}">
              <a16:creationId xmlns:a16="http://schemas.microsoft.com/office/drawing/2014/main" id="{00000000-0008-0000-0B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139</xdr:col>
      <xdr:colOff>455048</xdr:colOff>
      <xdr:row>95</xdr:row>
      <xdr:rowOff>142873</xdr:rowOff>
    </xdr:from>
    <xdr:to>
      <xdr:col>147</xdr:col>
      <xdr:colOff>429025</xdr:colOff>
      <xdr:row>111</xdr:row>
      <xdr:rowOff>113569</xdr:rowOff>
    </xdr:to>
    <xdr:graphicFrame macro="">
      <xdr:nvGraphicFramePr>
        <xdr:cNvPr id="10" name="1 Gráfico">
          <a:extLst>
            <a:ext uri="{FF2B5EF4-FFF2-40B4-BE49-F238E27FC236}">
              <a16:creationId xmlns:a16="http://schemas.microsoft.com/office/drawing/2014/main" id="{00000000-0008-0000-0B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154</xdr:col>
      <xdr:colOff>36587</xdr:colOff>
      <xdr:row>95</xdr:row>
      <xdr:rowOff>12094</xdr:rowOff>
    </xdr:from>
    <xdr:to>
      <xdr:col>161</xdr:col>
      <xdr:colOff>582083</xdr:colOff>
      <xdr:row>110</xdr:row>
      <xdr:rowOff>158749</xdr:rowOff>
    </xdr:to>
    <xdr:graphicFrame macro="">
      <xdr:nvGraphicFramePr>
        <xdr:cNvPr id="11" name="1 Gráfico">
          <a:extLst>
            <a:ext uri="{FF2B5EF4-FFF2-40B4-BE49-F238E27FC236}">
              <a16:creationId xmlns:a16="http://schemas.microsoft.com/office/drawing/2014/main" id="{00000000-0008-0000-0B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139</xdr:col>
      <xdr:colOff>162259</xdr:colOff>
      <xdr:row>143</xdr:row>
      <xdr:rowOff>1</xdr:rowOff>
    </xdr:from>
    <xdr:to>
      <xdr:col>152</xdr:col>
      <xdr:colOff>144048</xdr:colOff>
      <xdr:row>161</xdr:row>
      <xdr:rowOff>155864</xdr:rowOff>
    </xdr:to>
    <xdr:graphicFrame macro="">
      <xdr:nvGraphicFramePr>
        <xdr:cNvPr id="12" name="1 Gráfico">
          <a:extLst>
            <a:ext uri="{FF2B5EF4-FFF2-40B4-BE49-F238E27FC236}">
              <a16:creationId xmlns:a16="http://schemas.microsoft.com/office/drawing/2014/main" id="{00000000-0008-0000-0B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156</xdr:col>
      <xdr:colOff>419856</xdr:colOff>
      <xdr:row>110</xdr:row>
      <xdr:rowOff>169928</xdr:rowOff>
    </xdr:from>
    <xdr:to>
      <xdr:col>164</xdr:col>
      <xdr:colOff>315010</xdr:colOff>
      <xdr:row>158</xdr:row>
      <xdr:rowOff>112060</xdr:rowOff>
    </xdr:to>
    <xdr:graphicFrame macro="">
      <xdr:nvGraphicFramePr>
        <xdr:cNvPr id="13" name="1 Gráfico">
          <a:extLst>
            <a:ext uri="{FF2B5EF4-FFF2-40B4-BE49-F238E27FC236}">
              <a16:creationId xmlns:a16="http://schemas.microsoft.com/office/drawing/2014/main" id="{00000000-0008-0000-0B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148</xdr:col>
      <xdr:colOff>500641</xdr:colOff>
      <xdr:row>0</xdr:row>
      <xdr:rowOff>0</xdr:rowOff>
    </xdr:from>
    <xdr:to>
      <xdr:col>156</xdr:col>
      <xdr:colOff>426446</xdr:colOff>
      <xdr:row>15</xdr:row>
      <xdr:rowOff>190500</xdr:rowOff>
    </xdr:to>
    <xdr:graphicFrame macro="">
      <xdr:nvGraphicFramePr>
        <xdr:cNvPr id="14" name="Gráfico 34">
          <a:extLst>
            <a:ext uri="{FF2B5EF4-FFF2-40B4-BE49-F238E27FC236}">
              <a16:creationId xmlns:a16="http://schemas.microsoft.com/office/drawing/2014/main" id="{00000000-0008-0000-0B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148</xdr:col>
      <xdr:colOff>516796</xdr:colOff>
      <xdr:row>31</xdr:row>
      <xdr:rowOff>97173</xdr:rowOff>
    </xdr:from>
    <xdr:to>
      <xdr:col>156</xdr:col>
      <xdr:colOff>446562</xdr:colOff>
      <xdr:row>47</xdr:row>
      <xdr:rowOff>58688</xdr:rowOff>
    </xdr:to>
    <xdr:graphicFrame macro="">
      <xdr:nvGraphicFramePr>
        <xdr:cNvPr id="15" name="Gráfico 35">
          <a:extLst>
            <a:ext uri="{FF2B5EF4-FFF2-40B4-BE49-F238E27FC236}">
              <a16:creationId xmlns:a16="http://schemas.microsoft.com/office/drawing/2014/main" id="{00000000-0008-0000-0B00-00000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149</xdr:col>
      <xdr:colOff>5497</xdr:colOff>
      <xdr:row>48</xdr:row>
      <xdr:rowOff>140144</xdr:rowOff>
    </xdr:from>
    <xdr:to>
      <xdr:col>156</xdr:col>
      <xdr:colOff>519547</xdr:colOff>
      <xdr:row>64</xdr:row>
      <xdr:rowOff>131810</xdr:rowOff>
    </xdr:to>
    <xdr:graphicFrame macro="">
      <xdr:nvGraphicFramePr>
        <xdr:cNvPr id="16" name="Gráfico 36">
          <a:extLst>
            <a:ext uri="{FF2B5EF4-FFF2-40B4-BE49-F238E27FC236}">
              <a16:creationId xmlns:a16="http://schemas.microsoft.com/office/drawing/2014/main" id="{00000000-0008-0000-0B00-00001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146</xdr:col>
      <xdr:colOff>458107</xdr:colOff>
      <xdr:row>63</xdr:row>
      <xdr:rowOff>31901</xdr:rowOff>
    </xdr:from>
    <xdr:to>
      <xdr:col>154</xdr:col>
      <xdr:colOff>405191</xdr:colOff>
      <xdr:row>79</xdr:row>
      <xdr:rowOff>12096</xdr:rowOff>
    </xdr:to>
    <xdr:graphicFrame macro="">
      <xdr:nvGraphicFramePr>
        <xdr:cNvPr id="17" name="Gráfico 37">
          <a:extLst>
            <a:ext uri="{FF2B5EF4-FFF2-40B4-BE49-F238E27FC236}">
              <a16:creationId xmlns:a16="http://schemas.microsoft.com/office/drawing/2014/main" id="{00000000-0008-0000-0B00-00001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146</xdr:col>
      <xdr:colOff>57641</xdr:colOff>
      <xdr:row>79</xdr:row>
      <xdr:rowOff>23434</xdr:rowOff>
    </xdr:from>
    <xdr:to>
      <xdr:col>153</xdr:col>
      <xdr:colOff>582083</xdr:colOff>
      <xdr:row>94</xdr:row>
      <xdr:rowOff>179917</xdr:rowOff>
    </xdr:to>
    <xdr:graphicFrame macro="">
      <xdr:nvGraphicFramePr>
        <xdr:cNvPr id="18" name="Gráfico 38">
          <a:extLst>
            <a:ext uri="{FF2B5EF4-FFF2-40B4-BE49-F238E27FC236}">
              <a16:creationId xmlns:a16="http://schemas.microsoft.com/office/drawing/2014/main" id="{00000000-0008-0000-0B00-00001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147</xdr:col>
      <xdr:colOff>373818</xdr:colOff>
      <xdr:row>95</xdr:row>
      <xdr:rowOff>171824</xdr:rowOff>
    </xdr:from>
    <xdr:to>
      <xdr:col>155</xdr:col>
      <xdr:colOff>317500</xdr:colOff>
      <xdr:row>111</xdr:row>
      <xdr:rowOff>120649</xdr:rowOff>
    </xdr:to>
    <xdr:graphicFrame macro="">
      <xdr:nvGraphicFramePr>
        <xdr:cNvPr id="19" name="Gráfico 39">
          <a:extLst>
            <a:ext uri="{FF2B5EF4-FFF2-40B4-BE49-F238E27FC236}">
              <a16:creationId xmlns:a16="http://schemas.microsoft.com/office/drawing/2014/main" id="{00000000-0008-0000-0B00-00001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152</xdr:col>
      <xdr:colOff>330085</xdr:colOff>
      <xdr:row>143</xdr:row>
      <xdr:rowOff>49369</xdr:rowOff>
    </xdr:from>
    <xdr:to>
      <xdr:col>163</xdr:col>
      <xdr:colOff>569679</xdr:colOff>
      <xdr:row>161</xdr:row>
      <xdr:rowOff>104055</xdr:rowOff>
    </xdr:to>
    <xdr:graphicFrame macro="">
      <xdr:nvGraphicFramePr>
        <xdr:cNvPr id="20" name="Gráfico 40">
          <a:extLst>
            <a:ext uri="{FF2B5EF4-FFF2-40B4-BE49-F238E27FC236}">
              <a16:creationId xmlns:a16="http://schemas.microsoft.com/office/drawing/2014/main" id="{00000000-0008-0000-0B00-00001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139</xdr:col>
      <xdr:colOff>432028</xdr:colOff>
      <xdr:row>49</xdr:row>
      <xdr:rowOff>157357</xdr:rowOff>
    </xdr:from>
    <xdr:to>
      <xdr:col>147</xdr:col>
      <xdr:colOff>370019</xdr:colOff>
      <xdr:row>65</xdr:row>
      <xdr:rowOff>165825</xdr:rowOff>
    </xdr:to>
    <xdr:graphicFrame macro="">
      <xdr:nvGraphicFramePr>
        <xdr:cNvPr id="21" name="1 Gráfico">
          <a:extLst>
            <a:ext uri="{FF2B5EF4-FFF2-40B4-BE49-F238E27FC236}">
              <a16:creationId xmlns:a16="http://schemas.microsoft.com/office/drawing/2014/main" id="{00000000-0008-0000-0B00-00001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160</xdr:col>
      <xdr:colOff>248254</xdr:colOff>
      <xdr:row>46</xdr:row>
      <xdr:rowOff>51406</xdr:rowOff>
    </xdr:from>
    <xdr:to>
      <xdr:col>168</xdr:col>
      <xdr:colOff>162598</xdr:colOff>
      <xdr:row>61</xdr:row>
      <xdr:rowOff>169333</xdr:rowOff>
    </xdr:to>
    <xdr:graphicFrame macro="">
      <xdr:nvGraphicFramePr>
        <xdr:cNvPr id="22" name="1 Gráfico">
          <a:extLst>
            <a:ext uri="{FF2B5EF4-FFF2-40B4-BE49-F238E27FC236}">
              <a16:creationId xmlns:a16="http://schemas.microsoft.com/office/drawing/2014/main" id="{00000000-0008-0000-0B00-00001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164</xdr:col>
      <xdr:colOff>333685</xdr:colOff>
      <xdr:row>122</xdr:row>
      <xdr:rowOff>44822</xdr:rowOff>
    </xdr:from>
    <xdr:to>
      <xdr:col>175</xdr:col>
      <xdr:colOff>302559</xdr:colOff>
      <xdr:row>158</xdr:row>
      <xdr:rowOff>145677</xdr:rowOff>
    </xdr:to>
    <xdr:graphicFrame macro="">
      <xdr:nvGraphicFramePr>
        <xdr:cNvPr id="23" name="Gráfico 2">
          <a:extLst>
            <a:ext uri="{FF2B5EF4-FFF2-40B4-BE49-F238E27FC236}">
              <a16:creationId xmlns:a16="http://schemas.microsoft.com/office/drawing/2014/main" id="{00000000-0008-0000-0B00-00001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139</xdr:col>
      <xdr:colOff>358589</xdr:colOff>
      <xdr:row>112</xdr:row>
      <xdr:rowOff>168087</xdr:rowOff>
    </xdr:from>
    <xdr:to>
      <xdr:col>151</xdr:col>
      <xdr:colOff>485774</xdr:colOff>
      <xdr:row>125</xdr:row>
      <xdr:rowOff>168090</xdr:rowOff>
    </xdr:to>
    <xdr:graphicFrame macro="">
      <xdr:nvGraphicFramePr>
        <xdr:cNvPr id="24" name="1 Gráfico">
          <a:extLst>
            <a:ext uri="{FF2B5EF4-FFF2-40B4-BE49-F238E27FC236}">
              <a16:creationId xmlns:a16="http://schemas.microsoft.com/office/drawing/2014/main" id="{00000000-0008-0000-0B00-00001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139</xdr:col>
      <xdr:colOff>358588</xdr:colOff>
      <xdr:row>128</xdr:row>
      <xdr:rowOff>0</xdr:rowOff>
    </xdr:from>
    <xdr:to>
      <xdr:col>149</xdr:col>
      <xdr:colOff>504264</xdr:colOff>
      <xdr:row>141</xdr:row>
      <xdr:rowOff>179297</xdr:rowOff>
    </xdr:to>
    <xdr:graphicFrame macro="">
      <xdr:nvGraphicFramePr>
        <xdr:cNvPr id="25" name="1 Gráfico">
          <a:extLst>
            <a:ext uri="{FF2B5EF4-FFF2-40B4-BE49-F238E27FC236}">
              <a16:creationId xmlns:a16="http://schemas.microsoft.com/office/drawing/2014/main" id="{00000000-0008-0000-0B00-00001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143</xdr:col>
      <xdr:colOff>408215</xdr:colOff>
      <xdr:row>169</xdr:row>
      <xdr:rowOff>204106</xdr:rowOff>
    </xdr:from>
    <xdr:to>
      <xdr:col>147</xdr:col>
      <xdr:colOff>503465</xdr:colOff>
      <xdr:row>186</xdr:row>
      <xdr:rowOff>122464</xdr:rowOff>
    </xdr:to>
    <xdr:graphicFrame macro="">
      <xdr:nvGraphicFramePr>
        <xdr:cNvPr id="29" name="Gráfico 28">
          <a:extLst>
            <a:ext uri="{FF2B5EF4-FFF2-40B4-BE49-F238E27FC236}">
              <a16:creationId xmlns:a16="http://schemas.microsoft.com/office/drawing/2014/main" id="{C78CCA25-ED9E-4B8A-A9CB-BB4C4EE2D0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3</xdr:col>
      <xdr:colOff>0</xdr:colOff>
      <xdr:row>170</xdr:row>
      <xdr:rowOff>13607</xdr:rowOff>
    </xdr:from>
    <xdr:to>
      <xdr:col>141</xdr:col>
      <xdr:colOff>426983</xdr:colOff>
      <xdr:row>186</xdr:row>
      <xdr:rowOff>54740</xdr:rowOff>
    </xdr:to>
    <xdr:graphicFrame macro="">
      <xdr:nvGraphicFramePr>
        <xdr:cNvPr id="30" name="Gráfico 29">
          <a:extLst>
            <a:ext uri="{FF2B5EF4-FFF2-40B4-BE49-F238E27FC236}">
              <a16:creationId xmlns:a16="http://schemas.microsoft.com/office/drawing/2014/main" id="{AFED4F2F-3861-0158-A274-2485D9948F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72</xdr:col>
      <xdr:colOff>208018</xdr:colOff>
      <xdr:row>187</xdr:row>
      <xdr:rowOff>43793</xdr:rowOff>
    </xdr:from>
    <xdr:to>
      <xdr:col>141</xdr:col>
      <xdr:colOff>416037</xdr:colOff>
      <xdr:row>202</xdr:row>
      <xdr:rowOff>32845</xdr:rowOff>
    </xdr:to>
    <xdr:graphicFrame macro="">
      <xdr:nvGraphicFramePr>
        <xdr:cNvPr id="26" name="Gráfico 25">
          <a:extLst>
            <a:ext uri="{FF2B5EF4-FFF2-40B4-BE49-F238E27FC236}">
              <a16:creationId xmlns:a16="http://schemas.microsoft.com/office/drawing/2014/main" id="{3961D6AD-8180-4F3F-8B93-9827CE5DAC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139</xdr:col>
      <xdr:colOff>32050</xdr:colOff>
      <xdr:row>0</xdr:row>
      <xdr:rowOff>0</xdr:rowOff>
    </xdr:from>
    <xdr:to>
      <xdr:col>147</xdr:col>
      <xdr:colOff>613833</xdr:colOff>
      <xdr:row>0</xdr:row>
      <xdr:rowOff>9373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156</xdr:col>
      <xdr:colOff>35378</xdr:colOff>
      <xdr:row>0</xdr:row>
      <xdr:rowOff>0</xdr:rowOff>
    </xdr:from>
    <xdr:to>
      <xdr:col>163</xdr:col>
      <xdr:colOff>613833</xdr:colOff>
      <xdr:row>0</xdr:row>
      <xdr:rowOff>0</xdr:rowOff>
    </xdr:to>
    <xdr:graphicFrame macro="">
      <xdr:nvGraphicFramePr>
        <xdr:cNvPr id="3" name="1 Gráfico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140</xdr:col>
      <xdr:colOff>48418</xdr:colOff>
      <xdr:row>16</xdr:row>
      <xdr:rowOff>13804</xdr:rowOff>
    </xdr:from>
    <xdr:to>
      <xdr:col>149</xdr:col>
      <xdr:colOff>193261</xdr:colOff>
      <xdr:row>31</xdr:row>
      <xdr:rowOff>163482</xdr:rowOff>
    </xdr:to>
    <xdr:graphicFrame macro="">
      <xdr:nvGraphicFramePr>
        <xdr:cNvPr id="4" name="1 Gráfico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158</xdr:col>
      <xdr:colOff>136068</xdr:colOff>
      <xdr:row>0</xdr:row>
      <xdr:rowOff>0</xdr:rowOff>
    </xdr:from>
    <xdr:to>
      <xdr:col>166</xdr:col>
      <xdr:colOff>52917</xdr:colOff>
      <xdr:row>31</xdr:row>
      <xdr:rowOff>176589</xdr:rowOff>
    </xdr:to>
    <xdr:graphicFrame macro="">
      <xdr:nvGraphicFramePr>
        <xdr:cNvPr id="5" name="1 Gráfico">
          <a:extLst>
            <a:ext uri="{FF2B5EF4-FFF2-40B4-BE49-F238E27FC236}">
              <a16:creationId xmlns:a16="http://schemas.microsoft.com/office/drawing/2014/main" id="{00000000-0008-0000-0C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157</xdr:col>
      <xdr:colOff>301169</xdr:colOff>
      <xdr:row>31</xdr:row>
      <xdr:rowOff>164491</xdr:rowOff>
    </xdr:from>
    <xdr:to>
      <xdr:col>165</xdr:col>
      <xdr:colOff>243417</xdr:colOff>
      <xdr:row>47</xdr:row>
      <xdr:rowOff>95249</xdr:rowOff>
    </xdr:to>
    <xdr:graphicFrame macro="">
      <xdr:nvGraphicFramePr>
        <xdr:cNvPr id="7" name="1 Gráfico">
          <a:extLst>
            <a:ext uri="{FF2B5EF4-FFF2-40B4-BE49-F238E27FC236}">
              <a16:creationId xmlns:a16="http://schemas.microsoft.com/office/drawing/2014/main" id="{00000000-0008-0000-0C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148</xdr:col>
      <xdr:colOff>31750</xdr:colOff>
      <xdr:row>0</xdr:row>
      <xdr:rowOff>0</xdr:rowOff>
    </xdr:from>
    <xdr:to>
      <xdr:col>155</xdr:col>
      <xdr:colOff>603250</xdr:colOff>
      <xdr:row>0</xdr:row>
      <xdr:rowOff>0</xdr:rowOff>
    </xdr:to>
    <xdr:graphicFrame macro="">
      <xdr:nvGraphicFramePr>
        <xdr:cNvPr id="8" name="Gráfico 13">
          <a:extLst>
            <a:ext uri="{FF2B5EF4-FFF2-40B4-BE49-F238E27FC236}">
              <a16:creationId xmlns:a16="http://schemas.microsoft.com/office/drawing/2014/main" id="{00000000-0008-0000-0C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150</xdr:col>
      <xdr:colOff>57580</xdr:colOff>
      <xdr:row>16</xdr:row>
      <xdr:rowOff>41413</xdr:rowOff>
    </xdr:from>
    <xdr:to>
      <xdr:col>157</xdr:col>
      <xdr:colOff>623035</xdr:colOff>
      <xdr:row>32</xdr:row>
      <xdr:rowOff>6900</xdr:rowOff>
    </xdr:to>
    <xdr:graphicFrame macro="">
      <xdr:nvGraphicFramePr>
        <xdr:cNvPr id="9" name="Gráfico 14">
          <a:extLst>
            <a:ext uri="{FF2B5EF4-FFF2-40B4-BE49-F238E27FC236}">
              <a16:creationId xmlns:a16="http://schemas.microsoft.com/office/drawing/2014/main" id="{00000000-0008-0000-0C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149</xdr:col>
      <xdr:colOff>169333</xdr:colOff>
      <xdr:row>32</xdr:row>
      <xdr:rowOff>166309</xdr:rowOff>
    </xdr:from>
    <xdr:to>
      <xdr:col>157</xdr:col>
      <xdr:colOff>52916</xdr:colOff>
      <xdr:row>48</xdr:row>
      <xdr:rowOff>63498</xdr:rowOff>
    </xdr:to>
    <xdr:graphicFrame macro="">
      <xdr:nvGraphicFramePr>
        <xdr:cNvPr id="10" name="Gráfico 15">
          <a:extLst>
            <a:ext uri="{FF2B5EF4-FFF2-40B4-BE49-F238E27FC236}">
              <a16:creationId xmlns:a16="http://schemas.microsoft.com/office/drawing/2014/main" id="{00000000-0008-0000-0C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165</xdr:col>
      <xdr:colOff>478140</xdr:colOff>
      <xdr:row>32</xdr:row>
      <xdr:rowOff>22658</xdr:rowOff>
    </xdr:from>
    <xdr:to>
      <xdr:col>173</xdr:col>
      <xdr:colOff>412750</xdr:colOff>
      <xdr:row>47</xdr:row>
      <xdr:rowOff>179915</xdr:rowOff>
    </xdr:to>
    <xdr:graphicFrame macro="">
      <xdr:nvGraphicFramePr>
        <xdr:cNvPr id="11" name="Gráfico 7">
          <a:extLst>
            <a:ext uri="{FF2B5EF4-FFF2-40B4-BE49-F238E27FC236}">
              <a16:creationId xmlns:a16="http://schemas.microsoft.com/office/drawing/2014/main" id="{00000000-0008-0000-0C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140</xdr:col>
      <xdr:colOff>19793</xdr:colOff>
      <xdr:row>31</xdr:row>
      <xdr:rowOff>174419</xdr:rowOff>
    </xdr:from>
    <xdr:to>
      <xdr:col>151</xdr:col>
      <xdr:colOff>564078</xdr:colOff>
      <xdr:row>49</xdr:row>
      <xdr:rowOff>162390</xdr:rowOff>
    </xdr:to>
    <xdr:graphicFrame macro="">
      <xdr:nvGraphicFramePr>
        <xdr:cNvPr id="6" name="1 Gráfico">
          <a:extLst>
            <a:ext uri="{FF2B5EF4-FFF2-40B4-BE49-F238E27FC236}">
              <a16:creationId xmlns:a16="http://schemas.microsoft.com/office/drawing/2014/main" id="{00000000-0008-0000-0C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90</xdr:col>
      <xdr:colOff>11206</xdr:colOff>
      <xdr:row>58</xdr:row>
      <xdr:rowOff>194729</xdr:rowOff>
    </xdr:from>
    <xdr:to>
      <xdr:col>145</xdr:col>
      <xdr:colOff>158893</xdr:colOff>
      <xdr:row>77</xdr:row>
      <xdr:rowOff>5447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87045108-D93D-4E32-AA6E-D4F1B79187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146</xdr:col>
      <xdr:colOff>409015</xdr:colOff>
      <xdr:row>58</xdr:row>
      <xdr:rowOff>135591</xdr:rowOff>
    </xdr:from>
    <xdr:to>
      <xdr:col>152</xdr:col>
      <xdr:colOff>571500</xdr:colOff>
      <xdr:row>75</xdr:row>
      <xdr:rowOff>89647</xdr:rowOff>
    </xdr:to>
    <xdr:graphicFrame macro="">
      <xdr:nvGraphicFramePr>
        <xdr:cNvPr id="15" name="Gráfico 14">
          <a:extLst>
            <a:ext uri="{FF2B5EF4-FFF2-40B4-BE49-F238E27FC236}">
              <a16:creationId xmlns:a16="http://schemas.microsoft.com/office/drawing/2014/main" id="{AFC58167-2044-036C-F376-D6BF3EAF738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0.31842</cdr:x>
      <cdr:y>0.02476</cdr:y>
    </cdr:from>
    <cdr:to>
      <cdr:x>0.72495</cdr:x>
      <cdr:y>0.14029</cdr:y>
    </cdr:to>
    <cdr:sp macro="" textlink="'S-S_SEM'!$A$33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1A092B45-3689-4742-ADD9-8A2FADAF8520}"/>
            </a:ext>
          </a:extLst>
        </cdr:cNvPr>
        <cdr:cNvSpPr txBox="1"/>
      </cdr:nvSpPr>
      <cdr:spPr>
        <a:xfrm xmlns:a="http://schemas.openxmlformats.org/drawingml/2006/main">
          <a:off x="1580490" y="77109"/>
          <a:ext cx="2017843" cy="35983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fld id="{2AE372CC-8D79-4B59-B5A2-A9D6587CDEF6}" type="TxLink">
            <a:rPr lang="en-US" sz="1800" b="1" i="0" u="none" strike="noStrike">
              <a:solidFill>
                <a:srgbClr val="002060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pPr/>
            <a:t>TENDENCIA DE FLOTA SC-SERV</a:t>
          </a:fld>
          <a:endParaRPr lang="es-PE" sz="1800">
            <a:latin typeface="Calibri Light" panose="020F0302020204030204" pitchFamily="34" charset="0"/>
            <a:cs typeface="Calibri Light" panose="020F0302020204030204" pitchFamily="34" charset="0"/>
          </a:endParaRPr>
        </a:p>
      </cdr:txBody>
    </cdr:sp>
  </cdr:relSizeAnchor>
</c:userShapes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0.32539</cdr:x>
      <cdr:y>0.01325</cdr:y>
    </cdr:from>
    <cdr:to>
      <cdr:x>0.73132</cdr:x>
      <cdr:y>0.17544</cdr:y>
    </cdr:to>
    <cdr:pic>
      <cdr:nvPicPr>
        <cdr:cNvPr id="2" name="chart">
          <a:extLst xmlns:a="http://schemas.openxmlformats.org/drawingml/2006/main">
            <a:ext uri="{FF2B5EF4-FFF2-40B4-BE49-F238E27FC236}">
              <a16:creationId xmlns:a16="http://schemas.microsoft.com/office/drawing/2014/main" id="{C816F907-969B-A501-2DFC-2AB6478D9F71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1"/>
        <a:stretch xmlns:a="http://schemas.openxmlformats.org/drawingml/2006/main">
          <a:fillRect/>
        </a:stretch>
      </cdr:blipFill>
      <cdr:spPr>
        <a:xfrm xmlns:a="http://schemas.openxmlformats.org/drawingml/2006/main">
          <a:off x="1299882" y="44824"/>
          <a:ext cx="1621677" cy="548688"/>
        </a:xfrm>
        <a:prstGeom xmlns:a="http://schemas.openxmlformats.org/drawingml/2006/main" prst="rect">
          <a:avLst/>
        </a:prstGeom>
      </cdr:spPr>
    </cdr:pic>
  </cdr:relSizeAnchor>
</c:userShapes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139</xdr:col>
      <xdr:colOff>28843</xdr:colOff>
      <xdr:row>0</xdr:row>
      <xdr:rowOff>0</xdr:rowOff>
    </xdr:from>
    <xdr:to>
      <xdr:col>146</xdr:col>
      <xdr:colOff>658813</xdr:colOff>
      <xdr:row>0</xdr:row>
      <xdr:rowOff>0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155</xdr:col>
      <xdr:colOff>235838</xdr:colOff>
      <xdr:row>0</xdr:row>
      <xdr:rowOff>0</xdr:rowOff>
    </xdr:from>
    <xdr:to>
      <xdr:col>163</xdr:col>
      <xdr:colOff>178857</xdr:colOff>
      <xdr:row>0</xdr:row>
      <xdr:rowOff>0</xdr:rowOff>
    </xdr:to>
    <xdr:graphicFrame macro="">
      <xdr:nvGraphicFramePr>
        <xdr:cNvPr id="3" name="1 Gráfico">
          <a:extLst>
            <a:ext uri="{FF2B5EF4-FFF2-40B4-BE49-F238E27FC236}">
              <a16:creationId xmlns:a16="http://schemas.microsoft.com/office/drawing/2014/main" id="{00000000-0008-0000-13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139</xdr:col>
      <xdr:colOff>600512</xdr:colOff>
      <xdr:row>16</xdr:row>
      <xdr:rowOff>30255</xdr:rowOff>
    </xdr:from>
    <xdr:to>
      <xdr:col>147</xdr:col>
      <xdr:colOff>517962</xdr:colOff>
      <xdr:row>31</xdr:row>
      <xdr:rowOff>179917</xdr:rowOff>
    </xdr:to>
    <xdr:graphicFrame macro="">
      <xdr:nvGraphicFramePr>
        <xdr:cNvPr id="4" name="1 Gráfico">
          <a:extLst>
            <a:ext uri="{FF2B5EF4-FFF2-40B4-BE49-F238E27FC236}">
              <a16:creationId xmlns:a16="http://schemas.microsoft.com/office/drawing/2014/main" id="{00000000-0008-0000-13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155</xdr:col>
      <xdr:colOff>55050</xdr:colOff>
      <xdr:row>16</xdr:row>
      <xdr:rowOff>33322</xdr:rowOff>
    </xdr:from>
    <xdr:to>
      <xdr:col>162</xdr:col>
      <xdr:colOff>709083</xdr:colOff>
      <xdr:row>31</xdr:row>
      <xdr:rowOff>169334</xdr:rowOff>
    </xdr:to>
    <xdr:graphicFrame macro="">
      <xdr:nvGraphicFramePr>
        <xdr:cNvPr id="5" name="1 Gráfico">
          <a:extLst>
            <a:ext uri="{FF2B5EF4-FFF2-40B4-BE49-F238E27FC236}">
              <a16:creationId xmlns:a16="http://schemas.microsoft.com/office/drawing/2014/main" id="{00000000-0008-0000-13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140</xdr:col>
      <xdr:colOff>107342</xdr:colOff>
      <xdr:row>32</xdr:row>
      <xdr:rowOff>96295</xdr:rowOff>
    </xdr:from>
    <xdr:to>
      <xdr:col>147</xdr:col>
      <xdr:colOff>674221</xdr:colOff>
      <xdr:row>48</xdr:row>
      <xdr:rowOff>99685</xdr:rowOff>
    </xdr:to>
    <xdr:graphicFrame macro="">
      <xdr:nvGraphicFramePr>
        <xdr:cNvPr id="6" name="1 Gráfico">
          <a:extLst>
            <a:ext uri="{FF2B5EF4-FFF2-40B4-BE49-F238E27FC236}">
              <a16:creationId xmlns:a16="http://schemas.microsoft.com/office/drawing/2014/main" id="{00000000-0008-0000-13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155</xdr:col>
      <xdr:colOff>40993</xdr:colOff>
      <xdr:row>32</xdr:row>
      <xdr:rowOff>21166</xdr:rowOff>
    </xdr:from>
    <xdr:to>
      <xdr:col>162</xdr:col>
      <xdr:colOff>719665</xdr:colOff>
      <xdr:row>47</xdr:row>
      <xdr:rowOff>169333</xdr:rowOff>
    </xdr:to>
    <xdr:graphicFrame macro="">
      <xdr:nvGraphicFramePr>
        <xdr:cNvPr id="7" name="1 Gráfico">
          <a:extLst>
            <a:ext uri="{FF2B5EF4-FFF2-40B4-BE49-F238E27FC236}">
              <a16:creationId xmlns:a16="http://schemas.microsoft.com/office/drawing/2014/main" id="{00000000-0008-0000-13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155</xdr:col>
      <xdr:colOff>52917</xdr:colOff>
      <xdr:row>112</xdr:row>
      <xdr:rowOff>43655</xdr:rowOff>
    </xdr:from>
    <xdr:to>
      <xdr:col>162</xdr:col>
      <xdr:colOff>709084</xdr:colOff>
      <xdr:row>127</xdr:row>
      <xdr:rowOff>179917</xdr:rowOff>
    </xdr:to>
    <xdr:graphicFrame macro="">
      <xdr:nvGraphicFramePr>
        <xdr:cNvPr id="8" name="1 Gráfico">
          <a:extLst>
            <a:ext uri="{FF2B5EF4-FFF2-40B4-BE49-F238E27FC236}">
              <a16:creationId xmlns:a16="http://schemas.microsoft.com/office/drawing/2014/main" id="{00000000-0008-0000-13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147</xdr:col>
      <xdr:colOff>54164</xdr:colOff>
      <xdr:row>0</xdr:row>
      <xdr:rowOff>0</xdr:rowOff>
    </xdr:from>
    <xdr:to>
      <xdr:col>154</xdr:col>
      <xdr:colOff>719666</xdr:colOff>
      <xdr:row>0</xdr:row>
      <xdr:rowOff>0</xdr:rowOff>
    </xdr:to>
    <xdr:graphicFrame macro="">
      <xdr:nvGraphicFramePr>
        <xdr:cNvPr id="10" name="Gráfico 20">
          <a:extLst>
            <a:ext uri="{FF2B5EF4-FFF2-40B4-BE49-F238E27FC236}">
              <a16:creationId xmlns:a16="http://schemas.microsoft.com/office/drawing/2014/main" id="{00000000-0008-0000-13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148</xdr:col>
      <xdr:colOff>15118</xdr:colOff>
      <xdr:row>16</xdr:row>
      <xdr:rowOff>26834</xdr:rowOff>
    </xdr:from>
    <xdr:to>
      <xdr:col>155</xdr:col>
      <xdr:colOff>692452</xdr:colOff>
      <xdr:row>31</xdr:row>
      <xdr:rowOff>182942</xdr:rowOff>
    </xdr:to>
    <xdr:graphicFrame macro="">
      <xdr:nvGraphicFramePr>
        <xdr:cNvPr id="11" name="Gráfico 21">
          <a:extLst>
            <a:ext uri="{FF2B5EF4-FFF2-40B4-BE49-F238E27FC236}">
              <a16:creationId xmlns:a16="http://schemas.microsoft.com/office/drawing/2014/main" id="{00000000-0008-0000-13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147</xdr:col>
      <xdr:colOff>725338</xdr:colOff>
      <xdr:row>32</xdr:row>
      <xdr:rowOff>104130</xdr:rowOff>
    </xdr:from>
    <xdr:to>
      <xdr:col>155</xdr:col>
      <xdr:colOff>651630</xdr:colOff>
      <xdr:row>48</xdr:row>
      <xdr:rowOff>81643</xdr:rowOff>
    </xdr:to>
    <xdr:graphicFrame macro="">
      <xdr:nvGraphicFramePr>
        <xdr:cNvPr id="12" name="Gráfico 22">
          <a:extLst>
            <a:ext uri="{FF2B5EF4-FFF2-40B4-BE49-F238E27FC236}">
              <a16:creationId xmlns:a16="http://schemas.microsoft.com/office/drawing/2014/main" id="{00000000-0008-0000-13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148</xdr:col>
      <xdr:colOff>221893</xdr:colOff>
      <xdr:row>112</xdr:row>
      <xdr:rowOff>211914</xdr:rowOff>
    </xdr:from>
    <xdr:to>
      <xdr:col>156</xdr:col>
      <xdr:colOff>156010</xdr:colOff>
      <xdr:row>128</xdr:row>
      <xdr:rowOff>176991</xdr:rowOff>
    </xdr:to>
    <xdr:graphicFrame macro="">
      <xdr:nvGraphicFramePr>
        <xdr:cNvPr id="13" name="Gráfico 23">
          <a:extLst>
            <a:ext uri="{FF2B5EF4-FFF2-40B4-BE49-F238E27FC236}">
              <a16:creationId xmlns:a16="http://schemas.microsoft.com/office/drawing/2014/main" id="{00000000-0008-0000-13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163</xdr:col>
      <xdr:colOff>62896</xdr:colOff>
      <xdr:row>112</xdr:row>
      <xdr:rowOff>146051</xdr:rowOff>
    </xdr:from>
    <xdr:to>
      <xdr:col>170</xdr:col>
      <xdr:colOff>721520</xdr:colOff>
      <xdr:row>127</xdr:row>
      <xdr:rowOff>126207</xdr:rowOff>
    </xdr:to>
    <xdr:graphicFrame macro="">
      <xdr:nvGraphicFramePr>
        <xdr:cNvPr id="14" name="Gráfico 11">
          <a:extLst>
            <a:ext uri="{FF2B5EF4-FFF2-40B4-BE49-F238E27FC236}">
              <a16:creationId xmlns:a16="http://schemas.microsoft.com/office/drawing/2014/main" id="{00000000-0008-0000-13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148</xdr:col>
      <xdr:colOff>236385</xdr:colOff>
      <xdr:row>48</xdr:row>
      <xdr:rowOff>154101</xdr:rowOff>
    </xdr:from>
    <xdr:to>
      <xdr:col>156</xdr:col>
      <xdr:colOff>175379</xdr:colOff>
      <xdr:row>64</xdr:row>
      <xdr:rowOff>95250</xdr:rowOff>
    </xdr:to>
    <xdr:graphicFrame macro="">
      <xdr:nvGraphicFramePr>
        <xdr:cNvPr id="15" name="Gráfico 22">
          <a:extLst>
            <a:ext uri="{FF2B5EF4-FFF2-40B4-BE49-F238E27FC236}">
              <a16:creationId xmlns:a16="http://schemas.microsoft.com/office/drawing/2014/main" id="{00000000-0008-0000-1300-00000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140</xdr:col>
      <xdr:colOff>223852</xdr:colOff>
      <xdr:row>48</xdr:row>
      <xdr:rowOff>97118</xdr:rowOff>
    </xdr:from>
    <xdr:to>
      <xdr:col>148</xdr:col>
      <xdr:colOff>51943</xdr:colOff>
      <xdr:row>64</xdr:row>
      <xdr:rowOff>961</xdr:rowOff>
    </xdr:to>
    <xdr:graphicFrame macro="">
      <xdr:nvGraphicFramePr>
        <xdr:cNvPr id="16" name="1 Gráfico">
          <a:extLst>
            <a:ext uri="{FF2B5EF4-FFF2-40B4-BE49-F238E27FC236}">
              <a16:creationId xmlns:a16="http://schemas.microsoft.com/office/drawing/2014/main" id="{00000000-0008-0000-1300-00001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155</xdr:col>
      <xdr:colOff>35718</xdr:colOff>
      <xdr:row>48</xdr:row>
      <xdr:rowOff>23813</xdr:rowOff>
    </xdr:from>
    <xdr:to>
      <xdr:col>162</xdr:col>
      <xdr:colOff>714390</xdr:colOff>
      <xdr:row>63</xdr:row>
      <xdr:rowOff>171980</xdr:rowOff>
    </xdr:to>
    <xdr:graphicFrame macro="">
      <xdr:nvGraphicFramePr>
        <xdr:cNvPr id="17" name="1 Gráfico">
          <a:extLst>
            <a:ext uri="{FF2B5EF4-FFF2-40B4-BE49-F238E27FC236}">
              <a16:creationId xmlns:a16="http://schemas.microsoft.com/office/drawing/2014/main" id="{00000000-0008-0000-1300-00001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147</xdr:col>
      <xdr:colOff>32279</xdr:colOff>
      <xdr:row>64</xdr:row>
      <xdr:rowOff>45244</xdr:rowOff>
    </xdr:from>
    <xdr:to>
      <xdr:col>154</xdr:col>
      <xdr:colOff>719666</xdr:colOff>
      <xdr:row>79</xdr:row>
      <xdr:rowOff>190500</xdr:rowOff>
    </xdr:to>
    <xdr:graphicFrame macro="">
      <xdr:nvGraphicFramePr>
        <xdr:cNvPr id="18" name="Gráfico 22">
          <a:extLst>
            <a:ext uri="{FF2B5EF4-FFF2-40B4-BE49-F238E27FC236}">
              <a16:creationId xmlns:a16="http://schemas.microsoft.com/office/drawing/2014/main" id="{00000000-0008-0000-1300-00001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155</xdr:col>
      <xdr:colOff>24513</xdr:colOff>
      <xdr:row>63</xdr:row>
      <xdr:rowOff>203107</xdr:rowOff>
    </xdr:from>
    <xdr:to>
      <xdr:col>162</xdr:col>
      <xdr:colOff>703185</xdr:colOff>
      <xdr:row>79</xdr:row>
      <xdr:rowOff>138362</xdr:rowOff>
    </xdr:to>
    <xdr:graphicFrame macro="">
      <xdr:nvGraphicFramePr>
        <xdr:cNvPr id="19" name="1 Gráfico">
          <a:extLst>
            <a:ext uri="{FF2B5EF4-FFF2-40B4-BE49-F238E27FC236}">
              <a16:creationId xmlns:a16="http://schemas.microsoft.com/office/drawing/2014/main" id="{00000000-0008-0000-1300-00001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140</xdr:col>
      <xdr:colOff>257735</xdr:colOff>
      <xdr:row>64</xdr:row>
      <xdr:rowOff>134471</xdr:rowOff>
    </xdr:from>
    <xdr:to>
      <xdr:col>148</xdr:col>
      <xdr:colOff>73821</xdr:colOff>
      <xdr:row>78</xdr:row>
      <xdr:rowOff>123265</xdr:rowOff>
    </xdr:to>
    <xdr:graphicFrame macro="">
      <xdr:nvGraphicFramePr>
        <xdr:cNvPr id="20" name="1 Gráfico">
          <a:extLst>
            <a:ext uri="{FF2B5EF4-FFF2-40B4-BE49-F238E27FC236}">
              <a16:creationId xmlns:a16="http://schemas.microsoft.com/office/drawing/2014/main" id="{00000000-0008-0000-1300-00001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140</xdr:col>
      <xdr:colOff>299358</xdr:colOff>
      <xdr:row>112</xdr:row>
      <xdr:rowOff>44824</xdr:rowOff>
    </xdr:from>
    <xdr:to>
      <xdr:col>149</xdr:col>
      <xdr:colOff>471714</xdr:colOff>
      <xdr:row>130</xdr:row>
      <xdr:rowOff>54428</xdr:rowOff>
    </xdr:to>
    <xdr:graphicFrame macro="">
      <xdr:nvGraphicFramePr>
        <xdr:cNvPr id="9" name="1 Gráfico">
          <a:extLst>
            <a:ext uri="{FF2B5EF4-FFF2-40B4-BE49-F238E27FC236}">
              <a16:creationId xmlns:a16="http://schemas.microsoft.com/office/drawing/2014/main" id="{00000000-0008-0000-13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72</xdr:col>
      <xdr:colOff>324970</xdr:colOff>
      <xdr:row>138</xdr:row>
      <xdr:rowOff>179294</xdr:rowOff>
    </xdr:from>
    <xdr:to>
      <xdr:col>145</xdr:col>
      <xdr:colOff>616323</xdr:colOff>
      <xdr:row>157</xdr:row>
      <xdr:rowOff>56030</xdr:rowOff>
    </xdr:to>
    <xdr:graphicFrame macro="">
      <xdr:nvGraphicFramePr>
        <xdr:cNvPr id="21" name="Gráfico 20">
          <a:extLst>
            <a:ext uri="{FF2B5EF4-FFF2-40B4-BE49-F238E27FC236}">
              <a16:creationId xmlns:a16="http://schemas.microsoft.com/office/drawing/2014/main" id="{6B393D88-F6E6-4AE2-82C7-1C28B4692D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146</xdr:col>
      <xdr:colOff>544285</xdr:colOff>
      <xdr:row>138</xdr:row>
      <xdr:rowOff>68035</xdr:rowOff>
    </xdr:from>
    <xdr:to>
      <xdr:col>151</xdr:col>
      <xdr:colOff>312764</xdr:colOff>
      <xdr:row>155</xdr:row>
      <xdr:rowOff>40820</xdr:rowOff>
    </xdr:to>
    <xdr:graphicFrame macro="">
      <xdr:nvGraphicFramePr>
        <xdr:cNvPr id="22" name="Gráfico 21">
          <a:extLst>
            <a:ext uri="{FF2B5EF4-FFF2-40B4-BE49-F238E27FC236}">
              <a16:creationId xmlns:a16="http://schemas.microsoft.com/office/drawing/2014/main" id="{01BAB628-12EC-4587-908C-66EFCBC586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140</xdr:col>
      <xdr:colOff>515470</xdr:colOff>
      <xdr:row>81</xdr:row>
      <xdr:rowOff>44823</xdr:rowOff>
    </xdr:from>
    <xdr:to>
      <xdr:col>148</xdr:col>
      <xdr:colOff>331556</xdr:colOff>
      <xdr:row>94</xdr:row>
      <xdr:rowOff>212911</xdr:rowOff>
    </xdr:to>
    <xdr:graphicFrame macro="">
      <xdr:nvGraphicFramePr>
        <xdr:cNvPr id="23" name="1 Gráfico">
          <a:extLst>
            <a:ext uri="{FF2B5EF4-FFF2-40B4-BE49-F238E27FC236}">
              <a16:creationId xmlns:a16="http://schemas.microsoft.com/office/drawing/2014/main" id="{7B0E6D53-8B4D-44B9-8BA9-4356E69F2C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148</xdr:col>
      <xdr:colOff>459441</xdr:colOff>
      <xdr:row>79</xdr:row>
      <xdr:rowOff>145676</xdr:rowOff>
    </xdr:from>
    <xdr:to>
      <xdr:col>156</xdr:col>
      <xdr:colOff>396034</xdr:colOff>
      <xdr:row>95</xdr:row>
      <xdr:rowOff>44403</xdr:rowOff>
    </xdr:to>
    <xdr:graphicFrame macro="">
      <xdr:nvGraphicFramePr>
        <xdr:cNvPr id="24" name="Gráfico 22">
          <a:extLst>
            <a:ext uri="{FF2B5EF4-FFF2-40B4-BE49-F238E27FC236}">
              <a16:creationId xmlns:a16="http://schemas.microsoft.com/office/drawing/2014/main" id="{958C70EE-2A74-4CA0-8AC5-4DF09A476C4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140</xdr:col>
      <xdr:colOff>448235</xdr:colOff>
      <xdr:row>96</xdr:row>
      <xdr:rowOff>11206</xdr:rowOff>
    </xdr:from>
    <xdr:to>
      <xdr:col>148</xdr:col>
      <xdr:colOff>264321</xdr:colOff>
      <xdr:row>109</xdr:row>
      <xdr:rowOff>179294</xdr:rowOff>
    </xdr:to>
    <xdr:graphicFrame macro="">
      <xdr:nvGraphicFramePr>
        <xdr:cNvPr id="25" name="1 Gráfico">
          <a:extLst>
            <a:ext uri="{FF2B5EF4-FFF2-40B4-BE49-F238E27FC236}">
              <a16:creationId xmlns:a16="http://schemas.microsoft.com/office/drawing/2014/main" id="{AA5E74F6-7CDA-41C2-B52A-9ED9965CC2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42335</xdr:colOff>
      <xdr:row>0</xdr:row>
      <xdr:rowOff>31750</xdr:rowOff>
    </xdr:from>
    <xdr:to>
      <xdr:col>24</xdr:col>
      <xdr:colOff>645584</xdr:colOff>
      <xdr:row>15</xdr:row>
      <xdr:rowOff>190500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33</xdr:col>
      <xdr:colOff>58146</xdr:colOff>
      <xdr:row>0</xdr:row>
      <xdr:rowOff>47561</xdr:rowOff>
    </xdr:from>
    <xdr:to>
      <xdr:col>40</xdr:col>
      <xdr:colOff>656167</xdr:colOff>
      <xdr:row>15</xdr:row>
      <xdr:rowOff>179915</xdr:rowOff>
    </xdr:to>
    <xdr:graphicFrame macro="">
      <xdr:nvGraphicFramePr>
        <xdr:cNvPr id="3" name="1 Gráfico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17</xdr:col>
      <xdr:colOff>50797</xdr:colOff>
      <xdr:row>16</xdr:row>
      <xdr:rowOff>29632</xdr:rowOff>
    </xdr:from>
    <xdr:to>
      <xdr:col>24</xdr:col>
      <xdr:colOff>645583</xdr:colOff>
      <xdr:row>31</xdr:row>
      <xdr:rowOff>158749</xdr:rowOff>
    </xdr:to>
    <xdr:graphicFrame macro="">
      <xdr:nvGraphicFramePr>
        <xdr:cNvPr id="4" name="1 Gráfico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33</xdr:col>
      <xdr:colOff>58768</xdr:colOff>
      <xdr:row>16</xdr:row>
      <xdr:rowOff>33369</xdr:rowOff>
    </xdr:from>
    <xdr:to>
      <xdr:col>40</xdr:col>
      <xdr:colOff>645584</xdr:colOff>
      <xdr:row>31</xdr:row>
      <xdr:rowOff>169333</xdr:rowOff>
    </xdr:to>
    <xdr:graphicFrame macro="">
      <xdr:nvGraphicFramePr>
        <xdr:cNvPr id="5" name="1 Gráfico">
          <a:extLst>
            <a:ext uri="{FF2B5EF4-FFF2-40B4-BE49-F238E27FC236}">
              <a16:creationId xmlns:a16="http://schemas.microsoft.com/office/drawing/2014/main" id="{00000000-0008-0000-0D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17</xdr:col>
      <xdr:colOff>59265</xdr:colOff>
      <xdr:row>32</xdr:row>
      <xdr:rowOff>25400</xdr:rowOff>
    </xdr:from>
    <xdr:to>
      <xdr:col>24</xdr:col>
      <xdr:colOff>645584</xdr:colOff>
      <xdr:row>47</xdr:row>
      <xdr:rowOff>179917</xdr:rowOff>
    </xdr:to>
    <xdr:graphicFrame macro="">
      <xdr:nvGraphicFramePr>
        <xdr:cNvPr id="6" name="1 Gráfico">
          <a:extLst>
            <a:ext uri="{FF2B5EF4-FFF2-40B4-BE49-F238E27FC236}">
              <a16:creationId xmlns:a16="http://schemas.microsoft.com/office/drawing/2014/main" id="{00000000-0008-0000-0D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33</xdr:col>
      <xdr:colOff>44448</xdr:colOff>
      <xdr:row>32</xdr:row>
      <xdr:rowOff>45097</xdr:rowOff>
    </xdr:from>
    <xdr:to>
      <xdr:col>40</xdr:col>
      <xdr:colOff>645584</xdr:colOff>
      <xdr:row>47</xdr:row>
      <xdr:rowOff>169333</xdr:rowOff>
    </xdr:to>
    <xdr:graphicFrame macro="">
      <xdr:nvGraphicFramePr>
        <xdr:cNvPr id="7" name="1 Gráfico">
          <a:extLst>
            <a:ext uri="{FF2B5EF4-FFF2-40B4-BE49-F238E27FC236}">
              <a16:creationId xmlns:a16="http://schemas.microsoft.com/office/drawing/2014/main" id="{00000000-0008-0000-0D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25</xdr:col>
      <xdr:colOff>52917</xdr:colOff>
      <xdr:row>0</xdr:row>
      <xdr:rowOff>31750</xdr:rowOff>
    </xdr:from>
    <xdr:to>
      <xdr:col>32</xdr:col>
      <xdr:colOff>634999</xdr:colOff>
      <xdr:row>15</xdr:row>
      <xdr:rowOff>169333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00000000-0008-0000-0D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25</xdr:col>
      <xdr:colOff>52915</xdr:colOff>
      <xdr:row>16</xdr:row>
      <xdr:rowOff>10583</xdr:rowOff>
    </xdr:from>
    <xdr:to>
      <xdr:col>32</xdr:col>
      <xdr:colOff>634999</xdr:colOff>
      <xdr:row>31</xdr:row>
      <xdr:rowOff>169333</xdr:rowOff>
    </xdr:to>
    <xdr:graphicFrame macro="">
      <xdr:nvGraphicFramePr>
        <xdr:cNvPr id="14" name="Gráfico 13">
          <a:extLst>
            <a:ext uri="{FF2B5EF4-FFF2-40B4-BE49-F238E27FC236}">
              <a16:creationId xmlns:a16="http://schemas.microsoft.com/office/drawing/2014/main" id="{00000000-0008-0000-0D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25</xdr:col>
      <xdr:colOff>56652</xdr:colOff>
      <xdr:row>32</xdr:row>
      <xdr:rowOff>11207</xdr:rowOff>
    </xdr:from>
    <xdr:to>
      <xdr:col>32</xdr:col>
      <xdr:colOff>635000</xdr:colOff>
      <xdr:row>47</xdr:row>
      <xdr:rowOff>190500</xdr:rowOff>
    </xdr:to>
    <xdr:graphicFrame macro="">
      <xdr:nvGraphicFramePr>
        <xdr:cNvPr id="15" name="Gráfico 14">
          <a:extLst>
            <a:ext uri="{FF2B5EF4-FFF2-40B4-BE49-F238E27FC236}">
              <a16:creationId xmlns:a16="http://schemas.microsoft.com/office/drawing/2014/main" id="{00000000-0008-0000-0D00-00000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41</xdr:col>
      <xdr:colOff>41460</xdr:colOff>
      <xdr:row>32</xdr:row>
      <xdr:rowOff>31753</xdr:rowOff>
    </xdr:from>
    <xdr:to>
      <xdr:col>48</xdr:col>
      <xdr:colOff>666751</xdr:colOff>
      <xdr:row>47</xdr:row>
      <xdr:rowOff>190503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00000000-0008-0000-0D00-00001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140</xdr:col>
      <xdr:colOff>174035</xdr:colOff>
      <xdr:row>0</xdr:row>
      <xdr:rowOff>174595</xdr:rowOff>
    </xdr:from>
    <xdr:to>
      <xdr:col>148</xdr:col>
      <xdr:colOff>153079</xdr:colOff>
      <xdr:row>16</xdr:row>
      <xdr:rowOff>95249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155</xdr:col>
      <xdr:colOff>51103</xdr:colOff>
      <xdr:row>0</xdr:row>
      <xdr:rowOff>30237</xdr:rowOff>
    </xdr:from>
    <xdr:to>
      <xdr:col>162</xdr:col>
      <xdr:colOff>762000</xdr:colOff>
      <xdr:row>15</xdr:row>
      <xdr:rowOff>201082</xdr:rowOff>
    </xdr:to>
    <xdr:graphicFrame macro="">
      <xdr:nvGraphicFramePr>
        <xdr:cNvPr id="3" name="1 Gráfico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140</xdr:col>
      <xdr:colOff>53229</xdr:colOff>
      <xdr:row>16</xdr:row>
      <xdr:rowOff>48169</xdr:rowOff>
    </xdr:from>
    <xdr:to>
      <xdr:col>148</xdr:col>
      <xdr:colOff>44186</xdr:colOff>
      <xdr:row>31</xdr:row>
      <xdr:rowOff>172812</xdr:rowOff>
    </xdr:to>
    <xdr:graphicFrame macro="">
      <xdr:nvGraphicFramePr>
        <xdr:cNvPr id="4" name="1 Gráfico">
          <a:extLst>
            <a:ext uri="{FF2B5EF4-FFF2-40B4-BE49-F238E27FC236}">
              <a16:creationId xmlns:a16="http://schemas.microsoft.com/office/drawing/2014/main" id="{00000000-0008-0000-14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155</xdr:col>
      <xdr:colOff>47530</xdr:colOff>
      <xdr:row>16</xdr:row>
      <xdr:rowOff>30163</xdr:rowOff>
    </xdr:from>
    <xdr:to>
      <xdr:col>162</xdr:col>
      <xdr:colOff>762000</xdr:colOff>
      <xdr:row>31</xdr:row>
      <xdr:rowOff>184452</xdr:rowOff>
    </xdr:to>
    <xdr:graphicFrame macro="">
      <xdr:nvGraphicFramePr>
        <xdr:cNvPr id="5" name="1 Gráfico">
          <a:extLst>
            <a:ext uri="{FF2B5EF4-FFF2-40B4-BE49-F238E27FC236}">
              <a16:creationId xmlns:a16="http://schemas.microsoft.com/office/drawing/2014/main" id="{00000000-0008-0000-14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140</xdr:col>
      <xdr:colOff>32967</xdr:colOff>
      <xdr:row>33</xdr:row>
      <xdr:rowOff>19844</xdr:rowOff>
    </xdr:from>
    <xdr:to>
      <xdr:col>148</xdr:col>
      <xdr:colOff>46302</xdr:colOff>
      <xdr:row>48</xdr:row>
      <xdr:rowOff>191822</xdr:rowOff>
    </xdr:to>
    <xdr:graphicFrame macro="">
      <xdr:nvGraphicFramePr>
        <xdr:cNvPr id="6" name="1 Gráfico">
          <a:extLst>
            <a:ext uri="{FF2B5EF4-FFF2-40B4-BE49-F238E27FC236}">
              <a16:creationId xmlns:a16="http://schemas.microsoft.com/office/drawing/2014/main" id="{00000000-0008-0000-14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155</xdr:col>
      <xdr:colOff>33500</xdr:colOff>
      <xdr:row>32</xdr:row>
      <xdr:rowOff>18142</xdr:rowOff>
    </xdr:from>
    <xdr:to>
      <xdr:col>162</xdr:col>
      <xdr:colOff>762000</xdr:colOff>
      <xdr:row>47</xdr:row>
      <xdr:rowOff>158750</xdr:rowOff>
    </xdr:to>
    <xdr:graphicFrame macro="">
      <xdr:nvGraphicFramePr>
        <xdr:cNvPr id="7" name="1 Gráfico">
          <a:extLst>
            <a:ext uri="{FF2B5EF4-FFF2-40B4-BE49-F238E27FC236}">
              <a16:creationId xmlns:a16="http://schemas.microsoft.com/office/drawing/2014/main" id="{00000000-0008-0000-14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154</xdr:col>
      <xdr:colOff>109713</xdr:colOff>
      <xdr:row>64</xdr:row>
      <xdr:rowOff>30048</xdr:rowOff>
    </xdr:from>
    <xdr:to>
      <xdr:col>162</xdr:col>
      <xdr:colOff>71437</xdr:colOff>
      <xdr:row>79</xdr:row>
      <xdr:rowOff>166120</xdr:rowOff>
    </xdr:to>
    <xdr:graphicFrame macro="">
      <xdr:nvGraphicFramePr>
        <xdr:cNvPr id="8" name="1 Gráfico">
          <a:extLst>
            <a:ext uri="{FF2B5EF4-FFF2-40B4-BE49-F238E27FC236}">
              <a16:creationId xmlns:a16="http://schemas.microsoft.com/office/drawing/2014/main" id="{00000000-0008-0000-14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147</xdr:col>
      <xdr:colOff>44980</xdr:colOff>
      <xdr:row>0</xdr:row>
      <xdr:rowOff>21166</xdr:rowOff>
    </xdr:from>
    <xdr:to>
      <xdr:col>154</xdr:col>
      <xdr:colOff>762000</xdr:colOff>
      <xdr:row>15</xdr:row>
      <xdr:rowOff>190500</xdr:rowOff>
    </xdr:to>
    <xdr:graphicFrame macro="">
      <xdr:nvGraphicFramePr>
        <xdr:cNvPr id="9" name="Gráfico 23">
          <a:extLst>
            <a:ext uri="{FF2B5EF4-FFF2-40B4-BE49-F238E27FC236}">
              <a16:creationId xmlns:a16="http://schemas.microsoft.com/office/drawing/2014/main" id="{00000000-0008-0000-14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148</xdr:col>
      <xdr:colOff>78996</xdr:colOff>
      <xdr:row>16</xdr:row>
      <xdr:rowOff>48381</xdr:rowOff>
    </xdr:from>
    <xdr:to>
      <xdr:col>156</xdr:col>
      <xdr:colOff>13607</xdr:colOff>
      <xdr:row>32</xdr:row>
      <xdr:rowOff>6047</xdr:rowOff>
    </xdr:to>
    <xdr:graphicFrame macro="">
      <xdr:nvGraphicFramePr>
        <xdr:cNvPr id="10" name="Gráfico 27">
          <a:extLst>
            <a:ext uri="{FF2B5EF4-FFF2-40B4-BE49-F238E27FC236}">
              <a16:creationId xmlns:a16="http://schemas.microsoft.com/office/drawing/2014/main" id="{00000000-0008-0000-14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147</xdr:col>
      <xdr:colOff>26838</xdr:colOff>
      <xdr:row>32</xdr:row>
      <xdr:rowOff>10772</xdr:rowOff>
    </xdr:from>
    <xdr:to>
      <xdr:col>154</xdr:col>
      <xdr:colOff>762000</xdr:colOff>
      <xdr:row>47</xdr:row>
      <xdr:rowOff>158750</xdr:rowOff>
    </xdr:to>
    <xdr:graphicFrame macro="">
      <xdr:nvGraphicFramePr>
        <xdr:cNvPr id="11" name="Gráfico 28">
          <a:extLst>
            <a:ext uri="{FF2B5EF4-FFF2-40B4-BE49-F238E27FC236}">
              <a16:creationId xmlns:a16="http://schemas.microsoft.com/office/drawing/2014/main" id="{00000000-0008-0000-14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147</xdr:col>
      <xdr:colOff>539370</xdr:colOff>
      <xdr:row>64</xdr:row>
      <xdr:rowOff>53051</xdr:rowOff>
    </xdr:from>
    <xdr:to>
      <xdr:col>155</xdr:col>
      <xdr:colOff>486832</xdr:colOff>
      <xdr:row>79</xdr:row>
      <xdr:rowOff>171978</xdr:rowOff>
    </xdr:to>
    <xdr:graphicFrame macro="">
      <xdr:nvGraphicFramePr>
        <xdr:cNvPr id="12" name="Gráfico 29">
          <a:extLst>
            <a:ext uri="{FF2B5EF4-FFF2-40B4-BE49-F238E27FC236}">
              <a16:creationId xmlns:a16="http://schemas.microsoft.com/office/drawing/2014/main" id="{00000000-0008-0000-14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162</xdr:col>
      <xdr:colOff>784300</xdr:colOff>
      <xdr:row>64</xdr:row>
      <xdr:rowOff>73327</xdr:rowOff>
    </xdr:from>
    <xdr:to>
      <xdr:col>170</xdr:col>
      <xdr:colOff>703793</xdr:colOff>
      <xdr:row>80</xdr:row>
      <xdr:rowOff>15875</xdr:rowOff>
    </xdr:to>
    <xdr:graphicFrame macro="">
      <xdr:nvGraphicFramePr>
        <xdr:cNvPr id="13" name="Gráfico 10">
          <a:extLst>
            <a:ext uri="{FF2B5EF4-FFF2-40B4-BE49-F238E27FC236}">
              <a16:creationId xmlns:a16="http://schemas.microsoft.com/office/drawing/2014/main" id="{00000000-0008-0000-14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140</xdr:col>
      <xdr:colOff>116311</xdr:colOff>
      <xdr:row>48</xdr:row>
      <xdr:rowOff>136260</xdr:rowOff>
    </xdr:from>
    <xdr:to>
      <xdr:col>148</xdr:col>
      <xdr:colOff>108479</xdr:colOff>
      <xdr:row>64</xdr:row>
      <xdr:rowOff>19844</xdr:rowOff>
    </xdr:to>
    <xdr:graphicFrame macro="">
      <xdr:nvGraphicFramePr>
        <xdr:cNvPr id="14" name="1 Gráfico">
          <a:extLst>
            <a:ext uri="{FF2B5EF4-FFF2-40B4-BE49-F238E27FC236}">
              <a16:creationId xmlns:a16="http://schemas.microsoft.com/office/drawing/2014/main" id="{00000000-0008-0000-14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155</xdr:col>
      <xdr:colOff>24806</xdr:colOff>
      <xdr:row>47</xdr:row>
      <xdr:rowOff>185301</xdr:rowOff>
    </xdr:from>
    <xdr:to>
      <xdr:col>162</xdr:col>
      <xdr:colOff>727604</xdr:colOff>
      <xdr:row>63</xdr:row>
      <xdr:rowOff>101865</xdr:rowOff>
    </xdr:to>
    <xdr:graphicFrame macro="">
      <xdr:nvGraphicFramePr>
        <xdr:cNvPr id="15" name="1 Gráfico">
          <a:extLst>
            <a:ext uri="{FF2B5EF4-FFF2-40B4-BE49-F238E27FC236}">
              <a16:creationId xmlns:a16="http://schemas.microsoft.com/office/drawing/2014/main" id="{00000000-0008-0000-1400-00000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147</xdr:col>
      <xdr:colOff>28726</xdr:colOff>
      <xdr:row>48</xdr:row>
      <xdr:rowOff>19843</xdr:rowOff>
    </xdr:from>
    <xdr:to>
      <xdr:col>154</xdr:col>
      <xdr:colOff>772583</xdr:colOff>
      <xdr:row>63</xdr:row>
      <xdr:rowOff>148167</xdr:rowOff>
    </xdr:to>
    <xdr:graphicFrame macro="">
      <xdr:nvGraphicFramePr>
        <xdr:cNvPr id="16" name="Gráfico 28">
          <a:extLst>
            <a:ext uri="{FF2B5EF4-FFF2-40B4-BE49-F238E27FC236}">
              <a16:creationId xmlns:a16="http://schemas.microsoft.com/office/drawing/2014/main" id="{00000000-0008-0000-1400-00001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140</xdr:col>
      <xdr:colOff>76197</xdr:colOff>
      <xdr:row>64</xdr:row>
      <xdr:rowOff>36286</xdr:rowOff>
    </xdr:from>
    <xdr:to>
      <xdr:col>149</xdr:col>
      <xdr:colOff>244929</xdr:colOff>
      <xdr:row>83</xdr:row>
      <xdr:rowOff>36286</xdr:rowOff>
    </xdr:to>
    <xdr:graphicFrame macro="">
      <xdr:nvGraphicFramePr>
        <xdr:cNvPr id="17" name="1 Gráfico">
          <a:extLst>
            <a:ext uri="{FF2B5EF4-FFF2-40B4-BE49-F238E27FC236}">
              <a16:creationId xmlns:a16="http://schemas.microsoft.com/office/drawing/2014/main" id="{00000000-0008-0000-1400-00001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144</xdr:col>
      <xdr:colOff>228526</xdr:colOff>
      <xdr:row>87</xdr:row>
      <xdr:rowOff>40822</xdr:rowOff>
    </xdr:from>
    <xdr:to>
      <xdr:col>154</xdr:col>
      <xdr:colOff>374197</xdr:colOff>
      <xdr:row>102</xdr:row>
      <xdr:rowOff>116873</xdr:rowOff>
    </xdr:to>
    <xdr:graphicFrame macro="">
      <xdr:nvGraphicFramePr>
        <xdr:cNvPr id="20" name="Gráfico 19">
          <a:extLst>
            <a:ext uri="{FF2B5EF4-FFF2-40B4-BE49-F238E27FC236}">
              <a16:creationId xmlns:a16="http://schemas.microsoft.com/office/drawing/2014/main" id="{15678674-3055-4E3B-8F39-841DAD9034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139</xdr:col>
      <xdr:colOff>457671</xdr:colOff>
      <xdr:row>91</xdr:row>
      <xdr:rowOff>54429</xdr:rowOff>
    </xdr:from>
    <xdr:to>
      <xdr:col>142</xdr:col>
      <xdr:colOff>508871</xdr:colOff>
      <xdr:row>106</xdr:row>
      <xdr:rowOff>143528</xdr:rowOff>
    </xdr:to>
    <xdr:graphicFrame macro="">
      <xdr:nvGraphicFramePr>
        <xdr:cNvPr id="21" name="Gráfico 20">
          <a:extLst>
            <a:ext uri="{FF2B5EF4-FFF2-40B4-BE49-F238E27FC236}">
              <a16:creationId xmlns:a16="http://schemas.microsoft.com/office/drawing/2014/main" id="{770AAEDA-FAF7-4EE5-A137-F6A155D6FF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102</xdr:col>
      <xdr:colOff>503464</xdr:colOff>
      <xdr:row>90</xdr:row>
      <xdr:rowOff>27215</xdr:rowOff>
    </xdr:from>
    <xdr:to>
      <xdr:col>142</xdr:col>
      <xdr:colOff>693965</xdr:colOff>
      <xdr:row>106</xdr:row>
      <xdr:rowOff>27214</xdr:rowOff>
    </xdr:to>
    <xdr:graphicFrame macro="">
      <xdr:nvGraphicFramePr>
        <xdr:cNvPr id="22" name="Gráfico 21">
          <a:extLst>
            <a:ext uri="{FF2B5EF4-FFF2-40B4-BE49-F238E27FC236}">
              <a16:creationId xmlns:a16="http://schemas.microsoft.com/office/drawing/2014/main" id="{9B0649EA-77AC-FCEA-90D9-879DC9D762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144</xdr:col>
      <xdr:colOff>515855</xdr:colOff>
      <xdr:row>87</xdr:row>
      <xdr:rowOff>126116</xdr:rowOff>
    </xdr:from>
    <xdr:to>
      <xdr:col>149</xdr:col>
      <xdr:colOff>110518</xdr:colOff>
      <xdr:row>105</xdr:row>
      <xdr:rowOff>13251</xdr:rowOff>
    </xdr:to>
    <xdr:graphicFrame macro="">
      <xdr:nvGraphicFramePr>
        <xdr:cNvPr id="23" name="Gráfico 22">
          <a:extLst>
            <a:ext uri="{FF2B5EF4-FFF2-40B4-BE49-F238E27FC236}">
              <a16:creationId xmlns:a16="http://schemas.microsoft.com/office/drawing/2014/main" id="{419A2B91-5D54-C142-D07D-96D0388E447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</xdr:wsDr>
</file>

<file path=xl/drawings/drawing30.xml><?xml version="1.0" encoding="utf-8"?>
<c:userShapes xmlns:c="http://schemas.openxmlformats.org/drawingml/2006/chart">
  <cdr:relSizeAnchor xmlns:cdr="http://schemas.openxmlformats.org/drawingml/2006/chartDrawing">
    <cdr:from>
      <cdr:x>0.36613</cdr:x>
      <cdr:y>0.0489</cdr:y>
    </cdr:from>
    <cdr:to>
      <cdr:x>0.62396</cdr:x>
      <cdr:y>0.13554</cdr:y>
    </cdr:to>
    <cdr:sp macro="" textlink="'J-P_SEM'!$A$65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5FEB99CE-B987-4E03-8897-964261F8BE0D}"/>
            </a:ext>
          </a:extLst>
        </cdr:cNvPr>
        <cdr:cNvSpPr txBox="1"/>
      </cdr:nvSpPr>
      <cdr:spPr>
        <a:xfrm xmlns:a="http://schemas.openxmlformats.org/drawingml/2006/main">
          <a:off x="2282412" y="161261"/>
          <a:ext cx="1607343" cy="2857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fld id="{961201DD-BC94-46D0-BD38-68B3D25C8C1E}" type="TxLink">
            <a:rPr lang="en-US" sz="1200" b="1" i="0" u="none" strike="noStrike">
              <a:solidFill>
                <a:srgbClr val="000000"/>
              </a:solidFill>
              <a:latin typeface="Arial Narrow"/>
            </a:rPr>
            <a:pPr/>
            <a:t>TENDENCIA DE FLOTA JU-PROD</a:t>
          </a:fld>
          <a:endParaRPr lang="es-PE" sz="1100"/>
        </a:p>
      </cdr:txBody>
    </cdr:sp>
  </cdr:relSizeAnchor>
</c:userShapes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139</xdr:col>
      <xdr:colOff>336551</xdr:colOff>
      <xdr:row>0</xdr:row>
      <xdr:rowOff>0</xdr:rowOff>
    </xdr:from>
    <xdr:to>
      <xdr:col>147</xdr:col>
      <xdr:colOff>266701</xdr:colOff>
      <xdr:row>0</xdr:row>
      <xdr:rowOff>0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154</xdr:col>
      <xdr:colOff>228539</xdr:colOff>
      <xdr:row>0</xdr:row>
      <xdr:rowOff>0</xdr:rowOff>
    </xdr:from>
    <xdr:to>
      <xdr:col>162</xdr:col>
      <xdr:colOff>142875</xdr:colOff>
      <xdr:row>0</xdr:row>
      <xdr:rowOff>0</xdr:rowOff>
    </xdr:to>
    <xdr:graphicFrame macro="">
      <xdr:nvGraphicFramePr>
        <xdr:cNvPr id="3" name="1 Gráfico">
          <a:extLst>
            <a:ext uri="{FF2B5EF4-FFF2-40B4-BE49-F238E27FC236}">
              <a16:creationId xmlns:a16="http://schemas.microsoft.com/office/drawing/2014/main" id="{00000000-0008-0000-15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139</xdr:col>
      <xdr:colOff>282183</xdr:colOff>
      <xdr:row>36</xdr:row>
      <xdr:rowOff>190499</xdr:rowOff>
    </xdr:from>
    <xdr:to>
      <xdr:col>149</xdr:col>
      <xdr:colOff>450273</xdr:colOff>
      <xdr:row>57</xdr:row>
      <xdr:rowOff>86590</xdr:rowOff>
    </xdr:to>
    <xdr:graphicFrame macro="">
      <xdr:nvGraphicFramePr>
        <xdr:cNvPr id="4" name="1 Gráfico">
          <a:extLst>
            <a:ext uri="{FF2B5EF4-FFF2-40B4-BE49-F238E27FC236}">
              <a16:creationId xmlns:a16="http://schemas.microsoft.com/office/drawing/2014/main" id="{00000000-0008-0000-15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157</xdr:col>
      <xdr:colOff>361780</xdr:colOff>
      <xdr:row>18</xdr:row>
      <xdr:rowOff>38100</xdr:rowOff>
    </xdr:from>
    <xdr:to>
      <xdr:col>165</xdr:col>
      <xdr:colOff>425902</xdr:colOff>
      <xdr:row>33</xdr:row>
      <xdr:rowOff>193222</xdr:rowOff>
    </xdr:to>
    <xdr:graphicFrame macro="">
      <xdr:nvGraphicFramePr>
        <xdr:cNvPr id="5" name="1 Gráfico">
          <a:extLst>
            <a:ext uri="{FF2B5EF4-FFF2-40B4-BE49-F238E27FC236}">
              <a16:creationId xmlns:a16="http://schemas.microsoft.com/office/drawing/2014/main" id="{00000000-0008-0000-15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158</xdr:col>
      <xdr:colOff>421018</xdr:colOff>
      <xdr:row>33</xdr:row>
      <xdr:rowOff>191859</xdr:rowOff>
    </xdr:from>
    <xdr:to>
      <xdr:col>166</xdr:col>
      <xdr:colOff>476248</xdr:colOff>
      <xdr:row>49</xdr:row>
      <xdr:rowOff>186417</xdr:rowOff>
    </xdr:to>
    <xdr:graphicFrame macro="">
      <xdr:nvGraphicFramePr>
        <xdr:cNvPr id="7" name="1 Gráfico">
          <a:extLst>
            <a:ext uri="{FF2B5EF4-FFF2-40B4-BE49-F238E27FC236}">
              <a16:creationId xmlns:a16="http://schemas.microsoft.com/office/drawing/2014/main" id="{00000000-0008-0000-15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146</xdr:col>
      <xdr:colOff>255110</xdr:colOff>
      <xdr:row>0</xdr:row>
      <xdr:rowOff>0</xdr:rowOff>
    </xdr:from>
    <xdr:to>
      <xdr:col>153</xdr:col>
      <xdr:colOff>786847</xdr:colOff>
      <xdr:row>0</xdr:row>
      <xdr:rowOff>0</xdr:rowOff>
    </xdr:to>
    <xdr:graphicFrame macro="">
      <xdr:nvGraphicFramePr>
        <xdr:cNvPr id="8" name="Gráfico 12">
          <a:extLst>
            <a:ext uri="{FF2B5EF4-FFF2-40B4-BE49-F238E27FC236}">
              <a16:creationId xmlns:a16="http://schemas.microsoft.com/office/drawing/2014/main" id="{00000000-0008-0000-15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149</xdr:col>
      <xdr:colOff>500259</xdr:colOff>
      <xdr:row>37</xdr:row>
      <xdr:rowOff>2472</xdr:rowOff>
    </xdr:from>
    <xdr:to>
      <xdr:col>158</xdr:col>
      <xdr:colOff>158336</xdr:colOff>
      <xdr:row>56</xdr:row>
      <xdr:rowOff>107619</xdr:rowOff>
    </xdr:to>
    <xdr:graphicFrame macro="">
      <xdr:nvGraphicFramePr>
        <xdr:cNvPr id="9" name="Gráfico 13">
          <a:extLst>
            <a:ext uri="{FF2B5EF4-FFF2-40B4-BE49-F238E27FC236}">
              <a16:creationId xmlns:a16="http://schemas.microsoft.com/office/drawing/2014/main" id="{00000000-0008-0000-15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151</xdr:col>
      <xdr:colOff>17319</xdr:colOff>
      <xdr:row>59</xdr:row>
      <xdr:rowOff>95594</xdr:rowOff>
    </xdr:from>
    <xdr:to>
      <xdr:col>160</xdr:col>
      <xdr:colOff>51954</xdr:colOff>
      <xdr:row>76</xdr:row>
      <xdr:rowOff>108857</xdr:rowOff>
    </xdr:to>
    <xdr:graphicFrame macro="">
      <xdr:nvGraphicFramePr>
        <xdr:cNvPr id="10" name="Gráfico 14">
          <a:extLst>
            <a:ext uri="{FF2B5EF4-FFF2-40B4-BE49-F238E27FC236}">
              <a16:creationId xmlns:a16="http://schemas.microsoft.com/office/drawing/2014/main" id="{00000000-0008-0000-15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162</xdr:col>
      <xdr:colOff>28574</xdr:colOff>
      <xdr:row>49</xdr:row>
      <xdr:rowOff>23132</xdr:rowOff>
    </xdr:from>
    <xdr:to>
      <xdr:col>171</xdr:col>
      <xdr:colOff>581025</xdr:colOff>
      <xdr:row>64</xdr:row>
      <xdr:rowOff>171450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00000000-0008-0000-15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139</xdr:col>
      <xdr:colOff>370813</xdr:colOff>
      <xdr:row>17</xdr:row>
      <xdr:rowOff>34637</xdr:rowOff>
    </xdr:from>
    <xdr:to>
      <xdr:col>148</xdr:col>
      <xdr:colOff>232268</xdr:colOff>
      <xdr:row>35</xdr:row>
      <xdr:rowOff>27214</xdr:rowOff>
    </xdr:to>
    <xdr:graphicFrame macro="">
      <xdr:nvGraphicFramePr>
        <xdr:cNvPr id="12" name="1 Gráfico">
          <a:extLst>
            <a:ext uri="{FF2B5EF4-FFF2-40B4-BE49-F238E27FC236}">
              <a16:creationId xmlns:a16="http://schemas.microsoft.com/office/drawing/2014/main" id="{00000000-0008-0000-15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107</xdr:col>
      <xdr:colOff>27214</xdr:colOff>
      <xdr:row>80</xdr:row>
      <xdr:rowOff>81642</xdr:rowOff>
    </xdr:from>
    <xdr:to>
      <xdr:col>142</xdr:col>
      <xdr:colOff>299357</xdr:colOff>
      <xdr:row>98</xdr:row>
      <xdr:rowOff>163286</xdr:rowOff>
    </xdr:to>
    <xdr:graphicFrame macro="">
      <xdr:nvGraphicFramePr>
        <xdr:cNvPr id="14" name="Gráfico 13">
          <a:extLst>
            <a:ext uri="{FF2B5EF4-FFF2-40B4-BE49-F238E27FC236}">
              <a16:creationId xmlns:a16="http://schemas.microsoft.com/office/drawing/2014/main" id="{6D46D064-2B04-47DC-8ED1-5DDEA20EF67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147</xdr:col>
      <xdr:colOff>71578</xdr:colOff>
      <xdr:row>79</xdr:row>
      <xdr:rowOff>176893</xdr:rowOff>
    </xdr:from>
    <xdr:to>
      <xdr:col>152</xdr:col>
      <xdr:colOff>40820</xdr:colOff>
      <xdr:row>93</xdr:row>
      <xdr:rowOff>163286</xdr:rowOff>
    </xdr:to>
    <xdr:graphicFrame macro="">
      <xdr:nvGraphicFramePr>
        <xdr:cNvPr id="15" name="Gráfico 14">
          <a:extLst>
            <a:ext uri="{FF2B5EF4-FFF2-40B4-BE49-F238E27FC236}">
              <a16:creationId xmlns:a16="http://schemas.microsoft.com/office/drawing/2014/main" id="{54C4F670-6051-4DA5-8EFE-C119BAC77D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139</xdr:col>
      <xdr:colOff>173857</xdr:colOff>
      <xdr:row>57</xdr:row>
      <xdr:rowOff>81643</xdr:rowOff>
    </xdr:from>
    <xdr:to>
      <xdr:col>152</xdr:col>
      <xdr:colOff>108857</xdr:colOff>
      <xdr:row>76</xdr:row>
      <xdr:rowOff>176893</xdr:rowOff>
    </xdr:to>
    <xdr:graphicFrame macro="">
      <xdr:nvGraphicFramePr>
        <xdr:cNvPr id="6" name="1 Gráfico">
          <a:extLst>
            <a:ext uri="{FF2B5EF4-FFF2-40B4-BE49-F238E27FC236}">
              <a16:creationId xmlns:a16="http://schemas.microsoft.com/office/drawing/2014/main" id="{00000000-0008-0000-15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149</xdr:col>
      <xdr:colOff>381000</xdr:colOff>
      <xdr:row>17</xdr:row>
      <xdr:rowOff>27214</xdr:rowOff>
    </xdr:from>
    <xdr:to>
      <xdr:col>158</xdr:col>
      <xdr:colOff>39077</xdr:colOff>
      <xdr:row>36</xdr:row>
      <xdr:rowOff>159575</xdr:rowOff>
    </xdr:to>
    <xdr:graphicFrame macro="">
      <xdr:nvGraphicFramePr>
        <xdr:cNvPr id="16" name="Gráfico 13">
          <a:extLst>
            <a:ext uri="{FF2B5EF4-FFF2-40B4-BE49-F238E27FC236}">
              <a16:creationId xmlns:a16="http://schemas.microsoft.com/office/drawing/2014/main" id="{02803857-65B2-4D28-B9AC-680C58D1AB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</xdr:wsDr>
</file>

<file path=xl/drawings/drawing32.xml><?xml version="1.0" encoding="utf-8"?>
<c:userShapes xmlns:c="http://schemas.openxmlformats.org/drawingml/2006/chart">
  <cdr:relSizeAnchor xmlns:cdr="http://schemas.openxmlformats.org/drawingml/2006/chartDrawing">
    <cdr:from>
      <cdr:x>0.42778</cdr:x>
      <cdr:y>0.0793</cdr:y>
    </cdr:from>
    <cdr:to>
      <cdr:x>0.59999</cdr:x>
      <cdr:y>0.36259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3A01A55D-F44D-4E99-95AE-D0220E712DD8}"/>
            </a:ext>
          </a:extLst>
        </cdr:cNvPr>
        <cdr:cNvSpPr txBox="1"/>
      </cdr:nvSpPr>
      <cdr:spPr>
        <a:xfrm xmlns:a="http://schemas.openxmlformats.org/drawingml/2006/main">
          <a:off x="2271516" y="25596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s-PE" sz="1100"/>
        </a:p>
      </cdr:txBody>
    </cdr:sp>
  </cdr:relSizeAnchor>
  <cdr:relSizeAnchor xmlns:cdr="http://schemas.openxmlformats.org/drawingml/2006/chartDrawing">
    <cdr:from>
      <cdr:x>0.14795</cdr:x>
      <cdr:y>0.02323</cdr:y>
    </cdr:from>
    <cdr:to>
      <cdr:x>0.92287</cdr:x>
      <cdr:y>0.11176</cdr:y>
    </cdr:to>
    <cdr:sp macro="" textlink="'J-TL_SEM'!$A$50">
      <cdr:nvSpPr>
        <cdr:cNvPr id="3" name="CuadroTexto 2">
          <a:extLst xmlns:a="http://schemas.openxmlformats.org/drawingml/2006/main">
            <a:ext uri="{FF2B5EF4-FFF2-40B4-BE49-F238E27FC236}">
              <a16:creationId xmlns:a16="http://schemas.microsoft.com/office/drawing/2014/main" id="{8BBB493D-5679-46BD-A7DF-56E043D13337}"/>
            </a:ext>
          </a:extLst>
        </cdr:cNvPr>
        <cdr:cNvSpPr txBox="1"/>
      </cdr:nvSpPr>
      <cdr:spPr>
        <a:xfrm xmlns:a="http://schemas.openxmlformats.org/drawingml/2006/main">
          <a:off x="785615" y="74990"/>
          <a:ext cx="4114801" cy="2857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fld id="{976E0D61-373B-4B97-8FDE-3EB0E44CD818}" type="TxLink">
            <a:rPr lang="en-US" sz="2800" b="0" i="0" u="none" strike="noStrike">
              <a:solidFill>
                <a:srgbClr val="002060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pPr/>
            <a:t>TENDENCIA DE FLOTA JU-TALA</a:t>
          </a:fld>
          <a:endParaRPr lang="es-PE" sz="2800">
            <a:latin typeface="Calibri Light" panose="020F0302020204030204" pitchFamily="34" charset="0"/>
            <a:cs typeface="Calibri Light" panose="020F0302020204030204" pitchFamily="34" charset="0"/>
          </a:endParaRPr>
        </a:p>
      </cdr:txBody>
    </cdr:sp>
  </cdr:relSizeAnchor>
</c:userShapes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140</xdr:col>
      <xdr:colOff>56094</xdr:colOff>
      <xdr:row>0</xdr:row>
      <xdr:rowOff>42333</xdr:rowOff>
    </xdr:from>
    <xdr:to>
      <xdr:col>148</xdr:col>
      <xdr:colOff>42333</xdr:colOff>
      <xdr:row>16</xdr:row>
      <xdr:rowOff>0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140</xdr:col>
      <xdr:colOff>543680</xdr:colOff>
      <xdr:row>16</xdr:row>
      <xdr:rowOff>87689</xdr:rowOff>
    </xdr:from>
    <xdr:to>
      <xdr:col>148</xdr:col>
      <xdr:colOff>473226</xdr:colOff>
      <xdr:row>31</xdr:row>
      <xdr:rowOff>163286</xdr:rowOff>
    </xdr:to>
    <xdr:graphicFrame macro="">
      <xdr:nvGraphicFramePr>
        <xdr:cNvPr id="3" name="1 Gráfico">
          <a:extLst>
            <a:ext uri="{FF2B5EF4-FFF2-40B4-BE49-F238E27FC236}">
              <a16:creationId xmlns:a16="http://schemas.microsoft.com/office/drawing/2014/main" id="{00000000-0008-0000-16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140</xdr:col>
      <xdr:colOff>277132</xdr:colOff>
      <xdr:row>32</xdr:row>
      <xdr:rowOff>136072</xdr:rowOff>
    </xdr:from>
    <xdr:to>
      <xdr:col>148</xdr:col>
      <xdr:colOff>208642</xdr:colOff>
      <xdr:row>48</xdr:row>
      <xdr:rowOff>185964</xdr:rowOff>
    </xdr:to>
    <xdr:graphicFrame macro="">
      <xdr:nvGraphicFramePr>
        <xdr:cNvPr id="4" name="1 Gráfico">
          <a:extLst>
            <a:ext uri="{FF2B5EF4-FFF2-40B4-BE49-F238E27FC236}">
              <a16:creationId xmlns:a16="http://schemas.microsoft.com/office/drawing/2014/main" id="{00000000-0008-0000-16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156</xdr:col>
      <xdr:colOff>18727</xdr:colOff>
      <xdr:row>0</xdr:row>
      <xdr:rowOff>42333</xdr:rowOff>
    </xdr:from>
    <xdr:to>
      <xdr:col>163</xdr:col>
      <xdr:colOff>698500</xdr:colOff>
      <xdr:row>80</xdr:row>
      <xdr:rowOff>137583</xdr:rowOff>
    </xdr:to>
    <xdr:grpSp>
      <xdr:nvGrpSpPr>
        <xdr:cNvPr id="6" name="5 Grupo">
          <a:extLst>
            <a:ext uri="{FF2B5EF4-FFF2-40B4-BE49-F238E27FC236}">
              <a16:creationId xmlns:a16="http://schemas.microsoft.com/office/drawing/2014/main" id="{00000000-0008-0000-1600-000006000000}"/>
            </a:ext>
          </a:extLst>
        </xdr:cNvPr>
        <xdr:cNvGrpSpPr/>
      </xdr:nvGrpSpPr>
      <xdr:grpSpPr>
        <a:xfrm>
          <a:off x="23869327" y="42333"/>
          <a:ext cx="5785173" cy="12602936"/>
          <a:chOff x="18056696" y="42333"/>
          <a:chExt cx="5680398" cy="13430250"/>
        </a:xfrm>
      </xdr:grpSpPr>
      <xdr:graphicFrame macro="">
        <xdr:nvGraphicFramePr>
          <xdr:cNvPr id="7" name="1 Gráfico">
            <a:extLst>
              <a:ext uri="{FF2B5EF4-FFF2-40B4-BE49-F238E27FC236}">
                <a16:creationId xmlns:a16="http://schemas.microsoft.com/office/drawing/2014/main" id="{00000000-0008-0000-1600-000007000000}"/>
              </a:ext>
            </a:extLst>
          </xdr:cNvPr>
          <xdr:cNvGraphicFramePr>
            <a:graphicFrameLocks/>
          </xdr:cNvGraphicFramePr>
        </xdr:nvGraphicFramePr>
        <xdr:xfrm>
          <a:off x="18081963" y="42333"/>
          <a:ext cx="5644548" cy="334036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8" name="1 Gráfico">
            <a:extLst>
              <a:ext uri="{FF2B5EF4-FFF2-40B4-BE49-F238E27FC236}">
                <a16:creationId xmlns:a16="http://schemas.microsoft.com/office/drawing/2014/main" id="{00000000-0008-0000-1600-000008000000}"/>
              </a:ext>
            </a:extLst>
          </xdr:cNvPr>
          <xdr:cNvGraphicFramePr>
            <a:graphicFrameLocks/>
          </xdr:cNvGraphicFramePr>
        </xdr:nvGraphicFramePr>
        <xdr:xfrm>
          <a:off x="18088616" y="3467743"/>
          <a:ext cx="5648478" cy="328707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9" name="1 Gráfico">
            <a:extLst>
              <a:ext uri="{FF2B5EF4-FFF2-40B4-BE49-F238E27FC236}">
                <a16:creationId xmlns:a16="http://schemas.microsoft.com/office/drawing/2014/main" id="{00000000-0008-0000-1600-000009000000}"/>
              </a:ext>
            </a:extLst>
          </xdr:cNvPr>
          <xdr:cNvGraphicFramePr>
            <a:graphicFrameLocks/>
          </xdr:cNvGraphicFramePr>
        </xdr:nvGraphicFramePr>
        <xdr:xfrm>
          <a:off x="18056696" y="6808288"/>
          <a:ext cx="5669814" cy="334169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10" name="1 Gráfico">
            <a:extLst>
              <a:ext uri="{FF2B5EF4-FFF2-40B4-BE49-F238E27FC236}">
                <a16:creationId xmlns:a16="http://schemas.microsoft.com/office/drawing/2014/main" id="{00000000-0008-0000-1600-00000A000000}"/>
              </a:ext>
            </a:extLst>
          </xdr:cNvPr>
          <xdr:cNvGraphicFramePr>
            <a:graphicFrameLocks/>
          </xdr:cNvGraphicFramePr>
        </xdr:nvGraphicFramePr>
        <xdr:xfrm>
          <a:off x="18088882" y="10172623"/>
          <a:ext cx="5648212" cy="329996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</xdr:grpSp>
    <xdr:clientData/>
  </xdr:twoCellAnchor>
  <xdr:twoCellAnchor>
    <xdr:from>
      <xdr:col>148</xdr:col>
      <xdr:colOff>34317</xdr:colOff>
      <xdr:row>0</xdr:row>
      <xdr:rowOff>21167</xdr:rowOff>
    </xdr:from>
    <xdr:to>
      <xdr:col>156</xdr:col>
      <xdr:colOff>3477</xdr:colOff>
      <xdr:row>16</xdr:row>
      <xdr:rowOff>6047</xdr:rowOff>
    </xdr:to>
    <xdr:graphicFrame macro="">
      <xdr:nvGraphicFramePr>
        <xdr:cNvPr id="11" name="Gráfico 17">
          <a:extLst>
            <a:ext uri="{FF2B5EF4-FFF2-40B4-BE49-F238E27FC236}">
              <a16:creationId xmlns:a16="http://schemas.microsoft.com/office/drawing/2014/main" id="{00000000-0008-0000-16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148</xdr:col>
      <xdr:colOff>36737</xdr:colOff>
      <xdr:row>16</xdr:row>
      <xdr:rowOff>15118</xdr:rowOff>
    </xdr:from>
    <xdr:to>
      <xdr:col>156</xdr:col>
      <xdr:colOff>3478</xdr:colOff>
      <xdr:row>31</xdr:row>
      <xdr:rowOff>137583</xdr:rowOff>
    </xdr:to>
    <xdr:graphicFrame macro="">
      <xdr:nvGraphicFramePr>
        <xdr:cNvPr id="12" name="Gráfico 18">
          <a:extLst>
            <a:ext uri="{FF2B5EF4-FFF2-40B4-BE49-F238E27FC236}">
              <a16:creationId xmlns:a16="http://schemas.microsoft.com/office/drawing/2014/main" id="{00000000-0008-0000-16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148</xdr:col>
      <xdr:colOff>31748</xdr:colOff>
      <xdr:row>32</xdr:row>
      <xdr:rowOff>3025</xdr:rowOff>
    </xdr:from>
    <xdr:to>
      <xdr:col>156</xdr:col>
      <xdr:colOff>4535</xdr:colOff>
      <xdr:row>64</xdr:row>
      <xdr:rowOff>131536</xdr:rowOff>
    </xdr:to>
    <xdr:graphicFrame macro="">
      <xdr:nvGraphicFramePr>
        <xdr:cNvPr id="13" name="Gráfico 19">
          <a:extLst>
            <a:ext uri="{FF2B5EF4-FFF2-40B4-BE49-F238E27FC236}">
              <a16:creationId xmlns:a16="http://schemas.microsoft.com/office/drawing/2014/main" id="{00000000-0008-0000-16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148</xdr:col>
      <xdr:colOff>277257</xdr:colOff>
      <xdr:row>65</xdr:row>
      <xdr:rowOff>52957</xdr:rowOff>
    </xdr:from>
    <xdr:to>
      <xdr:col>156</xdr:col>
      <xdr:colOff>246062</xdr:colOff>
      <xdr:row>81</xdr:row>
      <xdr:rowOff>26458</xdr:rowOff>
    </xdr:to>
    <xdr:graphicFrame macro="">
      <xdr:nvGraphicFramePr>
        <xdr:cNvPr id="14" name="Gráfico 20">
          <a:extLst>
            <a:ext uri="{FF2B5EF4-FFF2-40B4-BE49-F238E27FC236}">
              <a16:creationId xmlns:a16="http://schemas.microsoft.com/office/drawing/2014/main" id="{00000000-0008-0000-16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164</xdr:col>
      <xdr:colOff>42332</xdr:colOff>
      <xdr:row>65</xdr:row>
      <xdr:rowOff>21167</xdr:rowOff>
    </xdr:from>
    <xdr:to>
      <xdr:col>171</xdr:col>
      <xdr:colOff>678391</xdr:colOff>
      <xdr:row>80</xdr:row>
      <xdr:rowOff>179917</xdr:rowOff>
    </xdr:to>
    <xdr:graphicFrame macro="">
      <xdr:nvGraphicFramePr>
        <xdr:cNvPr id="15" name="Gráfico 10">
          <a:extLst>
            <a:ext uri="{FF2B5EF4-FFF2-40B4-BE49-F238E27FC236}">
              <a16:creationId xmlns:a16="http://schemas.microsoft.com/office/drawing/2014/main" id="{00000000-0008-0000-1600-00000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140</xdr:col>
      <xdr:colOff>104318</xdr:colOff>
      <xdr:row>65</xdr:row>
      <xdr:rowOff>16328</xdr:rowOff>
    </xdr:from>
    <xdr:to>
      <xdr:col>150</xdr:col>
      <xdr:colOff>544287</xdr:colOff>
      <xdr:row>84</xdr:row>
      <xdr:rowOff>166913</xdr:rowOff>
    </xdr:to>
    <xdr:graphicFrame macro="">
      <xdr:nvGraphicFramePr>
        <xdr:cNvPr id="5" name="1 Gráfico">
          <a:extLst>
            <a:ext uri="{FF2B5EF4-FFF2-40B4-BE49-F238E27FC236}">
              <a16:creationId xmlns:a16="http://schemas.microsoft.com/office/drawing/2014/main" id="{00000000-0008-0000-16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2</xdr:col>
      <xdr:colOff>894421</xdr:colOff>
      <xdr:row>95</xdr:row>
      <xdr:rowOff>13608</xdr:rowOff>
    </xdr:from>
    <xdr:to>
      <xdr:col>143</xdr:col>
      <xdr:colOff>196474</xdr:colOff>
      <xdr:row>111</xdr:row>
      <xdr:rowOff>13608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76837A17-FC85-4F26-B1E1-284DAE817E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148</xdr:col>
      <xdr:colOff>231322</xdr:colOff>
      <xdr:row>93</xdr:row>
      <xdr:rowOff>0</xdr:rowOff>
    </xdr:from>
    <xdr:to>
      <xdr:col>153</xdr:col>
      <xdr:colOff>149679</xdr:colOff>
      <xdr:row>112</xdr:row>
      <xdr:rowOff>84180</xdr:rowOff>
    </xdr:to>
    <xdr:graphicFrame macro="">
      <xdr:nvGraphicFramePr>
        <xdr:cNvPr id="17" name="Gráfico 16">
          <a:extLst>
            <a:ext uri="{FF2B5EF4-FFF2-40B4-BE49-F238E27FC236}">
              <a16:creationId xmlns:a16="http://schemas.microsoft.com/office/drawing/2014/main" id="{F53E20E9-0D11-4D16-A18C-9A2B65A67C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140</xdr:col>
      <xdr:colOff>285751</xdr:colOff>
      <xdr:row>50</xdr:row>
      <xdr:rowOff>81643</xdr:rowOff>
    </xdr:from>
    <xdr:to>
      <xdr:col>148</xdr:col>
      <xdr:colOff>217261</xdr:colOff>
      <xdr:row>62</xdr:row>
      <xdr:rowOff>131535</xdr:rowOff>
    </xdr:to>
    <xdr:graphicFrame macro="">
      <xdr:nvGraphicFramePr>
        <xdr:cNvPr id="18" name="1 Gráfico">
          <a:extLst>
            <a:ext uri="{FF2B5EF4-FFF2-40B4-BE49-F238E27FC236}">
              <a16:creationId xmlns:a16="http://schemas.microsoft.com/office/drawing/2014/main" id="{81C9FCB6-5D7E-495F-9329-4F94646890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140</xdr:col>
      <xdr:colOff>306917</xdr:colOff>
      <xdr:row>0</xdr:row>
      <xdr:rowOff>0</xdr:rowOff>
    </xdr:from>
    <xdr:to>
      <xdr:col>148</xdr:col>
      <xdr:colOff>222250</xdr:colOff>
      <xdr:row>15</xdr:row>
      <xdr:rowOff>127001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155</xdr:col>
      <xdr:colOff>95250</xdr:colOff>
      <xdr:row>0</xdr:row>
      <xdr:rowOff>0</xdr:rowOff>
    </xdr:from>
    <xdr:to>
      <xdr:col>163</xdr:col>
      <xdr:colOff>10584</xdr:colOff>
      <xdr:row>15</xdr:row>
      <xdr:rowOff>157104</xdr:rowOff>
    </xdr:to>
    <xdr:graphicFrame macro="">
      <xdr:nvGraphicFramePr>
        <xdr:cNvPr id="3" name="1 Gráfico">
          <a:extLst>
            <a:ext uri="{FF2B5EF4-FFF2-40B4-BE49-F238E27FC236}">
              <a16:creationId xmlns:a16="http://schemas.microsoft.com/office/drawing/2014/main" id="{00000000-0008-0000-17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140</xdr:col>
      <xdr:colOff>425450</xdr:colOff>
      <xdr:row>16</xdr:row>
      <xdr:rowOff>21167</xdr:rowOff>
    </xdr:from>
    <xdr:to>
      <xdr:col>148</xdr:col>
      <xdr:colOff>296334</xdr:colOff>
      <xdr:row>31</xdr:row>
      <xdr:rowOff>179917</xdr:rowOff>
    </xdr:to>
    <xdr:graphicFrame macro="">
      <xdr:nvGraphicFramePr>
        <xdr:cNvPr id="4" name="1 Gráfico">
          <a:extLst>
            <a:ext uri="{FF2B5EF4-FFF2-40B4-BE49-F238E27FC236}">
              <a16:creationId xmlns:a16="http://schemas.microsoft.com/office/drawing/2014/main" id="{00000000-0008-0000-17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155</xdr:col>
      <xdr:colOff>49136</xdr:colOff>
      <xdr:row>16</xdr:row>
      <xdr:rowOff>21168</xdr:rowOff>
    </xdr:from>
    <xdr:to>
      <xdr:col>162</xdr:col>
      <xdr:colOff>624417</xdr:colOff>
      <xdr:row>31</xdr:row>
      <xdr:rowOff>169334</xdr:rowOff>
    </xdr:to>
    <xdr:graphicFrame macro="">
      <xdr:nvGraphicFramePr>
        <xdr:cNvPr id="5" name="1 Gráfico">
          <a:extLst>
            <a:ext uri="{FF2B5EF4-FFF2-40B4-BE49-F238E27FC236}">
              <a16:creationId xmlns:a16="http://schemas.microsoft.com/office/drawing/2014/main" id="{00000000-0008-0000-17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140</xdr:col>
      <xdr:colOff>340178</xdr:colOff>
      <xdr:row>32</xdr:row>
      <xdr:rowOff>55940</xdr:rowOff>
    </xdr:from>
    <xdr:to>
      <xdr:col>148</xdr:col>
      <xdr:colOff>223761</xdr:colOff>
      <xdr:row>48</xdr:row>
      <xdr:rowOff>10583</xdr:rowOff>
    </xdr:to>
    <xdr:graphicFrame macro="">
      <xdr:nvGraphicFramePr>
        <xdr:cNvPr id="6" name="1 Gráfico">
          <a:extLst>
            <a:ext uri="{FF2B5EF4-FFF2-40B4-BE49-F238E27FC236}">
              <a16:creationId xmlns:a16="http://schemas.microsoft.com/office/drawing/2014/main" id="{00000000-0008-0000-17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155</xdr:col>
      <xdr:colOff>34050</xdr:colOff>
      <xdr:row>32</xdr:row>
      <xdr:rowOff>33263</xdr:rowOff>
    </xdr:from>
    <xdr:to>
      <xdr:col>162</xdr:col>
      <xdr:colOff>624417</xdr:colOff>
      <xdr:row>47</xdr:row>
      <xdr:rowOff>169333</xdr:rowOff>
    </xdr:to>
    <xdr:graphicFrame macro="">
      <xdr:nvGraphicFramePr>
        <xdr:cNvPr id="7" name="1 Gráfico">
          <a:extLst>
            <a:ext uri="{FF2B5EF4-FFF2-40B4-BE49-F238E27FC236}">
              <a16:creationId xmlns:a16="http://schemas.microsoft.com/office/drawing/2014/main" id="{00000000-0008-0000-17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155</xdr:col>
      <xdr:colOff>40525</xdr:colOff>
      <xdr:row>48</xdr:row>
      <xdr:rowOff>49537</xdr:rowOff>
    </xdr:from>
    <xdr:to>
      <xdr:col>162</xdr:col>
      <xdr:colOff>635000</xdr:colOff>
      <xdr:row>63</xdr:row>
      <xdr:rowOff>179917</xdr:rowOff>
    </xdr:to>
    <xdr:graphicFrame macro="">
      <xdr:nvGraphicFramePr>
        <xdr:cNvPr id="9" name="1 Gráfico">
          <a:extLst>
            <a:ext uri="{FF2B5EF4-FFF2-40B4-BE49-F238E27FC236}">
              <a16:creationId xmlns:a16="http://schemas.microsoft.com/office/drawing/2014/main" id="{00000000-0008-0000-17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147</xdr:col>
      <xdr:colOff>126999</xdr:colOff>
      <xdr:row>0</xdr:row>
      <xdr:rowOff>34774</xdr:rowOff>
    </xdr:from>
    <xdr:to>
      <xdr:col>154</xdr:col>
      <xdr:colOff>603249</xdr:colOff>
      <xdr:row>15</xdr:row>
      <xdr:rowOff>190500</xdr:rowOff>
    </xdr:to>
    <xdr:graphicFrame macro="">
      <xdr:nvGraphicFramePr>
        <xdr:cNvPr id="10" name="Gráfico 17">
          <a:extLst>
            <a:ext uri="{FF2B5EF4-FFF2-40B4-BE49-F238E27FC236}">
              <a16:creationId xmlns:a16="http://schemas.microsoft.com/office/drawing/2014/main" id="{00000000-0008-0000-17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147</xdr:col>
      <xdr:colOff>37797</xdr:colOff>
      <xdr:row>16</xdr:row>
      <xdr:rowOff>18143</xdr:rowOff>
    </xdr:from>
    <xdr:to>
      <xdr:col>154</xdr:col>
      <xdr:colOff>624416</xdr:colOff>
      <xdr:row>31</xdr:row>
      <xdr:rowOff>78619</xdr:rowOff>
    </xdr:to>
    <xdr:graphicFrame macro="">
      <xdr:nvGraphicFramePr>
        <xdr:cNvPr id="11" name="Gráfico 18">
          <a:extLst>
            <a:ext uri="{FF2B5EF4-FFF2-40B4-BE49-F238E27FC236}">
              <a16:creationId xmlns:a16="http://schemas.microsoft.com/office/drawing/2014/main" id="{00000000-0008-0000-17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148</xdr:col>
      <xdr:colOff>77675</xdr:colOff>
      <xdr:row>32</xdr:row>
      <xdr:rowOff>109612</xdr:rowOff>
    </xdr:from>
    <xdr:to>
      <xdr:col>156</xdr:col>
      <xdr:colOff>161775</xdr:colOff>
      <xdr:row>48</xdr:row>
      <xdr:rowOff>92226</xdr:rowOff>
    </xdr:to>
    <xdr:graphicFrame macro="">
      <xdr:nvGraphicFramePr>
        <xdr:cNvPr id="12" name="Gráfico 19">
          <a:extLst>
            <a:ext uri="{FF2B5EF4-FFF2-40B4-BE49-F238E27FC236}">
              <a16:creationId xmlns:a16="http://schemas.microsoft.com/office/drawing/2014/main" id="{00000000-0008-0000-17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148</xdr:col>
      <xdr:colOff>338667</xdr:colOff>
      <xdr:row>47</xdr:row>
      <xdr:rowOff>200459</xdr:rowOff>
    </xdr:from>
    <xdr:to>
      <xdr:col>155</xdr:col>
      <xdr:colOff>201083</xdr:colOff>
      <xdr:row>63</xdr:row>
      <xdr:rowOff>148167</xdr:rowOff>
    </xdr:to>
    <xdr:graphicFrame macro="">
      <xdr:nvGraphicFramePr>
        <xdr:cNvPr id="13" name="Gráfico 20">
          <a:extLst>
            <a:ext uri="{FF2B5EF4-FFF2-40B4-BE49-F238E27FC236}">
              <a16:creationId xmlns:a16="http://schemas.microsoft.com/office/drawing/2014/main" id="{00000000-0008-0000-17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163</xdr:col>
      <xdr:colOff>31749</xdr:colOff>
      <xdr:row>48</xdr:row>
      <xdr:rowOff>11320</xdr:rowOff>
    </xdr:from>
    <xdr:to>
      <xdr:col>170</xdr:col>
      <xdr:colOff>635000</xdr:colOff>
      <xdr:row>63</xdr:row>
      <xdr:rowOff>179917</xdr:rowOff>
    </xdr:to>
    <xdr:graphicFrame macro="">
      <xdr:nvGraphicFramePr>
        <xdr:cNvPr id="14" name="Gráfico 10">
          <a:extLst>
            <a:ext uri="{FF2B5EF4-FFF2-40B4-BE49-F238E27FC236}">
              <a16:creationId xmlns:a16="http://schemas.microsoft.com/office/drawing/2014/main" id="{00000000-0008-0000-17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140</xdr:col>
      <xdr:colOff>19299</xdr:colOff>
      <xdr:row>48</xdr:row>
      <xdr:rowOff>64123</xdr:rowOff>
    </xdr:from>
    <xdr:to>
      <xdr:col>151</xdr:col>
      <xdr:colOff>226786</xdr:colOff>
      <xdr:row>68</xdr:row>
      <xdr:rowOff>0</xdr:rowOff>
    </xdr:to>
    <xdr:graphicFrame macro="">
      <xdr:nvGraphicFramePr>
        <xdr:cNvPr id="8" name="1 Gráfico">
          <a:extLst>
            <a:ext uri="{FF2B5EF4-FFF2-40B4-BE49-F238E27FC236}">
              <a16:creationId xmlns:a16="http://schemas.microsoft.com/office/drawing/2014/main" id="{00000000-0008-0000-17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3</xdr:col>
      <xdr:colOff>0</xdr:colOff>
      <xdr:row>80</xdr:row>
      <xdr:rowOff>156883</xdr:rowOff>
    </xdr:from>
    <xdr:to>
      <xdr:col>144</xdr:col>
      <xdr:colOff>605118</xdr:colOff>
      <xdr:row>95</xdr:row>
      <xdr:rowOff>179456</xdr:rowOff>
    </xdr:to>
    <xdr:graphicFrame macro="">
      <xdr:nvGraphicFramePr>
        <xdr:cNvPr id="15" name="Gráfico 14">
          <a:extLst>
            <a:ext uri="{FF2B5EF4-FFF2-40B4-BE49-F238E27FC236}">
              <a16:creationId xmlns:a16="http://schemas.microsoft.com/office/drawing/2014/main" id="{37D0AA80-B293-48BC-8925-566C43DE7E9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148</xdr:col>
      <xdr:colOff>341954</xdr:colOff>
      <xdr:row>74</xdr:row>
      <xdr:rowOff>70535</xdr:rowOff>
    </xdr:from>
    <xdr:to>
      <xdr:col>153</xdr:col>
      <xdr:colOff>614097</xdr:colOff>
      <xdr:row>93</xdr:row>
      <xdr:rowOff>203801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40FA282D-512B-40DD-9FB7-296E84A992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</xdr:wsDr>
</file>

<file path=xl/drawings/drawing35.xml><?xml version="1.0" encoding="utf-8"?>
<c:userShapes xmlns:c="http://schemas.openxmlformats.org/drawingml/2006/chart">
  <cdr:relSizeAnchor xmlns:cdr="http://schemas.openxmlformats.org/drawingml/2006/chartDrawing">
    <cdr:from>
      <cdr:x>0.17052</cdr:x>
      <cdr:y>0.0803</cdr:y>
    </cdr:from>
    <cdr:to>
      <cdr:x>0.51874</cdr:x>
      <cdr:y>0.19887</cdr:y>
    </cdr:to>
    <cdr:sp macro="" textlink="AF_SEM!$A$49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B9589206-1A9B-48F5-999C-4782DE6CAEF9}"/>
            </a:ext>
          </a:extLst>
        </cdr:cNvPr>
        <cdr:cNvSpPr txBox="1"/>
      </cdr:nvSpPr>
      <cdr:spPr>
        <a:xfrm xmlns:a="http://schemas.openxmlformats.org/drawingml/2006/main">
          <a:off x="759771" y="265204"/>
          <a:ext cx="1551523" cy="39158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fld id="{9697A401-A5D7-48D2-80F8-DC09CFE910D7}" type="TxLink">
            <a:rPr lang="en-US" sz="2800" b="1" i="0" u="none" strike="noStrike">
              <a:solidFill>
                <a:schemeClr val="tx1"/>
              </a:solidFill>
              <a:latin typeface="+mj-lt"/>
            </a:rPr>
            <a:pPr/>
            <a:t>TENDENCIA DE FLOTA AF-CONC</a:t>
          </a:fld>
          <a:endParaRPr lang="es-PE" sz="2800" b="1">
            <a:solidFill>
              <a:schemeClr val="tx1"/>
            </a:solidFill>
            <a:latin typeface="+mj-lt"/>
          </a:endParaRPr>
        </a:p>
      </cdr:txBody>
    </cdr:sp>
  </cdr:relSizeAnchor>
</c:userShapes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139</xdr:col>
      <xdr:colOff>407647</xdr:colOff>
      <xdr:row>0</xdr:row>
      <xdr:rowOff>0</xdr:rowOff>
    </xdr:from>
    <xdr:to>
      <xdr:col>147</xdr:col>
      <xdr:colOff>296334</xdr:colOff>
      <xdr:row>0</xdr:row>
      <xdr:rowOff>0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154</xdr:col>
      <xdr:colOff>51050</xdr:colOff>
      <xdr:row>0</xdr:row>
      <xdr:rowOff>0</xdr:rowOff>
    </xdr:from>
    <xdr:to>
      <xdr:col>161</xdr:col>
      <xdr:colOff>624416</xdr:colOff>
      <xdr:row>0</xdr:row>
      <xdr:rowOff>0</xdr:rowOff>
    </xdr:to>
    <xdr:graphicFrame macro="">
      <xdr:nvGraphicFramePr>
        <xdr:cNvPr id="3" name="1 Gráfico">
          <a:extLst>
            <a:ext uri="{FF2B5EF4-FFF2-40B4-BE49-F238E27FC236}">
              <a16:creationId xmlns:a16="http://schemas.microsoft.com/office/drawing/2014/main" id="{00000000-0008-0000-18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139</xdr:col>
      <xdr:colOff>436034</xdr:colOff>
      <xdr:row>0</xdr:row>
      <xdr:rowOff>0</xdr:rowOff>
    </xdr:from>
    <xdr:to>
      <xdr:col>147</xdr:col>
      <xdr:colOff>328084</xdr:colOff>
      <xdr:row>31</xdr:row>
      <xdr:rowOff>105833</xdr:rowOff>
    </xdr:to>
    <xdr:graphicFrame macro="">
      <xdr:nvGraphicFramePr>
        <xdr:cNvPr id="4" name="1 Gráfico">
          <a:extLst>
            <a:ext uri="{FF2B5EF4-FFF2-40B4-BE49-F238E27FC236}">
              <a16:creationId xmlns:a16="http://schemas.microsoft.com/office/drawing/2014/main" id="{00000000-0008-0000-18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154</xdr:col>
      <xdr:colOff>36793</xdr:colOff>
      <xdr:row>0</xdr:row>
      <xdr:rowOff>3985</xdr:rowOff>
    </xdr:from>
    <xdr:to>
      <xdr:col>161</xdr:col>
      <xdr:colOff>613832</xdr:colOff>
      <xdr:row>31</xdr:row>
      <xdr:rowOff>137583</xdr:rowOff>
    </xdr:to>
    <xdr:graphicFrame macro="">
      <xdr:nvGraphicFramePr>
        <xdr:cNvPr id="5" name="1 Gráfico">
          <a:extLst>
            <a:ext uri="{FF2B5EF4-FFF2-40B4-BE49-F238E27FC236}">
              <a16:creationId xmlns:a16="http://schemas.microsoft.com/office/drawing/2014/main" id="{00000000-0008-0000-18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154</xdr:col>
      <xdr:colOff>95249</xdr:colOff>
      <xdr:row>48</xdr:row>
      <xdr:rowOff>15190</xdr:rowOff>
    </xdr:from>
    <xdr:to>
      <xdr:col>162</xdr:col>
      <xdr:colOff>10581</xdr:colOff>
      <xdr:row>63</xdr:row>
      <xdr:rowOff>179918</xdr:rowOff>
    </xdr:to>
    <xdr:graphicFrame macro="">
      <xdr:nvGraphicFramePr>
        <xdr:cNvPr id="7" name="1 Gráfico">
          <a:extLst>
            <a:ext uri="{FF2B5EF4-FFF2-40B4-BE49-F238E27FC236}">
              <a16:creationId xmlns:a16="http://schemas.microsoft.com/office/drawing/2014/main" id="{00000000-0008-0000-18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146</xdr:col>
      <xdr:colOff>35733</xdr:colOff>
      <xdr:row>0</xdr:row>
      <xdr:rowOff>0</xdr:rowOff>
    </xdr:from>
    <xdr:to>
      <xdr:col>153</xdr:col>
      <xdr:colOff>624414</xdr:colOff>
      <xdr:row>0</xdr:row>
      <xdr:rowOff>0</xdr:rowOff>
    </xdr:to>
    <xdr:graphicFrame macro="">
      <xdr:nvGraphicFramePr>
        <xdr:cNvPr id="8" name="Gráfico 12">
          <a:extLst>
            <a:ext uri="{FF2B5EF4-FFF2-40B4-BE49-F238E27FC236}">
              <a16:creationId xmlns:a16="http://schemas.microsoft.com/office/drawing/2014/main" id="{00000000-0008-0000-18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146</xdr:col>
      <xdr:colOff>211668</xdr:colOff>
      <xdr:row>26</xdr:row>
      <xdr:rowOff>21165</xdr:rowOff>
    </xdr:from>
    <xdr:to>
      <xdr:col>154</xdr:col>
      <xdr:colOff>148165</xdr:colOff>
      <xdr:row>41</xdr:row>
      <xdr:rowOff>158749</xdr:rowOff>
    </xdr:to>
    <xdr:graphicFrame macro="">
      <xdr:nvGraphicFramePr>
        <xdr:cNvPr id="9" name="Gráfico 13">
          <a:extLst>
            <a:ext uri="{FF2B5EF4-FFF2-40B4-BE49-F238E27FC236}">
              <a16:creationId xmlns:a16="http://schemas.microsoft.com/office/drawing/2014/main" id="{00000000-0008-0000-18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149</xdr:col>
      <xdr:colOff>411502</xdr:colOff>
      <xdr:row>43</xdr:row>
      <xdr:rowOff>87156</xdr:rowOff>
    </xdr:from>
    <xdr:to>
      <xdr:col>157</xdr:col>
      <xdr:colOff>345514</xdr:colOff>
      <xdr:row>59</xdr:row>
      <xdr:rowOff>52916</xdr:rowOff>
    </xdr:to>
    <xdr:graphicFrame macro="">
      <xdr:nvGraphicFramePr>
        <xdr:cNvPr id="10" name="Gráfico 14">
          <a:extLst>
            <a:ext uri="{FF2B5EF4-FFF2-40B4-BE49-F238E27FC236}">
              <a16:creationId xmlns:a16="http://schemas.microsoft.com/office/drawing/2014/main" id="{00000000-0008-0000-18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162</xdr:col>
      <xdr:colOff>28016</xdr:colOff>
      <xdr:row>48</xdr:row>
      <xdr:rowOff>31750</xdr:rowOff>
    </xdr:from>
    <xdr:to>
      <xdr:col>169</xdr:col>
      <xdr:colOff>592666</xdr:colOff>
      <xdr:row>63</xdr:row>
      <xdr:rowOff>169333</xdr:rowOff>
    </xdr:to>
    <xdr:graphicFrame macro="">
      <xdr:nvGraphicFramePr>
        <xdr:cNvPr id="11" name="Gráfico 15">
          <a:extLst>
            <a:ext uri="{FF2B5EF4-FFF2-40B4-BE49-F238E27FC236}">
              <a16:creationId xmlns:a16="http://schemas.microsoft.com/office/drawing/2014/main" id="{00000000-0008-0000-18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139</xdr:col>
      <xdr:colOff>27391</xdr:colOff>
      <xdr:row>42</xdr:row>
      <xdr:rowOff>191701</xdr:rowOff>
    </xdr:from>
    <xdr:to>
      <xdr:col>151</xdr:col>
      <xdr:colOff>58832</xdr:colOff>
      <xdr:row>64</xdr:row>
      <xdr:rowOff>150091</xdr:rowOff>
    </xdr:to>
    <xdr:graphicFrame macro="">
      <xdr:nvGraphicFramePr>
        <xdr:cNvPr id="6" name="1 Gráfico">
          <a:extLst>
            <a:ext uri="{FF2B5EF4-FFF2-40B4-BE49-F238E27FC236}">
              <a16:creationId xmlns:a16="http://schemas.microsoft.com/office/drawing/2014/main" id="{00000000-0008-0000-18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74</xdr:col>
      <xdr:colOff>204107</xdr:colOff>
      <xdr:row>73</xdr:row>
      <xdr:rowOff>193299</xdr:rowOff>
    </xdr:from>
    <xdr:to>
      <xdr:col>145</xdr:col>
      <xdr:colOff>544287</xdr:colOff>
      <xdr:row>94</xdr:row>
      <xdr:rowOff>40821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CADB2CFF-129F-4950-BEDE-10556FED764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148</xdr:col>
      <xdr:colOff>136070</xdr:colOff>
      <xdr:row>73</xdr:row>
      <xdr:rowOff>193300</xdr:rowOff>
    </xdr:from>
    <xdr:to>
      <xdr:col>153</xdr:col>
      <xdr:colOff>258536</xdr:colOff>
      <xdr:row>94</xdr:row>
      <xdr:rowOff>68035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116A521D-8E3F-4103-B360-507BD8E294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37.xml><?xml version="1.0" encoding="utf-8"?>
<c:userShapes xmlns:c="http://schemas.openxmlformats.org/drawingml/2006/chart">
  <cdr:relSizeAnchor xmlns:cdr="http://schemas.openxmlformats.org/drawingml/2006/chartDrawing">
    <cdr:from>
      <cdr:x>0.15674</cdr:x>
      <cdr:y>0.02475</cdr:y>
    </cdr:from>
    <cdr:to>
      <cdr:x>0.70598</cdr:x>
      <cdr:y>0.30011</cdr:y>
    </cdr:to>
    <cdr:sp macro="" textlink="LC_SEM!$A$49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CFE29973-3891-4F5A-A51F-0D261DDBB21C}"/>
            </a:ext>
          </a:extLst>
        </cdr:cNvPr>
        <cdr:cNvSpPr txBox="1"/>
      </cdr:nvSpPr>
      <cdr:spPr>
        <a:xfrm xmlns:a="http://schemas.openxmlformats.org/drawingml/2006/main">
          <a:off x="812428" y="82177"/>
          <a:ext cx="2846917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fld id="{529D4E24-3935-4467-BA2D-9FCD262248E6}" type="TxLink">
            <a:rPr lang="en-US" sz="2800" b="1" i="0" u="none" strike="noStrike">
              <a:solidFill>
                <a:schemeClr val="tx1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pPr/>
            <a:t>TENDENCIA DE FLOTA LZ-CONC</a:t>
          </a:fld>
          <a:endParaRPr lang="es-PE" sz="2800" b="1">
            <a:solidFill>
              <a:schemeClr val="tx1"/>
            </a:solidFill>
            <a:latin typeface="Calibri Light" panose="020F0302020204030204" pitchFamily="34" charset="0"/>
            <a:cs typeface="Calibri Light" panose="020F0302020204030204" pitchFamily="34" charset="0"/>
          </a:endParaRPr>
        </a:p>
      </cdr:txBody>
    </cdr:sp>
  </cdr:relSizeAnchor>
</c:userShapes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139</xdr:col>
      <xdr:colOff>32050</xdr:colOff>
      <xdr:row>0</xdr:row>
      <xdr:rowOff>0</xdr:rowOff>
    </xdr:from>
    <xdr:to>
      <xdr:col>147</xdr:col>
      <xdr:colOff>613833</xdr:colOff>
      <xdr:row>0</xdr:row>
      <xdr:rowOff>9373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FC517D7B-E7EB-4FD3-8F90-43B20867CE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156</xdr:col>
      <xdr:colOff>35378</xdr:colOff>
      <xdr:row>0</xdr:row>
      <xdr:rowOff>0</xdr:rowOff>
    </xdr:from>
    <xdr:to>
      <xdr:col>163</xdr:col>
      <xdr:colOff>613833</xdr:colOff>
      <xdr:row>0</xdr:row>
      <xdr:rowOff>0</xdr:rowOff>
    </xdr:to>
    <xdr:graphicFrame macro="">
      <xdr:nvGraphicFramePr>
        <xdr:cNvPr id="3" name="1 Gráfico">
          <a:extLst>
            <a:ext uri="{FF2B5EF4-FFF2-40B4-BE49-F238E27FC236}">
              <a16:creationId xmlns:a16="http://schemas.microsoft.com/office/drawing/2014/main" id="{F3F24C33-0A89-4599-9609-9B42851671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140</xdr:col>
      <xdr:colOff>89240</xdr:colOff>
      <xdr:row>17</xdr:row>
      <xdr:rowOff>95447</xdr:rowOff>
    </xdr:from>
    <xdr:to>
      <xdr:col>149</xdr:col>
      <xdr:colOff>234083</xdr:colOff>
      <xdr:row>32</xdr:row>
      <xdr:rowOff>245125</xdr:rowOff>
    </xdr:to>
    <xdr:graphicFrame macro="">
      <xdr:nvGraphicFramePr>
        <xdr:cNvPr id="4" name="1 Gráfico">
          <a:extLst>
            <a:ext uri="{FF2B5EF4-FFF2-40B4-BE49-F238E27FC236}">
              <a16:creationId xmlns:a16="http://schemas.microsoft.com/office/drawing/2014/main" id="{04C7A77E-65BE-4F0C-B664-0433B2DA67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158</xdr:col>
      <xdr:colOff>136068</xdr:colOff>
      <xdr:row>0</xdr:row>
      <xdr:rowOff>0</xdr:rowOff>
    </xdr:from>
    <xdr:to>
      <xdr:col>166</xdr:col>
      <xdr:colOff>52917</xdr:colOff>
      <xdr:row>31</xdr:row>
      <xdr:rowOff>176589</xdr:rowOff>
    </xdr:to>
    <xdr:graphicFrame macro="">
      <xdr:nvGraphicFramePr>
        <xdr:cNvPr id="5" name="1 Gráfico">
          <a:extLst>
            <a:ext uri="{FF2B5EF4-FFF2-40B4-BE49-F238E27FC236}">
              <a16:creationId xmlns:a16="http://schemas.microsoft.com/office/drawing/2014/main" id="{B23E20B7-8A1F-40D4-970B-6ED9288469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157</xdr:col>
      <xdr:colOff>301169</xdr:colOff>
      <xdr:row>31</xdr:row>
      <xdr:rowOff>164491</xdr:rowOff>
    </xdr:from>
    <xdr:to>
      <xdr:col>165</xdr:col>
      <xdr:colOff>243417</xdr:colOff>
      <xdr:row>47</xdr:row>
      <xdr:rowOff>95249</xdr:rowOff>
    </xdr:to>
    <xdr:graphicFrame macro="">
      <xdr:nvGraphicFramePr>
        <xdr:cNvPr id="6" name="1 Gráfico">
          <a:extLst>
            <a:ext uri="{FF2B5EF4-FFF2-40B4-BE49-F238E27FC236}">
              <a16:creationId xmlns:a16="http://schemas.microsoft.com/office/drawing/2014/main" id="{0D9BFC18-2AC1-49D3-9575-2E581D9CA6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148</xdr:col>
      <xdr:colOff>31750</xdr:colOff>
      <xdr:row>0</xdr:row>
      <xdr:rowOff>0</xdr:rowOff>
    </xdr:from>
    <xdr:to>
      <xdr:col>155</xdr:col>
      <xdr:colOff>603250</xdr:colOff>
      <xdr:row>0</xdr:row>
      <xdr:rowOff>0</xdr:rowOff>
    </xdr:to>
    <xdr:graphicFrame macro="">
      <xdr:nvGraphicFramePr>
        <xdr:cNvPr id="7" name="Gráfico 13">
          <a:extLst>
            <a:ext uri="{FF2B5EF4-FFF2-40B4-BE49-F238E27FC236}">
              <a16:creationId xmlns:a16="http://schemas.microsoft.com/office/drawing/2014/main" id="{71FA5EEB-0C74-47DC-BE68-BE5C0054E1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150</xdr:col>
      <xdr:colOff>57580</xdr:colOff>
      <xdr:row>16</xdr:row>
      <xdr:rowOff>41413</xdr:rowOff>
    </xdr:from>
    <xdr:to>
      <xdr:col>157</xdr:col>
      <xdr:colOff>623035</xdr:colOff>
      <xdr:row>32</xdr:row>
      <xdr:rowOff>6900</xdr:rowOff>
    </xdr:to>
    <xdr:graphicFrame macro="">
      <xdr:nvGraphicFramePr>
        <xdr:cNvPr id="8" name="Gráfico 14">
          <a:extLst>
            <a:ext uri="{FF2B5EF4-FFF2-40B4-BE49-F238E27FC236}">
              <a16:creationId xmlns:a16="http://schemas.microsoft.com/office/drawing/2014/main" id="{85661D8C-A07A-45FD-A2A8-F94D3D457F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149</xdr:col>
      <xdr:colOff>169333</xdr:colOff>
      <xdr:row>32</xdr:row>
      <xdr:rowOff>166309</xdr:rowOff>
    </xdr:from>
    <xdr:to>
      <xdr:col>157</xdr:col>
      <xdr:colOff>52916</xdr:colOff>
      <xdr:row>48</xdr:row>
      <xdr:rowOff>63498</xdr:rowOff>
    </xdr:to>
    <xdr:graphicFrame macro="">
      <xdr:nvGraphicFramePr>
        <xdr:cNvPr id="9" name="Gráfico 15">
          <a:extLst>
            <a:ext uri="{FF2B5EF4-FFF2-40B4-BE49-F238E27FC236}">
              <a16:creationId xmlns:a16="http://schemas.microsoft.com/office/drawing/2014/main" id="{36286E3C-C0E4-48EE-A10C-BCE32739EC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165</xdr:col>
      <xdr:colOff>478140</xdr:colOff>
      <xdr:row>32</xdr:row>
      <xdr:rowOff>22658</xdr:rowOff>
    </xdr:from>
    <xdr:to>
      <xdr:col>173</xdr:col>
      <xdr:colOff>412750</xdr:colOff>
      <xdr:row>47</xdr:row>
      <xdr:rowOff>179915</xdr:rowOff>
    </xdr:to>
    <xdr:graphicFrame macro="">
      <xdr:nvGraphicFramePr>
        <xdr:cNvPr id="10" name="Gráfico 7">
          <a:extLst>
            <a:ext uri="{FF2B5EF4-FFF2-40B4-BE49-F238E27FC236}">
              <a16:creationId xmlns:a16="http://schemas.microsoft.com/office/drawing/2014/main" id="{06448536-AEA9-4EDE-BC58-412F4BA26C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139</xdr:col>
      <xdr:colOff>822615</xdr:colOff>
      <xdr:row>33</xdr:row>
      <xdr:rowOff>11132</xdr:rowOff>
    </xdr:from>
    <xdr:to>
      <xdr:col>151</xdr:col>
      <xdr:colOff>509650</xdr:colOff>
      <xdr:row>52</xdr:row>
      <xdr:rowOff>33811</xdr:rowOff>
    </xdr:to>
    <xdr:graphicFrame macro="">
      <xdr:nvGraphicFramePr>
        <xdr:cNvPr id="11" name="1 Gráfico">
          <a:extLst>
            <a:ext uri="{FF2B5EF4-FFF2-40B4-BE49-F238E27FC236}">
              <a16:creationId xmlns:a16="http://schemas.microsoft.com/office/drawing/2014/main" id="{1482187F-D58E-448A-A0CF-D18E3D05E9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55</xdr:col>
      <xdr:colOff>91335</xdr:colOff>
      <xdr:row>58</xdr:row>
      <xdr:rowOff>161112</xdr:rowOff>
    </xdr:from>
    <xdr:to>
      <xdr:col>145</xdr:col>
      <xdr:colOff>147687</xdr:colOff>
      <xdr:row>76</xdr:row>
      <xdr:rowOff>173536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26EB5559-B4CE-476E-8A46-7600CD1027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145</xdr:col>
      <xdr:colOff>381148</xdr:colOff>
      <xdr:row>59</xdr:row>
      <xdr:rowOff>20612</xdr:rowOff>
    </xdr:from>
    <xdr:to>
      <xdr:col>149</xdr:col>
      <xdr:colOff>528725</xdr:colOff>
      <xdr:row>74</xdr:row>
      <xdr:rowOff>48220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38F52846-5169-412B-BB37-C62FB95B5A8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39.xml><?xml version="1.0" encoding="utf-8"?>
<c:userShapes xmlns:c="http://schemas.openxmlformats.org/drawingml/2006/chart">
  <cdr:relSizeAnchor xmlns:cdr="http://schemas.openxmlformats.org/drawingml/2006/chartDrawing">
    <cdr:from>
      <cdr:x>0.31842</cdr:x>
      <cdr:y>0.02476</cdr:y>
    </cdr:from>
    <cdr:to>
      <cdr:x>0.72495</cdr:x>
      <cdr:y>0.14029</cdr:y>
    </cdr:to>
    <cdr:sp macro="" textlink="VIAS_SEM!$A$33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1A092B45-3689-4742-ADD9-8A2FADAF8520}"/>
            </a:ext>
          </a:extLst>
        </cdr:cNvPr>
        <cdr:cNvSpPr txBox="1"/>
      </cdr:nvSpPr>
      <cdr:spPr>
        <a:xfrm xmlns:a="http://schemas.openxmlformats.org/drawingml/2006/main">
          <a:off x="1580490" y="77109"/>
          <a:ext cx="2017843" cy="35983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fld id="{2AE372CC-8D79-4B59-B5A2-A9D6587CDEF6}" type="TxLink">
            <a:rPr lang="en-US" sz="1800" b="1" i="0" u="none" strike="noStrike">
              <a:solidFill>
                <a:srgbClr val="002060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pPr/>
            <a:t>TENDENCIA DE FLOTA EQUIPOS DE VIAS</a:t>
          </a:fld>
          <a:endParaRPr lang="es-PE" sz="1800">
            <a:latin typeface="Calibri Light" panose="020F0302020204030204" pitchFamily="34" charset="0"/>
            <a:cs typeface="Calibri Light" panose="020F0302020204030204" pitchFamily="34" charset="0"/>
          </a:endParaRPr>
        </a:p>
      </cdr:txBody>
    </cdr:sp>
  </cdr:relSizeAnchor>
</c:userShapes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139</xdr:col>
      <xdr:colOff>28843</xdr:colOff>
      <xdr:row>0</xdr:row>
      <xdr:rowOff>0</xdr:rowOff>
    </xdr:from>
    <xdr:to>
      <xdr:col>146</xdr:col>
      <xdr:colOff>658813</xdr:colOff>
      <xdr:row>0</xdr:row>
      <xdr:rowOff>0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86EF9E3-B379-4704-B25C-D22F8E96177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155</xdr:col>
      <xdr:colOff>235838</xdr:colOff>
      <xdr:row>0</xdr:row>
      <xdr:rowOff>0</xdr:rowOff>
    </xdr:from>
    <xdr:to>
      <xdr:col>163</xdr:col>
      <xdr:colOff>178857</xdr:colOff>
      <xdr:row>0</xdr:row>
      <xdr:rowOff>0</xdr:rowOff>
    </xdr:to>
    <xdr:graphicFrame macro="">
      <xdr:nvGraphicFramePr>
        <xdr:cNvPr id="3" name="1 Gráfico">
          <a:extLst>
            <a:ext uri="{FF2B5EF4-FFF2-40B4-BE49-F238E27FC236}">
              <a16:creationId xmlns:a16="http://schemas.microsoft.com/office/drawing/2014/main" id="{AACD9BDD-B289-4D88-9EB9-FAC50883EE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140</xdr:col>
      <xdr:colOff>51423</xdr:colOff>
      <xdr:row>16</xdr:row>
      <xdr:rowOff>30255</xdr:rowOff>
    </xdr:from>
    <xdr:to>
      <xdr:col>147</xdr:col>
      <xdr:colOff>585197</xdr:colOff>
      <xdr:row>31</xdr:row>
      <xdr:rowOff>179917</xdr:rowOff>
    </xdr:to>
    <xdr:graphicFrame macro="">
      <xdr:nvGraphicFramePr>
        <xdr:cNvPr id="4" name="1 Gráfico">
          <a:extLst>
            <a:ext uri="{FF2B5EF4-FFF2-40B4-BE49-F238E27FC236}">
              <a16:creationId xmlns:a16="http://schemas.microsoft.com/office/drawing/2014/main" id="{9826CE25-F8A0-4229-97A2-B4189ACCD19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155</xdr:col>
      <xdr:colOff>55050</xdr:colOff>
      <xdr:row>16</xdr:row>
      <xdr:rowOff>33322</xdr:rowOff>
    </xdr:from>
    <xdr:to>
      <xdr:col>162</xdr:col>
      <xdr:colOff>709083</xdr:colOff>
      <xdr:row>31</xdr:row>
      <xdr:rowOff>169334</xdr:rowOff>
    </xdr:to>
    <xdr:graphicFrame macro="">
      <xdr:nvGraphicFramePr>
        <xdr:cNvPr id="5" name="1 Gráfico">
          <a:extLst>
            <a:ext uri="{FF2B5EF4-FFF2-40B4-BE49-F238E27FC236}">
              <a16:creationId xmlns:a16="http://schemas.microsoft.com/office/drawing/2014/main" id="{38E76C4D-5FBA-46C1-9A2A-1332774764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140</xdr:col>
      <xdr:colOff>107342</xdr:colOff>
      <xdr:row>32</xdr:row>
      <xdr:rowOff>96295</xdr:rowOff>
    </xdr:from>
    <xdr:to>
      <xdr:col>147</xdr:col>
      <xdr:colOff>674221</xdr:colOff>
      <xdr:row>48</xdr:row>
      <xdr:rowOff>99685</xdr:rowOff>
    </xdr:to>
    <xdr:graphicFrame macro="">
      <xdr:nvGraphicFramePr>
        <xdr:cNvPr id="6" name="1 Gráfico">
          <a:extLst>
            <a:ext uri="{FF2B5EF4-FFF2-40B4-BE49-F238E27FC236}">
              <a16:creationId xmlns:a16="http://schemas.microsoft.com/office/drawing/2014/main" id="{31A08064-10A3-4499-9F7D-93FF57E94D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155</xdr:col>
      <xdr:colOff>40993</xdr:colOff>
      <xdr:row>32</xdr:row>
      <xdr:rowOff>21166</xdr:rowOff>
    </xdr:from>
    <xdr:to>
      <xdr:col>162</xdr:col>
      <xdr:colOff>719665</xdr:colOff>
      <xdr:row>47</xdr:row>
      <xdr:rowOff>169333</xdr:rowOff>
    </xdr:to>
    <xdr:graphicFrame macro="">
      <xdr:nvGraphicFramePr>
        <xdr:cNvPr id="7" name="1 Gráfico">
          <a:extLst>
            <a:ext uri="{FF2B5EF4-FFF2-40B4-BE49-F238E27FC236}">
              <a16:creationId xmlns:a16="http://schemas.microsoft.com/office/drawing/2014/main" id="{1E8D7670-052B-43AE-AADE-773E50E52F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155</xdr:col>
      <xdr:colOff>52917</xdr:colOff>
      <xdr:row>80</xdr:row>
      <xdr:rowOff>43655</xdr:rowOff>
    </xdr:from>
    <xdr:to>
      <xdr:col>162</xdr:col>
      <xdr:colOff>709084</xdr:colOff>
      <xdr:row>95</xdr:row>
      <xdr:rowOff>179917</xdr:rowOff>
    </xdr:to>
    <xdr:graphicFrame macro="">
      <xdr:nvGraphicFramePr>
        <xdr:cNvPr id="8" name="1 Gráfico">
          <a:extLst>
            <a:ext uri="{FF2B5EF4-FFF2-40B4-BE49-F238E27FC236}">
              <a16:creationId xmlns:a16="http://schemas.microsoft.com/office/drawing/2014/main" id="{31117134-45B1-479F-AFB5-07D7682D3A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147</xdr:col>
      <xdr:colOff>54164</xdr:colOff>
      <xdr:row>0</xdr:row>
      <xdr:rowOff>0</xdr:rowOff>
    </xdr:from>
    <xdr:to>
      <xdr:col>154</xdr:col>
      <xdr:colOff>719666</xdr:colOff>
      <xdr:row>0</xdr:row>
      <xdr:rowOff>0</xdr:rowOff>
    </xdr:to>
    <xdr:graphicFrame macro="">
      <xdr:nvGraphicFramePr>
        <xdr:cNvPr id="9" name="Gráfico 20">
          <a:extLst>
            <a:ext uri="{FF2B5EF4-FFF2-40B4-BE49-F238E27FC236}">
              <a16:creationId xmlns:a16="http://schemas.microsoft.com/office/drawing/2014/main" id="{D9C761CD-04F1-4B5A-8A0D-1E286134312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148</xdr:col>
      <xdr:colOff>15118</xdr:colOff>
      <xdr:row>16</xdr:row>
      <xdr:rowOff>26834</xdr:rowOff>
    </xdr:from>
    <xdr:to>
      <xdr:col>155</xdr:col>
      <xdr:colOff>692452</xdr:colOff>
      <xdr:row>31</xdr:row>
      <xdr:rowOff>182942</xdr:rowOff>
    </xdr:to>
    <xdr:graphicFrame macro="">
      <xdr:nvGraphicFramePr>
        <xdr:cNvPr id="10" name="Gráfico 21">
          <a:extLst>
            <a:ext uri="{FF2B5EF4-FFF2-40B4-BE49-F238E27FC236}">
              <a16:creationId xmlns:a16="http://schemas.microsoft.com/office/drawing/2014/main" id="{A368D715-AC19-4DE7-86AA-DC7C7E4CA7D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147</xdr:col>
      <xdr:colOff>725338</xdr:colOff>
      <xdr:row>32</xdr:row>
      <xdr:rowOff>104130</xdr:rowOff>
    </xdr:from>
    <xdr:to>
      <xdr:col>155</xdr:col>
      <xdr:colOff>651630</xdr:colOff>
      <xdr:row>48</xdr:row>
      <xdr:rowOff>81643</xdr:rowOff>
    </xdr:to>
    <xdr:graphicFrame macro="">
      <xdr:nvGraphicFramePr>
        <xdr:cNvPr id="11" name="Gráfico 22">
          <a:extLst>
            <a:ext uri="{FF2B5EF4-FFF2-40B4-BE49-F238E27FC236}">
              <a16:creationId xmlns:a16="http://schemas.microsoft.com/office/drawing/2014/main" id="{2A6BC430-4C2A-43A3-B846-EAB411344D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148</xdr:col>
      <xdr:colOff>221893</xdr:colOff>
      <xdr:row>80</xdr:row>
      <xdr:rowOff>211914</xdr:rowOff>
    </xdr:from>
    <xdr:to>
      <xdr:col>156</xdr:col>
      <xdr:colOff>156010</xdr:colOff>
      <xdr:row>96</xdr:row>
      <xdr:rowOff>176991</xdr:rowOff>
    </xdr:to>
    <xdr:graphicFrame macro="">
      <xdr:nvGraphicFramePr>
        <xdr:cNvPr id="12" name="Gráfico 23">
          <a:extLst>
            <a:ext uri="{FF2B5EF4-FFF2-40B4-BE49-F238E27FC236}">
              <a16:creationId xmlns:a16="http://schemas.microsoft.com/office/drawing/2014/main" id="{9CD33370-9516-4D40-8F64-86787286B6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163</xdr:col>
      <xdr:colOff>62896</xdr:colOff>
      <xdr:row>80</xdr:row>
      <xdr:rowOff>146051</xdr:rowOff>
    </xdr:from>
    <xdr:to>
      <xdr:col>170</xdr:col>
      <xdr:colOff>721520</xdr:colOff>
      <xdr:row>95</xdr:row>
      <xdr:rowOff>126207</xdr:rowOff>
    </xdr:to>
    <xdr:graphicFrame macro="">
      <xdr:nvGraphicFramePr>
        <xdr:cNvPr id="13" name="Gráfico 11">
          <a:extLst>
            <a:ext uri="{FF2B5EF4-FFF2-40B4-BE49-F238E27FC236}">
              <a16:creationId xmlns:a16="http://schemas.microsoft.com/office/drawing/2014/main" id="{BBB887DE-0FF6-4A81-B0FE-E15A6347C4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148</xdr:col>
      <xdr:colOff>236385</xdr:colOff>
      <xdr:row>48</xdr:row>
      <xdr:rowOff>154101</xdr:rowOff>
    </xdr:from>
    <xdr:to>
      <xdr:col>156</xdr:col>
      <xdr:colOff>175379</xdr:colOff>
      <xdr:row>64</xdr:row>
      <xdr:rowOff>95250</xdr:rowOff>
    </xdr:to>
    <xdr:graphicFrame macro="">
      <xdr:nvGraphicFramePr>
        <xdr:cNvPr id="14" name="Gráfico 22">
          <a:extLst>
            <a:ext uri="{FF2B5EF4-FFF2-40B4-BE49-F238E27FC236}">
              <a16:creationId xmlns:a16="http://schemas.microsoft.com/office/drawing/2014/main" id="{74946196-700C-4736-BF8F-41E00B43ADE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140</xdr:col>
      <xdr:colOff>223852</xdr:colOff>
      <xdr:row>48</xdr:row>
      <xdr:rowOff>97118</xdr:rowOff>
    </xdr:from>
    <xdr:to>
      <xdr:col>148</xdr:col>
      <xdr:colOff>51943</xdr:colOff>
      <xdr:row>64</xdr:row>
      <xdr:rowOff>961</xdr:rowOff>
    </xdr:to>
    <xdr:graphicFrame macro="">
      <xdr:nvGraphicFramePr>
        <xdr:cNvPr id="15" name="1 Gráfico">
          <a:extLst>
            <a:ext uri="{FF2B5EF4-FFF2-40B4-BE49-F238E27FC236}">
              <a16:creationId xmlns:a16="http://schemas.microsoft.com/office/drawing/2014/main" id="{E2FA0641-C907-4480-9615-F60B13A951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155</xdr:col>
      <xdr:colOff>35718</xdr:colOff>
      <xdr:row>48</xdr:row>
      <xdr:rowOff>23813</xdr:rowOff>
    </xdr:from>
    <xdr:to>
      <xdr:col>162</xdr:col>
      <xdr:colOff>714390</xdr:colOff>
      <xdr:row>63</xdr:row>
      <xdr:rowOff>171980</xdr:rowOff>
    </xdr:to>
    <xdr:graphicFrame macro="">
      <xdr:nvGraphicFramePr>
        <xdr:cNvPr id="16" name="1 Gráfico">
          <a:extLst>
            <a:ext uri="{FF2B5EF4-FFF2-40B4-BE49-F238E27FC236}">
              <a16:creationId xmlns:a16="http://schemas.microsoft.com/office/drawing/2014/main" id="{D8CB2F02-DF3C-48D7-B97F-2789FBDB33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147</xdr:col>
      <xdr:colOff>32279</xdr:colOff>
      <xdr:row>64</xdr:row>
      <xdr:rowOff>45244</xdr:rowOff>
    </xdr:from>
    <xdr:to>
      <xdr:col>154</xdr:col>
      <xdr:colOff>719666</xdr:colOff>
      <xdr:row>79</xdr:row>
      <xdr:rowOff>190500</xdr:rowOff>
    </xdr:to>
    <xdr:graphicFrame macro="">
      <xdr:nvGraphicFramePr>
        <xdr:cNvPr id="17" name="Gráfico 22">
          <a:extLst>
            <a:ext uri="{FF2B5EF4-FFF2-40B4-BE49-F238E27FC236}">
              <a16:creationId xmlns:a16="http://schemas.microsoft.com/office/drawing/2014/main" id="{E1B4F002-ABE4-43B7-8643-E611F068ED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155</xdr:col>
      <xdr:colOff>24513</xdr:colOff>
      <xdr:row>63</xdr:row>
      <xdr:rowOff>203107</xdr:rowOff>
    </xdr:from>
    <xdr:to>
      <xdr:col>162</xdr:col>
      <xdr:colOff>703185</xdr:colOff>
      <xdr:row>79</xdr:row>
      <xdr:rowOff>138362</xdr:rowOff>
    </xdr:to>
    <xdr:graphicFrame macro="">
      <xdr:nvGraphicFramePr>
        <xdr:cNvPr id="18" name="1 Gráfico">
          <a:extLst>
            <a:ext uri="{FF2B5EF4-FFF2-40B4-BE49-F238E27FC236}">
              <a16:creationId xmlns:a16="http://schemas.microsoft.com/office/drawing/2014/main" id="{E8BF6934-F240-4A5C-B706-935CBF185F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140</xdr:col>
      <xdr:colOff>414618</xdr:colOff>
      <xdr:row>64</xdr:row>
      <xdr:rowOff>100853</xdr:rowOff>
    </xdr:from>
    <xdr:to>
      <xdr:col>148</xdr:col>
      <xdr:colOff>230704</xdr:colOff>
      <xdr:row>80</xdr:row>
      <xdr:rowOff>4695</xdr:rowOff>
    </xdr:to>
    <xdr:graphicFrame macro="">
      <xdr:nvGraphicFramePr>
        <xdr:cNvPr id="19" name="1 Gráfico">
          <a:extLst>
            <a:ext uri="{FF2B5EF4-FFF2-40B4-BE49-F238E27FC236}">
              <a16:creationId xmlns:a16="http://schemas.microsoft.com/office/drawing/2014/main" id="{E00B3254-B87B-4B2F-83AB-3E23FC87D3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140</xdr:col>
      <xdr:colOff>284417</xdr:colOff>
      <xdr:row>80</xdr:row>
      <xdr:rowOff>18408</xdr:rowOff>
    </xdr:from>
    <xdr:to>
      <xdr:col>149</xdr:col>
      <xdr:colOff>781016</xdr:colOff>
      <xdr:row>99</xdr:row>
      <xdr:rowOff>168427</xdr:rowOff>
    </xdr:to>
    <xdr:graphicFrame macro="">
      <xdr:nvGraphicFramePr>
        <xdr:cNvPr id="20" name="1 Gráfico">
          <a:extLst>
            <a:ext uri="{FF2B5EF4-FFF2-40B4-BE49-F238E27FC236}">
              <a16:creationId xmlns:a16="http://schemas.microsoft.com/office/drawing/2014/main" id="{EF26CDFF-6E38-4FAA-8C0C-8B8803A4BEC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2</xdr:col>
      <xdr:colOff>526678</xdr:colOff>
      <xdr:row>108</xdr:row>
      <xdr:rowOff>11206</xdr:rowOff>
    </xdr:from>
    <xdr:to>
      <xdr:col>141</xdr:col>
      <xdr:colOff>369795</xdr:colOff>
      <xdr:row>122</xdr:row>
      <xdr:rowOff>212910</xdr:rowOff>
    </xdr:to>
    <xdr:graphicFrame macro="">
      <xdr:nvGraphicFramePr>
        <xdr:cNvPr id="21" name="Gráfico 20">
          <a:extLst>
            <a:ext uri="{FF2B5EF4-FFF2-40B4-BE49-F238E27FC236}">
              <a16:creationId xmlns:a16="http://schemas.microsoft.com/office/drawing/2014/main" id="{0B5C6091-84DC-4FA3-BBBD-DBD6357B7C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141</xdr:col>
      <xdr:colOff>717467</xdr:colOff>
      <xdr:row>108</xdr:row>
      <xdr:rowOff>33399</xdr:rowOff>
    </xdr:from>
    <xdr:to>
      <xdr:col>146</xdr:col>
      <xdr:colOff>485946</xdr:colOff>
      <xdr:row>125</xdr:row>
      <xdr:rowOff>6184</xdr:rowOff>
    </xdr:to>
    <xdr:graphicFrame macro="">
      <xdr:nvGraphicFramePr>
        <xdr:cNvPr id="22" name="Gráfico 21">
          <a:extLst>
            <a:ext uri="{FF2B5EF4-FFF2-40B4-BE49-F238E27FC236}">
              <a16:creationId xmlns:a16="http://schemas.microsoft.com/office/drawing/2014/main" id="{E6DE0516-2105-4793-8853-1F8F1EDC13C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857249</xdr:colOff>
      <xdr:row>6</xdr:row>
      <xdr:rowOff>23812</xdr:rowOff>
    </xdr:from>
    <xdr:to>
      <xdr:col>10</xdr:col>
      <xdr:colOff>219074</xdr:colOff>
      <xdr:row>20</xdr:row>
      <xdr:rowOff>100012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885E4D77-A0D4-7216-ABB2-AD255196F2B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895350</xdr:colOff>
      <xdr:row>32</xdr:row>
      <xdr:rowOff>100012</xdr:rowOff>
    </xdr:from>
    <xdr:to>
      <xdr:col>11</xdr:col>
      <xdr:colOff>714375</xdr:colOff>
      <xdr:row>46</xdr:row>
      <xdr:rowOff>176212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CB7A66AC-C097-B257-3F72-437513A9D6E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0</xdr:colOff>
      <xdr:row>48</xdr:row>
      <xdr:rowOff>180975</xdr:rowOff>
    </xdr:from>
    <xdr:to>
      <xdr:col>11</xdr:col>
      <xdr:colOff>723900</xdr:colOff>
      <xdr:row>63</xdr:row>
      <xdr:rowOff>66675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2195024F-2D7A-4943-A288-0954AC626C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11</xdr:col>
      <xdr:colOff>175260</xdr:colOff>
      <xdr:row>6</xdr:row>
      <xdr:rowOff>3810</xdr:rowOff>
    </xdr:from>
    <xdr:to>
      <xdr:col>16</xdr:col>
      <xdr:colOff>449580</xdr:colOff>
      <xdr:row>20</xdr:row>
      <xdr:rowOff>152400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9E5B765-B3D0-1255-2B7C-9FD96AB3A5F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rsalguero\Desktop\ARCHIVOS%20RECOPILADOS%20FEBRERO\PLANTILLA\PLANTILLA%207%20DIAS%20OFICIAL%20ULTIMA%20VERSION%20V1%20SEM%20002.xlsx" TargetMode="External"/><Relationship Id="rId1" Type="http://schemas.openxmlformats.org/officeDocument/2006/relationships/externalLinkPath" Target="/Users/rsalguero/Desktop/ARCHIVOS%20RECOPILADOS%20FEBRERO/PLANTILLA/PLANTILLA%207%20DIAS%20OFICIAL%20ULTIMA%20VERSION%20V1%20SEM%2000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iperion\HUANZALA\Santa%20Luisa\01Mantenimiento\1.2.Planificaci&#243;n\1.2.2.Planificaci&#243;n%20medio%20plazo\1.2.2.3.Programaci&#243;n\Rutina%20Mina\2022\SEM11\MTTR-MTBF%20SEM%2011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rsalguero\Desktop\ARCHIVOS%20RECOPILADOS%20FEBRERO\PLANTILLA\PLANTILLA%207%20DIAS%20OFICIAL%20ULTIMA%20VERSION%20V1%20SEM%2048.xlsx" TargetMode="External"/><Relationship Id="rId1" Type="http://schemas.openxmlformats.org/officeDocument/2006/relationships/externalLinkPath" Target="/Users/rsalguero/Desktop/ARCHIVOS%20RECOPILADOS%20FEBRERO/PLANTILLA/PLANTILLA%207%20DIAS%20OFICIAL%20ULTIMA%20VERSION%20V1%20SEM%204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6_JUN"/>
      <sheetName val="03_JULIO"/>
      <sheetName val="PLANTILLA"/>
      <sheetName val="TOMA DE DATOS"/>
      <sheetName val="PLANTILLA_INFORMES"/>
      <sheetName val="RESULTADOS 1"/>
      <sheetName val="RESULTADOS 2"/>
      <sheetName val="Hoja3"/>
      <sheetName val="CRUZE"/>
    </sheetNames>
    <sheetDataSet>
      <sheetData sheetId="0"/>
      <sheetData sheetId="1"/>
      <sheetData sheetId="2">
        <row r="429">
          <cell r="O429">
            <v>0</v>
          </cell>
        </row>
      </sheetData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%_MES"/>
      <sheetName val="KPIS "/>
      <sheetName val="S-P"/>
      <sheetName val="S-S"/>
      <sheetName val="J-S"/>
      <sheetName val="J-P"/>
      <sheetName val="J-TL"/>
      <sheetName val="MX"/>
      <sheetName val="AF"/>
      <sheetName val="LC"/>
      <sheetName val="D%_SEM"/>
      <sheetName val="S-P_SEM"/>
      <sheetName val="S-S_SEM"/>
      <sheetName val="E-V"/>
      <sheetName val="kpis diarios"/>
      <sheetName val="Hoja1"/>
      <sheetName val="KPI FLOTA (2)"/>
      <sheetName val="MTTR_SEM"/>
      <sheetName val="MTBF_SEM"/>
      <sheetName val="J-S_SEM"/>
      <sheetName val="J-P_SEM"/>
      <sheetName val="J-TL_SEM"/>
      <sheetName val="MX_SEM"/>
      <sheetName val="AF_SEM"/>
      <sheetName val="LC_SEM"/>
      <sheetName val="reporte gerencia"/>
      <sheetName val="base"/>
      <sheetName val="Hoja2"/>
      <sheetName val="Hoja3"/>
      <sheetName val="Hoja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65">
          <cell r="A65" t="str">
            <v>TENDENCIA DE FLOTA JU-PROD</v>
          </cell>
        </row>
      </sheetData>
      <sheetData sheetId="21"/>
      <sheetData sheetId="22"/>
      <sheetData sheetId="23"/>
      <sheetData sheetId="24">
        <row r="70">
          <cell r="F70" t="str">
            <v>SEM 03</v>
          </cell>
        </row>
      </sheetData>
      <sheetData sheetId="25"/>
      <sheetData sheetId="26"/>
      <sheetData sheetId="27"/>
      <sheetData sheetId="28"/>
      <sheetData sheetId="2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6_JUN"/>
      <sheetName val="03_JULIO"/>
      <sheetName val="PLANTILLA"/>
      <sheetName val="Hoja2"/>
      <sheetName val="Hoja1"/>
      <sheetName val="TOMA DE DATOS"/>
      <sheetName val="PLANTILLA_INFORMES"/>
      <sheetName val="RESULTADOS 1"/>
      <sheetName val="RESULTADOS 2"/>
      <sheetName val="CRUZE"/>
    </sheetNames>
    <sheetDataSet>
      <sheetData sheetId="0"/>
      <sheetData sheetId="1"/>
      <sheetData sheetId="2">
        <row r="35">
          <cell r="I35" t="str">
            <v>MTTR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/>
          <cell r="P35">
            <v>0</v>
          </cell>
          <cell r="Q35">
            <v>0</v>
          </cell>
        </row>
        <row r="155">
          <cell r="I155" t="str">
            <v>MTTR</v>
          </cell>
          <cell r="J155"/>
          <cell r="K155"/>
          <cell r="L155"/>
          <cell r="M155"/>
          <cell r="N155"/>
          <cell r="O155"/>
          <cell r="P155"/>
          <cell r="Q155"/>
        </row>
        <row r="165">
          <cell r="I165" t="str">
            <v>MTTR</v>
          </cell>
          <cell r="J165"/>
          <cell r="K165"/>
          <cell r="L165"/>
          <cell r="M165"/>
          <cell r="N165"/>
          <cell r="O165"/>
          <cell r="P165"/>
          <cell r="Q165"/>
        </row>
        <row r="175">
          <cell r="I175" t="str">
            <v>MTTR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  <cell r="N175">
            <v>0</v>
          </cell>
          <cell r="O175"/>
          <cell r="P175">
            <v>0</v>
          </cell>
          <cell r="Q175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1:DO29"/>
  <sheetViews>
    <sheetView zoomScale="70" zoomScaleNormal="70" workbookViewId="0">
      <selection activeCell="CH20" sqref="CH20"/>
    </sheetView>
  </sheetViews>
  <sheetFormatPr baseColWidth="10" defaultColWidth="11.44140625" defaultRowHeight="13.2" outlineLevelCol="1"/>
  <cols>
    <col min="1" max="1" width="11.44140625" style="59"/>
    <col min="2" max="2" width="32.109375" style="59" customWidth="1"/>
    <col min="3" max="3" width="8.44140625" style="59" customWidth="1"/>
    <col min="4" max="4" width="6.44140625" style="59" customWidth="1"/>
    <col min="5" max="5" width="9.88671875" style="59" hidden="1" customWidth="1"/>
    <col min="6" max="6" width="10.109375" style="59" customWidth="1"/>
    <col min="7" max="18" width="7.88671875" style="59" hidden="1" customWidth="1"/>
    <col min="19" max="19" width="8.44140625" style="59" hidden="1" customWidth="1"/>
    <col min="20" max="20" width="8.33203125" style="59" hidden="1" customWidth="1"/>
    <col min="21" max="22" width="8" style="59" hidden="1" customWidth="1"/>
    <col min="23" max="23" width="8.44140625" style="59" hidden="1" customWidth="1"/>
    <col min="24" max="24" width="9" style="59" hidden="1" customWidth="1"/>
    <col min="25" max="27" width="8.88671875" style="59" hidden="1" customWidth="1"/>
    <col min="28" max="39" width="8.44140625" style="59" hidden="1" customWidth="1"/>
    <col min="40" max="41" width="7.6640625" style="59" hidden="1" customWidth="1"/>
    <col min="42" max="42" width="8.6640625" style="59" hidden="1" customWidth="1"/>
    <col min="43" max="43" width="8.33203125" style="59" hidden="1" customWidth="1"/>
    <col min="44" max="44" width="8.5546875" style="59" hidden="1" customWidth="1"/>
    <col min="45" max="45" width="9.88671875" style="59" hidden="1" customWidth="1"/>
    <col min="46" max="46" width="10.33203125" style="59" hidden="1" customWidth="1"/>
    <col min="47" max="53" width="11.5546875" style="59" hidden="1" customWidth="1"/>
    <col min="54" max="55" width="13.44140625" style="59" hidden="1" customWidth="1"/>
    <col min="56" max="57" width="11.5546875" style="59" hidden="1" customWidth="1"/>
    <col min="58" max="58" width="11.5546875" style="59" customWidth="1"/>
    <col min="59" max="69" width="11.5546875" style="59" hidden="1" customWidth="1"/>
    <col min="70" max="70" width="9.88671875" style="59" hidden="1" customWidth="1"/>
    <col min="71" max="72" width="11.5546875" style="59" hidden="1" customWidth="1"/>
    <col min="73" max="82" width="11.5546875" style="59" customWidth="1"/>
    <col min="83" max="83" width="13.33203125" style="59" customWidth="1"/>
    <col min="84" max="84" width="12.44140625" style="59" customWidth="1"/>
    <col min="85" max="85" width="4.6640625" style="59" customWidth="1"/>
    <col min="86" max="86" width="11.44140625" style="59" customWidth="1" outlineLevel="1"/>
    <col min="87" max="97" width="13.6640625" style="59" customWidth="1" outlineLevel="1"/>
    <col min="98" max="110" width="11.44140625" style="59"/>
    <col min="111" max="111" width="13.44140625" style="59" bestFit="1" customWidth="1"/>
    <col min="112" max="112" width="49.44140625" style="59" customWidth="1"/>
    <col min="113" max="16384" width="11.44140625" style="59"/>
  </cols>
  <sheetData>
    <row r="1" spans="2:119">
      <c r="G1" s="59" t="e">
        <v>#NAME?</v>
      </c>
    </row>
    <row r="2" spans="2:119" customFormat="1" ht="14.4">
      <c r="C2" s="221" t="s">
        <v>372</v>
      </c>
      <c r="G2">
        <v>1</v>
      </c>
      <c r="H2">
        <v>2</v>
      </c>
      <c r="I2">
        <v>3</v>
      </c>
      <c r="J2">
        <v>4</v>
      </c>
      <c r="K2">
        <v>5</v>
      </c>
      <c r="L2">
        <v>6</v>
      </c>
      <c r="M2">
        <v>7</v>
      </c>
      <c r="N2">
        <v>8</v>
      </c>
      <c r="O2">
        <v>9</v>
      </c>
      <c r="P2">
        <v>1</v>
      </c>
      <c r="Q2">
        <v>2</v>
      </c>
      <c r="R2">
        <v>3</v>
      </c>
      <c r="S2">
        <v>4</v>
      </c>
      <c r="T2">
        <v>5</v>
      </c>
      <c r="U2">
        <v>6</v>
      </c>
      <c r="V2">
        <v>7</v>
      </c>
      <c r="W2">
        <v>8</v>
      </c>
      <c r="X2">
        <v>9</v>
      </c>
      <c r="Y2">
        <v>10</v>
      </c>
      <c r="Z2">
        <v>11</v>
      </c>
      <c r="AA2">
        <v>12</v>
      </c>
    </row>
    <row r="3" spans="2:119" ht="15.6">
      <c r="C3" s="59" t="s">
        <v>375</v>
      </c>
      <c r="BG3" s="333">
        <v>0.85</v>
      </c>
      <c r="BH3" s="333">
        <v>0.85</v>
      </c>
      <c r="BI3" s="333">
        <v>0.85</v>
      </c>
      <c r="BJ3" s="333">
        <v>0.85</v>
      </c>
      <c r="BK3" s="333">
        <v>0.85</v>
      </c>
      <c r="BL3" s="333">
        <v>0.85</v>
      </c>
      <c r="BM3" s="333">
        <v>0.85</v>
      </c>
      <c r="BN3" s="333">
        <v>0.85</v>
      </c>
      <c r="BO3" s="333">
        <v>0.85</v>
      </c>
      <c r="BP3" s="333">
        <v>0.85</v>
      </c>
      <c r="BQ3" s="333">
        <v>0.85</v>
      </c>
      <c r="BR3" s="333">
        <v>0.85</v>
      </c>
      <c r="BS3" s="333">
        <v>0.85</v>
      </c>
      <c r="BT3" s="333">
        <v>0.85</v>
      </c>
      <c r="BU3" s="333">
        <v>0.85</v>
      </c>
      <c r="BV3" s="333">
        <v>0.85</v>
      </c>
      <c r="BW3" s="333">
        <v>0.85</v>
      </c>
      <c r="BX3" s="333">
        <v>0.85</v>
      </c>
      <c r="BY3" s="333">
        <v>0.85</v>
      </c>
      <c r="BZ3" s="333">
        <v>0.85</v>
      </c>
      <c r="CA3" s="333">
        <v>0.85</v>
      </c>
      <c r="CB3" s="333">
        <v>0.85</v>
      </c>
      <c r="CC3" s="333">
        <v>0.85</v>
      </c>
      <c r="CD3" s="333">
        <v>0.85</v>
      </c>
      <c r="CE3" s="333">
        <v>0.85</v>
      </c>
    </row>
    <row r="4" spans="2:119" ht="13.5" customHeight="1" thickBot="1">
      <c r="B4" s="236" t="s">
        <v>374</v>
      </c>
      <c r="C4" s="236"/>
      <c r="D4" s="236"/>
      <c r="E4" s="236"/>
      <c r="F4" s="236"/>
      <c r="G4" s="236"/>
      <c r="H4" s="236"/>
      <c r="I4" s="236"/>
      <c r="J4" s="236"/>
      <c r="K4" s="236"/>
      <c r="L4" s="236"/>
      <c r="M4" s="236"/>
      <c r="N4" s="236"/>
      <c r="O4" s="236"/>
      <c r="P4" s="236"/>
      <c r="Q4" s="236"/>
      <c r="R4" s="236"/>
      <c r="S4" s="236"/>
      <c r="T4" s="236"/>
      <c r="U4" s="236"/>
      <c r="V4" s="236"/>
      <c r="W4" s="236"/>
      <c r="X4" s="236"/>
      <c r="Y4" s="236"/>
      <c r="Z4" s="236"/>
      <c r="AA4" s="236"/>
      <c r="AB4" s="236"/>
      <c r="AC4" s="236"/>
      <c r="AD4" s="236"/>
      <c r="AE4" s="236"/>
      <c r="AF4" s="236"/>
      <c r="AG4" s="236"/>
      <c r="AH4" s="236"/>
      <c r="AI4" s="236"/>
      <c r="AJ4" s="236"/>
      <c r="AK4" s="236"/>
      <c r="AL4" s="236"/>
      <c r="AM4" s="236"/>
      <c r="AN4" s="236"/>
      <c r="AO4" s="236"/>
      <c r="AP4" s="236"/>
      <c r="AQ4" s="236"/>
      <c r="AR4" s="236"/>
      <c r="AS4" s="236"/>
      <c r="AT4" s="236"/>
      <c r="AU4" s="236"/>
      <c r="AV4" s="236"/>
      <c r="AW4" s="236"/>
      <c r="AX4" s="236"/>
      <c r="AY4" s="236"/>
      <c r="AZ4" s="236"/>
      <c r="BA4" s="236"/>
      <c r="BB4" s="236"/>
      <c r="BC4" s="236"/>
      <c r="BD4" s="236"/>
      <c r="BE4" s="236"/>
      <c r="BF4" s="236"/>
      <c r="BG4" s="334"/>
      <c r="BH4" s="334"/>
      <c r="BI4" s="334"/>
      <c r="BJ4" s="334"/>
      <c r="BK4" s="334"/>
      <c r="BL4" s="334"/>
      <c r="BM4" s="334"/>
      <c r="BN4" s="334"/>
      <c r="BO4" s="334"/>
      <c r="BP4" s="334"/>
      <c r="BQ4" s="334"/>
      <c r="BR4" s="334"/>
      <c r="BS4" s="334"/>
      <c r="BT4" s="334"/>
      <c r="BU4" s="334"/>
      <c r="BV4" s="334"/>
      <c r="BW4" s="334"/>
      <c r="BX4" s="334"/>
      <c r="BY4" s="334"/>
      <c r="BZ4" s="334"/>
      <c r="CA4" s="334"/>
      <c r="CB4" s="334"/>
      <c r="CC4" s="334"/>
      <c r="CD4" s="334"/>
      <c r="CE4" s="236"/>
      <c r="CF4" s="236"/>
      <c r="CT4" s="462">
        <v>44866</v>
      </c>
      <c r="CU4" s="460"/>
      <c r="CV4" s="460"/>
      <c r="CW4" s="460"/>
      <c r="CX4" s="460"/>
      <c r="CY4" s="460"/>
      <c r="CZ4" s="460"/>
      <c r="DA4" s="460"/>
      <c r="DB4" s="460"/>
      <c r="DE4" s="460" t="s">
        <v>230</v>
      </c>
      <c r="DF4" s="460"/>
      <c r="DG4" s="460"/>
      <c r="DH4" s="460"/>
      <c r="DI4" s="460"/>
      <c r="DJ4" s="460"/>
    </row>
    <row r="5" spans="2:119" ht="30.75" customHeight="1" thickBot="1">
      <c r="B5" s="102" t="s">
        <v>64</v>
      </c>
      <c r="C5" s="86" t="s">
        <v>137</v>
      </c>
      <c r="D5" s="86" t="s">
        <v>74</v>
      </c>
      <c r="E5" s="87" t="s">
        <v>78</v>
      </c>
      <c r="F5" s="101" t="s">
        <v>65</v>
      </c>
      <c r="G5" s="101" t="s">
        <v>9</v>
      </c>
      <c r="H5" s="101" t="s">
        <v>1</v>
      </c>
      <c r="I5" s="101" t="s">
        <v>2</v>
      </c>
      <c r="J5" s="101" t="s">
        <v>0</v>
      </c>
      <c r="K5" s="101" t="s">
        <v>4</v>
      </c>
      <c r="L5" s="101" t="s">
        <v>5</v>
      </c>
      <c r="M5" s="101" t="s">
        <v>6</v>
      </c>
      <c r="N5" s="101" t="s">
        <v>7</v>
      </c>
      <c r="O5" s="101" t="s">
        <v>8</v>
      </c>
      <c r="P5" s="101" t="s">
        <v>152</v>
      </c>
      <c r="Q5" s="101" t="s">
        <v>153</v>
      </c>
      <c r="R5" s="101" t="s">
        <v>154</v>
      </c>
      <c r="S5" s="101" t="s">
        <v>115</v>
      </c>
      <c r="T5" s="101" t="s">
        <v>116</v>
      </c>
      <c r="U5" s="101" t="s">
        <v>117</v>
      </c>
      <c r="V5" s="101" t="s">
        <v>118</v>
      </c>
      <c r="W5" s="101" t="s">
        <v>134</v>
      </c>
      <c r="X5" s="101" t="s">
        <v>135</v>
      </c>
      <c r="Y5" s="101" t="s">
        <v>136</v>
      </c>
      <c r="Z5" s="101" t="s">
        <v>139</v>
      </c>
      <c r="AA5" s="101" t="s">
        <v>151</v>
      </c>
      <c r="AB5" s="88" t="s">
        <v>77</v>
      </c>
      <c r="AC5" s="101" t="s">
        <v>152</v>
      </c>
      <c r="AD5" s="101" t="s">
        <v>153</v>
      </c>
      <c r="AE5" s="101" t="s">
        <v>154</v>
      </c>
      <c r="AF5" s="101" t="s">
        <v>115</v>
      </c>
      <c r="AG5" s="101" t="s">
        <v>116</v>
      </c>
      <c r="AH5" s="101" t="s">
        <v>117</v>
      </c>
      <c r="AI5" s="101" t="s">
        <v>118</v>
      </c>
      <c r="AJ5" s="101" t="s">
        <v>134</v>
      </c>
      <c r="AK5" s="101" t="s">
        <v>135</v>
      </c>
      <c r="AL5" s="101" t="s">
        <v>136</v>
      </c>
      <c r="AM5" s="101" t="s">
        <v>139</v>
      </c>
      <c r="AN5" s="101" t="s">
        <v>151</v>
      </c>
      <c r="AO5" s="101" t="s">
        <v>135</v>
      </c>
      <c r="AP5" s="101" t="s">
        <v>136</v>
      </c>
      <c r="AQ5" s="101" t="s">
        <v>139</v>
      </c>
      <c r="AR5" s="101" t="s">
        <v>151</v>
      </c>
      <c r="AS5" s="88" t="s">
        <v>164</v>
      </c>
      <c r="AT5" s="235">
        <v>44197</v>
      </c>
      <c r="AU5" s="235">
        <v>44228</v>
      </c>
      <c r="AV5" s="235">
        <v>44256</v>
      </c>
      <c r="AW5" s="235">
        <v>44287</v>
      </c>
      <c r="AX5" s="235">
        <v>44317</v>
      </c>
      <c r="AY5" s="235">
        <v>44348</v>
      </c>
      <c r="AZ5" s="235">
        <v>44378</v>
      </c>
      <c r="BA5" s="235">
        <v>44409</v>
      </c>
      <c r="BB5" s="235">
        <v>44440</v>
      </c>
      <c r="BC5" s="235">
        <v>44470</v>
      </c>
      <c r="BD5" s="238">
        <v>44501</v>
      </c>
      <c r="BE5" s="235">
        <v>44531</v>
      </c>
      <c r="BF5" s="235" t="s">
        <v>228</v>
      </c>
      <c r="BG5" s="235">
        <v>44562</v>
      </c>
      <c r="BH5" s="235">
        <v>44593</v>
      </c>
      <c r="BI5" s="235">
        <v>44621</v>
      </c>
      <c r="BJ5" s="235">
        <v>44652</v>
      </c>
      <c r="BK5" s="235">
        <v>44682</v>
      </c>
      <c r="BL5" s="235">
        <v>44713</v>
      </c>
      <c r="BM5" s="235">
        <v>44743</v>
      </c>
      <c r="BN5" s="235">
        <v>44774</v>
      </c>
      <c r="BO5" s="235">
        <v>44805</v>
      </c>
      <c r="BP5" s="235">
        <v>44835</v>
      </c>
      <c r="BQ5" s="367">
        <v>44866</v>
      </c>
      <c r="BR5" s="235">
        <v>44896</v>
      </c>
      <c r="BS5" s="235">
        <v>44927</v>
      </c>
      <c r="BT5" s="235">
        <v>44958</v>
      </c>
      <c r="BU5" s="235">
        <v>44986</v>
      </c>
      <c r="BV5" s="235">
        <v>45017</v>
      </c>
      <c r="BW5" s="235">
        <v>45047</v>
      </c>
      <c r="BX5" s="235">
        <v>45078</v>
      </c>
      <c r="BY5" s="235">
        <v>45108</v>
      </c>
      <c r="BZ5" s="235">
        <v>45139</v>
      </c>
      <c r="CA5" s="235">
        <v>45170</v>
      </c>
      <c r="CB5" s="235">
        <v>45200</v>
      </c>
      <c r="CC5" s="235">
        <v>45231</v>
      </c>
      <c r="CD5" s="235">
        <v>45261</v>
      </c>
      <c r="CE5" s="88" t="s">
        <v>312</v>
      </c>
      <c r="CF5" s="89" t="s">
        <v>75</v>
      </c>
      <c r="CI5" s="381" t="s">
        <v>125</v>
      </c>
      <c r="CJ5" s="382" t="s">
        <v>122</v>
      </c>
      <c r="CK5" s="382" t="s">
        <v>123</v>
      </c>
      <c r="CL5" s="382" t="s">
        <v>124</v>
      </c>
      <c r="CM5" s="382" t="s">
        <v>126</v>
      </c>
      <c r="CN5" s="382" t="s">
        <v>127</v>
      </c>
      <c r="CO5" s="382" t="s">
        <v>128</v>
      </c>
      <c r="CP5" s="382" t="s">
        <v>129</v>
      </c>
      <c r="CQ5" s="382" t="s">
        <v>130</v>
      </c>
      <c r="CR5" s="382" t="s">
        <v>364</v>
      </c>
      <c r="CS5" s="379"/>
      <c r="CV5" s="80" t="s">
        <v>125</v>
      </c>
      <c r="CW5" s="81" t="s">
        <v>122</v>
      </c>
      <c r="CX5" s="81" t="s">
        <v>123</v>
      </c>
      <c r="CY5" s="81" t="s">
        <v>124</v>
      </c>
      <c r="CZ5" s="81" t="s">
        <v>126</v>
      </c>
      <c r="DA5" s="81" t="s">
        <v>127</v>
      </c>
      <c r="DB5" s="81" t="s">
        <v>128</v>
      </c>
      <c r="DC5" s="81" t="s">
        <v>129</v>
      </c>
      <c r="DD5" s="382" t="s">
        <v>130</v>
      </c>
      <c r="DE5" s="382" t="s">
        <v>364</v>
      </c>
      <c r="DH5" s="330" t="s">
        <v>66</v>
      </c>
      <c r="DI5" s="331" t="s">
        <v>67</v>
      </c>
      <c r="DJ5" s="329" t="s">
        <v>68</v>
      </c>
      <c r="DK5" s="332" t="s">
        <v>69</v>
      </c>
      <c r="DL5" s="329" t="s">
        <v>313</v>
      </c>
      <c r="DM5" s="332" t="s">
        <v>314</v>
      </c>
      <c r="DN5" s="329" t="s">
        <v>315</v>
      </c>
      <c r="DO5" s="332" t="s">
        <v>316</v>
      </c>
    </row>
    <row r="6" spans="2:119" ht="21" thickBot="1">
      <c r="B6" s="463" t="s">
        <v>66</v>
      </c>
      <c r="C6" s="103" t="s">
        <v>84</v>
      </c>
      <c r="D6" s="60" t="s">
        <v>76</v>
      </c>
      <c r="E6" s="99">
        <f>+AVERAGE(G6:O6)</f>
        <v>0.74073333333333335</v>
      </c>
      <c r="F6" s="99">
        <v>0.85</v>
      </c>
      <c r="G6" s="99">
        <v>0.7984</v>
      </c>
      <c r="H6" s="99">
        <v>0.64729999999999999</v>
      </c>
      <c r="I6" s="99">
        <v>0.7056</v>
      </c>
      <c r="J6" s="99">
        <v>0.68900000000000006</v>
      </c>
      <c r="K6" s="99">
        <v>0.73040000000000005</v>
      </c>
      <c r="L6" s="99">
        <v>0.70860000000000001</v>
      </c>
      <c r="M6" s="99">
        <v>0.81950000000000001</v>
      </c>
      <c r="N6" s="99">
        <v>0.75219999999999998</v>
      </c>
      <c r="O6" s="99">
        <v>0.81559999999999999</v>
      </c>
      <c r="P6" s="99">
        <v>0.92820987654320986</v>
      </c>
      <c r="Q6" s="99">
        <v>0.81211666666666671</v>
      </c>
      <c r="R6" s="99">
        <v>0.82006666666666661</v>
      </c>
      <c r="S6" s="99">
        <v>0.90726666666666667</v>
      </c>
      <c r="T6" s="99">
        <v>0.87465000000000004</v>
      </c>
      <c r="U6" s="99">
        <v>0.76716666666666666</v>
      </c>
      <c r="V6" s="99">
        <v>0.80876666666666663</v>
      </c>
      <c r="W6" s="99">
        <v>0.90046666666666686</v>
      </c>
      <c r="X6" s="99">
        <v>0.84891666666666676</v>
      </c>
      <c r="Y6" s="99">
        <v>0.76014999999999988</v>
      </c>
      <c r="Z6" s="107">
        <v>0.78256666666666674</v>
      </c>
      <c r="AA6" s="109">
        <v>0.84054999999999991</v>
      </c>
      <c r="AB6" s="99">
        <v>0.83757443415637856</v>
      </c>
      <c r="AC6" s="99">
        <v>0.73134999999999994</v>
      </c>
      <c r="AD6" s="99">
        <v>0.7567666666666667</v>
      </c>
      <c r="AE6" s="99">
        <v>0.88453333333333328</v>
      </c>
      <c r="AF6" s="99">
        <v>0.81080000000000008</v>
      </c>
      <c r="AG6" s="99">
        <v>0.85235215053763425</v>
      </c>
      <c r="AH6" s="109">
        <v>0.88280000000000003</v>
      </c>
      <c r="AI6" s="137">
        <v>0.86945084485407076</v>
      </c>
      <c r="AJ6" s="137">
        <v>0.74834285714285698</v>
      </c>
      <c r="AK6" s="137"/>
      <c r="AL6" s="137"/>
      <c r="AM6" s="137"/>
      <c r="AN6" s="137"/>
      <c r="AO6" s="137">
        <v>0.71352314814814821</v>
      </c>
      <c r="AP6" s="137">
        <v>0.70494168160095583</v>
      </c>
      <c r="AQ6" s="137">
        <v>0.7396964285714287</v>
      </c>
      <c r="AR6" s="135">
        <v>0.7621</v>
      </c>
      <c r="AS6" s="111">
        <v>0.73372082309267805</v>
      </c>
      <c r="AT6" s="135">
        <v>0.83968125960061468</v>
      </c>
      <c r="AU6" s="111">
        <v>0.93600000000000005</v>
      </c>
      <c r="AV6" s="135">
        <v>0.93626728110599067</v>
      </c>
      <c r="AW6" s="137">
        <v>0.99375000000000013</v>
      </c>
      <c r="AX6" s="137">
        <v>0.86298579109062989</v>
      </c>
      <c r="AY6" s="137">
        <v>0.94864285714285701</v>
      </c>
      <c r="AZ6" s="137">
        <v>0.85141581632653052</v>
      </c>
      <c r="BA6" s="135">
        <v>0.85412708170699969</v>
      </c>
      <c r="BB6" s="229">
        <v>0.88791241496598627</v>
      </c>
      <c r="BC6" s="229">
        <v>0.91214076858813709</v>
      </c>
      <c r="BD6" s="229">
        <v>0.83246100164203618</v>
      </c>
      <c r="BE6" s="229">
        <v>0.76923412698412696</v>
      </c>
      <c r="BF6" s="231">
        <v>0.72841413110464004</v>
      </c>
      <c r="BG6" s="229">
        <v>0.64283928571428561</v>
      </c>
      <c r="BH6" s="229">
        <v>0.70953896103896097</v>
      </c>
      <c r="BI6" s="229">
        <v>0.63660906298003095</v>
      </c>
      <c r="BJ6" s="229">
        <v>0.72023611111111119</v>
      </c>
      <c r="BK6" s="229">
        <v>0.68933053381169818</v>
      </c>
      <c r="BL6" s="229">
        <v>0.65551215277777786</v>
      </c>
      <c r="BM6" s="229">
        <v>0.67007224462365589</v>
      </c>
      <c r="BN6" s="229">
        <v>0.77066532258064513</v>
      </c>
      <c r="BO6" s="229">
        <v>0.75266319444444441</v>
      </c>
      <c r="BP6" s="229">
        <v>0.80535882296466965</v>
      </c>
      <c r="BQ6" s="365">
        <v>0.86400793650793639</v>
      </c>
      <c r="BR6" s="229">
        <v>0.82413594470046092</v>
      </c>
      <c r="BS6" s="231">
        <f>'S-P'!AC146</f>
        <v>0.90598310291858652</v>
      </c>
      <c r="BT6" s="229">
        <f>'S-P'!AD146</f>
        <v>0.6712648809523809</v>
      </c>
      <c r="BU6" s="229">
        <f>'S-P'!AE146</f>
        <v>0.74938940092165895</v>
      </c>
      <c r="BV6" s="229">
        <v>0.83552777777777776</v>
      </c>
      <c r="BW6" s="365">
        <v>0.92959101382488485</v>
      </c>
      <c r="BX6" s="365">
        <v>0.86183730158730154</v>
      </c>
      <c r="BY6" s="365">
        <v>0.86437211981566819</v>
      </c>
      <c r="BZ6" s="365">
        <v>0.91825076804915517</v>
      </c>
      <c r="CA6" s="365">
        <v>0.90106039649608116</v>
      </c>
      <c r="CB6" s="365">
        <v>0.8722350230414746</v>
      </c>
      <c r="CC6" s="229">
        <v>0.81124801587301598</v>
      </c>
      <c r="CD6" s="229">
        <f>'S-P'!AN146</f>
        <v>0.71502880184331785</v>
      </c>
      <c r="CE6" s="111">
        <f>AVERAGE(BS6:CD6)</f>
        <v>0.83631571692510853</v>
      </c>
      <c r="CF6" s="366" t="str">
        <f t="shared" ref="CF6:CF25" si="0">IF(CD6&gt;=F6,"J","L")</f>
        <v>L</v>
      </c>
      <c r="CG6" s="228"/>
      <c r="CH6" s="98" t="s">
        <v>120</v>
      </c>
      <c r="CI6" s="76">
        <v>0.85</v>
      </c>
      <c r="CJ6" s="76">
        <v>0.85</v>
      </c>
      <c r="CK6" s="76">
        <v>0.85</v>
      </c>
      <c r="CL6" s="76">
        <v>0.85</v>
      </c>
      <c r="CM6" s="76">
        <v>0.85</v>
      </c>
      <c r="CN6" s="76">
        <v>0.85</v>
      </c>
      <c r="CO6" s="76">
        <v>0.85</v>
      </c>
      <c r="CP6" s="76">
        <v>0.85</v>
      </c>
      <c r="CQ6" s="76">
        <v>0.85</v>
      </c>
      <c r="CR6" s="76">
        <v>0.85</v>
      </c>
      <c r="CS6" s="380"/>
      <c r="CU6" s="98" t="s">
        <v>120</v>
      </c>
      <c r="CV6" s="76">
        <v>0.85</v>
      </c>
      <c r="CW6" s="76">
        <v>0.85</v>
      </c>
      <c r="CX6" s="76">
        <v>0.85</v>
      </c>
      <c r="CY6" s="76">
        <v>0.85</v>
      </c>
      <c r="CZ6" s="76">
        <v>0.85</v>
      </c>
      <c r="DA6" s="76">
        <v>0.85</v>
      </c>
      <c r="DB6" s="76">
        <v>0.85</v>
      </c>
      <c r="DC6" s="76">
        <v>0.85</v>
      </c>
      <c r="DD6" s="76">
        <v>0.85</v>
      </c>
      <c r="DE6" s="76">
        <v>0.85</v>
      </c>
      <c r="DG6" s="86" t="s">
        <v>137</v>
      </c>
      <c r="DH6" s="103" t="s">
        <v>84</v>
      </c>
      <c r="DI6" s="103" t="s">
        <v>84</v>
      </c>
      <c r="DJ6" s="103" t="s">
        <v>84</v>
      </c>
      <c r="DK6" s="103" t="s">
        <v>84</v>
      </c>
      <c r="DL6" s="103" t="s">
        <v>84</v>
      </c>
      <c r="DM6" s="103" t="s">
        <v>84</v>
      </c>
      <c r="DN6" s="103" t="s">
        <v>84</v>
      </c>
      <c r="DO6" s="103" t="s">
        <v>84</v>
      </c>
    </row>
    <row r="7" spans="2:119" ht="20.100000000000001" customHeight="1">
      <c r="B7" s="464"/>
      <c r="C7" s="103" t="s">
        <v>85</v>
      </c>
      <c r="D7" s="60" t="s">
        <v>76</v>
      </c>
      <c r="E7" s="99">
        <f t="shared" ref="E7:E23" si="1">+AVERAGE(G7:O7)</f>
        <v>0.34051111111111115</v>
      </c>
      <c r="F7" s="99">
        <v>0.5</v>
      </c>
      <c r="G7" s="99">
        <v>0.28839999999999999</v>
      </c>
      <c r="H7" s="99">
        <v>0.30940000000000001</v>
      </c>
      <c r="I7" s="99">
        <v>0.35899999999999999</v>
      </c>
      <c r="J7" s="99">
        <v>0.30559999999999998</v>
      </c>
      <c r="K7" s="99">
        <v>0.37009999999999998</v>
      </c>
      <c r="L7" s="99">
        <v>0.32380000000000003</v>
      </c>
      <c r="M7" s="99">
        <v>0.35119999999999996</v>
      </c>
      <c r="N7" s="99">
        <v>0.36009999999999998</v>
      </c>
      <c r="O7" s="99">
        <v>0.39700000000000002</v>
      </c>
      <c r="P7" s="99">
        <v>0.42408219163483557</v>
      </c>
      <c r="Q7" s="99">
        <v>0.51706666666666679</v>
      </c>
      <c r="R7" s="99">
        <v>0.46296666666666669</v>
      </c>
      <c r="S7" s="99">
        <v>0.42908333333333332</v>
      </c>
      <c r="T7" s="99">
        <v>0.4316166666666667</v>
      </c>
      <c r="U7" s="99">
        <v>0.42066666666666674</v>
      </c>
      <c r="V7" s="99">
        <v>0.44918333333333332</v>
      </c>
      <c r="W7" s="99">
        <v>0.45921666666666666</v>
      </c>
      <c r="X7" s="99">
        <v>0.4397166666666667</v>
      </c>
      <c r="Y7" s="99">
        <v>0.42003333333333343</v>
      </c>
      <c r="Z7" s="107">
        <v>0.39868333333333333</v>
      </c>
      <c r="AA7" s="109">
        <v>0.40018333333333334</v>
      </c>
      <c r="AB7" s="99">
        <v>0.43770823819179189</v>
      </c>
      <c r="AC7" s="99">
        <v>0.32683333333333331</v>
      </c>
      <c r="AD7" s="99">
        <v>0.4347833333333333</v>
      </c>
      <c r="AE7" s="99">
        <v>0.41571666666666668</v>
      </c>
      <c r="AF7" s="99">
        <v>0.45179999999999998</v>
      </c>
      <c r="AG7" s="99">
        <v>0.41505442386109115</v>
      </c>
      <c r="AH7" s="109">
        <v>0.4276166666666667</v>
      </c>
      <c r="AI7" s="137">
        <v>0.377617940469058</v>
      </c>
      <c r="AJ7" s="137">
        <v>0.38492857142857145</v>
      </c>
      <c r="AK7" s="137"/>
      <c r="AL7" s="137"/>
      <c r="AM7" s="137"/>
      <c r="AN7" s="137"/>
      <c r="AO7" s="137">
        <v>0.33786152184312446</v>
      </c>
      <c r="AP7" s="137">
        <v>0.42881449963565638</v>
      </c>
      <c r="AQ7" s="137">
        <v>0.44764278836982602</v>
      </c>
      <c r="AR7" s="137">
        <v>0.37821428571428573</v>
      </c>
      <c r="AS7" s="111">
        <v>0.39549233339829282</v>
      </c>
      <c r="AT7" s="111">
        <v>0.29695490891464243</v>
      </c>
      <c r="AU7" s="111">
        <v>0.24299999999999999</v>
      </c>
      <c r="AV7" s="137">
        <v>0.24315369757038846</v>
      </c>
      <c r="AW7" s="137">
        <v>2.8434783716142369E-2</v>
      </c>
      <c r="AX7" s="137">
        <v>0.32027755158329191</v>
      </c>
      <c r="AY7" s="137">
        <v>0.33542872002908009</v>
      </c>
      <c r="AZ7" s="137">
        <v>0.38320324455681565</v>
      </c>
      <c r="BA7" s="175">
        <v>0.37949375257749746</v>
      </c>
      <c r="BB7" s="231">
        <v>0.38269608476918171</v>
      </c>
      <c r="BC7" s="231">
        <v>0.30510243940516474</v>
      </c>
      <c r="BD7" s="137">
        <v>0.39299973363829671</v>
      </c>
      <c r="BE7" s="137">
        <v>0.41683614787923828</v>
      </c>
      <c r="BF7" s="175">
        <v>0.37586513668767935</v>
      </c>
      <c r="BG7" s="137">
        <v>0.29933204722451684</v>
      </c>
      <c r="BH7" s="137">
        <v>0.33207778099619745</v>
      </c>
      <c r="BI7" s="137">
        <v>0.39144300290282885</v>
      </c>
      <c r="BJ7" s="137">
        <v>0.36742951355298287</v>
      </c>
      <c r="BK7" s="137">
        <v>0.36534386285191245</v>
      </c>
      <c r="BL7" s="137">
        <v>0.42072086172836271</v>
      </c>
      <c r="BM7" s="137">
        <v>0.4102558247575942</v>
      </c>
      <c r="BN7" s="137">
        <v>0.3689103080002144</v>
      </c>
      <c r="BO7" s="137">
        <v>0.37632711254172091</v>
      </c>
      <c r="BP7" s="137">
        <v>0.39174709659501245</v>
      </c>
      <c r="BQ7" s="137">
        <v>0.38386629304102637</v>
      </c>
      <c r="BR7" s="137">
        <v>0.40292793605978394</v>
      </c>
      <c r="BS7" s="135">
        <f>'S-P'!AC147</f>
        <v>0.39569279946473285</v>
      </c>
      <c r="BT7" s="135">
        <f>'S-P'!AD147</f>
        <v>0.418827280062465</v>
      </c>
      <c r="BU7" s="135">
        <f>'S-P'!AE147</f>
        <v>0.42987848956964164</v>
      </c>
      <c r="BV7" s="135">
        <v>0.37865297070945353</v>
      </c>
      <c r="BW7" s="135">
        <v>0.38226999182308002</v>
      </c>
      <c r="BX7" s="137">
        <v>0.42448035056020739</v>
      </c>
      <c r="BY7" s="137">
        <v>0.42035254792306204</v>
      </c>
      <c r="BZ7" s="137">
        <v>0.44134866571543224</v>
      </c>
      <c r="CA7" s="137">
        <v>0.40672045422700681</v>
      </c>
      <c r="CB7" s="137">
        <v>0.40381265815161127</v>
      </c>
      <c r="CC7" s="137">
        <v>0.44080197632426737</v>
      </c>
      <c r="CD7" s="137">
        <f>'S-P'!AN147</f>
        <v>0.40160714783273427</v>
      </c>
      <c r="CE7" s="111">
        <f t="shared" ref="CE7:CE25" si="2">AVERAGE(BS7:CD7)</f>
        <v>0.41203711103030782</v>
      </c>
      <c r="CF7" s="75" t="str">
        <f t="shared" si="0"/>
        <v>L</v>
      </c>
      <c r="CG7" s="228"/>
      <c r="CH7" s="98" t="s">
        <v>121</v>
      </c>
      <c r="CI7" s="76">
        <v>0.5</v>
      </c>
      <c r="CJ7" s="76">
        <v>0.5</v>
      </c>
      <c r="CK7" s="76">
        <v>0.2</v>
      </c>
      <c r="CL7" s="76">
        <v>0.2</v>
      </c>
      <c r="CM7" s="76">
        <v>0.2</v>
      </c>
      <c r="CN7" s="76">
        <v>0.3</v>
      </c>
      <c r="CO7" s="76">
        <v>0.18</v>
      </c>
      <c r="CP7" s="76">
        <v>0.18</v>
      </c>
      <c r="CQ7" s="76">
        <v>0.15</v>
      </c>
      <c r="CR7" s="76">
        <v>0.15</v>
      </c>
      <c r="CS7" s="380"/>
      <c r="CU7" s="98" t="s">
        <v>121</v>
      </c>
      <c r="CV7" s="76">
        <v>0.5</v>
      </c>
      <c r="CW7" s="76">
        <v>0.5</v>
      </c>
      <c r="CX7" s="76">
        <v>0.2</v>
      </c>
      <c r="CY7" s="76">
        <v>0.2</v>
      </c>
      <c r="CZ7" s="76">
        <v>0.2</v>
      </c>
      <c r="DA7" s="76">
        <v>0.3</v>
      </c>
      <c r="DB7" s="76">
        <v>0.18</v>
      </c>
      <c r="DC7" s="76">
        <v>0.18</v>
      </c>
      <c r="DD7" s="76">
        <v>0.18</v>
      </c>
      <c r="DE7" s="76">
        <v>0.18</v>
      </c>
      <c r="DG7" s="86" t="s">
        <v>74</v>
      </c>
      <c r="DH7" s="59">
        <v>7.0724415191354903E-3</v>
      </c>
      <c r="DI7" s="59">
        <v>1.1018222166218601</v>
      </c>
      <c r="DJ7" s="59">
        <v>0.86391081532477076</v>
      </c>
      <c r="DK7" s="59">
        <v>0.73484236391128999</v>
      </c>
      <c r="DL7" s="59">
        <v>1.011694836469534</v>
      </c>
      <c r="DM7" s="59">
        <v>0.8852263741243076</v>
      </c>
      <c r="DN7" s="59">
        <v>0.86942149837589622</v>
      </c>
      <c r="DO7" s="59">
        <v>0.84730278783296675</v>
      </c>
    </row>
    <row r="8" spans="2:119" ht="20.399999999999999">
      <c r="B8" s="463" t="s">
        <v>67</v>
      </c>
      <c r="C8" s="103" t="s">
        <v>84</v>
      </c>
      <c r="D8" s="60" t="s">
        <v>76</v>
      </c>
      <c r="E8" s="99">
        <f t="shared" si="1"/>
        <v>0.83851111111111121</v>
      </c>
      <c r="F8" s="99">
        <v>0.85</v>
      </c>
      <c r="G8" s="99">
        <v>0.97860000000000003</v>
      </c>
      <c r="H8" s="99">
        <v>0.96279999999999999</v>
      </c>
      <c r="I8" s="99">
        <v>0.9</v>
      </c>
      <c r="J8" s="99">
        <v>0.79299999999999993</v>
      </c>
      <c r="K8" s="99">
        <v>0.95230000000000004</v>
      </c>
      <c r="L8" s="99">
        <v>0.9534999999999999</v>
      </c>
      <c r="M8" s="99">
        <v>0.78159999999999996</v>
      </c>
      <c r="N8" s="99">
        <v>0.76629999999999998</v>
      </c>
      <c r="O8" s="99">
        <v>0.45850000000000002</v>
      </c>
      <c r="P8" s="99">
        <v>0.75544999999999995</v>
      </c>
      <c r="Q8" s="99">
        <v>0.97785</v>
      </c>
      <c r="R8" s="99">
        <v>0.90480000000000005</v>
      </c>
      <c r="S8" s="99">
        <v>0.96740000000000004</v>
      </c>
      <c r="T8" s="99">
        <v>0.72520000000000007</v>
      </c>
      <c r="U8" s="99">
        <v>0.90500000000000003</v>
      </c>
      <c r="V8" s="99">
        <v>0.9718</v>
      </c>
      <c r="W8" s="99">
        <v>0.90434999999999999</v>
      </c>
      <c r="X8" s="99">
        <v>0.86345000000000005</v>
      </c>
      <c r="Y8" s="99">
        <v>0.94314999999999993</v>
      </c>
      <c r="Z8" s="107">
        <v>0.95124999999999993</v>
      </c>
      <c r="AA8" s="109">
        <v>0.69530000000000003</v>
      </c>
      <c r="AB8" s="99">
        <v>0.88041666666666663</v>
      </c>
      <c r="AC8" s="99">
        <v>0.48680000000000001</v>
      </c>
      <c r="AD8" s="99">
        <v>0.7056</v>
      </c>
      <c r="AE8" s="99">
        <v>0.87119999999999997</v>
      </c>
      <c r="AF8" s="99">
        <v>0.48504999999999998</v>
      </c>
      <c r="AG8" s="99">
        <v>0.68379704301075295</v>
      </c>
      <c r="AH8" s="109">
        <v>0.95649999999999991</v>
      </c>
      <c r="AI8" s="137">
        <v>0.97580645161290347</v>
      </c>
      <c r="AJ8" s="137">
        <v>0.88014999999999999</v>
      </c>
      <c r="AK8" s="137"/>
      <c r="AL8" s="137"/>
      <c r="AM8" s="137"/>
      <c r="AN8" s="137"/>
      <c r="AO8" s="137">
        <v>0.50972222222222219</v>
      </c>
      <c r="AP8" s="137">
        <v>0.91274865591397847</v>
      </c>
      <c r="AQ8" s="137">
        <v>0.98472222222222205</v>
      </c>
      <c r="AR8" s="137">
        <v>0.98094999999999999</v>
      </c>
      <c r="AS8" s="111">
        <v>0.85365862007168458</v>
      </c>
      <c r="AT8" s="111">
        <v>0.94354838709677402</v>
      </c>
      <c r="AU8" s="111">
        <v>0.97699999999999998</v>
      </c>
      <c r="AV8" s="137">
        <v>0.97748655913978499</v>
      </c>
      <c r="AW8" s="137">
        <v>0.97916666666666696</v>
      </c>
      <c r="AX8" s="137">
        <v>0.97647849462365599</v>
      </c>
      <c r="AY8" s="137">
        <v>1</v>
      </c>
      <c r="AZ8" s="137">
        <v>0.93031249999999999</v>
      </c>
      <c r="BA8" s="135">
        <v>0.88888888888888884</v>
      </c>
      <c r="BB8" s="229">
        <v>0.9620535714285714</v>
      </c>
      <c r="BC8" s="229">
        <v>0.65497076023391809</v>
      </c>
      <c r="BD8" s="135">
        <v>0.95905172413793105</v>
      </c>
      <c r="BE8" s="135">
        <v>0.98333333333333328</v>
      </c>
      <c r="BF8" s="175">
        <v>0.98225433094384718</v>
      </c>
      <c r="BG8" s="175">
        <v>0.96736111111111112</v>
      </c>
      <c r="BH8" s="175">
        <v>1</v>
      </c>
      <c r="BI8" s="175">
        <v>0.98991935483870996</v>
      </c>
      <c r="BJ8" s="175">
        <v>1</v>
      </c>
      <c r="BK8" s="137">
        <v>0.99861111111111112</v>
      </c>
      <c r="BL8" s="137">
        <v>1</v>
      </c>
      <c r="BM8" s="137">
        <v>0.99529569892473124</v>
      </c>
      <c r="BN8" s="137">
        <v>1</v>
      </c>
      <c r="BO8" s="137">
        <v>1</v>
      </c>
      <c r="BP8" s="137">
        <v>0.88844086021505375</v>
      </c>
      <c r="BQ8" s="137">
        <v>0.99513888888888891</v>
      </c>
      <c r="BR8" s="137">
        <v>0.95228494623655924</v>
      </c>
      <c r="BS8" s="137">
        <f>'S-S'!AC34</f>
        <v>0.99327956989247301</v>
      </c>
      <c r="BT8" s="137">
        <f>'S-S'!AD34</f>
        <v>0.95758928571428603</v>
      </c>
      <c r="BU8" s="137">
        <f>'S-S'!AE34</f>
        <v>1</v>
      </c>
      <c r="BV8" s="137">
        <v>0.98333333333333328</v>
      </c>
      <c r="BW8" s="137">
        <v>0.98991935483870963</v>
      </c>
      <c r="BX8" s="137">
        <v>0.99236111111111114</v>
      </c>
      <c r="BY8" s="137">
        <v>0.99596774193548387</v>
      </c>
      <c r="BZ8" s="137">
        <v>0.967741935483871</v>
      </c>
      <c r="CA8" s="137">
        <v>0.98611111111111116</v>
      </c>
      <c r="CB8" s="137">
        <v>0.98319892473118298</v>
      </c>
      <c r="CC8" s="137">
        <v>0.99305555555555558</v>
      </c>
      <c r="CD8" s="137">
        <f>'S-S'!AN34</f>
        <v>1</v>
      </c>
      <c r="CE8" s="111">
        <f t="shared" si="2"/>
        <v>0.98687982697559307</v>
      </c>
      <c r="CF8" s="366" t="str">
        <f t="shared" si="0"/>
        <v>J</v>
      </c>
      <c r="CG8" s="228"/>
      <c r="CH8" s="98" t="s">
        <v>84</v>
      </c>
      <c r="CI8" s="76">
        <f>+CD6</f>
        <v>0.71502880184331785</v>
      </c>
      <c r="CJ8" s="76">
        <f>+CD8</f>
        <v>1</v>
      </c>
      <c r="CK8" s="76">
        <f>+CD10</f>
        <v>0.90416330645161302</v>
      </c>
      <c r="CL8" s="76">
        <f>+CD12</f>
        <v>0.84445075268817116</v>
      </c>
      <c r="CM8" s="76">
        <f>+CD14</f>
        <v>0.95766129032258052</v>
      </c>
      <c r="CN8" s="76">
        <f>+CD16</f>
        <v>0.91472669669040652</v>
      </c>
      <c r="CO8" s="76">
        <f>+CD18</f>
        <v>0.63876941457586611</v>
      </c>
      <c r="CP8" s="76">
        <f>+CD20</f>
        <v>0.67276881720430093</v>
      </c>
      <c r="CQ8" s="76">
        <f>+CD22</f>
        <v>0.97647849462365599</v>
      </c>
      <c r="CR8" s="76">
        <f>+CD24</f>
        <v>0.7211693548387097</v>
      </c>
      <c r="CS8" s="380"/>
      <c r="CU8" s="98" t="s">
        <v>362</v>
      </c>
      <c r="CV8" s="76">
        <f>CE6</f>
        <v>0.83631571692510853</v>
      </c>
      <c r="CW8" s="239">
        <f>CE8</f>
        <v>0.98687982697559307</v>
      </c>
      <c r="CX8" s="239">
        <f>CE10</f>
        <v>0.88098446767259786</v>
      </c>
      <c r="CY8" s="239">
        <f>CE12</f>
        <v>0.80276532453632587</v>
      </c>
      <c r="CZ8" s="239">
        <f>CE14</f>
        <v>0.89142258171189626</v>
      </c>
      <c r="DA8" s="239">
        <f>CE16</f>
        <v>0.9100210888648389</v>
      </c>
      <c r="DB8" s="239">
        <f>+CE18</f>
        <v>0.82901492717756164</v>
      </c>
      <c r="DC8" s="239">
        <f>+CE20</f>
        <v>0.85169412175712578</v>
      </c>
      <c r="DD8" s="239">
        <f>+CE22</f>
        <v>0.97415322580645169</v>
      </c>
      <c r="DE8" s="239">
        <f>+CE24</f>
        <v>0.78783520609319013</v>
      </c>
    </row>
    <row r="9" spans="2:119" ht="20.100000000000001" customHeight="1">
      <c r="B9" s="464"/>
      <c r="C9" s="103" t="s">
        <v>85</v>
      </c>
      <c r="D9" s="60" t="s">
        <v>76</v>
      </c>
      <c r="E9" s="99">
        <f t="shared" si="1"/>
        <v>0.13757777777777777</v>
      </c>
      <c r="F9" s="99">
        <v>0.5</v>
      </c>
      <c r="G9" s="99">
        <v>0.15540000000000001</v>
      </c>
      <c r="H9" s="99">
        <v>0.1736</v>
      </c>
      <c r="I9" s="99">
        <v>7.5999999999999998E-2</v>
      </c>
      <c r="J9" s="99">
        <v>0.1409</v>
      </c>
      <c r="K9" s="99">
        <v>0.18659999999999999</v>
      </c>
      <c r="L9" s="99">
        <v>0.1429</v>
      </c>
      <c r="M9" s="99">
        <v>0.13699999999999998</v>
      </c>
      <c r="N9" s="99">
        <v>0.1012</v>
      </c>
      <c r="O9" s="99">
        <v>0.1246</v>
      </c>
      <c r="P9" s="99">
        <v>7.8399999999999997E-2</v>
      </c>
      <c r="Q9" s="99">
        <v>0.1206</v>
      </c>
      <c r="R9" s="99">
        <v>0.11565</v>
      </c>
      <c r="S9" s="99">
        <v>7.8850000000000003E-2</v>
      </c>
      <c r="T9" s="99">
        <v>0.1394</v>
      </c>
      <c r="U9" s="99">
        <v>8.7499999999999994E-2</v>
      </c>
      <c r="V9" s="99">
        <v>9.8949999999999996E-2</v>
      </c>
      <c r="W9" s="99">
        <v>6.5099999999999991E-2</v>
      </c>
      <c r="X9" s="99">
        <v>9.7349999999999992E-2</v>
      </c>
      <c r="Y9" s="99">
        <v>7.8149999999999997E-2</v>
      </c>
      <c r="Z9" s="107">
        <v>0.10730000000000001</v>
      </c>
      <c r="AA9" s="109">
        <v>5.4449999999999998E-2</v>
      </c>
      <c r="AB9" s="99">
        <v>9.3474999999999975E-2</v>
      </c>
      <c r="AC9" s="99">
        <v>8.1299999999999997E-2</v>
      </c>
      <c r="AD9" s="99">
        <v>0.13064999999999999</v>
      </c>
      <c r="AE9" s="99">
        <v>7.8649999999999998E-2</v>
      </c>
      <c r="AF9" s="99">
        <v>5.6050000000000003E-2</v>
      </c>
      <c r="AG9" s="99">
        <v>7.6097019211796707E-2</v>
      </c>
      <c r="AH9" s="109">
        <v>0.12675</v>
      </c>
      <c r="AI9" s="137">
        <v>4.3280234958411802E-2</v>
      </c>
      <c r="AJ9" s="137">
        <v>0.12200000000000001</v>
      </c>
      <c r="AK9" s="137"/>
      <c r="AL9" s="137"/>
      <c r="AM9" s="137"/>
      <c r="AN9" s="137"/>
      <c r="AO9" s="137">
        <v>0.35864978902953598</v>
      </c>
      <c r="AP9" s="137">
        <v>0.10064134197334476</v>
      </c>
      <c r="AQ9" s="137">
        <v>5.1402002861230499E-2</v>
      </c>
      <c r="AR9" s="137">
        <v>4.9349999999999998E-2</v>
      </c>
      <c r="AS9" s="111">
        <v>0.13640862677282226</v>
      </c>
      <c r="AT9" s="111">
        <v>5.6965811965811998E-2</v>
      </c>
      <c r="AU9" s="111">
        <v>5.6000000000000001E-2</v>
      </c>
      <c r="AV9" s="137">
        <v>5.6321760055001703E-2</v>
      </c>
      <c r="AW9" s="137">
        <v>0</v>
      </c>
      <c r="AX9" s="137">
        <v>0.1133039229181</v>
      </c>
      <c r="AY9" s="137">
        <v>4.5499999999999999E-2</v>
      </c>
      <c r="AZ9" s="137">
        <v>7.4523729545563605E-2</v>
      </c>
      <c r="BA9" s="175">
        <v>7.1249999999999994E-3</v>
      </c>
      <c r="BB9" s="231">
        <v>0</v>
      </c>
      <c r="BC9" s="231">
        <v>3.7946428571428575E-2</v>
      </c>
      <c r="BD9" s="137">
        <v>3.9355805243445702E-2</v>
      </c>
      <c r="BE9" s="137">
        <v>0.13112994350282486</v>
      </c>
      <c r="BF9" s="175">
        <v>2.316210011725231E-2</v>
      </c>
      <c r="BG9" s="137">
        <v>4.7394113424264174E-2</v>
      </c>
      <c r="BH9" s="137">
        <v>2.7272727272727271E-2</v>
      </c>
      <c r="BI9" s="137">
        <v>1.33604887983707E-2</v>
      </c>
      <c r="BJ9" s="137">
        <v>3.2638888888888882E-3</v>
      </c>
      <c r="BK9" s="137">
        <v>0</v>
      </c>
      <c r="BL9" s="137">
        <v>8.3333333333333297E-3</v>
      </c>
      <c r="BM9" s="137">
        <v>4.9831195138419986E-2</v>
      </c>
      <c r="BN9" s="137">
        <v>3.4677419354838708E-2</v>
      </c>
      <c r="BO9" s="137">
        <v>0</v>
      </c>
      <c r="BP9" s="137">
        <v>0</v>
      </c>
      <c r="BQ9" s="137">
        <v>5.3021632937892534E-2</v>
      </c>
      <c r="BR9" s="137">
        <v>4.0790402258292169E-2</v>
      </c>
      <c r="BS9" s="135">
        <f>'S-S'!AC35</f>
        <v>4.1271989174560202E-2</v>
      </c>
      <c r="BT9" s="135">
        <f>'S-S'!AD35</f>
        <v>6.75990675990676E-2</v>
      </c>
      <c r="BU9" s="135">
        <f>'S-S'!AE35</f>
        <v>0</v>
      </c>
      <c r="BV9" s="135">
        <v>0</v>
      </c>
      <c r="BW9" s="135">
        <v>9.1106585200271539E-3</v>
      </c>
      <c r="BX9" s="137">
        <v>5.5843247025892228E-3</v>
      </c>
      <c r="BY9" s="137">
        <v>1.0796221322537112E-2</v>
      </c>
      <c r="BZ9" s="137">
        <v>0</v>
      </c>
      <c r="CA9" s="137">
        <v>1.4366197183098591E-2</v>
      </c>
      <c r="CB9" s="137">
        <v>1.6404647983595401E-2</v>
      </c>
      <c r="CC9" s="137">
        <v>0</v>
      </c>
      <c r="CD9" s="137">
        <f>'S-S'!AN35</f>
        <v>0</v>
      </c>
      <c r="CE9" s="111">
        <f>AVERAGE(BS9:CD9)</f>
        <v>1.3761092207122939E-2</v>
      </c>
      <c r="CF9" s="75" t="str">
        <f t="shared" si="0"/>
        <v>L</v>
      </c>
      <c r="CG9" s="228"/>
      <c r="CH9" s="98" t="s">
        <v>85</v>
      </c>
      <c r="CI9" s="76">
        <f>+CD7</f>
        <v>0.40160714783273427</v>
      </c>
      <c r="CJ9" s="76">
        <f>+CD9</f>
        <v>0</v>
      </c>
      <c r="CK9" s="76">
        <f>+CD11</f>
        <v>8.5471952867495649E-2</v>
      </c>
      <c r="CL9" s="76">
        <f>+CD13</f>
        <v>5.6251566707798614E-2</v>
      </c>
      <c r="CM9" s="76">
        <f>+CD15</f>
        <v>1.4202745247954949E-2</v>
      </c>
      <c r="CN9" s="76">
        <f>+CD17</f>
        <v>0.31677530577738811</v>
      </c>
      <c r="CO9" s="76">
        <f>+CD19</f>
        <v>2.9817305489658524E-2</v>
      </c>
      <c r="CP9" s="76">
        <f>+CD21</f>
        <v>8.19603041636323E-2</v>
      </c>
      <c r="CQ9" s="76">
        <f>+CD23</f>
        <v>0.151397109428768</v>
      </c>
      <c r="CR9" s="76">
        <f>+CD25</f>
        <v>0.37517534421761101</v>
      </c>
      <c r="CS9" s="380"/>
      <c r="CU9" s="98" t="s">
        <v>363</v>
      </c>
      <c r="CV9" s="76">
        <f>CE7</f>
        <v>0.41203711103030782</v>
      </c>
      <c r="CW9" s="239">
        <f>CE9</f>
        <v>1.3761092207122939E-2</v>
      </c>
      <c r="CX9" s="239">
        <f>CE11</f>
        <v>8.5392350570603445E-2</v>
      </c>
      <c r="CY9" s="239">
        <f>CE13</f>
        <v>6.6701930020536773E-2</v>
      </c>
      <c r="CZ9" s="239">
        <f>CE15</f>
        <v>1.2625930947543046E-2</v>
      </c>
      <c r="DA9" s="239">
        <f>CE17</f>
        <v>0.32136353209453339</v>
      </c>
      <c r="DB9" s="239">
        <f>+CE19</f>
        <v>3.9013338917554485E-2</v>
      </c>
      <c r="DC9" s="239">
        <f>+CE21</f>
        <v>8.1651766546030166E-2</v>
      </c>
      <c r="DD9" s="239">
        <f>+CE23</f>
        <v>0.25906688027307789</v>
      </c>
      <c r="DE9" s="239">
        <f>+CE25</f>
        <v>0.48090881768143179</v>
      </c>
      <c r="DH9" s="330" t="s">
        <v>66</v>
      </c>
      <c r="DI9" s="59">
        <v>7.0724415191354903E-3</v>
      </c>
    </row>
    <row r="10" spans="2:119" ht="20.399999999999999">
      <c r="B10" s="458" t="s">
        <v>68</v>
      </c>
      <c r="C10" s="103" t="s">
        <v>84</v>
      </c>
      <c r="D10" s="60" t="s">
        <v>76</v>
      </c>
      <c r="E10" s="99">
        <f t="shared" si="1"/>
        <v>0.85201111111111105</v>
      </c>
      <c r="F10" s="99">
        <v>0.85</v>
      </c>
      <c r="G10" s="99">
        <v>0.91620000000000001</v>
      </c>
      <c r="H10" s="99">
        <v>0.9355</v>
      </c>
      <c r="I10" s="99">
        <v>0.86250000000000004</v>
      </c>
      <c r="J10" s="99">
        <v>0.90400000000000003</v>
      </c>
      <c r="K10" s="99">
        <v>0.8881</v>
      </c>
      <c r="L10" s="99">
        <v>0.76150000000000007</v>
      </c>
      <c r="M10" s="99">
        <v>0.86769999999999992</v>
      </c>
      <c r="N10" s="99">
        <v>0.72040000000000004</v>
      </c>
      <c r="O10" s="99">
        <v>0.81220000000000003</v>
      </c>
      <c r="P10" s="99">
        <v>0.80559999999999998</v>
      </c>
      <c r="Q10" s="99">
        <v>0.87950000000000006</v>
      </c>
      <c r="R10" s="99">
        <v>0.8579</v>
      </c>
      <c r="S10" s="99">
        <v>0.96083333333333332</v>
      </c>
      <c r="T10" s="99">
        <v>0.8665666666666666</v>
      </c>
      <c r="U10" s="99">
        <v>0.87672499999999998</v>
      </c>
      <c r="V10" s="99">
        <v>0.91774999999999995</v>
      </c>
      <c r="W10" s="99">
        <v>0.94322499999999998</v>
      </c>
      <c r="X10" s="99">
        <v>0.85429999999999995</v>
      </c>
      <c r="Y10" s="99">
        <v>0.70074999999999998</v>
      </c>
      <c r="Z10" s="107">
        <v>0.669875</v>
      </c>
      <c r="AA10" s="109">
        <v>0.68125000000000002</v>
      </c>
      <c r="AB10" s="99">
        <v>0.83452291666666667</v>
      </c>
      <c r="AC10" s="99">
        <v>0.82730000000000004</v>
      </c>
      <c r="AD10" s="99">
        <v>0.89745000000000008</v>
      </c>
      <c r="AE10" s="99">
        <v>0.88195000000000001</v>
      </c>
      <c r="AF10" s="99">
        <v>0.91325000000000001</v>
      </c>
      <c r="AG10" s="99">
        <v>0.96499999999999986</v>
      </c>
      <c r="AH10" s="109">
        <v>0.92254999999999998</v>
      </c>
      <c r="AI10" s="137">
        <v>0.82327956989247297</v>
      </c>
      <c r="AJ10" s="137">
        <v>0.88059999999999994</v>
      </c>
      <c r="AK10" s="137"/>
      <c r="AL10" s="137"/>
      <c r="AM10" s="137"/>
      <c r="AN10" s="137"/>
      <c r="AO10" s="137">
        <v>0.80749305555555528</v>
      </c>
      <c r="AP10" s="137">
        <v>0.91990591397849442</v>
      </c>
      <c r="AQ10" s="137">
        <v>0.9614583333333333</v>
      </c>
      <c r="AR10" s="135">
        <v>0.78049999999999997</v>
      </c>
      <c r="AS10" s="111">
        <v>0.86999146057347654</v>
      </c>
      <c r="AT10" s="137">
        <v>0.85935524193548396</v>
      </c>
      <c r="AU10" s="111">
        <v>0.71899999999999997</v>
      </c>
      <c r="AV10" s="137">
        <v>0.71878024193548373</v>
      </c>
      <c r="AW10" s="137">
        <v>0.78056805555555631</v>
      </c>
      <c r="AX10" s="135">
        <v>0.76355174731182807</v>
      </c>
      <c r="AY10" s="135">
        <v>0.72268402777777774</v>
      </c>
      <c r="AZ10" s="135">
        <v>0.8503005952380952</v>
      </c>
      <c r="BA10" s="175">
        <v>0.86319444444444449</v>
      </c>
      <c r="BB10" s="231">
        <v>0.87680803571428578</v>
      </c>
      <c r="BC10" s="231">
        <v>0.84316520467836253</v>
      </c>
      <c r="BD10" s="137">
        <v>0.89604525862068973</v>
      </c>
      <c r="BE10" s="137">
        <v>0.82880208333333338</v>
      </c>
      <c r="BF10" s="175">
        <v>0.83902047288030424</v>
      </c>
      <c r="BG10" s="135">
        <v>0.73896527777777776</v>
      </c>
      <c r="BH10" s="137">
        <v>0.86974321040594627</v>
      </c>
      <c r="BI10" s="137">
        <v>0.89570228494623649</v>
      </c>
      <c r="BJ10" s="137">
        <v>0.87687847222222215</v>
      </c>
      <c r="BK10" s="137">
        <v>0.89730902777777766</v>
      </c>
      <c r="BL10" s="137">
        <v>0.86660416666666662</v>
      </c>
      <c r="BM10" s="137">
        <v>0.85269489247311825</v>
      </c>
      <c r="BN10" s="137">
        <v>0.87629368279569897</v>
      </c>
      <c r="BO10" s="137">
        <v>0.77302777777777776</v>
      </c>
      <c r="BP10" s="137">
        <v>0.74169018817204302</v>
      </c>
      <c r="BQ10" s="135">
        <v>0.83714583333333326</v>
      </c>
      <c r="BR10" s="135">
        <v>0.84219086021505374</v>
      </c>
      <c r="BS10" s="135">
        <f>'J-P'!AC66</f>
        <v>0.84101814516129059</v>
      </c>
      <c r="BT10" s="137">
        <f>'J-P'!AD66</f>
        <v>0.88758556547619061</v>
      </c>
      <c r="BU10" s="137">
        <f>'J-P'!AE66</f>
        <v>0.89080981182795704</v>
      </c>
      <c r="BV10" s="135">
        <v>0.79665972222222214</v>
      </c>
      <c r="BW10" s="137">
        <v>0.9120799731182796</v>
      </c>
      <c r="BX10" s="137">
        <v>0.91181597222222222</v>
      </c>
      <c r="BY10" s="137">
        <v>0.86838373655913981</v>
      </c>
      <c r="BZ10" s="137">
        <v>0.87082661290322583</v>
      </c>
      <c r="CA10" s="137">
        <v>0.88462152777777781</v>
      </c>
      <c r="CB10" s="137">
        <v>0.89306451612903226</v>
      </c>
      <c r="CC10" s="137">
        <v>0.91078472222222218</v>
      </c>
      <c r="CD10" s="137">
        <f>'J-P'!AN66</f>
        <v>0.90416330645161302</v>
      </c>
      <c r="CE10" s="111">
        <f t="shared" si="2"/>
        <v>0.88098446767259786</v>
      </c>
      <c r="CF10" s="366" t="str">
        <f t="shared" si="0"/>
        <v>J</v>
      </c>
      <c r="CG10" s="228"/>
      <c r="CH10" s="98" t="s">
        <v>231</v>
      </c>
      <c r="CI10" s="76">
        <f>+BF6</f>
        <v>0.72841413110464004</v>
      </c>
      <c r="CJ10" s="76">
        <f>+BF8</f>
        <v>0.98225433094384718</v>
      </c>
      <c r="CK10" s="76">
        <f>+BF10</f>
        <v>0.83902047288030424</v>
      </c>
      <c r="CL10" s="76">
        <f>+BF12</f>
        <v>0.76848550440561525</v>
      </c>
      <c r="CM10" s="76">
        <f>+BF14</f>
        <v>0.96932127559194081</v>
      </c>
      <c r="CN10" s="76">
        <f>+BF16</f>
        <v>0.92606837189095259</v>
      </c>
      <c r="CO10" s="76">
        <f>+BF18</f>
        <v>0.87470145518808173</v>
      </c>
      <c r="CP10" s="76">
        <f>+BF20</f>
        <v>0.86780093610839593</v>
      </c>
      <c r="CQ10" s="76"/>
      <c r="CR10" s="76"/>
      <c r="CS10" s="380"/>
      <c r="CT10" s="78"/>
      <c r="CU10" s="98" t="s">
        <v>231</v>
      </c>
      <c r="CV10" s="76">
        <f>BF6</f>
        <v>0.72841413110464004</v>
      </c>
      <c r="CW10" s="76">
        <f>BF8</f>
        <v>0.98225433094384718</v>
      </c>
      <c r="CX10" s="76">
        <f>BF10</f>
        <v>0.83902047288030424</v>
      </c>
      <c r="CY10" s="76">
        <f>BF12</f>
        <v>0.76848550440561525</v>
      </c>
      <c r="CZ10" s="76">
        <f>BF14</f>
        <v>0.96932127559194081</v>
      </c>
      <c r="DA10" s="76">
        <f>BF16</f>
        <v>0.92606837189095259</v>
      </c>
      <c r="DB10" s="76">
        <f>+BF18</f>
        <v>0.87470145518808173</v>
      </c>
      <c r="DC10" s="76">
        <f>+BF20</f>
        <v>0.86780093610839593</v>
      </c>
      <c r="DD10" s="76"/>
      <c r="DE10" s="76"/>
      <c r="DH10" s="331" t="s">
        <v>67</v>
      </c>
      <c r="DI10" s="59">
        <v>1.1018222166218639</v>
      </c>
    </row>
    <row r="11" spans="2:119" ht="20.399999999999999">
      <c r="B11" s="461"/>
      <c r="C11" s="103" t="s">
        <v>85</v>
      </c>
      <c r="D11" s="60" t="s">
        <v>76</v>
      </c>
      <c r="E11" s="99">
        <f t="shared" si="1"/>
        <v>0.17362222222222223</v>
      </c>
      <c r="F11" s="99">
        <v>0.2</v>
      </c>
      <c r="G11" s="99">
        <v>0.26140000000000002</v>
      </c>
      <c r="H11" s="99">
        <v>0.2707</v>
      </c>
      <c r="I11" s="99">
        <v>0.27679999999999999</v>
      </c>
      <c r="J11" s="99">
        <v>0.1193</v>
      </c>
      <c r="K11" s="99">
        <v>0.1105</v>
      </c>
      <c r="L11" s="99">
        <v>0.1109</v>
      </c>
      <c r="M11" s="99">
        <v>0.12480000000000001</v>
      </c>
      <c r="N11" s="99">
        <v>0.1547</v>
      </c>
      <c r="O11" s="99">
        <v>0.13350000000000001</v>
      </c>
      <c r="P11" s="99">
        <v>0.12454999999999999</v>
      </c>
      <c r="Q11" s="99">
        <v>0.11410000000000001</v>
      </c>
      <c r="R11" s="99">
        <v>0.13434999999999997</v>
      </c>
      <c r="S11" s="99">
        <v>0.10156666666666665</v>
      </c>
      <c r="T11" s="99">
        <v>0.13056666666666666</v>
      </c>
      <c r="U11" s="99">
        <v>0.129325</v>
      </c>
      <c r="V11" s="99">
        <v>9.7750000000000004E-2</v>
      </c>
      <c r="W11" s="99">
        <v>0.11414999999999999</v>
      </c>
      <c r="X11" s="99">
        <v>0.31079999999999997</v>
      </c>
      <c r="Y11" s="99">
        <v>0.259075</v>
      </c>
      <c r="Z11" s="107">
        <v>0.25022500000000003</v>
      </c>
      <c r="AA11" s="109">
        <v>0.23865000000000003</v>
      </c>
      <c r="AB11" s="99">
        <v>0.16709236111111112</v>
      </c>
      <c r="AC11" s="99">
        <v>0.223325</v>
      </c>
      <c r="AD11" s="99">
        <v>0.22594999999999998</v>
      </c>
      <c r="AE11" s="99">
        <v>4.8200000000000007E-2</v>
      </c>
      <c r="AF11" s="99">
        <v>6.2100000000000002E-2</v>
      </c>
      <c r="AG11" s="99">
        <v>4.4786535362169602E-2</v>
      </c>
      <c r="AH11" s="109">
        <v>6.1574999999999998E-2</v>
      </c>
      <c r="AI11" s="137">
        <v>0.15806506553680305</v>
      </c>
      <c r="AJ11" s="137">
        <v>6.3524999999999998E-2</v>
      </c>
      <c r="AK11" s="137"/>
      <c r="AL11" s="137"/>
      <c r="AM11" s="137"/>
      <c r="AN11" s="137"/>
      <c r="AO11" s="137">
        <v>6.9454286759791026E-2</v>
      </c>
      <c r="AP11" s="137">
        <v>5.9032381894006378E-2</v>
      </c>
      <c r="AQ11" s="137">
        <v>5.5005903904843625E-2</v>
      </c>
      <c r="AR11" s="111">
        <v>7.5300000000000006E-2</v>
      </c>
      <c r="AS11" s="111">
        <v>6.4463514511728201E-2</v>
      </c>
      <c r="AT11" s="111">
        <v>5.2432536555766129E-2</v>
      </c>
      <c r="AU11" s="111">
        <v>5.8000000000000003E-2</v>
      </c>
      <c r="AV11" s="137">
        <v>5.8357962599389898E-2</v>
      </c>
      <c r="AW11" s="137">
        <v>9.4566343775740087E-3</v>
      </c>
      <c r="AX11" s="137">
        <v>9.090486402013119E-2</v>
      </c>
      <c r="AY11" s="137">
        <v>8.3600997275399339E-2</v>
      </c>
      <c r="AZ11" s="137">
        <v>8.8038651745308907E-2</v>
      </c>
      <c r="BA11" s="175">
        <v>7.5839826361896748E-2</v>
      </c>
      <c r="BB11" s="231">
        <v>6.7845652209096219E-2</v>
      </c>
      <c r="BC11" s="231">
        <v>6.1478355016267069E-2</v>
      </c>
      <c r="BD11" s="137">
        <v>6.9628825512302095E-2</v>
      </c>
      <c r="BE11" s="137">
        <v>7.0106243421469289E-2</v>
      </c>
      <c r="BF11" s="175">
        <v>7.911587796525904E-2</v>
      </c>
      <c r="BG11" s="137">
        <v>6.7261692438975493E-2</v>
      </c>
      <c r="BH11" s="137">
        <v>7.7381424015805847E-2</v>
      </c>
      <c r="BI11" s="137">
        <v>8.0861222821845505E-2</v>
      </c>
      <c r="BJ11" s="137">
        <v>8.864000562225266E-2</v>
      </c>
      <c r="BK11" s="137">
        <v>8.1768676497553677E-2</v>
      </c>
      <c r="BL11" s="137">
        <v>9.6047476924991798E-2</v>
      </c>
      <c r="BM11" s="137">
        <v>8.6022980114430644E-2</v>
      </c>
      <c r="BN11" s="137">
        <v>7.8070115681034793E-2</v>
      </c>
      <c r="BO11" s="137">
        <v>7.6274717257016927E-2</v>
      </c>
      <c r="BP11" s="137">
        <v>7.9435598352958145E-2</v>
      </c>
      <c r="BQ11" s="137">
        <v>8.4633503539464319E-2</v>
      </c>
      <c r="BR11" s="137">
        <v>5.2993122316778649E-2</v>
      </c>
      <c r="BS11" s="135">
        <f>'J-P'!AC67</f>
        <v>7.7241738872998705E-2</v>
      </c>
      <c r="BT11" s="135">
        <f>'J-P'!AD67</f>
        <v>8.5871141402060508E-2</v>
      </c>
      <c r="BU11" s="135">
        <f>'J-P'!AE67</f>
        <v>8.3073858904067932E-2</v>
      </c>
      <c r="BV11" s="135">
        <v>9.0271379042560621E-2</v>
      </c>
      <c r="BW11" s="135">
        <v>8.2548259253774639E-2</v>
      </c>
      <c r="BX11" s="137">
        <v>8.7304088128294946E-2</v>
      </c>
      <c r="BY11" s="137">
        <v>8.6852214406524075E-2</v>
      </c>
      <c r="BZ11" s="137">
        <v>0.10133321885414306</v>
      </c>
      <c r="CA11" s="137">
        <v>6.476598555298925E-2</v>
      </c>
      <c r="CB11" s="137">
        <v>8.1741209579254931E-2</v>
      </c>
      <c r="CC11" s="137">
        <v>9.8233159983077051E-2</v>
      </c>
      <c r="CD11" s="137">
        <f>'J-P'!AN67</f>
        <v>8.5471952867495649E-2</v>
      </c>
      <c r="CE11" s="111">
        <f t="shared" si="2"/>
        <v>8.5392350570603445E-2</v>
      </c>
      <c r="CF11" s="75" t="str">
        <f t="shared" si="0"/>
        <v>L</v>
      </c>
      <c r="CG11" s="228"/>
      <c r="CI11" s="82"/>
      <c r="CU11" s="98" t="s">
        <v>232</v>
      </c>
      <c r="CV11" s="76">
        <f>BF7</f>
        <v>0.37586513668767935</v>
      </c>
      <c r="CW11" s="76">
        <f>BF9</f>
        <v>2.316210011725231E-2</v>
      </c>
      <c r="CX11" s="76">
        <f>BF11</f>
        <v>7.911587796525904E-2</v>
      </c>
      <c r="CY11" s="76">
        <f>BF13</f>
        <v>7.0853277931318293E-2</v>
      </c>
      <c r="CZ11" s="76">
        <f>BF15</f>
        <v>8.9247969956027726E-3</v>
      </c>
      <c r="DA11" s="76">
        <f>BF17</f>
        <v>0.26304025553213223</v>
      </c>
      <c r="DB11" s="76">
        <f>+BF19</f>
        <v>3.5841051358109145E-2</v>
      </c>
      <c r="DC11" s="76">
        <f>+BF21</f>
        <v>6.0755161365913891E-2</v>
      </c>
      <c r="DD11" s="76"/>
      <c r="DE11" s="76"/>
      <c r="DH11" s="329" t="s">
        <v>68</v>
      </c>
      <c r="DI11" s="59">
        <v>0.86391081532477076</v>
      </c>
    </row>
    <row r="12" spans="2:119" ht="20.399999999999999">
      <c r="B12" s="458" t="s">
        <v>69</v>
      </c>
      <c r="C12" s="103" t="s">
        <v>84</v>
      </c>
      <c r="D12" s="60" t="s">
        <v>76</v>
      </c>
      <c r="E12" s="99">
        <f t="shared" si="1"/>
        <v>0.65717777777777775</v>
      </c>
      <c r="F12" s="99">
        <v>0.85</v>
      </c>
      <c r="G12" s="99">
        <v>0.89</v>
      </c>
      <c r="H12" s="99">
        <v>0.65930000000000011</v>
      </c>
      <c r="I12" s="99">
        <v>0.61299999999999999</v>
      </c>
      <c r="J12" s="99">
        <v>0.54799999999999993</v>
      </c>
      <c r="K12" s="99">
        <v>0.57969999999999999</v>
      </c>
      <c r="L12" s="99">
        <v>0.76459999999999995</v>
      </c>
      <c r="M12" s="99">
        <v>0.76019999999999999</v>
      </c>
      <c r="N12" s="99">
        <v>0.61919999999999997</v>
      </c>
      <c r="O12" s="99">
        <v>0.48060000000000003</v>
      </c>
      <c r="P12" s="99">
        <v>0.75825000000000009</v>
      </c>
      <c r="Q12" s="99">
        <v>0.67684999999999995</v>
      </c>
      <c r="R12" s="99">
        <v>0.61275000000000002</v>
      </c>
      <c r="S12" s="99">
        <v>0.44095000000000001</v>
      </c>
      <c r="T12" s="99">
        <v>0.68553333333333333</v>
      </c>
      <c r="U12" s="99">
        <v>0.71300000000000008</v>
      </c>
      <c r="V12" s="99">
        <v>0.62436666666666663</v>
      </c>
      <c r="W12" s="99">
        <v>0.87303333333333333</v>
      </c>
      <c r="X12" s="99">
        <v>0.72076666666666667</v>
      </c>
      <c r="Y12" s="99">
        <v>0.88392000000000004</v>
      </c>
      <c r="Z12" s="107">
        <v>0.78673999999999999</v>
      </c>
      <c r="AA12" s="109">
        <v>0.875</v>
      </c>
      <c r="AB12" s="99">
        <v>0.72093000000000007</v>
      </c>
      <c r="AC12" s="99">
        <v>0.93941999999999992</v>
      </c>
      <c r="AD12" s="99">
        <v>0.88670000000000004</v>
      </c>
      <c r="AE12" s="99">
        <v>0.88374999999999992</v>
      </c>
      <c r="AF12" s="99">
        <v>0.88107500000000005</v>
      </c>
      <c r="AG12" s="99">
        <v>0.87916666666666654</v>
      </c>
      <c r="AH12" s="109">
        <v>0.75577499999999997</v>
      </c>
      <c r="AI12" s="137">
        <v>0.67213037634408579</v>
      </c>
      <c r="AJ12" s="137">
        <v>0.72192499999999993</v>
      </c>
      <c r="AK12" s="137"/>
      <c r="AL12" s="137"/>
      <c r="AM12" s="137"/>
      <c r="AN12" s="137"/>
      <c r="AO12" s="137">
        <v>0.70437500000000008</v>
      </c>
      <c r="AP12" s="137">
        <v>0.81514112903225833</v>
      </c>
      <c r="AQ12" s="137">
        <v>0.67675347222222226</v>
      </c>
      <c r="AR12" s="135">
        <v>0.66997499999999999</v>
      </c>
      <c r="AS12" s="111">
        <v>0.71763392025089612</v>
      </c>
      <c r="AT12" s="135">
        <v>0.80821236559139775</v>
      </c>
      <c r="AU12" s="111">
        <v>0.86399999999999999</v>
      </c>
      <c r="AV12" s="137">
        <v>0.86397513440860196</v>
      </c>
      <c r="AW12" s="137">
        <v>0.9930555555555558</v>
      </c>
      <c r="AX12" s="135">
        <v>0.650497311827957</v>
      </c>
      <c r="AY12" s="135">
        <v>0.63632291666666674</v>
      </c>
      <c r="AZ12" s="135">
        <v>0.79481026785714293</v>
      </c>
      <c r="BA12" s="175">
        <v>0.81463194444444442</v>
      </c>
      <c r="BB12" s="231">
        <v>0.83522321428571422</v>
      </c>
      <c r="BC12" s="231">
        <v>0.85380847953216388</v>
      </c>
      <c r="BD12" s="137">
        <v>0.73733836206896552</v>
      </c>
      <c r="BE12" s="137">
        <v>0.83972916666666653</v>
      </c>
      <c r="BF12" s="175">
        <v>0.76848550440561525</v>
      </c>
      <c r="BG12" s="135">
        <v>0.8363194444444445</v>
      </c>
      <c r="BH12" s="135">
        <v>0.74991666666666668</v>
      </c>
      <c r="BI12" s="135">
        <v>0.64873655913978501</v>
      </c>
      <c r="BJ12" s="135">
        <v>0.77962500000000001</v>
      </c>
      <c r="BK12" s="135">
        <v>0.83909027777777789</v>
      </c>
      <c r="BL12" s="135">
        <v>0.72971527777777778</v>
      </c>
      <c r="BM12" s="135">
        <v>0.79689852150537632</v>
      </c>
      <c r="BN12" s="135">
        <v>0.80552419354838722</v>
      </c>
      <c r="BO12" s="135">
        <v>0.66183333333333338</v>
      </c>
      <c r="BP12" s="135">
        <v>0.60721102150537642</v>
      </c>
      <c r="BQ12" s="137">
        <v>0.88969097222222215</v>
      </c>
      <c r="BR12" s="137">
        <v>0.8772647849462365</v>
      </c>
      <c r="BS12" s="137">
        <f>'J-S'!AC98</f>
        <v>0.68768145161290328</v>
      </c>
      <c r="BT12" s="137">
        <f>'J-S'!AD98</f>
        <v>0.76555803571428582</v>
      </c>
      <c r="BU12" s="137">
        <f>'J-S'!AE98</f>
        <v>0.65741599462365596</v>
      </c>
      <c r="BV12" s="135">
        <v>0.66322569444444446</v>
      </c>
      <c r="BW12" s="135">
        <v>0.81093077956989257</v>
      </c>
      <c r="BX12" s="137">
        <v>0.88645138888888897</v>
      </c>
      <c r="BY12" s="135">
        <v>0.84572580645161288</v>
      </c>
      <c r="BZ12" s="135">
        <v>0.79456481481481478</v>
      </c>
      <c r="CA12" s="137">
        <v>0.90113500000000002</v>
      </c>
      <c r="CB12" s="137">
        <v>0.91984139784946239</v>
      </c>
      <c r="CC12" s="137">
        <v>0.85620277777777765</v>
      </c>
      <c r="CD12" s="391">
        <f>'J-S'!AN98</f>
        <v>0.84445075268817116</v>
      </c>
      <c r="CE12" s="111">
        <f t="shared" si="2"/>
        <v>0.80276532453632587</v>
      </c>
      <c r="CF12" s="366" t="str">
        <f t="shared" si="0"/>
        <v>L</v>
      </c>
      <c r="CG12" s="228"/>
      <c r="CI12" s="82"/>
      <c r="CU12" s="98" t="s">
        <v>171</v>
      </c>
      <c r="CV12" s="76">
        <f>+AS6</f>
        <v>0.73372082309267805</v>
      </c>
      <c r="CW12" s="76">
        <f>+AS8</f>
        <v>0.85365862007168458</v>
      </c>
      <c r="CX12" s="76">
        <f>+AS10</f>
        <v>0.86999146057347654</v>
      </c>
      <c r="CY12" s="76">
        <f>+AS12</f>
        <v>0.71763392025089612</v>
      </c>
      <c r="CZ12" s="76">
        <f>+AS14</f>
        <v>0.53605853046594976</v>
      </c>
      <c r="DA12" s="76">
        <f>+AS16</f>
        <v>0.90294777777777779</v>
      </c>
      <c r="DB12" s="76">
        <f>+AS18</f>
        <v>0.79115779569892486</v>
      </c>
      <c r="DC12" s="76">
        <f>+AS20</f>
        <v>0.89716939366786153</v>
      </c>
      <c r="DD12" s="76"/>
      <c r="DE12" s="76"/>
      <c r="DH12" s="332" t="s">
        <v>69</v>
      </c>
      <c r="DI12" s="59">
        <v>0.73484236391129043</v>
      </c>
    </row>
    <row r="13" spans="2:119" ht="20.399999999999999">
      <c r="B13" s="461"/>
      <c r="C13" s="103" t="s">
        <v>85</v>
      </c>
      <c r="D13" s="60" t="s">
        <v>76</v>
      </c>
      <c r="E13" s="99">
        <f t="shared" si="1"/>
        <v>0.13096666666666665</v>
      </c>
      <c r="F13" s="99">
        <v>0.2</v>
      </c>
      <c r="G13" s="99">
        <v>0.18590000000000001</v>
      </c>
      <c r="H13" s="99">
        <v>0.19059999999999999</v>
      </c>
      <c r="I13" s="99">
        <v>0.30599999999999999</v>
      </c>
      <c r="J13" s="99">
        <v>4.87E-2</v>
      </c>
      <c r="K13" s="99">
        <v>6.2E-2</v>
      </c>
      <c r="L13" s="99">
        <v>5.6799999999999996E-2</v>
      </c>
      <c r="M13" s="99">
        <v>0.08</v>
      </c>
      <c r="N13" s="99">
        <v>0.1414</v>
      </c>
      <c r="O13" s="99">
        <v>0.10730000000000001</v>
      </c>
      <c r="P13" s="99">
        <v>0.10805000000000001</v>
      </c>
      <c r="Q13" s="99">
        <v>0.28665000000000002</v>
      </c>
      <c r="R13" s="99">
        <v>0.26915</v>
      </c>
      <c r="S13" s="99">
        <v>8.1449999999999995E-2</v>
      </c>
      <c r="T13" s="99">
        <v>0.11976666666666665</v>
      </c>
      <c r="U13" s="99">
        <v>6.4666666666666664E-2</v>
      </c>
      <c r="V13" s="99">
        <v>0.23313333333333333</v>
      </c>
      <c r="W13" s="99">
        <v>0.11626666666666667</v>
      </c>
      <c r="X13" s="99">
        <v>0.26233333333333331</v>
      </c>
      <c r="Y13" s="99">
        <v>0.17246</v>
      </c>
      <c r="Z13" s="107">
        <v>0.18118000000000001</v>
      </c>
      <c r="AA13" s="109">
        <v>0.17417999999999997</v>
      </c>
      <c r="AB13" s="99">
        <v>0.17244055555555557</v>
      </c>
      <c r="AC13" s="99">
        <v>0.14502000000000001</v>
      </c>
      <c r="AD13" s="99">
        <v>0.35389999999999999</v>
      </c>
      <c r="AE13" s="99">
        <v>5.0075000000000001E-2</v>
      </c>
      <c r="AF13" s="99">
        <v>6.0749999999999998E-2</v>
      </c>
      <c r="AG13" s="99">
        <v>5.4206300817856976E-2</v>
      </c>
      <c r="AH13" s="109">
        <v>5.6025000000000005E-2</v>
      </c>
      <c r="AI13" s="137">
        <v>5.530039000956323E-2</v>
      </c>
      <c r="AJ13" s="137">
        <v>7.9074999999999993E-2</v>
      </c>
      <c r="AK13" s="137"/>
      <c r="AL13" s="137"/>
      <c r="AM13" s="137"/>
      <c r="AN13" s="137"/>
      <c r="AO13" s="137">
        <v>7.9171552926569605E-2</v>
      </c>
      <c r="AP13" s="137">
        <v>6.4070589180495671E-2</v>
      </c>
      <c r="AQ13" s="137">
        <v>7.6630424621933341E-2</v>
      </c>
      <c r="AR13" s="137">
        <v>4.6824999999999999E-2</v>
      </c>
      <c r="AS13" s="111">
        <v>6.9154513345799723E-2</v>
      </c>
      <c r="AT13" s="111">
        <v>2.2660389421352352E-2</v>
      </c>
      <c r="AU13" s="111">
        <v>4.2000000000000003E-2</v>
      </c>
      <c r="AV13" s="137">
        <v>4.2342276993637198E-2</v>
      </c>
      <c r="AW13" s="137">
        <v>5.0672160240095602E-3</v>
      </c>
      <c r="AX13" s="137">
        <v>5.7451513341238783E-2</v>
      </c>
      <c r="AY13" s="137">
        <v>7.4446459784223956E-2</v>
      </c>
      <c r="AZ13" s="137">
        <v>6.7121752257130129E-2</v>
      </c>
      <c r="BA13" s="175">
        <v>6.5655049683694705E-2</v>
      </c>
      <c r="BB13" s="231">
        <v>5.8440043083268271E-2</v>
      </c>
      <c r="BC13" s="231">
        <v>5.6286128349398203E-2</v>
      </c>
      <c r="BD13" s="137">
        <v>8.0750229516220406E-2</v>
      </c>
      <c r="BE13" s="137">
        <v>6.32275411669979E-2</v>
      </c>
      <c r="BF13" s="175">
        <v>7.0853277931318293E-2</v>
      </c>
      <c r="BG13" s="137">
        <v>5.843462757327194E-2</v>
      </c>
      <c r="BH13" s="137">
        <v>7.5788885423878474E-2</v>
      </c>
      <c r="BI13" s="137">
        <v>7.7605752115009821E-2</v>
      </c>
      <c r="BJ13" s="137">
        <v>7.6518151826822298E-2</v>
      </c>
      <c r="BK13" s="137">
        <v>6.8794637538351661E-2</v>
      </c>
      <c r="BL13" s="137">
        <v>7.8881215877279989E-2</v>
      </c>
      <c r="BM13" s="137">
        <v>7.2678556033895073E-2</v>
      </c>
      <c r="BN13" s="137">
        <v>8.0717325517099259E-2</v>
      </c>
      <c r="BO13" s="137">
        <v>8.0802021985547937E-2</v>
      </c>
      <c r="BP13" s="137">
        <v>6.2580293327953493E-2</v>
      </c>
      <c r="BQ13" s="137">
        <v>6.5764320616671132E-2</v>
      </c>
      <c r="BR13" s="137">
        <v>5.1673547340038539E-2</v>
      </c>
      <c r="BS13" s="135">
        <f>'J-S'!AC99</f>
        <v>4.7259296884860698E-2</v>
      </c>
      <c r="BT13" s="135">
        <f>'J-S'!AD99</f>
        <v>6.0978611409135547E-2</v>
      </c>
      <c r="BU13" s="135">
        <f>'J-S'!AE99</f>
        <v>6.9020581706125031E-2</v>
      </c>
      <c r="BV13" s="135">
        <v>5.9571932064113542E-2</v>
      </c>
      <c r="BW13" s="135">
        <v>7.4167884523918148E-2</v>
      </c>
      <c r="BX13" s="137">
        <v>6.8813728551269812E-2</v>
      </c>
      <c r="BY13" s="137">
        <v>6.1259250049127162E-2</v>
      </c>
      <c r="BZ13" s="137">
        <v>7.409271673645991E-2</v>
      </c>
      <c r="CA13" s="137">
        <v>5.0682095064026045E-2</v>
      </c>
      <c r="CB13" s="137">
        <v>4.1416631167543017E-2</v>
      </c>
      <c r="CC13" s="137">
        <v>0.1369088653820637</v>
      </c>
      <c r="CD13" s="137">
        <f>'J-S'!AN99</f>
        <v>5.6251566707798614E-2</v>
      </c>
      <c r="CE13" s="111">
        <f t="shared" si="2"/>
        <v>6.6701930020536773E-2</v>
      </c>
      <c r="CF13" s="75" t="str">
        <f t="shared" si="0"/>
        <v>L</v>
      </c>
      <c r="CG13" s="228"/>
      <c r="CU13" s="98" t="s">
        <v>172</v>
      </c>
      <c r="CV13" s="76">
        <f>+AS7</f>
        <v>0.39549233339829282</v>
      </c>
      <c r="CW13" s="76">
        <f>+AS9</f>
        <v>0.13640862677282226</v>
      </c>
      <c r="CX13" s="76">
        <f>+AS11</f>
        <v>6.4463514511728201E-2</v>
      </c>
      <c r="CY13" s="76">
        <f>+AS13</f>
        <v>6.9154513345799723E-2</v>
      </c>
      <c r="CZ13" s="76">
        <f>+AS15</f>
        <v>2.9051825026907431E-2</v>
      </c>
      <c r="DA13" s="76">
        <f>+AS17</f>
        <v>0.31108623354928799</v>
      </c>
      <c r="DB13" s="76">
        <f>+AS19</f>
        <v>4.6897456650398135E-2</v>
      </c>
      <c r="DC13" s="76">
        <f>+AS21</f>
        <v>3.8382326255964612E-2</v>
      </c>
      <c r="DD13" s="76"/>
      <c r="DE13" s="76"/>
      <c r="DH13" s="329" t="s">
        <v>313</v>
      </c>
      <c r="DI13" s="59">
        <v>1.011694836469534</v>
      </c>
    </row>
    <row r="14" spans="2:119" ht="20.399999999999999">
      <c r="B14" s="458" t="s">
        <v>313</v>
      </c>
      <c r="C14" s="103" t="s">
        <v>84</v>
      </c>
      <c r="D14" s="60" t="s">
        <v>76</v>
      </c>
      <c r="E14" s="99">
        <f t="shared" si="1"/>
        <v>0.61605555555555558</v>
      </c>
      <c r="F14" s="99">
        <v>0.85</v>
      </c>
      <c r="G14" s="99">
        <v>0.28189999999999998</v>
      </c>
      <c r="H14" s="99">
        <v>0.5161</v>
      </c>
      <c r="I14" s="99">
        <v>0.83019999999999994</v>
      </c>
      <c r="J14" s="99">
        <v>0.94700000000000006</v>
      </c>
      <c r="K14" s="99">
        <v>0.88080000000000003</v>
      </c>
      <c r="L14" s="99">
        <v>0.70810000000000006</v>
      </c>
      <c r="M14" s="99">
        <v>0.42799999999999999</v>
      </c>
      <c r="N14" s="99">
        <v>0.24710000000000001</v>
      </c>
      <c r="O14" s="99">
        <v>0.70530000000000004</v>
      </c>
      <c r="P14" s="99">
        <v>0.44500000000000001</v>
      </c>
      <c r="Q14" s="99">
        <v>0.66925000000000001</v>
      </c>
      <c r="R14" s="99">
        <v>0.66785000000000005</v>
      </c>
      <c r="S14" s="99">
        <v>0.61145000000000005</v>
      </c>
      <c r="T14" s="99">
        <v>0.36149999999999999</v>
      </c>
      <c r="U14" s="99">
        <v>0.44850000000000001</v>
      </c>
      <c r="V14" s="99">
        <v>0.53890000000000005</v>
      </c>
      <c r="W14" s="99">
        <v>0.86194999999999999</v>
      </c>
      <c r="X14" s="99">
        <v>0.53774999999999995</v>
      </c>
      <c r="Y14" s="99">
        <v>0.7026</v>
      </c>
      <c r="Z14" s="107">
        <v>0.87254999999999994</v>
      </c>
      <c r="AA14" s="109">
        <v>0.9636499999999999</v>
      </c>
      <c r="AB14" s="99">
        <v>0.64007916666666664</v>
      </c>
      <c r="AC14" s="99">
        <v>0.60530000000000006</v>
      </c>
      <c r="AD14" s="99">
        <v>0.38250000000000001</v>
      </c>
      <c r="AE14" s="99">
        <v>0.70589999999999997</v>
      </c>
      <c r="AF14" s="99">
        <v>0.79035</v>
      </c>
      <c r="AG14" s="99">
        <v>0.37757392473118301</v>
      </c>
      <c r="AH14" s="109">
        <v>0.44889999999999997</v>
      </c>
      <c r="AI14" s="137">
        <v>0.46421370967741904</v>
      </c>
      <c r="AJ14" s="137">
        <v>0.42204999999999998</v>
      </c>
      <c r="AK14" s="137"/>
      <c r="AL14" s="137"/>
      <c r="AM14" s="137"/>
      <c r="AN14" s="137"/>
      <c r="AO14" s="137">
        <v>0.48397222222222253</v>
      </c>
      <c r="AP14" s="137">
        <v>0.91297043010752699</v>
      </c>
      <c r="AQ14" s="137">
        <v>0.57499999999999996</v>
      </c>
      <c r="AR14" s="135">
        <v>0.2863</v>
      </c>
      <c r="AS14" s="111">
        <v>0.53605853046594976</v>
      </c>
      <c r="AT14" s="135">
        <v>0.50351102150537652</v>
      </c>
      <c r="AU14" s="111">
        <v>0.46400000000000002</v>
      </c>
      <c r="AV14" s="135">
        <v>0.46401989247309999</v>
      </c>
      <c r="AW14" s="135">
        <v>0.5</v>
      </c>
      <c r="AX14" s="137">
        <v>0.94690860215053796</v>
      </c>
      <c r="AY14" s="137">
        <v>0.96597222222222201</v>
      </c>
      <c r="AZ14" s="137">
        <v>0.96106150793650802</v>
      </c>
      <c r="BA14" s="135">
        <v>0.99652777777777768</v>
      </c>
      <c r="BB14" s="229">
        <v>0.98921957671957672</v>
      </c>
      <c r="BC14" s="229">
        <v>0.99361155413786995</v>
      </c>
      <c r="BD14" s="135">
        <v>0.82891656023839921</v>
      </c>
      <c r="BE14" s="135">
        <v>0.95486111111111105</v>
      </c>
      <c r="BF14" s="175">
        <v>0.96932127559194081</v>
      </c>
      <c r="BG14" s="175">
        <v>0.92291666666666661</v>
      </c>
      <c r="BH14" s="175">
        <v>0.99753787878787881</v>
      </c>
      <c r="BI14" s="175">
        <v>0.97110215053763449</v>
      </c>
      <c r="BJ14" s="175">
        <v>0.99565972222222221</v>
      </c>
      <c r="BK14" s="137">
        <v>0.95243055555555556</v>
      </c>
      <c r="BL14" s="137">
        <v>0.94918750000000007</v>
      </c>
      <c r="BM14" s="137">
        <v>0.9818010752688171</v>
      </c>
      <c r="BN14" s="137">
        <v>0.9701344086021505</v>
      </c>
      <c r="BO14" s="137">
        <v>0.96128472222222228</v>
      </c>
      <c r="BP14" s="137">
        <v>0.99529569892473124</v>
      </c>
      <c r="BQ14" s="137">
        <v>0.97673611111111114</v>
      </c>
      <c r="BR14" s="137">
        <v>0.95776881720430107</v>
      </c>
      <c r="BS14" s="137">
        <f>'J-TL'!AC50</f>
        <v>0.978494623655914</v>
      </c>
      <c r="BT14" s="137">
        <f>'J-TL'!AD50</f>
        <v>0.99367559523809501</v>
      </c>
      <c r="BU14" s="137">
        <f>'J-TL'!AE50</f>
        <v>0.98252688172043023</v>
      </c>
      <c r="BV14" s="137">
        <v>0.98854166666666665</v>
      </c>
      <c r="BW14" s="135">
        <v>0.72848118279569896</v>
      </c>
      <c r="BX14" s="135">
        <v>0.5072916666666667</v>
      </c>
      <c r="BY14" s="135">
        <v>0.69153225806451613</v>
      </c>
      <c r="BZ14" s="175">
        <v>0.9531787634408605</v>
      </c>
      <c r="CA14" s="137">
        <v>0.97164583333333332</v>
      </c>
      <c r="CB14" s="137">
        <v>0.98084677419354849</v>
      </c>
      <c r="CC14" s="137">
        <v>0.96319444444444446</v>
      </c>
      <c r="CD14" s="137">
        <f>'J-TL'!AN50</f>
        <v>0.95766129032258052</v>
      </c>
      <c r="CE14" s="111">
        <f t="shared" si="2"/>
        <v>0.89142258171189626</v>
      </c>
      <c r="CF14" s="366" t="str">
        <f t="shared" si="0"/>
        <v>J</v>
      </c>
      <c r="CG14" s="228"/>
      <c r="DH14" s="332" t="s">
        <v>314</v>
      </c>
      <c r="DI14" s="59">
        <v>0.8852263741243076</v>
      </c>
    </row>
    <row r="15" spans="2:119" ht="20.399999999999999">
      <c r="B15" s="461"/>
      <c r="C15" s="103" t="s">
        <v>85</v>
      </c>
      <c r="D15" s="60" t="s">
        <v>76</v>
      </c>
      <c r="E15" s="99">
        <f t="shared" si="1"/>
        <v>0.10412222222222224</v>
      </c>
      <c r="F15" s="99">
        <v>0.2</v>
      </c>
      <c r="G15" s="99">
        <v>0.17</v>
      </c>
      <c r="H15" s="99">
        <v>0.15529999999999999</v>
      </c>
      <c r="I15" s="99">
        <v>0.12279999999999999</v>
      </c>
      <c r="J15" s="99">
        <v>8.9399999999999993E-2</v>
      </c>
      <c r="K15" s="99">
        <v>8.2699999999999996E-2</v>
      </c>
      <c r="L15" s="99">
        <v>0.14980000000000002</v>
      </c>
      <c r="M15" s="99">
        <v>6.9199999999999998E-2</v>
      </c>
      <c r="N15" s="99">
        <v>6.9800000000000001E-2</v>
      </c>
      <c r="O15" s="99">
        <v>2.81E-2</v>
      </c>
      <c r="P15" s="99">
        <v>3.2899999999999999E-2</v>
      </c>
      <c r="Q15" s="99">
        <v>4.4999999999999999E-4</v>
      </c>
      <c r="R15" s="99">
        <v>7.2149999999999992E-2</v>
      </c>
      <c r="S15" s="99">
        <v>6.4850000000000005E-2</v>
      </c>
      <c r="T15" s="99">
        <v>7.5700000000000003E-2</v>
      </c>
      <c r="U15" s="99">
        <v>2.75E-2</v>
      </c>
      <c r="V15" s="99">
        <v>5.4350000000000002E-2</v>
      </c>
      <c r="W15" s="99">
        <v>2.545E-2</v>
      </c>
      <c r="X15" s="99">
        <v>5.5550000000000002E-2</v>
      </c>
      <c r="Y15" s="99">
        <v>0.14615</v>
      </c>
      <c r="Z15" s="107">
        <v>0.10425</v>
      </c>
      <c r="AA15" s="109">
        <v>0.11405</v>
      </c>
      <c r="AB15" s="99">
        <v>6.4445833333333327E-2</v>
      </c>
      <c r="AC15" s="99">
        <v>8.3449999999999996E-2</v>
      </c>
      <c r="AD15" s="99">
        <v>8.5150000000000003E-2</v>
      </c>
      <c r="AE15" s="99">
        <v>1.3999999999999999E-2</v>
      </c>
      <c r="AF15" s="99">
        <v>1.6750000000000001E-2</v>
      </c>
      <c r="AG15" s="99">
        <v>1.517794497035585E-2</v>
      </c>
      <c r="AH15" s="109">
        <v>1.985E-2</v>
      </c>
      <c r="AI15" s="137">
        <v>0.14488796671239126</v>
      </c>
      <c r="AJ15" s="137">
        <v>1.7850000000000001E-2</v>
      </c>
      <c r="AK15" s="137"/>
      <c r="AL15" s="137"/>
      <c r="AM15" s="137"/>
      <c r="AN15" s="137"/>
      <c r="AO15" s="137">
        <v>3.2077370035404104E-2</v>
      </c>
      <c r="AP15" s="137">
        <v>8.1670161485237341E-2</v>
      </c>
      <c r="AQ15" s="137">
        <v>1.2261593613895685E-2</v>
      </c>
      <c r="AR15" s="137">
        <v>1.4E-3</v>
      </c>
      <c r="AS15" s="111">
        <v>2.9051825026907431E-2</v>
      </c>
      <c r="AT15" s="111">
        <v>0.47784902491592546</v>
      </c>
      <c r="AU15" s="111">
        <v>8.0000000000000002E-3</v>
      </c>
      <c r="AV15" s="137">
        <v>7.8373507806248494E-3</v>
      </c>
      <c r="AW15" s="137">
        <v>4.6296296296296287E-2</v>
      </c>
      <c r="AX15" s="137">
        <v>7.1271607604730348E-3</v>
      </c>
      <c r="AY15" s="137">
        <v>7.4730844727236179E-2</v>
      </c>
      <c r="AZ15" s="137">
        <v>0.20998972348596515</v>
      </c>
      <c r="BA15" s="175">
        <v>0.252026796794385</v>
      </c>
      <c r="BB15" s="231">
        <v>0.98568948412698409</v>
      </c>
      <c r="BC15" s="231">
        <v>0.99269005847953218</v>
      </c>
      <c r="BD15" s="137">
        <v>0.76851851851851849</v>
      </c>
      <c r="BE15" s="137">
        <v>0.10931810402296345</v>
      </c>
      <c r="BF15" s="175">
        <v>8.9247969956027726E-3</v>
      </c>
      <c r="BG15" s="137">
        <v>9.1958411773544208E-3</v>
      </c>
      <c r="BH15" s="137">
        <v>2.2509121307795706E-3</v>
      </c>
      <c r="BI15" s="137">
        <v>4.7218391187680148E-3</v>
      </c>
      <c r="BJ15" s="137">
        <v>1.4465557852917079E-2</v>
      </c>
      <c r="BK15" s="137">
        <v>5.931422757466197E-3</v>
      </c>
      <c r="BL15" s="137">
        <v>1.5246057683195299E-2</v>
      </c>
      <c r="BM15" s="137">
        <v>1.6321903012902886E-2</v>
      </c>
      <c r="BN15" s="137">
        <v>8.5974439085947131E-3</v>
      </c>
      <c r="BO15" s="137">
        <v>9.9660184214536481E-3</v>
      </c>
      <c r="BP15" s="137">
        <v>5.4551129739099655E-3</v>
      </c>
      <c r="BQ15" s="137">
        <v>7.6035825563293925E-3</v>
      </c>
      <c r="BR15" s="137">
        <v>7.3418723535620956E-3</v>
      </c>
      <c r="BS15" s="135">
        <f>'J-TL'!AC51</f>
        <v>1.5520439498020851E-2</v>
      </c>
      <c r="BT15" s="135">
        <f>'J-TL'!AD51</f>
        <v>3.3438266542326401E-3</v>
      </c>
      <c r="BU15" s="135">
        <f>'J-TL'!AE51</f>
        <v>5.4338148697480179E-3</v>
      </c>
      <c r="BV15" s="135">
        <v>1.2063054129029065E-2</v>
      </c>
      <c r="BW15" s="135">
        <v>6.2934244014985164E-3</v>
      </c>
      <c r="BX15" s="137">
        <v>7.5351170692485262E-3</v>
      </c>
      <c r="BY15" s="137">
        <v>1.4637304572035416E-2</v>
      </c>
      <c r="BZ15" s="137">
        <v>2.2543971894848851E-2</v>
      </c>
      <c r="CA15" s="137">
        <v>1.2274740875672849E-2</v>
      </c>
      <c r="CB15" s="137">
        <v>1.5092984611550401E-2</v>
      </c>
      <c r="CC15" s="137">
        <v>2.256974754667648E-2</v>
      </c>
      <c r="CD15" s="137">
        <f>'J-TL'!AN51</f>
        <v>1.4202745247954949E-2</v>
      </c>
      <c r="CE15" s="111">
        <f t="shared" si="2"/>
        <v>1.2625930947543046E-2</v>
      </c>
      <c r="CF15" s="75" t="str">
        <f t="shared" si="0"/>
        <v>L</v>
      </c>
      <c r="CG15" s="228"/>
      <c r="DH15" s="329" t="s">
        <v>315</v>
      </c>
      <c r="DI15" s="59">
        <v>0.86942149837589622</v>
      </c>
    </row>
    <row r="16" spans="2:119" ht="20.399999999999999">
      <c r="B16" s="458" t="s">
        <v>314</v>
      </c>
      <c r="C16" s="103" t="s">
        <v>84</v>
      </c>
      <c r="D16" s="60" t="s">
        <v>76</v>
      </c>
      <c r="E16" s="99">
        <f t="shared" si="1"/>
        <v>0.87502222222222215</v>
      </c>
      <c r="F16" s="99">
        <v>0.85</v>
      </c>
      <c r="G16" s="99">
        <v>0.9738</v>
      </c>
      <c r="H16" s="99">
        <v>0.94489999999999996</v>
      </c>
      <c r="I16" s="99">
        <v>0.96290000000000009</v>
      </c>
      <c r="J16" s="99">
        <v>0.95299999999999996</v>
      </c>
      <c r="K16" s="99">
        <v>0.84989999999999999</v>
      </c>
      <c r="L16" s="99">
        <v>0.67290000000000005</v>
      </c>
      <c r="M16" s="99">
        <v>0.88800000000000001</v>
      </c>
      <c r="N16" s="99">
        <v>0.74029999999999996</v>
      </c>
      <c r="O16" s="99">
        <v>0.88950000000000007</v>
      </c>
      <c r="P16" s="99">
        <v>0.7299000000000001</v>
      </c>
      <c r="Q16" s="99">
        <v>0.73613333333333342</v>
      </c>
      <c r="R16" s="99">
        <v>0.97933333333333339</v>
      </c>
      <c r="S16" s="99">
        <v>0.88669999999999993</v>
      </c>
      <c r="T16" s="99">
        <v>0.95936666666666659</v>
      </c>
      <c r="U16" s="99">
        <v>0.92066666666666663</v>
      </c>
      <c r="V16" s="99">
        <v>0.68213333333333326</v>
      </c>
      <c r="W16" s="99">
        <v>0.96046666666666669</v>
      </c>
      <c r="X16" s="99">
        <v>0.90726666666666667</v>
      </c>
      <c r="Y16" s="99">
        <v>0.91566666666666663</v>
      </c>
      <c r="Z16" s="107">
        <v>0.78346666666666664</v>
      </c>
      <c r="AA16" s="109">
        <v>0.83953333333333335</v>
      </c>
      <c r="AB16" s="99">
        <v>0.85838611111111118</v>
      </c>
      <c r="AC16" s="99">
        <v>0.9189666666666666</v>
      </c>
      <c r="AD16" s="99">
        <v>0.92656666666666665</v>
      </c>
      <c r="AE16" s="99">
        <v>0.68909999999999993</v>
      </c>
      <c r="AF16" s="99">
        <v>0.63560000000000005</v>
      </c>
      <c r="AG16" s="99">
        <v>0.83771505376344102</v>
      </c>
      <c r="AH16" s="109">
        <v>0.96396666666666653</v>
      </c>
      <c r="AI16" s="137">
        <v>0.95279569892473137</v>
      </c>
      <c r="AJ16" s="137">
        <v>0.77839999999999998</v>
      </c>
      <c r="AK16" s="137"/>
      <c r="AL16" s="137"/>
      <c r="AM16" s="137"/>
      <c r="AN16" s="137"/>
      <c r="AO16" s="137">
        <v>0.96929166666666677</v>
      </c>
      <c r="AP16" s="137">
        <v>0.92041666666666699</v>
      </c>
      <c r="AQ16" s="137">
        <v>0.91326388888888899</v>
      </c>
      <c r="AR16" s="137">
        <v>0.93336666666666668</v>
      </c>
      <c r="AS16" s="111">
        <v>0.90294777777777779</v>
      </c>
      <c r="AT16" s="137">
        <v>0.91220340501792097</v>
      </c>
      <c r="AU16" s="111">
        <v>0.94499999999999995</v>
      </c>
      <c r="AV16" s="137">
        <v>0.9451523297491039</v>
      </c>
      <c r="AW16" s="137">
        <v>1</v>
      </c>
      <c r="AX16" s="137">
        <v>0.88119623655913959</v>
      </c>
      <c r="AY16" s="137">
        <v>0.88993055555555556</v>
      </c>
      <c r="AZ16" s="137">
        <v>0.9220982142857147</v>
      </c>
      <c r="BA16" s="135">
        <v>0.87893518518518521</v>
      </c>
      <c r="BB16" s="229">
        <v>0.91687996031746033</v>
      </c>
      <c r="BC16" s="229">
        <v>0.93028752436647177</v>
      </c>
      <c r="BD16" s="135">
        <v>0.96232279693486589</v>
      </c>
      <c r="BE16" s="135">
        <v>0.95243055555555556</v>
      </c>
      <c r="BF16" s="175">
        <v>0.92606837189095259</v>
      </c>
      <c r="BG16" s="175">
        <v>0.94081481481481477</v>
      </c>
      <c r="BH16" s="175">
        <v>0.9284494949494948</v>
      </c>
      <c r="BI16" s="175">
        <v>0.91326612903225801</v>
      </c>
      <c r="BJ16" s="175">
        <v>0.93673148148148166</v>
      </c>
      <c r="BK16" s="137">
        <v>0.87025462962962974</v>
      </c>
      <c r="BL16" s="137">
        <v>0.96907407407407398</v>
      </c>
      <c r="BM16" s="137">
        <v>0.86674731182795706</v>
      </c>
      <c r="BN16" s="137">
        <v>0.93828405017921135</v>
      </c>
      <c r="BO16" s="137">
        <v>0.94201388888888893</v>
      </c>
      <c r="BP16" s="137">
        <v>0.94459229390680999</v>
      </c>
      <c r="BQ16" s="137">
        <v>0.93036111111111108</v>
      </c>
      <c r="BR16" s="137">
        <v>0.93223118279569894</v>
      </c>
      <c r="BS16" s="137">
        <f>MX!AC50</f>
        <v>0.94896057347670226</v>
      </c>
      <c r="BT16" s="137">
        <f>MX!AD50</f>
        <v>0.93790674603174606</v>
      </c>
      <c r="BU16" s="137">
        <f>MX!AE50</f>
        <v>0.89339157706093186</v>
      </c>
      <c r="BV16" s="137">
        <v>0.9512222222222223</v>
      </c>
      <c r="BW16" s="137">
        <v>0.92983870967741933</v>
      </c>
      <c r="BX16" s="137">
        <v>0.9323703703703704</v>
      </c>
      <c r="BY16" s="137">
        <v>0.90154569892473113</v>
      </c>
      <c r="BZ16" s="137">
        <v>0.91974462365591403</v>
      </c>
      <c r="CA16" s="137">
        <v>0.95462962962962961</v>
      </c>
      <c r="CB16" s="135">
        <v>0.7750134408602154</v>
      </c>
      <c r="CC16" s="137">
        <v>0.86090277777777791</v>
      </c>
      <c r="CD16" s="137">
        <f>MX!AN50</f>
        <v>0.91472669669040652</v>
      </c>
      <c r="CE16" s="111">
        <f t="shared" si="2"/>
        <v>0.9100210888648389</v>
      </c>
      <c r="CF16" s="75" t="str">
        <f t="shared" si="0"/>
        <v>J</v>
      </c>
      <c r="CG16" s="228"/>
      <c r="DH16" s="332" t="s">
        <v>316</v>
      </c>
      <c r="DI16" s="59">
        <v>0.84730278783296675</v>
      </c>
    </row>
    <row r="17" spans="2:85" ht="20.399999999999999">
      <c r="B17" s="461"/>
      <c r="C17" s="103" t="s">
        <v>85</v>
      </c>
      <c r="D17" s="60" t="s">
        <v>76</v>
      </c>
      <c r="E17" s="99">
        <f t="shared" si="1"/>
        <v>0.26215555555555553</v>
      </c>
      <c r="F17" s="99">
        <v>0.3</v>
      </c>
      <c r="G17" s="99">
        <v>0.23960000000000001</v>
      </c>
      <c r="H17" s="99">
        <v>0.24979999999999999</v>
      </c>
      <c r="I17" s="99">
        <v>0.2253</v>
      </c>
      <c r="J17" s="99">
        <v>0.19670000000000001</v>
      </c>
      <c r="K17" s="99">
        <v>0.21109999999999998</v>
      </c>
      <c r="L17" s="99">
        <v>0.21440000000000001</v>
      </c>
      <c r="M17" s="99">
        <v>0.4133</v>
      </c>
      <c r="N17" s="99">
        <v>0.31440000000000001</v>
      </c>
      <c r="O17" s="99">
        <v>0.29480000000000001</v>
      </c>
      <c r="P17" s="99">
        <v>0.23653333333333335</v>
      </c>
      <c r="Q17" s="99">
        <v>0.28489999999999999</v>
      </c>
      <c r="R17" s="99">
        <v>0.23686666666666667</v>
      </c>
      <c r="S17" s="99">
        <v>0.29560000000000003</v>
      </c>
      <c r="T17" s="99">
        <v>0.22673333333333334</v>
      </c>
      <c r="U17" s="99">
        <v>0.26933333333333337</v>
      </c>
      <c r="V17" s="99">
        <v>0.24236666666666665</v>
      </c>
      <c r="W17" s="99">
        <v>0.21419999999999997</v>
      </c>
      <c r="X17" s="99">
        <v>0.31236666666666663</v>
      </c>
      <c r="Y17" s="99">
        <v>0.31456666666666666</v>
      </c>
      <c r="Z17" s="107">
        <v>0.34949999999999998</v>
      </c>
      <c r="AA17" s="109">
        <v>0.30550000000000005</v>
      </c>
      <c r="AB17" s="99">
        <v>0.27403888888888889</v>
      </c>
      <c r="AC17" s="99">
        <v>0.29600000000000004</v>
      </c>
      <c r="AD17" s="99">
        <v>0.20706666666666665</v>
      </c>
      <c r="AE17" s="99">
        <v>0.27456666666666668</v>
      </c>
      <c r="AF17" s="99">
        <v>0.2814666666666667</v>
      </c>
      <c r="AG17" s="99">
        <v>0.29663178165311338</v>
      </c>
      <c r="AH17" s="109">
        <v>0.26299999999999996</v>
      </c>
      <c r="AI17" s="137">
        <v>0.2886364352731387</v>
      </c>
      <c r="AJ17" s="137">
        <v>0.31990000000000002</v>
      </c>
      <c r="AK17" s="137"/>
      <c r="AL17" s="137"/>
      <c r="AM17" s="137"/>
      <c r="AN17" s="137"/>
      <c r="AO17" s="137">
        <v>0.2985835603163754</v>
      </c>
      <c r="AP17" s="137">
        <v>0.31626235603534031</v>
      </c>
      <c r="AQ17" s="137">
        <v>0.31915191806139065</v>
      </c>
      <c r="AR17" s="137">
        <v>0.30153333333333338</v>
      </c>
      <c r="AS17" s="111">
        <v>0.31108623354928799</v>
      </c>
      <c r="AT17" s="111">
        <v>0.19958648617024632</v>
      </c>
      <c r="AU17" s="111">
        <v>0.17599999999999999</v>
      </c>
      <c r="AV17" s="137">
        <v>0.1763565359406627</v>
      </c>
      <c r="AW17" s="137">
        <v>0</v>
      </c>
      <c r="AX17" s="137">
        <v>0.22049424451123598</v>
      </c>
      <c r="AY17" s="137">
        <v>0.21151591887940432</v>
      </c>
      <c r="AZ17" s="137">
        <v>0.31082755897795061</v>
      </c>
      <c r="BA17" s="175">
        <v>0.25821596059255159</v>
      </c>
      <c r="BB17" s="231">
        <v>0.2126838683237775</v>
      </c>
      <c r="BC17" s="231">
        <v>0.29198504662877361</v>
      </c>
      <c r="BD17" s="137">
        <v>0.29988176860380467</v>
      </c>
      <c r="BE17" s="137">
        <v>0.27010678568789021</v>
      </c>
      <c r="BF17" s="175">
        <v>0.26304025553213223</v>
      </c>
      <c r="BG17" s="137">
        <v>0.18544395819329429</v>
      </c>
      <c r="BH17" s="137">
        <v>0.19732769492944199</v>
      </c>
      <c r="BI17" s="137">
        <v>0.26727121018659067</v>
      </c>
      <c r="BJ17" s="137">
        <v>0.27665025871208293</v>
      </c>
      <c r="BK17" s="137">
        <v>0.35449586923873128</v>
      </c>
      <c r="BL17" s="137">
        <v>0.29424083119680933</v>
      </c>
      <c r="BM17" s="137">
        <v>0.2746131549595196</v>
      </c>
      <c r="BN17" s="137">
        <v>0.24282835443039918</v>
      </c>
      <c r="BO17" s="137">
        <v>0.23686633723985562</v>
      </c>
      <c r="BP17" s="137">
        <v>0.30156253206344991</v>
      </c>
      <c r="BQ17" s="137">
        <v>0.32441420892402134</v>
      </c>
      <c r="BR17" s="137">
        <v>0.20076865631139065</v>
      </c>
      <c r="BS17" s="135">
        <f>MX!AC51</f>
        <v>0.20993636056967038</v>
      </c>
      <c r="BT17" s="137">
        <f>MX!AD51</f>
        <v>0.32353525861105703</v>
      </c>
      <c r="BU17" s="137">
        <f>MX!AE51</f>
        <v>0.36509670408008116</v>
      </c>
      <c r="BV17" s="137">
        <v>0.32877039845584199</v>
      </c>
      <c r="BW17" s="137">
        <v>0.36533685725379605</v>
      </c>
      <c r="BX17" s="137">
        <v>0.35529551258011122</v>
      </c>
      <c r="BY17" s="137">
        <v>0.33399843319741435</v>
      </c>
      <c r="BZ17" s="137">
        <v>0.34985854019863366</v>
      </c>
      <c r="CA17" s="137">
        <v>0.3002441590896332</v>
      </c>
      <c r="CB17" s="137">
        <v>0.29796576944513503</v>
      </c>
      <c r="CC17" s="137">
        <v>0.30954908587563845</v>
      </c>
      <c r="CD17" s="137">
        <f>MX!AN51</f>
        <v>0.31677530577738811</v>
      </c>
      <c r="CE17" s="111">
        <f t="shared" si="2"/>
        <v>0.32136353209453339</v>
      </c>
      <c r="CF17" s="366" t="str">
        <f t="shared" si="0"/>
        <v>J</v>
      </c>
      <c r="CG17" s="228"/>
    </row>
    <row r="18" spans="2:85" ht="20.399999999999999">
      <c r="B18" s="458" t="s">
        <v>315</v>
      </c>
      <c r="C18" s="103" t="s">
        <v>84</v>
      </c>
      <c r="D18" s="60" t="s">
        <v>76</v>
      </c>
      <c r="E18" s="99">
        <f t="shared" si="1"/>
        <v>0.90031111111111095</v>
      </c>
      <c r="F18" s="99">
        <v>0.85</v>
      </c>
      <c r="G18" s="99">
        <v>0.95140000000000002</v>
      </c>
      <c r="H18" s="99">
        <v>0.82940000000000003</v>
      </c>
      <c r="I18" s="99">
        <v>0.96040000000000003</v>
      </c>
      <c r="J18" s="99">
        <v>0.90799999999999992</v>
      </c>
      <c r="K18" s="99">
        <v>0.95239999999999991</v>
      </c>
      <c r="L18" s="99">
        <v>0.73640000000000005</v>
      </c>
      <c r="M18" s="99">
        <v>0.90359999999999996</v>
      </c>
      <c r="N18" s="99">
        <v>0.94819999999999993</v>
      </c>
      <c r="O18" s="99">
        <v>0.91299999999999992</v>
      </c>
      <c r="P18" s="99">
        <v>0.6341</v>
      </c>
      <c r="Q18" s="99">
        <v>0.60943333333333338</v>
      </c>
      <c r="R18" s="99">
        <v>0.60256666666666658</v>
      </c>
      <c r="S18" s="99">
        <v>0.63946666666666674</v>
      </c>
      <c r="T18" s="99">
        <v>0.62193333333333334</v>
      </c>
      <c r="U18" s="99">
        <v>0.6263333333333333</v>
      </c>
      <c r="V18" s="99">
        <v>0.63586666666666669</v>
      </c>
      <c r="W18" s="99">
        <v>0.89293333333333325</v>
      </c>
      <c r="X18" s="99">
        <v>0.94423333333333337</v>
      </c>
      <c r="Y18" s="99">
        <v>0.88603333333333334</v>
      </c>
      <c r="Z18" s="107">
        <v>0.93153333333333332</v>
      </c>
      <c r="AA18" s="109">
        <v>0.94580000000000009</v>
      </c>
      <c r="AB18" s="99">
        <v>0.74751944444444451</v>
      </c>
      <c r="AC18" s="99">
        <v>0.89933333333333332</v>
      </c>
      <c r="AD18" s="99">
        <v>0.81453333333333333</v>
      </c>
      <c r="AE18" s="99">
        <v>0.8561333333333333</v>
      </c>
      <c r="AF18" s="99">
        <v>0.67156666666666676</v>
      </c>
      <c r="AG18" s="99">
        <v>0.95788530465949828</v>
      </c>
      <c r="AH18" s="109">
        <v>0.87790000000000001</v>
      </c>
      <c r="AI18" s="137">
        <v>0.95339605734766997</v>
      </c>
      <c r="AJ18" s="137">
        <v>0.97186666666666666</v>
      </c>
      <c r="AK18" s="137"/>
      <c r="AL18" s="137"/>
      <c r="AM18" s="137"/>
      <c r="AN18" s="137"/>
      <c r="AO18" s="137">
        <v>0.95588888888888901</v>
      </c>
      <c r="AP18" s="137">
        <v>0.63952508960573484</v>
      </c>
      <c r="AQ18" s="137">
        <v>0.61354166666666687</v>
      </c>
      <c r="AR18" s="135">
        <v>0.77496666666666669</v>
      </c>
      <c r="AS18" s="111">
        <v>0.79115779569892486</v>
      </c>
      <c r="AT18" s="135">
        <v>0.76555555555555566</v>
      </c>
      <c r="AU18" s="111">
        <v>0.94499999999999995</v>
      </c>
      <c r="AV18" s="137">
        <v>0.94485663082437299</v>
      </c>
      <c r="AW18" s="137">
        <v>0.99768518518518545</v>
      </c>
      <c r="AX18" s="137">
        <v>0.96461021505376332</v>
      </c>
      <c r="AY18" s="137">
        <v>0.95524074074074061</v>
      </c>
      <c r="AZ18" s="137">
        <v>0.96143849206349163</v>
      </c>
      <c r="BA18" s="135">
        <v>0.9503842592592594</v>
      </c>
      <c r="BB18" s="229">
        <v>0.91398313492063477</v>
      </c>
      <c r="BC18" s="229">
        <v>0.85702729044834303</v>
      </c>
      <c r="BD18" s="135">
        <v>0.92519618910782719</v>
      </c>
      <c r="BE18" s="135">
        <v>0.79922685185185183</v>
      </c>
      <c r="BF18" s="175">
        <v>0.87470145518808173</v>
      </c>
      <c r="BG18" s="175">
        <v>0.87703703703703706</v>
      </c>
      <c r="BH18" s="175">
        <v>0.95492424242424245</v>
      </c>
      <c r="BI18" s="175">
        <v>0.93317204301075263</v>
      </c>
      <c r="BJ18" s="175">
        <v>0.91080092592592587</v>
      </c>
      <c r="BK18" s="137">
        <v>0.9611898148148148</v>
      </c>
      <c r="BL18" s="137">
        <v>0.90811388888889011</v>
      </c>
      <c r="BM18" s="137">
        <v>0.74601702508960577</v>
      </c>
      <c r="BN18" s="137">
        <v>0.62174283154121868</v>
      </c>
      <c r="BO18" s="135">
        <v>0.83431018518518518</v>
      </c>
      <c r="BP18" s="135">
        <v>0.87374999999999992</v>
      </c>
      <c r="BQ18" s="137">
        <v>0.9146157407407407</v>
      </c>
      <c r="BR18" s="137">
        <v>0.9607437275985663</v>
      </c>
      <c r="BS18" s="137">
        <f>AF!AC50</f>
        <v>0.92880824372759863</v>
      </c>
      <c r="BT18" s="137">
        <f>AF!AD50</f>
        <v>0.88730158730158737</v>
      </c>
      <c r="BU18" s="137">
        <f>AF!AE50</f>
        <v>0.72733870967741943</v>
      </c>
      <c r="BV18" s="135">
        <v>0.81298148148148142</v>
      </c>
      <c r="BW18" s="137">
        <v>0.95026881720430101</v>
      </c>
      <c r="BX18" s="137">
        <v>0.94645833333333329</v>
      </c>
      <c r="BY18" s="137">
        <v>0.94785842293906819</v>
      </c>
      <c r="BZ18" s="137">
        <v>0.89329301075268841</v>
      </c>
      <c r="CA18" s="137">
        <v>0.93776388888888873</v>
      </c>
      <c r="CB18" s="135">
        <v>0.63766129032258034</v>
      </c>
      <c r="CC18" s="135">
        <v>0.63967592592592604</v>
      </c>
      <c r="CD18" s="135">
        <f>AF!AN50</f>
        <v>0.63876941457586611</v>
      </c>
      <c r="CE18" s="111">
        <f t="shared" si="2"/>
        <v>0.82901492717756164</v>
      </c>
      <c r="CF18" s="75" t="str">
        <f t="shared" si="0"/>
        <v>L</v>
      </c>
      <c r="CG18" s="228"/>
    </row>
    <row r="19" spans="2:85" ht="20.399999999999999">
      <c r="B19" s="461"/>
      <c r="C19" s="103" t="s">
        <v>85</v>
      </c>
      <c r="D19" s="60" t="s">
        <v>76</v>
      </c>
      <c r="E19" s="99">
        <f t="shared" si="1"/>
        <v>0.12080000000000002</v>
      </c>
      <c r="F19" s="99">
        <v>0.18</v>
      </c>
      <c r="G19" s="99">
        <v>0.18529999999999999</v>
      </c>
      <c r="H19" s="99">
        <v>0.17190000000000003</v>
      </c>
      <c r="I19" s="99">
        <v>0.1474</v>
      </c>
      <c r="J19" s="99">
        <v>7.9500000000000001E-2</v>
      </c>
      <c r="K19" s="99">
        <v>0.1052</v>
      </c>
      <c r="L19" s="99">
        <v>9.2300000000000007E-2</v>
      </c>
      <c r="M19" s="99">
        <v>0.10349999999999999</v>
      </c>
      <c r="N19" s="99">
        <v>0.10980000000000001</v>
      </c>
      <c r="O19" s="99">
        <v>9.2300000000000007E-2</v>
      </c>
      <c r="P19" s="99">
        <v>7.0966666666666664E-2</v>
      </c>
      <c r="Q19" s="99">
        <v>6.7333333333333342E-2</v>
      </c>
      <c r="R19" s="99">
        <v>0.1221</v>
      </c>
      <c r="S19" s="99">
        <v>6.7099999999999993E-2</v>
      </c>
      <c r="T19" s="99">
        <v>7.0866666666666675E-2</v>
      </c>
      <c r="U19" s="99">
        <v>8.7333333333333332E-2</v>
      </c>
      <c r="V19" s="99">
        <v>9.2766666666666664E-2</v>
      </c>
      <c r="W19" s="99">
        <v>0.10359999999999998</v>
      </c>
      <c r="X19" s="99">
        <v>6.9999999999999993E-2</v>
      </c>
      <c r="Y19" s="99">
        <v>6.9733333333333328E-2</v>
      </c>
      <c r="Z19" s="107">
        <v>7.6799999999999993E-2</v>
      </c>
      <c r="AA19" s="109">
        <v>7.2499999999999995E-2</v>
      </c>
      <c r="AB19" s="99">
        <v>8.0924999999999997E-2</v>
      </c>
      <c r="AC19" s="99">
        <v>6.7933333333333332E-2</v>
      </c>
      <c r="AD19" s="99">
        <v>7.2133333333333327E-2</v>
      </c>
      <c r="AE19" s="99">
        <v>3.0366666666666667E-2</v>
      </c>
      <c r="AF19" s="99">
        <v>3.2066666666666667E-2</v>
      </c>
      <c r="AG19" s="99">
        <v>2.8786981661102103E-2</v>
      </c>
      <c r="AH19" s="109">
        <v>3.0733333333333335E-2</v>
      </c>
      <c r="AI19" s="137">
        <v>3.7398129844290133E-2</v>
      </c>
      <c r="AJ19" s="137">
        <v>3.5366666666666664E-2</v>
      </c>
      <c r="AK19" s="137"/>
      <c r="AL19" s="137"/>
      <c r="AM19" s="137"/>
      <c r="AN19" s="137"/>
      <c r="AO19" s="137">
        <v>2.8974339816401035E-2</v>
      </c>
      <c r="AP19" s="137">
        <v>5.0918122278971571E-2</v>
      </c>
      <c r="AQ19" s="137">
        <v>8.9328154489951392E-2</v>
      </c>
      <c r="AR19" s="111">
        <v>2.9899999999999999E-2</v>
      </c>
      <c r="AS19" s="111">
        <v>4.6897456650398135E-2</v>
      </c>
      <c r="AT19" s="111">
        <v>4.4711361149480766E-2</v>
      </c>
      <c r="AU19" s="111">
        <v>1.9E-2</v>
      </c>
      <c r="AV19" s="137">
        <v>1.8538945151267833E-2</v>
      </c>
      <c r="AW19" s="137">
        <v>6.7977108495976398E-3</v>
      </c>
      <c r="AX19" s="137">
        <v>3.2429288056928567E-2</v>
      </c>
      <c r="AY19" s="137">
        <v>3.4019805699775939E-2</v>
      </c>
      <c r="AZ19" s="137">
        <v>3.719713085833104E-2</v>
      </c>
      <c r="BA19" s="135">
        <v>3.7178971042368766E-2</v>
      </c>
      <c r="BB19" s="229">
        <v>3.1481324214796311E-2</v>
      </c>
      <c r="BC19" s="229">
        <v>2.403452610304585E-2</v>
      </c>
      <c r="BD19" s="135">
        <v>3.7309282349203006E-2</v>
      </c>
      <c r="BE19" s="135">
        <v>4.4308127455324815E-2</v>
      </c>
      <c r="BF19" s="175">
        <v>3.5841051358109145E-2</v>
      </c>
      <c r="BG19" s="175">
        <v>3.3708165995924147E-2</v>
      </c>
      <c r="BH19" s="175">
        <v>3.4437153915262857E-2</v>
      </c>
      <c r="BI19" s="175">
        <v>3.6805806471437781E-2</v>
      </c>
      <c r="BJ19" s="175">
        <v>2.8901702608808966E-2</v>
      </c>
      <c r="BK19" s="137">
        <v>3.2327467852283555E-2</v>
      </c>
      <c r="BL19" s="137">
        <v>3.6292436903550267E-2</v>
      </c>
      <c r="BM19" s="137">
        <v>3.2210799381658391E-2</v>
      </c>
      <c r="BN19" s="137">
        <v>3.7517921282707804E-2</v>
      </c>
      <c r="BO19" s="137">
        <v>4.2118616410035691E-2</v>
      </c>
      <c r="BP19" s="137">
        <v>4.2747318237193133E-2</v>
      </c>
      <c r="BQ19" s="137">
        <v>4.1416305084367507E-2</v>
      </c>
      <c r="BR19" s="137">
        <v>3.160892215407967E-2</v>
      </c>
      <c r="BS19" s="135">
        <f>AF!AC51</f>
        <v>3.7420372820096165E-2</v>
      </c>
      <c r="BT19" s="135">
        <f>AF!AD51</f>
        <v>3.7641051203664455E-2</v>
      </c>
      <c r="BU19" s="135">
        <f>AF!AE51</f>
        <v>5.1663516306689639E-2</v>
      </c>
      <c r="BV19" s="135">
        <v>3.0397313568462717E-2</v>
      </c>
      <c r="BW19" s="135">
        <v>4.5032082284505524E-2</v>
      </c>
      <c r="BX19" s="137">
        <v>3.2550157887688315E-2</v>
      </c>
      <c r="BY19" s="137">
        <v>3.5589893425867151E-2</v>
      </c>
      <c r="BZ19" s="137">
        <v>4.1081775208406564E-2</v>
      </c>
      <c r="CA19" s="137">
        <v>3.847803020385366E-2</v>
      </c>
      <c r="CB19" s="137">
        <v>5.5938201803350067E-2</v>
      </c>
      <c r="CC19" s="137">
        <v>3.2550366808411078E-2</v>
      </c>
      <c r="CD19" s="137">
        <f>AF!AN51</f>
        <v>2.9817305489658524E-2</v>
      </c>
      <c r="CE19" s="111">
        <f t="shared" si="2"/>
        <v>3.9013338917554485E-2</v>
      </c>
      <c r="CF19" s="75" t="str">
        <f t="shared" si="0"/>
        <v>L</v>
      </c>
      <c r="CG19" s="228"/>
    </row>
    <row r="20" spans="2:85" ht="20.399999999999999">
      <c r="B20" s="458" t="s">
        <v>316</v>
      </c>
      <c r="C20" s="103" t="s">
        <v>84</v>
      </c>
      <c r="D20" s="60" t="s">
        <v>76</v>
      </c>
      <c r="E20" s="99">
        <f t="shared" si="1"/>
        <v>0.83686666666666676</v>
      </c>
      <c r="F20" s="99">
        <v>0.85</v>
      </c>
      <c r="G20" s="99">
        <v>0.88019999999999998</v>
      </c>
      <c r="H20" s="99">
        <v>0.80290000000000006</v>
      </c>
      <c r="I20" s="99">
        <v>0.87780000000000002</v>
      </c>
      <c r="J20" s="99">
        <v>0.95</v>
      </c>
      <c r="K20" s="99">
        <v>0.79400000000000004</v>
      </c>
      <c r="L20" s="99">
        <v>0.53880000000000006</v>
      </c>
      <c r="M20" s="99">
        <v>0.92579999999999996</v>
      </c>
      <c r="N20" s="99">
        <v>0.93659999999999999</v>
      </c>
      <c r="O20" s="99">
        <v>0.82569999999999988</v>
      </c>
      <c r="P20" s="99">
        <v>0.92359999999999998</v>
      </c>
      <c r="Q20" s="99">
        <v>0.90044999999999997</v>
      </c>
      <c r="R20" s="99">
        <v>0.65934999999999999</v>
      </c>
      <c r="S20" s="99">
        <v>0.93609999999999993</v>
      </c>
      <c r="T20" s="99">
        <v>0.87145000000000006</v>
      </c>
      <c r="U20" s="99">
        <v>0.83799999999999997</v>
      </c>
      <c r="V20" s="99">
        <v>0.94525000000000003</v>
      </c>
      <c r="W20" s="99">
        <v>0.88945000000000007</v>
      </c>
      <c r="X20" s="99">
        <v>0.92469999999999997</v>
      </c>
      <c r="Y20" s="99">
        <v>0.93114999999999992</v>
      </c>
      <c r="Z20" s="107">
        <v>0.72919999999999996</v>
      </c>
      <c r="AA20" s="109">
        <v>0.91139999999999999</v>
      </c>
      <c r="AB20" s="99">
        <v>0.87167500000000009</v>
      </c>
      <c r="AC20" s="99">
        <v>0.92799999999999994</v>
      </c>
      <c r="AD20" s="99">
        <v>0.92060000000000008</v>
      </c>
      <c r="AE20" s="99">
        <v>0.86160000000000003</v>
      </c>
      <c r="AF20" s="99">
        <v>0.78734999999999999</v>
      </c>
      <c r="AG20" s="99">
        <v>0.87723790322580653</v>
      </c>
      <c r="AH20" s="99">
        <v>0.94264999999999999</v>
      </c>
      <c r="AI20" s="111">
        <v>0.9329905913978489</v>
      </c>
      <c r="AJ20" s="111">
        <v>0.92359999999999998</v>
      </c>
      <c r="AK20" s="111"/>
      <c r="AL20" s="111"/>
      <c r="AM20" s="111"/>
      <c r="AN20" s="111"/>
      <c r="AO20" s="111">
        <v>0.89507638888888907</v>
      </c>
      <c r="AP20" s="111">
        <v>0.76038082437275989</v>
      </c>
      <c r="AQ20" s="111">
        <v>0.95208975507765847</v>
      </c>
      <c r="AR20" s="137">
        <v>0.95469999999999988</v>
      </c>
      <c r="AS20" s="111">
        <v>0.89716939366786153</v>
      </c>
      <c r="AT20" s="135">
        <v>0.73484122983870992</v>
      </c>
      <c r="AU20" s="111">
        <v>0.89100000000000001</v>
      </c>
      <c r="AV20" s="137">
        <v>0.8911290322580645</v>
      </c>
      <c r="AW20" s="137">
        <v>0.98923611111111098</v>
      </c>
      <c r="AX20" s="137">
        <v>0.85685483870967749</v>
      </c>
      <c r="AY20" s="137">
        <v>0.89872916666666702</v>
      </c>
      <c r="AZ20" s="137">
        <v>0.88597470238095255</v>
      </c>
      <c r="BA20" s="135">
        <v>0.89759027777777778</v>
      </c>
      <c r="BB20" s="229">
        <v>0.90959821428571419</v>
      </c>
      <c r="BC20" s="229">
        <v>0.84685672514619881</v>
      </c>
      <c r="BD20" s="135">
        <v>0.89771551724137932</v>
      </c>
      <c r="BE20" s="135">
        <v>0.65474999999999994</v>
      </c>
      <c r="BF20" s="175">
        <v>0.86780093610839593</v>
      </c>
      <c r="BG20" s="175">
        <v>0.92956944444444456</v>
      </c>
      <c r="BH20" s="135">
        <v>0.62214393939393942</v>
      </c>
      <c r="BI20" s="135">
        <v>0.77434811827956995</v>
      </c>
      <c r="BJ20" s="137">
        <v>0.90318055555555565</v>
      </c>
      <c r="BK20" s="137">
        <v>0.87187500000000018</v>
      </c>
      <c r="BL20" s="137">
        <v>0.86120138888888897</v>
      </c>
      <c r="BM20" s="137">
        <v>0.90450268817204305</v>
      </c>
      <c r="BN20" s="137">
        <v>0.90440860215053764</v>
      </c>
      <c r="BO20" s="137">
        <v>0.87540277777777775</v>
      </c>
      <c r="BP20" s="137">
        <v>0.94836021505376356</v>
      </c>
      <c r="BQ20" s="137">
        <v>0.89675694444444454</v>
      </c>
      <c r="BR20" s="137">
        <v>0.92186155913978496</v>
      </c>
      <c r="BS20" s="137">
        <f>LC!AC50</f>
        <v>0.90627016129032256</v>
      </c>
      <c r="BT20" s="135">
        <f>LC!AD50</f>
        <v>0.71880952380952357</v>
      </c>
      <c r="BU20" s="137">
        <f>LC!AE50</f>
        <v>0.91700940860215052</v>
      </c>
      <c r="BV20" s="137">
        <v>0.89359722222222215</v>
      </c>
      <c r="BW20" s="137">
        <v>0.91601478494623656</v>
      </c>
      <c r="BX20" s="137">
        <v>0.90160416666666654</v>
      </c>
      <c r="BY20" s="137">
        <v>0.92473118279569899</v>
      </c>
      <c r="BZ20" s="135">
        <v>0.80499327956989242</v>
      </c>
      <c r="CA20" s="137">
        <v>0.89047222222222233</v>
      </c>
      <c r="CB20" s="137">
        <v>0.88094758064516143</v>
      </c>
      <c r="CC20" s="135">
        <v>0.7931111111111111</v>
      </c>
      <c r="CD20" s="391">
        <f>LC!AN50</f>
        <v>0.67276881720430093</v>
      </c>
      <c r="CE20" s="111">
        <f t="shared" si="2"/>
        <v>0.85169412175712578</v>
      </c>
      <c r="CF20" s="366" t="str">
        <f t="shared" si="0"/>
        <v>L</v>
      </c>
      <c r="CG20" s="228"/>
    </row>
    <row r="21" spans="2:85" ht="20.399999999999999">
      <c r="B21" s="461"/>
      <c r="C21" s="103" t="s">
        <v>85</v>
      </c>
      <c r="D21" s="60" t="s">
        <v>76</v>
      </c>
      <c r="E21" s="99">
        <f t="shared" si="1"/>
        <v>9.1711111111111104E-2</v>
      </c>
      <c r="F21" s="99">
        <v>0.18</v>
      </c>
      <c r="G21" s="99">
        <v>0.1479</v>
      </c>
      <c r="H21" s="99">
        <v>0.15509999999999999</v>
      </c>
      <c r="I21" s="99">
        <v>0.1593</v>
      </c>
      <c r="J21" s="99">
        <v>5.0300000000000004E-2</v>
      </c>
      <c r="K21" s="99">
        <v>5.6500000000000002E-2</v>
      </c>
      <c r="L21" s="99">
        <v>6.0700000000000004E-2</v>
      </c>
      <c r="M21" s="99">
        <v>5.33E-2</v>
      </c>
      <c r="N21" s="99">
        <v>7.4400000000000008E-2</v>
      </c>
      <c r="O21" s="99">
        <v>6.7900000000000002E-2</v>
      </c>
      <c r="P21" s="99">
        <v>5.2999999999999999E-2</v>
      </c>
      <c r="Q21" s="99">
        <v>0.111</v>
      </c>
      <c r="R21" s="99">
        <v>0.13319999999999999</v>
      </c>
      <c r="S21" s="99">
        <v>0.10085</v>
      </c>
      <c r="T21" s="99">
        <v>8.345000000000001E-2</v>
      </c>
      <c r="U21" s="99">
        <v>0.24099999999999999</v>
      </c>
      <c r="V21" s="99">
        <v>0.14555000000000001</v>
      </c>
      <c r="W21" s="99">
        <v>6.8599999999999994E-2</v>
      </c>
      <c r="X21" s="99">
        <v>0.13655</v>
      </c>
      <c r="Y21" s="99">
        <v>0.12720000000000001</v>
      </c>
      <c r="Z21" s="107">
        <v>0.15055000000000002</v>
      </c>
      <c r="AA21" s="109">
        <v>0.15790000000000001</v>
      </c>
      <c r="AB21" s="99">
        <v>0.12573749999999997</v>
      </c>
      <c r="AC21" s="99">
        <v>0.16644999999999999</v>
      </c>
      <c r="AD21" s="99">
        <v>0.13200000000000001</v>
      </c>
      <c r="AE21" s="99">
        <v>5.2100000000000007E-2</v>
      </c>
      <c r="AF21" s="99">
        <v>6.1050000000000007E-2</v>
      </c>
      <c r="AG21" s="99">
        <v>6.0311195918048399E-2</v>
      </c>
      <c r="AH21" s="99">
        <v>4.9250000000000002E-2</v>
      </c>
      <c r="AI21" s="111">
        <v>7.6343189905292652E-2</v>
      </c>
      <c r="AJ21" s="111">
        <v>7.4050000000000005E-2</v>
      </c>
      <c r="AK21" s="111"/>
      <c r="AL21" s="111"/>
      <c r="AM21" s="111"/>
      <c r="AN21" s="111"/>
      <c r="AO21" s="111">
        <v>3.9425672988835453E-2</v>
      </c>
      <c r="AP21" s="111">
        <v>3.6110523255520367E-2</v>
      </c>
      <c r="AQ21" s="111">
        <v>1.5925435035467232E-2</v>
      </c>
      <c r="AR21" s="111">
        <v>2.6400000000000003E-2</v>
      </c>
      <c r="AS21" s="111">
        <v>3.8382326255964612E-2</v>
      </c>
      <c r="AT21" s="111">
        <v>3.2513362789018202E-2</v>
      </c>
      <c r="AU21" s="111">
        <v>5.3999999999999999E-2</v>
      </c>
      <c r="AV21" s="137">
        <v>5.4346618926016402E-2</v>
      </c>
      <c r="AW21" s="137">
        <v>1.3589674391930439E-2</v>
      </c>
      <c r="AX21" s="137">
        <v>5.0965308007279449E-2</v>
      </c>
      <c r="AY21" s="137">
        <v>8.4059596854952456E-2</v>
      </c>
      <c r="AZ21" s="137">
        <v>8.0619294220150198E-2</v>
      </c>
      <c r="BA21" s="175">
        <v>6.3123430089891436E-2</v>
      </c>
      <c r="BB21" s="231">
        <v>4.3384574521339189E-2</v>
      </c>
      <c r="BC21" s="231">
        <v>5.5196323061785638E-2</v>
      </c>
      <c r="BD21" s="137">
        <v>8.7909838474575619E-2</v>
      </c>
      <c r="BE21" s="137">
        <v>6.1209160277529456E-2</v>
      </c>
      <c r="BF21" s="175">
        <v>6.0755161365913891E-2</v>
      </c>
      <c r="BG21" s="137">
        <v>3.8379895498523345E-2</v>
      </c>
      <c r="BH21" s="137">
        <v>3.787775642112956E-2</v>
      </c>
      <c r="BI21" s="137">
        <v>6.9567501926043704E-2</v>
      </c>
      <c r="BJ21" s="137">
        <v>6.2562547277900435E-2</v>
      </c>
      <c r="BK21" s="137">
        <v>6.3213733366170075E-2</v>
      </c>
      <c r="BL21" s="137">
        <v>8.7041036714834347E-2</v>
      </c>
      <c r="BM21" s="137">
        <v>5.1016074394101614E-2</v>
      </c>
      <c r="BN21" s="137">
        <v>7.0175818945986082E-2</v>
      </c>
      <c r="BO21" s="137">
        <v>6.116748665916262E-2</v>
      </c>
      <c r="BP21" s="137">
        <v>6.3541184439192433E-2</v>
      </c>
      <c r="BQ21" s="137">
        <v>7.3553889148895935E-2</v>
      </c>
      <c r="BR21" s="137">
        <v>5.0965011599026583E-2</v>
      </c>
      <c r="BS21" s="135">
        <f>LC!AC51</f>
        <v>5.718030432971425E-2</v>
      </c>
      <c r="BT21" s="135">
        <f>LC!AD51</f>
        <v>8.6659789115758556E-2</v>
      </c>
      <c r="BU21" s="135">
        <f>LC!AE51</f>
        <v>6.6092972867396488E-2</v>
      </c>
      <c r="BV21" s="135">
        <v>6.9120045573413391E-2</v>
      </c>
      <c r="BW21" s="135">
        <v>8.2804314230541673E-2</v>
      </c>
      <c r="BX21" s="137">
        <v>8.5981411625691159E-2</v>
      </c>
      <c r="BY21" s="137">
        <v>9.4868546294118089E-2</v>
      </c>
      <c r="BZ21" s="137">
        <v>0.1020322778411423</v>
      </c>
      <c r="CA21" s="137">
        <v>8.4839659910316237E-2</v>
      </c>
      <c r="CB21" s="137">
        <v>8.5752400237941298E-2</v>
      </c>
      <c r="CC21" s="137">
        <v>8.252917236269619E-2</v>
      </c>
      <c r="CD21" s="137">
        <f>LC!AO51</f>
        <v>8.19603041636323E-2</v>
      </c>
      <c r="CE21" s="111">
        <f t="shared" si="2"/>
        <v>8.1651766546030166E-2</v>
      </c>
      <c r="CF21" s="75" t="str">
        <f t="shared" si="0"/>
        <v>L</v>
      </c>
      <c r="CG21" s="228"/>
    </row>
    <row r="22" spans="2:85" ht="20.399999999999999">
      <c r="B22" s="458" t="s">
        <v>72</v>
      </c>
      <c r="C22" s="103" t="s">
        <v>84</v>
      </c>
      <c r="D22" s="60" t="s">
        <v>76</v>
      </c>
      <c r="E22" s="99">
        <f t="shared" si="1"/>
        <v>0.65472222222222209</v>
      </c>
      <c r="F22" s="99">
        <v>0.85</v>
      </c>
      <c r="G22" s="99">
        <v>0.99860000000000004</v>
      </c>
      <c r="H22" s="99">
        <v>0.49969999999999998</v>
      </c>
      <c r="I22" s="99">
        <v>0.49520000000000003</v>
      </c>
      <c r="J22" s="99">
        <v>0</v>
      </c>
      <c r="K22" s="99">
        <v>0.4642</v>
      </c>
      <c r="L22" s="99">
        <v>0.86599999999999999</v>
      </c>
      <c r="M22" s="99">
        <v>0.94019999999999992</v>
      </c>
      <c r="N22" s="99">
        <v>0.75629999999999997</v>
      </c>
      <c r="O22" s="99">
        <v>0.87230000000000008</v>
      </c>
      <c r="P22" s="99">
        <v>0.89864999999999995</v>
      </c>
      <c r="Q22" s="99">
        <v>0.92219999999999991</v>
      </c>
      <c r="R22" s="99">
        <v>0.84925000000000006</v>
      </c>
      <c r="S22" s="99">
        <v>0.89834999999999998</v>
      </c>
      <c r="T22" s="99">
        <v>0.58424999999999994</v>
      </c>
      <c r="U22" s="99">
        <v>0.72899999999999998</v>
      </c>
      <c r="V22" s="99">
        <v>0.7389</v>
      </c>
      <c r="W22" s="99">
        <v>0.93454999999999999</v>
      </c>
      <c r="X22" s="99">
        <v>0.92714999999999992</v>
      </c>
      <c r="Y22" s="99">
        <v>0.92914999999999992</v>
      </c>
      <c r="Z22" s="107">
        <v>0.83034999999999992</v>
      </c>
      <c r="AA22" s="109">
        <v>0.76635000000000009</v>
      </c>
      <c r="AB22" s="99">
        <v>0.83401249999999971</v>
      </c>
      <c r="AC22" s="99">
        <v>0.8882000000000001</v>
      </c>
      <c r="AD22" s="99">
        <v>0.67199999999999993</v>
      </c>
      <c r="AE22" s="99">
        <v>0.32824999999999999</v>
      </c>
      <c r="AF22" s="99">
        <v>0.38645000000000002</v>
      </c>
      <c r="AG22" s="99">
        <v>0.48655913978494653</v>
      </c>
      <c r="AH22" s="128">
        <v>0.49064999999999998</v>
      </c>
      <c r="AI22" s="135">
        <v>0.5</v>
      </c>
      <c r="AJ22" s="135">
        <v>0.5</v>
      </c>
      <c r="AK22" s="111"/>
      <c r="AL22" s="111"/>
      <c r="AM22" s="111"/>
      <c r="AN22" s="111"/>
      <c r="AO22" s="135">
        <v>0.53601559139784949</v>
      </c>
      <c r="AP22" s="135">
        <v>0.85</v>
      </c>
      <c r="AQ22" s="135">
        <v>0</v>
      </c>
      <c r="AR22" s="135"/>
      <c r="AS22" s="111">
        <v>0.53201385902031073</v>
      </c>
      <c r="AT22" s="111"/>
      <c r="AU22" s="111"/>
      <c r="AV22" s="111"/>
      <c r="AW22" s="111"/>
      <c r="AX22" s="111"/>
      <c r="AY22" s="111"/>
      <c r="AZ22" s="111"/>
      <c r="BA22" s="111"/>
      <c r="BB22" s="111"/>
      <c r="BC22" s="111"/>
      <c r="BD22" s="111"/>
      <c r="BE22" s="111"/>
      <c r="BF22" s="111"/>
      <c r="BG22" s="111"/>
      <c r="BH22" s="111"/>
      <c r="BI22" s="111"/>
      <c r="BJ22" s="111"/>
      <c r="BK22" s="111"/>
      <c r="BL22" s="111"/>
      <c r="BM22" s="111"/>
      <c r="BN22" s="111"/>
      <c r="BO22" s="111"/>
      <c r="BP22" s="111"/>
      <c r="BQ22" s="111"/>
      <c r="BR22" s="111"/>
      <c r="BS22" s="111"/>
      <c r="BT22" s="111"/>
      <c r="BU22" s="111">
        <f>EV!F18</f>
        <v>0.98655913978494603</v>
      </c>
      <c r="BV22" s="111">
        <f>EV!G18</f>
        <v>0.97043010752688197</v>
      </c>
      <c r="BW22" s="111">
        <f>EV!H18</f>
        <v>0.97715053763440896</v>
      </c>
      <c r="BX22" s="111">
        <f>EV!I18</f>
        <v>0.97513440860215095</v>
      </c>
      <c r="BY22" s="111">
        <f>EV!J18</f>
        <v>0.96572580645161299</v>
      </c>
      <c r="BZ22" s="111">
        <v>0.97043010752688197</v>
      </c>
      <c r="CA22" s="137">
        <v>0.95138888888888895</v>
      </c>
      <c r="CB22" s="137">
        <v>0.99462365591397806</v>
      </c>
      <c r="CC22" s="137">
        <v>0.97361111111111098</v>
      </c>
      <c r="CD22" s="137">
        <f>EV!O18</f>
        <v>0.97647849462365599</v>
      </c>
      <c r="CE22" s="111">
        <f t="shared" si="2"/>
        <v>0.97415322580645169</v>
      </c>
      <c r="CF22" s="366" t="str">
        <f t="shared" si="0"/>
        <v>J</v>
      </c>
    </row>
    <row r="23" spans="2:85" ht="21" thickBot="1">
      <c r="B23" s="459"/>
      <c r="C23" s="104" t="s">
        <v>85</v>
      </c>
      <c r="D23" s="90" t="s">
        <v>76</v>
      </c>
      <c r="E23" s="100">
        <f t="shared" si="1"/>
        <v>6.6633333333333336E-2</v>
      </c>
      <c r="F23" s="100">
        <v>0.15</v>
      </c>
      <c r="G23" s="100">
        <v>5.1999999999999998E-3</v>
      </c>
      <c r="H23" s="100">
        <v>3.2099999999999997E-2</v>
      </c>
      <c r="I23" s="100">
        <v>2.7799999999999998E-2</v>
      </c>
      <c r="J23" s="100">
        <v>0</v>
      </c>
      <c r="K23" s="100">
        <v>0.11230000000000001</v>
      </c>
      <c r="L23" s="100">
        <v>0.11119999999999999</v>
      </c>
      <c r="M23" s="100">
        <v>9.8000000000000004E-2</v>
      </c>
      <c r="N23" s="100">
        <v>0.12369999999999999</v>
      </c>
      <c r="O23" s="100">
        <v>8.9399999999999993E-2</v>
      </c>
      <c r="P23" s="100">
        <v>0.15460000000000002</v>
      </c>
      <c r="Q23" s="100">
        <v>0.17765</v>
      </c>
      <c r="R23" s="100">
        <v>0.20319999999999999</v>
      </c>
      <c r="S23" s="100">
        <v>0.28554999999999997</v>
      </c>
      <c r="T23" s="100">
        <v>0.11755</v>
      </c>
      <c r="U23" s="100">
        <v>1.9E-2</v>
      </c>
      <c r="V23" s="100">
        <v>0.12479999999999999</v>
      </c>
      <c r="W23" s="100">
        <v>0.62285000000000001</v>
      </c>
      <c r="X23" s="100">
        <v>0.12525</v>
      </c>
      <c r="Y23" s="100">
        <v>0.20594999999999999</v>
      </c>
      <c r="Z23" s="108">
        <v>0.18264999999999998</v>
      </c>
      <c r="AA23" s="110">
        <v>0.12590000000000001</v>
      </c>
      <c r="AB23" s="100">
        <v>0.19541250000000002</v>
      </c>
      <c r="AC23" s="100">
        <v>0.30604999999999999</v>
      </c>
      <c r="AD23" s="100">
        <v>0.1658</v>
      </c>
      <c r="AE23" s="100">
        <v>1.49E-2</v>
      </c>
      <c r="AF23" s="100">
        <v>0.13184999999999999</v>
      </c>
      <c r="AG23" s="100">
        <v>6.4060773480662997E-2</v>
      </c>
      <c r="AH23" s="100">
        <v>2.8649999999999998E-2</v>
      </c>
      <c r="AI23" s="112">
        <v>3.7634408602150553E-2</v>
      </c>
      <c r="AJ23" s="111">
        <v>0</v>
      </c>
      <c r="AK23" s="112"/>
      <c r="AL23" s="112"/>
      <c r="AM23" s="112"/>
      <c r="AN23" s="112"/>
      <c r="AO23" s="136">
        <v>0.10699216886897335</v>
      </c>
      <c r="AP23" s="136">
        <v>0.15</v>
      </c>
      <c r="AQ23" s="136">
        <v>0</v>
      </c>
      <c r="AR23" s="136"/>
      <c r="AS23" s="111">
        <v>9.5104150105754084E-2</v>
      </c>
      <c r="AT23" s="111"/>
      <c r="AU23" s="111"/>
      <c r="AV23" s="111"/>
      <c r="AW23" s="111"/>
      <c r="AX23" s="111"/>
      <c r="AY23" s="111"/>
      <c r="AZ23" s="111"/>
      <c r="BA23" s="111"/>
      <c r="BB23" s="111"/>
      <c r="BC23" s="111"/>
      <c r="BD23" s="111"/>
      <c r="BE23" s="111"/>
      <c r="BF23" s="111"/>
      <c r="BG23" s="111"/>
      <c r="BH23" s="111"/>
      <c r="BI23" s="111"/>
      <c r="BJ23" s="111"/>
      <c r="BK23" s="111"/>
      <c r="BL23" s="111"/>
      <c r="BM23" s="111"/>
      <c r="BN23" s="111"/>
      <c r="BO23" s="111"/>
      <c r="BP23" s="111"/>
      <c r="BQ23" s="111"/>
      <c r="BR23" s="111"/>
      <c r="BS23" s="111"/>
      <c r="BT23" s="111"/>
      <c r="BU23" s="111">
        <f>EV!F19</f>
        <v>0.35418256130790199</v>
      </c>
      <c r="BV23" s="111">
        <f>EV!G19</f>
        <v>0.260360110803324</v>
      </c>
      <c r="BW23" s="111">
        <f>EV!H19</f>
        <v>0.35090784044016499</v>
      </c>
      <c r="BX23" s="111">
        <f>EV!I19</f>
        <v>0.34425913163335597</v>
      </c>
      <c r="BY23" s="111">
        <f>EV!J19</f>
        <v>0.31565762004175402</v>
      </c>
      <c r="BZ23" s="111">
        <v>0.188559556786704</v>
      </c>
      <c r="CA23" s="137">
        <v>0.20732846715328501</v>
      </c>
      <c r="CB23" s="137">
        <v>0.22950000000000001</v>
      </c>
      <c r="CC23" s="137">
        <v>0.18851640513552101</v>
      </c>
      <c r="CD23" s="137">
        <f>EV!O19</f>
        <v>0.151397109428768</v>
      </c>
      <c r="CE23" s="111">
        <f t="shared" si="2"/>
        <v>0.25906688027307789</v>
      </c>
      <c r="CF23" s="366" t="str">
        <f t="shared" si="0"/>
        <v>J</v>
      </c>
    </row>
    <row r="24" spans="2:85" ht="20.399999999999999">
      <c r="B24" s="458" t="s">
        <v>365</v>
      </c>
      <c r="C24" s="103" t="s">
        <v>84</v>
      </c>
      <c r="D24" s="60" t="s">
        <v>76</v>
      </c>
      <c r="E24" s="99">
        <f t="shared" ref="E24:E25" si="3">+AVERAGE(G24:O24)</f>
        <v>0.65472222222222209</v>
      </c>
      <c r="F24" s="99">
        <v>0.85</v>
      </c>
      <c r="G24" s="99">
        <v>0.99860000000000004</v>
      </c>
      <c r="H24" s="99">
        <v>0.49969999999999998</v>
      </c>
      <c r="I24" s="99">
        <v>0.49520000000000003</v>
      </c>
      <c r="J24" s="99">
        <v>0</v>
      </c>
      <c r="K24" s="99">
        <v>0.4642</v>
      </c>
      <c r="L24" s="99">
        <v>0.86599999999999999</v>
      </c>
      <c r="M24" s="99">
        <v>0.94019999999999992</v>
      </c>
      <c r="N24" s="99">
        <v>0.75629999999999997</v>
      </c>
      <c r="O24" s="99">
        <v>0.87230000000000008</v>
      </c>
      <c r="P24" s="99">
        <v>0.89864999999999995</v>
      </c>
      <c r="Q24" s="99">
        <v>0.92219999999999991</v>
      </c>
      <c r="R24" s="99">
        <v>0.84925000000000006</v>
      </c>
      <c r="S24" s="99">
        <v>0.89834999999999998</v>
      </c>
      <c r="T24" s="99">
        <v>0.58424999999999994</v>
      </c>
      <c r="U24" s="99">
        <v>0.72899999999999998</v>
      </c>
      <c r="V24" s="99">
        <v>0.7389</v>
      </c>
      <c r="W24" s="99">
        <v>0.93454999999999999</v>
      </c>
      <c r="X24" s="99">
        <v>0.92714999999999992</v>
      </c>
      <c r="Y24" s="99">
        <v>0.92914999999999992</v>
      </c>
      <c r="Z24" s="107">
        <v>0.83034999999999992</v>
      </c>
      <c r="AA24" s="109">
        <v>0.76635000000000009</v>
      </c>
      <c r="AB24" s="99">
        <v>0.83401249999999971</v>
      </c>
      <c r="AC24" s="99">
        <v>0.8882000000000001</v>
      </c>
      <c r="AD24" s="99">
        <v>0.67199999999999993</v>
      </c>
      <c r="AE24" s="99">
        <v>0.32824999999999999</v>
      </c>
      <c r="AF24" s="99">
        <v>0.38645000000000002</v>
      </c>
      <c r="AG24" s="99">
        <v>0.48655913978494653</v>
      </c>
      <c r="AH24" s="128">
        <v>0.49064999999999998</v>
      </c>
      <c r="AI24" s="135">
        <v>0.5</v>
      </c>
      <c r="AJ24" s="135">
        <v>0.5</v>
      </c>
      <c r="AK24" s="111"/>
      <c r="AL24" s="111"/>
      <c r="AM24" s="111"/>
      <c r="AN24" s="111"/>
      <c r="AO24" s="135">
        <v>0.53601559139784949</v>
      </c>
      <c r="AP24" s="135">
        <v>0.85</v>
      </c>
      <c r="AQ24" s="135">
        <v>0</v>
      </c>
      <c r="AR24" s="135"/>
      <c r="AS24" s="111">
        <v>0.53201385902031073</v>
      </c>
      <c r="AT24" s="111"/>
      <c r="AU24" s="111"/>
      <c r="AV24" s="111"/>
      <c r="AW24" s="111"/>
      <c r="AX24" s="111"/>
      <c r="AY24" s="111"/>
      <c r="AZ24" s="111"/>
      <c r="BA24" s="111"/>
      <c r="BB24" s="111"/>
      <c r="BC24" s="111"/>
      <c r="BD24" s="111"/>
      <c r="BE24" s="111"/>
      <c r="BF24" s="111"/>
      <c r="BG24" s="111"/>
      <c r="BH24" s="111"/>
      <c r="BI24" s="111"/>
      <c r="BJ24" s="111"/>
      <c r="BK24" s="111"/>
      <c r="BL24" s="111"/>
      <c r="BM24" s="111"/>
      <c r="BN24" s="111"/>
      <c r="BO24" s="111"/>
      <c r="BP24" s="111"/>
      <c r="BQ24" s="111"/>
      <c r="BR24" s="111"/>
      <c r="BS24" s="111"/>
      <c r="BT24" s="111"/>
      <c r="BU24" s="137">
        <f>VOLQ!F82</f>
        <v>0.97597446236559149</v>
      </c>
      <c r="BV24" s="137">
        <f>VOLQ!G82</f>
        <v>0.97043010752688175</v>
      </c>
      <c r="BW24" s="391">
        <f>VOLQ!H82</f>
        <v>0.7206989247311828</v>
      </c>
      <c r="BX24" s="137">
        <f>VOLQ!I82</f>
        <v>0.97076612903225823</v>
      </c>
      <c r="BY24" s="391">
        <f>VOLQ!J82</f>
        <v>0.80846438172043023</v>
      </c>
      <c r="BZ24" s="135">
        <v>0.68390456989247328</v>
      </c>
      <c r="CA24" s="135">
        <v>0.62609722222222219</v>
      </c>
      <c r="CB24" s="135">
        <v>0.69732190860215071</v>
      </c>
      <c r="CC24" s="135">
        <v>0.70352499999999996</v>
      </c>
      <c r="CD24" s="135">
        <f>VOLQ!O82</f>
        <v>0.7211693548387097</v>
      </c>
      <c r="CE24" s="111">
        <f t="shared" si="2"/>
        <v>0.78783520609319013</v>
      </c>
      <c r="CF24" s="75" t="str">
        <f t="shared" si="0"/>
        <v>L</v>
      </c>
    </row>
    <row r="25" spans="2:85" ht="21" thickBot="1">
      <c r="B25" s="459"/>
      <c r="C25" s="104" t="s">
        <v>85</v>
      </c>
      <c r="D25" s="90" t="s">
        <v>76</v>
      </c>
      <c r="E25" s="100">
        <f t="shared" si="3"/>
        <v>6.6633333333333336E-2</v>
      </c>
      <c r="F25" s="100">
        <v>0.15</v>
      </c>
      <c r="G25" s="100">
        <v>5.1999999999999998E-3</v>
      </c>
      <c r="H25" s="100">
        <v>3.2099999999999997E-2</v>
      </c>
      <c r="I25" s="100">
        <v>2.7799999999999998E-2</v>
      </c>
      <c r="J25" s="100">
        <v>0</v>
      </c>
      <c r="K25" s="100">
        <v>0.11230000000000001</v>
      </c>
      <c r="L25" s="100">
        <v>0.11119999999999999</v>
      </c>
      <c r="M25" s="100">
        <v>9.8000000000000004E-2</v>
      </c>
      <c r="N25" s="100">
        <v>0.12369999999999999</v>
      </c>
      <c r="O25" s="100">
        <v>8.9399999999999993E-2</v>
      </c>
      <c r="P25" s="100">
        <v>0.15460000000000002</v>
      </c>
      <c r="Q25" s="100">
        <v>0.17765</v>
      </c>
      <c r="R25" s="100">
        <v>0.20319999999999999</v>
      </c>
      <c r="S25" s="100">
        <v>0.28554999999999997</v>
      </c>
      <c r="T25" s="100">
        <v>0.11755</v>
      </c>
      <c r="U25" s="100">
        <v>1.9E-2</v>
      </c>
      <c r="V25" s="100">
        <v>0.12479999999999999</v>
      </c>
      <c r="W25" s="100">
        <v>0.62285000000000001</v>
      </c>
      <c r="X25" s="100">
        <v>0.12525</v>
      </c>
      <c r="Y25" s="100">
        <v>0.20594999999999999</v>
      </c>
      <c r="Z25" s="108">
        <v>0.18264999999999998</v>
      </c>
      <c r="AA25" s="110">
        <v>0.12590000000000001</v>
      </c>
      <c r="AB25" s="100">
        <v>0.19541250000000002</v>
      </c>
      <c r="AC25" s="100">
        <v>0.30604999999999999</v>
      </c>
      <c r="AD25" s="100">
        <v>0.1658</v>
      </c>
      <c r="AE25" s="100">
        <v>1.49E-2</v>
      </c>
      <c r="AF25" s="100">
        <v>0.13184999999999999</v>
      </c>
      <c r="AG25" s="100">
        <v>6.4060773480662997E-2</v>
      </c>
      <c r="AH25" s="100">
        <v>2.8649999999999998E-2</v>
      </c>
      <c r="AI25" s="112">
        <v>3.7634408602150553E-2</v>
      </c>
      <c r="AJ25" s="111">
        <v>0</v>
      </c>
      <c r="AK25" s="112"/>
      <c r="AL25" s="112"/>
      <c r="AM25" s="112"/>
      <c r="AN25" s="112"/>
      <c r="AO25" s="136">
        <v>0.10699216886897335</v>
      </c>
      <c r="AP25" s="136">
        <v>0.15</v>
      </c>
      <c r="AQ25" s="136">
        <v>0</v>
      </c>
      <c r="AR25" s="136"/>
      <c r="AS25" s="111">
        <v>9.5104150105754084E-2</v>
      </c>
      <c r="AT25" s="111"/>
      <c r="AU25" s="111"/>
      <c r="AV25" s="111"/>
      <c r="AW25" s="111"/>
      <c r="AX25" s="111"/>
      <c r="AY25" s="111"/>
      <c r="AZ25" s="111"/>
      <c r="BA25" s="111"/>
      <c r="BB25" s="111"/>
      <c r="BC25" s="111"/>
      <c r="BD25" s="111"/>
      <c r="BE25" s="111"/>
      <c r="BF25" s="111"/>
      <c r="BG25" s="111"/>
      <c r="BH25" s="111"/>
      <c r="BI25" s="111"/>
      <c r="BJ25" s="111"/>
      <c r="BK25" s="111"/>
      <c r="BL25" s="111"/>
      <c r="BM25" s="111"/>
      <c r="BN25" s="111"/>
      <c r="BO25" s="111"/>
      <c r="BP25" s="111"/>
      <c r="BQ25" s="111"/>
      <c r="BR25" s="111"/>
      <c r="BS25" s="111"/>
      <c r="BT25" s="111"/>
      <c r="BU25" s="111">
        <v>0.58117326057298802</v>
      </c>
      <c r="BV25" s="111">
        <v>0.58117326057298802</v>
      </c>
      <c r="BW25" s="111">
        <v>0.58117326057298802</v>
      </c>
      <c r="BX25" s="111">
        <v>0.58117326057298802</v>
      </c>
      <c r="BY25" s="111">
        <v>0.58117326057298802</v>
      </c>
      <c r="BZ25" s="111">
        <v>0.44849642412732682</v>
      </c>
      <c r="CA25" s="111">
        <v>0.35919318181818272</v>
      </c>
      <c r="CB25" s="175">
        <v>0.37075692378625824</v>
      </c>
      <c r="CC25" s="137">
        <v>0.34960000000000002</v>
      </c>
      <c r="CD25" s="137">
        <f>VOLQ!O83</f>
        <v>0.37517534421761101</v>
      </c>
      <c r="CE25" s="111">
        <f t="shared" si="2"/>
        <v>0.48090881768143179</v>
      </c>
      <c r="CF25" s="366" t="str">
        <f t="shared" si="0"/>
        <v>J</v>
      </c>
    </row>
    <row r="29" spans="2:85">
      <c r="B29" s="138"/>
    </row>
  </sheetData>
  <mergeCells count="12">
    <mergeCell ref="B24:B25"/>
    <mergeCell ref="DE4:DJ4"/>
    <mergeCell ref="B12:B13"/>
    <mergeCell ref="B16:B17"/>
    <mergeCell ref="B18:B19"/>
    <mergeCell ref="B20:B21"/>
    <mergeCell ref="B22:B23"/>
    <mergeCell ref="B14:B15"/>
    <mergeCell ref="CT4:DB4"/>
    <mergeCell ref="B6:B7"/>
    <mergeCell ref="B8:B9"/>
    <mergeCell ref="B10:B11"/>
  </mergeCells>
  <conditionalFormatting sqref="CF6:CF21">
    <cfRule type="expression" dxfId="497" priority="1" stopIfTrue="1">
      <formula>L</formula>
    </cfRule>
    <cfRule type="expression" dxfId="496" priority="2" stopIfTrue="1">
      <formula>J</formula>
    </cfRule>
  </conditionalFormatting>
  <pageMargins left="1.6929133858267718" right="0.70866141732283472" top="0.74803149606299213" bottom="0.74803149606299213" header="0.31496062992125984" footer="0.31496062992125984"/>
  <pageSetup paperSize="9" scale="65" orientation="landscape" r:id="rId1"/>
  <colBreaks count="1" manualBreakCount="1">
    <brk id="87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2:AV226"/>
  <sheetViews>
    <sheetView showGridLines="0" zoomScale="85" zoomScaleNormal="85" workbookViewId="0">
      <pane xSplit="4" ySplit="4" topLeftCell="AK5" activePane="bottomRight" state="frozen"/>
      <selection activeCell="Z8" sqref="Z8"/>
      <selection pane="topRight" activeCell="Z8" sqref="Z8"/>
      <selection pane="bottomLeft" activeCell="Z8" sqref="Z8"/>
      <selection pane="bottomRight" activeCell="AX10" sqref="AX10"/>
    </sheetView>
  </sheetViews>
  <sheetFormatPr baseColWidth="10" defaultColWidth="11.44140625" defaultRowHeight="14.4"/>
  <cols>
    <col min="1" max="1" width="2.109375" customWidth="1"/>
    <col min="2" max="2" width="20.109375" style="61" hidden="1" customWidth="1"/>
    <col min="3" max="3" width="6.6640625" style="61" hidden="1" customWidth="1"/>
    <col min="4" max="4" width="3.88671875" hidden="1" customWidth="1"/>
    <col min="5" max="8" width="12.88671875" style="61" hidden="1" customWidth="1"/>
    <col min="9" max="9" width="13.6640625" style="61" hidden="1" customWidth="1"/>
    <col min="10" max="10" width="13.33203125" style="61" hidden="1" customWidth="1"/>
    <col min="11" max="17" width="13.6640625" style="61" hidden="1" customWidth="1"/>
    <col min="18" max="18" width="14.109375" style="61" hidden="1" customWidth="1"/>
    <col min="19" max="19" width="13.6640625" style="61" hidden="1" customWidth="1"/>
    <col min="20" max="28" width="14.109375" style="61" hidden="1" customWidth="1"/>
    <col min="29" max="29" width="13.6640625" style="61" hidden="1" customWidth="1"/>
    <col min="30" max="30" width="12.44140625" style="61" hidden="1" customWidth="1"/>
    <col min="31" max="35" width="12.88671875" style="61" hidden="1" customWidth="1"/>
    <col min="36" max="36" width="23.88671875" style="180" hidden="1" customWidth="1"/>
    <col min="39" max="48" width="11.5546875" bestFit="1" customWidth="1"/>
    <col min="49" max="61" width="11.44140625" customWidth="1"/>
  </cols>
  <sheetData>
    <row r="2" spans="1:48" ht="15.6">
      <c r="B2" s="475" t="s">
        <v>81</v>
      </c>
      <c r="C2" s="475"/>
      <c r="D2" s="475"/>
      <c r="E2" s="475"/>
      <c r="F2" s="475"/>
      <c r="G2" s="475"/>
      <c r="H2" s="475"/>
      <c r="I2" s="475"/>
      <c r="J2" s="475"/>
      <c r="K2" s="475"/>
      <c r="L2" s="475"/>
      <c r="M2" s="475"/>
      <c r="N2" s="475"/>
      <c r="O2" s="475"/>
      <c r="P2" s="475"/>
      <c r="Q2" s="475"/>
      <c r="R2" s="475"/>
      <c r="S2" s="475"/>
      <c r="T2" s="475"/>
      <c r="U2" s="475"/>
      <c r="V2" s="475"/>
      <c r="W2" s="475"/>
      <c r="X2" s="475"/>
      <c r="Y2" s="475"/>
      <c r="Z2" s="475"/>
      <c r="AA2" s="475"/>
      <c r="AB2" s="475"/>
      <c r="AC2" s="475"/>
      <c r="AD2" s="475"/>
      <c r="AE2" s="475"/>
      <c r="AF2" s="475"/>
      <c r="AG2" s="475"/>
      <c r="AH2" s="475"/>
      <c r="AI2" s="475"/>
      <c r="AJ2" s="475"/>
    </row>
    <row r="3" spans="1:48" ht="18">
      <c r="B3" s="73" t="s">
        <v>82</v>
      </c>
      <c r="C3" s="72"/>
      <c r="D3" s="72"/>
      <c r="E3" s="477"/>
      <c r="F3" s="478"/>
      <c r="G3" s="478"/>
      <c r="H3" s="478"/>
      <c r="I3" s="478"/>
      <c r="J3" s="478"/>
      <c r="K3" s="479"/>
      <c r="L3" s="476"/>
      <c r="M3" s="476"/>
      <c r="N3" s="476"/>
      <c r="O3" s="476"/>
      <c r="P3" s="476"/>
      <c r="Q3" s="476"/>
      <c r="R3" s="476"/>
      <c r="S3" s="477"/>
      <c r="T3" s="478"/>
      <c r="U3" s="478"/>
      <c r="V3" s="478"/>
      <c r="W3" s="478"/>
      <c r="X3" s="478"/>
      <c r="Y3" s="479"/>
      <c r="Z3" s="143"/>
      <c r="AA3" s="144"/>
      <c r="AB3" s="144"/>
      <c r="AC3" s="144"/>
      <c r="AD3" s="144"/>
      <c r="AE3" s="144"/>
      <c r="AF3" s="145"/>
      <c r="AG3" s="145"/>
      <c r="AH3" s="145"/>
      <c r="AI3" s="145"/>
      <c r="AJ3" s="176"/>
      <c r="AM3" s="96" t="s">
        <v>376</v>
      </c>
    </row>
    <row r="4" spans="1:48">
      <c r="B4" s="74" t="s">
        <v>64</v>
      </c>
      <c r="C4" s="74" t="s">
        <v>20</v>
      </c>
      <c r="D4" s="74" t="s">
        <v>74</v>
      </c>
      <c r="E4" s="156">
        <v>44317</v>
      </c>
      <c r="F4" s="156">
        <v>44318</v>
      </c>
      <c r="G4" s="156">
        <v>44319</v>
      </c>
      <c r="H4" s="156">
        <v>44320</v>
      </c>
      <c r="I4" s="156">
        <v>44321</v>
      </c>
      <c r="J4" s="156">
        <v>44322</v>
      </c>
      <c r="K4" s="156">
        <v>44323</v>
      </c>
      <c r="L4" s="156">
        <v>44324</v>
      </c>
      <c r="M4" s="156">
        <v>44325</v>
      </c>
      <c r="N4" s="156">
        <v>44326</v>
      </c>
      <c r="O4" s="156">
        <v>44327</v>
      </c>
      <c r="P4" s="156">
        <v>44328</v>
      </c>
      <c r="Q4" s="156">
        <v>44329</v>
      </c>
      <c r="R4" s="156">
        <v>44330</v>
      </c>
      <c r="S4" s="156">
        <v>44331</v>
      </c>
      <c r="T4" s="156">
        <v>44332</v>
      </c>
      <c r="U4" s="156">
        <v>44333</v>
      </c>
      <c r="V4" s="156">
        <v>44334</v>
      </c>
      <c r="W4" s="156">
        <v>44335</v>
      </c>
      <c r="X4" s="156">
        <v>44336</v>
      </c>
      <c r="Y4" s="156">
        <v>44337</v>
      </c>
      <c r="Z4" s="156">
        <v>44338</v>
      </c>
      <c r="AA4" s="156">
        <v>44339</v>
      </c>
      <c r="AB4" s="156">
        <v>44340</v>
      </c>
      <c r="AC4" s="156">
        <v>44341</v>
      </c>
      <c r="AD4" s="156">
        <v>44342</v>
      </c>
      <c r="AE4" s="156">
        <v>44343</v>
      </c>
      <c r="AF4" s="156">
        <v>44344</v>
      </c>
      <c r="AG4" s="156">
        <v>44345</v>
      </c>
      <c r="AH4" s="156">
        <v>44346</v>
      </c>
      <c r="AI4" s="156">
        <v>44347</v>
      </c>
      <c r="AJ4" s="131" t="s">
        <v>169</v>
      </c>
      <c r="AM4" s="77" t="s">
        <v>125</v>
      </c>
      <c r="AN4" s="77" t="s">
        <v>122</v>
      </c>
      <c r="AO4" s="77" t="s">
        <v>123</v>
      </c>
      <c r="AP4" s="77" t="s">
        <v>124</v>
      </c>
      <c r="AQ4" s="77" t="s">
        <v>126</v>
      </c>
      <c r="AR4" s="77" t="s">
        <v>127</v>
      </c>
      <c r="AS4" s="77" t="s">
        <v>128</v>
      </c>
      <c r="AT4" s="77" t="s">
        <v>129</v>
      </c>
      <c r="AU4" s="382" t="s">
        <v>130</v>
      </c>
      <c r="AV4" s="382" t="s">
        <v>364</v>
      </c>
    </row>
    <row r="5" spans="1:48">
      <c r="B5" s="472" t="s">
        <v>83</v>
      </c>
      <c r="C5" s="70" t="s">
        <v>156</v>
      </c>
      <c r="D5" s="71"/>
      <c r="E5" s="147">
        <v>14.33</v>
      </c>
      <c r="F5" s="147">
        <v>14.33</v>
      </c>
      <c r="G5" s="147">
        <v>14.33</v>
      </c>
      <c r="H5" s="147">
        <v>5.35</v>
      </c>
      <c r="I5" s="147">
        <v>5.35</v>
      </c>
      <c r="J5" s="147">
        <v>5.65</v>
      </c>
      <c r="K5" s="147">
        <v>5.65</v>
      </c>
      <c r="L5" s="147">
        <v>13</v>
      </c>
      <c r="M5" s="147">
        <v>13.8</v>
      </c>
      <c r="N5" s="147">
        <v>12.7</v>
      </c>
      <c r="O5" s="147">
        <v>12.7</v>
      </c>
      <c r="P5" s="147">
        <v>6.3</v>
      </c>
      <c r="Q5" s="147">
        <v>10.5</v>
      </c>
      <c r="R5" s="147">
        <v>20.9</v>
      </c>
      <c r="S5" s="147">
        <v>0</v>
      </c>
      <c r="T5" s="147">
        <v>13.1</v>
      </c>
      <c r="U5" s="147">
        <v>13</v>
      </c>
      <c r="V5" s="147">
        <v>8.6</v>
      </c>
      <c r="W5" s="147">
        <v>4.5999999999999996</v>
      </c>
      <c r="X5" s="147">
        <v>10</v>
      </c>
      <c r="Y5" s="147">
        <v>19</v>
      </c>
      <c r="Z5" s="147">
        <v>11.4</v>
      </c>
      <c r="AA5" s="147">
        <v>10.9</v>
      </c>
      <c r="AB5" s="147">
        <v>10.4</v>
      </c>
      <c r="AC5" s="148">
        <v>14.4</v>
      </c>
      <c r="AD5" s="148">
        <v>14.4</v>
      </c>
      <c r="AE5" s="148">
        <v>10.47</v>
      </c>
      <c r="AF5" s="148">
        <v>8.8000000000000007</v>
      </c>
      <c r="AG5" s="148"/>
      <c r="AH5" s="148"/>
      <c r="AI5" s="148"/>
      <c r="AJ5" s="131">
        <v>303.96000000000004</v>
      </c>
      <c r="AK5">
        <v>0</v>
      </c>
      <c r="AL5" s="65" t="s">
        <v>84</v>
      </c>
      <c r="AM5" s="92">
        <f>'S-P'!AN146</f>
        <v>0.71502880184331785</v>
      </c>
      <c r="AN5" s="79">
        <f>+'S-S'!AN34</f>
        <v>1</v>
      </c>
      <c r="AO5" s="79">
        <f>+'J-P'!AN66</f>
        <v>0.90416330645161302</v>
      </c>
      <c r="AP5" s="79">
        <f>+'J-S'!AN98</f>
        <v>0.84445075268817116</v>
      </c>
      <c r="AQ5" s="79">
        <f>+'J-TL'!AN50</f>
        <v>0.95766129032258052</v>
      </c>
      <c r="AR5" s="79">
        <f>+MX!AN50</f>
        <v>0.91472669669040652</v>
      </c>
      <c r="AS5" s="79">
        <f>+AF!AN50</f>
        <v>0.63876941457586611</v>
      </c>
      <c r="AT5" s="79">
        <f>LC!AN50</f>
        <v>0.67276881720430093</v>
      </c>
      <c r="AU5" s="79">
        <f>EV!O18</f>
        <v>0.97647849462365599</v>
      </c>
      <c r="AV5" s="79">
        <f>VOLQ!O82</f>
        <v>0.7211693548387097</v>
      </c>
    </row>
    <row r="6" spans="1:48" ht="14.25" customHeight="1">
      <c r="B6" s="473"/>
      <c r="C6" s="70" t="s">
        <v>157</v>
      </c>
      <c r="D6" s="118"/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2</v>
      </c>
      <c r="O6">
        <v>1</v>
      </c>
      <c r="P6">
        <v>0</v>
      </c>
      <c r="Q6">
        <v>1</v>
      </c>
      <c r="R6">
        <v>0</v>
      </c>
      <c r="S6">
        <v>1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1</v>
      </c>
      <c r="AB6">
        <v>1</v>
      </c>
      <c r="AC6" s="149">
        <v>0</v>
      </c>
      <c r="AD6" s="149">
        <v>0</v>
      </c>
      <c r="AE6" s="149">
        <v>1</v>
      </c>
      <c r="AF6" s="149">
        <v>0</v>
      </c>
      <c r="AG6" s="149"/>
      <c r="AH6" s="149"/>
      <c r="AI6" s="149"/>
      <c r="AJ6" s="131">
        <v>8</v>
      </c>
      <c r="AK6">
        <v>0</v>
      </c>
      <c r="AL6" s="65" t="s">
        <v>18</v>
      </c>
      <c r="AM6" s="93">
        <f>'S-P'!AN148</f>
        <v>35.586920634920638</v>
      </c>
      <c r="AN6" s="93">
        <f>'S-S'!AN36</f>
        <v>0</v>
      </c>
      <c r="AO6" s="91">
        <f>+'J-P'!AN68</f>
        <v>5.6135907747741172</v>
      </c>
      <c r="AP6" s="91">
        <f>+'J-S'!AN100</f>
        <v>2.9972015565725343</v>
      </c>
      <c r="AQ6" s="91">
        <f>+'J-TL'!AN52</f>
        <v>1.9344139027714671</v>
      </c>
      <c r="AR6" s="91">
        <f>+MX!AN52</f>
        <v>42.705607908085177</v>
      </c>
      <c r="AS6" s="91">
        <f>+AF!AN52</f>
        <v>2.8496954874122302</v>
      </c>
      <c r="AT6" s="91">
        <f>LC!AN52</f>
        <v>4.0401609972515553</v>
      </c>
      <c r="AU6" s="91">
        <f>EV!O20</f>
        <v>109.99000000000001</v>
      </c>
      <c r="AV6" s="91">
        <f>VOLQ!O84</f>
        <v>53.24285714285714</v>
      </c>
    </row>
    <row r="7" spans="1:48">
      <c r="B7" s="473"/>
      <c r="C7" s="70" t="s">
        <v>84</v>
      </c>
      <c r="D7" s="71" t="s">
        <v>76</v>
      </c>
      <c r="E7" s="127">
        <v>100</v>
      </c>
      <c r="F7" s="127">
        <v>100</v>
      </c>
      <c r="G7" s="127">
        <v>100</v>
      </c>
      <c r="H7" s="127">
        <v>100</v>
      </c>
      <c r="I7" s="127">
        <v>62.5</v>
      </c>
      <c r="J7" s="127">
        <v>100</v>
      </c>
      <c r="K7" s="127">
        <v>100</v>
      </c>
      <c r="L7" s="127">
        <v>100</v>
      </c>
      <c r="M7" s="127">
        <v>100</v>
      </c>
      <c r="N7" s="127">
        <v>70.833333333333343</v>
      </c>
      <c r="O7" s="127">
        <v>93.75</v>
      </c>
      <c r="P7" s="127">
        <v>100</v>
      </c>
      <c r="Q7" s="127">
        <v>88.208333333333343</v>
      </c>
      <c r="R7" s="127">
        <v>100</v>
      </c>
      <c r="S7" s="127">
        <v>29.25</v>
      </c>
      <c r="T7" s="127">
        <v>100</v>
      </c>
      <c r="U7" s="127">
        <v>100</v>
      </c>
      <c r="V7" s="127">
        <v>100</v>
      </c>
      <c r="W7" s="127">
        <v>100</v>
      </c>
      <c r="X7" s="127">
        <v>56.25</v>
      </c>
      <c r="Y7" s="127">
        <v>100</v>
      </c>
      <c r="Z7" s="127">
        <v>100</v>
      </c>
      <c r="AA7" s="127">
        <v>55.541666666666664</v>
      </c>
      <c r="AB7" s="127">
        <v>97.916666666666657</v>
      </c>
      <c r="AC7" s="127">
        <v>100</v>
      </c>
      <c r="AD7" s="127">
        <v>100</v>
      </c>
      <c r="AE7" s="127">
        <v>85.416666666666657</v>
      </c>
      <c r="AF7" s="127">
        <v>89.583333333333343</v>
      </c>
      <c r="AG7" s="127"/>
      <c r="AH7" s="127"/>
      <c r="AI7" s="127"/>
      <c r="AJ7" s="183">
        <v>0.90330357142857098</v>
      </c>
      <c r="AL7" s="65" t="s">
        <v>19</v>
      </c>
      <c r="AM7" s="93">
        <f>'S-P'!AN149</f>
        <v>113.28122448979592</v>
      </c>
      <c r="AN7" s="91">
        <f>+'S-S'!AN37</f>
        <v>0</v>
      </c>
      <c r="AO7" s="91">
        <f>+'J-P'!AN69</f>
        <v>4.242571428571428</v>
      </c>
      <c r="AP7" s="91">
        <f>+'J-S'!AN101</f>
        <v>12.490941724941724</v>
      </c>
      <c r="AQ7" s="91">
        <f>+'J-TL'!AN53</f>
        <v>1.5</v>
      </c>
      <c r="AR7" s="91">
        <f>+MX!AN53</f>
        <v>5.9080167383121935</v>
      </c>
      <c r="AS7" s="91">
        <f>+AF!AN53</f>
        <v>62.699999999999996</v>
      </c>
      <c r="AT7" s="91">
        <f>LC!AN53</f>
        <v>22.728194444444448</v>
      </c>
      <c r="AU7" s="91">
        <f>EV!O21</f>
        <v>0</v>
      </c>
      <c r="AV7" s="91">
        <f>VOLQ!O85</f>
        <v>48.281964285714281</v>
      </c>
    </row>
    <row r="8" spans="1:48">
      <c r="B8" s="473"/>
      <c r="C8" s="70" t="s">
        <v>85</v>
      </c>
      <c r="D8" s="71" t="s">
        <v>76</v>
      </c>
      <c r="E8" s="127">
        <v>59.708333333333336</v>
      </c>
      <c r="F8" s="127">
        <v>59.708333333333336</v>
      </c>
      <c r="G8" s="127">
        <v>59.708333333333336</v>
      </c>
      <c r="H8" s="127">
        <v>22.291666666666668</v>
      </c>
      <c r="I8" s="127">
        <v>35.666666666666664</v>
      </c>
      <c r="J8" s="127">
        <v>23.541666666666668</v>
      </c>
      <c r="K8" s="127">
        <v>23.541666666666668</v>
      </c>
      <c r="L8" s="127">
        <v>54.166666666666664</v>
      </c>
      <c r="M8" s="127">
        <v>57.5</v>
      </c>
      <c r="N8" s="127">
        <v>74.705882352941174</v>
      </c>
      <c r="O8" s="127">
        <v>56.444444444444443</v>
      </c>
      <c r="P8" s="127">
        <v>26.25</v>
      </c>
      <c r="Q8" s="127">
        <v>49.598488427019362</v>
      </c>
      <c r="R8" s="127">
        <v>87.083333333333329</v>
      </c>
      <c r="S8" s="127">
        <v>0</v>
      </c>
      <c r="T8" s="127">
        <v>54.583333333333336</v>
      </c>
      <c r="U8" s="127">
        <v>54.166666666666664</v>
      </c>
      <c r="V8" s="127">
        <v>35.833333333333336</v>
      </c>
      <c r="W8" s="127">
        <v>19.166666666666664</v>
      </c>
      <c r="X8" s="127">
        <v>74.074074074074076</v>
      </c>
      <c r="Y8" s="127">
        <v>79.166666666666671</v>
      </c>
      <c r="Z8" s="127">
        <v>47.5</v>
      </c>
      <c r="AA8" s="127">
        <v>81.770442610652665</v>
      </c>
      <c r="AB8" s="127">
        <v>44.255319148936174</v>
      </c>
      <c r="AC8" s="127">
        <v>60</v>
      </c>
      <c r="AD8" s="127">
        <v>60</v>
      </c>
      <c r="AE8" s="127">
        <v>51.073170731707314</v>
      </c>
      <c r="AF8" s="127">
        <v>40.930232558139544</v>
      </c>
      <c r="AG8" s="127"/>
      <c r="AH8" s="127"/>
      <c r="AI8" s="127"/>
      <c r="AJ8" s="183">
        <v>0.50074132648018199</v>
      </c>
      <c r="AL8" s="65" t="s">
        <v>132</v>
      </c>
      <c r="AM8" s="94">
        <v>50</v>
      </c>
      <c r="AN8" s="94">
        <v>50</v>
      </c>
      <c r="AO8" s="94">
        <v>20</v>
      </c>
      <c r="AP8" s="94">
        <v>20</v>
      </c>
      <c r="AQ8" s="94">
        <v>20</v>
      </c>
      <c r="AR8" s="94">
        <v>30</v>
      </c>
      <c r="AS8" s="94">
        <v>30</v>
      </c>
      <c r="AT8" s="94">
        <v>30</v>
      </c>
      <c r="AU8" s="94">
        <v>50</v>
      </c>
      <c r="AV8" s="94">
        <v>50</v>
      </c>
    </row>
    <row r="9" spans="1:48">
      <c r="B9" s="473"/>
      <c r="C9" s="70" t="s">
        <v>18</v>
      </c>
      <c r="D9" s="71"/>
      <c r="E9" s="118">
        <v>14.33</v>
      </c>
      <c r="F9" s="118">
        <v>14.33</v>
      </c>
      <c r="G9" s="118">
        <v>14.33</v>
      </c>
      <c r="H9" s="118">
        <v>5.35</v>
      </c>
      <c r="I9" s="118">
        <v>5.35</v>
      </c>
      <c r="J9" s="118">
        <v>5.65</v>
      </c>
      <c r="K9" s="118">
        <v>5.65</v>
      </c>
      <c r="L9" s="118">
        <v>13</v>
      </c>
      <c r="M9" s="118">
        <v>13.8</v>
      </c>
      <c r="N9" s="118">
        <v>6.35</v>
      </c>
      <c r="O9" s="118">
        <v>12.7</v>
      </c>
      <c r="P9" s="118">
        <v>6.3</v>
      </c>
      <c r="Q9" s="118">
        <v>10.5</v>
      </c>
      <c r="R9" s="118">
        <v>20.9</v>
      </c>
      <c r="S9" s="118">
        <v>0</v>
      </c>
      <c r="T9" s="118">
        <v>13.1</v>
      </c>
      <c r="U9" s="118">
        <v>13</v>
      </c>
      <c r="V9" s="118">
        <v>8.6</v>
      </c>
      <c r="W9" s="118">
        <v>4.5999999999999996</v>
      </c>
      <c r="X9" s="118">
        <v>10</v>
      </c>
      <c r="Y9" s="118">
        <v>19</v>
      </c>
      <c r="Z9" s="118">
        <v>11.4</v>
      </c>
      <c r="AA9" s="118">
        <v>10.9</v>
      </c>
      <c r="AB9" s="118">
        <v>10.4</v>
      </c>
      <c r="AC9" s="118">
        <v>14.4</v>
      </c>
      <c r="AD9" s="118">
        <v>14.4</v>
      </c>
      <c r="AE9" s="118">
        <v>10.47</v>
      </c>
      <c r="AF9" s="118">
        <v>8.8000000000000007</v>
      </c>
      <c r="AG9" s="118"/>
      <c r="AH9" s="118"/>
      <c r="AI9" s="118"/>
      <c r="AJ9" s="157">
        <v>37.995000000000005</v>
      </c>
      <c r="AL9" s="65" t="s">
        <v>133</v>
      </c>
      <c r="AM9" s="95">
        <v>5</v>
      </c>
      <c r="AN9" s="95">
        <v>5</v>
      </c>
      <c r="AO9" s="95">
        <v>4</v>
      </c>
      <c r="AP9" s="95">
        <v>4</v>
      </c>
      <c r="AQ9" s="95">
        <v>4</v>
      </c>
      <c r="AR9" s="95">
        <v>4</v>
      </c>
      <c r="AS9" s="95">
        <v>4</v>
      </c>
      <c r="AT9" s="95">
        <v>4</v>
      </c>
      <c r="AU9" s="95">
        <v>5</v>
      </c>
      <c r="AV9" s="95">
        <v>5</v>
      </c>
    </row>
    <row r="10" spans="1:48">
      <c r="B10" s="474"/>
      <c r="C10" s="70" t="s">
        <v>19</v>
      </c>
      <c r="D10" s="71"/>
      <c r="E10" s="94">
        <v>0</v>
      </c>
      <c r="F10" s="94">
        <v>0</v>
      </c>
      <c r="G10" s="94">
        <v>0</v>
      </c>
      <c r="H10" s="94">
        <v>0</v>
      </c>
      <c r="I10" s="94">
        <v>0</v>
      </c>
      <c r="J10" s="94">
        <v>0</v>
      </c>
      <c r="K10" s="94">
        <v>0</v>
      </c>
      <c r="L10" s="94">
        <v>0</v>
      </c>
      <c r="M10" s="94">
        <v>0</v>
      </c>
      <c r="N10" s="94">
        <v>3.5</v>
      </c>
      <c r="O10" s="94">
        <v>1.5</v>
      </c>
      <c r="P10" s="94">
        <v>0</v>
      </c>
      <c r="Q10" s="94">
        <v>2.83</v>
      </c>
      <c r="R10" s="94">
        <v>0</v>
      </c>
      <c r="S10" s="94">
        <v>16.98</v>
      </c>
      <c r="T10" s="94">
        <v>0</v>
      </c>
      <c r="U10" s="94">
        <v>0</v>
      </c>
      <c r="V10" s="94">
        <v>0</v>
      </c>
      <c r="W10" s="94">
        <v>0</v>
      </c>
      <c r="X10" s="94">
        <v>0</v>
      </c>
      <c r="Y10" s="94">
        <v>0</v>
      </c>
      <c r="Z10" s="94">
        <v>0</v>
      </c>
      <c r="AA10" s="94">
        <v>10.67</v>
      </c>
      <c r="AB10" s="94">
        <v>0.5</v>
      </c>
      <c r="AC10" s="94">
        <v>0</v>
      </c>
      <c r="AD10" s="94">
        <v>0</v>
      </c>
      <c r="AE10" s="94">
        <v>3.5</v>
      </c>
      <c r="AF10" s="94">
        <v>2.5</v>
      </c>
      <c r="AG10" s="94"/>
      <c r="AH10" s="94"/>
      <c r="AI10" s="94"/>
      <c r="AJ10" s="157">
        <v>5.6850000000000005</v>
      </c>
      <c r="AL10" s="65" t="s">
        <v>131</v>
      </c>
      <c r="AM10" s="240">
        <v>30.389971774951039</v>
      </c>
      <c r="AN10" s="240">
        <v>0</v>
      </c>
      <c r="AO10" s="240">
        <v>165.06264840738518</v>
      </c>
      <c r="AP10" s="240">
        <v>460.56240772642838</v>
      </c>
      <c r="AQ10" s="240">
        <v>647.97616851941211</v>
      </c>
      <c r="AR10" s="240">
        <v>22.49040075397518</v>
      </c>
      <c r="AS10" s="240">
        <v>69.667083524521061</v>
      </c>
      <c r="AT10" s="240">
        <v>302.55455297097495</v>
      </c>
      <c r="AU10" s="240">
        <v>0</v>
      </c>
      <c r="AV10" s="240">
        <v>12.8</v>
      </c>
    </row>
    <row r="11" spans="1:48" hidden="1">
      <c r="B11" s="469" t="s">
        <v>86</v>
      </c>
      <c r="C11" s="113" t="s">
        <v>156</v>
      </c>
      <c r="D11" s="114"/>
      <c r="E11" s="117">
        <v>2.5</v>
      </c>
      <c r="F11" s="117">
        <v>12.5</v>
      </c>
      <c r="G11" s="117">
        <v>12.5</v>
      </c>
      <c r="H11" s="117">
        <v>17</v>
      </c>
      <c r="I11" s="117">
        <v>12</v>
      </c>
      <c r="J11" s="117">
        <v>8.73</v>
      </c>
      <c r="K11" s="117">
        <v>8.73</v>
      </c>
      <c r="L11" s="117">
        <v>8.73</v>
      </c>
      <c r="M11" s="117">
        <v>11.07</v>
      </c>
      <c r="N11" s="117">
        <v>11.07</v>
      </c>
      <c r="O11" s="117">
        <v>11.07</v>
      </c>
      <c r="P11" s="117">
        <v>12.3</v>
      </c>
      <c r="Q11" s="117">
        <v>13.2</v>
      </c>
      <c r="R11" s="117">
        <v>20.2</v>
      </c>
      <c r="S11" s="117">
        <v>13</v>
      </c>
      <c r="T11" s="117">
        <v>7.4</v>
      </c>
      <c r="U11" s="117">
        <v>15.4</v>
      </c>
      <c r="V11" s="117">
        <v>13</v>
      </c>
      <c r="W11" s="117">
        <v>4.0999999999999996</v>
      </c>
      <c r="X11" s="117">
        <v>10.1</v>
      </c>
      <c r="Y11" s="117">
        <v>12.6</v>
      </c>
      <c r="Z11" s="117">
        <v>6.2</v>
      </c>
      <c r="AA11" s="117">
        <v>12.9</v>
      </c>
      <c r="AB11" s="117">
        <v>18.5</v>
      </c>
      <c r="AC11" s="117">
        <v>0</v>
      </c>
      <c r="AD11" s="117">
        <v>0</v>
      </c>
      <c r="AE11" s="117">
        <v>12.55</v>
      </c>
      <c r="AF11" s="117">
        <v>6.8</v>
      </c>
      <c r="AG11" s="209"/>
      <c r="AH11" s="209"/>
      <c r="AI11" s="209"/>
      <c r="AJ11" s="172">
        <v>294.14999999999998</v>
      </c>
      <c r="AL11" s="94" t="s">
        <v>234</v>
      </c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</row>
    <row r="12" spans="1:48">
      <c r="B12" s="470"/>
      <c r="C12" s="113" t="s">
        <v>157</v>
      </c>
      <c r="D12" s="114"/>
      <c r="E12" s="117">
        <v>0</v>
      </c>
      <c r="F12" s="117">
        <v>0</v>
      </c>
      <c r="G12" s="117">
        <v>0</v>
      </c>
      <c r="H12" s="117">
        <v>0</v>
      </c>
      <c r="I12" s="117">
        <v>0</v>
      </c>
      <c r="J12" s="117">
        <v>0</v>
      </c>
      <c r="K12" s="117">
        <v>0</v>
      </c>
      <c r="L12" s="117">
        <v>0</v>
      </c>
      <c r="M12" s="117">
        <v>0</v>
      </c>
      <c r="N12" s="117">
        <v>0</v>
      </c>
      <c r="O12" s="117">
        <v>0</v>
      </c>
      <c r="P12" s="117">
        <v>0</v>
      </c>
      <c r="Q12" s="117">
        <v>1</v>
      </c>
      <c r="R12" s="117">
        <v>0</v>
      </c>
      <c r="S12" s="117">
        <v>0</v>
      </c>
      <c r="T12" s="117">
        <v>0</v>
      </c>
      <c r="U12" s="117">
        <v>0</v>
      </c>
      <c r="V12" s="117">
        <v>0</v>
      </c>
      <c r="W12" s="117">
        <v>0</v>
      </c>
      <c r="X12" s="117">
        <v>1</v>
      </c>
      <c r="Y12" s="117">
        <v>0</v>
      </c>
      <c r="Z12" s="117">
        <v>1</v>
      </c>
      <c r="AA12" s="117">
        <v>0</v>
      </c>
      <c r="AB12" s="117">
        <v>0</v>
      </c>
      <c r="AC12" s="117">
        <v>0</v>
      </c>
      <c r="AD12" s="117">
        <v>0</v>
      </c>
      <c r="AE12" s="117">
        <v>1</v>
      </c>
      <c r="AF12" s="117">
        <v>0</v>
      </c>
      <c r="AG12" s="209"/>
      <c r="AH12" s="209"/>
      <c r="AI12" s="209"/>
      <c r="AJ12" s="134">
        <v>4</v>
      </c>
    </row>
    <row r="13" spans="1:48">
      <c r="B13" s="470"/>
      <c r="C13" s="113" t="s">
        <v>84</v>
      </c>
      <c r="D13" s="114" t="s">
        <v>76</v>
      </c>
      <c r="E13" s="126">
        <v>37.5</v>
      </c>
      <c r="F13" s="126">
        <v>100</v>
      </c>
      <c r="G13" s="126">
        <v>100</v>
      </c>
      <c r="H13" s="126">
        <v>100</v>
      </c>
      <c r="I13" s="126">
        <v>100</v>
      </c>
      <c r="J13" s="126">
        <v>100</v>
      </c>
      <c r="K13" s="126">
        <v>100</v>
      </c>
      <c r="L13" s="126">
        <v>100</v>
      </c>
      <c r="M13" s="126">
        <v>100</v>
      </c>
      <c r="N13" s="126">
        <v>100</v>
      </c>
      <c r="O13" s="126">
        <v>100</v>
      </c>
      <c r="P13" s="126">
        <v>100</v>
      </c>
      <c r="Q13" s="126">
        <v>89.583333333333343</v>
      </c>
      <c r="R13" s="126">
        <v>100</v>
      </c>
      <c r="S13" s="126">
        <v>100</v>
      </c>
      <c r="T13" s="126">
        <v>100</v>
      </c>
      <c r="U13" s="126">
        <v>75</v>
      </c>
      <c r="V13" s="126">
        <v>100</v>
      </c>
      <c r="W13" s="126">
        <v>70.833333333333343</v>
      </c>
      <c r="X13" s="126">
        <v>91.666666666666657</v>
      </c>
      <c r="Y13" s="126">
        <v>100</v>
      </c>
      <c r="Z13" s="126">
        <v>89.583333333333343</v>
      </c>
      <c r="AA13" s="126">
        <v>100</v>
      </c>
      <c r="AB13" s="126">
        <v>100</v>
      </c>
      <c r="AC13" s="126">
        <v>66.666666666666657</v>
      </c>
      <c r="AD13" s="126">
        <v>0</v>
      </c>
      <c r="AE13" s="126">
        <v>89.583333333333343</v>
      </c>
      <c r="AF13" s="126">
        <v>95.833333333333343</v>
      </c>
      <c r="AG13" s="210"/>
      <c r="AH13" s="210"/>
      <c r="AI13" s="210"/>
      <c r="AJ13" s="174">
        <v>0.89508928571428603</v>
      </c>
      <c r="AM13" s="240"/>
      <c r="AN13" s="240"/>
      <c r="AO13" s="240"/>
      <c r="AP13" s="240"/>
      <c r="AQ13" s="240"/>
      <c r="AR13" s="240"/>
      <c r="AS13" s="240"/>
      <c r="AT13" s="240"/>
      <c r="AU13" s="240"/>
      <c r="AV13" s="240"/>
    </row>
    <row r="14" spans="1:48">
      <c r="B14" s="470"/>
      <c r="C14" s="113" t="s">
        <v>85</v>
      </c>
      <c r="D14" s="114" t="s">
        <v>76</v>
      </c>
      <c r="E14" s="126">
        <v>27.777777777777779</v>
      </c>
      <c r="F14" s="126">
        <v>52.083333333333336</v>
      </c>
      <c r="G14" s="126">
        <v>52.083333333333336</v>
      </c>
      <c r="H14" s="126">
        <v>70.833333333333329</v>
      </c>
      <c r="I14" s="126">
        <v>50</v>
      </c>
      <c r="J14" s="126">
        <v>36.375</v>
      </c>
      <c r="K14" s="126">
        <v>36.375</v>
      </c>
      <c r="L14" s="126">
        <v>36.375</v>
      </c>
      <c r="M14" s="126">
        <v>46.125</v>
      </c>
      <c r="N14" s="126">
        <v>46.125</v>
      </c>
      <c r="O14" s="126">
        <v>46.125</v>
      </c>
      <c r="P14" s="126">
        <v>51.25</v>
      </c>
      <c r="Q14" s="126">
        <v>61.395348837209305</v>
      </c>
      <c r="R14" s="126">
        <v>84.166666666666671</v>
      </c>
      <c r="S14" s="126">
        <v>54.166666666666664</v>
      </c>
      <c r="T14" s="126">
        <v>30.833333333333332</v>
      </c>
      <c r="U14" s="126">
        <v>85.555555555555557</v>
      </c>
      <c r="V14" s="126">
        <v>54.166666666666664</v>
      </c>
      <c r="W14" s="126">
        <v>24.117647058823525</v>
      </c>
      <c r="X14" s="126">
        <v>45.909090909090907</v>
      </c>
      <c r="Y14" s="126">
        <v>52.5</v>
      </c>
      <c r="Z14" s="126">
        <v>28.837209302325583</v>
      </c>
      <c r="AA14" s="126">
        <v>53.75</v>
      </c>
      <c r="AB14" s="126">
        <v>77.083333333333329</v>
      </c>
      <c r="AC14" s="126">
        <v>0</v>
      </c>
      <c r="AD14" s="126">
        <v>0</v>
      </c>
      <c r="AE14" s="126">
        <v>58.372093023255815</v>
      </c>
      <c r="AF14" s="126">
        <v>29.565217391304348</v>
      </c>
      <c r="AG14" s="210"/>
      <c r="AH14" s="210"/>
      <c r="AI14" s="210"/>
      <c r="AJ14" s="174">
        <v>0.489027431421446</v>
      </c>
      <c r="AK14" s="62"/>
    </row>
    <row r="15" spans="1:48">
      <c r="B15" s="470"/>
      <c r="C15" s="113" t="s">
        <v>18</v>
      </c>
      <c r="D15" s="114"/>
      <c r="E15" s="117">
        <v>2.5</v>
      </c>
      <c r="F15" s="117">
        <v>12.5</v>
      </c>
      <c r="G15" s="117">
        <v>12.5</v>
      </c>
      <c r="H15" s="117">
        <v>17</v>
      </c>
      <c r="I15" s="117">
        <v>12</v>
      </c>
      <c r="J15" s="117">
        <v>8.73</v>
      </c>
      <c r="K15" s="117">
        <v>8.73</v>
      </c>
      <c r="L15" s="117">
        <v>8.73</v>
      </c>
      <c r="M15" s="117">
        <v>11.07</v>
      </c>
      <c r="N15" s="117">
        <v>11.07</v>
      </c>
      <c r="O15" s="117">
        <v>11.07</v>
      </c>
      <c r="P15" s="117">
        <v>12.3</v>
      </c>
      <c r="Q15" s="117">
        <v>13.2</v>
      </c>
      <c r="R15" s="117">
        <v>20.2</v>
      </c>
      <c r="S15" s="117">
        <v>13</v>
      </c>
      <c r="T15" s="117">
        <v>7.4</v>
      </c>
      <c r="U15" s="117">
        <v>15.4</v>
      </c>
      <c r="V15" s="117">
        <v>13</v>
      </c>
      <c r="W15" s="117">
        <v>4.0999999999999996</v>
      </c>
      <c r="X15" s="117">
        <v>10.1</v>
      </c>
      <c r="Y15" s="117">
        <v>12.6</v>
      </c>
      <c r="Z15" s="117">
        <v>6.2</v>
      </c>
      <c r="AA15" s="117">
        <v>12.9</v>
      </c>
      <c r="AB15" s="117">
        <v>18.5</v>
      </c>
      <c r="AC15" s="117">
        <v>0</v>
      </c>
      <c r="AD15" s="117">
        <v>0</v>
      </c>
      <c r="AE15" s="117">
        <v>12.55</v>
      </c>
      <c r="AF15" s="117">
        <v>6.8</v>
      </c>
      <c r="AG15" s="209"/>
      <c r="AH15" s="209"/>
      <c r="AI15" s="209"/>
      <c r="AJ15" s="134">
        <v>73.537499999999994</v>
      </c>
    </row>
    <row r="16" spans="1:48">
      <c r="A16" t="e">
        <f>13.84/#REF!</f>
        <v>#REF!</v>
      </c>
      <c r="B16" s="471"/>
      <c r="C16" s="113" t="s">
        <v>19</v>
      </c>
      <c r="D16" s="114"/>
      <c r="E16" s="117">
        <v>0</v>
      </c>
      <c r="F16" s="117">
        <v>0</v>
      </c>
      <c r="G16" s="117">
        <v>0</v>
      </c>
      <c r="H16" s="117">
        <v>0</v>
      </c>
      <c r="I16" s="117">
        <v>0</v>
      </c>
      <c r="J16" s="117">
        <v>0</v>
      </c>
      <c r="K16" s="117">
        <v>0</v>
      </c>
      <c r="L16" s="117">
        <v>0</v>
      </c>
      <c r="M16" s="117">
        <v>0</v>
      </c>
      <c r="N16" s="117">
        <v>0</v>
      </c>
      <c r="O16" s="117">
        <v>0</v>
      </c>
      <c r="P16" s="117">
        <v>0</v>
      </c>
      <c r="Q16" s="117">
        <v>2.5</v>
      </c>
      <c r="R16" s="117">
        <v>0</v>
      </c>
      <c r="S16" s="117">
        <v>0</v>
      </c>
      <c r="T16" s="117">
        <v>0</v>
      </c>
      <c r="U16" s="117">
        <v>6</v>
      </c>
      <c r="V16" s="117">
        <v>0</v>
      </c>
      <c r="W16" s="117">
        <v>7</v>
      </c>
      <c r="X16" s="117">
        <v>2</v>
      </c>
      <c r="Y16" s="117">
        <v>0</v>
      </c>
      <c r="Z16" s="117">
        <v>2.5</v>
      </c>
      <c r="AA16" s="117">
        <v>0</v>
      </c>
      <c r="AB16" s="117">
        <v>0</v>
      </c>
      <c r="AC16" s="117">
        <v>0</v>
      </c>
      <c r="AD16" s="117">
        <v>0</v>
      </c>
      <c r="AE16" s="117">
        <v>2.5</v>
      </c>
      <c r="AF16" s="117">
        <v>1</v>
      </c>
      <c r="AG16" s="209"/>
      <c r="AH16" s="209"/>
      <c r="AI16" s="209"/>
      <c r="AJ16" s="134">
        <v>5.875</v>
      </c>
    </row>
    <row r="17" spans="2:36">
      <c r="B17" s="472" t="s">
        <v>87</v>
      </c>
      <c r="C17" s="70" t="s">
        <v>156</v>
      </c>
      <c r="D17" s="71"/>
      <c r="E17" s="94">
        <v>9.9</v>
      </c>
      <c r="F17" s="94">
        <v>9.9</v>
      </c>
      <c r="G17" s="94">
        <v>5.9</v>
      </c>
      <c r="H17" s="94">
        <v>1.4</v>
      </c>
      <c r="I17" s="94">
        <v>12.1</v>
      </c>
      <c r="J17" s="94">
        <v>12.35</v>
      </c>
      <c r="K17" s="94">
        <v>12.35</v>
      </c>
      <c r="L17" s="94">
        <v>16.7</v>
      </c>
      <c r="M17" s="94">
        <v>7.4</v>
      </c>
      <c r="N17" s="94">
        <v>16</v>
      </c>
      <c r="O17" s="94">
        <v>16</v>
      </c>
      <c r="P17" s="94">
        <v>8.1</v>
      </c>
      <c r="Q17" s="94">
        <v>11.7</v>
      </c>
      <c r="R17" s="94">
        <v>21.2</v>
      </c>
      <c r="S17" s="94">
        <v>14.2</v>
      </c>
      <c r="T17" s="94">
        <v>11.7</v>
      </c>
      <c r="U17" s="94">
        <v>10.6</v>
      </c>
      <c r="V17" s="94">
        <v>12</v>
      </c>
      <c r="W17" s="94">
        <v>4.4000000000000004</v>
      </c>
      <c r="X17" s="94">
        <v>12.2</v>
      </c>
      <c r="Y17" s="94">
        <v>12.6</v>
      </c>
      <c r="Z17" s="94">
        <v>5.3</v>
      </c>
      <c r="AA17" s="94">
        <v>11.4</v>
      </c>
      <c r="AB17" s="94">
        <v>12.9</v>
      </c>
      <c r="AC17" s="94">
        <v>9.1</v>
      </c>
      <c r="AD17" s="94">
        <v>9.1</v>
      </c>
      <c r="AE17" s="94">
        <v>0</v>
      </c>
      <c r="AF17" s="94">
        <v>0</v>
      </c>
      <c r="AG17" s="207"/>
      <c r="AH17" s="207"/>
      <c r="AI17" s="207"/>
      <c r="AJ17" s="172">
        <v>286.5</v>
      </c>
    </row>
    <row r="18" spans="2:36">
      <c r="B18" s="473"/>
      <c r="C18" s="70" t="s">
        <v>157</v>
      </c>
      <c r="D18" s="71"/>
      <c r="E18" s="94">
        <v>1</v>
      </c>
      <c r="F18" s="94">
        <v>0</v>
      </c>
      <c r="G18" s="94">
        <v>0</v>
      </c>
      <c r="H18" s="94">
        <v>0</v>
      </c>
      <c r="I18" s="94">
        <v>0</v>
      </c>
      <c r="J18" s="94">
        <v>0</v>
      </c>
      <c r="K18" s="94">
        <v>0</v>
      </c>
      <c r="L18" s="94">
        <v>0</v>
      </c>
      <c r="M18" s="94">
        <v>0</v>
      </c>
      <c r="N18" s="94">
        <v>0</v>
      </c>
      <c r="O18" s="94">
        <v>0</v>
      </c>
      <c r="P18" s="94">
        <v>1</v>
      </c>
      <c r="Q18" s="94">
        <v>1</v>
      </c>
      <c r="R18" s="94">
        <v>1</v>
      </c>
      <c r="S18" s="94">
        <v>0</v>
      </c>
      <c r="T18" s="94">
        <v>0</v>
      </c>
      <c r="U18" s="94">
        <v>2</v>
      </c>
      <c r="V18" s="94">
        <v>1</v>
      </c>
      <c r="W18" s="94">
        <v>0</v>
      </c>
      <c r="X18" s="94">
        <v>0</v>
      </c>
      <c r="Y18" s="94">
        <v>1</v>
      </c>
      <c r="Z18" s="94">
        <v>0</v>
      </c>
      <c r="AA18" s="94">
        <v>0</v>
      </c>
      <c r="AB18" s="94">
        <v>1</v>
      </c>
      <c r="AC18" s="94">
        <v>0</v>
      </c>
      <c r="AD18" s="94">
        <v>0</v>
      </c>
      <c r="AE18" s="94">
        <v>0</v>
      </c>
      <c r="AF18" s="94">
        <v>0</v>
      </c>
      <c r="AG18" s="207"/>
      <c r="AH18" s="207"/>
      <c r="AI18" s="207"/>
      <c r="AJ18" s="132">
        <v>9</v>
      </c>
    </row>
    <row r="19" spans="2:36">
      <c r="B19" s="473"/>
      <c r="C19" s="70" t="s">
        <v>84</v>
      </c>
      <c r="D19" s="71" t="s">
        <v>76</v>
      </c>
      <c r="E19" s="125">
        <v>97.916666666666657</v>
      </c>
      <c r="F19" s="125">
        <v>100</v>
      </c>
      <c r="G19" s="125">
        <v>29.166666666666668</v>
      </c>
      <c r="H19" s="125">
        <v>31.25</v>
      </c>
      <c r="I19" s="125">
        <v>100</v>
      </c>
      <c r="J19" s="125">
        <v>100</v>
      </c>
      <c r="K19" s="125">
        <v>100</v>
      </c>
      <c r="L19" s="125">
        <v>100</v>
      </c>
      <c r="M19" s="125">
        <v>100</v>
      </c>
      <c r="N19" s="125">
        <v>100</v>
      </c>
      <c r="O19" s="125">
        <v>100</v>
      </c>
      <c r="P19" s="125">
        <v>95.833333333333343</v>
      </c>
      <c r="Q19" s="125">
        <v>79.166666666666657</v>
      </c>
      <c r="R19" s="125">
        <v>95.833333333333343</v>
      </c>
      <c r="S19" s="125">
        <v>100</v>
      </c>
      <c r="T19" s="125">
        <v>100</v>
      </c>
      <c r="U19" s="125">
        <v>63.875000000000007</v>
      </c>
      <c r="V19" s="125">
        <v>95.833333333333343</v>
      </c>
      <c r="W19" s="125">
        <v>81.916666666666671</v>
      </c>
      <c r="X19" s="125">
        <v>100</v>
      </c>
      <c r="Y19" s="125">
        <v>84.375</v>
      </c>
      <c r="Z19" s="125">
        <v>33.333333333333329</v>
      </c>
      <c r="AA19" s="125">
        <v>100</v>
      </c>
      <c r="AB19" s="125">
        <v>95.833333333333343</v>
      </c>
      <c r="AC19" s="125">
        <v>100</v>
      </c>
      <c r="AD19" s="125">
        <v>100</v>
      </c>
      <c r="AE19" s="125">
        <v>100</v>
      </c>
      <c r="AF19" s="125">
        <v>100</v>
      </c>
      <c r="AG19" s="211"/>
      <c r="AH19" s="211"/>
      <c r="AI19" s="211"/>
      <c r="AJ19" s="169">
        <v>0.88726190476190503</v>
      </c>
    </row>
    <row r="20" spans="2:36">
      <c r="B20" s="473"/>
      <c r="C20" s="70" t="s">
        <v>85</v>
      </c>
      <c r="D20" s="71" t="s">
        <v>76</v>
      </c>
      <c r="E20" s="125">
        <v>42.127659574468083</v>
      </c>
      <c r="F20" s="125">
        <v>41.25</v>
      </c>
      <c r="G20" s="125">
        <v>84.285714285714292</v>
      </c>
      <c r="H20" s="125">
        <v>18.666666666666668</v>
      </c>
      <c r="I20" s="125">
        <v>50.416666666666664</v>
      </c>
      <c r="J20" s="125">
        <v>51.458333333333336</v>
      </c>
      <c r="K20" s="125">
        <v>51.458333333333336</v>
      </c>
      <c r="L20" s="125">
        <v>69.583333333333329</v>
      </c>
      <c r="M20" s="125">
        <v>30.833333333333332</v>
      </c>
      <c r="N20" s="125">
        <v>66.666666666666671</v>
      </c>
      <c r="O20" s="125">
        <v>66.666666666666671</v>
      </c>
      <c r="P20" s="125">
        <v>35.217391304347828</v>
      </c>
      <c r="Q20" s="125">
        <v>61.578947368421055</v>
      </c>
      <c r="R20" s="125">
        <v>92.173913043478265</v>
      </c>
      <c r="S20" s="125">
        <v>59.166666666666664</v>
      </c>
      <c r="T20" s="125">
        <v>48.75</v>
      </c>
      <c r="U20" s="125">
        <v>69.145466405740379</v>
      </c>
      <c r="V20" s="125">
        <v>52.173913043478258</v>
      </c>
      <c r="W20" s="125">
        <v>22.380467955239066</v>
      </c>
      <c r="X20" s="125">
        <v>50.833333333333336</v>
      </c>
      <c r="Y20" s="125">
        <v>62.222222222222221</v>
      </c>
      <c r="Z20" s="125">
        <v>66.25</v>
      </c>
      <c r="AA20" s="125">
        <v>47.5</v>
      </c>
      <c r="AB20" s="125">
        <v>56.086956521739133</v>
      </c>
      <c r="AC20" s="125">
        <v>37.916666666666664</v>
      </c>
      <c r="AD20" s="125">
        <v>37.916666666666664</v>
      </c>
      <c r="AE20" s="125">
        <v>0</v>
      </c>
      <c r="AF20" s="125">
        <v>0</v>
      </c>
      <c r="AG20" s="211"/>
      <c r="AH20" s="211"/>
      <c r="AI20" s="211"/>
      <c r="AJ20" s="169">
        <v>0.48051120354219801</v>
      </c>
    </row>
    <row r="21" spans="2:36">
      <c r="B21" s="473"/>
      <c r="C21" s="70" t="s">
        <v>18</v>
      </c>
      <c r="D21" s="71"/>
      <c r="E21" s="94">
        <v>9.9</v>
      </c>
      <c r="F21" s="94">
        <v>9.9</v>
      </c>
      <c r="G21" s="94">
        <v>5.9</v>
      </c>
      <c r="H21" s="94">
        <v>1.4</v>
      </c>
      <c r="I21" s="94">
        <v>12.1</v>
      </c>
      <c r="J21" s="94">
        <v>12.35</v>
      </c>
      <c r="K21" s="94">
        <v>12.35</v>
      </c>
      <c r="L21" s="94">
        <v>16.7</v>
      </c>
      <c r="M21" s="94">
        <v>7.4</v>
      </c>
      <c r="N21" s="94">
        <v>16</v>
      </c>
      <c r="O21" s="94">
        <v>16</v>
      </c>
      <c r="P21" s="94">
        <v>8.1</v>
      </c>
      <c r="Q21" s="94">
        <v>11.7</v>
      </c>
      <c r="R21" s="94">
        <v>21.2</v>
      </c>
      <c r="S21" s="94">
        <v>14.2</v>
      </c>
      <c r="T21" s="94">
        <v>11.7</v>
      </c>
      <c r="U21" s="94">
        <v>5.3</v>
      </c>
      <c r="V21" s="94">
        <v>12</v>
      </c>
      <c r="W21" s="94">
        <v>4.4000000000000004</v>
      </c>
      <c r="X21" s="94">
        <v>12.2</v>
      </c>
      <c r="Y21" s="94">
        <v>12.6</v>
      </c>
      <c r="Z21" s="94">
        <v>5.3</v>
      </c>
      <c r="AA21" s="94">
        <v>11.4</v>
      </c>
      <c r="AB21" s="94">
        <v>12.9</v>
      </c>
      <c r="AC21" s="94">
        <v>9.1</v>
      </c>
      <c r="AD21" s="94">
        <v>9.1</v>
      </c>
      <c r="AE21" s="94">
        <v>0</v>
      </c>
      <c r="AF21" s="94">
        <v>0</v>
      </c>
      <c r="AG21" s="207"/>
      <c r="AH21" s="207"/>
      <c r="AI21" s="207"/>
      <c r="AJ21" s="171">
        <v>31.833333333333332</v>
      </c>
    </row>
    <row r="22" spans="2:36">
      <c r="B22" s="473"/>
      <c r="C22" s="70" t="s">
        <v>19</v>
      </c>
      <c r="D22" s="71"/>
      <c r="E22" s="94">
        <v>0.5</v>
      </c>
      <c r="F22" s="94">
        <v>0</v>
      </c>
      <c r="G22" s="94">
        <v>0</v>
      </c>
      <c r="H22" s="94">
        <v>0</v>
      </c>
      <c r="I22" s="94">
        <v>0</v>
      </c>
      <c r="J22" s="94">
        <v>0</v>
      </c>
      <c r="K22" s="94">
        <v>0</v>
      </c>
      <c r="L22" s="94">
        <v>0</v>
      </c>
      <c r="M22" s="94">
        <v>0</v>
      </c>
      <c r="N22" s="94">
        <v>0</v>
      </c>
      <c r="O22" s="94">
        <v>0</v>
      </c>
      <c r="P22" s="94">
        <v>1</v>
      </c>
      <c r="Q22" s="94">
        <v>5</v>
      </c>
      <c r="R22" s="94">
        <v>1</v>
      </c>
      <c r="S22" s="94">
        <v>0</v>
      </c>
      <c r="T22" s="94">
        <v>0</v>
      </c>
      <c r="U22" s="94">
        <v>4.335</v>
      </c>
      <c r="V22" s="94">
        <v>1</v>
      </c>
      <c r="W22" s="94">
        <v>4.34</v>
      </c>
      <c r="X22" s="94">
        <v>0</v>
      </c>
      <c r="Y22" s="94">
        <v>3.75</v>
      </c>
      <c r="Z22" s="94">
        <v>0</v>
      </c>
      <c r="AA22" s="94">
        <v>0</v>
      </c>
      <c r="AB22" s="94">
        <v>1</v>
      </c>
      <c r="AC22" s="94">
        <v>0</v>
      </c>
      <c r="AD22" s="94">
        <v>0</v>
      </c>
      <c r="AE22" s="94">
        <v>0</v>
      </c>
      <c r="AF22" s="94">
        <v>0</v>
      </c>
      <c r="AG22" s="207"/>
      <c r="AH22" s="207"/>
      <c r="AI22" s="207"/>
      <c r="AJ22" s="171">
        <v>2.9177777777777778</v>
      </c>
    </row>
    <row r="23" spans="2:36">
      <c r="B23" s="465" t="s">
        <v>88</v>
      </c>
      <c r="C23" s="113" t="s">
        <v>156</v>
      </c>
      <c r="D23" s="117"/>
      <c r="E23" s="117">
        <v>0</v>
      </c>
      <c r="F23" s="117">
        <v>0</v>
      </c>
      <c r="G23" s="117"/>
      <c r="H23" s="117"/>
      <c r="I23" s="117"/>
      <c r="J23" s="117"/>
      <c r="K23" s="117">
        <v>6.58</v>
      </c>
      <c r="L23" s="117">
        <v>14</v>
      </c>
      <c r="M23" s="117">
        <v>10</v>
      </c>
      <c r="N23" s="117">
        <v>15.6</v>
      </c>
      <c r="O23" s="117">
        <v>15.6</v>
      </c>
      <c r="P23" s="117">
        <v>0</v>
      </c>
      <c r="Q23" s="117">
        <v>7.3</v>
      </c>
      <c r="R23" s="117">
        <v>20.3</v>
      </c>
      <c r="S23" s="117">
        <v>14.1</v>
      </c>
      <c r="T23" s="117">
        <v>5.5</v>
      </c>
      <c r="U23" s="117">
        <v>13.6</v>
      </c>
      <c r="V23" s="117">
        <v>4</v>
      </c>
      <c r="W23" s="117">
        <v>13.3</v>
      </c>
      <c r="X23" s="117">
        <v>5.8</v>
      </c>
      <c r="Y23" s="117">
        <v>11.6</v>
      </c>
      <c r="Z23" s="117">
        <v>6.3</v>
      </c>
      <c r="AA23" s="117">
        <v>14.2</v>
      </c>
      <c r="AB23" s="117">
        <v>13.4</v>
      </c>
      <c r="AC23" s="117">
        <v>8.1999999999999993</v>
      </c>
      <c r="AD23" s="117">
        <v>8.1999999999999993</v>
      </c>
      <c r="AE23" s="117">
        <v>11.67</v>
      </c>
      <c r="AF23" s="117">
        <v>9.8000000000000007</v>
      </c>
      <c r="AG23" s="209"/>
      <c r="AH23" s="209"/>
      <c r="AI23" s="209"/>
      <c r="AJ23" s="172">
        <v>229.04999999999998</v>
      </c>
    </row>
    <row r="24" spans="2:36">
      <c r="B24" s="465"/>
      <c r="C24" s="113" t="s">
        <v>157</v>
      </c>
      <c r="D24" s="117"/>
      <c r="E24" s="117">
        <v>0</v>
      </c>
      <c r="F24" s="117">
        <v>0</v>
      </c>
      <c r="G24" s="117">
        <v>0</v>
      </c>
      <c r="H24" s="117">
        <v>0</v>
      </c>
      <c r="I24" s="117">
        <v>0</v>
      </c>
      <c r="J24" s="117">
        <v>0</v>
      </c>
      <c r="K24" s="117">
        <v>0</v>
      </c>
      <c r="L24" s="117">
        <v>0</v>
      </c>
      <c r="M24" s="117">
        <v>1</v>
      </c>
      <c r="N24" s="117">
        <v>0</v>
      </c>
      <c r="O24" s="117">
        <v>0</v>
      </c>
      <c r="P24" s="117">
        <v>1</v>
      </c>
      <c r="Q24" s="117">
        <v>0</v>
      </c>
      <c r="R24" s="117">
        <v>0</v>
      </c>
      <c r="S24" s="117">
        <v>0</v>
      </c>
      <c r="T24" s="117">
        <v>0</v>
      </c>
      <c r="U24" s="117">
        <v>0</v>
      </c>
      <c r="V24" s="117">
        <v>0</v>
      </c>
      <c r="W24" s="117">
        <v>0</v>
      </c>
      <c r="X24" s="117">
        <v>1</v>
      </c>
      <c r="Y24" s="117">
        <v>0</v>
      </c>
      <c r="Z24" s="117">
        <v>0</v>
      </c>
      <c r="AA24" s="117">
        <v>0</v>
      </c>
      <c r="AB24" s="117">
        <v>0</v>
      </c>
      <c r="AC24" s="117">
        <v>0</v>
      </c>
      <c r="AD24" s="117">
        <v>0</v>
      </c>
      <c r="AE24" s="117">
        <v>0</v>
      </c>
      <c r="AF24" s="117">
        <v>0</v>
      </c>
      <c r="AG24" s="209"/>
      <c r="AH24" s="209"/>
      <c r="AI24" s="209"/>
      <c r="AJ24" s="132">
        <v>3</v>
      </c>
    </row>
    <row r="25" spans="2:36">
      <c r="B25" s="465"/>
      <c r="C25" s="113" t="s">
        <v>84</v>
      </c>
      <c r="D25" s="114" t="s">
        <v>76</v>
      </c>
      <c r="E25" s="126">
        <v>0</v>
      </c>
      <c r="F25" s="126">
        <v>0</v>
      </c>
      <c r="G25" s="126">
        <v>0</v>
      </c>
      <c r="H25" s="126">
        <v>0</v>
      </c>
      <c r="I25" s="126">
        <v>0</v>
      </c>
      <c r="J25" s="126">
        <v>0</v>
      </c>
      <c r="K25" s="126">
        <v>83</v>
      </c>
      <c r="L25" s="126">
        <v>100</v>
      </c>
      <c r="M25" s="126">
        <v>83.333333333333343</v>
      </c>
      <c r="N25" s="126">
        <v>100</v>
      </c>
      <c r="O25" s="126">
        <v>100</v>
      </c>
      <c r="P25" s="126">
        <v>29.166666666666668</v>
      </c>
      <c r="Q25" s="126">
        <v>41.666666666666671</v>
      </c>
      <c r="R25" s="126">
        <v>100</v>
      </c>
      <c r="S25" s="126">
        <v>100</v>
      </c>
      <c r="T25" s="126">
        <v>100</v>
      </c>
      <c r="U25" s="126">
        <v>100</v>
      </c>
      <c r="V25" s="126">
        <v>29.166666666666668</v>
      </c>
      <c r="W25" s="126">
        <v>83.333333333333343</v>
      </c>
      <c r="X25" s="126">
        <v>95.833333333333343</v>
      </c>
      <c r="Y25" s="126">
        <v>83.333333333333343</v>
      </c>
      <c r="Z25" s="126">
        <v>100</v>
      </c>
      <c r="AA25" s="126">
        <v>100</v>
      </c>
      <c r="AB25" s="126">
        <v>100</v>
      </c>
      <c r="AC25" s="126">
        <v>100</v>
      </c>
      <c r="AD25" s="126">
        <v>100</v>
      </c>
      <c r="AE25" s="126">
        <v>100</v>
      </c>
      <c r="AF25" s="126">
        <v>69.791666666666657</v>
      </c>
      <c r="AG25" s="210"/>
      <c r="AH25" s="210"/>
      <c r="AI25" s="210"/>
      <c r="AJ25" s="169">
        <v>0.67808035714285697</v>
      </c>
    </row>
    <row r="26" spans="2:36">
      <c r="B26" s="465"/>
      <c r="C26" s="113" t="s">
        <v>85</v>
      </c>
      <c r="D26" s="114" t="s">
        <v>76</v>
      </c>
      <c r="E26" s="126">
        <v>0</v>
      </c>
      <c r="F26" s="126">
        <v>0</v>
      </c>
      <c r="G26" s="126">
        <v>0</v>
      </c>
      <c r="H26" s="126">
        <v>0</v>
      </c>
      <c r="I26" s="126">
        <v>0</v>
      </c>
      <c r="J26" s="126">
        <v>0</v>
      </c>
      <c r="K26" s="126">
        <v>33.032128514056225</v>
      </c>
      <c r="L26" s="126">
        <v>58.333333333333336</v>
      </c>
      <c r="M26" s="126">
        <v>50</v>
      </c>
      <c r="N26" s="126">
        <v>65</v>
      </c>
      <c r="O26" s="126">
        <v>65</v>
      </c>
      <c r="P26" s="126">
        <v>0</v>
      </c>
      <c r="Q26" s="126">
        <v>73</v>
      </c>
      <c r="R26" s="126">
        <v>84.583333333333329</v>
      </c>
      <c r="S26" s="126">
        <v>58.75</v>
      </c>
      <c r="T26" s="126">
        <v>22.916666666666668</v>
      </c>
      <c r="U26" s="126">
        <v>56.666666666666664</v>
      </c>
      <c r="V26" s="126">
        <v>57.142857142857146</v>
      </c>
      <c r="W26" s="126">
        <v>66.5</v>
      </c>
      <c r="X26" s="126">
        <v>25.217391304347824</v>
      </c>
      <c r="Y26" s="126">
        <v>58</v>
      </c>
      <c r="Z26" s="126">
        <v>26.25</v>
      </c>
      <c r="AA26" s="126">
        <v>59.166666666666664</v>
      </c>
      <c r="AB26" s="126">
        <v>55.833333333333336</v>
      </c>
      <c r="AC26" s="126">
        <v>34.166666666666664</v>
      </c>
      <c r="AD26" s="126">
        <v>34.166666666666664</v>
      </c>
      <c r="AE26" s="126">
        <v>48.625</v>
      </c>
      <c r="AF26" s="126">
        <v>58.507462686567173</v>
      </c>
      <c r="AG26" s="210"/>
      <c r="AH26" s="210"/>
      <c r="AI26" s="210"/>
      <c r="AJ26" s="169">
        <v>0.50266640331819101</v>
      </c>
    </row>
    <row r="27" spans="2:36">
      <c r="B27" s="465"/>
      <c r="C27" s="113" t="s">
        <v>18</v>
      </c>
      <c r="D27" s="114"/>
      <c r="E27" s="117">
        <v>0</v>
      </c>
      <c r="F27" s="117">
        <v>0</v>
      </c>
      <c r="G27" s="117">
        <v>0</v>
      </c>
      <c r="H27" s="117">
        <v>0</v>
      </c>
      <c r="I27" s="117">
        <v>0</v>
      </c>
      <c r="J27" s="117">
        <v>0</v>
      </c>
      <c r="K27" s="117">
        <v>6.58</v>
      </c>
      <c r="L27" s="117">
        <v>14</v>
      </c>
      <c r="M27" s="117">
        <v>10</v>
      </c>
      <c r="N27" s="117">
        <v>15.6</v>
      </c>
      <c r="O27" s="117">
        <v>15.6</v>
      </c>
      <c r="P27" s="117">
        <v>0</v>
      </c>
      <c r="Q27" s="117">
        <v>7.3</v>
      </c>
      <c r="R27" s="117">
        <v>20.3</v>
      </c>
      <c r="S27" s="117">
        <v>14.1</v>
      </c>
      <c r="T27" s="117">
        <v>5.5</v>
      </c>
      <c r="U27" s="117">
        <v>13.6</v>
      </c>
      <c r="V27" s="117">
        <v>4</v>
      </c>
      <c r="W27" s="117">
        <v>13.3</v>
      </c>
      <c r="X27" s="117">
        <v>5.8</v>
      </c>
      <c r="Y27" s="117">
        <v>11.6</v>
      </c>
      <c r="Z27" s="117">
        <v>6.3</v>
      </c>
      <c r="AA27" s="117">
        <v>14.2</v>
      </c>
      <c r="AB27" s="117">
        <v>13.4</v>
      </c>
      <c r="AC27" s="117">
        <v>8.1999999999999993</v>
      </c>
      <c r="AD27" s="117">
        <v>8.1999999999999993</v>
      </c>
      <c r="AE27" s="117">
        <v>11.67</v>
      </c>
      <c r="AF27" s="117">
        <v>9.8000000000000007</v>
      </c>
      <c r="AG27" s="209"/>
      <c r="AH27" s="209"/>
      <c r="AI27" s="209"/>
      <c r="AJ27" s="171">
        <v>76.349999999999994</v>
      </c>
    </row>
    <row r="28" spans="2:36">
      <c r="B28" s="465"/>
      <c r="C28" s="113" t="s">
        <v>19</v>
      </c>
      <c r="D28" s="114"/>
      <c r="E28" s="117">
        <v>24</v>
      </c>
      <c r="F28" s="117">
        <v>24</v>
      </c>
      <c r="G28" s="117">
        <v>24</v>
      </c>
      <c r="H28" s="117">
        <v>24</v>
      </c>
      <c r="I28" s="117">
        <v>24</v>
      </c>
      <c r="J28" s="117">
        <v>24</v>
      </c>
      <c r="K28" s="117">
        <v>4.08</v>
      </c>
      <c r="L28" s="117">
        <v>0</v>
      </c>
      <c r="M28" s="117">
        <v>4</v>
      </c>
      <c r="N28" s="117">
        <v>0</v>
      </c>
      <c r="O28" s="117">
        <v>0</v>
      </c>
      <c r="P28" s="117">
        <v>17</v>
      </c>
      <c r="Q28" s="117">
        <v>14</v>
      </c>
      <c r="R28" s="117">
        <v>0</v>
      </c>
      <c r="S28" s="117">
        <v>0</v>
      </c>
      <c r="T28" s="117">
        <v>0</v>
      </c>
      <c r="U28" s="117">
        <v>0</v>
      </c>
      <c r="V28" s="117">
        <v>0</v>
      </c>
      <c r="W28" s="117">
        <v>0</v>
      </c>
      <c r="X28" s="117">
        <v>1</v>
      </c>
      <c r="Y28" s="117">
        <v>0</v>
      </c>
      <c r="Z28" s="117">
        <v>0</v>
      </c>
      <c r="AA28" s="117">
        <v>0</v>
      </c>
      <c r="AB28" s="117">
        <v>0</v>
      </c>
      <c r="AC28" s="117">
        <v>0</v>
      </c>
      <c r="AD28" s="117">
        <v>0</v>
      </c>
      <c r="AE28" s="117">
        <v>0</v>
      </c>
      <c r="AF28" s="117">
        <v>7.25</v>
      </c>
      <c r="AG28" s="209"/>
      <c r="AH28" s="209"/>
      <c r="AI28" s="209"/>
      <c r="AJ28" s="171">
        <v>63.776666666666671</v>
      </c>
    </row>
    <row r="29" spans="2:36">
      <c r="B29" s="488" t="s">
        <v>89</v>
      </c>
      <c r="C29" s="70" t="s">
        <v>156</v>
      </c>
      <c r="D29" s="71"/>
      <c r="E29" s="94">
        <v>11.13</v>
      </c>
      <c r="F29" s="94">
        <v>11.13</v>
      </c>
      <c r="G29" s="94">
        <v>11.13</v>
      </c>
      <c r="H29" s="94">
        <v>5.9</v>
      </c>
      <c r="I29" s="94">
        <v>12.2</v>
      </c>
      <c r="J29" s="94">
        <v>3.5</v>
      </c>
      <c r="K29" s="94">
        <v>3.5</v>
      </c>
      <c r="L29" s="94">
        <v>0.74</v>
      </c>
      <c r="M29" s="94">
        <v>0.74</v>
      </c>
      <c r="N29" s="94">
        <v>0.74</v>
      </c>
      <c r="O29" s="94">
        <v>0.74</v>
      </c>
      <c r="P29" s="94">
        <v>0.74</v>
      </c>
      <c r="Q29" s="94">
        <v>0</v>
      </c>
      <c r="R29" s="94">
        <v>0</v>
      </c>
      <c r="S29" s="94">
        <v>0</v>
      </c>
      <c r="T29" s="94">
        <v>0</v>
      </c>
      <c r="U29" s="94">
        <v>0</v>
      </c>
      <c r="V29" s="94">
        <v>0</v>
      </c>
      <c r="W29" s="94">
        <v>0</v>
      </c>
      <c r="X29" s="94">
        <v>0.74</v>
      </c>
      <c r="Y29" s="94">
        <v>0.74</v>
      </c>
      <c r="Z29" s="94">
        <v>0.74</v>
      </c>
      <c r="AA29" s="94">
        <v>0.74</v>
      </c>
      <c r="AB29" s="94">
        <v>0.74</v>
      </c>
      <c r="AC29" s="94">
        <v>0.74</v>
      </c>
      <c r="AD29" s="94">
        <v>0.74</v>
      </c>
      <c r="AE29" s="94">
        <v>11.08</v>
      </c>
      <c r="AF29" s="94">
        <v>13.2</v>
      </c>
      <c r="AG29" s="207"/>
      <c r="AH29" s="207"/>
      <c r="AI29" s="207"/>
      <c r="AJ29" s="172">
        <v>91.649999999999991</v>
      </c>
    </row>
    <row r="30" spans="2:36">
      <c r="B30" s="488"/>
      <c r="C30" s="70" t="s">
        <v>157</v>
      </c>
      <c r="D30" s="71"/>
      <c r="E30" s="94">
        <v>0</v>
      </c>
      <c r="F30" s="94">
        <v>0</v>
      </c>
      <c r="G30" s="94">
        <v>1</v>
      </c>
      <c r="H30" s="94">
        <v>0</v>
      </c>
      <c r="I30" s="94">
        <v>0</v>
      </c>
      <c r="J30" s="94">
        <v>0</v>
      </c>
      <c r="K30" s="94">
        <v>0</v>
      </c>
      <c r="L30" s="94">
        <v>0</v>
      </c>
      <c r="M30" s="94">
        <v>0</v>
      </c>
      <c r="N30" s="94">
        <v>0</v>
      </c>
      <c r="O30" s="94">
        <v>0</v>
      </c>
      <c r="P30" s="94">
        <v>0</v>
      </c>
      <c r="Q30" s="94">
        <v>0</v>
      </c>
      <c r="R30" s="94">
        <v>0</v>
      </c>
      <c r="S30" s="94">
        <v>0</v>
      </c>
      <c r="T30" s="94">
        <v>0</v>
      </c>
      <c r="U30" s="94">
        <v>0</v>
      </c>
      <c r="V30" s="94">
        <v>0</v>
      </c>
      <c r="W30" s="94">
        <v>0</v>
      </c>
      <c r="X30" s="94">
        <v>0</v>
      </c>
      <c r="Y30" s="94">
        <v>0</v>
      </c>
      <c r="Z30" s="94">
        <v>0</v>
      </c>
      <c r="AA30" s="94">
        <v>0</v>
      </c>
      <c r="AB30" s="94">
        <v>0</v>
      </c>
      <c r="AC30" s="94">
        <v>0</v>
      </c>
      <c r="AD30" s="94">
        <v>0</v>
      </c>
      <c r="AE30" s="94">
        <v>0</v>
      </c>
      <c r="AF30" s="94">
        <v>0</v>
      </c>
      <c r="AG30" s="207"/>
      <c r="AH30" s="207"/>
      <c r="AI30" s="207"/>
      <c r="AJ30" s="173">
        <v>1</v>
      </c>
    </row>
    <row r="31" spans="2:36" ht="15" customHeight="1">
      <c r="B31" s="488"/>
      <c r="C31" s="70" t="s">
        <v>84</v>
      </c>
      <c r="D31" s="71" t="s">
        <v>76</v>
      </c>
      <c r="E31" s="125">
        <v>100</v>
      </c>
      <c r="F31" s="125">
        <v>100</v>
      </c>
      <c r="G31" s="125">
        <v>91.666666666666657</v>
      </c>
      <c r="H31" s="125">
        <v>96.208333333333329</v>
      </c>
      <c r="I31" s="125">
        <v>100</v>
      </c>
      <c r="J31" s="125">
        <v>100</v>
      </c>
      <c r="K31" s="125">
        <v>29.166666666666668</v>
      </c>
      <c r="L31" s="125">
        <v>83.333333333333343</v>
      </c>
      <c r="M31" s="125">
        <v>100</v>
      </c>
      <c r="N31" s="125">
        <v>100</v>
      </c>
      <c r="O31" s="125">
        <v>100</v>
      </c>
      <c r="P31" s="125">
        <v>100</v>
      </c>
      <c r="Q31" s="125">
        <v>25</v>
      </c>
      <c r="R31" s="125">
        <v>0</v>
      </c>
      <c r="S31" s="125">
        <v>0</v>
      </c>
      <c r="T31" s="125">
        <v>0</v>
      </c>
      <c r="U31" s="125">
        <v>0</v>
      </c>
      <c r="V31" s="125">
        <v>0</v>
      </c>
      <c r="W31" s="125">
        <v>0</v>
      </c>
      <c r="X31" s="125">
        <v>50</v>
      </c>
      <c r="Y31" s="125">
        <v>50</v>
      </c>
      <c r="Z31" s="125">
        <v>50</v>
      </c>
      <c r="AA31" s="125">
        <v>50</v>
      </c>
      <c r="AB31" s="125">
        <v>50</v>
      </c>
      <c r="AC31" s="125">
        <v>50</v>
      </c>
      <c r="AD31" s="125">
        <v>45.833333333333329</v>
      </c>
      <c r="AE31" s="125">
        <v>100</v>
      </c>
      <c r="AF31" s="125">
        <v>97.208333333333329</v>
      </c>
      <c r="AG31" s="211"/>
      <c r="AH31" s="211"/>
      <c r="AI31" s="211"/>
      <c r="AJ31" s="174">
        <v>0.595863095238095</v>
      </c>
    </row>
    <row r="32" spans="2:36">
      <c r="B32" s="488"/>
      <c r="C32" s="70" t="s">
        <v>85</v>
      </c>
      <c r="D32" s="71" t="s">
        <v>76</v>
      </c>
      <c r="E32" s="125">
        <v>46.375</v>
      </c>
      <c r="F32" s="125">
        <v>46.375</v>
      </c>
      <c r="G32" s="125">
        <v>50.590909090909093</v>
      </c>
      <c r="H32" s="125">
        <v>25.552187093980077</v>
      </c>
      <c r="I32" s="125">
        <v>50.833333333333336</v>
      </c>
      <c r="J32" s="125">
        <v>14.583333333333334</v>
      </c>
      <c r="K32" s="125">
        <v>50</v>
      </c>
      <c r="L32" s="125">
        <v>3.7</v>
      </c>
      <c r="M32" s="125">
        <v>3.0833333333333335</v>
      </c>
      <c r="N32" s="125">
        <v>3.0833333333333335</v>
      </c>
      <c r="O32" s="125">
        <v>3.0833333333333335</v>
      </c>
      <c r="P32" s="125">
        <v>3.0833333333333335</v>
      </c>
      <c r="Q32" s="125">
        <v>0</v>
      </c>
      <c r="R32" s="125">
        <v>0</v>
      </c>
      <c r="S32" s="125">
        <v>0</v>
      </c>
      <c r="T32" s="125">
        <v>0</v>
      </c>
      <c r="U32" s="125">
        <v>0</v>
      </c>
      <c r="V32" s="125">
        <v>0</v>
      </c>
      <c r="W32" s="125">
        <v>0</v>
      </c>
      <c r="X32" s="125">
        <v>6.166666666666667</v>
      </c>
      <c r="Y32" s="125">
        <v>6.166666666666667</v>
      </c>
      <c r="Z32" s="125">
        <v>6.166666666666667</v>
      </c>
      <c r="AA32" s="125">
        <v>6.166666666666667</v>
      </c>
      <c r="AB32" s="125">
        <v>6.166666666666667</v>
      </c>
      <c r="AC32" s="125">
        <v>6.166666666666667</v>
      </c>
      <c r="AD32" s="125">
        <v>6.7272727272727275</v>
      </c>
      <c r="AE32" s="125">
        <v>46.166666666666664</v>
      </c>
      <c r="AF32" s="125">
        <v>56.579511358765544</v>
      </c>
      <c r="AG32" s="211"/>
      <c r="AH32" s="211"/>
      <c r="AI32" s="211"/>
      <c r="AJ32" s="174">
        <v>0.22888467109534999</v>
      </c>
    </row>
    <row r="33" spans="2:37" ht="15" customHeight="1">
      <c r="B33" s="488"/>
      <c r="C33" s="70" t="s">
        <v>18</v>
      </c>
      <c r="D33" s="118"/>
      <c r="E33" s="94">
        <v>11.13</v>
      </c>
      <c r="F33" s="94">
        <v>11.13</v>
      </c>
      <c r="G33" s="94">
        <v>11.13</v>
      </c>
      <c r="H33" s="94">
        <v>5.9</v>
      </c>
      <c r="I33" s="94">
        <v>12.2</v>
      </c>
      <c r="J33" s="94">
        <v>3.5</v>
      </c>
      <c r="K33" s="94">
        <v>3.5</v>
      </c>
      <c r="L33" s="94">
        <v>0.74</v>
      </c>
      <c r="M33" s="94">
        <v>0.74</v>
      </c>
      <c r="N33" s="94">
        <v>0.74</v>
      </c>
      <c r="O33" s="94">
        <v>0.74</v>
      </c>
      <c r="P33" s="94">
        <v>0.74</v>
      </c>
      <c r="Q33" s="94">
        <v>0</v>
      </c>
      <c r="R33" s="94">
        <v>0</v>
      </c>
      <c r="S33" s="94">
        <v>0</v>
      </c>
      <c r="T33" s="94">
        <v>0</v>
      </c>
      <c r="U33" s="94">
        <v>0</v>
      </c>
      <c r="V33" s="94">
        <v>0</v>
      </c>
      <c r="W33" s="94">
        <v>0</v>
      </c>
      <c r="X33" s="94">
        <v>0.74</v>
      </c>
      <c r="Y33" s="94">
        <v>0.74</v>
      </c>
      <c r="Z33" s="94">
        <v>0.74</v>
      </c>
      <c r="AA33" s="94">
        <v>0.74</v>
      </c>
      <c r="AB33" s="94">
        <v>0.74</v>
      </c>
      <c r="AC33" s="94">
        <v>0.74</v>
      </c>
      <c r="AD33" s="94">
        <v>0.74</v>
      </c>
      <c r="AE33" s="94">
        <v>11.08</v>
      </c>
      <c r="AF33" s="94">
        <v>13.2</v>
      </c>
      <c r="AG33" s="207"/>
      <c r="AH33" s="207"/>
      <c r="AI33" s="207"/>
      <c r="AJ33" s="134">
        <v>91.649999999999991</v>
      </c>
    </row>
    <row r="34" spans="2:37">
      <c r="B34" s="488"/>
      <c r="C34" s="70" t="s">
        <v>19</v>
      </c>
      <c r="D34" s="118"/>
      <c r="E34" s="94">
        <v>0</v>
      </c>
      <c r="F34" s="94">
        <v>0</v>
      </c>
      <c r="G34" s="94">
        <v>2</v>
      </c>
      <c r="H34" s="94">
        <v>0</v>
      </c>
      <c r="I34" s="94">
        <v>0</v>
      </c>
      <c r="J34" s="94">
        <v>0</v>
      </c>
      <c r="K34" s="94">
        <v>0</v>
      </c>
      <c r="L34" s="94">
        <v>0</v>
      </c>
      <c r="M34" s="94">
        <v>0</v>
      </c>
      <c r="N34" s="94">
        <v>0</v>
      </c>
      <c r="O34" s="94">
        <v>0</v>
      </c>
      <c r="P34" s="94">
        <v>0</v>
      </c>
      <c r="Q34" s="94">
        <v>18</v>
      </c>
      <c r="R34" s="94">
        <v>24</v>
      </c>
      <c r="S34" s="94">
        <v>24</v>
      </c>
      <c r="T34" s="94">
        <v>24</v>
      </c>
      <c r="U34" s="94">
        <v>24</v>
      </c>
      <c r="V34" s="94">
        <v>24</v>
      </c>
      <c r="W34" s="94">
        <v>24</v>
      </c>
      <c r="X34" s="94">
        <v>0</v>
      </c>
      <c r="Y34" s="94">
        <v>0</v>
      </c>
      <c r="Z34" s="94">
        <v>0</v>
      </c>
      <c r="AA34" s="94">
        <v>0</v>
      </c>
      <c r="AB34" s="94">
        <v>0</v>
      </c>
      <c r="AC34" s="94">
        <v>0</v>
      </c>
      <c r="AD34" s="94">
        <v>1</v>
      </c>
      <c r="AE34" s="94">
        <v>0</v>
      </c>
      <c r="AF34" s="94">
        <v>0.67</v>
      </c>
      <c r="AG34" s="207"/>
      <c r="AH34" s="207"/>
      <c r="AI34" s="207"/>
      <c r="AJ34" s="134">
        <v>165.67</v>
      </c>
    </row>
    <row r="35" spans="2:37">
      <c r="B35" s="465" t="s">
        <v>90</v>
      </c>
      <c r="C35" s="113" t="s">
        <v>156</v>
      </c>
      <c r="D35" s="114"/>
      <c r="E35" s="117">
        <v>6.7</v>
      </c>
      <c r="F35" s="117">
        <v>14.75</v>
      </c>
      <c r="G35" s="117">
        <v>14.75</v>
      </c>
      <c r="H35" s="117">
        <v>16</v>
      </c>
      <c r="I35" s="117">
        <v>12</v>
      </c>
      <c r="J35" s="117">
        <v>6.6</v>
      </c>
      <c r="K35" s="117">
        <v>6.6</v>
      </c>
      <c r="L35" s="117">
        <v>2.11</v>
      </c>
      <c r="M35" s="117">
        <v>2.11</v>
      </c>
      <c r="N35" s="117">
        <v>2.11</v>
      </c>
      <c r="O35" s="117">
        <v>2.11</v>
      </c>
      <c r="P35" s="117">
        <v>2.11</v>
      </c>
      <c r="Q35" s="117">
        <v>0</v>
      </c>
      <c r="R35" s="117">
        <v>0</v>
      </c>
      <c r="S35" s="117">
        <v>0</v>
      </c>
      <c r="T35" s="117">
        <v>0</v>
      </c>
      <c r="U35" s="117">
        <v>0</v>
      </c>
      <c r="V35" s="117">
        <v>0</v>
      </c>
      <c r="W35" s="117">
        <v>0</v>
      </c>
      <c r="X35" s="117">
        <v>2.11</v>
      </c>
      <c r="Y35" s="117">
        <v>2.11</v>
      </c>
      <c r="Z35" s="117">
        <v>2.11</v>
      </c>
      <c r="AA35" s="117">
        <v>2.11</v>
      </c>
      <c r="AB35" s="117">
        <v>2.11</v>
      </c>
      <c r="AC35" s="117">
        <v>2.11</v>
      </c>
      <c r="AD35" s="117">
        <v>2.11</v>
      </c>
      <c r="AE35" s="117">
        <v>14.77</v>
      </c>
      <c r="AF35" s="117">
        <v>10.5</v>
      </c>
      <c r="AG35" s="209"/>
      <c r="AH35" s="209"/>
      <c r="AI35" s="209"/>
      <c r="AJ35" s="177">
        <v>127.98999999999998</v>
      </c>
    </row>
    <row r="36" spans="2:37">
      <c r="B36" s="465"/>
      <c r="C36" s="113" t="s">
        <v>157</v>
      </c>
      <c r="D36" s="114"/>
      <c r="E36" s="117">
        <v>1</v>
      </c>
      <c r="F36" s="117">
        <v>0</v>
      </c>
      <c r="G36" s="117">
        <v>0</v>
      </c>
      <c r="H36" s="117">
        <v>0</v>
      </c>
      <c r="I36" s="117">
        <v>2</v>
      </c>
      <c r="J36" s="117">
        <v>0</v>
      </c>
      <c r="K36" s="117">
        <v>0</v>
      </c>
      <c r="L36" s="117">
        <v>0</v>
      </c>
      <c r="M36" s="117">
        <v>0</v>
      </c>
      <c r="N36" s="117">
        <v>0</v>
      </c>
      <c r="O36" s="117">
        <v>0</v>
      </c>
      <c r="P36" s="117">
        <v>0</v>
      </c>
      <c r="Q36" s="117">
        <v>0</v>
      </c>
      <c r="R36" s="117">
        <v>0</v>
      </c>
      <c r="S36" s="117">
        <v>0</v>
      </c>
      <c r="T36" s="117">
        <v>0</v>
      </c>
      <c r="U36" s="117">
        <v>0</v>
      </c>
      <c r="V36" s="117">
        <v>0</v>
      </c>
      <c r="W36" s="117">
        <v>0</v>
      </c>
      <c r="X36" s="117">
        <v>0</v>
      </c>
      <c r="Y36" s="117">
        <v>0</v>
      </c>
      <c r="Z36" s="117">
        <v>0</v>
      </c>
      <c r="AA36" s="117">
        <v>0</v>
      </c>
      <c r="AB36" s="117">
        <v>0</v>
      </c>
      <c r="AC36" s="117">
        <v>0</v>
      </c>
      <c r="AD36" s="117">
        <v>0</v>
      </c>
      <c r="AE36" s="117">
        <v>0</v>
      </c>
      <c r="AF36" s="117">
        <v>0</v>
      </c>
      <c r="AG36" s="209"/>
      <c r="AH36" s="209"/>
      <c r="AI36" s="209"/>
      <c r="AJ36" s="132">
        <v>3</v>
      </c>
    </row>
    <row r="37" spans="2:37">
      <c r="B37" s="465"/>
      <c r="C37" s="113" t="s">
        <v>84</v>
      </c>
      <c r="D37" s="114" t="s">
        <v>76</v>
      </c>
      <c r="E37" s="126">
        <v>69.458333333333343</v>
      </c>
      <c r="F37" s="126">
        <v>100</v>
      </c>
      <c r="G37" s="126">
        <v>100</v>
      </c>
      <c r="H37" s="126">
        <v>99.666666666666671</v>
      </c>
      <c r="I37" s="126">
        <v>91.666666666666657</v>
      </c>
      <c r="J37" s="126">
        <v>100</v>
      </c>
      <c r="K37" s="126">
        <v>100</v>
      </c>
      <c r="L37" s="126">
        <v>100</v>
      </c>
      <c r="M37" s="126">
        <v>100</v>
      </c>
      <c r="N37" s="126">
        <v>66.666666666666657</v>
      </c>
      <c r="O37" s="126">
        <v>100</v>
      </c>
      <c r="P37" s="126">
        <v>100</v>
      </c>
      <c r="Q37" s="126">
        <v>66.666666666666657</v>
      </c>
      <c r="R37" s="126">
        <v>0</v>
      </c>
      <c r="S37" s="126">
        <v>0</v>
      </c>
      <c r="T37" s="126">
        <v>0</v>
      </c>
      <c r="U37" s="126">
        <v>0</v>
      </c>
      <c r="V37" s="126">
        <v>0</v>
      </c>
      <c r="W37" s="126">
        <v>0</v>
      </c>
      <c r="X37" s="126">
        <v>50</v>
      </c>
      <c r="Y37" s="126">
        <v>50</v>
      </c>
      <c r="Z37" s="126">
        <v>50</v>
      </c>
      <c r="AA37" s="126">
        <v>50</v>
      </c>
      <c r="AB37" s="126">
        <v>50</v>
      </c>
      <c r="AC37" s="126">
        <v>50</v>
      </c>
      <c r="AD37" s="126">
        <v>50</v>
      </c>
      <c r="AE37" s="126">
        <v>50</v>
      </c>
      <c r="AF37" s="126">
        <v>100</v>
      </c>
      <c r="AG37" s="210"/>
      <c r="AH37" s="210"/>
      <c r="AI37" s="210"/>
      <c r="AJ37" s="178">
        <v>0.58650735294117595</v>
      </c>
    </row>
    <row r="38" spans="2:37">
      <c r="B38" s="465"/>
      <c r="C38" s="113" t="s">
        <v>85</v>
      </c>
      <c r="D38" s="114" t="s">
        <v>76</v>
      </c>
      <c r="E38" s="126">
        <v>40.191961607678458</v>
      </c>
      <c r="F38" s="126">
        <v>61.458333333333336</v>
      </c>
      <c r="G38" s="126">
        <v>61.458333333333336</v>
      </c>
      <c r="H38" s="126">
        <v>66.889632107023402</v>
      </c>
      <c r="I38" s="126">
        <v>54.545454545454547</v>
      </c>
      <c r="J38" s="126">
        <v>27.5</v>
      </c>
      <c r="K38" s="126">
        <v>27.5</v>
      </c>
      <c r="L38" s="126">
        <v>8.7916666666666661</v>
      </c>
      <c r="M38" s="126">
        <v>8.7916666666666661</v>
      </c>
      <c r="N38" s="126">
        <v>13.1875</v>
      </c>
      <c r="O38" s="126">
        <v>8.7916666666666661</v>
      </c>
      <c r="P38" s="126">
        <v>8.7916666666666661</v>
      </c>
      <c r="Q38" s="126">
        <v>0</v>
      </c>
      <c r="R38" s="126">
        <v>0</v>
      </c>
      <c r="S38" s="126">
        <v>0</v>
      </c>
      <c r="T38" s="126">
        <v>0</v>
      </c>
      <c r="U38" s="126">
        <v>0</v>
      </c>
      <c r="V38" s="126">
        <v>0</v>
      </c>
      <c r="W38" s="126">
        <v>0</v>
      </c>
      <c r="X38" s="126">
        <v>17.583333333333332</v>
      </c>
      <c r="Y38" s="126">
        <v>17.583333333333332</v>
      </c>
      <c r="Z38" s="126">
        <v>17.583333333333332</v>
      </c>
      <c r="AA38" s="126">
        <v>17.583333333333332</v>
      </c>
      <c r="AB38" s="126">
        <v>17.583333333333332</v>
      </c>
      <c r="AC38" s="126">
        <v>17.583333333333332</v>
      </c>
      <c r="AD38" s="126">
        <v>17.583333333333332</v>
      </c>
      <c r="AE38" s="126">
        <v>17.583333333333332</v>
      </c>
      <c r="AF38" s="126">
        <v>43.75</v>
      </c>
      <c r="AG38" s="210"/>
      <c r="AH38" s="210"/>
      <c r="AI38" s="210"/>
      <c r="AJ38" s="169">
        <v>0.26743141310934199</v>
      </c>
    </row>
    <row r="39" spans="2:37">
      <c r="B39" s="465"/>
      <c r="C39" s="113" t="s">
        <v>18</v>
      </c>
      <c r="D39" s="114"/>
      <c r="E39" s="117">
        <v>6.7</v>
      </c>
      <c r="F39" s="117">
        <v>14.75</v>
      </c>
      <c r="G39" s="117">
        <v>14.75</v>
      </c>
      <c r="H39" s="117">
        <v>16</v>
      </c>
      <c r="I39" s="117">
        <v>6</v>
      </c>
      <c r="J39" s="117">
        <v>6.6</v>
      </c>
      <c r="K39" s="117">
        <v>6.6</v>
      </c>
      <c r="L39" s="117">
        <v>2.11</v>
      </c>
      <c r="M39" s="117">
        <v>2.11</v>
      </c>
      <c r="N39" s="117">
        <v>2.11</v>
      </c>
      <c r="O39" s="117">
        <v>2.11</v>
      </c>
      <c r="P39" s="117">
        <v>2.11</v>
      </c>
      <c r="Q39" s="117">
        <v>0</v>
      </c>
      <c r="R39" s="117">
        <v>0</v>
      </c>
      <c r="S39" s="117">
        <v>0</v>
      </c>
      <c r="T39" s="117">
        <v>0</v>
      </c>
      <c r="U39" s="117">
        <v>0</v>
      </c>
      <c r="V39" s="117">
        <v>0</v>
      </c>
      <c r="W39" s="117">
        <v>0</v>
      </c>
      <c r="X39" s="117">
        <v>2.11</v>
      </c>
      <c r="Y39" s="117">
        <v>2.11</v>
      </c>
      <c r="Z39" s="117">
        <v>2.11</v>
      </c>
      <c r="AA39" s="117">
        <v>2.11</v>
      </c>
      <c r="AB39" s="117">
        <v>2.11</v>
      </c>
      <c r="AC39" s="117">
        <v>2.11</v>
      </c>
      <c r="AD39" s="117">
        <v>2.11</v>
      </c>
      <c r="AE39" s="117">
        <v>14.77</v>
      </c>
      <c r="AF39" s="117">
        <v>10.5</v>
      </c>
      <c r="AG39" s="209"/>
      <c r="AH39" s="209"/>
      <c r="AI39" s="209"/>
      <c r="AJ39" s="171">
        <v>42.663333333333327</v>
      </c>
    </row>
    <row r="40" spans="2:37">
      <c r="B40" s="465"/>
      <c r="C40" s="113" t="s">
        <v>19</v>
      </c>
      <c r="D40" s="114"/>
      <c r="E40" s="117">
        <v>7.33</v>
      </c>
      <c r="F40" s="117">
        <v>0</v>
      </c>
      <c r="G40" s="117">
        <v>0</v>
      </c>
      <c r="H40" s="117">
        <v>0</v>
      </c>
      <c r="I40" s="117">
        <v>1</v>
      </c>
      <c r="J40" s="117">
        <v>0</v>
      </c>
      <c r="K40" s="117">
        <v>0</v>
      </c>
      <c r="L40" s="117">
        <v>0</v>
      </c>
      <c r="M40" s="117">
        <v>0</v>
      </c>
      <c r="N40" s="117">
        <v>0</v>
      </c>
      <c r="O40" s="117">
        <v>0</v>
      </c>
      <c r="P40" s="117">
        <v>0</v>
      </c>
      <c r="Q40" s="117">
        <v>8</v>
      </c>
      <c r="R40" s="117">
        <v>24</v>
      </c>
      <c r="S40" s="117">
        <v>24</v>
      </c>
      <c r="T40" s="117">
        <v>24</v>
      </c>
      <c r="U40" s="117">
        <v>24</v>
      </c>
      <c r="V40" s="117">
        <v>24</v>
      </c>
      <c r="W40" s="117">
        <v>24</v>
      </c>
      <c r="X40" s="117">
        <v>12</v>
      </c>
      <c r="Y40" s="117">
        <v>12</v>
      </c>
      <c r="Z40" s="117">
        <v>12</v>
      </c>
      <c r="AA40" s="117">
        <v>12</v>
      </c>
      <c r="AB40" s="117">
        <v>12</v>
      </c>
      <c r="AC40" s="117">
        <v>12</v>
      </c>
      <c r="AD40" s="117">
        <v>12</v>
      </c>
      <c r="AE40" s="117">
        <v>84</v>
      </c>
      <c r="AF40" s="117">
        <v>0</v>
      </c>
      <c r="AG40" s="209"/>
      <c r="AH40" s="209"/>
      <c r="AI40" s="209"/>
      <c r="AJ40" s="171">
        <v>109.77666666666666</v>
      </c>
      <c r="AK40" s="62"/>
    </row>
    <row r="41" spans="2:37">
      <c r="B41" s="469" t="s">
        <v>158</v>
      </c>
      <c r="C41" s="113" t="s">
        <v>156</v>
      </c>
      <c r="D41" s="114"/>
      <c r="E41" s="117">
        <v>7.38</v>
      </c>
      <c r="F41" s="117">
        <v>7.38</v>
      </c>
      <c r="G41" s="117">
        <v>7.38</v>
      </c>
      <c r="H41" s="117">
        <v>7.38</v>
      </c>
      <c r="I41" s="117">
        <v>6.7</v>
      </c>
      <c r="J41" s="117">
        <v>6.9</v>
      </c>
      <c r="K41" s="117">
        <v>6.9</v>
      </c>
      <c r="L41" s="117">
        <v>7.8</v>
      </c>
      <c r="M41" s="117">
        <v>7.3</v>
      </c>
      <c r="N41" s="117">
        <v>7.3</v>
      </c>
      <c r="O41" s="117">
        <v>7.3</v>
      </c>
      <c r="P41" s="117">
        <v>7.3</v>
      </c>
      <c r="Q41" s="117">
        <v>14.4</v>
      </c>
      <c r="R41" s="117">
        <v>15.5</v>
      </c>
      <c r="S41" s="117">
        <v>14.1</v>
      </c>
      <c r="T41" s="117">
        <v>15</v>
      </c>
      <c r="U41" s="117">
        <v>14</v>
      </c>
      <c r="V41" s="117">
        <v>7</v>
      </c>
      <c r="W41" s="117">
        <v>13.1</v>
      </c>
      <c r="X41" s="117">
        <v>14.6</v>
      </c>
      <c r="Y41" s="117">
        <v>13.8</v>
      </c>
      <c r="Z41" s="117">
        <v>14.1</v>
      </c>
      <c r="AA41" s="117">
        <v>3.4</v>
      </c>
      <c r="AB41" s="117">
        <v>12.2</v>
      </c>
      <c r="AC41" s="117">
        <v>11.15</v>
      </c>
      <c r="AD41" s="117">
        <v>6.15</v>
      </c>
      <c r="AE41" s="117">
        <v>75.400000000000006</v>
      </c>
      <c r="AF41" s="117">
        <v>0</v>
      </c>
      <c r="AG41" s="209"/>
      <c r="AH41" s="209"/>
      <c r="AI41" s="209"/>
      <c r="AJ41" s="134">
        <v>330.91999999999996</v>
      </c>
      <c r="AK41" s="62"/>
    </row>
    <row r="42" spans="2:37">
      <c r="B42" s="470"/>
      <c r="C42" s="113" t="s">
        <v>157</v>
      </c>
      <c r="D42" s="114"/>
      <c r="E42" s="117">
        <v>0</v>
      </c>
      <c r="F42" s="117">
        <v>0</v>
      </c>
      <c r="G42" s="117">
        <v>0</v>
      </c>
      <c r="H42" s="117">
        <v>0</v>
      </c>
      <c r="I42" s="117">
        <v>0</v>
      </c>
      <c r="J42" s="117">
        <v>0</v>
      </c>
      <c r="K42" s="117">
        <v>0</v>
      </c>
      <c r="L42" s="117">
        <v>0</v>
      </c>
      <c r="M42" s="117">
        <v>0</v>
      </c>
      <c r="N42" s="117">
        <v>0</v>
      </c>
      <c r="O42" s="117">
        <v>0</v>
      </c>
      <c r="P42" s="117">
        <v>0</v>
      </c>
      <c r="Q42" s="117">
        <v>0</v>
      </c>
      <c r="R42" s="117">
        <v>0</v>
      </c>
      <c r="S42" s="117">
        <v>0</v>
      </c>
      <c r="T42" s="117">
        <v>0</v>
      </c>
      <c r="U42" s="117">
        <v>0</v>
      </c>
      <c r="V42" s="117">
        <v>0</v>
      </c>
      <c r="W42" s="117">
        <v>0</v>
      </c>
      <c r="X42" s="117">
        <v>0</v>
      </c>
      <c r="Y42" s="117">
        <v>0</v>
      </c>
      <c r="Z42" s="117">
        <v>0</v>
      </c>
      <c r="AA42" s="117">
        <v>0</v>
      </c>
      <c r="AB42" s="117">
        <v>1</v>
      </c>
      <c r="AC42" s="117">
        <v>0</v>
      </c>
      <c r="AD42" s="117">
        <v>0</v>
      </c>
      <c r="AE42" s="117">
        <v>1</v>
      </c>
      <c r="AF42" s="117">
        <v>0</v>
      </c>
      <c r="AG42" s="209"/>
      <c r="AH42" s="209"/>
      <c r="AI42" s="209"/>
      <c r="AJ42" s="134">
        <v>2</v>
      </c>
      <c r="AK42" s="62"/>
    </row>
    <row r="43" spans="2:37">
      <c r="B43" s="470"/>
      <c r="C43" s="113" t="s">
        <v>84</v>
      </c>
      <c r="D43" s="114" t="s">
        <v>76</v>
      </c>
      <c r="E43" s="126">
        <v>100</v>
      </c>
      <c r="F43" s="126">
        <v>100</v>
      </c>
      <c r="G43" s="126">
        <v>100</v>
      </c>
      <c r="H43" s="126">
        <v>100</v>
      </c>
      <c r="I43" s="126">
        <v>95.833333333333343</v>
      </c>
      <c r="J43" s="126">
        <v>100</v>
      </c>
      <c r="K43" s="126">
        <v>100</v>
      </c>
      <c r="L43" s="126">
        <v>58.333333333333336</v>
      </c>
      <c r="M43" s="126">
        <v>100</v>
      </c>
      <c r="N43" s="126">
        <v>100</v>
      </c>
      <c r="O43" s="126">
        <v>100</v>
      </c>
      <c r="P43" s="126">
        <v>100</v>
      </c>
      <c r="Q43" s="126">
        <v>100</v>
      </c>
      <c r="R43" s="126">
        <v>100</v>
      </c>
      <c r="S43" s="126">
        <v>100</v>
      </c>
      <c r="T43" s="126">
        <v>100</v>
      </c>
      <c r="U43" s="126">
        <v>100</v>
      </c>
      <c r="V43" s="126">
        <v>87.5</v>
      </c>
      <c r="W43" s="126">
        <v>100</v>
      </c>
      <c r="X43" s="126">
        <v>100</v>
      </c>
      <c r="Y43" s="126">
        <v>100</v>
      </c>
      <c r="Z43" s="126">
        <v>100</v>
      </c>
      <c r="AA43" s="126">
        <v>29.166666666666668</v>
      </c>
      <c r="AB43" s="126">
        <v>90.958333333333329</v>
      </c>
      <c r="AC43" s="126">
        <v>100</v>
      </c>
      <c r="AD43" s="126">
        <v>100</v>
      </c>
      <c r="AE43" s="126">
        <v>88.589285714285708</v>
      </c>
      <c r="AF43" s="126">
        <v>45.833333333333329</v>
      </c>
      <c r="AG43" s="210"/>
      <c r="AH43" s="210"/>
      <c r="AI43" s="210"/>
      <c r="AJ43" s="178">
        <v>0.91992647058823496</v>
      </c>
      <c r="AK43" s="62"/>
    </row>
    <row r="44" spans="2:37">
      <c r="B44" s="470"/>
      <c r="C44" s="113" t="s">
        <v>85</v>
      </c>
      <c r="D44" s="114" t="s">
        <v>76</v>
      </c>
      <c r="E44" s="126">
        <v>30.75</v>
      </c>
      <c r="F44" s="126">
        <v>30.75</v>
      </c>
      <c r="G44" s="126">
        <v>30.75</v>
      </c>
      <c r="H44" s="126">
        <v>30.75</v>
      </c>
      <c r="I44" s="126">
        <v>29.130434782608695</v>
      </c>
      <c r="J44" s="126">
        <v>28.75</v>
      </c>
      <c r="K44" s="126">
        <v>28.75</v>
      </c>
      <c r="L44" s="126">
        <v>55.714285714285715</v>
      </c>
      <c r="M44" s="126">
        <v>30.416666666666668</v>
      </c>
      <c r="N44" s="126">
        <v>30.416666666666668</v>
      </c>
      <c r="O44" s="126">
        <v>30.416666666666668</v>
      </c>
      <c r="P44" s="126">
        <v>30.416666666666668</v>
      </c>
      <c r="Q44" s="126">
        <v>60</v>
      </c>
      <c r="R44" s="126">
        <v>64.583333333333329</v>
      </c>
      <c r="S44" s="126">
        <v>58.75</v>
      </c>
      <c r="T44" s="126">
        <v>62.5</v>
      </c>
      <c r="U44" s="126">
        <v>58.333333333333336</v>
      </c>
      <c r="V44" s="126">
        <v>33.333333333333336</v>
      </c>
      <c r="W44" s="126">
        <v>54.583333333333336</v>
      </c>
      <c r="X44" s="126">
        <v>60.833333333333336</v>
      </c>
      <c r="Y44" s="126">
        <v>57.5</v>
      </c>
      <c r="Z44" s="126">
        <v>58.75</v>
      </c>
      <c r="AA44" s="126">
        <v>48.571428571428569</v>
      </c>
      <c r="AB44" s="126">
        <v>55.886394869445724</v>
      </c>
      <c r="AC44" s="126">
        <v>46.458333333333336</v>
      </c>
      <c r="AD44" s="126">
        <v>25.625</v>
      </c>
      <c r="AE44" s="126">
        <v>50.661828932338921</v>
      </c>
      <c r="AF44" s="126">
        <v>0</v>
      </c>
      <c r="AG44" s="210"/>
      <c r="AH44" s="210"/>
      <c r="AI44" s="210"/>
      <c r="AJ44" s="169">
        <v>0.44083872858551099</v>
      </c>
      <c r="AK44" s="62"/>
    </row>
    <row r="45" spans="2:37">
      <c r="B45" s="470"/>
      <c r="C45" s="113" t="s">
        <v>18</v>
      </c>
      <c r="D45" s="114"/>
      <c r="E45" s="117">
        <v>7.38</v>
      </c>
      <c r="F45" s="117">
        <v>7.38</v>
      </c>
      <c r="G45" s="117">
        <v>7.38</v>
      </c>
      <c r="H45" s="117">
        <v>7.38</v>
      </c>
      <c r="I45" s="117">
        <v>6.7</v>
      </c>
      <c r="J45" s="117">
        <v>6.9</v>
      </c>
      <c r="K45" s="117">
        <v>6.9</v>
      </c>
      <c r="L45" s="117">
        <v>7.8</v>
      </c>
      <c r="M45" s="117">
        <v>7.3</v>
      </c>
      <c r="N45" s="117">
        <v>7.3</v>
      </c>
      <c r="O45" s="117">
        <v>7.3</v>
      </c>
      <c r="P45" s="117">
        <v>7.3</v>
      </c>
      <c r="Q45" s="117">
        <v>14.4</v>
      </c>
      <c r="R45" s="117">
        <v>15.5</v>
      </c>
      <c r="S45" s="117">
        <v>14.1</v>
      </c>
      <c r="T45" s="117">
        <v>15</v>
      </c>
      <c r="U45" s="117">
        <v>14</v>
      </c>
      <c r="V45" s="117">
        <v>7</v>
      </c>
      <c r="W45" s="117">
        <v>13.1</v>
      </c>
      <c r="X45" s="117">
        <v>14.6</v>
      </c>
      <c r="Y45" s="117">
        <v>13.8</v>
      </c>
      <c r="Z45" s="117">
        <v>14.1</v>
      </c>
      <c r="AA45" s="117">
        <v>3.4</v>
      </c>
      <c r="AB45" s="117">
        <v>12.2</v>
      </c>
      <c r="AC45" s="117">
        <v>11.15</v>
      </c>
      <c r="AD45" s="117">
        <v>6.15</v>
      </c>
      <c r="AE45" s="117">
        <v>75.400000000000006</v>
      </c>
      <c r="AF45" s="117">
        <v>0</v>
      </c>
      <c r="AG45" s="209"/>
      <c r="AH45" s="209"/>
      <c r="AI45" s="209"/>
      <c r="AJ45" s="171">
        <v>165.45999999999998</v>
      </c>
      <c r="AK45" s="62"/>
    </row>
    <row r="46" spans="2:37">
      <c r="B46" s="471"/>
      <c r="C46" s="113" t="s">
        <v>19</v>
      </c>
      <c r="D46" s="114"/>
      <c r="E46" s="117">
        <v>0</v>
      </c>
      <c r="F46" s="117">
        <v>0</v>
      </c>
      <c r="G46" s="117">
        <v>0</v>
      </c>
      <c r="H46" s="117">
        <v>0</v>
      </c>
      <c r="I46" s="117">
        <v>0</v>
      </c>
      <c r="J46" s="117">
        <v>0</v>
      </c>
      <c r="K46" s="117">
        <v>0</v>
      </c>
      <c r="L46" s="117">
        <v>0</v>
      </c>
      <c r="M46" s="117">
        <v>0</v>
      </c>
      <c r="N46" s="117">
        <v>0</v>
      </c>
      <c r="O46" s="117">
        <v>0</v>
      </c>
      <c r="P46" s="117">
        <v>0</v>
      </c>
      <c r="Q46" s="117">
        <v>0</v>
      </c>
      <c r="R46" s="117">
        <v>0</v>
      </c>
      <c r="S46" s="117">
        <v>0</v>
      </c>
      <c r="T46" s="117">
        <v>0</v>
      </c>
      <c r="U46" s="117">
        <v>0</v>
      </c>
      <c r="V46" s="117">
        <v>3</v>
      </c>
      <c r="W46" s="117">
        <v>0</v>
      </c>
      <c r="X46" s="117">
        <v>0</v>
      </c>
      <c r="Y46" s="117">
        <v>0</v>
      </c>
      <c r="Z46" s="117">
        <v>0</v>
      </c>
      <c r="AA46" s="117">
        <v>0</v>
      </c>
      <c r="AB46" s="117">
        <v>0.67</v>
      </c>
      <c r="AC46" s="117">
        <v>0</v>
      </c>
      <c r="AD46" s="117">
        <v>0</v>
      </c>
      <c r="AE46" s="117">
        <v>0.67</v>
      </c>
      <c r="AF46" s="117">
        <v>13</v>
      </c>
      <c r="AG46" s="209"/>
      <c r="AH46" s="209"/>
      <c r="AI46" s="209"/>
      <c r="AJ46" s="171">
        <v>8.67</v>
      </c>
      <c r="AK46" s="62"/>
    </row>
    <row r="47" spans="2:37">
      <c r="B47" s="466" t="s">
        <v>66</v>
      </c>
      <c r="C47" s="65" t="s">
        <v>84</v>
      </c>
      <c r="D47" s="68" t="s">
        <v>76</v>
      </c>
      <c r="E47" s="69">
        <f>AVERAGE(E7,E13,E19,E25,E31,E37,E43)</f>
        <v>72.125</v>
      </c>
      <c r="F47" s="69">
        <f t="shared" ref="F47:AF47" si="0">AVERAGE(F7,F13,F19,F25,F31,F37,F43)</f>
        <v>85.714285714285708</v>
      </c>
      <c r="G47" s="69">
        <f t="shared" si="0"/>
        <v>74.404761904761898</v>
      </c>
      <c r="H47" s="69">
        <f t="shared" si="0"/>
        <v>75.303571428571431</v>
      </c>
      <c r="I47" s="69">
        <f t="shared" si="0"/>
        <v>78.571428571428569</v>
      </c>
      <c r="J47" s="69">
        <f t="shared" si="0"/>
        <v>85.714285714285708</v>
      </c>
      <c r="K47" s="69">
        <f t="shared" si="0"/>
        <v>87.452380952380963</v>
      </c>
      <c r="L47" s="69">
        <f t="shared" si="0"/>
        <v>91.666666666666671</v>
      </c>
      <c r="M47" s="69">
        <f t="shared" si="0"/>
        <v>97.61904761904762</v>
      </c>
      <c r="N47" s="69">
        <f t="shared" si="0"/>
        <v>91.071428571428569</v>
      </c>
      <c r="O47" s="69">
        <f t="shared" si="0"/>
        <v>99.107142857142861</v>
      </c>
      <c r="P47" s="69">
        <f t="shared" si="0"/>
        <v>89.285714285714292</v>
      </c>
      <c r="Q47" s="69">
        <f t="shared" si="0"/>
        <v>70.041666666666671</v>
      </c>
      <c r="R47" s="69">
        <f t="shared" si="0"/>
        <v>70.833333333333343</v>
      </c>
      <c r="S47" s="69">
        <f t="shared" si="0"/>
        <v>61.321428571428569</v>
      </c>
      <c r="T47" s="69">
        <f t="shared" si="0"/>
        <v>71.428571428571431</v>
      </c>
      <c r="U47" s="69">
        <f t="shared" si="0"/>
        <v>62.696428571428569</v>
      </c>
      <c r="V47" s="69">
        <f t="shared" si="0"/>
        <v>58.928571428571438</v>
      </c>
      <c r="W47" s="69">
        <f t="shared" si="0"/>
        <v>62.297619047619051</v>
      </c>
      <c r="X47" s="69">
        <f t="shared" si="0"/>
        <v>77.678571428571431</v>
      </c>
      <c r="Y47" s="69">
        <f t="shared" si="0"/>
        <v>81.101190476190482</v>
      </c>
      <c r="Z47" s="69">
        <f t="shared" si="0"/>
        <v>74.702380952380963</v>
      </c>
      <c r="AA47" s="69">
        <f t="shared" si="0"/>
        <v>69.24404761904762</v>
      </c>
      <c r="AB47" s="69">
        <f t="shared" si="0"/>
        <v>83.529761904761912</v>
      </c>
      <c r="AC47" s="69">
        <f t="shared" si="0"/>
        <v>80.952380952380949</v>
      </c>
      <c r="AD47" s="69">
        <f t="shared" si="0"/>
        <v>70.833333333333329</v>
      </c>
      <c r="AE47" s="69">
        <f t="shared" si="0"/>
        <v>87.655612244897952</v>
      </c>
      <c r="AF47" s="69">
        <f t="shared" si="0"/>
        <v>85.464285714285737</v>
      </c>
      <c r="AG47" s="212"/>
      <c r="AH47" s="212"/>
      <c r="AI47" s="212"/>
      <c r="AJ47" s="174">
        <f>AVERAGE(AJ7,AJ13,AJ19,AJ25,AJ31,AJ37,AJ43)</f>
        <v>0.7808617196878751</v>
      </c>
    </row>
    <row r="48" spans="2:37">
      <c r="B48" s="467"/>
      <c r="C48" s="65" t="s">
        <v>85</v>
      </c>
      <c r="D48" s="68" t="s">
        <v>76</v>
      </c>
      <c r="E48" s="69">
        <f>AVERAGE(E8,E14,E20,E26,E32,E38,E44)</f>
        <v>35.275818899036807</v>
      </c>
      <c r="F48" s="69">
        <f t="shared" ref="F48:AE48" si="1">AVERAGE(F8,F14,F20,F26,F32,F38,F44)</f>
        <v>41.660714285714285</v>
      </c>
      <c r="G48" s="69">
        <f t="shared" si="1"/>
        <v>48.410946196660483</v>
      </c>
      <c r="H48" s="69">
        <f t="shared" si="1"/>
        <v>33.569069409667165</v>
      </c>
      <c r="I48" s="69">
        <f t="shared" si="1"/>
        <v>38.656079427818554</v>
      </c>
      <c r="J48" s="69">
        <f t="shared" si="1"/>
        <v>26.029761904761902</v>
      </c>
      <c r="K48" s="69">
        <f t="shared" si="1"/>
        <v>35.808161216293747</v>
      </c>
      <c r="L48" s="69">
        <f t="shared" si="1"/>
        <v>40.95204081632653</v>
      </c>
      <c r="M48" s="69">
        <f t="shared" si="1"/>
        <v>32.392857142857146</v>
      </c>
      <c r="N48" s="69">
        <f t="shared" si="1"/>
        <v>42.740721288515417</v>
      </c>
      <c r="O48" s="69">
        <f t="shared" si="1"/>
        <v>39.503968253968253</v>
      </c>
      <c r="P48" s="69">
        <f t="shared" si="1"/>
        <v>22.144151138716357</v>
      </c>
      <c r="Q48" s="69">
        <f t="shared" si="1"/>
        <v>43.653254947521383</v>
      </c>
      <c r="R48" s="69">
        <f t="shared" si="1"/>
        <v>58.941511387163551</v>
      </c>
      <c r="S48" s="69">
        <f t="shared" si="1"/>
        <v>32.976190476190474</v>
      </c>
      <c r="T48" s="69">
        <f t="shared" si="1"/>
        <v>31.36904761904762</v>
      </c>
      <c r="U48" s="69">
        <f t="shared" si="1"/>
        <v>46.266812661137514</v>
      </c>
      <c r="V48" s="69">
        <f t="shared" si="1"/>
        <v>33.235729074238392</v>
      </c>
      <c r="W48" s="69">
        <f t="shared" si="1"/>
        <v>26.678302144866088</v>
      </c>
      <c r="X48" s="69">
        <f t="shared" si="1"/>
        <v>40.088174707739924</v>
      </c>
      <c r="Y48" s="69">
        <f t="shared" si="1"/>
        <v>47.591269841269842</v>
      </c>
      <c r="Z48" s="69">
        <f t="shared" si="1"/>
        <v>35.90531561461794</v>
      </c>
      <c r="AA48" s="69">
        <f t="shared" si="1"/>
        <v>44.929791121249693</v>
      </c>
      <c r="AB48" s="69">
        <f t="shared" si="1"/>
        <v>44.699333886683959</v>
      </c>
      <c r="AC48" s="69">
        <f t="shared" si="1"/>
        <v>28.898809523809522</v>
      </c>
      <c r="AD48" s="69">
        <f t="shared" si="1"/>
        <v>26.002705627705627</v>
      </c>
      <c r="AE48" s="69">
        <f t="shared" si="1"/>
        <v>38.926013241043151</v>
      </c>
      <c r="AF48" s="69">
        <f>AVERAGE(AF8,AF14,AF20,AF26,AF32,AF38,AF44)</f>
        <v>32.761774856396656</v>
      </c>
      <c r="AG48" s="212"/>
      <c r="AH48" s="212"/>
      <c r="AI48" s="212"/>
      <c r="AJ48" s="174">
        <f>AVERAGE(AJ8,AJ14,AJ20,AJ26,AJ32,AJ38,AJ44)</f>
        <v>0.41572873965031709</v>
      </c>
    </row>
    <row r="49" spans="2:36">
      <c r="B49" s="467"/>
      <c r="C49" s="65" t="s">
        <v>18</v>
      </c>
      <c r="D49" s="68"/>
      <c r="E49" s="69">
        <f>AVERAGE(E9,E15,E21,E27,E33,E39,E45)</f>
        <v>7.4200000000000008</v>
      </c>
      <c r="F49" s="69">
        <f t="shared" ref="F49:AF49" si="2">AVERAGE(F9,F15,F21,F27,F33,F39,F45)</f>
        <v>9.9985714285714273</v>
      </c>
      <c r="G49" s="69">
        <f t="shared" si="2"/>
        <v>9.4271428571428562</v>
      </c>
      <c r="H49" s="69">
        <f t="shared" si="2"/>
        <v>7.5757142857142856</v>
      </c>
      <c r="I49" s="69">
        <f t="shared" si="2"/>
        <v>7.7642857142857151</v>
      </c>
      <c r="J49" s="69">
        <f t="shared" si="2"/>
        <v>6.2471428571428564</v>
      </c>
      <c r="K49" s="69">
        <f t="shared" si="2"/>
        <v>7.1871428571428577</v>
      </c>
      <c r="L49" s="69">
        <f t="shared" si="2"/>
        <v>9.0114285714285707</v>
      </c>
      <c r="M49" s="69">
        <f t="shared" si="2"/>
        <v>7.4885714285714284</v>
      </c>
      <c r="N49" s="69">
        <f t="shared" si="2"/>
        <v>8.4528571428571428</v>
      </c>
      <c r="O49" s="69">
        <f t="shared" si="2"/>
        <v>9.36</v>
      </c>
      <c r="P49" s="69">
        <f t="shared" si="2"/>
        <v>5.2642857142857142</v>
      </c>
      <c r="Q49" s="69">
        <f t="shared" si="2"/>
        <v>8.1571428571428566</v>
      </c>
      <c r="R49" s="69">
        <f t="shared" si="2"/>
        <v>14.014285714285714</v>
      </c>
      <c r="S49" s="69">
        <f t="shared" si="2"/>
        <v>7.9142857142857137</v>
      </c>
      <c r="T49" s="69">
        <f t="shared" si="2"/>
        <v>7.5285714285714294</v>
      </c>
      <c r="U49" s="69">
        <f t="shared" si="2"/>
        <v>8.7571428571428562</v>
      </c>
      <c r="V49" s="69">
        <f t="shared" si="2"/>
        <v>6.3714285714285719</v>
      </c>
      <c r="W49" s="69">
        <f t="shared" si="2"/>
        <v>5.6428571428571432</v>
      </c>
      <c r="X49" s="69">
        <f t="shared" si="2"/>
        <v>7.9357142857142851</v>
      </c>
      <c r="Y49" s="69">
        <f t="shared" si="2"/>
        <v>10.35</v>
      </c>
      <c r="Z49" s="69">
        <f t="shared" si="2"/>
        <v>6.5928571428571434</v>
      </c>
      <c r="AA49" s="69">
        <f t="shared" si="2"/>
        <v>7.9500000000000011</v>
      </c>
      <c r="AB49" s="69">
        <f t="shared" si="2"/>
        <v>10.035714285714286</v>
      </c>
      <c r="AC49" s="69">
        <f t="shared" si="2"/>
        <v>6.5285714285714276</v>
      </c>
      <c r="AD49" s="69">
        <f t="shared" si="2"/>
        <v>5.8142857142857141</v>
      </c>
      <c r="AE49" s="69">
        <f t="shared" si="2"/>
        <v>19.419999999999998</v>
      </c>
      <c r="AF49" s="69">
        <f t="shared" si="2"/>
        <v>7.0142857142857142</v>
      </c>
      <c r="AG49" s="212"/>
      <c r="AH49" s="212"/>
      <c r="AI49" s="212"/>
      <c r="AJ49" s="134">
        <f>AVERAGE(AJ9,AJ15,AJ21,AJ27,AJ33,AJ39,AJ45)</f>
        <v>74.212738095238109</v>
      </c>
    </row>
    <row r="50" spans="2:36">
      <c r="B50" s="468"/>
      <c r="C50" s="65" t="s">
        <v>19</v>
      </c>
      <c r="D50" s="68"/>
      <c r="E50" s="69">
        <f>AVERAGE(E10,E16,E22,E28,E34,E40,E46)</f>
        <v>4.5471428571428572</v>
      </c>
      <c r="F50" s="69">
        <f t="shared" ref="F50:AF50" si="3">AVERAGE(F10,F16,F22,F28,F34,F40,F46)</f>
        <v>3.4285714285714284</v>
      </c>
      <c r="G50" s="69">
        <f t="shared" si="3"/>
        <v>3.7142857142857144</v>
      </c>
      <c r="H50" s="69">
        <f t="shared" si="3"/>
        <v>3.4285714285714284</v>
      </c>
      <c r="I50" s="69">
        <f t="shared" si="3"/>
        <v>3.5714285714285716</v>
      </c>
      <c r="J50" s="69">
        <f t="shared" si="3"/>
        <v>3.4285714285714284</v>
      </c>
      <c r="K50" s="69">
        <f t="shared" si="3"/>
        <v>0.58285714285714285</v>
      </c>
      <c r="L50" s="69">
        <f t="shared" si="3"/>
        <v>0</v>
      </c>
      <c r="M50" s="69">
        <f t="shared" si="3"/>
        <v>0.5714285714285714</v>
      </c>
      <c r="N50" s="69">
        <f t="shared" si="3"/>
        <v>0.5</v>
      </c>
      <c r="O50" s="69">
        <f t="shared" si="3"/>
        <v>0.21428571428571427</v>
      </c>
      <c r="P50" s="69">
        <f t="shared" si="3"/>
        <v>2.5714285714285716</v>
      </c>
      <c r="Q50" s="69">
        <f t="shared" si="3"/>
        <v>7.1899999999999995</v>
      </c>
      <c r="R50" s="69">
        <f t="shared" si="3"/>
        <v>7</v>
      </c>
      <c r="S50" s="69">
        <f t="shared" si="3"/>
        <v>9.2828571428571429</v>
      </c>
      <c r="T50" s="69">
        <f t="shared" si="3"/>
        <v>6.8571428571428568</v>
      </c>
      <c r="U50" s="69">
        <f t="shared" si="3"/>
        <v>8.3335714285714282</v>
      </c>
      <c r="V50" s="69">
        <f t="shared" si="3"/>
        <v>7.4285714285714288</v>
      </c>
      <c r="W50" s="69">
        <f t="shared" si="3"/>
        <v>8.4771428571428569</v>
      </c>
      <c r="X50" s="69">
        <f t="shared" si="3"/>
        <v>2.1428571428571428</v>
      </c>
      <c r="Y50" s="69">
        <f t="shared" si="3"/>
        <v>2.25</v>
      </c>
      <c r="Z50" s="69">
        <f t="shared" si="3"/>
        <v>2.0714285714285716</v>
      </c>
      <c r="AA50" s="69">
        <f t="shared" si="3"/>
        <v>3.2385714285714289</v>
      </c>
      <c r="AB50" s="69">
        <f t="shared" si="3"/>
        <v>2.0242857142857145</v>
      </c>
      <c r="AC50" s="69">
        <f t="shared" si="3"/>
        <v>1.7142857142857142</v>
      </c>
      <c r="AD50" s="69">
        <f t="shared" si="3"/>
        <v>1.8571428571428572</v>
      </c>
      <c r="AE50" s="69">
        <f t="shared" si="3"/>
        <v>12.952857142857143</v>
      </c>
      <c r="AF50" s="69">
        <f t="shared" si="3"/>
        <v>3.4885714285714289</v>
      </c>
      <c r="AG50" s="212"/>
      <c r="AH50" s="212"/>
      <c r="AI50" s="212"/>
      <c r="AJ50" s="134">
        <f>AVERAGE(AJ10,AJ16,AJ22,AJ28,AJ34,AJ40,AJ46)</f>
        <v>51.767301587301581</v>
      </c>
    </row>
    <row r="51" spans="2:36" hidden="1">
      <c r="B51" s="469" t="s">
        <v>91</v>
      </c>
      <c r="C51" s="113" t="s">
        <v>156</v>
      </c>
      <c r="D51" s="114"/>
      <c r="E51" s="117">
        <v>6</v>
      </c>
      <c r="F51" s="117">
        <v>1.5</v>
      </c>
      <c r="G51" s="117">
        <v>1.5</v>
      </c>
      <c r="H51" s="117">
        <v>3</v>
      </c>
      <c r="I51" s="117">
        <v>0</v>
      </c>
      <c r="J51" s="117">
        <v>0</v>
      </c>
      <c r="K51" s="117">
        <v>3.05</v>
      </c>
      <c r="L51" s="117">
        <v>3.05</v>
      </c>
      <c r="M51" s="117">
        <v>3.05</v>
      </c>
      <c r="N51" s="117">
        <v>3.05</v>
      </c>
      <c r="O51" s="117">
        <v>3.05</v>
      </c>
      <c r="P51" s="117">
        <v>3.05</v>
      </c>
      <c r="Q51" s="117">
        <v>3.05</v>
      </c>
      <c r="R51" s="117">
        <v>3.33</v>
      </c>
      <c r="S51" s="117">
        <v>3.33</v>
      </c>
      <c r="T51" s="117">
        <v>3.33</v>
      </c>
      <c r="U51" s="117">
        <v>3.33</v>
      </c>
      <c r="V51" s="117">
        <v>3.33</v>
      </c>
      <c r="W51" s="117">
        <v>3.33</v>
      </c>
      <c r="X51" s="117">
        <v>0</v>
      </c>
      <c r="Y51" s="117">
        <v>3.33</v>
      </c>
      <c r="Z51" s="117">
        <v>3.33</v>
      </c>
      <c r="AA51" s="117">
        <v>3.33</v>
      </c>
      <c r="AB51" s="117">
        <v>3.33</v>
      </c>
      <c r="AC51" s="117">
        <v>3.33</v>
      </c>
      <c r="AD51" s="117">
        <v>3.33</v>
      </c>
      <c r="AE51" s="117">
        <v>0</v>
      </c>
      <c r="AF51" s="117">
        <v>0</v>
      </c>
      <c r="AG51" s="209"/>
      <c r="AH51" s="209"/>
      <c r="AI51" s="209"/>
      <c r="AJ51" s="179">
        <v>73.309999999999988</v>
      </c>
    </row>
    <row r="52" spans="2:36" hidden="1">
      <c r="B52" s="470"/>
      <c r="C52" s="113" t="s">
        <v>157</v>
      </c>
      <c r="D52" s="114"/>
      <c r="E52" s="117">
        <v>0</v>
      </c>
      <c r="F52" s="117">
        <v>0</v>
      </c>
      <c r="G52" s="117">
        <v>0</v>
      </c>
      <c r="H52" s="117">
        <v>0</v>
      </c>
      <c r="I52" s="117">
        <v>0</v>
      </c>
      <c r="J52" s="117">
        <v>0</v>
      </c>
      <c r="K52" s="117">
        <v>0</v>
      </c>
      <c r="L52" s="117">
        <v>0</v>
      </c>
      <c r="M52" s="117">
        <v>0</v>
      </c>
      <c r="N52" s="117">
        <v>0</v>
      </c>
      <c r="O52" s="117">
        <v>0</v>
      </c>
      <c r="P52" s="117">
        <v>0</v>
      </c>
      <c r="Q52" s="117">
        <v>0</v>
      </c>
      <c r="R52" s="117">
        <v>0</v>
      </c>
      <c r="S52" s="117">
        <v>0</v>
      </c>
      <c r="T52" s="117">
        <v>0</v>
      </c>
      <c r="U52" s="117">
        <v>0</v>
      </c>
      <c r="V52" s="117">
        <v>0</v>
      </c>
      <c r="W52" s="117">
        <v>0</v>
      </c>
      <c r="X52" s="117">
        <v>0</v>
      </c>
      <c r="Y52" s="117">
        <v>0</v>
      </c>
      <c r="Z52" s="117">
        <v>0</v>
      </c>
      <c r="AA52" s="117">
        <v>0</v>
      </c>
      <c r="AB52" s="117">
        <v>0</v>
      </c>
      <c r="AC52" s="117">
        <v>0</v>
      </c>
      <c r="AD52" s="117">
        <v>0</v>
      </c>
      <c r="AE52" s="117">
        <v>0</v>
      </c>
      <c r="AF52" s="117">
        <v>0</v>
      </c>
      <c r="AG52" s="209"/>
      <c r="AH52" s="209"/>
      <c r="AI52" s="209"/>
      <c r="AJ52" s="132">
        <v>0</v>
      </c>
    </row>
    <row r="53" spans="2:36" hidden="1">
      <c r="B53" s="470"/>
      <c r="C53" s="113" t="s">
        <v>84</v>
      </c>
      <c r="D53" s="114" t="s">
        <v>76</v>
      </c>
      <c r="E53" s="126">
        <v>100</v>
      </c>
      <c r="F53" s="126">
        <v>100</v>
      </c>
      <c r="G53" s="126">
        <v>100</v>
      </c>
      <c r="H53" s="126">
        <v>100</v>
      </c>
      <c r="I53" s="126">
        <v>100</v>
      </c>
      <c r="J53" s="126">
        <v>100</v>
      </c>
      <c r="K53" s="126">
        <v>100</v>
      </c>
      <c r="L53" s="126">
        <v>75</v>
      </c>
      <c r="M53" s="126">
        <v>100</v>
      </c>
      <c r="N53" s="126">
        <v>100</v>
      </c>
      <c r="O53" s="126">
        <v>100</v>
      </c>
      <c r="P53" s="126">
        <v>100</v>
      </c>
      <c r="Q53" s="126">
        <v>100</v>
      </c>
      <c r="R53" s="126">
        <v>100</v>
      </c>
      <c r="S53" s="126">
        <v>100</v>
      </c>
      <c r="T53" s="126">
        <v>100</v>
      </c>
      <c r="U53" s="126">
        <v>100</v>
      </c>
      <c r="V53" s="126">
        <v>100</v>
      </c>
      <c r="W53" s="126">
        <v>100</v>
      </c>
      <c r="X53" s="126">
        <v>100</v>
      </c>
      <c r="Y53" s="126">
        <v>100</v>
      </c>
      <c r="Z53" s="126">
        <v>100</v>
      </c>
      <c r="AA53" s="126">
        <v>100</v>
      </c>
      <c r="AB53" s="126">
        <v>100</v>
      </c>
      <c r="AC53" s="126">
        <v>100</v>
      </c>
      <c r="AD53" s="126">
        <v>100</v>
      </c>
      <c r="AE53" s="126">
        <v>100</v>
      </c>
      <c r="AF53" s="126">
        <v>100</v>
      </c>
      <c r="AG53" s="210"/>
      <c r="AH53" s="210"/>
      <c r="AI53" s="210"/>
      <c r="AJ53" s="174">
        <v>0.99166666666666703</v>
      </c>
    </row>
    <row r="54" spans="2:36" hidden="1">
      <c r="B54" s="470"/>
      <c r="C54" s="113" t="s">
        <v>85</v>
      </c>
      <c r="D54" s="114" t="s">
        <v>76</v>
      </c>
      <c r="E54" s="126">
        <v>25</v>
      </c>
      <c r="F54" s="126">
        <v>6.25</v>
      </c>
      <c r="G54" s="126">
        <v>6.25</v>
      </c>
      <c r="H54" s="126">
        <v>12.5</v>
      </c>
      <c r="I54" s="126">
        <v>0</v>
      </c>
      <c r="J54" s="126">
        <v>0</v>
      </c>
      <c r="K54" s="126">
        <v>12.708333333333334</v>
      </c>
      <c r="L54" s="126">
        <v>16.944444444444443</v>
      </c>
      <c r="M54" s="126">
        <v>12.708333333333334</v>
      </c>
      <c r="N54" s="126">
        <v>12.708333333333334</v>
      </c>
      <c r="O54" s="126">
        <v>12.708333333333334</v>
      </c>
      <c r="P54" s="126">
        <v>12.708333333333334</v>
      </c>
      <c r="Q54" s="126">
        <v>12.708333333333334</v>
      </c>
      <c r="R54" s="126">
        <v>13.875</v>
      </c>
      <c r="S54" s="126">
        <v>13.875</v>
      </c>
      <c r="T54" s="126">
        <v>13.875</v>
      </c>
      <c r="U54" s="126">
        <v>13.875</v>
      </c>
      <c r="V54" s="126">
        <v>13.875</v>
      </c>
      <c r="W54" s="126">
        <v>13.875</v>
      </c>
      <c r="X54" s="126">
        <v>0</v>
      </c>
      <c r="Y54" s="126">
        <v>13.875</v>
      </c>
      <c r="Z54" s="126">
        <v>13.875</v>
      </c>
      <c r="AA54" s="126">
        <v>13.875</v>
      </c>
      <c r="AB54" s="126">
        <v>13.875</v>
      </c>
      <c r="AC54" s="126">
        <v>13.875</v>
      </c>
      <c r="AD54" s="126">
        <v>13.875</v>
      </c>
      <c r="AE54" s="126">
        <v>0</v>
      </c>
      <c r="AF54" s="126">
        <v>0</v>
      </c>
      <c r="AG54" s="210"/>
      <c r="AH54" s="210"/>
      <c r="AI54" s="210"/>
      <c r="AJ54" s="174">
        <v>0.102675070028011</v>
      </c>
    </row>
    <row r="55" spans="2:36" hidden="1">
      <c r="B55" s="470"/>
      <c r="C55" s="113" t="s">
        <v>18</v>
      </c>
      <c r="D55" s="114"/>
      <c r="E55" s="126">
        <v>6</v>
      </c>
      <c r="F55" s="126">
        <v>1.5</v>
      </c>
      <c r="G55" s="126">
        <v>1.5</v>
      </c>
      <c r="H55" s="126">
        <v>3</v>
      </c>
      <c r="I55" s="126">
        <v>0</v>
      </c>
      <c r="J55" s="126">
        <v>0</v>
      </c>
      <c r="K55" s="126">
        <v>3.05</v>
      </c>
      <c r="L55" s="126">
        <v>3.05</v>
      </c>
      <c r="M55" s="126">
        <v>3.05</v>
      </c>
      <c r="N55" s="126">
        <v>3.05</v>
      </c>
      <c r="O55" s="126">
        <v>3.05</v>
      </c>
      <c r="P55" s="126">
        <v>3.05</v>
      </c>
      <c r="Q55" s="126">
        <v>3.05</v>
      </c>
      <c r="R55" s="126">
        <v>3.33</v>
      </c>
      <c r="S55" s="126">
        <v>3.33</v>
      </c>
      <c r="T55" s="126">
        <v>3.33</v>
      </c>
      <c r="U55" s="126">
        <v>3.33</v>
      </c>
      <c r="V55" s="126">
        <v>3.33</v>
      </c>
      <c r="W55" s="126">
        <v>3.33</v>
      </c>
      <c r="X55" s="126">
        <v>0</v>
      </c>
      <c r="Y55" s="126">
        <v>3.33</v>
      </c>
      <c r="Z55" s="126">
        <v>3.33</v>
      </c>
      <c r="AA55" s="126">
        <v>3.33</v>
      </c>
      <c r="AB55" s="126">
        <v>3.33</v>
      </c>
      <c r="AC55" s="126">
        <v>3.33</v>
      </c>
      <c r="AD55" s="126">
        <v>3.33</v>
      </c>
      <c r="AE55" s="126">
        <v>0</v>
      </c>
      <c r="AF55" s="126">
        <v>0</v>
      </c>
      <c r="AG55" s="210"/>
      <c r="AH55" s="210"/>
      <c r="AI55" s="210"/>
      <c r="AJ55" s="134">
        <v>73.309999999999988</v>
      </c>
    </row>
    <row r="56" spans="2:36" hidden="1">
      <c r="B56" s="471"/>
      <c r="C56" s="113" t="s">
        <v>19</v>
      </c>
      <c r="D56" s="114"/>
      <c r="E56" s="126">
        <v>0</v>
      </c>
      <c r="F56" s="126">
        <v>0</v>
      </c>
      <c r="G56" s="126">
        <v>0</v>
      </c>
      <c r="H56" s="126">
        <v>0</v>
      </c>
      <c r="I56" s="126">
        <v>0</v>
      </c>
      <c r="J56" s="126">
        <v>0</v>
      </c>
      <c r="K56" s="126">
        <v>0</v>
      </c>
      <c r="L56" s="126">
        <v>0</v>
      </c>
      <c r="M56" s="126">
        <v>0</v>
      </c>
      <c r="N56" s="126">
        <v>0</v>
      </c>
      <c r="O56" s="126">
        <v>0</v>
      </c>
      <c r="P56" s="126">
        <v>0</v>
      </c>
      <c r="Q56" s="126">
        <v>0</v>
      </c>
      <c r="R56" s="126">
        <v>0</v>
      </c>
      <c r="S56" s="126">
        <v>0</v>
      </c>
      <c r="T56" s="126">
        <v>0</v>
      </c>
      <c r="U56" s="126">
        <v>0</v>
      </c>
      <c r="V56" s="126">
        <v>0</v>
      </c>
      <c r="W56" s="126">
        <v>0</v>
      </c>
      <c r="X56" s="126">
        <v>0</v>
      </c>
      <c r="Y56" s="126">
        <v>0</v>
      </c>
      <c r="Z56" s="126">
        <v>0</v>
      </c>
      <c r="AA56" s="126">
        <v>0</v>
      </c>
      <c r="AB56" s="126">
        <v>0</v>
      </c>
      <c r="AC56" s="126">
        <v>0</v>
      </c>
      <c r="AD56" s="126">
        <v>0</v>
      </c>
      <c r="AE56" s="126">
        <v>0</v>
      </c>
      <c r="AF56" s="126">
        <v>0</v>
      </c>
      <c r="AG56" s="210"/>
      <c r="AH56" s="210"/>
      <c r="AI56" s="210"/>
      <c r="AJ56" s="134">
        <v>0</v>
      </c>
    </row>
    <row r="57" spans="2:36">
      <c r="B57" s="472" t="s">
        <v>92</v>
      </c>
      <c r="C57" s="70" t="s">
        <v>156</v>
      </c>
      <c r="D57" s="71"/>
      <c r="E57" s="158">
        <v>4.67</v>
      </c>
      <c r="F57" s="158">
        <v>4.67</v>
      </c>
      <c r="G57" s="158">
        <v>4.67</v>
      </c>
      <c r="H57" s="158">
        <v>4.67</v>
      </c>
      <c r="I57" s="158">
        <v>4.67</v>
      </c>
      <c r="J57" s="158">
        <v>4.67</v>
      </c>
      <c r="K57" s="158">
        <v>4.67</v>
      </c>
      <c r="L57" s="158">
        <v>6</v>
      </c>
      <c r="M57" s="158">
        <v>11</v>
      </c>
      <c r="N57" s="158">
        <v>4.29</v>
      </c>
      <c r="O57" s="158">
        <v>4.29</v>
      </c>
      <c r="P57" s="158">
        <v>4.29</v>
      </c>
      <c r="Q57" s="158">
        <v>0</v>
      </c>
      <c r="R57" s="158">
        <v>0</v>
      </c>
      <c r="S57" s="158">
        <v>0</v>
      </c>
      <c r="T57" s="158">
        <v>0</v>
      </c>
      <c r="U57" s="158">
        <v>0</v>
      </c>
      <c r="V57" s="158">
        <v>0</v>
      </c>
      <c r="W57" s="158">
        <v>0</v>
      </c>
      <c r="X57" s="158">
        <v>4.29</v>
      </c>
      <c r="Y57" s="158">
        <v>4.29</v>
      </c>
      <c r="Z57" s="158">
        <v>4.29</v>
      </c>
      <c r="AA57" s="158">
        <v>4.29</v>
      </c>
      <c r="AB57" s="158">
        <v>4.29</v>
      </c>
      <c r="AC57" s="158">
        <v>4.29</v>
      </c>
      <c r="AD57" s="158">
        <v>4.29</v>
      </c>
      <c r="AE57" s="158">
        <v>30.03</v>
      </c>
      <c r="AF57" s="158">
        <v>0</v>
      </c>
      <c r="AG57" s="158"/>
      <c r="AH57" s="158"/>
      <c r="AI57" s="158"/>
      <c r="AJ57" s="180">
        <v>122.62000000000005</v>
      </c>
    </row>
    <row r="58" spans="2:36">
      <c r="B58" s="473"/>
      <c r="C58" s="70" t="s">
        <v>157</v>
      </c>
      <c r="D58" s="71"/>
      <c r="E58" s="158">
        <v>0</v>
      </c>
      <c r="F58" s="158">
        <v>1</v>
      </c>
      <c r="G58" s="158">
        <v>0</v>
      </c>
      <c r="H58" s="158">
        <v>0</v>
      </c>
      <c r="I58" s="158">
        <v>0</v>
      </c>
      <c r="J58" s="158">
        <v>1</v>
      </c>
      <c r="K58" s="158">
        <v>0</v>
      </c>
      <c r="L58" s="158">
        <v>0</v>
      </c>
      <c r="M58" s="158">
        <v>1</v>
      </c>
      <c r="N58" s="158">
        <v>1</v>
      </c>
      <c r="O58" s="158">
        <v>0</v>
      </c>
      <c r="P58" s="158">
        <v>0</v>
      </c>
      <c r="Q58" s="158">
        <v>0</v>
      </c>
      <c r="R58" s="158">
        <v>0</v>
      </c>
      <c r="S58" s="158">
        <v>0</v>
      </c>
      <c r="T58" s="158">
        <v>0</v>
      </c>
      <c r="U58" s="158">
        <v>0</v>
      </c>
      <c r="V58" s="158">
        <v>1</v>
      </c>
      <c r="W58" s="158">
        <v>0</v>
      </c>
      <c r="X58" s="158">
        <v>0</v>
      </c>
      <c r="Y58" s="158">
        <v>0</v>
      </c>
      <c r="Z58" s="158">
        <v>0</v>
      </c>
      <c r="AA58" s="158">
        <v>0</v>
      </c>
      <c r="AB58" s="158">
        <v>0</v>
      </c>
      <c r="AC58" s="158">
        <v>0</v>
      </c>
      <c r="AD58" s="158">
        <v>0</v>
      </c>
      <c r="AE58" s="158">
        <v>0</v>
      </c>
      <c r="AF58" s="158">
        <v>0</v>
      </c>
      <c r="AG58" s="158"/>
      <c r="AH58" s="158"/>
      <c r="AI58" s="158"/>
      <c r="AJ58" s="180">
        <v>5</v>
      </c>
    </row>
    <row r="59" spans="2:36">
      <c r="B59" s="473"/>
      <c r="C59" s="70" t="s">
        <v>84</v>
      </c>
      <c r="D59" s="71" t="s">
        <v>76</v>
      </c>
      <c r="E59" s="157">
        <v>100</v>
      </c>
      <c r="F59" s="157">
        <v>91.666666666666657</v>
      </c>
      <c r="G59" s="157">
        <v>100</v>
      </c>
      <c r="H59" s="157">
        <v>100</v>
      </c>
      <c r="I59" s="157">
        <v>100</v>
      </c>
      <c r="J59" s="157">
        <v>95.833333333333343</v>
      </c>
      <c r="K59" s="157">
        <v>100</v>
      </c>
      <c r="L59" s="157">
        <v>100</v>
      </c>
      <c r="M59" s="157">
        <v>85.416666666666657</v>
      </c>
      <c r="N59" s="157">
        <v>95.833333333333343</v>
      </c>
      <c r="O59" s="157">
        <v>100</v>
      </c>
      <c r="P59" s="157">
        <v>100</v>
      </c>
      <c r="Q59" s="157">
        <v>100</v>
      </c>
      <c r="R59" s="157">
        <v>100</v>
      </c>
      <c r="S59" s="157">
        <v>100</v>
      </c>
      <c r="T59" s="157">
        <v>100</v>
      </c>
      <c r="U59" s="157">
        <v>100</v>
      </c>
      <c r="V59" s="157">
        <v>97.916666666666657</v>
      </c>
      <c r="W59" s="157">
        <v>100</v>
      </c>
      <c r="X59" s="157">
        <v>87.5</v>
      </c>
      <c r="Y59" s="157">
        <v>100</v>
      </c>
      <c r="Z59" s="157">
        <v>70.833333333333343</v>
      </c>
      <c r="AA59" s="157">
        <v>100</v>
      </c>
      <c r="AB59" s="157">
        <v>100</v>
      </c>
      <c r="AC59" s="157">
        <v>100</v>
      </c>
      <c r="AD59" s="157">
        <v>93.75</v>
      </c>
      <c r="AE59" s="157">
        <v>93.154761904761912</v>
      </c>
      <c r="AF59" s="157">
        <v>60.416666666666664</v>
      </c>
      <c r="AG59" s="213"/>
      <c r="AH59" s="213"/>
      <c r="AI59" s="213"/>
      <c r="AJ59" s="169">
        <v>0.95036764705882304</v>
      </c>
    </row>
    <row r="60" spans="2:36">
      <c r="B60" s="473"/>
      <c r="C60" s="70" t="s">
        <v>85</v>
      </c>
      <c r="D60" s="71" t="s">
        <v>76</v>
      </c>
      <c r="E60" s="157">
        <v>19.458333333333332</v>
      </c>
      <c r="F60" s="157">
        <v>21.227272727272727</v>
      </c>
      <c r="G60" s="157">
        <v>19.458333333333332</v>
      </c>
      <c r="H60" s="157">
        <v>19.458333333333332</v>
      </c>
      <c r="I60" s="157">
        <v>19.458333333333332</v>
      </c>
      <c r="J60" s="157">
        <v>20.304347826086957</v>
      </c>
      <c r="K60" s="157">
        <v>19.458333333333332</v>
      </c>
      <c r="L60" s="157">
        <v>25</v>
      </c>
      <c r="M60" s="157">
        <v>53.658536585365852</v>
      </c>
      <c r="N60" s="157">
        <v>18.652173913043477</v>
      </c>
      <c r="O60" s="157">
        <v>17.875</v>
      </c>
      <c r="P60" s="157">
        <v>17.875</v>
      </c>
      <c r="Q60" s="157">
        <v>0</v>
      </c>
      <c r="R60" s="157">
        <v>0</v>
      </c>
      <c r="S60" s="157">
        <v>0</v>
      </c>
      <c r="T60" s="157">
        <v>0</v>
      </c>
      <c r="U60" s="157">
        <v>0</v>
      </c>
      <c r="V60" s="157">
        <v>0</v>
      </c>
      <c r="W60" s="157">
        <v>0</v>
      </c>
      <c r="X60" s="157">
        <v>20.428571428571427</v>
      </c>
      <c r="Y60" s="157">
        <v>17.875</v>
      </c>
      <c r="Z60" s="157">
        <v>25.235294117647058</v>
      </c>
      <c r="AA60" s="157">
        <v>17.875</v>
      </c>
      <c r="AB60" s="157">
        <v>17.875</v>
      </c>
      <c r="AC60" s="157">
        <v>17.875</v>
      </c>
      <c r="AD60" s="157">
        <v>19.066666666666666</v>
      </c>
      <c r="AE60" s="157">
        <v>19.188498402555911</v>
      </c>
      <c r="AF60" s="157">
        <v>0</v>
      </c>
      <c r="AG60" s="213"/>
      <c r="AH60" s="213"/>
      <c r="AI60" s="213"/>
      <c r="AJ60" s="169">
        <v>0.158117343649259</v>
      </c>
    </row>
    <row r="61" spans="2:36">
      <c r="B61" s="473"/>
      <c r="C61" s="70" t="s">
        <v>18</v>
      </c>
      <c r="D61" s="71"/>
      <c r="E61" s="157">
        <v>4.67</v>
      </c>
      <c r="F61" s="157">
        <v>4.67</v>
      </c>
      <c r="G61" s="157">
        <v>4.67</v>
      </c>
      <c r="H61" s="157">
        <v>4.67</v>
      </c>
      <c r="I61" s="157">
        <v>4.67</v>
      </c>
      <c r="J61" s="157">
        <v>4.67</v>
      </c>
      <c r="K61" s="157">
        <v>4.67</v>
      </c>
      <c r="L61" s="157">
        <v>6</v>
      </c>
      <c r="M61" s="157">
        <v>11</v>
      </c>
      <c r="N61" s="157">
        <v>4.29</v>
      </c>
      <c r="O61" s="157">
        <v>4.29</v>
      </c>
      <c r="P61" s="157">
        <v>4.29</v>
      </c>
      <c r="Q61" s="157">
        <v>0</v>
      </c>
      <c r="R61" s="157">
        <v>0</v>
      </c>
      <c r="S61" s="157">
        <v>0</v>
      </c>
      <c r="T61" s="157">
        <v>0</v>
      </c>
      <c r="U61" s="157">
        <v>0</v>
      </c>
      <c r="V61" s="157">
        <v>0</v>
      </c>
      <c r="W61" s="157">
        <v>0</v>
      </c>
      <c r="X61" s="157">
        <v>4.29</v>
      </c>
      <c r="Y61" s="157">
        <v>4.29</v>
      </c>
      <c r="Z61" s="157">
        <v>4.29</v>
      </c>
      <c r="AA61" s="157">
        <v>4.29</v>
      </c>
      <c r="AB61" s="157">
        <v>4.29</v>
      </c>
      <c r="AC61" s="157">
        <v>4.29</v>
      </c>
      <c r="AD61" s="157">
        <v>4.29</v>
      </c>
      <c r="AE61" s="157">
        <v>30.03</v>
      </c>
      <c r="AF61" s="157">
        <v>0</v>
      </c>
      <c r="AG61" s="157"/>
      <c r="AH61" s="157"/>
      <c r="AI61" s="157"/>
      <c r="AJ61" s="157">
        <v>24.524000000000008</v>
      </c>
    </row>
    <row r="62" spans="2:36">
      <c r="B62" s="474"/>
      <c r="C62" s="70" t="s">
        <v>19</v>
      </c>
      <c r="D62" s="71"/>
      <c r="E62" s="157">
        <v>0</v>
      </c>
      <c r="F62" s="157">
        <v>2</v>
      </c>
      <c r="G62" s="157">
        <v>0</v>
      </c>
      <c r="H62" s="157">
        <v>0</v>
      </c>
      <c r="I62" s="157">
        <v>0</v>
      </c>
      <c r="J62" s="157">
        <v>1</v>
      </c>
      <c r="K62" s="157">
        <v>0</v>
      </c>
      <c r="L62" s="157">
        <v>0</v>
      </c>
      <c r="M62" s="157">
        <v>3.5</v>
      </c>
      <c r="N62" s="157">
        <v>1</v>
      </c>
      <c r="O62" s="157">
        <v>0</v>
      </c>
      <c r="P62" s="157">
        <v>0</v>
      </c>
      <c r="Q62" s="157">
        <v>0</v>
      </c>
      <c r="R62" s="157">
        <v>0</v>
      </c>
      <c r="S62" s="157">
        <v>0</v>
      </c>
      <c r="T62" s="157">
        <v>0</v>
      </c>
      <c r="U62" s="157">
        <v>0</v>
      </c>
      <c r="V62" s="157">
        <v>0.5</v>
      </c>
      <c r="W62" s="157">
        <v>0</v>
      </c>
      <c r="X62" s="157">
        <v>3</v>
      </c>
      <c r="Y62" s="157">
        <v>0</v>
      </c>
      <c r="Z62" s="157">
        <v>0</v>
      </c>
      <c r="AA62" s="157">
        <v>0</v>
      </c>
      <c r="AB62" s="157">
        <v>0</v>
      </c>
      <c r="AC62" s="157">
        <v>0</v>
      </c>
      <c r="AD62" s="157">
        <v>1.5</v>
      </c>
      <c r="AE62" s="157">
        <v>4.5</v>
      </c>
      <c r="AF62" s="157">
        <v>9.5</v>
      </c>
      <c r="AG62" s="157"/>
      <c r="AH62" s="157"/>
      <c r="AI62" s="157"/>
      <c r="AJ62" s="157">
        <v>5.3</v>
      </c>
    </row>
    <row r="63" spans="2:36">
      <c r="B63" s="481" t="s">
        <v>67</v>
      </c>
      <c r="C63" s="65" t="s">
        <v>84</v>
      </c>
      <c r="D63" s="68" t="s">
        <v>76</v>
      </c>
      <c r="E63" s="69">
        <f>AVERAGE(E53,E59)</f>
        <v>100</v>
      </c>
      <c r="F63" s="69">
        <f t="shared" ref="F63:AF63" si="4">AVERAGE(F53,F59)</f>
        <v>95.833333333333329</v>
      </c>
      <c r="G63" s="69">
        <f t="shared" si="4"/>
        <v>100</v>
      </c>
      <c r="H63" s="69">
        <f>AVERAGE(H53,H59)</f>
        <v>100</v>
      </c>
      <c r="I63" s="69">
        <f>AVERAGE(I53,I59)</f>
        <v>100</v>
      </c>
      <c r="J63" s="69">
        <f t="shared" si="4"/>
        <v>97.916666666666671</v>
      </c>
      <c r="K63" s="69">
        <f t="shared" si="4"/>
        <v>100</v>
      </c>
      <c r="L63" s="69">
        <f t="shared" si="4"/>
        <v>87.5</v>
      </c>
      <c r="M63" s="69">
        <f t="shared" si="4"/>
        <v>92.708333333333329</v>
      </c>
      <c r="N63" s="69">
        <f t="shared" si="4"/>
        <v>97.916666666666671</v>
      </c>
      <c r="O63" s="69">
        <f t="shared" si="4"/>
        <v>100</v>
      </c>
      <c r="P63" s="69">
        <f t="shared" si="4"/>
        <v>100</v>
      </c>
      <c r="Q63" s="69">
        <f t="shared" si="4"/>
        <v>100</v>
      </c>
      <c r="R63" s="69">
        <f t="shared" si="4"/>
        <v>100</v>
      </c>
      <c r="S63" s="69">
        <f t="shared" si="4"/>
        <v>100</v>
      </c>
      <c r="T63" s="69">
        <f t="shared" si="4"/>
        <v>100</v>
      </c>
      <c r="U63" s="69">
        <f t="shared" si="4"/>
        <v>100</v>
      </c>
      <c r="V63" s="69">
        <f t="shared" si="4"/>
        <v>98.958333333333329</v>
      </c>
      <c r="W63" s="69">
        <f t="shared" si="4"/>
        <v>100</v>
      </c>
      <c r="X63" s="69">
        <f t="shared" si="4"/>
        <v>93.75</v>
      </c>
      <c r="Y63" s="69">
        <f t="shared" si="4"/>
        <v>100</v>
      </c>
      <c r="Z63" s="69">
        <f t="shared" si="4"/>
        <v>85.416666666666671</v>
      </c>
      <c r="AA63" s="69">
        <f t="shared" si="4"/>
        <v>100</v>
      </c>
      <c r="AB63" s="69">
        <f t="shared" si="4"/>
        <v>100</v>
      </c>
      <c r="AC63" s="69">
        <f t="shared" si="4"/>
        <v>100</v>
      </c>
      <c r="AD63" s="69">
        <f t="shared" si="4"/>
        <v>96.875</v>
      </c>
      <c r="AE63" s="69">
        <f t="shared" si="4"/>
        <v>96.577380952380963</v>
      </c>
      <c r="AF63" s="69">
        <f t="shared" si="4"/>
        <v>80.208333333333329</v>
      </c>
      <c r="AG63" s="212"/>
      <c r="AH63" s="212"/>
      <c r="AI63" s="212"/>
      <c r="AJ63" s="174">
        <f>AVERAGE(AJ59)</f>
        <v>0.95036764705882304</v>
      </c>
    </row>
    <row r="64" spans="2:36">
      <c r="B64" s="481"/>
      <c r="C64" s="65" t="s">
        <v>85</v>
      </c>
      <c r="D64" s="68" t="s">
        <v>76</v>
      </c>
      <c r="E64" s="69">
        <f t="shared" ref="E64:AF64" si="5">AVERAGE(E54,E60)</f>
        <v>22.229166666666664</v>
      </c>
      <c r="F64" s="69">
        <f>AVERAGE(F54,F60)</f>
        <v>13.738636363636363</v>
      </c>
      <c r="G64" s="69">
        <f t="shared" si="5"/>
        <v>12.854166666666666</v>
      </c>
      <c r="H64" s="69">
        <f t="shared" si="5"/>
        <v>15.979166666666666</v>
      </c>
      <c r="I64" s="69">
        <f>AVERAGE(I54,I60)</f>
        <v>9.7291666666666661</v>
      </c>
      <c r="J64" s="69">
        <f t="shared" si="5"/>
        <v>10.152173913043478</v>
      </c>
      <c r="K64" s="69">
        <f t="shared" si="5"/>
        <v>16.083333333333332</v>
      </c>
      <c r="L64" s="69">
        <f t="shared" si="5"/>
        <v>20.972222222222221</v>
      </c>
      <c r="M64" s="69">
        <f t="shared" si="5"/>
        <v>33.18343495934959</v>
      </c>
      <c r="N64" s="69">
        <f t="shared" si="5"/>
        <v>15.680253623188406</v>
      </c>
      <c r="O64" s="69">
        <f t="shared" si="5"/>
        <v>15.291666666666668</v>
      </c>
      <c r="P64" s="69">
        <f t="shared" si="5"/>
        <v>15.291666666666668</v>
      </c>
      <c r="Q64" s="69">
        <f t="shared" si="5"/>
        <v>6.354166666666667</v>
      </c>
      <c r="R64" s="69">
        <f t="shared" si="5"/>
        <v>6.9375</v>
      </c>
      <c r="S64" s="69">
        <f t="shared" si="5"/>
        <v>6.9375</v>
      </c>
      <c r="T64" s="69">
        <f t="shared" si="5"/>
        <v>6.9375</v>
      </c>
      <c r="U64" s="69">
        <f t="shared" si="5"/>
        <v>6.9375</v>
      </c>
      <c r="V64" s="69">
        <f t="shared" si="5"/>
        <v>6.9375</v>
      </c>
      <c r="W64" s="69">
        <f t="shared" si="5"/>
        <v>6.9375</v>
      </c>
      <c r="X64" s="69">
        <f t="shared" si="5"/>
        <v>10.214285714285714</v>
      </c>
      <c r="Y64" s="69">
        <f t="shared" si="5"/>
        <v>15.875</v>
      </c>
      <c r="Z64" s="69">
        <f t="shared" si="5"/>
        <v>19.555147058823529</v>
      </c>
      <c r="AA64" s="69">
        <f t="shared" si="5"/>
        <v>15.875</v>
      </c>
      <c r="AB64" s="69">
        <f t="shared" si="5"/>
        <v>15.875</v>
      </c>
      <c r="AC64" s="69">
        <f t="shared" si="5"/>
        <v>15.875</v>
      </c>
      <c r="AD64" s="69">
        <f t="shared" si="5"/>
        <v>16.470833333333331</v>
      </c>
      <c r="AE64" s="69">
        <f t="shared" si="5"/>
        <v>9.5942492012779557</v>
      </c>
      <c r="AF64" s="69">
        <f t="shared" si="5"/>
        <v>0</v>
      </c>
      <c r="AG64" s="212"/>
      <c r="AH64" s="212"/>
      <c r="AI64" s="212"/>
      <c r="AJ64" s="174">
        <f>AVERAGE(AJ60)</f>
        <v>0.158117343649259</v>
      </c>
    </row>
    <row r="65" spans="2:36">
      <c r="B65" s="481"/>
      <c r="C65" s="65" t="s">
        <v>18</v>
      </c>
      <c r="D65" s="68"/>
      <c r="E65" s="69">
        <f t="shared" ref="E65:AF65" si="6">AVERAGE(E55,E61)</f>
        <v>5.335</v>
      </c>
      <c r="F65" s="69">
        <f t="shared" si="6"/>
        <v>3.085</v>
      </c>
      <c r="G65" s="69">
        <f t="shared" si="6"/>
        <v>3.085</v>
      </c>
      <c r="H65" s="69">
        <f t="shared" si="6"/>
        <v>3.835</v>
      </c>
      <c r="I65" s="69">
        <f>AVERAGE(I55,I61)</f>
        <v>2.335</v>
      </c>
      <c r="J65" s="69">
        <f>AVERAGE(J55,J61)</f>
        <v>2.335</v>
      </c>
      <c r="K65" s="69">
        <f t="shared" si="6"/>
        <v>3.86</v>
      </c>
      <c r="L65" s="69">
        <f t="shared" si="6"/>
        <v>4.5250000000000004</v>
      </c>
      <c r="M65" s="69">
        <f t="shared" si="6"/>
        <v>7.0250000000000004</v>
      </c>
      <c r="N65" s="69">
        <f t="shared" si="6"/>
        <v>3.67</v>
      </c>
      <c r="O65" s="69">
        <f t="shared" si="6"/>
        <v>3.67</v>
      </c>
      <c r="P65" s="69">
        <f t="shared" si="6"/>
        <v>3.67</v>
      </c>
      <c r="Q65" s="69">
        <f t="shared" si="6"/>
        <v>1.5249999999999999</v>
      </c>
      <c r="R65" s="69">
        <f t="shared" si="6"/>
        <v>1.665</v>
      </c>
      <c r="S65" s="69">
        <f t="shared" si="6"/>
        <v>1.665</v>
      </c>
      <c r="T65" s="69">
        <f t="shared" si="6"/>
        <v>1.665</v>
      </c>
      <c r="U65" s="69">
        <f t="shared" si="6"/>
        <v>1.665</v>
      </c>
      <c r="V65" s="69">
        <f t="shared" si="6"/>
        <v>1.665</v>
      </c>
      <c r="W65" s="69">
        <f t="shared" si="6"/>
        <v>1.665</v>
      </c>
      <c r="X65" s="69">
        <f t="shared" si="6"/>
        <v>2.145</v>
      </c>
      <c r="Y65" s="69">
        <f t="shared" si="6"/>
        <v>3.81</v>
      </c>
      <c r="Z65" s="69">
        <f t="shared" si="6"/>
        <v>3.81</v>
      </c>
      <c r="AA65" s="69">
        <f t="shared" si="6"/>
        <v>3.81</v>
      </c>
      <c r="AB65" s="69">
        <f t="shared" si="6"/>
        <v>3.81</v>
      </c>
      <c r="AC65" s="69">
        <f t="shared" si="6"/>
        <v>3.81</v>
      </c>
      <c r="AD65" s="69">
        <f t="shared" si="6"/>
        <v>3.81</v>
      </c>
      <c r="AE65" s="69">
        <f t="shared" si="6"/>
        <v>15.015000000000001</v>
      </c>
      <c r="AF65" s="69">
        <f t="shared" si="6"/>
        <v>0</v>
      </c>
      <c r="AG65" s="212"/>
      <c r="AH65" s="212"/>
      <c r="AI65" s="212"/>
      <c r="AJ65" s="134">
        <f>AVERAGE(AJ61)</f>
        <v>24.524000000000008</v>
      </c>
    </row>
    <row r="66" spans="2:36">
      <c r="B66" s="481"/>
      <c r="C66" s="65" t="s">
        <v>19</v>
      </c>
      <c r="D66" s="68"/>
      <c r="E66" s="69">
        <f t="shared" ref="E66:AF66" si="7">AVERAGE(E56,E62)</f>
        <v>0</v>
      </c>
      <c r="F66" s="69">
        <f t="shared" si="7"/>
        <v>1</v>
      </c>
      <c r="G66" s="69">
        <f t="shared" si="7"/>
        <v>0</v>
      </c>
      <c r="H66" s="69">
        <f t="shared" si="7"/>
        <v>0</v>
      </c>
      <c r="I66" s="69">
        <f t="shared" si="7"/>
        <v>0</v>
      </c>
      <c r="J66" s="69">
        <f>AVERAGE(J56,J62)</f>
        <v>0.5</v>
      </c>
      <c r="K66" s="69">
        <f t="shared" si="7"/>
        <v>0</v>
      </c>
      <c r="L66" s="69">
        <f t="shared" si="7"/>
        <v>0</v>
      </c>
      <c r="M66" s="69">
        <f t="shared" si="7"/>
        <v>1.75</v>
      </c>
      <c r="N66" s="69">
        <f t="shared" si="7"/>
        <v>0.5</v>
      </c>
      <c r="O66" s="69">
        <f t="shared" si="7"/>
        <v>0</v>
      </c>
      <c r="P66" s="69">
        <f t="shared" si="7"/>
        <v>0</v>
      </c>
      <c r="Q66" s="69">
        <f t="shared" si="7"/>
        <v>0</v>
      </c>
      <c r="R66" s="69">
        <f t="shared" si="7"/>
        <v>0</v>
      </c>
      <c r="S66" s="69">
        <f t="shared" si="7"/>
        <v>0</v>
      </c>
      <c r="T66" s="69">
        <f t="shared" si="7"/>
        <v>0</v>
      </c>
      <c r="U66" s="69">
        <f t="shared" si="7"/>
        <v>0</v>
      </c>
      <c r="V66" s="69">
        <f t="shared" si="7"/>
        <v>0.25</v>
      </c>
      <c r="W66" s="69">
        <f t="shared" si="7"/>
        <v>0</v>
      </c>
      <c r="X66" s="69">
        <f t="shared" si="7"/>
        <v>1.5</v>
      </c>
      <c r="Y66" s="69">
        <f t="shared" si="7"/>
        <v>0</v>
      </c>
      <c r="Z66" s="69">
        <f t="shared" si="7"/>
        <v>0</v>
      </c>
      <c r="AA66" s="69">
        <f t="shared" si="7"/>
        <v>0</v>
      </c>
      <c r="AB66" s="69">
        <f t="shared" si="7"/>
        <v>0</v>
      </c>
      <c r="AC66" s="69">
        <f t="shared" si="7"/>
        <v>0</v>
      </c>
      <c r="AD66" s="69">
        <f t="shared" si="7"/>
        <v>0.75</v>
      </c>
      <c r="AE66" s="69">
        <f t="shared" si="7"/>
        <v>2.25</v>
      </c>
      <c r="AF66" s="69">
        <f t="shared" si="7"/>
        <v>4.75</v>
      </c>
      <c r="AG66" s="212"/>
      <c r="AH66" s="212"/>
      <c r="AI66" s="212"/>
      <c r="AJ66" s="134">
        <f>AVERAGE(AJ62)</f>
        <v>5.3</v>
      </c>
    </row>
    <row r="67" spans="2:36">
      <c r="B67" s="482" t="s">
        <v>93</v>
      </c>
      <c r="C67" s="70" t="s">
        <v>156</v>
      </c>
      <c r="D67" s="71"/>
      <c r="E67" s="125">
        <v>1.18</v>
      </c>
      <c r="F67" s="125">
        <v>1.18</v>
      </c>
      <c r="G67" s="125">
        <v>1.18</v>
      </c>
      <c r="H67" s="125">
        <v>1.18</v>
      </c>
      <c r="I67" s="125">
        <v>1.18</v>
      </c>
      <c r="J67" s="125">
        <v>1.18</v>
      </c>
      <c r="K67" s="125">
        <v>1.18</v>
      </c>
      <c r="L67" s="125">
        <v>1.18</v>
      </c>
      <c r="M67" s="125">
        <v>1.18</v>
      </c>
      <c r="N67" s="125">
        <v>1.18</v>
      </c>
      <c r="O67" s="125">
        <v>1.18</v>
      </c>
      <c r="P67" s="125">
        <v>3.59</v>
      </c>
      <c r="Q67" s="125">
        <v>5.14</v>
      </c>
      <c r="R67" s="125">
        <v>3.38</v>
      </c>
      <c r="S67" s="125">
        <v>2.81</v>
      </c>
      <c r="T67" s="125">
        <v>7.03</v>
      </c>
      <c r="U67" s="125">
        <v>3.96</v>
      </c>
      <c r="V67" s="125">
        <v>3.96</v>
      </c>
      <c r="W67" s="125">
        <v>3.96</v>
      </c>
      <c r="X67" s="125">
        <v>5.12</v>
      </c>
      <c r="Y67" s="125">
        <v>3.24</v>
      </c>
      <c r="Z67" s="125">
        <v>6.5</v>
      </c>
      <c r="AA67" s="125">
        <v>13.22</v>
      </c>
      <c r="AB67" s="125">
        <v>8.09</v>
      </c>
      <c r="AC67" s="125">
        <v>5.47</v>
      </c>
      <c r="AD67" s="125">
        <v>5.47</v>
      </c>
      <c r="AE67" s="125">
        <v>1.6322580645161291</v>
      </c>
      <c r="AF67" s="125">
        <v>3.0992307692307692</v>
      </c>
      <c r="AG67" s="211"/>
      <c r="AH67" s="211"/>
      <c r="AI67" s="211"/>
      <c r="AJ67" s="170">
        <v>32.091611327379596</v>
      </c>
    </row>
    <row r="68" spans="2:36">
      <c r="B68" s="483"/>
      <c r="C68" s="70" t="s">
        <v>157</v>
      </c>
      <c r="D68" s="71"/>
      <c r="E68" s="94">
        <v>0</v>
      </c>
      <c r="F68" s="94">
        <v>0</v>
      </c>
      <c r="G68" s="94">
        <v>0</v>
      </c>
      <c r="H68" s="94">
        <v>0</v>
      </c>
      <c r="I68" s="94">
        <v>0</v>
      </c>
      <c r="J68" s="94">
        <v>0</v>
      </c>
      <c r="K68" s="94">
        <v>0</v>
      </c>
      <c r="L68" s="94">
        <v>0</v>
      </c>
      <c r="M68" s="94">
        <v>0</v>
      </c>
      <c r="N68" s="94">
        <v>0</v>
      </c>
      <c r="O68" s="94">
        <v>0</v>
      </c>
      <c r="P68" s="94">
        <v>1</v>
      </c>
      <c r="Q68" s="94">
        <v>0</v>
      </c>
      <c r="R68" s="94">
        <v>0</v>
      </c>
      <c r="S68" s="94">
        <v>0</v>
      </c>
      <c r="T68" s="94">
        <v>0</v>
      </c>
      <c r="U68" s="94">
        <v>0</v>
      </c>
      <c r="V68" s="94">
        <v>0</v>
      </c>
      <c r="W68" s="94">
        <v>1</v>
      </c>
      <c r="X68" s="94">
        <v>1</v>
      </c>
      <c r="Y68" s="94">
        <v>0</v>
      </c>
      <c r="Z68" s="94">
        <v>0</v>
      </c>
      <c r="AA68" s="94">
        <v>2</v>
      </c>
      <c r="AB68" s="94">
        <v>1</v>
      </c>
      <c r="AC68" s="94">
        <v>0</v>
      </c>
      <c r="AD68" s="94">
        <v>0</v>
      </c>
      <c r="AE68" s="94">
        <v>0</v>
      </c>
      <c r="AF68" s="94">
        <v>0</v>
      </c>
      <c r="AG68" s="207"/>
      <c r="AH68" s="207"/>
      <c r="AI68" s="207"/>
      <c r="AJ68" s="132">
        <v>6</v>
      </c>
    </row>
    <row r="69" spans="2:36">
      <c r="B69" s="483"/>
      <c r="C69" s="70" t="s">
        <v>84</v>
      </c>
      <c r="D69" s="71" t="s">
        <v>76</v>
      </c>
      <c r="E69" s="125">
        <v>100</v>
      </c>
      <c r="F69" s="125">
        <v>100</v>
      </c>
      <c r="G69" s="125">
        <v>100</v>
      </c>
      <c r="H69" s="125">
        <v>29.166666666666668</v>
      </c>
      <c r="I69" s="125">
        <v>83.333333333333343</v>
      </c>
      <c r="J69" s="125">
        <v>100</v>
      </c>
      <c r="K69" s="125">
        <v>100</v>
      </c>
      <c r="L69" s="125">
        <v>100</v>
      </c>
      <c r="M69" s="125">
        <v>100</v>
      </c>
      <c r="N69" s="125">
        <v>100</v>
      </c>
      <c r="O69" s="125">
        <v>100</v>
      </c>
      <c r="P69" s="125">
        <v>97.208333333333329</v>
      </c>
      <c r="Q69" s="125">
        <v>100</v>
      </c>
      <c r="R69" s="125">
        <v>85.416666666666657</v>
      </c>
      <c r="S69" s="125">
        <v>100</v>
      </c>
      <c r="T69" s="125">
        <v>100</v>
      </c>
      <c r="U69" s="125">
        <v>100</v>
      </c>
      <c r="V69" s="125">
        <v>100</v>
      </c>
      <c r="W69" s="125">
        <v>95.833333333333343</v>
      </c>
      <c r="X69" s="125">
        <v>94.458333333333343</v>
      </c>
      <c r="Y69" s="125">
        <v>100</v>
      </c>
      <c r="Z69" s="125">
        <v>100</v>
      </c>
      <c r="AA69" s="125">
        <v>89.583333333333343</v>
      </c>
      <c r="AB69" s="125">
        <v>93.75</v>
      </c>
      <c r="AC69" s="125">
        <v>100</v>
      </c>
      <c r="AD69" s="125">
        <v>100</v>
      </c>
      <c r="AE69" s="125">
        <v>100</v>
      </c>
      <c r="AF69" s="125">
        <v>100</v>
      </c>
      <c r="AG69" s="211"/>
      <c r="AH69" s="211"/>
      <c r="AI69" s="211"/>
      <c r="AJ69" s="174">
        <v>0.953125</v>
      </c>
    </row>
    <row r="70" spans="2:36">
      <c r="B70" s="483"/>
      <c r="C70" s="70" t="s">
        <v>85</v>
      </c>
      <c r="D70" s="71" t="s">
        <v>76</v>
      </c>
      <c r="E70" s="125">
        <v>4.916666666666667</v>
      </c>
      <c r="F70" s="125">
        <v>4.916666666666667</v>
      </c>
      <c r="G70" s="125">
        <v>4.916666666666667</v>
      </c>
      <c r="H70" s="125">
        <v>16.857142857142858</v>
      </c>
      <c r="I70" s="125">
        <v>5.9</v>
      </c>
      <c r="J70" s="125">
        <v>4.916666666666667</v>
      </c>
      <c r="K70" s="125">
        <v>4.916666666666667</v>
      </c>
      <c r="L70" s="125">
        <v>4.916666666666667</v>
      </c>
      <c r="M70" s="125">
        <v>4.916666666666667</v>
      </c>
      <c r="N70" s="125">
        <v>4.916666666666667</v>
      </c>
      <c r="O70" s="125">
        <v>4.916666666666667</v>
      </c>
      <c r="P70" s="125">
        <v>15.387912558936993</v>
      </c>
      <c r="Q70" s="125">
        <v>21.416666666666668</v>
      </c>
      <c r="R70" s="125">
        <v>16.487804878048781</v>
      </c>
      <c r="S70" s="125">
        <v>11.708333333333334</v>
      </c>
      <c r="T70" s="125">
        <v>29.291666666666668</v>
      </c>
      <c r="U70" s="125">
        <v>16.5</v>
      </c>
      <c r="V70" s="125">
        <v>16.5</v>
      </c>
      <c r="W70" s="125">
        <v>17.217391304347824</v>
      </c>
      <c r="X70" s="125">
        <v>22.584913983237758</v>
      </c>
      <c r="Y70" s="125">
        <v>13.5</v>
      </c>
      <c r="Z70" s="125">
        <v>27.083333333333332</v>
      </c>
      <c r="AA70" s="125">
        <v>61.488372093023258</v>
      </c>
      <c r="AB70" s="125">
        <v>35.955555555555556</v>
      </c>
      <c r="AC70" s="125">
        <v>22.791666666666668</v>
      </c>
      <c r="AD70" s="125">
        <v>22.791666666666668</v>
      </c>
      <c r="AE70" s="125">
        <v>6.801075268817204</v>
      </c>
      <c r="AF70" s="125">
        <v>12.913461538461538</v>
      </c>
      <c r="AG70" s="211"/>
      <c r="AH70" s="211"/>
      <c r="AI70" s="211"/>
      <c r="AJ70" s="174">
        <v>5.0103998949851097E-2</v>
      </c>
    </row>
    <row r="71" spans="2:36">
      <c r="B71" s="483"/>
      <c r="C71" s="70" t="s">
        <v>18</v>
      </c>
      <c r="D71" s="71"/>
      <c r="E71" s="125">
        <v>1.18</v>
      </c>
      <c r="F71" s="125">
        <v>1.18</v>
      </c>
      <c r="G71" s="125">
        <v>1.18</v>
      </c>
      <c r="H71" s="125">
        <v>1.18</v>
      </c>
      <c r="I71" s="125">
        <v>1.18</v>
      </c>
      <c r="J71" s="125">
        <v>1.18</v>
      </c>
      <c r="K71" s="125">
        <v>1.18</v>
      </c>
      <c r="L71" s="125">
        <v>1.18</v>
      </c>
      <c r="M71" s="125">
        <v>1.18</v>
      </c>
      <c r="N71" s="125">
        <v>1.18</v>
      </c>
      <c r="O71" s="125">
        <v>1.18</v>
      </c>
      <c r="P71" s="125">
        <v>3.59</v>
      </c>
      <c r="Q71" s="125">
        <v>5.14</v>
      </c>
      <c r="R71" s="125">
        <v>3.38</v>
      </c>
      <c r="S71" s="125">
        <v>2.81</v>
      </c>
      <c r="T71" s="125">
        <v>7.03</v>
      </c>
      <c r="U71" s="125">
        <v>3.96</v>
      </c>
      <c r="V71" s="125">
        <v>3.96</v>
      </c>
      <c r="W71" s="125">
        <v>3.96</v>
      </c>
      <c r="X71" s="125">
        <v>5.12</v>
      </c>
      <c r="Y71" s="125">
        <v>3.24</v>
      </c>
      <c r="Z71" s="125">
        <v>6.5</v>
      </c>
      <c r="AA71" s="125">
        <v>6.61</v>
      </c>
      <c r="AB71" s="125">
        <v>8.09</v>
      </c>
      <c r="AC71" s="125">
        <v>5.47</v>
      </c>
      <c r="AD71" s="125">
        <v>5.47</v>
      </c>
      <c r="AE71" s="125">
        <v>1.6322580645161291</v>
      </c>
      <c r="AF71" s="125">
        <v>3.0992307692307692</v>
      </c>
      <c r="AG71" s="211"/>
      <c r="AH71" s="211"/>
      <c r="AI71" s="211"/>
      <c r="AJ71" s="134">
        <v>5.3486018878965993</v>
      </c>
    </row>
    <row r="72" spans="2:36">
      <c r="B72" s="484"/>
      <c r="C72" s="70" t="s">
        <v>19</v>
      </c>
      <c r="D72" s="71"/>
      <c r="E72" s="94">
        <v>0</v>
      </c>
      <c r="F72" s="94">
        <v>0</v>
      </c>
      <c r="G72" s="94">
        <v>0</v>
      </c>
      <c r="H72" s="94">
        <v>0</v>
      </c>
      <c r="I72" s="94">
        <v>0</v>
      </c>
      <c r="J72" s="94">
        <v>0</v>
      </c>
      <c r="K72" s="94">
        <v>0</v>
      </c>
      <c r="L72" s="94">
        <v>0</v>
      </c>
      <c r="M72" s="94">
        <v>0</v>
      </c>
      <c r="N72" s="94">
        <v>0</v>
      </c>
      <c r="O72" s="94">
        <v>0</v>
      </c>
      <c r="P72" s="94">
        <v>0.67</v>
      </c>
      <c r="Q72" s="94">
        <v>0</v>
      </c>
      <c r="R72" s="94">
        <v>3.5</v>
      </c>
      <c r="S72" s="94">
        <v>0</v>
      </c>
      <c r="T72" s="94">
        <v>0</v>
      </c>
      <c r="U72" s="94">
        <v>0</v>
      </c>
      <c r="V72" s="94">
        <v>0</v>
      </c>
      <c r="W72" s="94">
        <v>1</v>
      </c>
      <c r="X72" s="94">
        <v>1.33</v>
      </c>
      <c r="Y72" s="94">
        <v>0</v>
      </c>
      <c r="Z72" s="94">
        <v>0</v>
      </c>
      <c r="AA72" s="94">
        <v>1.25</v>
      </c>
      <c r="AB72" s="94">
        <v>1.5</v>
      </c>
      <c r="AC72" s="94">
        <v>0</v>
      </c>
      <c r="AD72" s="94">
        <v>0</v>
      </c>
      <c r="AE72" s="94">
        <v>0</v>
      </c>
      <c r="AF72" s="94">
        <v>0</v>
      </c>
      <c r="AG72" s="207"/>
      <c r="AH72" s="207"/>
      <c r="AI72" s="207"/>
      <c r="AJ72" s="134">
        <v>1.75</v>
      </c>
    </row>
    <row r="73" spans="2:36">
      <c r="B73" s="485" t="s">
        <v>94</v>
      </c>
      <c r="C73" s="113" t="s">
        <v>156</v>
      </c>
      <c r="D73" s="114"/>
      <c r="E73" s="126">
        <v>17.7</v>
      </c>
      <c r="F73" s="126">
        <v>13.58</v>
      </c>
      <c r="G73" s="126">
        <v>13.58</v>
      </c>
      <c r="H73" s="126">
        <v>6.25</v>
      </c>
      <c r="I73" s="126">
        <v>13.6</v>
      </c>
      <c r="J73" s="126">
        <v>7.67</v>
      </c>
      <c r="K73" s="126">
        <v>7.67</v>
      </c>
      <c r="L73" s="126">
        <v>5.36</v>
      </c>
      <c r="M73" s="126">
        <v>14.95</v>
      </c>
      <c r="N73" s="126">
        <v>6.3</v>
      </c>
      <c r="O73" s="126">
        <v>2.2999999999999998</v>
      </c>
      <c r="P73" s="126">
        <v>3.8</v>
      </c>
      <c r="Q73" s="126">
        <v>2.2321511517790156</v>
      </c>
      <c r="R73" s="126">
        <v>0</v>
      </c>
      <c r="S73" s="126">
        <v>2.2321511517790156</v>
      </c>
      <c r="T73" s="126">
        <v>0.7857142857142857</v>
      </c>
      <c r="U73" s="126">
        <v>0.7857142857142857</v>
      </c>
      <c r="V73" s="126">
        <v>0</v>
      </c>
      <c r="W73" s="126">
        <v>3</v>
      </c>
      <c r="X73" s="126">
        <v>4.3</v>
      </c>
      <c r="Y73" s="126">
        <v>12.2</v>
      </c>
      <c r="Z73" s="126">
        <v>5.45</v>
      </c>
      <c r="AA73" s="126">
        <v>5.45</v>
      </c>
      <c r="AB73" s="126">
        <v>9.5</v>
      </c>
      <c r="AC73" s="126">
        <v>7.75</v>
      </c>
      <c r="AD73" s="126">
        <v>7.75</v>
      </c>
      <c r="AE73" s="126">
        <v>2.7286707242674226</v>
      </c>
      <c r="AF73" s="126">
        <v>2.8923204305526808</v>
      </c>
      <c r="AG73" s="210"/>
      <c r="AH73" s="210"/>
      <c r="AI73" s="210"/>
      <c r="AJ73" s="172">
        <v>31.640985112336423</v>
      </c>
    </row>
    <row r="74" spans="2:36">
      <c r="B74" s="486"/>
      <c r="C74" s="113" t="s">
        <v>157</v>
      </c>
      <c r="D74" s="114"/>
      <c r="E74" s="117">
        <v>1</v>
      </c>
      <c r="F74" s="117">
        <v>2</v>
      </c>
      <c r="G74" s="117">
        <v>0</v>
      </c>
      <c r="H74" s="117">
        <v>0</v>
      </c>
      <c r="I74" s="117">
        <v>1</v>
      </c>
      <c r="J74" s="117">
        <v>0</v>
      </c>
      <c r="K74" s="117">
        <v>0</v>
      </c>
      <c r="L74" s="117">
        <v>3</v>
      </c>
      <c r="M74" s="117">
        <v>1</v>
      </c>
      <c r="N74" s="117">
        <v>2</v>
      </c>
      <c r="O74" s="117">
        <v>0</v>
      </c>
      <c r="P74" s="117">
        <v>0</v>
      </c>
      <c r="Q74" s="117">
        <v>1</v>
      </c>
      <c r="R74" s="117">
        <v>0</v>
      </c>
      <c r="S74" s="117">
        <v>0</v>
      </c>
      <c r="T74" s="117">
        <v>0</v>
      </c>
      <c r="U74" s="117">
        <v>0</v>
      </c>
      <c r="V74" s="117">
        <v>2</v>
      </c>
      <c r="W74" s="117">
        <v>0</v>
      </c>
      <c r="X74" s="117">
        <v>1</v>
      </c>
      <c r="Y74" s="117">
        <v>0</v>
      </c>
      <c r="Z74" s="117">
        <v>1</v>
      </c>
      <c r="AA74" s="117">
        <v>0</v>
      </c>
      <c r="AB74" s="117">
        <v>0</v>
      </c>
      <c r="AC74" s="117">
        <v>0</v>
      </c>
      <c r="AD74" s="117">
        <v>0</v>
      </c>
      <c r="AE74" s="117">
        <v>0</v>
      </c>
      <c r="AF74" s="117">
        <v>0</v>
      </c>
      <c r="AG74" s="209"/>
      <c r="AH74" s="209"/>
      <c r="AI74" s="209"/>
      <c r="AJ74" s="132">
        <v>15</v>
      </c>
    </row>
    <row r="75" spans="2:36">
      <c r="B75" s="486"/>
      <c r="C75" s="113" t="s">
        <v>84</v>
      </c>
      <c r="D75" s="114" t="s">
        <v>76</v>
      </c>
      <c r="E75" s="126">
        <v>95.5</v>
      </c>
      <c r="F75" s="126">
        <v>87.5</v>
      </c>
      <c r="G75" s="126">
        <v>100</v>
      </c>
      <c r="H75" s="126">
        <v>100</v>
      </c>
      <c r="I75" s="126">
        <v>95.833333333333343</v>
      </c>
      <c r="J75" s="126">
        <v>100</v>
      </c>
      <c r="K75" s="126">
        <v>100</v>
      </c>
      <c r="L75" s="126">
        <v>88.875</v>
      </c>
      <c r="M75" s="126">
        <v>75</v>
      </c>
      <c r="N75" s="126">
        <v>62.5</v>
      </c>
      <c r="O75" s="126">
        <v>100</v>
      </c>
      <c r="P75" s="126">
        <v>100</v>
      </c>
      <c r="Q75" s="126">
        <v>87.5</v>
      </c>
      <c r="R75" s="126">
        <v>100</v>
      </c>
      <c r="S75" s="126">
        <v>100</v>
      </c>
      <c r="T75" s="126">
        <v>100</v>
      </c>
      <c r="U75" s="126">
        <v>100</v>
      </c>
      <c r="V75" s="126">
        <v>91.666666666666657</v>
      </c>
      <c r="W75" s="126">
        <v>100</v>
      </c>
      <c r="X75" s="126">
        <v>47.916666666666671</v>
      </c>
      <c r="Y75" s="126">
        <v>93.75</v>
      </c>
      <c r="Z75" s="126">
        <v>96.875</v>
      </c>
      <c r="AA75" s="126">
        <v>100</v>
      </c>
      <c r="AB75" s="126">
        <v>100</v>
      </c>
      <c r="AC75" s="126">
        <v>100</v>
      </c>
      <c r="AD75" s="126">
        <v>95.833333333333343</v>
      </c>
      <c r="AE75" s="126">
        <v>0</v>
      </c>
      <c r="AF75" s="126">
        <v>0</v>
      </c>
      <c r="AG75" s="210"/>
      <c r="AH75" s="210"/>
      <c r="AI75" s="210"/>
      <c r="AJ75" s="169">
        <v>0.86383928571428603</v>
      </c>
    </row>
    <row r="76" spans="2:36">
      <c r="B76" s="486"/>
      <c r="C76" s="113" t="s">
        <v>85</v>
      </c>
      <c r="D76" s="114" t="s">
        <v>76</v>
      </c>
      <c r="E76" s="126">
        <v>77.225130890052355</v>
      </c>
      <c r="F76" s="126">
        <v>64.666666666666671</v>
      </c>
      <c r="G76" s="126">
        <v>56.583333333333336</v>
      </c>
      <c r="H76" s="126">
        <v>26.041666666666668</v>
      </c>
      <c r="I76" s="126">
        <v>59.130434782608695</v>
      </c>
      <c r="J76" s="126">
        <v>31.958333333333332</v>
      </c>
      <c r="K76" s="126">
        <v>31.958333333333332</v>
      </c>
      <c r="L76" s="126">
        <v>25.128926394749183</v>
      </c>
      <c r="M76" s="126">
        <v>83.055555555555557</v>
      </c>
      <c r="N76" s="126">
        <v>42</v>
      </c>
      <c r="O76" s="126">
        <v>9.5833333333333321</v>
      </c>
      <c r="P76" s="126">
        <v>15.833333333333334</v>
      </c>
      <c r="Q76" s="126">
        <v>10.629291198947694</v>
      </c>
      <c r="R76" s="126">
        <v>0</v>
      </c>
      <c r="S76" s="126">
        <v>9.3006297990792319</v>
      </c>
      <c r="T76" s="126">
        <v>3.2738095238095237</v>
      </c>
      <c r="U76" s="126">
        <v>3.2738095238095237</v>
      </c>
      <c r="V76" s="126">
        <v>0</v>
      </c>
      <c r="W76" s="126">
        <v>12.5</v>
      </c>
      <c r="X76" s="126">
        <v>37.391304347826086</v>
      </c>
      <c r="Y76" s="126">
        <v>54.222222222222221</v>
      </c>
      <c r="Z76" s="126">
        <v>23.440860215053764</v>
      </c>
      <c r="AA76" s="126">
        <v>22.708333333333332</v>
      </c>
      <c r="AB76" s="126">
        <v>39.583333333333336</v>
      </c>
      <c r="AC76" s="126">
        <v>32.291666666666664</v>
      </c>
      <c r="AD76" s="126">
        <v>33.695652173913047</v>
      </c>
      <c r="AE76" s="126" t="e">
        <v>#DIV/0!</v>
      </c>
      <c r="AF76" s="126" t="e">
        <v>#DIV/0!</v>
      </c>
      <c r="AG76" s="210"/>
      <c r="AH76" s="210"/>
      <c r="AI76" s="210"/>
      <c r="AJ76" s="169">
        <v>5.4506434302043799E-2</v>
      </c>
    </row>
    <row r="77" spans="2:36">
      <c r="B77" s="486"/>
      <c r="C77" s="113" t="s">
        <v>18</v>
      </c>
      <c r="D77" s="114"/>
      <c r="E77" s="126">
        <v>17.7</v>
      </c>
      <c r="F77" s="126">
        <v>6.79</v>
      </c>
      <c r="G77" s="126">
        <v>13.58</v>
      </c>
      <c r="H77" s="126">
        <v>6.25</v>
      </c>
      <c r="I77" s="126">
        <v>13.6</v>
      </c>
      <c r="J77" s="126">
        <v>7.67</v>
      </c>
      <c r="K77" s="126">
        <v>7.67</v>
      </c>
      <c r="L77" s="126">
        <v>1.7866666666666668</v>
      </c>
      <c r="M77" s="126">
        <v>14.95</v>
      </c>
      <c r="N77" s="126">
        <v>3.15</v>
      </c>
      <c r="O77" s="126">
        <v>2.2999999999999998</v>
      </c>
      <c r="P77" s="126">
        <v>3.8</v>
      </c>
      <c r="Q77" s="126">
        <v>2.2321511517790156</v>
      </c>
      <c r="R77" s="126">
        <v>0</v>
      </c>
      <c r="S77" s="126">
        <v>2.2321511517790156</v>
      </c>
      <c r="T77" s="126">
        <v>0.7857142857142857</v>
      </c>
      <c r="U77" s="126">
        <v>0.7857142857142857</v>
      </c>
      <c r="V77" s="126">
        <v>0</v>
      </c>
      <c r="W77" s="126">
        <v>3</v>
      </c>
      <c r="X77" s="126">
        <v>4.3</v>
      </c>
      <c r="Y77" s="126">
        <v>12.2</v>
      </c>
      <c r="Z77" s="126">
        <v>5.45</v>
      </c>
      <c r="AA77" s="126">
        <v>5.45</v>
      </c>
      <c r="AB77" s="126">
        <v>9.5</v>
      </c>
      <c r="AC77" s="126">
        <v>7.75</v>
      </c>
      <c r="AD77" s="126">
        <v>7.75</v>
      </c>
      <c r="AE77" s="126">
        <v>2.7286707242674226</v>
      </c>
      <c r="AF77" s="126">
        <v>2.8923204305526808</v>
      </c>
      <c r="AG77" s="210"/>
      <c r="AH77" s="210"/>
      <c r="AI77" s="210"/>
      <c r="AJ77" s="171">
        <v>2.1093990074890949</v>
      </c>
    </row>
    <row r="78" spans="2:36">
      <c r="B78" s="487"/>
      <c r="C78" s="113" t="s">
        <v>19</v>
      </c>
      <c r="D78" s="114"/>
      <c r="E78" s="117">
        <v>1</v>
      </c>
      <c r="F78" s="117">
        <v>1.5</v>
      </c>
      <c r="G78" s="117">
        <v>0</v>
      </c>
      <c r="H78" s="117">
        <v>0</v>
      </c>
      <c r="I78" s="117">
        <v>1</v>
      </c>
      <c r="J78" s="117">
        <v>0</v>
      </c>
      <c r="K78" s="117">
        <v>0</v>
      </c>
      <c r="L78" s="117">
        <v>0.89</v>
      </c>
      <c r="M78" s="117">
        <v>6</v>
      </c>
      <c r="N78" s="117">
        <v>4.5</v>
      </c>
      <c r="O78" s="117">
        <v>0</v>
      </c>
      <c r="P78" s="117">
        <v>0</v>
      </c>
      <c r="Q78" s="117">
        <v>3</v>
      </c>
      <c r="R78" s="117">
        <v>0</v>
      </c>
      <c r="S78" s="117">
        <v>0</v>
      </c>
      <c r="T78" s="117">
        <v>0</v>
      </c>
      <c r="U78" s="117">
        <v>0</v>
      </c>
      <c r="V78" s="117">
        <v>1</v>
      </c>
      <c r="W78" s="117">
        <v>0</v>
      </c>
      <c r="X78" s="117">
        <v>4.5</v>
      </c>
      <c r="Y78" s="117">
        <v>1.5</v>
      </c>
      <c r="Z78" s="117">
        <v>0.75</v>
      </c>
      <c r="AA78" s="117">
        <v>0</v>
      </c>
      <c r="AB78" s="117">
        <v>0</v>
      </c>
      <c r="AC78" s="117">
        <v>0</v>
      </c>
      <c r="AD78" s="117">
        <v>1</v>
      </c>
      <c r="AE78" s="117">
        <v>24</v>
      </c>
      <c r="AF78" s="117">
        <v>24</v>
      </c>
      <c r="AG78" s="209"/>
      <c r="AH78" s="209"/>
      <c r="AI78" s="209"/>
      <c r="AJ78" s="171">
        <v>5.5613333333333337</v>
      </c>
    </row>
    <row r="79" spans="2:36">
      <c r="B79" s="472" t="s">
        <v>95</v>
      </c>
      <c r="C79" s="70" t="s">
        <v>156</v>
      </c>
      <c r="D79" s="71"/>
      <c r="E79" s="125">
        <v>3.7</v>
      </c>
      <c r="F79" s="125">
        <v>3.7</v>
      </c>
      <c r="G79" s="125">
        <v>3.7</v>
      </c>
      <c r="H79" s="125">
        <v>2.4</v>
      </c>
      <c r="I79" s="125">
        <v>5.58</v>
      </c>
      <c r="J79" s="125">
        <v>2.9</v>
      </c>
      <c r="K79" s="125">
        <v>2.9</v>
      </c>
      <c r="L79" s="125">
        <v>2.8</v>
      </c>
      <c r="M79" s="125">
        <v>3.43</v>
      </c>
      <c r="N79" s="125">
        <v>3.43</v>
      </c>
      <c r="O79" s="125">
        <v>3.43</v>
      </c>
      <c r="P79" s="125">
        <v>3.43</v>
      </c>
      <c r="Q79" s="125">
        <v>1.2854406130268201</v>
      </c>
      <c r="R79" s="125">
        <v>1.2731718677224033</v>
      </c>
      <c r="S79" s="125">
        <v>1.0672870436649966</v>
      </c>
      <c r="T79" s="125">
        <v>0.93836626363904463</v>
      </c>
      <c r="U79" s="125">
        <v>0.99749373433583965</v>
      </c>
      <c r="V79" s="125">
        <v>0.92016968762051676</v>
      </c>
      <c r="W79" s="125">
        <v>1.1649269311064718</v>
      </c>
      <c r="X79" s="125">
        <v>2.17</v>
      </c>
      <c r="Y79" s="125">
        <v>4.6500000000000004</v>
      </c>
      <c r="Z79" s="125">
        <v>0.73</v>
      </c>
      <c r="AA79" s="125">
        <v>1.8</v>
      </c>
      <c r="AB79" s="125">
        <v>1.07</v>
      </c>
      <c r="AC79" s="125">
        <v>0</v>
      </c>
      <c r="AD79" s="125">
        <v>0</v>
      </c>
      <c r="AE79" s="125">
        <v>2.2321528948847669</v>
      </c>
      <c r="AF79" s="125">
        <v>1.9061184849465844</v>
      </c>
      <c r="AG79" s="211"/>
      <c r="AH79" s="211"/>
      <c r="AI79" s="211"/>
      <c r="AJ79" s="171">
        <v>35.394188205354737</v>
      </c>
    </row>
    <row r="80" spans="2:36">
      <c r="B80" s="473"/>
      <c r="C80" s="70" t="s">
        <v>157</v>
      </c>
      <c r="D80" s="71"/>
      <c r="E80">
        <v>0</v>
      </c>
      <c r="F80">
        <v>0</v>
      </c>
      <c r="G80">
        <v>0</v>
      </c>
      <c r="H80">
        <v>0</v>
      </c>
      <c r="I80">
        <v>2</v>
      </c>
      <c r="J80">
        <v>1</v>
      </c>
      <c r="K80">
        <v>0</v>
      </c>
      <c r="L80">
        <v>0</v>
      </c>
      <c r="M80">
        <v>1</v>
      </c>
      <c r="N80">
        <v>1</v>
      </c>
      <c r="O80">
        <v>1</v>
      </c>
      <c r="P80">
        <v>1</v>
      </c>
      <c r="Q80">
        <v>1</v>
      </c>
      <c r="R80">
        <v>2</v>
      </c>
      <c r="S80">
        <v>1</v>
      </c>
      <c r="T80">
        <v>0</v>
      </c>
      <c r="U80">
        <v>0</v>
      </c>
      <c r="V80">
        <v>0</v>
      </c>
      <c r="W80">
        <v>0</v>
      </c>
      <c r="X80">
        <v>1</v>
      </c>
      <c r="Y80">
        <v>0</v>
      </c>
      <c r="Z80">
        <v>0</v>
      </c>
      <c r="AA80">
        <v>0</v>
      </c>
      <c r="AB80">
        <v>2</v>
      </c>
      <c r="AC80">
        <v>1</v>
      </c>
      <c r="AD80">
        <v>0</v>
      </c>
      <c r="AE80">
        <v>1</v>
      </c>
      <c r="AF80">
        <v>0</v>
      </c>
      <c r="AG80"/>
      <c r="AH80"/>
      <c r="AI80"/>
      <c r="AJ80" s="134">
        <v>16</v>
      </c>
    </row>
    <row r="81" spans="2:36">
      <c r="B81" s="473"/>
      <c r="C81" s="70" t="s">
        <v>84</v>
      </c>
      <c r="D81" s="71" t="s">
        <v>76</v>
      </c>
      <c r="E81" s="142">
        <v>100</v>
      </c>
      <c r="F81" s="142">
        <v>100</v>
      </c>
      <c r="G81" s="142">
        <v>100</v>
      </c>
      <c r="H81" s="142">
        <v>100</v>
      </c>
      <c r="I81" s="142">
        <v>83.333333333333343</v>
      </c>
      <c r="J81" s="142">
        <v>95.833333333333343</v>
      </c>
      <c r="K81" s="142">
        <v>100</v>
      </c>
      <c r="L81" s="142">
        <v>100</v>
      </c>
      <c r="M81" s="142">
        <v>89.583333333333343</v>
      </c>
      <c r="N81" s="142">
        <v>95.833333333333343</v>
      </c>
      <c r="O81" s="142">
        <v>83.333333333333343</v>
      </c>
      <c r="P81" s="142">
        <v>95.833333333333343</v>
      </c>
      <c r="Q81" s="142">
        <v>92.708333333333343</v>
      </c>
      <c r="R81" s="142">
        <v>89.583333333333343</v>
      </c>
      <c r="S81" s="142">
        <v>95.833333333333343</v>
      </c>
      <c r="T81" s="142">
        <v>100</v>
      </c>
      <c r="U81" s="142">
        <v>29.166666666666668</v>
      </c>
      <c r="V81" s="142">
        <v>100</v>
      </c>
      <c r="W81" s="142">
        <v>100</v>
      </c>
      <c r="X81" s="142">
        <v>97.208333333333329</v>
      </c>
      <c r="Y81" s="142">
        <v>100</v>
      </c>
      <c r="Z81" s="142">
        <v>100</v>
      </c>
      <c r="AA81" s="142">
        <v>100</v>
      </c>
      <c r="AB81" s="142">
        <v>87.5</v>
      </c>
      <c r="AC81" s="142">
        <v>97.916666666666657</v>
      </c>
      <c r="AD81" s="142">
        <v>100</v>
      </c>
      <c r="AE81" s="142">
        <v>89.583333333333343</v>
      </c>
      <c r="AF81" s="142">
        <v>98.958333333333343</v>
      </c>
      <c r="AG81" s="214"/>
      <c r="AH81" s="214"/>
      <c r="AI81" s="214"/>
      <c r="AJ81" s="169">
        <v>0.93650297619047596</v>
      </c>
    </row>
    <row r="82" spans="2:36">
      <c r="B82" s="473"/>
      <c r="C82" s="70" t="s">
        <v>85</v>
      </c>
      <c r="D82" s="71" t="s">
        <v>76</v>
      </c>
      <c r="E82" s="142">
        <v>15.416666666666666</v>
      </c>
      <c r="F82" s="142">
        <v>15.416666666666666</v>
      </c>
      <c r="G82" s="142">
        <v>15.416666666666666</v>
      </c>
      <c r="H82" s="142">
        <v>10</v>
      </c>
      <c r="I82" s="142">
        <v>27.9</v>
      </c>
      <c r="J82" s="142">
        <v>12.608695652173912</v>
      </c>
      <c r="K82" s="142">
        <v>12.083333333333334</v>
      </c>
      <c r="L82" s="142">
        <v>11.666666666666666</v>
      </c>
      <c r="M82" s="142">
        <v>15.953488372093023</v>
      </c>
      <c r="N82" s="142">
        <v>14.913043478260869</v>
      </c>
      <c r="O82" s="142">
        <v>17.149999999999999</v>
      </c>
      <c r="P82" s="142">
        <v>14.913043478260869</v>
      </c>
      <c r="Q82" s="142">
        <v>5.777261182143012</v>
      </c>
      <c r="R82" s="142">
        <v>5.9217296173135034</v>
      </c>
      <c r="S82" s="142">
        <v>4.6403784507173764</v>
      </c>
      <c r="T82" s="142">
        <v>3.9098594318293522</v>
      </c>
      <c r="U82" s="142">
        <v>14.249910490511995</v>
      </c>
      <c r="V82" s="142">
        <v>3.8340403650854866</v>
      </c>
      <c r="W82" s="142">
        <v>4.8538622129436328</v>
      </c>
      <c r="X82" s="142">
        <v>9.3013287612516073</v>
      </c>
      <c r="Y82" s="142">
        <v>19.375000000000004</v>
      </c>
      <c r="Z82" s="142">
        <v>3.0416666666666665</v>
      </c>
      <c r="AA82" s="142">
        <v>7.5</v>
      </c>
      <c r="AB82" s="142">
        <v>5.0952380952380949</v>
      </c>
      <c r="AC82" s="142">
        <v>0</v>
      </c>
      <c r="AD82" s="142">
        <v>0</v>
      </c>
      <c r="AE82" s="142">
        <v>10.382106487836126</v>
      </c>
      <c r="AF82" s="142">
        <v>8.0257620418803555</v>
      </c>
      <c r="AG82" s="214"/>
      <c r="AH82" s="214"/>
      <c r="AI82" s="214"/>
      <c r="AJ82" s="169">
        <v>5.6241063043800103E-2</v>
      </c>
    </row>
    <row r="83" spans="2:36">
      <c r="B83" s="473"/>
      <c r="C83" s="70" t="s">
        <v>18</v>
      </c>
      <c r="D83" s="71"/>
      <c r="E83" s="142">
        <v>3.7</v>
      </c>
      <c r="F83" s="142">
        <v>3.7</v>
      </c>
      <c r="G83" s="142">
        <v>3.7</v>
      </c>
      <c r="H83" s="142">
        <v>2.4</v>
      </c>
      <c r="I83" s="142">
        <v>2.79</v>
      </c>
      <c r="J83" s="142">
        <v>2.9</v>
      </c>
      <c r="K83" s="142">
        <v>2.9</v>
      </c>
      <c r="L83" s="142">
        <v>2.8</v>
      </c>
      <c r="M83" s="142">
        <v>3.43</v>
      </c>
      <c r="N83" s="142">
        <v>3.43</v>
      </c>
      <c r="O83" s="142">
        <v>3.43</v>
      </c>
      <c r="P83" s="142">
        <v>3.43</v>
      </c>
      <c r="Q83" s="142">
        <v>1.2854406130268201</v>
      </c>
      <c r="R83" s="142">
        <v>0.63658593386120166</v>
      </c>
      <c r="S83" s="142">
        <v>1.0672870436649966</v>
      </c>
      <c r="T83" s="142">
        <v>0.93836626363904463</v>
      </c>
      <c r="U83" s="142">
        <v>0.99749373433583965</v>
      </c>
      <c r="V83" s="142">
        <v>0.92016968762051676</v>
      </c>
      <c r="W83" s="142">
        <v>1.1649269311064718</v>
      </c>
      <c r="X83" s="142">
        <v>2.17</v>
      </c>
      <c r="Y83" s="142">
        <v>4.6500000000000004</v>
      </c>
      <c r="Z83" s="142">
        <v>0.73</v>
      </c>
      <c r="AA83" s="142">
        <v>1.8</v>
      </c>
      <c r="AB83" s="142">
        <v>0.53500000000000003</v>
      </c>
      <c r="AC83" s="142">
        <v>0</v>
      </c>
      <c r="AD83" s="142">
        <v>0</v>
      </c>
      <c r="AE83" s="142">
        <v>2.2321528948847669</v>
      </c>
      <c r="AF83" s="142">
        <v>1.9061184849465844</v>
      </c>
      <c r="AG83" s="214"/>
      <c r="AH83" s="214"/>
      <c r="AI83" s="214"/>
      <c r="AJ83" s="171">
        <v>2.2121367628346711</v>
      </c>
    </row>
    <row r="84" spans="2:36">
      <c r="B84" s="474"/>
      <c r="C84" s="70" t="s">
        <v>19</v>
      </c>
      <c r="D84" s="71"/>
      <c r="E84" s="142">
        <v>0</v>
      </c>
      <c r="F84" s="142">
        <v>0</v>
      </c>
      <c r="G84" s="142">
        <v>0</v>
      </c>
      <c r="H84" s="142">
        <v>0</v>
      </c>
      <c r="I84" s="142">
        <v>2</v>
      </c>
      <c r="J84" s="142">
        <v>1</v>
      </c>
      <c r="K84" s="142">
        <v>0</v>
      </c>
      <c r="L84" s="142">
        <v>0</v>
      </c>
      <c r="M84" s="142">
        <v>2.5</v>
      </c>
      <c r="N84" s="142">
        <v>1</v>
      </c>
      <c r="O84" s="142">
        <v>4</v>
      </c>
      <c r="P84" s="142">
        <v>1</v>
      </c>
      <c r="Q84" s="142">
        <v>1.75</v>
      </c>
      <c r="R84" s="142">
        <v>1.25</v>
      </c>
      <c r="S84" s="142">
        <v>1</v>
      </c>
      <c r="T84" s="142">
        <v>0</v>
      </c>
      <c r="U84" s="142">
        <v>0</v>
      </c>
      <c r="V84" s="142">
        <v>0</v>
      </c>
      <c r="W84" s="142">
        <v>0</v>
      </c>
      <c r="X84" s="142">
        <v>0.67</v>
      </c>
      <c r="Y84" s="142">
        <v>0</v>
      </c>
      <c r="Z84" s="142">
        <v>0</v>
      </c>
      <c r="AA84" s="142">
        <v>0</v>
      </c>
      <c r="AB84" s="142">
        <v>1.5</v>
      </c>
      <c r="AC84" s="142">
        <v>0.5</v>
      </c>
      <c r="AD84" s="142">
        <v>0</v>
      </c>
      <c r="AE84" s="142">
        <v>2.5</v>
      </c>
      <c r="AF84" s="142">
        <v>0.25</v>
      </c>
      <c r="AG84" s="214"/>
      <c r="AH84" s="214"/>
      <c r="AI84" s="214"/>
      <c r="AJ84" s="171">
        <v>1.6043750000000001</v>
      </c>
    </row>
    <row r="85" spans="2:36">
      <c r="B85" s="485" t="s">
        <v>96</v>
      </c>
      <c r="C85" s="113" t="s">
        <v>156</v>
      </c>
      <c r="D85" s="114"/>
      <c r="E85" s="126">
        <v>7.52</v>
      </c>
      <c r="F85" s="126">
        <v>2.79</v>
      </c>
      <c r="G85" s="126">
        <v>2.79</v>
      </c>
      <c r="H85" s="126">
        <v>2.95</v>
      </c>
      <c r="I85" s="126">
        <v>1.4</v>
      </c>
      <c r="J85" s="126">
        <v>4.76</v>
      </c>
      <c r="K85" s="126">
        <v>4.76</v>
      </c>
      <c r="L85" s="126">
        <v>1.82</v>
      </c>
      <c r="M85" s="126">
        <v>1.82</v>
      </c>
      <c r="N85" s="126">
        <v>5.25</v>
      </c>
      <c r="O85" s="126">
        <v>5.25</v>
      </c>
      <c r="P85" s="126">
        <v>5.87</v>
      </c>
      <c r="Q85" s="126">
        <v>2.565811965811966</v>
      </c>
      <c r="R85" s="126">
        <v>2.7421487603305787</v>
      </c>
      <c r="S85" s="126">
        <v>3.6923076923076925</v>
      </c>
      <c r="T85" s="126">
        <v>2.3505154639175259</v>
      </c>
      <c r="U85" s="126">
        <v>1.3989583333333333</v>
      </c>
      <c r="V85" s="126">
        <v>2.2982832618025753</v>
      </c>
      <c r="W85" s="126">
        <v>2.2982832618025753</v>
      </c>
      <c r="X85" s="126">
        <v>5.88</v>
      </c>
      <c r="Y85" s="126">
        <v>4.17</v>
      </c>
      <c r="Z85" s="126">
        <v>7.8</v>
      </c>
      <c r="AA85" s="126">
        <v>8.4</v>
      </c>
      <c r="AB85" s="126">
        <v>11.25</v>
      </c>
      <c r="AC85" s="126">
        <v>6.83</v>
      </c>
      <c r="AD85" s="126">
        <v>6.83</v>
      </c>
      <c r="AE85" s="126">
        <v>0</v>
      </c>
      <c r="AF85" s="126">
        <v>0</v>
      </c>
      <c r="AG85" s="210"/>
      <c r="AH85" s="210"/>
      <c r="AI85" s="210"/>
      <c r="AJ85" s="173">
        <v>35.512195121951216</v>
      </c>
    </row>
    <row r="86" spans="2:36">
      <c r="B86" s="486"/>
      <c r="C86" s="113" t="s">
        <v>157</v>
      </c>
      <c r="D86" s="114"/>
      <c r="E86" s="117">
        <v>0</v>
      </c>
      <c r="F86" s="117">
        <v>1</v>
      </c>
      <c r="G86" s="117">
        <v>0</v>
      </c>
      <c r="H86" s="117">
        <v>0</v>
      </c>
      <c r="I86" s="117">
        <v>1</v>
      </c>
      <c r="J86" s="117">
        <v>0</v>
      </c>
      <c r="K86" s="117">
        <v>0</v>
      </c>
      <c r="L86" s="117">
        <v>0</v>
      </c>
      <c r="M86" s="117">
        <v>0</v>
      </c>
      <c r="N86" s="117">
        <v>1</v>
      </c>
      <c r="O86" s="117">
        <v>1</v>
      </c>
      <c r="P86" s="117">
        <v>0</v>
      </c>
      <c r="Q86" s="117">
        <v>0</v>
      </c>
      <c r="R86" s="117">
        <v>0</v>
      </c>
      <c r="S86" s="117">
        <v>2</v>
      </c>
      <c r="T86" s="117">
        <v>0</v>
      </c>
      <c r="U86" s="117">
        <v>1</v>
      </c>
      <c r="V86" s="117">
        <v>0</v>
      </c>
      <c r="W86" s="117">
        <v>0</v>
      </c>
      <c r="X86" s="117">
        <v>0</v>
      </c>
      <c r="Y86" s="117">
        <v>0</v>
      </c>
      <c r="Z86" s="117">
        <v>1</v>
      </c>
      <c r="AA86" s="117">
        <v>0</v>
      </c>
      <c r="AB86" s="117">
        <v>0</v>
      </c>
      <c r="AC86" s="117">
        <v>0</v>
      </c>
      <c r="AD86" s="117">
        <v>0</v>
      </c>
      <c r="AE86" s="117">
        <v>0</v>
      </c>
      <c r="AF86" s="117">
        <v>0</v>
      </c>
      <c r="AG86" s="209"/>
      <c r="AH86" s="209"/>
      <c r="AI86" s="209"/>
      <c r="AJ86" s="132">
        <v>8</v>
      </c>
    </row>
    <row r="87" spans="2:36">
      <c r="B87" s="486"/>
      <c r="C87" s="113" t="s">
        <v>84</v>
      </c>
      <c r="D87" s="114" t="s">
        <v>76</v>
      </c>
      <c r="E87" s="126">
        <v>100</v>
      </c>
      <c r="F87" s="126">
        <v>81.583333333333329</v>
      </c>
      <c r="G87" s="126">
        <v>100</v>
      </c>
      <c r="H87" s="126">
        <v>100</v>
      </c>
      <c r="I87" s="126">
        <v>95.833333333333343</v>
      </c>
      <c r="J87" s="126">
        <v>100</v>
      </c>
      <c r="K87" s="126">
        <v>100</v>
      </c>
      <c r="L87" s="126">
        <v>100</v>
      </c>
      <c r="M87" s="126">
        <v>100</v>
      </c>
      <c r="N87" s="126">
        <v>94.458333333333343</v>
      </c>
      <c r="O87" s="126">
        <v>97.916666666666657</v>
      </c>
      <c r="P87" s="126">
        <v>100</v>
      </c>
      <c r="Q87" s="126">
        <v>50</v>
      </c>
      <c r="R87" s="126">
        <v>50</v>
      </c>
      <c r="S87" s="126">
        <v>39.583333333333329</v>
      </c>
      <c r="T87" s="126">
        <v>50</v>
      </c>
      <c r="U87" s="126">
        <v>47.291666666666664</v>
      </c>
      <c r="V87" s="126">
        <v>50</v>
      </c>
      <c r="W87" s="126">
        <v>50</v>
      </c>
      <c r="X87" s="126">
        <v>50</v>
      </c>
      <c r="Y87" s="126">
        <v>50</v>
      </c>
      <c r="Z87" s="126">
        <v>47.916666666666671</v>
      </c>
      <c r="AA87" s="126">
        <v>50</v>
      </c>
      <c r="AB87" s="126">
        <v>50</v>
      </c>
      <c r="AC87" s="126">
        <v>50</v>
      </c>
      <c r="AD87" s="126">
        <v>50</v>
      </c>
      <c r="AE87" s="126">
        <v>0</v>
      </c>
      <c r="AF87" s="126">
        <v>0</v>
      </c>
      <c r="AG87" s="210"/>
      <c r="AH87" s="210"/>
      <c r="AI87" s="210"/>
      <c r="AJ87" s="169">
        <v>0.66235119047619095</v>
      </c>
    </row>
    <row r="88" spans="2:36">
      <c r="B88" s="486"/>
      <c r="C88" s="64" t="s">
        <v>85</v>
      </c>
      <c r="D88" s="67" t="s">
        <v>76</v>
      </c>
      <c r="E88" s="126">
        <v>31.333333333333332</v>
      </c>
      <c r="F88" s="126">
        <v>14.249233912155262</v>
      </c>
      <c r="G88" s="126">
        <v>11.625</v>
      </c>
      <c r="H88" s="126">
        <v>12.291666666666666</v>
      </c>
      <c r="I88" s="126">
        <v>6.0869565217391308</v>
      </c>
      <c r="J88" s="126">
        <v>19.833333333333332</v>
      </c>
      <c r="K88" s="126">
        <v>19.833333333333332</v>
      </c>
      <c r="L88" s="126">
        <v>7.583333333333333</v>
      </c>
      <c r="M88" s="126">
        <v>7.583333333333333</v>
      </c>
      <c r="N88" s="126">
        <v>23.158359064843403</v>
      </c>
      <c r="O88" s="126">
        <v>22.340425531914892</v>
      </c>
      <c r="P88" s="126">
        <v>24.458333333333332</v>
      </c>
      <c r="Q88" s="126">
        <v>21.381766381766383</v>
      </c>
      <c r="R88" s="126">
        <v>22.851239669421489</v>
      </c>
      <c r="S88" s="126">
        <v>38.866396761133601</v>
      </c>
      <c r="T88" s="126">
        <v>19.587628865979383</v>
      </c>
      <c r="U88" s="126">
        <v>12.325624082232013</v>
      </c>
      <c r="V88" s="126">
        <v>19.15236051502146</v>
      </c>
      <c r="W88" s="126">
        <v>19.15236051502146</v>
      </c>
      <c r="X88" s="126">
        <v>49</v>
      </c>
      <c r="Y88" s="126">
        <v>34.75</v>
      </c>
      <c r="Z88" s="126">
        <v>67.826086956521735</v>
      </c>
      <c r="AA88" s="126">
        <v>70</v>
      </c>
      <c r="AB88" s="126">
        <v>93.75</v>
      </c>
      <c r="AC88" s="126">
        <v>56.916666666666664</v>
      </c>
      <c r="AD88" s="126">
        <v>56.916666666666664</v>
      </c>
      <c r="AE88" s="126">
        <v>0</v>
      </c>
      <c r="AF88" s="126">
        <v>0</v>
      </c>
      <c r="AG88" s="210"/>
      <c r="AH88" s="210"/>
      <c r="AI88" s="210"/>
      <c r="AJ88" s="169">
        <v>7.9784756508540097E-2</v>
      </c>
    </row>
    <row r="89" spans="2:36">
      <c r="B89" s="486"/>
      <c r="C89" s="64" t="s">
        <v>18</v>
      </c>
      <c r="D89" s="67"/>
      <c r="E89" s="126">
        <v>7.52</v>
      </c>
      <c r="F89" s="126">
        <v>2.79</v>
      </c>
      <c r="G89" s="126">
        <v>2.79</v>
      </c>
      <c r="H89" s="126">
        <v>2.95</v>
      </c>
      <c r="I89" s="126">
        <v>1.4</v>
      </c>
      <c r="J89" s="126">
        <v>4.76</v>
      </c>
      <c r="K89" s="126">
        <v>4.76</v>
      </c>
      <c r="L89" s="126">
        <v>1.82</v>
      </c>
      <c r="M89" s="126">
        <v>1.82</v>
      </c>
      <c r="N89" s="126">
        <v>5.25</v>
      </c>
      <c r="O89" s="126">
        <v>5.25</v>
      </c>
      <c r="P89" s="126">
        <v>5.87</v>
      </c>
      <c r="Q89" s="126">
        <v>2.565811965811966</v>
      </c>
      <c r="R89" s="126">
        <v>2.7421487603305787</v>
      </c>
      <c r="S89" s="126">
        <v>1.8461538461538463</v>
      </c>
      <c r="T89" s="126">
        <v>2.3505154639175259</v>
      </c>
      <c r="U89" s="126">
        <v>1.3989583333333333</v>
      </c>
      <c r="V89" s="126">
        <v>2.2982832618025753</v>
      </c>
      <c r="W89" s="126">
        <v>2.2982832618025753</v>
      </c>
      <c r="X89" s="126">
        <v>5.88</v>
      </c>
      <c r="Y89" s="126">
        <v>4.17</v>
      </c>
      <c r="Z89" s="126">
        <v>7.8</v>
      </c>
      <c r="AA89" s="126">
        <v>8.4</v>
      </c>
      <c r="AB89" s="126">
        <v>11.25</v>
      </c>
      <c r="AC89" s="126">
        <v>6.83</v>
      </c>
      <c r="AD89" s="126">
        <v>6.83</v>
      </c>
      <c r="AE89" s="126">
        <v>0</v>
      </c>
      <c r="AF89" s="126">
        <v>0</v>
      </c>
      <c r="AG89" s="210"/>
      <c r="AH89" s="210"/>
      <c r="AI89" s="210"/>
      <c r="AJ89" s="134">
        <v>4.4390243902439019</v>
      </c>
    </row>
    <row r="90" spans="2:36">
      <c r="B90" s="487"/>
      <c r="C90" s="64" t="s">
        <v>19</v>
      </c>
      <c r="D90" s="67"/>
      <c r="E90" s="117">
        <v>0</v>
      </c>
      <c r="F90" s="117">
        <v>4.42</v>
      </c>
      <c r="G90" s="117">
        <v>0</v>
      </c>
      <c r="H90" s="117">
        <v>0</v>
      </c>
      <c r="I90" s="117">
        <v>1</v>
      </c>
      <c r="J90" s="117">
        <v>0</v>
      </c>
      <c r="K90" s="117">
        <v>0</v>
      </c>
      <c r="L90" s="117">
        <v>0</v>
      </c>
      <c r="M90" s="117">
        <v>0</v>
      </c>
      <c r="N90" s="117">
        <v>1.33</v>
      </c>
      <c r="O90" s="117">
        <v>0.5</v>
      </c>
      <c r="P90" s="117">
        <v>0</v>
      </c>
      <c r="Q90" s="117">
        <v>0</v>
      </c>
      <c r="R90" s="117">
        <v>0</v>
      </c>
      <c r="S90" s="117">
        <v>1.25</v>
      </c>
      <c r="T90" s="117">
        <v>0</v>
      </c>
      <c r="U90" s="117">
        <v>0.67</v>
      </c>
      <c r="V90" s="117">
        <v>0</v>
      </c>
      <c r="W90" s="117">
        <v>0</v>
      </c>
      <c r="X90" s="117">
        <v>12</v>
      </c>
      <c r="Y90" s="117">
        <v>12</v>
      </c>
      <c r="Z90" s="117">
        <v>12.5</v>
      </c>
      <c r="AA90" s="117">
        <v>12</v>
      </c>
      <c r="AB90" s="117">
        <v>12</v>
      </c>
      <c r="AC90" s="117">
        <v>12</v>
      </c>
      <c r="AD90" s="117">
        <v>12</v>
      </c>
      <c r="AE90" s="117">
        <v>24</v>
      </c>
      <c r="AF90" s="117">
        <v>24</v>
      </c>
      <c r="AG90" s="209"/>
      <c r="AH90" s="209"/>
      <c r="AI90" s="209"/>
      <c r="AJ90" s="134">
        <v>17.865000000000002</v>
      </c>
    </row>
    <row r="91" spans="2:36">
      <c r="B91" s="480" t="s">
        <v>68</v>
      </c>
      <c r="C91" s="65" t="s">
        <v>84</v>
      </c>
      <c r="D91" s="68" t="s">
        <v>76</v>
      </c>
      <c r="E91" s="69">
        <f>AVERAGE(E69,E75,E81,E87)</f>
        <v>98.875</v>
      </c>
      <c r="F91" s="69">
        <f t="shared" ref="F91:AF91" si="8">AVERAGE(F69,F75,F81,F87)</f>
        <v>92.270833333333329</v>
      </c>
      <c r="G91" s="69">
        <f t="shared" si="8"/>
        <v>100</v>
      </c>
      <c r="H91" s="69">
        <f t="shared" si="8"/>
        <v>82.291666666666657</v>
      </c>
      <c r="I91" s="69">
        <f t="shared" si="8"/>
        <v>89.583333333333343</v>
      </c>
      <c r="J91" s="69">
        <f t="shared" si="8"/>
        <v>98.958333333333343</v>
      </c>
      <c r="K91" s="69">
        <f t="shared" si="8"/>
        <v>100</v>
      </c>
      <c r="L91" s="69">
        <f t="shared" si="8"/>
        <v>97.21875</v>
      </c>
      <c r="M91" s="69">
        <f t="shared" si="8"/>
        <v>91.145833333333343</v>
      </c>
      <c r="N91" s="69">
        <f t="shared" si="8"/>
        <v>88.197916666666686</v>
      </c>
      <c r="O91" s="69">
        <f t="shared" si="8"/>
        <v>95.3125</v>
      </c>
      <c r="P91" s="69">
        <f t="shared" si="8"/>
        <v>98.260416666666657</v>
      </c>
      <c r="Q91" s="69">
        <f t="shared" si="8"/>
        <v>82.552083333333343</v>
      </c>
      <c r="R91" s="69">
        <f t="shared" si="8"/>
        <v>81.25</v>
      </c>
      <c r="S91" s="69">
        <f t="shared" si="8"/>
        <v>83.854166666666671</v>
      </c>
      <c r="T91" s="69">
        <f t="shared" si="8"/>
        <v>87.5</v>
      </c>
      <c r="U91" s="69">
        <f t="shared" si="8"/>
        <v>69.114583333333329</v>
      </c>
      <c r="V91" s="69">
        <f t="shared" si="8"/>
        <v>85.416666666666657</v>
      </c>
      <c r="W91" s="69">
        <f t="shared" si="8"/>
        <v>86.458333333333343</v>
      </c>
      <c r="X91" s="69">
        <f t="shared" si="8"/>
        <v>72.395833333333329</v>
      </c>
      <c r="Y91" s="69">
        <f t="shared" si="8"/>
        <v>85.9375</v>
      </c>
      <c r="Z91" s="69">
        <f t="shared" si="8"/>
        <v>86.197916666666671</v>
      </c>
      <c r="AA91" s="69">
        <f t="shared" si="8"/>
        <v>84.895833333333343</v>
      </c>
      <c r="AB91" s="69">
        <f t="shared" si="8"/>
        <v>82.8125</v>
      </c>
      <c r="AC91" s="69">
        <f t="shared" si="8"/>
        <v>86.979166666666657</v>
      </c>
      <c r="AD91" s="69">
        <f t="shared" si="8"/>
        <v>86.458333333333343</v>
      </c>
      <c r="AE91" s="69">
        <f t="shared" si="8"/>
        <v>47.395833333333336</v>
      </c>
      <c r="AF91" s="69">
        <f t="shared" si="8"/>
        <v>49.739583333333336</v>
      </c>
      <c r="AG91" s="212"/>
      <c r="AH91" s="212"/>
      <c r="AI91" s="212"/>
      <c r="AJ91" s="174">
        <f>AVERAGE(AJ69,AJ75,AJ81,AJ87)</f>
        <v>0.85395461309523824</v>
      </c>
    </row>
    <row r="92" spans="2:36">
      <c r="B92" s="480"/>
      <c r="C92" s="65" t="s">
        <v>85</v>
      </c>
      <c r="D92" s="68" t="s">
        <v>76</v>
      </c>
      <c r="E92" s="69">
        <f>AVERAGE(E70,E76,E82,E88)</f>
        <v>32.22294938917976</v>
      </c>
      <c r="F92" s="69">
        <f t="shared" ref="F92:AF92" si="9">AVERAGE(F70,F76,F82,F88)</f>
        <v>24.812308478038819</v>
      </c>
      <c r="G92" s="69">
        <f t="shared" si="9"/>
        <v>22.135416666666668</v>
      </c>
      <c r="H92" s="69">
        <f t="shared" si="9"/>
        <v>16.297619047619047</v>
      </c>
      <c r="I92" s="69">
        <f t="shared" si="9"/>
        <v>24.754347826086956</v>
      </c>
      <c r="J92" s="69">
        <f t="shared" si="9"/>
        <v>17.329257246376812</v>
      </c>
      <c r="K92" s="69">
        <f t="shared" si="9"/>
        <v>17.197916666666668</v>
      </c>
      <c r="L92" s="69">
        <f t="shared" si="9"/>
        <v>12.323898265353963</v>
      </c>
      <c r="M92" s="69">
        <f t="shared" si="9"/>
        <v>27.877260981912144</v>
      </c>
      <c r="N92" s="69">
        <f t="shared" si="9"/>
        <v>21.247017302442735</v>
      </c>
      <c r="O92" s="69">
        <f t="shared" si="9"/>
        <v>13.497606382978724</v>
      </c>
      <c r="P92" s="69">
        <f t="shared" si="9"/>
        <v>17.64815567596613</v>
      </c>
      <c r="Q92" s="69">
        <f t="shared" si="9"/>
        <v>14.80124635738094</v>
      </c>
      <c r="R92" s="69">
        <f t="shared" si="9"/>
        <v>11.315193541195942</v>
      </c>
      <c r="S92" s="69">
        <f t="shared" si="9"/>
        <v>16.128934586065888</v>
      </c>
      <c r="T92" s="69">
        <f t="shared" si="9"/>
        <v>14.015741122071232</v>
      </c>
      <c r="U92" s="69">
        <f t="shared" si="9"/>
        <v>11.587336024138382</v>
      </c>
      <c r="V92" s="69">
        <f t="shared" si="9"/>
        <v>9.8716002200267354</v>
      </c>
      <c r="W92" s="69">
        <f t="shared" si="9"/>
        <v>13.430903508078231</v>
      </c>
      <c r="X92" s="69">
        <f t="shared" si="9"/>
        <v>29.569386773078865</v>
      </c>
      <c r="Y92" s="69">
        <f t="shared" si="9"/>
        <v>30.461805555555557</v>
      </c>
      <c r="Z92" s="69">
        <f t="shared" si="9"/>
        <v>30.347986792893874</v>
      </c>
      <c r="AA92" s="69">
        <f t="shared" si="9"/>
        <v>40.424176356589143</v>
      </c>
      <c r="AB92" s="69">
        <f t="shared" si="9"/>
        <v>43.596031746031748</v>
      </c>
      <c r="AC92" s="69">
        <f t="shared" si="9"/>
        <v>28</v>
      </c>
      <c r="AD92" s="69">
        <f t="shared" si="9"/>
        <v>28.350996376811594</v>
      </c>
      <c r="AE92" s="69" t="e">
        <f t="shared" si="9"/>
        <v>#DIV/0!</v>
      </c>
      <c r="AF92" s="69" t="e">
        <f t="shared" si="9"/>
        <v>#DIV/0!</v>
      </c>
      <c r="AG92" s="212"/>
      <c r="AH92" s="212"/>
      <c r="AI92" s="212"/>
      <c r="AJ92" s="174">
        <f>AVERAGE(AJ70,AJ76,AJ82,AJ88)</f>
        <v>6.0159063201058779E-2</v>
      </c>
    </row>
    <row r="93" spans="2:36">
      <c r="B93" s="480"/>
      <c r="C93" s="65" t="s">
        <v>18</v>
      </c>
      <c r="D93" s="68"/>
      <c r="E93" s="69">
        <f>AVERAGE(E71,E77,E83,E89)</f>
        <v>7.5249999999999995</v>
      </c>
      <c r="F93" s="69">
        <f t="shared" ref="F93:AF93" si="10">AVERAGE(F71,F77,F83,F89)</f>
        <v>3.6150000000000002</v>
      </c>
      <c r="G93" s="69">
        <f t="shared" si="10"/>
        <v>5.3125</v>
      </c>
      <c r="H93" s="69">
        <f t="shared" si="10"/>
        <v>3.1950000000000003</v>
      </c>
      <c r="I93" s="69">
        <f t="shared" si="10"/>
        <v>4.7424999999999997</v>
      </c>
      <c r="J93" s="69">
        <f t="shared" si="10"/>
        <v>4.1274999999999995</v>
      </c>
      <c r="K93" s="69">
        <f t="shared" si="10"/>
        <v>4.1274999999999995</v>
      </c>
      <c r="L93" s="69">
        <f t="shared" si="10"/>
        <v>1.8966666666666667</v>
      </c>
      <c r="M93" s="69">
        <f t="shared" si="10"/>
        <v>5.3449999999999998</v>
      </c>
      <c r="N93" s="69">
        <f t="shared" si="10"/>
        <v>3.2524999999999999</v>
      </c>
      <c r="O93" s="69">
        <f t="shared" si="10"/>
        <v>3.04</v>
      </c>
      <c r="P93" s="69">
        <f t="shared" si="10"/>
        <v>4.1725000000000003</v>
      </c>
      <c r="Q93" s="69">
        <f t="shared" si="10"/>
        <v>2.8058509326544501</v>
      </c>
      <c r="R93" s="69">
        <f t="shared" si="10"/>
        <v>1.689683673547945</v>
      </c>
      <c r="S93" s="69">
        <f t="shared" si="10"/>
        <v>1.9888980103994647</v>
      </c>
      <c r="T93" s="69">
        <f t="shared" si="10"/>
        <v>2.7761490033177143</v>
      </c>
      <c r="U93" s="69">
        <f t="shared" si="10"/>
        <v>1.7855415883458647</v>
      </c>
      <c r="V93" s="69">
        <f t="shared" si="10"/>
        <v>1.7946132373557728</v>
      </c>
      <c r="W93" s="69">
        <f t="shared" si="10"/>
        <v>2.605802548227262</v>
      </c>
      <c r="X93" s="69">
        <f t="shared" si="10"/>
        <v>4.3674999999999997</v>
      </c>
      <c r="Y93" s="69">
        <f t="shared" si="10"/>
        <v>6.0649999999999995</v>
      </c>
      <c r="Z93" s="69">
        <f t="shared" si="10"/>
        <v>5.12</v>
      </c>
      <c r="AA93" s="69">
        <f t="shared" si="10"/>
        <v>5.5650000000000004</v>
      </c>
      <c r="AB93" s="69">
        <f t="shared" si="10"/>
        <v>7.34375</v>
      </c>
      <c r="AC93" s="69">
        <f t="shared" si="10"/>
        <v>5.0124999999999993</v>
      </c>
      <c r="AD93" s="69">
        <f t="shared" si="10"/>
        <v>5.0124999999999993</v>
      </c>
      <c r="AE93" s="69">
        <f t="shared" si="10"/>
        <v>1.6482704209170795</v>
      </c>
      <c r="AF93" s="69">
        <f t="shared" si="10"/>
        <v>1.9744174211825085</v>
      </c>
      <c r="AG93" s="212"/>
      <c r="AH93" s="212"/>
      <c r="AI93" s="212"/>
      <c r="AJ93" s="134">
        <f>AVERAGE(AJ71,AJ77,AJ83,AJ89)</f>
        <v>3.5272905121160667</v>
      </c>
    </row>
    <row r="94" spans="2:36">
      <c r="B94" s="480"/>
      <c r="C94" s="65" t="s">
        <v>19</v>
      </c>
      <c r="D94" s="68"/>
      <c r="E94" s="69">
        <f>AVERAGE(E90,E84,E78,E72)</f>
        <v>0.25</v>
      </c>
      <c r="F94" s="69">
        <f t="shared" ref="F94:AF94" si="11">AVERAGE(F90,F84,F78,F72)</f>
        <v>1.48</v>
      </c>
      <c r="G94" s="69">
        <f t="shared" si="11"/>
        <v>0</v>
      </c>
      <c r="H94" s="69">
        <f t="shared" si="11"/>
        <v>0</v>
      </c>
      <c r="I94" s="69">
        <f t="shared" si="11"/>
        <v>1</v>
      </c>
      <c r="J94" s="69">
        <f t="shared" si="11"/>
        <v>0.25</v>
      </c>
      <c r="K94" s="69">
        <f t="shared" si="11"/>
        <v>0</v>
      </c>
      <c r="L94" s="69">
        <f t="shared" si="11"/>
        <v>0.2225</v>
      </c>
      <c r="M94" s="69">
        <f t="shared" si="11"/>
        <v>2.125</v>
      </c>
      <c r="N94" s="69">
        <f t="shared" si="11"/>
        <v>1.7075</v>
      </c>
      <c r="O94" s="69">
        <f t="shared" si="11"/>
        <v>1.125</v>
      </c>
      <c r="P94" s="69">
        <f t="shared" si="11"/>
        <v>0.41749999999999998</v>
      </c>
      <c r="Q94" s="69">
        <f t="shared" si="11"/>
        <v>1.1875</v>
      </c>
      <c r="R94" s="69">
        <f t="shared" si="11"/>
        <v>1.1875</v>
      </c>
      <c r="S94" s="69">
        <f t="shared" si="11"/>
        <v>0.5625</v>
      </c>
      <c r="T94" s="69">
        <f t="shared" si="11"/>
        <v>0</v>
      </c>
      <c r="U94" s="69">
        <f t="shared" si="11"/>
        <v>0.16750000000000001</v>
      </c>
      <c r="V94" s="69">
        <f t="shared" si="11"/>
        <v>0.25</v>
      </c>
      <c r="W94" s="69">
        <f t="shared" si="11"/>
        <v>0.25</v>
      </c>
      <c r="X94" s="69">
        <f t="shared" si="11"/>
        <v>4.625</v>
      </c>
      <c r="Y94" s="69">
        <f t="shared" si="11"/>
        <v>3.375</v>
      </c>
      <c r="Z94" s="69">
        <f t="shared" si="11"/>
        <v>3.3125</v>
      </c>
      <c r="AA94" s="69">
        <f t="shared" si="11"/>
        <v>3.3125</v>
      </c>
      <c r="AB94" s="69">
        <f t="shared" si="11"/>
        <v>3.75</v>
      </c>
      <c r="AC94" s="69">
        <f t="shared" si="11"/>
        <v>3.125</v>
      </c>
      <c r="AD94" s="69">
        <f t="shared" si="11"/>
        <v>3.25</v>
      </c>
      <c r="AE94" s="69">
        <f t="shared" si="11"/>
        <v>12.625</v>
      </c>
      <c r="AF94" s="69">
        <f t="shared" si="11"/>
        <v>12.0625</v>
      </c>
      <c r="AG94" s="212"/>
      <c r="AH94" s="212"/>
      <c r="AI94" s="212"/>
      <c r="AJ94" s="134">
        <f>AVERAGE(AJ90,AJ84,AJ78,AJ72)</f>
        <v>6.6951770833333342</v>
      </c>
    </row>
    <row r="95" spans="2:36" hidden="1">
      <c r="B95" s="489" t="s">
        <v>97</v>
      </c>
      <c r="C95" s="129" t="s">
        <v>156</v>
      </c>
      <c r="D95" s="130"/>
      <c r="E95" s="131"/>
      <c r="F95" s="131"/>
      <c r="G95" s="131"/>
      <c r="H95" s="131"/>
      <c r="I95" s="131"/>
      <c r="J95" s="131"/>
      <c r="K95" s="131"/>
      <c r="L95" s="131"/>
      <c r="M95" s="131"/>
      <c r="N95" s="131"/>
      <c r="O95" s="131"/>
      <c r="P95" s="131"/>
      <c r="Q95" s="131"/>
      <c r="R95" s="131"/>
      <c r="S95" s="131"/>
      <c r="T95" s="131"/>
      <c r="U95" s="131"/>
      <c r="V95" s="131"/>
      <c r="W95" s="131"/>
      <c r="X95" s="131"/>
      <c r="Y95" s="131"/>
      <c r="Z95" s="131"/>
      <c r="AA95" s="131"/>
      <c r="AB95" s="131"/>
      <c r="AC95" s="131"/>
      <c r="AD95" s="131"/>
      <c r="AE95" s="131"/>
      <c r="AF95" s="131"/>
      <c r="AG95" s="215"/>
      <c r="AH95" s="215"/>
      <c r="AI95" s="215"/>
      <c r="AJ95" s="132"/>
    </row>
    <row r="96" spans="2:36" hidden="1">
      <c r="B96" s="490"/>
      <c r="C96" s="129" t="s">
        <v>157</v>
      </c>
      <c r="D96" s="130"/>
      <c r="E96" s="131"/>
      <c r="F96" s="131"/>
      <c r="G96" s="131"/>
      <c r="H96" s="131"/>
      <c r="I96" s="131"/>
      <c r="J96" s="131"/>
      <c r="K96" s="131"/>
      <c r="L96" s="131"/>
      <c r="M96" s="131"/>
      <c r="N96" s="131"/>
      <c r="O96" s="131"/>
      <c r="P96" s="131"/>
      <c r="Q96" s="131"/>
      <c r="R96" s="131"/>
      <c r="S96" s="131"/>
      <c r="T96" s="131"/>
      <c r="U96" s="131"/>
      <c r="V96" s="131"/>
      <c r="W96" s="131"/>
      <c r="X96" s="131"/>
      <c r="Y96" s="131"/>
      <c r="Z96" s="131"/>
      <c r="AA96" s="131"/>
      <c r="AB96" s="131"/>
      <c r="AC96" s="131"/>
      <c r="AD96" s="131"/>
      <c r="AE96" s="131"/>
      <c r="AF96" s="131"/>
      <c r="AG96" s="215"/>
      <c r="AH96" s="215"/>
      <c r="AI96" s="215"/>
      <c r="AJ96" s="132"/>
    </row>
    <row r="97" spans="2:36" hidden="1">
      <c r="B97" s="490"/>
      <c r="C97" s="129" t="s">
        <v>84</v>
      </c>
      <c r="D97" s="130" t="s">
        <v>76</v>
      </c>
      <c r="E97" s="131"/>
      <c r="F97" s="131"/>
      <c r="G97" s="131"/>
      <c r="H97" s="131"/>
      <c r="I97" s="131"/>
      <c r="J97" s="131"/>
      <c r="K97" s="131"/>
      <c r="L97" s="131"/>
      <c r="M97" s="131"/>
      <c r="N97" s="131"/>
      <c r="O97" s="131"/>
      <c r="P97" s="131"/>
      <c r="Q97" s="131"/>
      <c r="R97" s="131"/>
      <c r="S97" s="131"/>
      <c r="T97" s="131"/>
      <c r="U97" s="131"/>
      <c r="V97" s="131"/>
      <c r="W97" s="131"/>
      <c r="X97" s="131"/>
      <c r="Y97" s="131"/>
      <c r="Z97" s="131"/>
      <c r="AA97" s="131"/>
      <c r="AB97" s="131"/>
      <c r="AC97" s="131"/>
      <c r="AD97" s="131"/>
      <c r="AE97" s="131"/>
      <c r="AF97" s="131"/>
      <c r="AG97" s="215"/>
      <c r="AH97" s="215"/>
      <c r="AI97" s="215"/>
      <c r="AJ97" s="133"/>
    </row>
    <row r="98" spans="2:36" hidden="1">
      <c r="B98" s="490"/>
      <c r="C98" s="129" t="s">
        <v>85</v>
      </c>
      <c r="D98" s="130" t="s">
        <v>76</v>
      </c>
      <c r="E98" s="131"/>
      <c r="F98" s="131"/>
      <c r="G98" s="131"/>
      <c r="H98" s="131"/>
      <c r="I98" s="131"/>
      <c r="J98" s="131"/>
      <c r="K98" s="131"/>
      <c r="L98" s="131"/>
      <c r="M98" s="131"/>
      <c r="N98" s="131"/>
      <c r="O98" s="131"/>
      <c r="P98" s="131"/>
      <c r="Q98" s="131"/>
      <c r="R98" s="131"/>
      <c r="S98" s="131"/>
      <c r="T98" s="131"/>
      <c r="U98" s="131"/>
      <c r="V98" s="131"/>
      <c r="W98" s="131"/>
      <c r="X98" s="131"/>
      <c r="Y98" s="131"/>
      <c r="Z98" s="131"/>
      <c r="AA98" s="131"/>
      <c r="AB98" s="131"/>
      <c r="AC98" s="131"/>
      <c r="AD98" s="131"/>
      <c r="AE98" s="131"/>
      <c r="AF98" s="131"/>
      <c r="AG98" s="215"/>
      <c r="AH98" s="215"/>
      <c r="AI98" s="215"/>
      <c r="AJ98" s="133"/>
    </row>
    <row r="99" spans="2:36" hidden="1">
      <c r="B99" s="490"/>
      <c r="C99" s="129" t="s">
        <v>18</v>
      </c>
      <c r="D99" s="130"/>
      <c r="E99" s="131"/>
      <c r="F99" s="131"/>
      <c r="G99" s="131"/>
      <c r="H99" s="131"/>
      <c r="I99" s="131"/>
      <c r="J99" s="131"/>
      <c r="K99" s="131"/>
      <c r="L99" s="131"/>
      <c r="M99" s="131"/>
      <c r="N99" s="131"/>
      <c r="O99" s="131"/>
      <c r="P99" s="131"/>
      <c r="Q99" s="131"/>
      <c r="R99" s="131"/>
      <c r="S99" s="131"/>
      <c r="T99" s="131"/>
      <c r="U99" s="131"/>
      <c r="V99" s="131"/>
      <c r="W99" s="131"/>
      <c r="X99" s="131"/>
      <c r="Y99" s="131"/>
      <c r="Z99" s="131"/>
      <c r="AA99" s="131"/>
      <c r="AB99" s="131"/>
      <c r="AC99" s="131"/>
      <c r="AD99" s="131"/>
      <c r="AE99" s="131"/>
      <c r="AF99" s="131"/>
      <c r="AG99" s="215"/>
      <c r="AH99" s="215"/>
      <c r="AI99" s="215"/>
      <c r="AJ99" s="134"/>
    </row>
    <row r="100" spans="2:36" hidden="1">
      <c r="B100" s="491"/>
      <c r="C100" s="129" t="s">
        <v>19</v>
      </c>
      <c r="D100" s="130"/>
      <c r="E100" s="131"/>
      <c r="F100" s="131"/>
      <c r="G100" s="131"/>
      <c r="H100" s="131"/>
      <c r="I100" s="131"/>
      <c r="J100" s="131"/>
      <c r="K100" s="131"/>
      <c r="L100" s="131"/>
      <c r="M100" s="131"/>
      <c r="N100" s="131"/>
      <c r="O100" s="131"/>
      <c r="P100" s="131"/>
      <c r="Q100" s="131"/>
      <c r="R100" s="131"/>
      <c r="S100" s="131"/>
      <c r="T100" s="131"/>
      <c r="U100" s="131"/>
      <c r="V100" s="131"/>
      <c r="W100" s="131"/>
      <c r="X100" s="131"/>
      <c r="Y100" s="131"/>
      <c r="Z100" s="131"/>
      <c r="AA100" s="131"/>
      <c r="AB100" s="131"/>
      <c r="AC100" s="131"/>
      <c r="AD100" s="131"/>
      <c r="AE100" s="131"/>
      <c r="AF100" s="131"/>
      <c r="AG100" s="215"/>
      <c r="AH100" s="215"/>
      <c r="AI100" s="215"/>
      <c r="AJ100" s="134"/>
    </row>
    <row r="101" spans="2:36">
      <c r="B101" s="485" t="s">
        <v>98</v>
      </c>
      <c r="C101" s="113" t="s">
        <v>156</v>
      </c>
      <c r="D101" s="114"/>
      <c r="E101" s="126">
        <v>9.67</v>
      </c>
      <c r="F101" s="126">
        <v>3.75</v>
      </c>
      <c r="G101" s="126">
        <v>3.75</v>
      </c>
      <c r="H101" s="126">
        <v>1.5</v>
      </c>
      <c r="I101" s="126">
        <v>1.5</v>
      </c>
      <c r="J101" s="126">
        <v>2.35</v>
      </c>
      <c r="K101" s="126">
        <v>2.35</v>
      </c>
      <c r="L101" s="126">
        <v>4.41</v>
      </c>
      <c r="M101" s="126">
        <v>2.93</v>
      </c>
      <c r="N101" s="126">
        <v>2.93</v>
      </c>
      <c r="O101" s="126">
        <v>2.93</v>
      </c>
      <c r="P101" s="126">
        <v>2.93</v>
      </c>
      <c r="Q101" s="126">
        <v>0.6</v>
      </c>
      <c r="R101" s="126">
        <v>1.2</v>
      </c>
      <c r="S101" s="126">
        <v>1.1000000000000001</v>
      </c>
      <c r="T101" s="126">
        <v>2.4</v>
      </c>
      <c r="U101" s="126">
        <v>1.6</v>
      </c>
      <c r="V101" s="126">
        <v>1.2</v>
      </c>
      <c r="W101" s="126">
        <v>2.2999999999999998</v>
      </c>
      <c r="X101" s="126">
        <v>8.7100000000000009</v>
      </c>
      <c r="Y101" s="126">
        <v>0.1</v>
      </c>
      <c r="Z101" s="126">
        <v>9.3699999999999992</v>
      </c>
      <c r="AA101" s="126">
        <v>9.3000000000000007</v>
      </c>
      <c r="AB101" s="126">
        <v>9.3000000000000007</v>
      </c>
      <c r="AC101" s="126">
        <v>3.54</v>
      </c>
      <c r="AD101" s="126">
        <v>3.54</v>
      </c>
      <c r="AE101" s="126">
        <v>0</v>
      </c>
      <c r="AF101" s="126">
        <v>0</v>
      </c>
      <c r="AG101" s="210"/>
      <c r="AH101" s="210"/>
      <c r="AI101" s="210"/>
      <c r="AJ101" s="172">
        <v>25.298637992831544</v>
      </c>
    </row>
    <row r="102" spans="2:36">
      <c r="B102" s="486"/>
      <c r="C102" s="113" t="s">
        <v>157</v>
      </c>
      <c r="D102" s="114"/>
      <c r="E102" s="117">
        <v>2</v>
      </c>
      <c r="F102" s="117">
        <v>1</v>
      </c>
      <c r="G102" s="117">
        <v>1</v>
      </c>
      <c r="H102" s="117">
        <v>1</v>
      </c>
      <c r="I102" s="117">
        <v>0</v>
      </c>
      <c r="J102" s="117">
        <v>0</v>
      </c>
      <c r="K102" s="117">
        <v>0</v>
      </c>
      <c r="L102" s="117">
        <v>1</v>
      </c>
      <c r="M102" s="117">
        <v>1</v>
      </c>
      <c r="N102" s="117">
        <v>0</v>
      </c>
      <c r="O102" s="117">
        <v>0</v>
      </c>
      <c r="P102" s="117">
        <v>1</v>
      </c>
      <c r="Q102" s="117">
        <v>1</v>
      </c>
      <c r="R102" s="117">
        <v>2</v>
      </c>
      <c r="S102" s="117">
        <v>0</v>
      </c>
      <c r="T102" s="117">
        <v>0</v>
      </c>
      <c r="U102" s="117">
        <v>0</v>
      </c>
      <c r="V102" s="117">
        <v>0</v>
      </c>
      <c r="W102" s="117">
        <v>0</v>
      </c>
      <c r="X102" s="117">
        <v>0</v>
      </c>
      <c r="Y102" s="117">
        <v>0</v>
      </c>
      <c r="Z102" s="117">
        <v>1</v>
      </c>
      <c r="AA102" s="117">
        <v>0</v>
      </c>
      <c r="AB102" s="117">
        <v>0</v>
      </c>
      <c r="AC102" s="117">
        <v>1</v>
      </c>
      <c r="AD102" s="117">
        <v>0</v>
      </c>
      <c r="AE102" s="117">
        <v>0</v>
      </c>
      <c r="AF102" s="117">
        <v>0</v>
      </c>
      <c r="AG102" s="209"/>
      <c r="AH102" s="209"/>
      <c r="AI102" s="209"/>
      <c r="AJ102" s="132">
        <v>13</v>
      </c>
    </row>
    <row r="103" spans="2:36">
      <c r="B103" s="486"/>
      <c r="C103" s="113" t="s">
        <v>84</v>
      </c>
      <c r="D103" s="114" t="s">
        <v>76</v>
      </c>
      <c r="E103" s="126">
        <v>90.958333333333329</v>
      </c>
      <c r="F103" s="126">
        <v>95.833333333333343</v>
      </c>
      <c r="G103" s="126">
        <v>79.166666666666657</v>
      </c>
      <c r="H103" s="126">
        <v>93.75</v>
      </c>
      <c r="I103" s="126">
        <v>29.166666666666668</v>
      </c>
      <c r="J103" s="126">
        <v>85.416666666666657</v>
      </c>
      <c r="K103" s="126">
        <v>100</v>
      </c>
      <c r="L103" s="126">
        <v>77.083333333333343</v>
      </c>
      <c r="M103" s="126">
        <v>33.333333333333329</v>
      </c>
      <c r="N103" s="126">
        <v>25</v>
      </c>
      <c r="O103" s="126">
        <v>100</v>
      </c>
      <c r="P103" s="126">
        <v>84.708333333333329</v>
      </c>
      <c r="Q103" s="126">
        <v>68.416666666666671</v>
      </c>
      <c r="R103" s="126">
        <v>75</v>
      </c>
      <c r="S103" s="126">
        <v>89.583333333333343</v>
      </c>
      <c r="T103" s="126">
        <v>100</v>
      </c>
      <c r="U103" s="126">
        <v>86.25</v>
      </c>
      <c r="V103" s="126">
        <v>100</v>
      </c>
      <c r="W103" s="126">
        <v>100</v>
      </c>
      <c r="X103" s="126">
        <v>79.166666666666657</v>
      </c>
      <c r="Y103" s="126">
        <v>100</v>
      </c>
      <c r="Z103" s="126">
        <v>79.166666666666657</v>
      </c>
      <c r="AA103" s="126">
        <v>100</v>
      </c>
      <c r="AB103" s="126">
        <v>100</v>
      </c>
      <c r="AC103" s="126">
        <v>89.583333333333343</v>
      </c>
      <c r="AD103" s="126">
        <v>40.833333333333336</v>
      </c>
      <c r="AE103" s="126">
        <v>100</v>
      </c>
      <c r="AF103" s="126">
        <v>100</v>
      </c>
      <c r="AG103" s="210"/>
      <c r="AH103" s="210"/>
      <c r="AI103" s="210"/>
      <c r="AJ103" s="169">
        <v>0.82229166666666698</v>
      </c>
    </row>
    <row r="104" spans="2:36">
      <c r="B104" s="486"/>
      <c r="C104" s="113" t="s">
        <v>85</v>
      </c>
      <c r="D104" s="114" t="s">
        <v>76</v>
      </c>
      <c r="E104" s="126">
        <v>44.296839212093452</v>
      </c>
      <c r="F104" s="126">
        <v>16.304347826086957</v>
      </c>
      <c r="G104" s="126">
        <v>19.736842105263158</v>
      </c>
      <c r="H104" s="126">
        <v>6.666666666666667</v>
      </c>
      <c r="I104" s="126">
        <v>21.428571428571427</v>
      </c>
      <c r="J104" s="126">
        <v>11.463414634146341</v>
      </c>
      <c r="K104" s="126">
        <v>9.7916666666666661</v>
      </c>
      <c r="L104" s="126">
        <v>23.837837837837839</v>
      </c>
      <c r="M104" s="126">
        <v>36.625</v>
      </c>
      <c r="N104" s="126">
        <v>48.833333333333336</v>
      </c>
      <c r="O104" s="126">
        <v>12.208333333333334</v>
      </c>
      <c r="P104" s="126">
        <v>14.412198721101822</v>
      </c>
      <c r="Q104" s="126">
        <v>3.6540803897685747</v>
      </c>
      <c r="R104" s="126">
        <v>6.666666666666667</v>
      </c>
      <c r="S104" s="126">
        <v>5.116279069767443</v>
      </c>
      <c r="T104" s="126">
        <v>10</v>
      </c>
      <c r="U104" s="126">
        <v>7.729468599033817</v>
      </c>
      <c r="V104" s="126">
        <v>5</v>
      </c>
      <c r="W104" s="126">
        <v>9.5833333333333321</v>
      </c>
      <c r="X104" s="126">
        <v>45.842105263157897</v>
      </c>
      <c r="Y104" s="126">
        <v>0.41666666666666669</v>
      </c>
      <c r="Z104" s="126">
        <v>49.315789473684205</v>
      </c>
      <c r="AA104" s="126">
        <v>38.750000000000007</v>
      </c>
      <c r="AB104" s="126">
        <v>38.750000000000007</v>
      </c>
      <c r="AC104" s="126">
        <v>16.465116279069768</v>
      </c>
      <c r="AD104" s="126">
        <v>36.122448979591837</v>
      </c>
      <c r="AE104" s="126">
        <v>0</v>
      </c>
      <c r="AF104" s="126">
        <v>0</v>
      </c>
      <c r="AG104" s="210"/>
      <c r="AH104" s="210"/>
      <c r="AI104" s="210"/>
      <c r="AJ104" s="169">
        <v>4.5782760854232003E-2</v>
      </c>
    </row>
    <row r="105" spans="2:36">
      <c r="B105" s="486"/>
      <c r="C105" s="113" t="s">
        <v>18</v>
      </c>
      <c r="D105" s="114"/>
      <c r="E105" s="126">
        <v>4.835</v>
      </c>
      <c r="F105" s="126">
        <v>3.75</v>
      </c>
      <c r="G105" s="126">
        <v>3.75</v>
      </c>
      <c r="H105" s="126">
        <v>1.5</v>
      </c>
      <c r="I105" s="126">
        <v>1.5</v>
      </c>
      <c r="J105" s="126">
        <v>2.35</v>
      </c>
      <c r="K105" s="126">
        <v>2.35</v>
      </c>
      <c r="L105" s="126">
        <v>4.41</v>
      </c>
      <c r="M105" s="126">
        <v>2.93</v>
      </c>
      <c r="N105" s="126">
        <v>2.93</v>
      </c>
      <c r="O105" s="126">
        <v>2.93</v>
      </c>
      <c r="P105" s="126">
        <v>2.93</v>
      </c>
      <c r="Q105" s="126">
        <v>0.6</v>
      </c>
      <c r="R105" s="126">
        <v>0.6</v>
      </c>
      <c r="S105" s="126">
        <v>1.1000000000000001</v>
      </c>
      <c r="T105" s="126">
        <v>2.4</v>
      </c>
      <c r="U105" s="126">
        <v>1.6</v>
      </c>
      <c r="V105" s="126">
        <v>1.2</v>
      </c>
      <c r="W105" s="126">
        <v>2.2999999999999998</v>
      </c>
      <c r="X105" s="126">
        <v>8.7100000000000009</v>
      </c>
      <c r="Y105" s="126">
        <v>0.1</v>
      </c>
      <c r="Z105" s="126">
        <v>9.3699999999999992</v>
      </c>
      <c r="AA105" s="126">
        <v>9.3000000000000007</v>
      </c>
      <c r="AB105" s="126">
        <v>9.3000000000000007</v>
      </c>
      <c r="AC105" s="126">
        <v>3.54</v>
      </c>
      <c r="AD105" s="126">
        <v>3.54</v>
      </c>
      <c r="AE105" s="126">
        <v>0</v>
      </c>
      <c r="AF105" s="126">
        <v>0</v>
      </c>
      <c r="AG105" s="210"/>
      <c r="AH105" s="210"/>
      <c r="AI105" s="210"/>
      <c r="AJ105" s="171">
        <v>1.9460490763716574</v>
      </c>
    </row>
    <row r="106" spans="2:36">
      <c r="B106" s="487"/>
      <c r="C106" s="113" t="s">
        <v>19</v>
      </c>
      <c r="D106" s="114"/>
      <c r="E106" s="117">
        <v>1.085</v>
      </c>
      <c r="F106" s="117">
        <v>1</v>
      </c>
      <c r="G106" s="117">
        <v>5</v>
      </c>
      <c r="H106" s="117">
        <v>1.5</v>
      </c>
      <c r="I106" s="117">
        <v>0</v>
      </c>
      <c r="J106" s="117">
        <v>0</v>
      </c>
      <c r="K106" s="117">
        <v>0</v>
      </c>
      <c r="L106" s="117">
        <v>5.5</v>
      </c>
      <c r="M106" s="117">
        <v>2</v>
      </c>
      <c r="N106" s="117">
        <v>0</v>
      </c>
      <c r="O106" s="117">
        <v>0</v>
      </c>
      <c r="P106" s="117">
        <v>3.67</v>
      </c>
      <c r="Q106" s="117">
        <v>7.58</v>
      </c>
      <c r="R106" s="117">
        <v>3</v>
      </c>
      <c r="S106" s="117">
        <v>2.5</v>
      </c>
      <c r="T106" s="117">
        <v>0</v>
      </c>
      <c r="U106" s="117">
        <v>3.3</v>
      </c>
      <c r="V106" s="117">
        <v>0</v>
      </c>
      <c r="W106" s="117">
        <v>0</v>
      </c>
      <c r="X106" s="117">
        <v>5</v>
      </c>
      <c r="Y106" s="117">
        <v>0</v>
      </c>
      <c r="Z106" s="117">
        <v>5</v>
      </c>
      <c r="AA106" s="117">
        <v>0</v>
      </c>
      <c r="AB106" s="117">
        <v>0</v>
      </c>
      <c r="AC106" s="117">
        <v>2.5</v>
      </c>
      <c r="AD106" s="117">
        <v>14.2</v>
      </c>
      <c r="AE106" s="117">
        <v>0</v>
      </c>
      <c r="AF106" s="117">
        <v>0</v>
      </c>
      <c r="AG106" s="209"/>
      <c r="AH106" s="209"/>
      <c r="AI106" s="209"/>
      <c r="AJ106" s="171">
        <v>5.1476923076923082</v>
      </c>
    </row>
    <row r="107" spans="2:36">
      <c r="B107" s="482" t="s">
        <v>99</v>
      </c>
      <c r="C107" s="70" t="s">
        <v>156</v>
      </c>
      <c r="D107" s="71"/>
      <c r="E107" s="125">
        <v>0.15</v>
      </c>
      <c r="F107" s="125">
        <v>0.15</v>
      </c>
      <c r="G107" s="125">
        <v>0.15</v>
      </c>
      <c r="H107" s="125">
        <v>0.15</v>
      </c>
      <c r="I107" s="125">
        <v>0.15</v>
      </c>
      <c r="J107" s="125">
        <v>0.15</v>
      </c>
      <c r="K107" s="125">
        <v>0.15</v>
      </c>
      <c r="L107" s="125">
        <v>0.15</v>
      </c>
      <c r="M107" s="125">
        <v>0.15</v>
      </c>
      <c r="N107" s="125">
        <v>0.15</v>
      </c>
      <c r="O107" s="125">
        <v>0.15</v>
      </c>
      <c r="P107" s="125">
        <v>8.0299999999999994</v>
      </c>
      <c r="Q107" s="125">
        <v>3.1764705882352944</v>
      </c>
      <c r="R107" s="125">
        <v>7</v>
      </c>
      <c r="S107" s="125">
        <v>2.7567567567567566</v>
      </c>
      <c r="T107" s="125">
        <v>1</v>
      </c>
      <c r="U107" s="125">
        <v>0</v>
      </c>
      <c r="V107" s="125">
        <v>0</v>
      </c>
      <c r="W107" s="125">
        <v>0</v>
      </c>
      <c r="X107" s="125">
        <v>6.73</v>
      </c>
      <c r="Y107" s="125">
        <v>2</v>
      </c>
      <c r="Z107" s="125">
        <v>4.8899999999999997</v>
      </c>
      <c r="AA107" s="125">
        <v>1.99</v>
      </c>
      <c r="AB107" s="125">
        <v>7.14</v>
      </c>
      <c r="AC107" s="125">
        <v>0</v>
      </c>
      <c r="AD107" s="125">
        <v>0</v>
      </c>
      <c r="AE107" s="125">
        <v>1.2461538461538462</v>
      </c>
      <c r="AF107" s="125">
        <v>2.4</v>
      </c>
      <c r="AG107" s="211"/>
      <c r="AH107" s="211"/>
      <c r="AI107" s="211"/>
      <c r="AJ107" s="172">
        <v>32.46452032769313</v>
      </c>
    </row>
    <row r="108" spans="2:36">
      <c r="B108" s="483"/>
      <c r="C108" s="70" t="s">
        <v>157</v>
      </c>
      <c r="D108" s="71"/>
      <c r="E108" s="94">
        <v>0</v>
      </c>
      <c r="F108" s="94">
        <v>0</v>
      </c>
      <c r="G108" s="94">
        <v>0</v>
      </c>
      <c r="H108" s="94">
        <v>0</v>
      </c>
      <c r="I108" s="94">
        <v>0</v>
      </c>
      <c r="J108" s="94">
        <v>0</v>
      </c>
      <c r="K108" s="94">
        <v>0</v>
      </c>
      <c r="L108" s="94">
        <v>0</v>
      </c>
      <c r="M108" s="94">
        <v>0</v>
      </c>
      <c r="N108" s="94">
        <v>0</v>
      </c>
      <c r="O108" s="94">
        <v>0</v>
      </c>
      <c r="P108" s="94">
        <v>0</v>
      </c>
      <c r="Q108" s="94">
        <v>1</v>
      </c>
      <c r="R108" s="94">
        <v>0</v>
      </c>
      <c r="S108" s="94">
        <v>1</v>
      </c>
      <c r="T108" s="94">
        <v>0</v>
      </c>
      <c r="U108" s="94">
        <v>1</v>
      </c>
      <c r="V108" s="94">
        <v>1</v>
      </c>
      <c r="W108" s="94">
        <v>0</v>
      </c>
      <c r="X108" s="94">
        <v>0</v>
      </c>
      <c r="Y108" s="94">
        <v>0</v>
      </c>
      <c r="Z108" s="94">
        <v>1</v>
      </c>
      <c r="AA108" s="94">
        <v>1</v>
      </c>
      <c r="AB108" s="94">
        <v>1</v>
      </c>
      <c r="AC108" s="94">
        <v>1</v>
      </c>
      <c r="AD108" s="94">
        <v>0</v>
      </c>
      <c r="AE108" s="94">
        <v>0</v>
      </c>
      <c r="AF108" s="94">
        <v>0</v>
      </c>
      <c r="AG108" s="207"/>
      <c r="AH108" s="207"/>
      <c r="AI108" s="207"/>
      <c r="AJ108" s="132">
        <v>8</v>
      </c>
    </row>
    <row r="109" spans="2:36">
      <c r="B109" s="483"/>
      <c r="C109" s="63" t="s">
        <v>84</v>
      </c>
      <c r="D109" s="66" t="s">
        <v>76</v>
      </c>
      <c r="E109" s="125">
        <v>29.166666666666668</v>
      </c>
      <c r="F109" s="125">
        <v>85.416666666666657</v>
      </c>
      <c r="G109" s="125">
        <v>100</v>
      </c>
      <c r="H109" s="125">
        <v>100</v>
      </c>
      <c r="I109" s="125">
        <v>100</v>
      </c>
      <c r="J109" s="125">
        <v>100</v>
      </c>
      <c r="K109" s="125">
        <v>100</v>
      </c>
      <c r="L109" s="125">
        <v>100</v>
      </c>
      <c r="M109" s="125">
        <v>100</v>
      </c>
      <c r="N109" s="125">
        <v>100</v>
      </c>
      <c r="O109" s="125">
        <v>100</v>
      </c>
      <c r="P109" s="125">
        <v>100</v>
      </c>
      <c r="Q109" s="125">
        <v>96.875</v>
      </c>
      <c r="R109" s="125">
        <v>100</v>
      </c>
      <c r="S109" s="125">
        <v>93.75</v>
      </c>
      <c r="T109" s="125">
        <v>57.625000000000007</v>
      </c>
      <c r="U109" s="125">
        <v>90.625</v>
      </c>
      <c r="V109" s="125">
        <v>93.75</v>
      </c>
      <c r="W109" s="125">
        <v>100</v>
      </c>
      <c r="X109" s="125">
        <v>100</v>
      </c>
      <c r="Y109" s="125">
        <v>100</v>
      </c>
      <c r="Z109" s="125">
        <v>79.166666666666657</v>
      </c>
      <c r="AA109" s="125">
        <v>47.916666666666671</v>
      </c>
      <c r="AB109" s="125">
        <v>100</v>
      </c>
      <c r="AC109" s="125">
        <v>58.333333333333336</v>
      </c>
      <c r="AD109" s="125">
        <v>58.333333333333336</v>
      </c>
      <c r="AE109" s="125">
        <v>100</v>
      </c>
      <c r="AF109" s="125">
        <v>100</v>
      </c>
      <c r="AG109" s="211"/>
      <c r="AH109" s="211"/>
      <c r="AI109" s="211"/>
      <c r="AJ109" s="169">
        <v>0.88962797619047596</v>
      </c>
    </row>
    <row r="110" spans="2:36">
      <c r="B110" s="483"/>
      <c r="C110" s="63" t="s">
        <v>85</v>
      </c>
      <c r="D110" s="66" t="s">
        <v>76</v>
      </c>
      <c r="E110" s="125">
        <v>2.1428571428571428</v>
      </c>
      <c r="F110" s="125">
        <v>0.73170731707317072</v>
      </c>
      <c r="G110" s="125">
        <v>0.625</v>
      </c>
      <c r="H110" s="125">
        <v>0.625</v>
      </c>
      <c r="I110" s="125">
        <v>0.625</v>
      </c>
      <c r="J110" s="125">
        <v>0.625</v>
      </c>
      <c r="K110" s="125">
        <v>0.625</v>
      </c>
      <c r="L110" s="125">
        <v>0.625</v>
      </c>
      <c r="M110" s="125">
        <v>0.625</v>
      </c>
      <c r="N110" s="125">
        <v>0.625</v>
      </c>
      <c r="O110" s="125">
        <v>0.625</v>
      </c>
      <c r="P110" s="125">
        <v>33.458333333333329</v>
      </c>
      <c r="Q110" s="125">
        <v>13.662239089184062</v>
      </c>
      <c r="R110" s="125">
        <v>29.166666666666668</v>
      </c>
      <c r="S110" s="125">
        <v>12.252252252252251</v>
      </c>
      <c r="T110" s="125">
        <v>7.2306579898770789</v>
      </c>
      <c r="U110" s="125">
        <v>0</v>
      </c>
      <c r="V110" s="125">
        <v>0</v>
      </c>
      <c r="W110" s="125">
        <v>0</v>
      </c>
      <c r="X110" s="125">
        <v>28.041666666666668</v>
      </c>
      <c r="Y110" s="125">
        <v>8.3333333333333339</v>
      </c>
      <c r="Z110" s="125">
        <v>25.736842105263154</v>
      </c>
      <c r="AA110" s="125">
        <v>17.304347826086957</v>
      </c>
      <c r="AB110" s="125">
        <v>29.75</v>
      </c>
      <c r="AC110" s="125">
        <v>0</v>
      </c>
      <c r="AD110" s="125">
        <v>0</v>
      </c>
      <c r="AE110" s="125">
        <v>5.1923076923076925</v>
      </c>
      <c r="AF110" s="125">
        <v>10</v>
      </c>
      <c r="AG110" s="211"/>
      <c r="AH110" s="211"/>
      <c r="AI110" s="211"/>
      <c r="AJ110" s="169">
        <v>5.4303933104215503E-2</v>
      </c>
    </row>
    <row r="111" spans="2:36">
      <c r="B111" s="483"/>
      <c r="C111" s="63" t="s">
        <v>18</v>
      </c>
      <c r="D111" s="66"/>
      <c r="E111" s="125">
        <v>0.15</v>
      </c>
      <c r="F111" s="125">
        <v>0.15</v>
      </c>
      <c r="G111" s="125">
        <v>0.15</v>
      </c>
      <c r="H111" s="125">
        <v>0.15</v>
      </c>
      <c r="I111" s="125">
        <v>0.15</v>
      </c>
      <c r="J111" s="125">
        <v>0.15</v>
      </c>
      <c r="K111" s="125">
        <v>0.15</v>
      </c>
      <c r="L111" s="125">
        <v>0.15</v>
      </c>
      <c r="M111" s="125">
        <v>0.15</v>
      </c>
      <c r="N111" s="125">
        <v>0.15</v>
      </c>
      <c r="O111" s="125">
        <v>0.15</v>
      </c>
      <c r="P111" s="125">
        <v>8.0299999999999994</v>
      </c>
      <c r="Q111" s="125">
        <v>3.1764705882352944</v>
      </c>
      <c r="R111" s="125">
        <v>7</v>
      </c>
      <c r="S111" s="125">
        <v>2.7567567567567566</v>
      </c>
      <c r="T111" s="125">
        <v>1</v>
      </c>
      <c r="U111" s="125">
        <v>0</v>
      </c>
      <c r="V111" s="125">
        <v>0</v>
      </c>
      <c r="W111" s="125">
        <v>0</v>
      </c>
      <c r="X111" s="125">
        <v>6.73</v>
      </c>
      <c r="Y111" s="125">
        <v>2</v>
      </c>
      <c r="Z111" s="125">
        <v>4.8899999999999997</v>
      </c>
      <c r="AA111" s="125">
        <v>1.99</v>
      </c>
      <c r="AB111" s="125">
        <v>7.14</v>
      </c>
      <c r="AC111" s="125">
        <v>0</v>
      </c>
      <c r="AD111" s="125">
        <v>0</v>
      </c>
      <c r="AE111" s="125">
        <v>1.2461538461538462</v>
      </c>
      <c r="AF111" s="125">
        <v>2.4</v>
      </c>
      <c r="AG111" s="211"/>
      <c r="AH111" s="211"/>
      <c r="AI111" s="211"/>
      <c r="AJ111" s="171">
        <v>4.0580650409616412</v>
      </c>
    </row>
    <row r="112" spans="2:36">
      <c r="B112" s="484"/>
      <c r="C112" s="63" t="s">
        <v>19</v>
      </c>
      <c r="D112" s="66"/>
      <c r="E112" s="94">
        <v>0</v>
      </c>
      <c r="F112" s="94">
        <v>0</v>
      </c>
      <c r="G112" s="94">
        <v>0</v>
      </c>
      <c r="H112" s="94">
        <v>0</v>
      </c>
      <c r="I112" s="94">
        <v>0</v>
      </c>
      <c r="J112" s="94">
        <v>0</v>
      </c>
      <c r="K112" s="94">
        <v>0</v>
      </c>
      <c r="L112" s="94">
        <v>0</v>
      </c>
      <c r="M112" s="94">
        <v>0</v>
      </c>
      <c r="N112" s="94">
        <v>0</v>
      </c>
      <c r="O112" s="94">
        <v>0</v>
      </c>
      <c r="P112" s="94">
        <v>0</v>
      </c>
      <c r="Q112" s="94">
        <v>0.75</v>
      </c>
      <c r="R112" s="94">
        <v>0</v>
      </c>
      <c r="S112" s="94">
        <v>1.5</v>
      </c>
      <c r="T112" s="94">
        <v>10.17</v>
      </c>
      <c r="U112" s="94">
        <v>2.25</v>
      </c>
      <c r="V112" s="94">
        <v>1.5</v>
      </c>
      <c r="W112" s="94">
        <v>0</v>
      </c>
      <c r="X112" s="94">
        <v>0</v>
      </c>
      <c r="Y112" s="94">
        <v>0</v>
      </c>
      <c r="Z112" s="94">
        <v>5</v>
      </c>
      <c r="AA112" s="94">
        <v>12.5</v>
      </c>
      <c r="AB112" s="94">
        <v>0</v>
      </c>
      <c r="AC112" s="94">
        <v>10</v>
      </c>
      <c r="AD112" s="94">
        <v>0</v>
      </c>
      <c r="AE112" s="94">
        <v>0</v>
      </c>
      <c r="AF112" s="94">
        <v>2</v>
      </c>
      <c r="AG112" s="207"/>
      <c r="AH112" s="207"/>
      <c r="AI112" s="207"/>
      <c r="AJ112" s="171">
        <v>5.7087500000000002</v>
      </c>
    </row>
    <row r="113" spans="2:36">
      <c r="B113" s="485" t="s">
        <v>100</v>
      </c>
      <c r="C113" s="113" t="s">
        <v>156</v>
      </c>
      <c r="D113" s="114"/>
      <c r="E113" s="126">
        <v>7.91</v>
      </c>
      <c r="F113" s="126">
        <v>6.24</v>
      </c>
      <c r="G113" s="126">
        <v>6.24</v>
      </c>
      <c r="H113" s="126">
        <v>1.29</v>
      </c>
      <c r="I113" s="126">
        <v>6.46</v>
      </c>
      <c r="J113" s="126">
        <v>7.42</v>
      </c>
      <c r="K113" s="126">
        <v>7.42</v>
      </c>
      <c r="L113" s="126">
        <v>0.60684410646387832</v>
      </c>
      <c r="M113" s="126">
        <v>0.60684410646387832</v>
      </c>
      <c r="N113" s="126">
        <v>2.218505859375</v>
      </c>
      <c r="O113" s="126">
        <v>2.218505859375</v>
      </c>
      <c r="P113" s="126">
        <v>2.2897727272727271</v>
      </c>
      <c r="Q113" s="126">
        <v>1.2</v>
      </c>
      <c r="R113" s="126">
        <v>2.4</v>
      </c>
      <c r="S113" s="126">
        <v>2.4</v>
      </c>
      <c r="T113" s="126">
        <v>0.89999999999999991</v>
      </c>
      <c r="U113" s="126">
        <v>2.7692307692307692</v>
      </c>
      <c r="V113" s="126">
        <v>0.83870967741935487</v>
      </c>
      <c r="W113" s="126">
        <v>0</v>
      </c>
      <c r="X113" s="126">
        <v>0.72</v>
      </c>
      <c r="Y113" s="126">
        <v>1.9</v>
      </c>
      <c r="Z113" s="126">
        <v>1.8</v>
      </c>
      <c r="AA113" s="126">
        <v>6.5</v>
      </c>
      <c r="AB113" s="126">
        <v>4.2</v>
      </c>
      <c r="AC113" s="126">
        <v>3.55</v>
      </c>
      <c r="AD113" s="126">
        <v>3.55</v>
      </c>
      <c r="AE113" s="126">
        <v>0</v>
      </c>
      <c r="AF113" s="126">
        <v>0</v>
      </c>
      <c r="AG113" s="210"/>
      <c r="AH113" s="210"/>
      <c r="AI113" s="210"/>
      <c r="AJ113" s="172">
        <v>32.415481034354272</v>
      </c>
    </row>
    <row r="114" spans="2:36">
      <c r="B114" s="486"/>
      <c r="C114" s="113" t="s">
        <v>157</v>
      </c>
      <c r="D114" s="114"/>
      <c r="E114" s="117">
        <v>0</v>
      </c>
      <c r="F114" s="117">
        <v>0</v>
      </c>
      <c r="G114" s="117">
        <v>1</v>
      </c>
      <c r="H114" s="117">
        <v>1</v>
      </c>
      <c r="I114" s="117">
        <v>2</v>
      </c>
      <c r="J114" s="117">
        <v>0</v>
      </c>
      <c r="K114" s="117">
        <v>0</v>
      </c>
      <c r="L114" s="117">
        <v>1</v>
      </c>
      <c r="M114" s="117">
        <v>1</v>
      </c>
      <c r="N114" s="117">
        <v>2</v>
      </c>
      <c r="O114" s="117">
        <v>2</v>
      </c>
      <c r="P114" s="117">
        <v>2</v>
      </c>
      <c r="Q114" s="117">
        <v>1</v>
      </c>
      <c r="R114" s="117">
        <v>1</v>
      </c>
      <c r="S114" s="117">
        <v>1</v>
      </c>
      <c r="T114" s="117">
        <v>1</v>
      </c>
      <c r="U114" s="117">
        <v>2</v>
      </c>
      <c r="V114" s="117">
        <v>1</v>
      </c>
      <c r="W114" s="117">
        <v>0</v>
      </c>
      <c r="X114" s="117">
        <v>1</v>
      </c>
      <c r="Y114" s="117">
        <v>0</v>
      </c>
      <c r="Z114" s="117">
        <v>1</v>
      </c>
      <c r="AA114" s="117">
        <v>0</v>
      </c>
      <c r="AB114" s="117">
        <v>0</v>
      </c>
      <c r="AC114" s="117">
        <v>0</v>
      </c>
      <c r="AD114" s="117">
        <v>0</v>
      </c>
      <c r="AE114" s="117">
        <v>2</v>
      </c>
      <c r="AF114" s="117">
        <v>0</v>
      </c>
      <c r="AG114" s="209"/>
      <c r="AH114" s="209"/>
      <c r="AI114" s="209"/>
      <c r="AJ114" s="132">
        <v>23</v>
      </c>
    </row>
    <row r="115" spans="2:36" ht="14.25" customHeight="1">
      <c r="B115" s="486"/>
      <c r="C115" s="113" t="s">
        <v>84</v>
      </c>
      <c r="D115" s="114" t="s">
        <v>76</v>
      </c>
      <c r="E115" s="126">
        <v>62.5</v>
      </c>
      <c r="F115" s="126">
        <v>85.416666666666657</v>
      </c>
      <c r="G115" s="126">
        <v>87.5</v>
      </c>
      <c r="H115" s="126">
        <v>96.875</v>
      </c>
      <c r="I115" s="126">
        <v>100</v>
      </c>
      <c r="J115" s="126">
        <v>100</v>
      </c>
      <c r="K115" s="126">
        <v>100</v>
      </c>
      <c r="L115" s="126">
        <v>45.833333333333329</v>
      </c>
      <c r="M115" s="126">
        <v>93.041666666666657</v>
      </c>
      <c r="N115" s="126">
        <v>87.5</v>
      </c>
      <c r="O115" s="126">
        <v>86.791666666666657</v>
      </c>
      <c r="P115" s="126">
        <v>54.166666666666664</v>
      </c>
      <c r="Q115" s="126">
        <v>89.583333333333343</v>
      </c>
      <c r="R115" s="126">
        <v>79.166666666666657</v>
      </c>
      <c r="S115" s="126">
        <v>52.791666666666671</v>
      </c>
      <c r="T115" s="126">
        <v>91.666666666666657</v>
      </c>
      <c r="U115" s="126">
        <v>73.625</v>
      </c>
      <c r="V115" s="126">
        <v>95.833333333333343</v>
      </c>
      <c r="W115" s="126">
        <v>100</v>
      </c>
      <c r="X115" s="126">
        <v>89.583333333333343</v>
      </c>
      <c r="Y115" s="126">
        <v>100</v>
      </c>
      <c r="Z115" s="126">
        <v>87.5</v>
      </c>
      <c r="AA115" s="126">
        <v>57.625000000000007</v>
      </c>
      <c r="AB115" s="126">
        <v>100</v>
      </c>
      <c r="AC115" s="126">
        <v>100</v>
      </c>
      <c r="AD115" s="126">
        <v>95.833333333333343</v>
      </c>
      <c r="AE115" s="126">
        <v>19.791666666666664</v>
      </c>
      <c r="AF115" s="126">
        <v>93.75</v>
      </c>
      <c r="AG115" s="210"/>
      <c r="AH115" s="210"/>
      <c r="AI115" s="210"/>
      <c r="AJ115" s="169">
        <v>0.83048214285713995</v>
      </c>
    </row>
    <row r="116" spans="2:36">
      <c r="B116" s="486"/>
      <c r="C116" s="113" t="s">
        <v>85</v>
      </c>
      <c r="D116" s="114" t="s">
        <v>76</v>
      </c>
      <c r="E116" s="126">
        <v>52.733333333333334</v>
      </c>
      <c r="F116" s="126">
        <v>30.439024390243901</v>
      </c>
      <c r="G116" s="126">
        <v>29.714285714285715</v>
      </c>
      <c r="H116" s="126">
        <v>5.5483870967741939</v>
      </c>
      <c r="I116" s="126">
        <v>26.916666666666668</v>
      </c>
      <c r="J116" s="126">
        <v>30.916666666666668</v>
      </c>
      <c r="K116" s="126">
        <v>30.916666666666668</v>
      </c>
      <c r="L116" s="126">
        <v>5.5167646042170757</v>
      </c>
      <c r="M116" s="126">
        <v>2.7176180316340277</v>
      </c>
      <c r="N116" s="126">
        <v>10.564313616071429</v>
      </c>
      <c r="O116" s="126">
        <v>10.650532210153626</v>
      </c>
      <c r="P116" s="126">
        <v>17.613636363636363</v>
      </c>
      <c r="Q116" s="126">
        <v>5.5813953488372094</v>
      </c>
      <c r="R116" s="126">
        <v>12.631578947368421</v>
      </c>
      <c r="S116" s="126">
        <v>18.94238358326756</v>
      </c>
      <c r="T116" s="126">
        <v>4.0909090909090899</v>
      </c>
      <c r="U116" s="126">
        <v>15.67193417787645</v>
      </c>
      <c r="V116" s="126">
        <v>3.6465638148667603</v>
      </c>
      <c r="W116" s="126">
        <v>0</v>
      </c>
      <c r="X116" s="126">
        <v>3.3488372093023258</v>
      </c>
      <c r="Y116" s="126">
        <v>7.916666666666667</v>
      </c>
      <c r="Z116" s="126">
        <v>8.5714285714285712</v>
      </c>
      <c r="AA116" s="126">
        <v>46.999276934201013</v>
      </c>
      <c r="AB116" s="126">
        <v>17.5</v>
      </c>
      <c r="AC116" s="126">
        <v>14.791666666666666</v>
      </c>
      <c r="AD116" s="126">
        <v>15.434782608695652</v>
      </c>
      <c r="AE116" s="126">
        <v>0</v>
      </c>
      <c r="AF116" s="126">
        <v>0</v>
      </c>
      <c r="AG116" s="210"/>
      <c r="AH116" s="210"/>
      <c r="AI116" s="210"/>
      <c r="AJ116" s="169">
        <v>5.8057924586452897E-2</v>
      </c>
    </row>
    <row r="117" spans="2:36">
      <c r="B117" s="486"/>
      <c r="C117" s="113" t="s">
        <v>18</v>
      </c>
      <c r="D117" s="114"/>
      <c r="E117" s="126">
        <v>7.91</v>
      </c>
      <c r="F117" s="126">
        <v>6.24</v>
      </c>
      <c r="G117" s="126">
        <v>6.24</v>
      </c>
      <c r="H117" s="126">
        <v>1.29</v>
      </c>
      <c r="I117" s="126">
        <v>3.23</v>
      </c>
      <c r="J117" s="126">
        <v>7.42</v>
      </c>
      <c r="K117" s="126">
        <v>7.42</v>
      </c>
      <c r="L117" s="126">
        <v>0.60684410646387832</v>
      </c>
      <c r="M117" s="126">
        <v>0.60684410646387832</v>
      </c>
      <c r="N117" s="126">
        <v>1.1092529296875</v>
      </c>
      <c r="O117" s="126">
        <v>1.1092529296875</v>
      </c>
      <c r="P117" s="126">
        <v>1.1448863636363635</v>
      </c>
      <c r="Q117" s="126">
        <v>1.2</v>
      </c>
      <c r="R117" s="126">
        <v>2.4</v>
      </c>
      <c r="S117" s="126">
        <v>2.4</v>
      </c>
      <c r="T117" s="126">
        <v>0.89999999999999991</v>
      </c>
      <c r="U117" s="126">
        <v>1.3846153846153846</v>
      </c>
      <c r="V117" s="126">
        <v>0.83870967741935487</v>
      </c>
      <c r="W117" s="126">
        <v>0</v>
      </c>
      <c r="X117" s="126">
        <v>0.72</v>
      </c>
      <c r="Y117" s="126">
        <v>1.9</v>
      </c>
      <c r="Z117" s="126">
        <v>1.8</v>
      </c>
      <c r="AA117" s="126">
        <v>6.5</v>
      </c>
      <c r="AB117" s="126">
        <v>4.2</v>
      </c>
      <c r="AC117" s="126">
        <v>3.55</v>
      </c>
      <c r="AD117" s="126">
        <v>3.55</v>
      </c>
      <c r="AE117" s="126">
        <v>0</v>
      </c>
      <c r="AF117" s="126">
        <v>0</v>
      </c>
      <c r="AG117" s="210"/>
      <c r="AH117" s="210"/>
      <c r="AI117" s="210"/>
      <c r="AJ117" s="171">
        <v>1.4093687406240989</v>
      </c>
    </row>
    <row r="118" spans="2:36">
      <c r="B118" s="487"/>
      <c r="C118" s="113" t="s">
        <v>19</v>
      </c>
      <c r="D118" s="114"/>
      <c r="E118" s="117">
        <v>0</v>
      </c>
      <c r="F118" s="117">
        <v>0</v>
      </c>
      <c r="G118" s="117">
        <v>0</v>
      </c>
      <c r="H118" s="117">
        <v>0</v>
      </c>
      <c r="I118" s="117">
        <v>0</v>
      </c>
      <c r="J118" s="117">
        <v>0</v>
      </c>
      <c r="K118" s="117">
        <v>0</v>
      </c>
      <c r="L118" s="117">
        <v>13</v>
      </c>
      <c r="M118" s="117">
        <v>1.67</v>
      </c>
      <c r="N118" s="117">
        <v>1.5</v>
      </c>
      <c r="O118" s="117">
        <v>1.585</v>
      </c>
      <c r="P118" s="117">
        <v>5.5</v>
      </c>
      <c r="Q118" s="117">
        <v>2.5</v>
      </c>
      <c r="R118" s="117">
        <v>5</v>
      </c>
      <c r="S118" s="117">
        <v>11.33</v>
      </c>
      <c r="T118" s="117">
        <v>2</v>
      </c>
      <c r="U118" s="117">
        <v>3.165</v>
      </c>
      <c r="V118" s="117">
        <v>1</v>
      </c>
      <c r="W118" s="117">
        <v>0</v>
      </c>
      <c r="X118" s="117">
        <v>2.5</v>
      </c>
      <c r="Y118" s="117">
        <v>0</v>
      </c>
      <c r="Z118" s="117">
        <v>3</v>
      </c>
      <c r="AA118" s="117">
        <v>10.17</v>
      </c>
      <c r="AB118" s="117">
        <v>0</v>
      </c>
      <c r="AC118" s="117">
        <v>0</v>
      </c>
      <c r="AD118" s="117">
        <v>1</v>
      </c>
      <c r="AE118" s="117">
        <v>6.125</v>
      </c>
      <c r="AF118" s="117">
        <v>1.5</v>
      </c>
      <c r="AG118" s="209"/>
      <c r="AH118" s="209"/>
      <c r="AI118" s="209"/>
      <c r="AJ118" s="171">
        <v>3.931304347826087</v>
      </c>
    </row>
    <row r="119" spans="2:36">
      <c r="B119" s="482" t="s">
        <v>140</v>
      </c>
      <c r="C119" s="70" t="s">
        <v>156</v>
      </c>
      <c r="D119" s="71"/>
      <c r="E119" s="125">
        <v>6</v>
      </c>
      <c r="F119" s="125">
        <v>2.65</v>
      </c>
      <c r="G119" s="125">
        <v>2.65</v>
      </c>
      <c r="H119" s="125">
        <v>2.2999999999999998</v>
      </c>
      <c r="I119" s="125">
        <v>2.4</v>
      </c>
      <c r="J119" s="125">
        <v>1.85</v>
      </c>
      <c r="K119" s="125">
        <v>1.85</v>
      </c>
      <c r="L119" s="125">
        <v>2.95</v>
      </c>
      <c r="M119" s="125">
        <v>2.95</v>
      </c>
      <c r="N119" s="125">
        <v>1.97</v>
      </c>
      <c r="O119" s="125">
        <v>1.97</v>
      </c>
      <c r="P119" s="125">
        <v>1.97</v>
      </c>
      <c r="Q119" s="125">
        <v>0.86719787516600255</v>
      </c>
      <c r="R119" s="125">
        <v>1.2851168511685116</v>
      </c>
      <c r="S119" s="125">
        <v>1.2851168511685116</v>
      </c>
      <c r="T119" s="125">
        <v>0.7247058823529412</v>
      </c>
      <c r="U119" s="125">
        <v>1.35</v>
      </c>
      <c r="V119" s="125">
        <v>1.7311827956989245</v>
      </c>
      <c r="W119" s="125">
        <v>1.8930769230769229</v>
      </c>
      <c r="X119" s="125">
        <v>1.3</v>
      </c>
      <c r="Y119" s="125">
        <v>1</v>
      </c>
      <c r="Z119" s="125">
        <v>1</v>
      </c>
      <c r="AA119" s="125">
        <v>1</v>
      </c>
      <c r="AB119" s="125">
        <v>1.2</v>
      </c>
      <c r="AC119" s="125">
        <v>2.6</v>
      </c>
      <c r="AD119" s="125">
        <v>2.6</v>
      </c>
      <c r="AE119" s="125">
        <v>1.716914366595895</v>
      </c>
      <c r="AF119" s="125">
        <v>2.1369863013698631</v>
      </c>
      <c r="AG119" s="211"/>
      <c r="AH119" s="211"/>
      <c r="AI119" s="211"/>
      <c r="AJ119" s="173">
        <v>48.985778664302586</v>
      </c>
    </row>
    <row r="120" spans="2:36">
      <c r="B120" s="483"/>
      <c r="C120" s="70" t="s">
        <v>157</v>
      </c>
      <c r="D120" s="71"/>
      <c r="E120" s="94">
        <v>1</v>
      </c>
      <c r="F120" s="94">
        <v>0</v>
      </c>
      <c r="G120" s="94">
        <v>0</v>
      </c>
      <c r="H120" s="94">
        <v>0</v>
      </c>
      <c r="I120" s="94">
        <v>0</v>
      </c>
      <c r="J120" s="94">
        <v>1</v>
      </c>
      <c r="K120" s="94">
        <v>0</v>
      </c>
      <c r="L120" s="94">
        <v>1</v>
      </c>
      <c r="M120" s="94">
        <v>1</v>
      </c>
      <c r="N120" s="94">
        <v>0</v>
      </c>
      <c r="O120" s="94">
        <v>0</v>
      </c>
      <c r="P120" s="94">
        <v>1</v>
      </c>
      <c r="Q120" s="94">
        <v>1</v>
      </c>
      <c r="R120" s="94">
        <v>1</v>
      </c>
      <c r="S120" s="94">
        <v>0</v>
      </c>
      <c r="T120" s="94">
        <v>0</v>
      </c>
      <c r="U120" s="94">
        <v>0</v>
      </c>
      <c r="V120" s="94">
        <v>0</v>
      </c>
      <c r="W120" s="94">
        <v>0</v>
      </c>
      <c r="X120" s="94">
        <v>0</v>
      </c>
      <c r="Y120" s="94">
        <v>0</v>
      </c>
      <c r="Z120" s="94">
        <v>0</v>
      </c>
      <c r="AA120" s="94">
        <v>0</v>
      </c>
      <c r="AB120" s="94">
        <v>1</v>
      </c>
      <c r="AC120" s="94">
        <v>0</v>
      </c>
      <c r="AD120" s="94">
        <v>0</v>
      </c>
      <c r="AE120" s="94">
        <v>0</v>
      </c>
      <c r="AF120" s="94">
        <v>0</v>
      </c>
      <c r="AG120" s="207"/>
      <c r="AH120" s="207"/>
      <c r="AI120" s="207"/>
      <c r="AJ120" s="132">
        <v>8</v>
      </c>
    </row>
    <row r="121" spans="2:36">
      <c r="B121" s="483"/>
      <c r="C121" s="70" t="s">
        <v>84</v>
      </c>
      <c r="D121" s="71" t="s">
        <v>76</v>
      </c>
      <c r="E121" s="125">
        <v>91.666666666666657</v>
      </c>
      <c r="F121" s="125">
        <v>100</v>
      </c>
      <c r="G121" s="125">
        <v>100</v>
      </c>
      <c r="H121" s="125">
        <v>100</v>
      </c>
      <c r="I121" s="125">
        <v>100</v>
      </c>
      <c r="J121" s="125">
        <v>97.208333333333329</v>
      </c>
      <c r="K121" s="125">
        <v>95.833333333333343</v>
      </c>
      <c r="L121" s="125">
        <v>81.25</v>
      </c>
      <c r="M121" s="125">
        <v>85.416666666666657</v>
      </c>
      <c r="N121" s="125">
        <v>100</v>
      </c>
      <c r="O121" s="125">
        <v>100</v>
      </c>
      <c r="P121" s="125">
        <v>95.833333333333343</v>
      </c>
      <c r="Q121" s="125">
        <v>93.75</v>
      </c>
      <c r="R121" s="125">
        <v>95.833333333333343</v>
      </c>
      <c r="S121" s="125">
        <v>100</v>
      </c>
      <c r="T121" s="125">
        <v>100</v>
      </c>
      <c r="U121" s="125">
        <v>100</v>
      </c>
      <c r="V121" s="125">
        <v>100</v>
      </c>
      <c r="W121" s="125">
        <v>20.833333333333336</v>
      </c>
      <c r="X121" s="125">
        <v>100</v>
      </c>
      <c r="Y121" s="125">
        <v>100</v>
      </c>
      <c r="Z121" s="125">
        <v>100</v>
      </c>
      <c r="AA121" s="125">
        <v>100</v>
      </c>
      <c r="AB121" s="125">
        <v>93.75</v>
      </c>
      <c r="AC121" s="125">
        <v>45.833333333333329</v>
      </c>
      <c r="AD121" s="125">
        <v>100</v>
      </c>
      <c r="AE121" s="125">
        <v>100</v>
      </c>
      <c r="AF121" s="125">
        <v>100</v>
      </c>
      <c r="AG121" s="211"/>
      <c r="AH121" s="211"/>
      <c r="AI121" s="211"/>
      <c r="AJ121" s="169">
        <v>0.927574404761905</v>
      </c>
    </row>
    <row r="122" spans="2:36">
      <c r="B122" s="483"/>
      <c r="C122" s="70" t="s">
        <v>85</v>
      </c>
      <c r="D122" s="71" t="s">
        <v>76</v>
      </c>
      <c r="E122" s="125">
        <v>27.272727272727273</v>
      </c>
      <c r="F122" s="125">
        <v>11.041666666666666</v>
      </c>
      <c r="G122" s="125">
        <v>11.041666666666666</v>
      </c>
      <c r="H122" s="125">
        <v>9.5833333333333321</v>
      </c>
      <c r="I122" s="125">
        <v>10</v>
      </c>
      <c r="J122" s="125">
        <v>7.9297042434633527</v>
      </c>
      <c r="K122" s="125">
        <v>8.0434782608695645</v>
      </c>
      <c r="L122" s="125">
        <v>15.128205128205128</v>
      </c>
      <c r="M122" s="125">
        <v>14.390243902439025</v>
      </c>
      <c r="N122" s="125">
        <v>8.2083333333333339</v>
      </c>
      <c r="O122" s="125">
        <v>8.2083333333333339</v>
      </c>
      <c r="P122" s="125">
        <v>8.5652173913043477</v>
      </c>
      <c r="Q122" s="125">
        <v>3.8542127785155667</v>
      </c>
      <c r="R122" s="125">
        <v>5.5874645702978771</v>
      </c>
      <c r="S122" s="125">
        <v>5.3546535465354657</v>
      </c>
      <c r="T122" s="125">
        <v>3.0196078431372548</v>
      </c>
      <c r="U122" s="125">
        <v>5.625</v>
      </c>
      <c r="V122" s="125">
        <v>7.2132616487455188</v>
      </c>
      <c r="W122" s="125">
        <v>37.861538461538458</v>
      </c>
      <c r="X122" s="125">
        <v>5.416666666666667</v>
      </c>
      <c r="Y122" s="125">
        <v>4.166666666666667</v>
      </c>
      <c r="Z122" s="125">
        <v>4.166666666666667</v>
      </c>
      <c r="AA122" s="125">
        <v>4.166666666666667</v>
      </c>
      <c r="AB122" s="125">
        <v>5.333333333333333</v>
      </c>
      <c r="AC122" s="125">
        <v>23.636363636363637</v>
      </c>
      <c r="AD122" s="125">
        <v>10.833333333333334</v>
      </c>
      <c r="AE122" s="125">
        <v>7.1538098608162288</v>
      </c>
      <c r="AF122" s="125">
        <v>8.9041095890410968</v>
      </c>
      <c r="AG122" s="211"/>
      <c r="AH122" s="211"/>
      <c r="AI122" s="211"/>
      <c r="AJ122" s="169">
        <v>7.8587230943966399E-2</v>
      </c>
    </row>
    <row r="123" spans="2:36">
      <c r="B123" s="483"/>
      <c r="C123" s="70" t="s">
        <v>18</v>
      </c>
      <c r="D123" s="71"/>
      <c r="E123" s="125">
        <v>6</v>
      </c>
      <c r="F123" s="125">
        <v>2.65</v>
      </c>
      <c r="G123" s="125">
        <v>2.65</v>
      </c>
      <c r="H123" s="125">
        <v>2.2999999999999998</v>
      </c>
      <c r="I123" s="125">
        <v>2.4</v>
      </c>
      <c r="J123" s="125">
        <v>1.85</v>
      </c>
      <c r="K123" s="125">
        <v>1.85</v>
      </c>
      <c r="L123" s="125">
        <v>2.95</v>
      </c>
      <c r="M123" s="125">
        <v>2.95</v>
      </c>
      <c r="N123" s="125">
        <v>1.97</v>
      </c>
      <c r="O123" s="125">
        <v>1.97</v>
      </c>
      <c r="P123" s="125">
        <v>1.97</v>
      </c>
      <c r="Q123" s="125">
        <v>0.86719787516600255</v>
      </c>
      <c r="R123" s="125">
        <v>1.2851168511685116</v>
      </c>
      <c r="S123" s="125">
        <v>1.2851168511685116</v>
      </c>
      <c r="T123" s="125">
        <v>0.7247058823529412</v>
      </c>
      <c r="U123" s="125">
        <v>1.35</v>
      </c>
      <c r="V123" s="125">
        <v>1.7311827956989245</v>
      </c>
      <c r="W123" s="125">
        <v>1.8930769230769229</v>
      </c>
      <c r="X123" s="125">
        <v>1.3</v>
      </c>
      <c r="Y123" s="125">
        <v>1</v>
      </c>
      <c r="Z123" s="125">
        <v>1</v>
      </c>
      <c r="AA123" s="125">
        <v>1</v>
      </c>
      <c r="AB123" s="125">
        <v>1.2</v>
      </c>
      <c r="AC123" s="125">
        <v>2.6</v>
      </c>
      <c r="AD123" s="125">
        <v>2.6</v>
      </c>
      <c r="AE123" s="125">
        <v>1.716914366595895</v>
      </c>
      <c r="AF123" s="125">
        <v>2.1369863013698631</v>
      </c>
      <c r="AG123" s="211"/>
      <c r="AH123" s="211"/>
      <c r="AI123" s="211"/>
      <c r="AJ123" s="134">
        <v>6.1232223330378233</v>
      </c>
    </row>
    <row r="124" spans="2:36">
      <c r="B124" s="484"/>
      <c r="C124" s="70" t="s">
        <v>19</v>
      </c>
      <c r="D124" s="71"/>
      <c r="E124" s="94">
        <v>2</v>
      </c>
      <c r="F124" s="94">
        <v>0</v>
      </c>
      <c r="G124" s="94">
        <v>0</v>
      </c>
      <c r="H124" s="94">
        <v>0</v>
      </c>
      <c r="I124" s="94">
        <v>0</v>
      </c>
      <c r="J124" s="94">
        <v>0.67</v>
      </c>
      <c r="K124" s="94">
        <v>1</v>
      </c>
      <c r="L124" s="94">
        <v>4.5</v>
      </c>
      <c r="M124" s="94">
        <v>3.5</v>
      </c>
      <c r="N124" s="94">
        <v>0</v>
      </c>
      <c r="O124" s="94">
        <v>0</v>
      </c>
      <c r="P124" s="94">
        <v>1</v>
      </c>
      <c r="Q124" s="94">
        <v>1.5</v>
      </c>
      <c r="R124" s="94">
        <v>1</v>
      </c>
      <c r="S124" s="94">
        <v>0</v>
      </c>
      <c r="T124" s="94">
        <v>0</v>
      </c>
      <c r="U124" s="94">
        <v>0</v>
      </c>
      <c r="V124" s="94">
        <v>0</v>
      </c>
      <c r="W124" s="94">
        <v>7.5</v>
      </c>
      <c r="X124" s="94">
        <v>0</v>
      </c>
      <c r="Y124" s="94">
        <v>0</v>
      </c>
      <c r="Z124" s="94">
        <v>0</v>
      </c>
      <c r="AA124" s="94">
        <v>0</v>
      </c>
      <c r="AB124" s="94">
        <v>1.5</v>
      </c>
      <c r="AC124" s="94">
        <v>0</v>
      </c>
      <c r="AD124" s="94">
        <v>0</v>
      </c>
      <c r="AE124" s="94">
        <v>0</v>
      </c>
      <c r="AF124" s="94">
        <v>0</v>
      </c>
      <c r="AG124" s="207"/>
      <c r="AH124" s="207"/>
      <c r="AI124" s="207"/>
      <c r="AJ124" s="134">
        <v>3.0212500000000002</v>
      </c>
    </row>
    <row r="125" spans="2:36">
      <c r="B125" s="480" t="s">
        <v>69</v>
      </c>
      <c r="C125" s="65" t="s">
        <v>84</v>
      </c>
      <c r="D125" s="68" t="s">
        <v>76</v>
      </c>
      <c r="E125" s="69">
        <f>AVERAGE(E109,E115,E121)</f>
        <v>61.111111111111107</v>
      </c>
      <c r="F125" s="69">
        <f t="shared" ref="F125:AF125" si="12">AVERAGE(F109,F115,F121)</f>
        <v>90.277777777777771</v>
      </c>
      <c r="G125" s="69">
        <f t="shared" si="12"/>
        <v>95.833333333333329</v>
      </c>
      <c r="H125" s="69">
        <f t="shared" si="12"/>
        <v>98.958333333333329</v>
      </c>
      <c r="I125" s="69">
        <f t="shared" si="12"/>
        <v>100</v>
      </c>
      <c r="J125" s="69">
        <f t="shared" si="12"/>
        <v>99.069444444444443</v>
      </c>
      <c r="K125" s="69">
        <f t="shared" si="12"/>
        <v>98.611111111111128</v>
      </c>
      <c r="L125" s="69">
        <f t="shared" si="12"/>
        <v>75.694444444444443</v>
      </c>
      <c r="M125" s="69">
        <f t="shared" si="12"/>
        <v>92.819444444444443</v>
      </c>
      <c r="N125" s="69">
        <f t="shared" si="12"/>
        <v>95.833333333333329</v>
      </c>
      <c r="O125" s="69">
        <f t="shared" si="12"/>
        <v>95.597222222222214</v>
      </c>
      <c r="P125" s="69">
        <f t="shared" si="12"/>
        <v>83.333333333333329</v>
      </c>
      <c r="Q125" s="69">
        <f t="shared" si="12"/>
        <v>93.402777777777786</v>
      </c>
      <c r="R125" s="69">
        <f t="shared" si="12"/>
        <v>91.666666666666671</v>
      </c>
      <c r="S125" s="69">
        <f t="shared" si="12"/>
        <v>82.180555555555557</v>
      </c>
      <c r="T125" s="69">
        <f t="shared" si="12"/>
        <v>83.097222222222214</v>
      </c>
      <c r="U125" s="69">
        <f t="shared" si="12"/>
        <v>88.083333333333329</v>
      </c>
      <c r="V125" s="69">
        <f t="shared" si="12"/>
        <v>96.527777777777786</v>
      </c>
      <c r="W125" s="69">
        <f t="shared" si="12"/>
        <v>73.611111111111114</v>
      </c>
      <c r="X125" s="69">
        <f t="shared" si="12"/>
        <v>96.527777777777786</v>
      </c>
      <c r="Y125" s="69">
        <f t="shared" si="12"/>
        <v>100</v>
      </c>
      <c r="Z125" s="69">
        <f t="shared" si="12"/>
        <v>88.888888888888872</v>
      </c>
      <c r="AA125" s="69">
        <f t="shared" si="12"/>
        <v>68.5138888888889</v>
      </c>
      <c r="AB125" s="69">
        <f t="shared" si="12"/>
        <v>97.916666666666671</v>
      </c>
      <c r="AC125" s="69">
        <f t="shared" si="12"/>
        <v>68.055555555555557</v>
      </c>
      <c r="AD125" s="69">
        <f t="shared" si="12"/>
        <v>84.722222222222229</v>
      </c>
      <c r="AE125" s="69">
        <f t="shared" si="12"/>
        <v>73.263888888888886</v>
      </c>
      <c r="AF125" s="69">
        <f t="shared" si="12"/>
        <v>97.916666666666671</v>
      </c>
      <c r="AG125" s="212"/>
      <c r="AH125" s="212"/>
      <c r="AI125" s="212"/>
      <c r="AJ125" s="174">
        <f>AVERAGE(AJ109,AJ115,AJ121,AJ103)</f>
        <v>0.86749404761904703</v>
      </c>
    </row>
    <row r="126" spans="2:36">
      <c r="B126" s="480"/>
      <c r="C126" s="65" t="s">
        <v>85</v>
      </c>
      <c r="D126" s="68" t="s">
        <v>76</v>
      </c>
      <c r="E126" s="69">
        <f>AVERAGE(E110,E116,E122)</f>
        <v>27.382972582972585</v>
      </c>
      <c r="F126" s="69">
        <f t="shared" ref="F126:AF126" si="13">AVERAGE(F110,F116,F122)</f>
        <v>14.07079945799458</v>
      </c>
      <c r="G126" s="69">
        <f t="shared" si="13"/>
        <v>13.793650793650793</v>
      </c>
      <c r="H126" s="69">
        <f t="shared" si="13"/>
        <v>5.2522401433691757</v>
      </c>
      <c r="I126" s="69">
        <f t="shared" si="13"/>
        <v>12.513888888888891</v>
      </c>
      <c r="J126" s="69">
        <f t="shared" si="13"/>
        <v>13.157123636710006</v>
      </c>
      <c r="K126" s="69">
        <f t="shared" si="13"/>
        <v>13.195048309178745</v>
      </c>
      <c r="L126" s="69">
        <f t="shared" si="13"/>
        <v>7.0899899108074012</v>
      </c>
      <c r="M126" s="69">
        <f t="shared" si="13"/>
        <v>5.9109539780243514</v>
      </c>
      <c r="N126" s="69">
        <f t="shared" si="13"/>
        <v>6.465882316468254</v>
      </c>
      <c r="O126" s="69">
        <f t="shared" si="13"/>
        <v>6.494621847828987</v>
      </c>
      <c r="P126" s="69">
        <f t="shared" si="13"/>
        <v>19.87906236275801</v>
      </c>
      <c r="Q126" s="69">
        <f t="shared" si="13"/>
        <v>7.699282405512279</v>
      </c>
      <c r="R126" s="69">
        <f t="shared" si="13"/>
        <v>15.795236728110988</v>
      </c>
      <c r="S126" s="69">
        <f t="shared" si="13"/>
        <v>12.183096460685093</v>
      </c>
      <c r="T126" s="69">
        <f t="shared" si="13"/>
        <v>4.7803916413078076</v>
      </c>
      <c r="U126" s="69">
        <f t="shared" si="13"/>
        <v>7.0989780592921505</v>
      </c>
      <c r="V126" s="69">
        <f t="shared" si="13"/>
        <v>3.6199418212040926</v>
      </c>
      <c r="W126" s="69">
        <f t="shared" si="13"/>
        <v>12.62051282051282</v>
      </c>
      <c r="X126" s="69">
        <f t="shared" si="13"/>
        <v>12.269056847545221</v>
      </c>
      <c r="Y126" s="69">
        <f t="shared" si="13"/>
        <v>6.8055555555555562</v>
      </c>
      <c r="Z126" s="69">
        <f t="shared" si="13"/>
        <v>12.824979114452796</v>
      </c>
      <c r="AA126" s="69">
        <f t="shared" si="13"/>
        <v>22.823430475651548</v>
      </c>
      <c r="AB126" s="69">
        <f t="shared" si="13"/>
        <v>17.527777777777779</v>
      </c>
      <c r="AC126" s="69">
        <f t="shared" si="13"/>
        <v>12.809343434343434</v>
      </c>
      <c r="AD126" s="69">
        <f t="shared" si="13"/>
        <v>8.7560386473429954</v>
      </c>
      <c r="AE126" s="69">
        <f t="shared" si="13"/>
        <v>4.1153725177079741</v>
      </c>
      <c r="AF126" s="69">
        <f t="shared" si="13"/>
        <v>6.3013698630136998</v>
      </c>
      <c r="AG126" s="212"/>
      <c r="AH126" s="212"/>
      <c r="AI126" s="212"/>
      <c r="AJ126" s="174">
        <f>AVERAGE(AJ110,AJ116,AJ122,AJ104)</f>
        <v>5.9182962372216694E-2</v>
      </c>
    </row>
    <row r="127" spans="2:36">
      <c r="B127" s="480"/>
      <c r="C127" s="65" t="s">
        <v>18</v>
      </c>
      <c r="D127" s="68"/>
      <c r="E127" s="69">
        <f>AVERAGE(E111,E117,E123)</f>
        <v>4.6866666666666665</v>
      </c>
      <c r="F127" s="69">
        <f t="shared" ref="F127:AF127" si="14">AVERAGE(F111,F117,F123)</f>
        <v>3.0133333333333336</v>
      </c>
      <c r="G127" s="69">
        <f t="shared" si="14"/>
        <v>3.0133333333333336</v>
      </c>
      <c r="H127" s="69">
        <f t="shared" si="14"/>
        <v>1.2466666666666666</v>
      </c>
      <c r="I127" s="69">
        <f t="shared" si="14"/>
        <v>1.9266666666666665</v>
      </c>
      <c r="J127" s="69">
        <f t="shared" si="14"/>
        <v>3.14</v>
      </c>
      <c r="K127" s="69">
        <f t="shared" si="14"/>
        <v>3.14</v>
      </c>
      <c r="L127" s="69">
        <f t="shared" si="14"/>
        <v>1.2356147021546262</v>
      </c>
      <c r="M127" s="69">
        <f t="shared" si="14"/>
        <v>1.2356147021546262</v>
      </c>
      <c r="N127" s="69">
        <f t="shared" si="14"/>
        <v>1.0764176432291668</v>
      </c>
      <c r="O127" s="69">
        <f t="shared" si="14"/>
        <v>1.0764176432291668</v>
      </c>
      <c r="P127" s="69">
        <f t="shared" si="14"/>
        <v>3.7149621212121211</v>
      </c>
      <c r="Q127" s="69">
        <f t="shared" si="14"/>
        <v>1.7478894878004325</v>
      </c>
      <c r="R127" s="69">
        <f t="shared" si="14"/>
        <v>3.5617056170561709</v>
      </c>
      <c r="S127" s="69">
        <f t="shared" si="14"/>
        <v>2.1472912026417563</v>
      </c>
      <c r="T127" s="69">
        <f t="shared" si="14"/>
        <v>0.8749019607843137</v>
      </c>
      <c r="U127" s="69">
        <f t="shared" si="14"/>
        <v>0.91153846153846152</v>
      </c>
      <c r="V127" s="69">
        <f t="shared" si="14"/>
        <v>0.85663082437275984</v>
      </c>
      <c r="W127" s="69">
        <f t="shared" si="14"/>
        <v>0.63102564102564096</v>
      </c>
      <c r="X127" s="69">
        <f t="shared" si="14"/>
        <v>2.9166666666666665</v>
      </c>
      <c r="Y127" s="69">
        <f t="shared" si="14"/>
        <v>1.6333333333333335</v>
      </c>
      <c r="Z127" s="69">
        <f t="shared" si="14"/>
        <v>2.563333333333333</v>
      </c>
      <c r="AA127" s="69">
        <f t="shared" si="14"/>
        <v>3.1633333333333336</v>
      </c>
      <c r="AB127" s="69">
        <f t="shared" si="14"/>
        <v>4.18</v>
      </c>
      <c r="AC127" s="69">
        <f t="shared" si="14"/>
        <v>2.0500000000000003</v>
      </c>
      <c r="AD127" s="69">
        <f t="shared" si="14"/>
        <v>2.0500000000000003</v>
      </c>
      <c r="AE127" s="69">
        <f t="shared" si="14"/>
        <v>0.98768940424991369</v>
      </c>
      <c r="AF127" s="69">
        <f t="shared" si="14"/>
        <v>1.5123287671232877</v>
      </c>
      <c r="AG127" s="212"/>
      <c r="AH127" s="212"/>
      <c r="AI127" s="212"/>
      <c r="AJ127" s="134">
        <f>AVERAGE(AJ111,AJ117,AJ123)</f>
        <v>3.8635520382078545</v>
      </c>
    </row>
    <row r="128" spans="2:36">
      <c r="B128" s="480"/>
      <c r="C128" s="65" t="s">
        <v>19</v>
      </c>
      <c r="D128" s="68"/>
      <c r="E128" s="69">
        <f>AVERAGE(E112,E118,E124)</f>
        <v>0.66666666666666663</v>
      </c>
      <c r="F128" s="69">
        <f t="shared" ref="F128:AF128" si="15">AVERAGE(F112,F118,F124)</f>
        <v>0</v>
      </c>
      <c r="G128" s="69">
        <f t="shared" si="15"/>
        <v>0</v>
      </c>
      <c r="H128" s="69">
        <f t="shared" si="15"/>
        <v>0</v>
      </c>
      <c r="I128" s="69">
        <f t="shared" si="15"/>
        <v>0</v>
      </c>
      <c r="J128" s="69">
        <f t="shared" si="15"/>
        <v>0.22333333333333336</v>
      </c>
      <c r="K128" s="69">
        <f t="shared" si="15"/>
        <v>0.33333333333333331</v>
      </c>
      <c r="L128" s="69">
        <f t="shared" si="15"/>
        <v>5.833333333333333</v>
      </c>
      <c r="M128" s="69">
        <f t="shared" si="15"/>
        <v>1.7233333333333334</v>
      </c>
      <c r="N128" s="69">
        <f t="shared" si="15"/>
        <v>0.5</v>
      </c>
      <c r="O128" s="69">
        <f t="shared" si="15"/>
        <v>0.52833333333333332</v>
      </c>
      <c r="P128" s="69">
        <f t="shared" si="15"/>
        <v>2.1666666666666665</v>
      </c>
      <c r="Q128" s="69">
        <f t="shared" si="15"/>
        <v>1.5833333333333333</v>
      </c>
      <c r="R128" s="69">
        <f t="shared" si="15"/>
        <v>2</v>
      </c>
      <c r="S128" s="69">
        <f t="shared" si="15"/>
        <v>4.2766666666666664</v>
      </c>
      <c r="T128" s="69">
        <f t="shared" si="15"/>
        <v>4.0566666666666666</v>
      </c>
      <c r="U128" s="69">
        <f t="shared" si="15"/>
        <v>1.8049999999999999</v>
      </c>
      <c r="V128" s="69">
        <f t="shared" si="15"/>
        <v>0.83333333333333337</v>
      </c>
      <c r="W128" s="69">
        <f t="shared" si="15"/>
        <v>2.5</v>
      </c>
      <c r="X128" s="69">
        <f t="shared" si="15"/>
        <v>0.83333333333333337</v>
      </c>
      <c r="Y128" s="69">
        <f t="shared" si="15"/>
        <v>0</v>
      </c>
      <c r="Z128" s="69">
        <f t="shared" si="15"/>
        <v>2.6666666666666665</v>
      </c>
      <c r="AA128" s="69">
        <f t="shared" si="15"/>
        <v>7.5566666666666675</v>
      </c>
      <c r="AB128" s="69">
        <f t="shared" si="15"/>
        <v>0.5</v>
      </c>
      <c r="AC128" s="69">
        <f t="shared" si="15"/>
        <v>3.3333333333333335</v>
      </c>
      <c r="AD128" s="69">
        <f t="shared" si="15"/>
        <v>0.33333333333333331</v>
      </c>
      <c r="AE128" s="69">
        <f t="shared" si="15"/>
        <v>2.0416666666666665</v>
      </c>
      <c r="AF128" s="69">
        <f t="shared" si="15"/>
        <v>1.1666666666666667</v>
      </c>
      <c r="AG128" s="212"/>
      <c r="AH128" s="212"/>
      <c r="AI128" s="212"/>
      <c r="AJ128" s="134">
        <f>AVERAGE(AJ112,AJ118,AJ124)</f>
        <v>4.2204347826086961</v>
      </c>
    </row>
    <row r="129" spans="2:36">
      <c r="B129" s="482" t="s">
        <v>101</v>
      </c>
      <c r="C129" s="70" t="s">
        <v>156</v>
      </c>
      <c r="D129" s="71"/>
      <c r="E129" s="125">
        <v>0</v>
      </c>
      <c r="F129" s="125">
        <v>0</v>
      </c>
      <c r="G129" s="125">
        <v>0</v>
      </c>
      <c r="H129" s="125">
        <v>0</v>
      </c>
      <c r="I129" s="125">
        <v>0</v>
      </c>
      <c r="J129" s="125">
        <v>0</v>
      </c>
      <c r="K129" s="125">
        <v>0</v>
      </c>
      <c r="L129" s="125">
        <v>0</v>
      </c>
      <c r="M129" s="125">
        <v>0</v>
      </c>
      <c r="N129" s="125">
        <v>0</v>
      </c>
      <c r="O129" s="125">
        <v>0</v>
      </c>
      <c r="P129" s="125">
        <v>0</v>
      </c>
      <c r="Q129" s="125">
        <v>0</v>
      </c>
      <c r="R129" s="125">
        <v>0</v>
      </c>
      <c r="S129" s="125">
        <v>0</v>
      </c>
      <c r="T129" s="125">
        <v>0</v>
      </c>
      <c r="U129" s="125">
        <v>0</v>
      </c>
      <c r="V129" s="125">
        <v>0</v>
      </c>
      <c r="W129" s="125">
        <v>0</v>
      </c>
      <c r="X129" s="125">
        <v>0</v>
      </c>
      <c r="Y129" s="125">
        <v>0</v>
      </c>
      <c r="Z129" s="125">
        <v>0</v>
      </c>
      <c r="AA129" s="125">
        <v>0</v>
      </c>
      <c r="AB129" s="125">
        <v>0</v>
      </c>
      <c r="AC129" s="125">
        <v>0</v>
      </c>
      <c r="AD129" s="125">
        <v>0</v>
      </c>
      <c r="AE129" s="125">
        <v>0</v>
      </c>
      <c r="AF129" s="125">
        <v>0</v>
      </c>
      <c r="AG129" s="211"/>
      <c r="AH129" s="211"/>
      <c r="AI129" s="211"/>
      <c r="AJ129" s="173">
        <v>0</v>
      </c>
    </row>
    <row r="130" spans="2:36">
      <c r="B130" s="483"/>
      <c r="C130" s="70" t="s">
        <v>157</v>
      </c>
      <c r="D130" s="71"/>
      <c r="E130" s="125">
        <v>0</v>
      </c>
      <c r="F130" s="125">
        <v>0</v>
      </c>
      <c r="G130" s="125">
        <v>0</v>
      </c>
      <c r="H130" s="125">
        <v>0</v>
      </c>
      <c r="I130" s="125">
        <v>0</v>
      </c>
      <c r="J130" s="125">
        <v>0</v>
      </c>
      <c r="K130" s="125">
        <v>0</v>
      </c>
      <c r="L130" s="125">
        <v>0</v>
      </c>
      <c r="M130" s="125">
        <v>0</v>
      </c>
      <c r="N130" s="125">
        <v>0</v>
      </c>
      <c r="O130" s="125">
        <v>0</v>
      </c>
      <c r="P130" s="125">
        <v>0</v>
      </c>
      <c r="Q130" s="125">
        <v>0</v>
      </c>
      <c r="R130" s="125">
        <v>0</v>
      </c>
      <c r="S130" s="125">
        <v>0</v>
      </c>
      <c r="T130" s="125">
        <v>0</v>
      </c>
      <c r="U130" s="125">
        <v>0</v>
      </c>
      <c r="V130" s="125">
        <v>0</v>
      </c>
      <c r="W130" s="125">
        <v>0</v>
      </c>
      <c r="X130" s="125">
        <v>0</v>
      </c>
      <c r="Y130" s="125">
        <v>0</v>
      </c>
      <c r="Z130" s="125">
        <v>0</v>
      </c>
      <c r="AA130" s="125">
        <v>0</v>
      </c>
      <c r="AB130" s="125">
        <v>0</v>
      </c>
      <c r="AC130" s="125">
        <v>0</v>
      </c>
      <c r="AD130" s="125">
        <v>0</v>
      </c>
      <c r="AE130" s="125">
        <v>0</v>
      </c>
      <c r="AF130" s="125">
        <v>0</v>
      </c>
      <c r="AG130" s="211"/>
      <c r="AH130" s="211"/>
      <c r="AI130" s="211"/>
      <c r="AJ130" s="134">
        <v>0</v>
      </c>
    </row>
    <row r="131" spans="2:36">
      <c r="B131" s="483"/>
      <c r="C131" s="70" t="s">
        <v>84</v>
      </c>
      <c r="D131" s="71" t="s">
        <v>76</v>
      </c>
      <c r="E131" s="125">
        <v>0</v>
      </c>
      <c r="F131" s="125">
        <v>0</v>
      </c>
      <c r="G131" s="125">
        <v>0</v>
      </c>
      <c r="H131" s="125">
        <v>0</v>
      </c>
      <c r="I131" s="125">
        <v>0</v>
      </c>
      <c r="J131" s="125">
        <v>0</v>
      </c>
      <c r="K131" s="125">
        <v>0</v>
      </c>
      <c r="L131" s="125">
        <v>0</v>
      </c>
      <c r="M131" s="125">
        <v>0</v>
      </c>
      <c r="N131" s="125">
        <v>0</v>
      </c>
      <c r="O131" s="125">
        <v>0</v>
      </c>
      <c r="P131" s="125">
        <v>0</v>
      </c>
      <c r="Q131" s="125">
        <v>0</v>
      </c>
      <c r="R131" s="125">
        <v>0</v>
      </c>
      <c r="S131" s="125">
        <v>0</v>
      </c>
      <c r="T131" s="125">
        <v>0</v>
      </c>
      <c r="U131" s="125">
        <v>0</v>
      </c>
      <c r="V131" s="125">
        <v>0</v>
      </c>
      <c r="W131" s="125">
        <v>0</v>
      </c>
      <c r="X131" s="125">
        <v>0</v>
      </c>
      <c r="Y131" s="125">
        <v>0</v>
      </c>
      <c r="Z131" s="125">
        <v>0</v>
      </c>
      <c r="AA131" s="125">
        <v>0</v>
      </c>
      <c r="AB131" s="125">
        <v>0</v>
      </c>
      <c r="AC131" s="125">
        <v>0</v>
      </c>
      <c r="AD131" s="125">
        <v>0</v>
      </c>
      <c r="AE131" s="125">
        <v>0</v>
      </c>
      <c r="AF131" s="125">
        <v>0</v>
      </c>
      <c r="AG131" s="211"/>
      <c r="AH131" s="211"/>
      <c r="AI131" s="211"/>
      <c r="AJ131" s="169">
        <v>0</v>
      </c>
    </row>
    <row r="132" spans="2:36">
      <c r="B132" s="483"/>
      <c r="C132" s="70" t="s">
        <v>85</v>
      </c>
      <c r="D132" s="71" t="s">
        <v>76</v>
      </c>
      <c r="E132" s="125">
        <v>0</v>
      </c>
      <c r="F132" s="125">
        <v>0</v>
      </c>
      <c r="G132" s="125">
        <v>0</v>
      </c>
      <c r="H132" s="125">
        <v>0</v>
      </c>
      <c r="I132" s="125">
        <v>0</v>
      </c>
      <c r="J132" s="125">
        <v>0</v>
      </c>
      <c r="K132" s="125">
        <v>0</v>
      </c>
      <c r="L132" s="125">
        <v>0</v>
      </c>
      <c r="M132" s="125">
        <v>0</v>
      </c>
      <c r="N132" s="125">
        <v>0</v>
      </c>
      <c r="O132" s="125">
        <v>0</v>
      </c>
      <c r="P132" s="125">
        <v>0</v>
      </c>
      <c r="Q132" s="125">
        <v>0</v>
      </c>
      <c r="R132" s="125">
        <v>0</v>
      </c>
      <c r="S132" s="125">
        <v>0</v>
      </c>
      <c r="T132" s="125">
        <v>0</v>
      </c>
      <c r="U132" s="125">
        <v>0</v>
      </c>
      <c r="V132" s="125">
        <v>0</v>
      </c>
      <c r="W132" s="125">
        <v>0</v>
      </c>
      <c r="X132" s="125">
        <v>0</v>
      </c>
      <c r="Y132" s="125">
        <v>0</v>
      </c>
      <c r="Z132" s="125">
        <v>0</v>
      </c>
      <c r="AA132" s="125">
        <v>0</v>
      </c>
      <c r="AB132" s="125">
        <v>0</v>
      </c>
      <c r="AC132" s="125">
        <v>0</v>
      </c>
      <c r="AD132" s="125">
        <v>0</v>
      </c>
      <c r="AE132" s="125">
        <v>0</v>
      </c>
      <c r="AF132" s="125">
        <v>0</v>
      </c>
      <c r="AG132" s="211"/>
      <c r="AH132" s="211"/>
      <c r="AI132" s="211"/>
      <c r="AJ132" s="169">
        <v>0</v>
      </c>
    </row>
    <row r="133" spans="2:36">
      <c r="B133" s="483"/>
      <c r="C133" s="70" t="s">
        <v>18</v>
      </c>
      <c r="D133" s="71"/>
      <c r="E133" s="125">
        <v>0</v>
      </c>
      <c r="F133" s="125">
        <v>0</v>
      </c>
      <c r="G133" s="125">
        <v>0</v>
      </c>
      <c r="H133" s="125">
        <v>0</v>
      </c>
      <c r="I133" s="125">
        <v>0</v>
      </c>
      <c r="J133" s="125">
        <v>0</v>
      </c>
      <c r="K133" s="125">
        <v>0</v>
      </c>
      <c r="L133" s="125">
        <v>0</v>
      </c>
      <c r="M133" s="125">
        <v>0</v>
      </c>
      <c r="N133" s="125">
        <v>0</v>
      </c>
      <c r="O133" s="125">
        <v>0</v>
      </c>
      <c r="P133" s="125">
        <v>0</v>
      </c>
      <c r="Q133" s="125">
        <v>0</v>
      </c>
      <c r="R133" s="125">
        <v>0</v>
      </c>
      <c r="S133" s="125">
        <v>0</v>
      </c>
      <c r="T133" s="125">
        <v>0</v>
      </c>
      <c r="U133" s="125">
        <v>0</v>
      </c>
      <c r="V133" s="125">
        <v>0</v>
      </c>
      <c r="W133" s="125">
        <v>0</v>
      </c>
      <c r="X133" s="125">
        <v>0</v>
      </c>
      <c r="Y133" s="125">
        <v>0</v>
      </c>
      <c r="Z133" s="125">
        <v>0</v>
      </c>
      <c r="AA133" s="125">
        <v>0</v>
      </c>
      <c r="AB133" s="125">
        <v>0</v>
      </c>
      <c r="AC133" s="125">
        <v>0</v>
      </c>
      <c r="AD133" s="125">
        <v>0</v>
      </c>
      <c r="AE133" s="125">
        <v>0</v>
      </c>
      <c r="AF133" s="125">
        <v>0</v>
      </c>
      <c r="AG133" s="211"/>
      <c r="AH133" s="211"/>
      <c r="AI133" s="211"/>
      <c r="AJ133" s="171">
        <v>0</v>
      </c>
    </row>
    <row r="134" spans="2:36">
      <c r="B134" s="484"/>
      <c r="C134" s="63" t="s">
        <v>19</v>
      </c>
      <c r="D134" s="66"/>
      <c r="E134" s="125">
        <v>24</v>
      </c>
      <c r="F134" s="125">
        <v>24</v>
      </c>
      <c r="G134" s="125">
        <v>24</v>
      </c>
      <c r="H134" s="125">
        <v>24</v>
      </c>
      <c r="I134" s="125">
        <v>24</v>
      </c>
      <c r="J134" s="125">
        <v>24</v>
      </c>
      <c r="K134" s="125">
        <v>24</v>
      </c>
      <c r="L134" s="125">
        <v>24</v>
      </c>
      <c r="M134" s="125">
        <v>24</v>
      </c>
      <c r="N134" s="125">
        <v>24</v>
      </c>
      <c r="O134" s="125">
        <v>24</v>
      </c>
      <c r="P134" s="125">
        <v>24</v>
      </c>
      <c r="Q134" s="125">
        <v>24</v>
      </c>
      <c r="R134" s="125">
        <v>24</v>
      </c>
      <c r="S134" s="125">
        <v>24</v>
      </c>
      <c r="T134" s="125">
        <v>24</v>
      </c>
      <c r="U134" s="125">
        <v>24</v>
      </c>
      <c r="V134" s="125">
        <v>24</v>
      </c>
      <c r="W134" s="125">
        <v>24</v>
      </c>
      <c r="X134" s="125">
        <v>24</v>
      </c>
      <c r="Y134" s="125">
        <v>24</v>
      </c>
      <c r="Z134" s="125">
        <v>24</v>
      </c>
      <c r="AA134" s="125">
        <v>24</v>
      </c>
      <c r="AB134" s="125">
        <v>24</v>
      </c>
      <c r="AC134" s="125">
        <v>24</v>
      </c>
      <c r="AD134" s="125">
        <v>24</v>
      </c>
      <c r="AE134" s="125">
        <v>24</v>
      </c>
      <c r="AF134" s="125">
        <v>24</v>
      </c>
      <c r="AG134" s="211"/>
      <c r="AH134" s="211"/>
      <c r="AI134" s="211"/>
      <c r="AJ134" s="171">
        <v>672</v>
      </c>
    </row>
    <row r="135" spans="2:36">
      <c r="B135" s="485" t="s">
        <v>102</v>
      </c>
      <c r="C135" s="115" t="s">
        <v>156</v>
      </c>
      <c r="D135" s="116"/>
      <c r="E135" s="126">
        <v>28.58</v>
      </c>
      <c r="F135" s="126">
        <v>22.44</v>
      </c>
      <c r="G135" s="126">
        <v>22.44</v>
      </c>
      <c r="H135" s="126">
        <v>9.33</v>
      </c>
      <c r="I135" s="126">
        <v>22.22</v>
      </c>
      <c r="J135" s="126">
        <v>11.79</v>
      </c>
      <c r="K135" s="126">
        <v>11.79</v>
      </c>
      <c r="L135" s="126">
        <v>20.65</v>
      </c>
      <c r="M135" s="126">
        <v>10.050000000000001</v>
      </c>
      <c r="N135" s="126">
        <v>2.48</v>
      </c>
      <c r="O135" s="126">
        <v>2.48</v>
      </c>
      <c r="P135" s="126">
        <v>2.48</v>
      </c>
      <c r="Q135" s="126">
        <v>0.27440740740740738</v>
      </c>
      <c r="R135" s="126">
        <v>0.27440740740740738</v>
      </c>
      <c r="S135" s="126">
        <v>0.27440740740740738</v>
      </c>
      <c r="T135" s="126">
        <v>0.27440740740740738</v>
      </c>
      <c r="U135" s="126">
        <v>0.27440740740740738</v>
      </c>
      <c r="V135" s="126">
        <v>0.27440740740740738</v>
      </c>
      <c r="W135" s="126">
        <v>0.31</v>
      </c>
      <c r="X135" s="126">
        <v>4.63</v>
      </c>
      <c r="Y135" s="126">
        <v>4.63</v>
      </c>
      <c r="Z135" s="126">
        <v>4.63</v>
      </c>
      <c r="AA135" s="126">
        <v>4.63</v>
      </c>
      <c r="AB135" s="126">
        <v>6.48</v>
      </c>
      <c r="AC135" s="126">
        <v>0</v>
      </c>
      <c r="AD135" s="126">
        <v>0</v>
      </c>
      <c r="AE135" s="126">
        <v>1.1072762395363811</v>
      </c>
      <c r="AF135" s="126">
        <v>1.9047619047619047</v>
      </c>
      <c r="AG135" s="210"/>
      <c r="AH135" s="210"/>
      <c r="AI135" s="210"/>
      <c r="AJ135" s="173">
        <v>12.654124891335846</v>
      </c>
    </row>
    <row r="136" spans="2:36">
      <c r="B136" s="486"/>
      <c r="C136" s="115" t="s">
        <v>157</v>
      </c>
      <c r="D136" s="116"/>
      <c r="E136" s="126">
        <v>1</v>
      </c>
      <c r="F136" s="126">
        <v>0</v>
      </c>
      <c r="G136" s="126">
        <v>0</v>
      </c>
      <c r="H136" s="126">
        <v>2</v>
      </c>
      <c r="I136" s="126">
        <v>0</v>
      </c>
      <c r="J136" s="126">
        <v>1</v>
      </c>
      <c r="K136" s="126">
        <v>0</v>
      </c>
      <c r="L136" s="126">
        <v>1</v>
      </c>
      <c r="M136" s="126">
        <v>1</v>
      </c>
      <c r="N136" s="126">
        <v>1</v>
      </c>
      <c r="O136" s="126">
        <v>0</v>
      </c>
      <c r="P136" s="126">
        <v>0</v>
      </c>
      <c r="Q136" s="126">
        <v>1</v>
      </c>
      <c r="R136" s="126">
        <v>0</v>
      </c>
      <c r="S136" s="126">
        <v>0</v>
      </c>
      <c r="T136" s="126">
        <v>0</v>
      </c>
      <c r="U136" s="126">
        <v>0</v>
      </c>
      <c r="V136" s="126">
        <v>0</v>
      </c>
      <c r="W136" s="126">
        <v>0</v>
      </c>
      <c r="X136" s="126">
        <v>1</v>
      </c>
      <c r="Y136" s="126">
        <v>0</v>
      </c>
      <c r="Z136" s="126">
        <v>1</v>
      </c>
      <c r="AA136" s="126">
        <v>1</v>
      </c>
      <c r="AB136" s="126">
        <v>0</v>
      </c>
      <c r="AC136" s="126">
        <v>0</v>
      </c>
      <c r="AD136" s="126">
        <v>0</v>
      </c>
      <c r="AE136" s="126">
        <v>0</v>
      </c>
      <c r="AF136" s="126">
        <v>0</v>
      </c>
      <c r="AG136" s="210"/>
      <c r="AH136" s="210"/>
      <c r="AI136" s="210"/>
      <c r="AJ136" s="134">
        <v>11</v>
      </c>
    </row>
    <row r="137" spans="2:36">
      <c r="B137" s="486"/>
      <c r="C137" s="115" t="s">
        <v>84</v>
      </c>
      <c r="D137" s="116" t="s">
        <v>76</v>
      </c>
      <c r="E137" s="126">
        <v>97.208333333333329</v>
      </c>
      <c r="F137" s="126">
        <v>100</v>
      </c>
      <c r="G137" s="126">
        <v>100</v>
      </c>
      <c r="H137" s="126">
        <v>86.125</v>
      </c>
      <c r="I137" s="126">
        <v>100</v>
      </c>
      <c r="J137" s="126">
        <v>91.666666666666657</v>
      </c>
      <c r="K137" s="126">
        <v>94.458333333333343</v>
      </c>
      <c r="L137" s="126">
        <v>89.583333333333343</v>
      </c>
      <c r="M137" s="126">
        <v>95.833333333333343</v>
      </c>
      <c r="N137" s="126">
        <v>41.666666666666671</v>
      </c>
      <c r="O137" s="126">
        <v>87.5</v>
      </c>
      <c r="P137" s="126">
        <v>100</v>
      </c>
      <c r="Q137" s="126">
        <v>79.166666666666657</v>
      </c>
      <c r="R137" s="126">
        <v>100</v>
      </c>
      <c r="S137" s="126">
        <v>100</v>
      </c>
      <c r="T137" s="126">
        <v>100</v>
      </c>
      <c r="U137" s="126">
        <v>100</v>
      </c>
      <c r="V137" s="126">
        <v>100</v>
      </c>
      <c r="W137" s="126">
        <v>100</v>
      </c>
      <c r="X137" s="126">
        <v>95.833333333333343</v>
      </c>
      <c r="Y137" s="126">
        <v>58.333333333333336</v>
      </c>
      <c r="Z137" s="126">
        <v>63.875000000000007</v>
      </c>
      <c r="AA137" s="126">
        <v>90.291666666666671</v>
      </c>
      <c r="AB137" s="126">
        <v>100</v>
      </c>
      <c r="AC137" s="126">
        <v>100</v>
      </c>
      <c r="AD137" s="126">
        <v>79.166666666666657</v>
      </c>
      <c r="AE137" s="126">
        <v>100</v>
      </c>
      <c r="AF137" s="126">
        <v>46.041666666666671</v>
      </c>
      <c r="AG137" s="210"/>
      <c r="AH137" s="210"/>
      <c r="AI137" s="210"/>
      <c r="AJ137" s="169">
        <v>0.89169642857142895</v>
      </c>
    </row>
    <row r="138" spans="2:36" ht="14.1" customHeight="1">
      <c r="B138" s="486"/>
      <c r="C138" s="64" t="s">
        <v>85</v>
      </c>
      <c r="D138" s="67" t="s">
        <v>76</v>
      </c>
      <c r="E138" s="126">
        <v>36</v>
      </c>
      <c r="F138" s="126">
        <v>93.5</v>
      </c>
      <c r="G138" s="126">
        <v>93.5</v>
      </c>
      <c r="H138" s="126">
        <v>45.137880986937589</v>
      </c>
      <c r="I138" s="126">
        <v>92.583333333333329</v>
      </c>
      <c r="J138" s="126">
        <v>53.590909090909093</v>
      </c>
      <c r="K138" s="126">
        <v>52.007057785619757</v>
      </c>
      <c r="L138" s="126">
        <v>96.04651162790698</v>
      </c>
      <c r="M138" s="126">
        <v>43.695652173913047</v>
      </c>
      <c r="N138" s="126">
        <v>24.8</v>
      </c>
      <c r="O138" s="126">
        <v>11.80952380952381</v>
      </c>
      <c r="P138" s="126">
        <v>10.333333333333334</v>
      </c>
      <c r="Q138" s="126">
        <v>1.444249512670565</v>
      </c>
      <c r="R138" s="126">
        <v>1.1433641975308639</v>
      </c>
      <c r="S138" s="126">
        <v>1.1433641975308639</v>
      </c>
      <c r="T138" s="126">
        <v>1.1433641975308639</v>
      </c>
      <c r="U138" s="126">
        <v>1.1433641975308639</v>
      </c>
      <c r="V138" s="126">
        <v>1.1433641975308639</v>
      </c>
      <c r="W138" s="126">
        <v>1.2916666666666667</v>
      </c>
      <c r="X138" s="126">
        <v>20.130434782608695</v>
      </c>
      <c r="Y138" s="126">
        <v>33.071428571428569</v>
      </c>
      <c r="Z138" s="126">
        <v>30.202217873450749</v>
      </c>
      <c r="AA138" s="126">
        <v>21.36594370096908</v>
      </c>
      <c r="AB138" s="126">
        <v>27</v>
      </c>
      <c r="AC138" s="126">
        <v>0</v>
      </c>
      <c r="AD138" s="126">
        <v>0</v>
      </c>
      <c r="AE138" s="126">
        <v>4.6136509980682545</v>
      </c>
      <c r="AF138" s="126">
        <v>17.237664296487822</v>
      </c>
      <c r="AG138" s="210"/>
      <c r="AH138" s="210"/>
      <c r="AI138" s="210"/>
      <c r="AJ138" s="169">
        <v>2.1117661111671598E-2</v>
      </c>
    </row>
    <row r="139" spans="2:36">
      <c r="B139" s="486"/>
      <c r="C139" s="64" t="s">
        <v>18</v>
      </c>
      <c r="D139" s="67"/>
      <c r="E139" s="126">
        <v>28.58</v>
      </c>
      <c r="F139" s="126">
        <v>22.44</v>
      </c>
      <c r="G139" s="126">
        <v>22.44</v>
      </c>
      <c r="H139" s="126">
        <v>4.665</v>
      </c>
      <c r="I139" s="126">
        <v>22.22</v>
      </c>
      <c r="J139" s="126">
        <v>11.79</v>
      </c>
      <c r="K139" s="126">
        <v>11.79</v>
      </c>
      <c r="L139" s="126">
        <v>20.65</v>
      </c>
      <c r="M139" s="126">
        <v>10.050000000000001</v>
      </c>
      <c r="N139" s="126">
        <v>2.48</v>
      </c>
      <c r="O139" s="126">
        <v>2.48</v>
      </c>
      <c r="P139" s="126">
        <v>2.48</v>
      </c>
      <c r="Q139" s="126">
        <v>0.27440740740740738</v>
      </c>
      <c r="R139" s="126">
        <v>0.27440740740740738</v>
      </c>
      <c r="S139" s="126">
        <v>0.27440740740740738</v>
      </c>
      <c r="T139" s="126">
        <v>0.27440740740740738</v>
      </c>
      <c r="U139" s="126">
        <v>0.27440740740740738</v>
      </c>
      <c r="V139" s="126">
        <v>0.27440740740740738</v>
      </c>
      <c r="W139" s="126">
        <v>0.31</v>
      </c>
      <c r="X139" s="126">
        <v>4.63</v>
      </c>
      <c r="Y139" s="126">
        <v>4.63</v>
      </c>
      <c r="Z139" s="126">
        <v>4.63</v>
      </c>
      <c r="AA139" s="126">
        <v>4.63</v>
      </c>
      <c r="AB139" s="126">
        <v>6.48</v>
      </c>
      <c r="AC139" s="126">
        <v>0</v>
      </c>
      <c r="AD139" s="126">
        <v>0</v>
      </c>
      <c r="AE139" s="126">
        <v>1.1072762395363811</v>
      </c>
      <c r="AF139" s="126">
        <v>1.9047619047619047</v>
      </c>
      <c r="AG139" s="210"/>
      <c r="AH139" s="210"/>
      <c r="AI139" s="210"/>
      <c r="AJ139" s="171">
        <v>1.1503749901214404</v>
      </c>
    </row>
    <row r="140" spans="2:36">
      <c r="B140" s="487"/>
      <c r="C140" s="64" t="s">
        <v>19</v>
      </c>
      <c r="D140" s="67"/>
      <c r="E140" s="126">
        <v>0.67</v>
      </c>
      <c r="F140" s="126">
        <v>0</v>
      </c>
      <c r="G140" s="126">
        <v>0</v>
      </c>
      <c r="H140" s="126">
        <v>1.665</v>
      </c>
      <c r="I140" s="126">
        <v>0</v>
      </c>
      <c r="J140" s="126">
        <v>2</v>
      </c>
      <c r="K140" s="126">
        <v>1.33</v>
      </c>
      <c r="L140" s="126">
        <v>2.5</v>
      </c>
      <c r="M140" s="126">
        <v>1</v>
      </c>
      <c r="N140" s="126">
        <v>14</v>
      </c>
      <c r="O140" s="126">
        <v>3</v>
      </c>
      <c r="P140" s="126">
        <v>0</v>
      </c>
      <c r="Q140" s="126">
        <v>0</v>
      </c>
      <c r="R140" s="126">
        <v>0</v>
      </c>
      <c r="S140" s="126">
        <v>0</v>
      </c>
      <c r="T140" s="126">
        <v>0</v>
      </c>
      <c r="U140" s="126">
        <v>0</v>
      </c>
      <c r="V140" s="126">
        <v>0</v>
      </c>
      <c r="W140" s="126">
        <v>0</v>
      </c>
      <c r="X140" s="126">
        <v>1</v>
      </c>
      <c r="Y140" s="126">
        <v>10</v>
      </c>
      <c r="Z140" s="126">
        <v>8.67</v>
      </c>
      <c r="AA140" s="126">
        <v>2.33</v>
      </c>
      <c r="AB140" s="126">
        <v>0</v>
      </c>
      <c r="AC140" s="126">
        <v>0</v>
      </c>
      <c r="AD140" s="126">
        <v>5</v>
      </c>
      <c r="AE140" s="126">
        <v>0</v>
      </c>
      <c r="AF140" s="126">
        <v>12.95</v>
      </c>
      <c r="AG140" s="210"/>
      <c r="AH140" s="210"/>
      <c r="AI140" s="210"/>
      <c r="AJ140" s="171">
        <v>6.1618181818181821</v>
      </c>
    </row>
    <row r="141" spans="2:36">
      <c r="B141" s="480" t="s">
        <v>49</v>
      </c>
      <c r="C141" s="65" t="s">
        <v>84</v>
      </c>
      <c r="D141" s="68" t="s">
        <v>76</v>
      </c>
      <c r="E141" s="69">
        <f>AVERAGE(E131,E137)</f>
        <v>48.604166666666664</v>
      </c>
      <c r="F141" s="69">
        <f t="shared" ref="F141:AF141" si="16">AVERAGE(F131,F137)</f>
        <v>50</v>
      </c>
      <c r="G141" s="69">
        <f t="shared" si="16"/>
        <v>50</v>
      </c>
      <c r="H141" s="69">
        <f t="shared" si="16"/>
        <v>43.0625</v>
      </c>
      <c r="I141" s="69">
        <f t="shared" si="16"/>
        <v>50</v>
      </c>
      <c r="J141" s="69">
        <f t="shared" si="16"/>
        <v>45.833333333333329</v>
      </c>
      <c r="K141" s="69">
        <f t="shared" si="16"/>
        <v>47.229166666666671</v>
      </c>
      <c r="L141" s="69">
        <f t="shared" si="16"/>
        <v>44.791666666666671</v>
      </c>
      <c r="M141" s="69">
        <f>AVERAGE(M131,M137)</f>
        <v>47.916666666666671</v>
      </c>
      <c r="N141" s="69">
        <f t="shared" si="16"/>
        <v>20.833333333333336</v>
      </c>
      <c r="O141" s="69">
        <f t="shared" si="16"/>
        <v>43.75</v>
      </c>
      <c r="P141" s="69">
        <f t="shared" si="16"/>
        <v>50</v>
      </c>
      <c r="Q141" s="69">
        <f t="shared" si="16"/>
        <v>39.583333333333329</v>
      </c>
      <c r="R141" s="69">
        <f t="shared" si="16"/>
        <v>50</v>
      </c>
      <c r="S141" s="69">
        <f t="shared" si="16"/>
        <v>50</v>
      </c>
      <c r="T141" s="69">
        <f t="shared" si="16"/>
        <v>50</v>
      </c>
      <c r="U141" s="69">
        <f t="shared" si="16"/>
        <v>50</v>
      </c>
      <c r="V141" s="69">
        <f t="shared" si="16"/>
        <v>50</v>
      </c>
      <c r="W141" s="69">
        <f t="shared" si="16"/>
        <v>50</v>
      </c>
      <c r="X141" s="69">
        <f t="shared" si="16"/>
        <v>47.916666666666671</v>
      </c>
      <c r="Y141" s="69">
        <f t="shared" si="16"/>
        <v>29.166666666666668</v>
      </c>
      <c r="Z141" s="69">
        <f t="shared" si="16"/>
        <v>31.937500000000004</v>
      </c>
      <c r="AA141" s="69">
        <f t="shared" si="16"/>
        <v>45.145833333333336</v>
      </c>
      <c r="AB141" s="69">
        <f t="shared" si="16"/>
        <v>50</v>
      </c>
      <c r="AC141" s="69">
        <f t="shared" si="16"/>
        <v>50</v>
      </c>
      <c r="AD141" s="69">
        <f t="shared" si="16"/>
        <v>39.583333333333329</v>
      </c>
      <c r="AE141" s="69">
        <f t="shared" si="16"/>
        <v>50</v>
      </c>
      <c r="AF141" s="69">
        <f t="shared" si="16"/>
        <v>23.020833333333336</v>
      </c>
      <c r="AG141" s="212"/>
      <c r="AH141" s="212"/>
      <c r="AI141" s="212"/>
      <c r="AJ141" s="174">
        <f>AVERAGE(AJ131,AJ137)</f>
        <v>0.44584821428571447</v>
      </c>
    </row>
    <row r="142" spans="2:36">
      <c r="B142" s="480"/>
      <c r="C142" s="65" t="s">
        <v>85</v>
      </c>
      <c r="D142" s="68" t="s">
        <v>76</v>
      </c>
      <c r="E142" s="69">
        <f>AVERAGE(E132,E138)</f>
        <v>18</v>
      </c>
      <c r="F142" s="69">
        <f t="shared" ref="F142:AF142" si="17">AVERAGE(F132,F138)</f>
        <v>46.75</v>
      </c>
      <c r="G142" s="69">
        <f t="shared" si="17"/>
        <v>46.75</v>
      </c>
      <c r="H142" s="69">
        <f t="shared" si="17"/>
        <v>22.568940493468794</v>
      </c>
      <c r="I142" s="69">
        <f t="shared" si="17"/>
        <v>46.291666666666664</v>
      </c>
      <c r="J142" s="69">
        <f t="shared" si="17"/>
        <v>26.795454545454547</v>
      </c>
      <c r="K142" s="69">
        <f t="shared" si="17"/>
        <v>26.003528892809879</v>
      </c>
      <c r="L142" s="69">
        <f t="shared" si="17"/>
        <v>48.02325581395349</v>
      </c>
      <c r="M142" s="69">
        <f t="shared" si="17"/>
        <v>21.847826086956523</v>
      </c>
      <c r="N142" s="69">
        <f t="shared" si="17"/>
        <v>12.4</v>
      </c>
      <c r="O142" s="69">
        <f t="shared" si="17"/>
        <v>5.9047619047619051</v>
      </c>
      <c r="P142" s="69">
        <f t="shared" si="17"/>
        <v>5.166666666666667</v>
      </c>
      <c r="Q142" s="69">
        <f>AVERAGE(Q132,Q138)</f>
        <v>0.7221247563352825</v>
      </c>
      <c r="R142" s="69">
        <f t="shared" si="17"/>
        <v>0.57168209876543197</v>
      </c>
      <c r="S142" s="69">
        <f t="shared" si="17"/>
        <v>0.57168209876543197</v>
      </c>
      <c r="T142" s="69">
        <f t="shared" si="17"/>
        <v>0.57168209876543197</v>
      </c>
      <c r="U142" s="69">
        <f t="shared" si="17"/>
        <v>0.57168209876543197</v>
      </c>
      <c r="V142" s="69">
        <f t="shared" si="17"/>
        <v>0.57168209876543197</v>
      </c>
      <c r="W142" s="69">
        <f t="shared" si="17"/>
        <v>0.64583333333333337</v>
      </c>
      <c r="X142" s="69">
        <f t="shared" si="17"/>
        <v>10.065217391304348</v>
      </c>
      <c r="Y142" s="69">
        <f t="shared" si="17"/>
        <v>16.535714285714285</v>
      </c>
      <c r="Z142" s="69">
        <f t="shared" si="17"/>
        <v>15.101108936725375</v>
      </c>
      <c r="AA142" s="69">
        <f t="shared" si="17"/>
        <v>10.68297185048454</v>
      </c>
      <c r="AB142" s="69">
        <f t="shared" si="17"/>
        <v>13.5</v>
      </c>
      <c r="AC142" s="69">
        <f t="shared" si="17"/>
        <v>0</v>
      </c>
      <c r="AD142" s="69">
        <f t="shared" si="17"/>
        <v>0</v>
      </c>
      <c r="AE142" s="69">
        <f t="shared" si="17"/>
        <v>2.3068254990341273</v>
      </c>
      <c r="AF142" s="69">
        <f t="shared" si="17"/>
        <v>8.6188321482439108</v>
      </c>
      <c r="AG142" s="212"/>
      <c r="AH142" s="212"/>
      <c r="AI142" s="212"/>
      <c r="AJ142" s="174">
        <f>AVERAGE(AJ132,AJ138)</f>
        <v>1.0558830555835799E-2</v>
      </c>
    </row>
    <row r="143" spans="2:36">
      <c r="B143" s="480"/>
      <c r="C143" s="65" t="s">
        <v>18</v>
      </c>
      <c r="D143" s="68"/>
      <c r="E143" s="69">
        <f>AVERAGE(E133,E139)</f>
        <v>14.29</v>
      </c>
      <c r="F143" s="69">
        <f t="shared" ref="F143:AF143" si="18">AVERAGE(F133,F139)</f>
        <v>11.22</v>
      </c>
      <c r="G143" s="69">
        <f t="shared" si="18"/>
        <v>11.22</v>
      </c>
      <c r="H143" s="69">
        <f t="shared" si="18"/>
        <v>2.3325</v>
      </c>
      <c r="I143" s="69">
        <f>AVERAGE(I133,I139)</f>
        <v>11.11</v>
      </c>
      <c r="J143" s="69">
        <f t="shared" si="18"/>
        <v>5.8949999999999996</v>
      </c>
      <c r="K143" s="69">
        <f t="shared" si="18"/>
        <v>5.8949999999999996</v>
      </c>
      <c r="L143" s="69">
        <f t="shared" si="18"/>
        <v>10.324999999999999</v>
      </c>
      <c r="M143" s="69">
        <f t="shared" si="18"/>
        <v>5.0250000000000004</v>
      </c>
      <c r="N143" s="69">
        <f t="shared" si="18"/>
        <v>1.24</v>
      </c>
      <c r="O143" s="69">
        <f t="shared" si="18"/>
        <v>1.24</v>
      </c>
      <c r="P143" s="69">
        <f t="shared" si="18"/>
        <v>1.24</v>
      </c>
      <c r="Q143" s="69">
        <f t="shared" si="18"/>
        <v>0.13720370370370369</v>
      </c>
      <c r="R143" s="69">
        <f>AVERAGE(R133,R139)</f>
        <v>0.13720370370370369</v>
      </c>
      <c r="S143" s="69">
        <f t="shared" si="18"/>
        <v>0.13720370370370369</v>
      </c>
      <c r="T143" s="69">
        <f t="shared" si="18"/>
        <v>0.13720370370370369</v>
      </c>
      <c r="U143" s="69">
        <f t="shared" si="18"/>
        <v>0.13720370370370369</v>
      </c>
      <c r="V143" s="69">
        <f t="shared" si="18"/>
        <v>0.13720370370370369</v>
      </c>
      <c r="W143" s="69">
        <f t="shared" si="18"/>
        <v>0.155</v>
      </c>
      <c r="X143" s="69">
        <f t="shared" si="18"/>
        <v>2.3149999999999999</v>
      </c>
      <c r="Y143" s="69">
        <f t="shared" si="18"/>
        <v>2.3149999999999999</v>
      </c>
      <c r="Z143" s="69">
        <f t="shared" si="18"/>
        <v>2.3149999999999999</v>
      </c>
      <c r="AA143" s="69">
        <f t="shared" si="18"/>
        <v>2.3149999999999999</v>
      </c>
      <c r="AB143" s="69">
        <f t="shared" si="18"/>
        <v>3.24</v>
      </c>
      <c r="AC143" s="69">
        <f t="shared" si="18"/>
        <v>0</v>
      </c>
      <c r="AD143" s="69">
        <f t="shared" si="18"/>
        <v>0</v>
      </c>
      <c r="AE143" s="69">
        <f t="shared" si="18"/>
        <v>0.55363811976819055</v>
      </c>
      <c r="AF143" s="69">
        <f t="shared" si="18"/>
        <v>0.95238095238095233</v>
      </c>
      <c r="AG143" s="212"/>
      <c r="AH143" s="212"/>
      <c r="AI143" s="212"/>
      <c r="AJ143" s="134">
        <f>AVERAGE(AJ133,AJ139)</f>
        <v>0.5751874950607202</v>
      </c>
    </row>
    <row r="144" spans="2:36">
      <c r="B144" s="480"/>
      <c r="C144" s="65" t="s">
        <v>19</v>
      </c>
      <c r="D144" s="68"/>
      <c r="E144" s="69">
        <f>AVERAGE(E134,E140)</f>
        <v>12.335000000000001</v>
      </c>
      <c r="F144" s="69">
        <f t="shared" ref="F144:AF144" si="19">AVERAGE(F134,F140)</f>
        <v>12</v>
      </c>
      <c r="G144" s="69">
        <f t="shared" si="19"/>
        <v>12</v>
      </c>
      <c r="H144" s="69">
        <f t="shared" si="19"/>
        <v>12.8325</v>
      </c>
      <c r="I144" s="69">
        <f t="shared" si="19"/>
        <v>12</v>
      </c>
      <c r="J144" s="69">
        <f t="shared" si="19"/>
        <v>13</v>
      </c>
      <c r="K144" s="69">
        <f>AVERAGE(K134,K140)</f>
        <v>12.664999999999999</v>
      </c>
      <c r="L144" s="69">
        <f t="shared" si="19"/>
        <v>13.25</v>
      </c>
      <c r="M144" s="69">
        <f t="shared" si="19"/>
        <v>12.5</v>
      </c>
      <c r="N144" s="69">
        <f t="shared" si="19"/>
        <v>19</v>
      </c>
      <c r="O144" s="69">
        <f>AVERAGE(O134,O140)</f>
        <v>13.5</v>
      </c>
      <c r="P144" s="69">
        <f t="shared" si="19"/>
        <v>12</v>
      </c>
      <c r="Q144" s="69">
        <f t="shared" si="19"/>
        <v>12</v>
      </c>
      <c r="R144" s="69">
        <f>AVERAGE(R134,R140)</f>
        <v>12</v>
      </c>
      <c r="S144" s="69">
        <f t="shared" si="19"/>
        <v>12</v>
      </c>
      <c r="T144" s="69">
        <f t="shared" si="19"/>
        <v>12</v>
      </c>
      <c r="U144" s="69">
        <f t="shared" si="19"/>
        <v>12</v>
      </c>
      <c r="V144" s="69">
        <f t="shared" si="19"/>
        <v>12</v>
      </c>
      <c r="W144" s="69">
        <f t="shared" si="19"/>
        <v>12</v>
      </c>
      <c r="X144" s="69">
        <f t="shared" si="19"/>
        <v>12.5</v>
      </c>
      <c r="Y144" s="69">
        <f t="shared" si="19"/>
        <v>17</v>
      </c>
      <c r="Z144" s="69">
        <f t="shared" si="19"/>
        <v>16.335000000000001</v>
      </c>
      <c r="AA144" s="69">
        <f t="shared" si="19"/>
        <v>13.164999999999999</v>
      </c>
      <c r="AB144" s="69">
        <f t="shared" si="19"/>
        <v>12</v>
      </c>
      <c r="AC144" s="69">
        <f t="shared" si="19"/>
        <v>12</v>
      </c>
      <c r="AD144" s="69">
        <f t="shared" si="19"/>
        <v>14.5</v>
      </c>
      <c r="AE144" s="69">
        <f t="shared" si="19"/>
        <v>12</v>
      </c>
      <c r="AF144" s="69">
        <f t="shared" si="19"/>
        <v>18.475000000000001</v>
      </c>
      <c r="AG144" s="212"/>
      <c r="AH144" s="212"/>
      <c r="AI144" s="212"/>
      <c r="AJ144" s="134">
        <f>AVERAGE(AJ134,AJ140)</f>
        <v>339.08090909090907</v>
      </c>
    </row>
    <row r="145" spans="2:36">
      <c r="B145" s="482" t="s">
        <v>103</v>
      </c>
      <c r="C145" s="70" t="s">
        <v>156</v>
      </c>
      <c r="D145" s="71"/>
      <c r="E145">
        <v>12</v>
      </c>
      <c r="F145">
        <v>10</v>
      </c>
      <c r="G145">
        <v>10</v>
      </c>
      <c r="H145">
        <v>5.5</v>
      </c>
      <c r="I145">
        <v>5.5</v>
      </c>
      <c r="J145">
        <v>11</v>
      </c>
      <c r="K145">
        <v>11</v>
      </c>
      <c r="L145">
        <v>7</v>
      </c>
      <c r="M145">
        <v>7</v>
      </c>
      <c r="N145">
        <v>10.67</v>
      </c>
      <c r="O145">
        <v>10.67</v>
      </c>
      <c r="P145">
        <v>10.67</v>
      </c>
      <c r="Q145">
        <v>14</v>
      </c>
      <c r="R145">
        <v>11</v>
      </c>
      <c r="S145">
        <v>9</v>
      </c>
      <c r="T145">
        <v>5</v>
      </c>
      <c r="U145">
        <v>5</v>
      </c>
      <c r="V145">
        <v>8</v>
      </c>
      <c r="W145">
        <v>18</v>
      </c>
      <c r="X145">
        <v>8</v>
      </c>
      <c r="Y145">
        <v>5.5</v>
      </c>
      <c r="Z145">
        <v>5.5</v>
      </c>
      <c r="AA145">
        <v>7</v>
      </c>
      <c r="AB145">
        <v>16</v>
      </c>
      <c r="AC145">
        <v>5</v>
      </c>
      <c r="AD145">
        <v>5</v>
      </c>
      <c r="AE145">
        <v>9.67</v>
      </c>
      <c r="AF145">
        <v>7.9</v>
      </c>
      <c r="AG145"/>
      <c r="AH145"/>
      <c r="AI145"/>
      <c r="AJ145" s="173">
        <v>250.57999999999998</v>
      </c>
    </row>
    <row r="146" spans="2:36">
      <c r="B146" s="483"/>
      <c r="C146" s="70" t="s">
        <v>157</v>
      </c>
      <c r="D146" s="71"/>
      <c r="E146">
        <v>0</v>
      </c>
      <c r="F146">
        <v>0</v>
      </c>
      <c r="G146">
        <v>1</v>
      </c>
      <c r="H146">
        <v>1</v>
      </c>
      <c r="I146">
        <v>0</v>
      </c>
      <c r="J146">
        <v>0</v>
      </c>
      <c r="K146">
        <v>0</v>
      </c>
      <c r="L146">
        <v>1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1</v>
      </c>
      <c r="T146">
        <v>0</v>
      </c>
      <c r="U146">
        <v>1</v>
      </c>
      <c r="V146">
        <v>1</v>
      </c>
      <c r="W146">
        <v>0</v>
      </c>
      <c r="X146">
        <v>1</v>
      </c>
      <c r="Y146">
        <v>0</v>
      </c>
      <c r="Z146">
        <v>1</v>
      </c>
      <c r="AA146">
        <v>1</v>
      </c>
      <c r="AB146">
        <v>0</v>
      </c>
      <c r="AC146">
        <v>0</v>
      </c>
      <c r="AD146">
        <v>0</v>
      </c>
      <c r="AE146">
        <v>0</v>
      </c>
      <c r="AF146">
        <v>0</v>
      </c>
      <c r="AG146"/>
      <c r="AH146"/>
      <c r="AI146"/>
      <c r="AJ146" s="134">
        <v>9</v>
      </c>
    </row>
    <row r="147" spans="2:36">
      <c r="B147" s="483"/>
      <c r="C147" s="63" t="s">
        <v>84</v>
      </c>
      <c r="D147" s="66" t="s">
        <v>76</v>
      </c>
      <c r="E147">
        <v>100</v>
      </c>
      <c r="F147">
        <v>100</v>
      </c>
      <c r="G147">
        <v>85.416666666666657</v>
      </c>
      <c r="H147">
        <v>85.416666666666657</v>
      </c>
      <c r="I147">
        <v>100</v>
      </c>
      <c r="J147">
        <v>58.333333333333336</v>
      </c>
      <c r="K147">
        <v>100</v>
      </c>
      <c r="L147">
        <v>54.166666666666664</v>
      </c>
      <c r="M147">
        <v>100</v>
      </c>
      <c r="N147">
        <v>100</v>
      </c>
      <c r="O147">
        <v>100</v>
      </c>
      <c r="P147">
        <v>100</v>
      </c>
      <c r="Q147">
        <v>100</v>
      </c>
      <c r="R147">
        <v>100</v>
      </c>
      <c r="S147">
        <v>91.666666666666657</v>
      </c>
      <c r="T147">
        <v>100</v>
      </c>
      <c r="U147">
        <v>96.541666666666671</v>
      </c>
      <c r="V147">
        <v>95.833333333333343</v>
      </c>
      <c r="W147">
        <v>100</v>
      </c>
      <c r="X147">
        <v>85.416666666666657</v>
      </c>
      <c r="Y147">
        <v>100</v>
      </c>
      <c r="Z147">
        <v>97.916666666666657</v>
      </c>
      <c r="AA147">
        <v>62.5</v>
      </c>
      <c r="AB147">
        <v>100</v>
      </c>
      <c r="AC147">
        <v>100</v>
      </c>
      <c r="AD147">
        <v>68.75</v>
      </c>
      <c r="AE147">
        <v>100</v>
      </c>
      <c r="AF147">
        <v>100</v>
      </c>
      <c r="AG147"/>
      <c r="AH147"/>
      <c r="AI147"/>
      <c r="AJ147" s="169">
        <v>0.92212797619047604</v>
      </c>
    </row>
    <row r="148" spans="2:36">
      <c r="B148" s="483"/>
      <c r="C148" s="63" t="s">
        <v>85</v>
      </c>
      <c r="D148" s="66" t="s">
        <v>76</v>
      </c>
      <c r="E148">
        <v>50</v>
      </c>
      <c r="F148">
        <v>41.666666666666664</v>
      </c>
      <c r="G148">
        <v>48.780487804878049</v>
      </c>
      <c r="H148">
        <v>26.829268292682926</v>
      </c>
      <c r="I148">
        <v>22.916666666666668</v>
      </c>
      <c r="J148">
        <v>78.571428571428569</v>
      </c>
      <c r="K148">
        <v>45.833333333333336</v>
      </c>
      <c r="L148">
        <v>53.846153846153847</v>
      </c>
      <c r="M148">
        <v>29.166666666666668</v>
      </c>
      <c r="N148">
        <v>44.458333333333336</v>
      </c>
      <c r="O148">
        <v>44.458333333333336</v>
      </c>
      <c r="P148">
        <v>44.458333333333336</v>
      </c>
      <c r="Q148">
        <v>58.333333333333336</v>
      </c>
      <c r="R148">
        <v>45.833333333333336</v>
      </c>
      <c r="S148">
        <v>40.909090909090907</v>
      </c>
      <c r="T148">
        <v>20.833333333333332</v>
      </c>
      <c r="U148">
        <v>21.579628830384117</v>
      </c>
      <c r="V148">
        <v>34.782608695652172</v>
      </c>
      <c r="W148">
        <v>75</v>
      </c>
      <c r="X148">
        <v>39.024390243902438</v>
      </c>
      <c r="Y148">
        <v>22.916666666666668</v>
      </c>
      <c r="Z148">
        <v>23.404255319148938</v>
      </c>
      <c r="AA148">
        <v>46.666666666666664</v>
      </c>
      <c r="AB148">
        <v>66.666666666666671</v>
      </c>
      <c r="AC148">
        <v>20.833333333333332</v>
      </c>
      <c r="AD148">
        <v>30.303030303030305</v>
      </c>
      <c r="AE148">
        <v>40.291666666666664</v>
      </c>
      <c r="AF148">
        <v>32.916666666666664</v>
      </c>
      <c r="AG148"/>
      <c r="AH148"/>
      <c r="AI148"/>
      <c r="AJ148" s="169">
        <v>0.404376522988042</v>
      </c>
    </row>
    <row r="149" spans="2:36">
      <c r="B149" s="483"/>
      <c r="C149" s="63" t="s">
        <v>18</v>
      </c>
      <c r="D149" s="66"/>
      <c r="E149">
        <v>12</v>
      </c>
      <c r="F149">
        <v>10</v>
      </c>
      <c r="G149">
        <v>10</v>
      </c>
      <c r="H149">
        <v>5.5</v>
      </c>
      <c r="I149">
        <v>5.5</v>
      </c>
      <c r="J149">
        <v>11</v>
      </c>
      <c r="K149">
        <v>11</v>
      </c>
      <c r="L149">
        <v>7</v>
      </c>
      <c r="M149">
        <v>7</v>
      </c>
      <c r="N149">
        <v>10.67</v>
      </c>
      <c r="O149">
        <v>10.67</v>
      </c>
      <c r="P149">
        <v>10.67</v>
      </c>
      <c r="Q149">
        <v>14</v>
      </c>
      <c r="R149">
        <v>11</v>
      </c>
      <c r="S149">
        <v>9</v>
      </c>
      <c r="T149">
        <v>5</v>
      </c>
      <c r="U149">
        <v>5</v>
      </c>
      <c r="V149">
        <v>8</v>
      </c>
      <c r="W149">
        <v>18</v>
      </c>
      <c r="X149">
        <v>8</v>
      </c>
      <c r="Y149">
        <v>5.5</v>
      </c>
      <c r="Z149">
        <v>5.5</v>
      </c>
      <c r="AA149">
        <v>7</v>
      </c>
      <c r="AB149">
        <v>16</v>
      </c>
      <c r="AC149">
        <v>5</v>
      </c>
      <c r="AD149">
        <v>5</v>
      </c>
      <c r="AE149">
        <v>9.67</v>
      </c>
      <c r="AF149">
        <v>7.9</v>
      </c>
      <c r="AG149"/>
      <c r="AH149"/>
      <c r="AI149"/>
      <c r="AJ149" s="171">
        <v>27.842222222222219</v>
      </c>
    </row>
    <row r="150" spans="2:36">
      <c r="B150" s="484"/>
      <c r="C150" s="63" t="s">
        <v>19</v>
      </c>
      <c r="D150" s="66"/>
      <c r="E150">
        <v>0</v>
      </c>
      <c r="F150">
        <v>0</v>
      </c>
      <c r="G150">
        <v>3.5</v>
      </c>
      <c r="H150">
        <v>3.5</v>
      </c>
      <c r="I150">
        <v>0</v>
      </c>
      <c r="J150">
        <v>0</v>
      </c>
      <c r="K150">
        <v>0</v>
      </c>
      <c r="L150">
        <v>11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2</v>
      </c>
      <c r="T150">
        <v>0</v>
      </c>
      <c r="U150">
        <v>0.83</v>
      </c>
      <c r="V150">
        <v>1</v>
      </c>
      <c r="W150">
        <v>0</v>
      </c>
      <c r="X150">
        <v>3.5</v>
      </c>
      <c r="Y150">
        <v>0</v>
      </c>
      <c r="Z150">
        <v>0.5</v>
      </c>
      <c r="AA150">
        <v>9</v>
      </c>
      <c r="AB150">
        <v>0</v>
      </c>
      <c r="AC150">
        <v>0</v>
      </c>
      <c r="AD150">
        <v>0</v>
      </c>
      <c r="AE150">
        <v>0</v>
      </c>
      <c r="AF150">
        <v>0</v>
      </c>
      <c r="AG150"/>
      <c r="AH150"/>
      <c r="AI150"/>
      <c r="AJ150" s="171">
        <v>3.8699999999999997</v>
      </c>
    </row>
    <row r="151" spans="2:36">
      <c r="B151" s="485" t="s">
        <v>104</v>
      </c>
      <c r="C151" s="113" t="s">
        <v>156</v>
      </c>
      <c r="D151" s="114"/>
      <c r="E151">
        <v>10.199999999999999</v>
      </c>
      <c r="F151">
        <v>4.3499999999999996</v>
      </c>
      <c r="G151">
        <v>4.3499999999999996</v>
      </c>
      <c r="H151">
        <v>2.4500000000000002</v>
      </c>
      <c r="I151">
        <v>2.4500000000000002</v>
      </c>
      <c r="J151">
        <v>2.4500000000000002</v>
      </c>
      <c r="K151">
        <v>2.4500000000000002</v>
      </c>
      <c r="L151">
        <v>4.45</v>
      </c>
      <c r="M151">
        <v>4.45</v>
      </c>
      <c r="N151">
        <v>4.45</v>
      </c>
      <c r="O151">
        <v>4.45</v>
      </c>
      <c r="P151">
        <v>2.6</v>
      </c>
      <c r="Q151">
        <v>2.6</v>
      </c>
      <c r="R151">
        <v>2.6</v>
      </c>
      <c r="S151">
        <v>2.6</v>
      </c>
      <c r="T151">
        <v>2.6</v>
      </c>
      <c r="U151">
        <v>5.5</v>
      </c>
      <c r="V151">
        <v>5.5</v>
      </c>
      <c r="W151">
        <v>3.6</v>
      </c>
      <c r="X151">
        <v>3.9</v>
      </c>
      <c r="Y151">
        <v>6.3</v>
      </c>
      <c r="Z151">
        <v>2.8</v>
      </c>
      <c r="AA151">
        <v>9.1999999999999993</v>
      </c>
      <c r="AB151">
        <v>0</v>
      </c>
      <c r="AC151">
        <v>0</v>
      </c>
      <c r="AD151">
        <v>0</v>
      </c>
      <c r="AE151">
        <v>0</v>
      </c>
      <c r="AF151">
        <v>0</v>
      </c>
      <c r="AG151"/>
      <c r="AH151"/>
      <c r="AI151"/>
      <c r="AJ151" s="173">
        <v>96.300000000000011</v>
      </c>
    </row>
    <row r="152" spans="2:36">
      <c r="B152" s="486"/>
      <c r="C152" s="113" t="s">
        <v>157</v>
      </c>
      <c r="D152" s="114"/>
      <c r="E152">
        <v>0</v>
      </c>
      <c r="F152">
        <v>0</v>
      </c>
      <c r="G152">
        <v>1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/>
      <c r="AH152"/>
      <c r="AI152"/>
      <c r="AJ152" s="134">
        <v>1</v>
      </c>
    </row>
    <row r="153" spans="2:36">
      <c r="B153" s="486"/>
      <c r="C153" s="64" t="s">
        <v>84</v>
      </c>
      <c r="D153" s="67" t="s">
        <v>76</v>
      </c>
      <c r="E153">
        <v>100</v>
      </c>
      <c r="F153">
        <v>100</v>
      </c>
      <c r="G153">
        <v>95.833333333333343</v>
      </c>
      <c r="H153">
        <v>100</v>
      </c>
      <c r="I153">
        <v>100</v>
      </c>
      <c r="J153">
        <v>100</v>
      </c>
      <c r="K153">
        <v>100</v>
      </c>
      <c r="L153">
        <v>100</v>
      </c>
      <c r="M153">
        <v>100</v>
      </c>
      <c r="N153">
        <v>100</v>
      </c>
      <c r="O153">
        <v>70.833333333333343</v>
      </c>
      <c r="P153">
        <v>100</v>
      </c>
      <c r="Q153">
        <v>100</v>
      </c>
      <c r="R153">
        <v>100</v>
      </c>
      <c r="S153">
        <v>100</v>
      </c>
      <c r="T153">
        <v>100</v>
      </c>
      <c r="U153">
        <v>100</v>
      </c>
      <c r="V153">
        <v>100</v>
      </c>
      <c r="W153">
        <v>100</v>
      </c>
      <c r="X153">
        <v>100</v>
      </c>
      <c r="Y153">
        <v>100</v>
      </c>
      <c r="Z153">
        <v>100</v>
      </c>
      <c r="AA153">
        <v>100</v>
      </c>
      <c r="AB153">
        <v>100</v>
      </c>
      <c r="AC153">
        <v>100</v>
      </c>
      <c r="AD153">
        <v>100</v>
      </c>
      <c r="AE153">
        <v>0</v>
      </c>
      <c r="AF153">
        <v>79.166666666666657</v>
      </c>
      <c r="AG153"/>
      <c r="AH153"/>
      <c r="AI153"/>
      <c r="AJ153" s="169">
        <v>0.94494047619047605</v>
      </c>
    </row>
    <row r="154" spans="2:36">
      <c r="B154" s="486"/>
      <c r="C154" s="64" t="s">
        <v>85</v>
      </c>
      <c r="D154" s="67" t="s">
        <v>76</v>
      </c>
      <c r="E154">
        <v>42.499999999999993</v>
      </c>
      <c r="F154">
        <v>18.124999999999996</v>
      </c>
      <c r="G154">
        <v>18.913043478260867</v>
      </c>
      <c r="H154">
        <v>10.208333333333334</v>
      </c>
      <c r="I154">
        <v>10.208333333333334</v>
      </c>
      <c r="J154">
        <v>10.208333333333334</v>
      </c>
      <c r="K154">
        <v>10.208333333333334</v>
      </c>
      <c r="L154">
        <v>18.541666666666668</v>
      </c>
      <c r="M154">
        <v>18.541666666666668</v>
      </c>
      <c r="N154">
        <v>18.541666666666668</v>
      </c>
      <c r="O154">
        <v>26.176470588235293</v>
      </c>
      <c r="P154">
        <v>10.833333333333334</v>
      </c>
      <c r="Q154">
        <v>10.833333333333334</v>
      </c>
      <c r="R154">
        <v>10.833333333333334</v>
      </c>
      <c r="S154">
        <v>10.833333333333334</v>
      </c>
      <c r="T154">
        <v>10.833333333333334</v>
      </c>
      <c r="U154">
        <v>22.916666666666668</v>
      </c>
      <c r="V154">
        <v>22.916666666666668</v>
      </c>
      <c r="W154">
        <v>15</v>
      </c>
      <c r="X154">
        <v>16.25</v>
      </c>
      <c r="Y154">
        <v>26.25</v>
      </c>
      <c r="Z154">
        <v>11.666666666666666</v>
      </c>
      <c r="AA154">
        <v>38.333333333333329</v>
      </c>
      <c r="AB154">
        <v>0</v>
      </c>
      <c r="AC154">
        <v>0</v>
      </c>
      <c r="AD154">
        <v>0</v>
      </c>
      <c r="AE154">
        <v>0</v>
      </c>
      <c r="AF154">
        <v>0</v>
      </c>
      <c r="AG154"/>
      <c r="AH154"/>
      <c r="AI154"/>
      <c r="AJ154" s="169">
        <v>0.151653543307087</v>
      </c>
    </row>
    <row r="155" spans="2:36">
      <c r="B155" s="486"/>
      <c r="C155" s="64" t="s">
        <v>18</v>
      </c>
      <c r="D155" s="67"/>
      <c r="E155">
        <v>10.199999999999999</v>
      </c>
      <c r="F155">
        <v>4.3499999999999996</v>
      </c>
      <c r="G155">
        <v>4.3499999999999996</v>
      </c>
      <c r="H155">
        <v>2.4500000000000002</v>
      </c>
      <c r="I155">
        <v>2.4500000000000002</v>
      </c>
      <c r="J155">
        <v>2.4500000000000002</v>
      </c>
      <c r="K155">
        <v>2.4500000000000002</v>
      </c>
      <c r="L155">
        <v>4.45</v>
      </c>
      <c r="M155">
        <v>4.45</v>
      </c>
      <c r="N155">
        <v>4.45</v>
      </c>
      <c r="O155">
        <v>4.45</v>
      </c>
      <c r="P155">
        <v>2.6</v>
      </c>
      <c r="Q155">
        <v>2.6</v>
      </c>
      <c r="R155">
        <v>2.6</v>
      </c>
      <c r="S155">
        <v>2.6</v>
      </c>
      <c r="T155">
        <v>2.6</v>
      </c>
      <c r="U155">
        <v>5.5</v>
      </c>
      <c r="V155">
        <v>5.5</v>
      </c>
      <c r="W155">
        <v>3.6</v>
      </c>
      <c r="X155">
        <v>3.9</v>
      </c>
      <c r="Y155">
        <v>6.3</v>
      </c>
      <c r="Z155">
        <v>2.8</v>
      </c>
      <c r="AA155">
        <v>9.1999999999999993</v>
      </c>
      <c r="AB155">
        <v>0</v>
      </c>
      <c r="AC155">
        <v>0</v>
      </c>
      <c r="AD155">
        <v>0</v>
      </c>
      <c r="AE155">
        <v>0</v>
      </c>
      <c r="AF155">
        <v>0</v>
      </c>
      <c r="AG155"/>
      <c r="AH155"/>
      <c r="AI155"/>
      <c r="AJ155" s="171">
        <v>96.300000000000011</v>
      </c>
    </row>
    <row r="156" spans="2:36">
      <c r="B156" s="487"/>
      <c r="C156" s="64" t="s">
        <v>19</v>
      </c>
      <c r="D156" s="67"/>
      <c r="E156">
        <v>0</v>
      </c>
      <c r="F156">
        <v>0</v>
      </c>
      <c r="G156">
        <v>1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24</v>
      </c>
      <c r="AF156">
        <v>5</v>
      </c>
      <c r="AG156"/>
      <c r="AH156"/>
      <c r="AI156"/>
      <c r="AJ156" s="171">
        <v>30</v>
      </c>
    </row>
    <row r="157" spans="2:36">
      <c r="B157" s="482" t="s">
        <v>105</v>
      </c>
      <c r="C157" s="70" t="s">
        <v>156</v>
      </c>
      <c r="D157" s="71"/>
      <c r="E157">
        <v>12</v>
      </c>
      <c r="F157">
        <v>11.5</v>
      </c>
      <c r="G157">
        <v>11.5</v>
      </c>
      <c r="H157">
        <v>2.5</v>
      </c>
      <c r="I157">
        <v>2.5</v>
      </c>
      <c r="J157">
        <v>2.5</v>
      </c>
      <c r="K157">
        <v>2.5</v>
      </c>
      <c r="L157">
        <v>9</v>
      </c>
      <c r="M157">
        <v>3</v>
      </c>
      <c r="N157">
        <v>3</v>
      </c>
      <c r="O157">
        <v>3</v>
      </c>
      <c r="P157">
        <v>3</v>
      </c>
      <c r="Q157">
        <v>11</v>
      </c>
      <c r="R157">
        <v>15</v>
      </c>
      <c r="S157">
        <v>4</v>
      </c>
      <c r="T157">
        <v>6</v>
      </c>
      <c r="U157">
        <v>11</v>
      </c>
      <c r="V157">
        <v>13</v>
      </c>
      <c r="W157">
        <v>12</v>
      </c>
      <c r="X157">
        <v>4</v>
      </c>
      <c r="Y157">
        <v>11</v>
      </c>
      <c r="Z157">
        <v>4</v>
      </c>
      <c r="AA157">
        <v>15</v>
      </c>
      <c r="AB157">
        <v>18</v>
      </c>
      <c r="AC157">
        <v>3</v>
      </c>
      <c r="AD157">
        <v>3</v>
      </c>
      <c r="AE157">
        <v>9.5</v>
      </c>
      <c r="AF157">
        <v>15</v>
      </c>
      <c r="AG157"/>
      <c r="AH157"/>
      <c r="AI157"/>
      <c r="AJ157" s="173">
        <v>220.5</v>
      </c>
    </row>
    <row r="158" spans="2:36">
      <c r="B158" s="483"/>
      <c r="C158" s="70" t="s">
        <v>157</v>
      </c>
      <c r="D158" s="71"/>
      <c r="E158">
        <v>0</v>
      </c>
      <c r="F158">
        <v>0</v>
      </c>
      <c r="G158">
        <v>1</v>
      </c>
      <c r="H158">
        <v>0</v>
      </c>
      <c r="I158">
        <v>0</v>
      </c>
      <c r="J158">
        <v>0</v>
      </c>
      <c r="K158">
        <v>0</v>
      </c>
      <c r="L158">
        <v>1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1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1</v>
      </c>
      <c r="AF158">
        <v>0</v>
      </c>
      <c r="AG158"/>
      <c r="AH158"/>
      <c r="AI158"/>
      <c r="AJ158" s="134">
        <v>4</v>
      </c>
    </row>
    <row r="159" spans="2:36">
      <c r="B159" s="483"/>
      <c r="C159" s="70" t="s">
        <v>84</v>
      </c>
      <c r="D159" s="71" t="s">
        <v>76</v>
      </c>
      <c r="E159">
        <v>100</v>
      </c>
      <c r="F159">
        <v>100</v>
      </c>
      <c r="G159">
        <v>84.375</v>
      </c>
      <c r="H159">
        <v>100</v>
      </c>
      <c r="I159">
        <v>41.666666666666671</v>
      </c>
      <c r="J159">
        <v>100</v>
      </c>
      <c r="K159">
        <v>100</v>
      </c>
      <c r="L159">
        <v>98.625</v>
      </c>
      <c r="M159">
        <v>91.666666666666657</v>
      </c>
      <c r="N159">
        <v>100</v>
      </c>
      <c r="O159">
        <v>58.333333333333336</v>
      </c>
      <c r="P159">
        <v>100</v>
      </c>
      <c r="Q159">
        <v>100</v>
      </c>
      <c r="R159">
        <v>95.5</v>
      </c>
      <c r="S159">
        <v>100</v>
      </c>
      <c r="T159">
        <v>100</v>
      </c>
      <c r="U159">
        <v>100</v>
      </c>
      <c r="V159">
        <v>100</v>
      </c>
      <c r="W159">
        <v>95.833333333333343</v>
      </c>
      <c r="X159">
        <v>100</v>
      </c>
      <c r="Y159">
        <v>95.833333333333343</v>
      </c>
      <c r="Z159">
        <v>100</v>
      </c>
      <c r="AA159">
        <v>100</v>
      </c>
      <c r="AB159">
        <v>100</v>
      </c>
      <c r="AC159">
        <v>100</v>
      </c>
      <c r="AD159">
        <v>100</v>
      </c>
      <c r="AE159">
        <v>89.583333333333343</v>
      </c>
      <c r="AF159">
        <v>100</v>
      </c>
      <c r="AG159"/>
      <c r="AH159"/>
      <c r="AI159"/>
      <c r="AJ159" s="169">
        <v>0.94693452380952403</v>
      </c>
    </row>
    <row r="160" spans="2:36">
      <c r="B160" s="483"/>
      <c r="C160" s="63" t="s">
        <v>85</v>
      </c>
      <c r="D160" s="66" t="s">
        <v>76</v>
      </c>
      <c r="E160">
        <v>50</v>
      </c>
      <c r="F160">
        <v>47.916666666666664</v>
      </c>
      <c r="G160">
        <v>56.790123456790127</v>
      </c>
      <c r="H160">
        <v>10.416666666666666</v>
      </c>
      <c r="I160">
        <v>25</v>
      </c>
      <c r="J160">
        <v>10.416666666666666</v>
      </c>
      <c r="K160">
        <v>10.416666666666666</v>
      </c>
      <c r="L160">
        <v>38.022813688212928</v>
      </c>
      <c r="M160">
        <v>13.636363636363637</v>
      </c>
      <c r="N160">
        <v>12.5</v>
      </c>
      <c r="O160">
        <v>21.428571428571427</v>
      </c>
      <c r="P160">
        <v>12.5</v>
      </c>
      <c r="Q160">
        <v>45.833333333333336</v>
      </c>
      <c r="R160">
        <v>65.445026178010465</v>
      </c>
      <c r="S160">
        <v>16.666666666666668</v>
      </c>
      <c r="T160">
        <v>25</v>
      </c>
      <c r="U160">
        <v>45.833333333333336</v>
      </c>
      <c r="V160">
        <v>54.166666666666664</v>
      </c>
      <c r="W160">
        <v>52.173913043478258</v>
      </c>
      <c r="X160">
        <v>16.666666666666668</v>
      </c>
      <c r="Y160">
        <v>47.826086956521742</v>
      </c>
      <c r="Z160">
        <v>16.666666666666668</v>
      </c>
      <c r="AA160">
        <v>62.5</v>
      </c>
      <c r="AB160">
        <v>75</v>
      </c>
      <c r="AC160">
        <v>12.5</v>
      </c>
      <c r="AD160">
        <v>12.5</v>
      </c>
      <c r="AE160">
        <v>44.186046511627907</v>
      </c>
      <c r="AF160">
        <v>62.5</v>
      </c>
      <c r="AG160"/>
      <c r="AH160"/>
      <c r="AI160"/>
      <c r="AJ160" s="169">
        <v>0.34651287047804602</v>
      </c>
    </row>
    <row r="161" spans="2:36">
      <c r="B161" s="483"/>
      <c r="C161" s="63" t="s">
        <v>18</v>
      </c>
      <c r="D161" s="66"/>
      <c r="E161">
        <v>12</v>
      </c>
      <c r="F161">
        <v>11.5</v>
      </c>
      <c r="G161">
        <v>11.5</v>
      </c>
      <c r="H161">
        <v>2.5</v>
      </c>
      <c r="I161">
        <v>2.5</v>
      </c>
      <c r="J161">
        <v>2.5</v>
      </c>
      <c r="K161">
        <v>2.5</v>
      </c>
      <c r="L161">
        <v>9</v>
      </c>
      <c r="M161">
        <v>3</v>
      </c>
      <c r="N161">
        <v>3</v>
      </c>
      <c r="O161">
        <v>3</v>
      </c>
      <c r="P161">
        <v>3</v>
      </c>
      <c r="Q161">
        <v>11</v>
      </c>
      <c r="R161">
        <v>15</v>
      </c>
      <c r="S161">
        <v>4</v>
      </c>
      <c r="T161">
        <v>6</v>
      </c>
      <c r="U161">
        <v>11</v>
      </c>
      <c r="V161">
        <v>13</v>
      </c>
      <c r="W161">
        <v>12</v>
      </c>
      <c r="X161">
        <v>4</v>
      </c>
      <c r="Y161">
        <v>11</v>
      </c>
      <c r="Z161">
        <v>4</v>
      </c>
      <c r="AA161">
        <v>15</v>
      </c>
      <c r="AB161">
        <v>18</v>
      </c>
      <c r="AC161">
        <v>3</v>
      </c>
      <c r="AD161">
        <v>3</v>
      </c>
      <c r="AE161">
        <v>9.5</v>
      </c>
      <c r="AF161">
        <v>15</v>
      </c>
      <c r="AG161"/>
      <c r="AH161"/>
      <c r="AI161"/>
      <c r="AJ161" s="171">
        <v>55.125</v>
      </c>
    </row>
    <row r="162" spans="2:36">
      <c r="B162" s="484"/>
      <c r="C162" s="63" t="s">
        <v>19</v>
      </c>
      <c r="D162" s="66"/>
      <c r="E162">
        <v>0</v>
      </c>
      <c r="F162">
        <v>0</v>
      </c>
      <c r="G162">
        <v>3.67</v>
      </c>
      <c r="H162">
        <v>0</v>
      </c>
      <c r="I162">
        <v>0</v>
      </c>
      <c r="J162">
        <v>0</v>
      </c>
      <c r="K162">
        <v>0</v>
      </c>
      <c r="L162">
        <v>0.33</v>
      </c>
      <c r="M162">
        <v>2</v>
      </c>
      <c r="N162">
        <v>0</v>
      </c>
      <c r="O162">
        <v>0</v>
      </c>
      <c r="P162">
        <v>0</v>
      </c>
      <c r="Q162">
        <v>0</v>
      </c>
      <c r="R162">
        <v>1.08</v>
      </c>
      <c r="S162">
        <v>0</v>
      </c>
      <c r="T162">
        <v>0</v>
      </c>
      <c r="U162">
        <v>0</v>
      </c>
      <c r="V162">
        <v>0</v>
      </c>
      <c r="W162">
        <v>1</v>
      </c>
      <c r="X162">
        <v>0</v>
      </c>
      <c r="Y162">
        <v>1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2.5</v>
      </c>
      <c r="AF162">
        <v>0</v>
      </c>
      <c r="AG162"/>
      <c r="AH162"/>
      <c r="AI162"/>
      <c r="AJ162" s="171">
        <v>2.895</v>
      </c>
    </row>
    <row r="163" spans="2:36">
      <c r="B163" s="480" t="s">
        <v>70</v>
      </c>
      <c r="C163" s="65" t="s">
        <v>84</v>
      </c>
      <c r="D163" s="68" t="s">
        <v>76</v>
      </c>
      <c r="E163" s="69">
        <f>AVERAGE(E147,E153,E159)</f>
        <v>100</v>
      </c>
      <c r="F163" s="69">
        <f t="shared" ref="F163:AF163" si="20">AVERAGE(F147,F153,F159)</f>
        <v>100</v>
      </c>
      <c r="G163" s="69">
        <f t="shared" si="20"/>
        <v>88.541666666666671</v>
      </c>
      <c r="H163" s="69">
        <f t="shared" si="20"/>
        <v>95.138888888888872</v>
      </c>
      <c r="I163" s="69">
        <f t="shared" si="20"/>
        <v>80.555555555555557</v>
      </c>
      <c r="J163" s="69">
        <f t="shared" si="20"/>
        <v>86.111111111111128</v>
      </c>
      <c r="K163" s="69">
        <f>AVERAGE(K147,K153,K159)</f>
        <v>100</v>
      </c>
      <c r="L163" s="69">
        <f t="shared" si="20"/>
        <v>84.263888888888886</v>
      </c>
      <c r="M163" s="69">
        <f t="shared" si="20"/>
        <v>97.222222222222214</v>
      </c>
      <c r="N163" s="69">
        <f t="shared" si="20"/>
        <v>100</v>
      </c>
      <c r="O163" s="69">
        <f t="shared" si="20"/>
        <v>76.3888888888889</v>
      </c>
      <c r="P163" s="69">
        <f t="shared" si="20"/>
        <v>100</v>
      </c>
      <c r="Q163" s="69">
        <f t="shared" si="20"/>
        <v>100</v>
      </c>
      <c r="R163" s="69">
        <f t="shared" si="20"/>
        <v>98.5</v>
      </c>
      <c r="S163" s="69">
        <f t="shared" si="20"/>
        <v>97.222222222222214</v>
      </c>
      <c r="T163" s="69">
        <f t="shared" si="20"/>
        <v>100</v>
      </c>
      <c r="U163" s="69">
        <f t="shared" si="20"/>
        <v>98.847222222222229</v>
      </c>
      <c r="V163" s="69">
        <f t="shared" si="20"/>
        <v>98.611111111111128</v>
      </c>
      <c r="W163" s="69">
        <f t="shared" si="20"/>
        <v>98.611111111111128</v>
      </c>
      <c r="X163" s="69">
        <f t="shared" si="20"/>
        <v>95.138888888888872</v>
      </c>
      <c r="Y163" s="69">
        <f t="shared" si="20"/>
        <v>98.611111111111128</v>
      </c>
      <c r="Z163" s="69">
        <f t="shared" si="20"/>
        <v>99.305555555555543</v>
      </c>
      <c r="AA163" s="69">
        <f t="shared" si="20"/>
        <v>87.5</v>
      </c>
      <c r="AB163" s="69">
        <f t="shared" si="20"/>
        <v>100</v>
      </c>
      <c r="AC163" s="69">
        <f t="shared" si="20"/>
        <v>100</v>
      </c>
      <c r="AD163" s="69">
        <f t="shared" si="20"/>
        <v>89.583333333333329</v>
      </c>
      <c r="AE163" s="69">
        <f t="shared" si="20"/>
        <v>63.19444444444445</v>
      </c>
      <c r="AF163" s="69">
        <f t="shared" si="20"/>
        <v>93.055555555555543</v>
      </c>
      <c r="AG163" s="212"/>
      <c r="AH163" s="212"/>
      <c r="AI163" s="212"/>
      <c r="AJ163" s="174">
        <f>AVERAGE(AJ147,AJ153,AJ159)</f>
        <v>0.93800099206349197</v>
      </c>
    </row>
    <row r="164" spans="2:36">
      <c r="B164" s="480"/>
      <c r="C164" s="65" t="s">
        <v>85</v>
      </c>
      <c r="D164" s="68" t="s">
        <v>76</v>
      </c>
      <c r="E164" s="69">
        <f>AVERAGE(E148,E154,E160)</f>
        <v>47.5</v>
      </c>
      <c r="F164" s="69">
        <f t="shared" ref="F164:AF164" si="21">AVERAGE(F148,F154,F160)</f>
        <v>35.902777777777771</v>
      </c>
      <c r="G164" s="69">
        <f t="shared" si="21"/>
        <v>41.494551579976353</v>
      </c>
      <c r="H164" s="69">
        <f t="shared" si="21"/>
        <v>15.818089430894309</v>
      </c>
      <c r="I164" s="69">
        <f t="shared" si="21"/>
        <v>19.375</v>
      </c>
      <c r="J164" s="69">
        <f t="shared" si="21"/>
        <v>33.06547619047619</v>
      </c>
      <c r="K164" s="69">
        <f t="shared" si="21"/>
        <v>22.152777777777782</v>
      </c>
      <c r="L164" s="69">
        <f t="shared" si="21"/>
        <v>36.803544733677818</v>
      </c>
      <c r="M164" s="69">
        <f>AVERAGE(M148,M154,M160)</f>
        <v>20.448232323232322</v>
      </c>
      <c r="N164" s="69">
        <f t="shared" si="21"/>
        <v>25.166666666666668</v>
      </c>
      <c r="O164" s="69">
        <f t="shared" si="21"/>
        <v>30.687791783380021</v>
      </c>
      <c r="P164" s="69">
        <f t="shared" si="21"/>
        <v>22.597222222222225</v>
      </c>
      <c r="Q164" s="69">
        <f t="shared" si="21"/>
        <v>38.333333333333336</v>
      </c>
      <c r="R164" s="69">
        <f t="shared" si="21"/>
        <v>40.703897614892377</v>
      </c>
      <c r="S164" s="69">
        <f t="shared" si="21"/>
        <v>22.803030303030301</v>
      </c>
      <c r="T164" s="69">
        <f t="shared" si="21"/>
        <v>18.888888888888889</v>
      </c>
      <c r="U164" s="69">
        <f t="shared" si="21"/>
        <v>30.109876276794704</v>
      </c>
      <c r="V164" s="69">
        <f t="shared" si="21"/>
        <v>37.288647342995169</v>
      </c>
      <c r="W164" s="69">
        <f t="shared" si="21"/>
        <v>47.391304347826086</v>
      </c>
      <c r="X164" s="69">
        <f t="shared" si="21"/>
        <v>23.980352303523034</v>
      </c>
      <c r="Y164" s="69">
        <f t="shared" si="21"/>
        <v>32.330917874396135</v>
      </c>
      <c r="Z164" s="69">
        <f t="shared" si="21"/>
        <v>17.245862884160758</v>
      </c>
      <c r="AA164" s="69">
        <f t="shared" si="21"/>
        <v>49.166666666666664</v>
      </c>
      <c r="AB164" s="69">
        <f t="shared" si="21"/>
        <v>47.222222222222229</v>
      </c>
      <c r="AC164" s="69">
        <f t="shared" si="21"/>
        <v>11.111111111111109</v>
      </c>
      <c r="AD164" s="69">
        <f t="shared" si="21"/>
        <v>14.267676767676768</v>
      </c>
      <c r="AE164" s="69">
        <f t="shared" si="21"/>
        <v>28.159237726098194</v>
      </c>
      <c r="AF164" s="69">
        <f t="shared" si="21"/>
        <v>31.805555555555554</v>
      </c>
      <c r="AG164" s="212"/>
      <c r="AH164" s="212"/>
      <c r="AI164" s="212"/>
      <c r="AJ164" s="174">
        <f>AVERAGE(AJ148,AJ154,AJ160)</f>
        <v>0.30084764559105831</v>
      </c>
    </row>
    <row r="165" spans="2:36">
      <c r="B165" s="480"/>
      <c r="C165" s="65" t="s">
        <v>18</v>
      </c>
      <c r="D165" s="68"/>
      <c r="E165" s="69">
        <f>AVERAGE(E149,E155,E161)</f>
        <v>11.4</v>
      </c>
      <c r="F165" s="69">
        <f t="shared" ref="F165:AF165" si="22">AVERAGE(F149,F155,F161)</f>
        <v>8.6166666666666671</v>
      </c>
      <c r="G165" s="69">
        <f t="shared" si="22"/>
        <v>8.6166666666666671</v>
      </c>
      <c r="H165" s="69">
        <f t="shared" si="22"/>
        <v>3.4833333333333329</v>
      </c>
      <c r="I165" s="69">
        <f t="shared" si="22"/>
        <v>3.4833333333333329</v>
      </c>
      <c r="J165" s="69">
        <f t="shared" si="22"/>
        <v>5.3166666666666664</v>
      </c>
      <c r="K165" s="69">
        <f t="shared" si="22"/>
        <v>5.3166666666666664</v>
      </c>
      <c r="L165" s="69">
        <f>AVERAGE(L149,L155,L161)</f>
        <v>6.8166666666666664</v>
      </c>
      <c r="M165" s="69">
        <f t="shared" si="22"/>
        <v>4.8166666666666664</v>
      </c>
      <c r="N165" s="69">
        <f t="shared" si="22"/>
        <v>6.04</v>
      </c>
      <c r="O165" s="69">
        <f t="shared" si="22"/>
        <v>6.04</v>
      </c>
      <c r="P165" s="69">
        <f>AVERAGE(P149,P155,P161)</f>
        <v>5.4233333333333329</v>
      </c>
      <c r="Q165" s="69">
        <f t="shared" si="22"/>
        <v>9.2000000000000011</v>
      </c>
      <c r="R165" s="69">
        <f t="shared" si="22"/>
        <v>9.5333333333333332</v>
      </c>
      <c r="S165" s="69">
        <f t="shared" si="22"/>
        <v>5.2</v>
      </c>
      <c r="T165" s="69">
        <f t="shared" si="22"/>
        <v>4.5333333333333332</v>
      </c>
      <c r="U165" s="69">
        <f t="shared" si="22"/>
        <v>7.166666666666667</v>
      </c>
      <c r="V165" s="69">
        <f t="shared" si="22"/>
        <v>8.8333333333333339</v>
      </c>
      <c r="W165" s="69">
        <f t="shared" si="22"/>
        <v>11.200000000000001</v>
      </c>
      <c r="X165" s="69">
        <f t="shared" si="22"/>
        <v>5.3</v>
      </c>
      <c r="Y165" s="69">
        <f t="shared" si="22"/>
        <v>7.6000000000000005</v>
      </c>
      <c r="Z165" s="69">
        <f t="shared" si="22"/>
        <v>4.1000000000000005</v>
      </c>
      <c r="AA165" s="69">
        <f t="shared" si="22"/>
        <v>10.4</v>
      </c>
      <c r="AB165" s="69">
        <f t="shared" si="22"/>
        <v>11.333333333333334</v>
      </c>
      <c r="AC165" s="69">
        <f t="shared" si="22"/>
        <v>2.6666666666666665</v>
      </c>
      <c r="AD165" s="69">
        <f t="shared" si="22"/>
        <v>2.6666666666666665</v>
      </c>
      <c r="AE165" s="69">
        <f t="shared" si="22"/>
        <v>6.3900000000000006</v>
      </c>
      <c r="AF165" s="69">
        <f t="shared" si="22"/>
        <v>7.6333333333333329</v>
      </c>
      <c r="AG165" s="212"/>
      <c r="AH165" s="212"/>
      <c r="AI165" s="212"/>
      <c r="AJ165" s="134">
        <f>AVERAGE(AJ149,AJ155,AJ161)</f>
        <v>59.755740740740748</v>
      </c>
    </row>
    <row r="166" spans="2:36">
      <c r="B166" s="480"/>
      <c r="C166" s="65" t="s">
        <v>19</v>
      </c>
      <c r="D166" s="68"/>
      <c r="E166" s="69">
        <f>AVERAGE(E162,E156,E150)</f>
        <v>0</v>
      </c>
      <c r="F166" s="69">
        <f t="shared" ref="F166:AF166" si="23">AVERAGE(F162,F156,F150)</f>
        <v>0</v>
      </c>
      <c r="G166" s="69">
        <f t="shared" si="23"/>
        <v>2.7233333333333332</v>
      </c>
      <c r="H166" s="69">
        <f t="shared" si="23"/>
        <v>1.1666666666666667</v>
      </c>
      <c r="I166" s="69">
        <f t="shared" si="23"/>
        <v>0</v>
      </c>
      <c r="J166" s="69">
        <f t="shared" si="23"/>
        <v>0</v>
      </c>
      <c r="K166" s="69">
        <f t="shared" si="23"/>
        <v>0</v>
      </c>
      <c r="L166" s="69">
        <f t="shared" si="23"/>
        <v>3.7766666666666668</v>
      </c>
      <c r="M166" s="69">
        <f t="shared" si="23"/>
        <v>0.66666666666666663</v>
      </c>
      <c r="N166" s="69">
        <f t="shared" si="23"/>
        <v>0</v>
      </c>
      <c r="O166" s="69">
        <f t="shared" si="23"/>
        <v>0</v>
      </c>
      <c r="P166" s="69">
        <f t="shared" si="23"/>
        <v>0</v>
      </c>
      <c r="Q166" s="69">
        <f>AVERAGE(Q162,Q156,Q150)</f>
        <v>0</v>
      </c>
      <c r="R166" s="69">
        <f t="shared" si="23"/>
        <v>0.36000000000000004</v>
      </c>
      <c r="S166" s="69">
        <f t="shared" si="23"/>
        <v>0.66666666666666663</v>
      </c>
      <c r="T166" s="69">
        <f t="shared" si="23"/>
        <v>0</v>
      </c>
      <c r="U166" s="69">
        <f t="shared" si="23"/>
        <v>0.27666666666666667</v>
      </c>
      <c r="V166" s="69">
        <f t="shared" si="23"/>
        <v>0.33333333333333331</v>
      </c>
      <c r="W166" s="69">
        <f t="shared" si="23"/>
        <v>0.33333333333333331</v>
      </c>
      <c r="X166" s="69">
        <f t="shared" si="23"/>
        <v>1.1666666666666667</v>
      </c>
      <c r="Y166" s="69">
        <f t="shared" si="23"/>
        <v>0.33333333333333331</v>
      </c>
      <c r="Z166" s="69">
        <f t="shared" si="23"/>
        <v>0.16666666666666666</v>
      </c>
      <c r="AA166" s="69">
        <f t="shared" si="23"/>
        <v>3</v>
      </c>
      <c r="AB166" s="69">
        <f t="shared" si="23"/>
        <v>0</v>
      </c>
      <c r="AC166" s="69">
        <f t="shared" si="23"/>
        <v>0</v>
      </c>
      <c r="AD166" s="69">
        <f t="shared" si="23"/>
        <v>0</v>
      </c>
      <c r="AE166" s="69">
        <f t="shared" si="23"/>
        <v>8.8333333333333339</v>
      </c>
      <c r="AF166" s="69">
        <f t="shared" si="23"/>
        <v>1.6666666666666667</v>
      </c>
      <c r="AG166" s="212"/>
      <c r="AH166" s="212"/>
      <c r="AI166" s="212"/>
      <c r="AJ166" s="134">
        <f>AVERAGE(AJ162,AJ156,AJ150)</f>
        <v>12.255000000000001</v>
      </c>
    </row>
    <row r="167" spans="2:36">
      <c r="B167" s="482" t="s">
        <v>106</v>
      </c>
      <c r="C167" s="70" t="s">
        <v>156</v>
      </c>
      <c r="D167" s="71"/>
      <c r="E167" s="125">
        <v>4.49</v>
      </c>
      <c r="F167" s="125">
        <v>4.49</v>
      </c>
      <c r="G167" s="125">
        <v>4.49</v>
      </c>
      <c r="H167" s="125">
        <v>0.14000000000000001</v>
      </c>
      <c r="I167" s="125">
        <v>0.14000000000000001</v>
      </c>
      <c r="J167" s="125">
        <v>0.77</v>
      </c>
      <c r="K167" s="125">
        <v>0.77</v>
      </c>
      <c r="L167" s="125">
        <v>1.89</v>
      </c>
      <c r="M167" s="125">
        <v>0.72</v>
      </c>
      <c r="N167" s="125">
        <v>0</v>
      </c>
      <c r="O167" s="125">
        <v>0</v>
      </c>
      <c r="P167" s="125">
        <v>0</v>
      </c>
      <c r="Q167" s="125">
        <v>0</v>
      </c>
      <c r="R167" s="125">
        <v>0</v>
      </c>
      <c r="S167" s="125">
        <v>0</v>
      </c>
      <c r="T167" s="125">
        <v>0</v>
      </c>
      <c r="U167" s="125">
        <v>0</v>
      </c>
      <c r="V167" s="125">
        <v>0</v>
      </c>
      <c r="W167" s="125">
        <v>0</v>
      </c>
      <c r="X167" s="125">
        <v>0</v>
      </c>
      <c r="Y167" s="125">
        <v>0</v>
      </c>
      <c r="Z167" s="125">
        <v>0</v>
      </c>
      <c r="AA167" s="125">
        <v>0</v>
      </c>
      <c r="AB167" s="125">
        <v>0</v>
      </c>
      <c r="AC167" s="125">
        <v>0</v>
      </c>
      <c r="AD167" s="125">
        <v>0</v>
      </c>
      <c r="AE167" s="125">
        <v>0</v>
      </c>
      <c r="AF167" s="125">
        <v>0</v>
      </c>
      <c r="AG167" s="211"/>
      <c r="AH167" s="211"/>
      <c r="AI167" s="211"/>
      <c r="AJ167" s="173">
        <v>7.5472590148479854</v>
      </c>
    </row>
    <row r="168" spans="2:36">
      <c r="B168" s="483"/>
      <c r="C168" s="70" t="s">
        <v>157</v>
      </c>
      <c r="D168" s="71"/>
      <c r="E168" s="94">
        <v>0</v>
      </c>
      <c r="F168" s="94">
        <v>1</v>
      </c>
      <c r="G168" s="94">
        <v>0</v>
      </c>
      <c r="H168" s="94">
        <v>0</v>
      </c>
      <c r="I168" s="94">
        <v>0</v>
      </c>
      <c r="J168" s="94">
        <v>0</v>
      </c>
      <c r="K168" s="94">
        <v>0</v>
      </c>
      <c r="L168" s="94">
        <v>1</v>
      </c>
      <c r="M168" s="94">
        <v>1</v>
      </c>
      <c r="N168" s="94">
        <v>1</v>
      </c>
      <c r="O168" s="94">
        <v>0</v>
      </c>
      <c r="P168" s="94">
        <v>0</v>
      </c>
      <c r="Q168" s="94">
        <v>0</v>
      </c>
      <c r="R168" s="94">
        <v>0</v>
      </c>
      <c r="S168" s="94">
        <v>0</v>
      </c>
      <c r="T168" s="94">
        <v>0</v>
      </c>
      <c r="U168" s="94">
        <v>0</v>
      </c>
      <c r="V168" s="94">
        <v>0</v>
      </c>
      <c r="W168" s="94">
        <v>0</v>
      </c>
      <c r="X168" s="94">
        <v>0</v>
      </c>
      <c r="Y168" s="94">
        <v>0</v>
      </c>
      <c r="Z168" s="94">
        <v>0</v>
      </c>
      <c r="AA168" s="94">
        <v>0</v>
      </c>
      <c r="AB168" s="94">
        <v>1</v>
      </c>
      <c r="AC168" s="94">
        <v>0</v>
      </c>
      <c r="AD168" s="94">
        <v>0</v>
      </c>
      <c r="AE168" s="94">
        <v>0</v>
      </c>
      <c r="AF168" s="94">
        <v>0</v>
      </c>
      <c r="AG168" s="207"/>
      <c r="AH168" s="207"/>
      <c r="AI168" s="207"/>
      <c r="AJ168" s="132">
        <v>5</v>
      </c>
    </row>
    <row r="169" spans="2:36">
      <c r="B169" s="483"/>
      <c r="C169" s="70" t="s">
        <v>84</v>
      </c>
      <c r="D169" s="71" t="s">
        <v>76</v>
      </c>
      <c r="E169" s="125">
        <v>100</v>
      </c>
      <c r="F169" s="125">
        <v>97.916666666666657</v>
      </c>
      <c r="G169" s="125">
        <v>100</v>
      </c>
      <c r="H169" s="125">
        <v>100</v>
      </c>
      <c r="I169" s="125">
        <v>100</v>
      </c>
      <c r="J169" s="125">
        <v>100</v>
      </c>
      <c r="K169" s="125">
        <v>62.5</v>
      </c>
      <c r="L169" s="125">
        <v>97.208333333333329</v>
      </c>
      <c r="M169" s="125">
        <v>97.916666666666657</v>
      </c>
      <c r="N169" s="125">
        <v>16.666666666666664</v>
      </c>
      <c r="O169" s="125">
        <v>29.166666666666668</v>
      </c>
      <c r="P169" s="125">
        <v>100</v>
      </c>
      <c r="Q169" s="125">
        <v>100</v>
      </c>
      <c r="R169" s="125">
        <v>91.666666666666657</v>
      </c>
      <c r="S169" s="125">
        <v>100</v>
      </c>
      <c r="T169" s="125">
        <v>100</v>
      </c>
      <c r="U169" s="125">
        <v>100</v>
      </c>
      <c r="V169" s="125">
        <v>100</v>
      </c>
      <c r="W169" s="125">
        <v>100</v>
      </c>
      <c r="X169" s="125">
        <v>100</v>
      </c>
      <c r="Y169" s="125">
        <v>100</v>
      </c>
      <c r="Z169" s="125">
        <v>100</v>
      </c>
      <c r="AA169" s="125">
        <v>100</v>
      </c>
      <c r="AB169" s="125">
        <v>86.125</v>
      </c>
      <c r="AC169" s="125">
        <v>100</v>
      </c>
      <c r="AD169" s="125">
        <v>100</v>
      </c>
      <c r="AE169" s="125">
        <v>100</v>
      </c>
      <c r="AF169" s="125">
        <v>100</v>
      </c>
      <c r="AG169" s="211"/>
      <c r="AH169" s="211"/>
      <c r="AI169" s="211"/>
      <c r="AJ169" s="169">
        <v>0.921130952380952</v>
      </c>
    </row>
    <row r="170" spans="2:36">
      <c r="B170" s="483"/>
      <c r="C170" s="70" t="s">
        <v>85</v>
      </c>
      <c r="D170" s="71" t="s">
        <v>76</v>
      </c>
      <c r="E170" s="125">
        <v>18.708333333333332</v>
      </c>
      <c r="F170" s="125">
        <v>19.106382978723403</v>
      </c>
      <c r="G170" s="125">
        <v>18.708333333333332</v>
      </c>
      <c r="H170" s="125">
        <v>0.58333333333333337</v>
      </c>
      <c r="I170" s="125">
        <v>0.58333333333333337</v>
      </c>
      <c r="J170" s="125">
        <v>3.2083333333333335</v>
      </c>
      <c r="K170" s="125">
        <v>5.1333333333333337</v>
      </c>
      <c r="L170" s="125">
        <v>8.1011573081868846</v>
      </c>
      <c r="M170" s="125">
        <v>3.0638297872340425</v>
      </c>
      <c r="N170" s="125">
        <v>0</v>
      </c>
      <c r="O170" s="125">
        <v>0</v>
      </c>
      <c r="P170" s="125">
        <v>0</v>
      </c>
      <c r="Q170" s="125">
        <v>0</v>
      </c>
      <c r="R170" s="125">
        <v>0</v>
      </c>
      <c r="S170" s="125">
        <v>0</v>
      </c>
      <c r="T170" s="125">
        <v>0</v>
      </c>
      <c r="U170" s="125">
        <v>0</v>
      </c>
      <c r="V170" s="125">
        <v>0</v>
      </c>
      <c r="W170" s="125">
        <v>0</v>
      </c>
      <c r="X170" s="125">
        <v>0</v>
      </c>
      <c r="Y170" s="125">
        <v>0</v>
      </c>
      <c r="Z170" s="125">
        <v>0</v>
      </c>
      <c r="AA170" s="125">
        <v>0</v>
      </c>
      <c r="AB170" s="125">
        <v>0</v>
      </c>
      <c r="AC170" s="125">
        <v>0</v>
      </c>
      <c r="AD170" s="125">
        <v>0</v>
      </c>
      <c r="AE170" s="125">
        <v>0</v>
      </c>
      <c r="AF170" s="125">
        <v>0</v>
      </c>
      <c r="AG170" s="211"/>
      <c r="AH170" s="211"/>
      <c r="AI170" s="211"/>
      <c r="AJ170" s="169">
        <v>1.2192663998138901E-2</v>
      </c>
    </row>
    <row r="171" spans="2:36">
      <c r="B171" s="483"/>
      <c r="C171" s="63" t="s">
        <v>18</v>
      </c>
      <c r="D171" s="66"/>
      <c r="E171" s="125">
        <v>4.49</v>
      </c>
      <c r="F171" s="125">
        <v>4.49</v>
      </c>
      <c r="G171" s="125">
        <v>4.49</v>
      </c>
      <c r="H171" s="125">
        <v>0.14000000000000001</v>
      </c>
      <c r="I171" s="125">
        <v>0.14000000000000001</v>
      </c>
      <c r="J171" s="125">
        <v>0.77</v>
      </c>
      <c r="K171" s="125">
        <v>0.77</v>
      </c>
      <c r="L171" s="125">
        <v>1.89</v>
      </c>
      <c r="M171" s="125">
        <v>0.72</v>
      </c>
      <c r="N171" s="125">
        <v>0</v>
      </c>
      <c r="O171" s="125">
        <v>0</v>
      </c>
      <c r="P171" s="125">
        <v>0</v>
      </c>
      <c r="Q171" s="125">
        <v>0</v>
      </c>
      <c r="R171" s="125">
        <v>0</v>
      </c>
      <c r="S171" s="125">
        <v>0</v>
      </c>
      <c r="T171" s="125">
        <v>0</v>
      </c>
      <c r="U171" s="125">
        <v>0</v>
      </c>
      <c r="V171" s="125">
        <v>0</v>
      </c>
      <c r="W171" s="125">
        <v>0</v>
      </c>
      <c r="X171" s="125">
        <v>0</v>
      </c>
      <c r="Y171" s="125">
        <v>0</v>
      </c>
      <c r="Z171" s="125">
        <v>0</v>
      </c>
      <c r="AA171" s="125">
        <v>0</v>
      </c>
      <c r="AB171" s="125">
        <v>0</v>
      </c>
      <c r="AC171" s="125">
        <v>0</v>
      </c>
      <c r="AD171" s="125">
        <v>0</v>
      </c>
      <c r="AE171" s="125">
        <v>0</v>
      </c>
      <c r="AF171" s="125">
        <v>0</v>
      </c>
      <c r="AG171" s="211"/>
      <c r="AH171" s="211"/>
      <c r="AI171" s="211"/>
      <c r="AJ171" s="171">
        <v>1.5094518029695971</v>
      </c>
    </row>
    <row r="172" spans="2:36">
      <c r="B172" s="484"/>
      <c r="C172" s="63" t="s">
        <v>19</v>
      </c>
      <c r="D172" s="66"/>
      <c r="E172" s="94">
        <v>0</v>
      </c>
      <c r="F172" s="94">
        <v>0.5</v>
      </c>
      <c r="G172" s="94">
        <v>0</v>
      </c>
      <c r="H172" s="94">
        <v>0</v>
      </c>
      <c r="I172" s="94">
        <v>0</v>
      </c>
      <c r="J172" s="94">
        <v>0</v>
      </c>
      <c r="K172" s="94">
        <v>9</v>
      </c>
      <c r="L172" s="94">
        <v>0.67</v>
      </c>
      <c r="M172" s="94">
        <v>0.5</v>
      </c>
      <c r="N172" s="94">
        <v>20</v>
      </c>
      <c r="O172" s="94">
        <v>17</v>
      </c>
      <c r="P172" s="94">
        <v>0</v>
      </c>
      <c r="Q172" s="94">
        <v>0</v>
      </c>
      <c r="R172" s="94">
        <v>2</v>
      </c>
      <c r="S172" s="94">
        <v>0</v>
      </c>
      <c r="T172" s="94">
        <v>0</v>
      </c>
      <c r="U172" s="94">
        <v>0</v>
      </c>
      <c r="V172" s="94">
        <v>0</v>
      </c>
      <c r="W172" s="94">
        <v>0</v>
      </c>
      <c r="X172" s="94">
        <v>0</v>
      </c>
      <c r="Y172" s="94">
        <v>0</v>
      </c>
      <c r="Z172" s="94">
        <v>0</v>
      </c>
      <c r="AA172" s="94">
        <v>0</v>
      </c>
      <c r="AB172" s="94">
        <v>3.33</v>
      </c>
      <c r="AC172" s="94">
        <v>0</v>
      </c>
      <c r="AD172" s="94">
        <v>0</v>
      </c>
      <c r="AE172" s="94">
        <v>0</v>
      </c>
      <c r="AF172" s="94">
        <v>0</v>
      </c>
      <c r="AG172" s="207"/>
      <c r="AH172" s="207"/>
      <c r="AI172" s="207"/>
      <c r="AJ172" s="171">
        <v>10.6</v>
      </c>
    </row>
    <row r="173" spans="2:36">
      <c r="B173" s="485" t="s">
        <v>107</v>
      </c>
      <c r="C173" s="113" t="s">
        <v>156</v>
      </c>
      <c r="D173" s="114"/>
      <c r="E173" s="126">
        <v>0.89</v>
      </c>
      <c r="F173" s="126">
        <v>0.89</v>
      </c>
      <c r="G173" s="126">
        <v>0.89</v>
      </c>
      <c r="H173" s="126">
        <v>0.89</v>
      </c>
      <c r="I173" s="126">
        <v>0.89</v>
      </c>
      <c r="J173" s="126">
        <v>0.89</v>
      </c>
      <c r="K173" s="126">
        <v>0.89</v>
      </c>
      <c r="L173" s="126">
        <v>0.89</v>
      </c>
      <c r="M173" s="126">
        <v>0.89</v>
      </c>
      <c r="N173" s="126">
        <v>0.89</v>
      </c>
      <c r="O173" s="126">
        <v>0.89</v>
      </c>
      <c r="P173" s="126">
        <v>3.52</v>
      </c>
      <c r="Q173" s="126">
        <v>3.06</v>
      </c>
      <c r="R173" s="126">
        <v>4.97</v>
      </c>
      <c r="S173" s="126">
        <v>2.7</v>
      </c>
      <c r="T173" s="126">
        <v>5.38</v>
      </c>
      <c r="U173" s="126">
        <v>4.37</v>
      </c>
      <c r="V173" s="126">
        <v>4.37</v>
      </c>
      <c r="W173" s="126">
        <v>3.22</v>
      </c>
      <c r="X173" s="126">
        <v>4.59</v>
      </c>
      <c r="Y173" s="126">
        <v>1.45</v>
      </c>
      <c r="Z173" s="126">
        <v>4.25</v>
      </c>
      <c r="AA173" s="126">
        <v>3.02</v>
      </c>
      <c r="AB173" s="126">
        <v>3.72</v>
      </c>
      <c r="AC173" s="126">
        <v>0</v>
      </c>
      <c r="AD173" s="126">
        <v>0</v>
      </c>
      <c r="AE173" s="126">
        <v>2.82</v>
      </c>
      <c r="AF173" s="126">
        <v>1.5</v>
      </c>
      <c r="AG173" s="210"/>
      <c r="AH173" s="210"/>
      <c r="AI173" s="210"/>
      <c r="AJ173" s="173">
        <v>29.228899838586354</v>
      </c>
    </row>
    <row r="174" spans="2:36">
      <c r="B174" s="486"/>
      <c r="C174" s="113" t="s">
        <v>157</v>
      </c>
      <c r="D174" s="114"/>
      <c r="E174" s="117">
        <v>0</v>
      </c>
      <c r="F174" s="117">
        <v>0</v>
      </c>
      <c r="G174" s="117">
        <v>0</v>
      </c>
      <c r="H174" s="117">
        <v>0</v>
      </c>
      <c r="I174" s="117">
        <v>0</v>
      </c>
      <c r="J174" s="117">
        <v>0</v>
      </c>
      <c r="K174" s="117">
        <v>0</v>
      </c>
      <c r="L174" s="117">
        <v>1</v>
      </c>
      <c r="M174" s="117">
        <v>0</v>
      </c>
      <c r="N174" s="117">
        <v>1</v>
      </c>
      <c r="O174" s="117">
        <v>0</v>
      </c>
      <c r="P174" s="117">
        <v>0</v>
      </c>
      <c r="Q174" s="117">
        <v>0</v>
      </c>
      <c r="R174" s="117">
        <v>0</v>
      </c>
      <c r="S174" s="117">
        <v>0</v>
      </c>
      <c r="T174" s="117">
        <v>0</v>
      </c>
      <c r="U174" s="117">
        <v>1</v>
      </c>
      <c r="V174" s="117">
        <v>0</v>
      </c>
      <c r="W174" s="117">
        <v>1</v>
      </c>
      <c r="X174" s="117">
        <v>0</v>
      </c>
      <c r="Y174" s="117">
        <v>0</v>
      </c>
      <c r="Z174" s="117">
        <v>0</v>
      </c>
      <c r="AA174" s="117">
        <v>0</v>
      </c>
      <c r="AB174" s="117">
        <v>0</v>
      </c>
      <c r="AC174" s="117">
        <v>0</v>
      </c>
      <c r="AD174" s="117">
        <v>0</v>
      </c>
      <c r="AE174" s="117">
        <v>1</v>
      </c>
      <c r="AF174" s="117">
        <v>0</v>
      </c>
      <c r="AG174" s="209"/>
      <c r="AH174" s="209"/>
      <c r="AI174" s="209"/>
      <c r="AJ174" s="132">
        <v>5</v>
      </c>
    </row>
    <row r="175" spans="2:36">
      <c r="B175" s="486"/>
      <c r="C175" s="113" t="s">
        <v>84</v>
      </c>
      <c r="D175" s="114" t="s">
        <v>76</v>
      </c>
      <c r="E175" s="117">
        <v>0</v>
      </c>
      <c r="F175" s="117">
        <v>0</v>
      </c>
      <c r="G175" s="117">
        <v>0</v>
      </c>
      <c r="H175" s="126">
        <v>0</v>
      </c>
      <c r="I175" s="126">
        <v>25</v>
      </c>
      <c r="J175" s="126">
        <v>100</v>
      </c>
      <c r="K175" s="126">
        <v>100</v>
      </c>
      <c r="L175" s="126">
        <v>66.666666666666657</v>
      </c>
      <c r="M175" s="126">
        <v>100</v>
      </c>
      <c r="N175" s="126">
        <v>87.5</v>
      </c>
      <c r="O175" s="126">
        <v>100</v>
      </c>
      <c r="P175" s="126">
        <v>100</v>
      </c>
      <c r="Q175" s="126">
        <v>100</v>
      </c>
      <c r="R175" s="126">
        <v>100</v>
      </c>
      <c r="S175" s="126">
        <v>100</v>
      </c>
      <c r="T175" s="126">
        <v>62.5</v>
      </c>
      <c r="U175" s="126">
        <v>97.916666666666657</v>
      </c>
      <c r="V175" s="126">
        <v>100</v>
      </c>
      <c r="W175" s="126">
        <v>97.916666666666657</v>
      </c>
      <c r="X175" s="126">
        <v>100</v>
      </c>
      <c r="Y175" s="126">
        <v>95.833333333333343</v>
      </c>
      <c r="Z175" s="126">
        <v>100</v>
      </c>
      <c r="AA175" s="126">
        <v>100</v>
      </c>
      <c r="AB175" s="126">
        <v>100</v>
      </c>
      <c r="AC175" s="126">
        <v>100</v>
      </c>
      <c r="AD175" s="126">
        <v>100</v>
      </c>
      <c r="AE175" s="126">
        <v>93.75</v>
      </c>
      <c r="AF175" s="126">
        <v>100</v>
      </c>
      <c r="AG175" s="210"/>
      <c r="AH175" s="210"/>
      <c r="AI175" s="210"/>
      <c r="AJ175" s="169">
        <v>0.79538690476190499</v>
      </c>
    </row>
    <row r="176" spans="2:36">
      <c r="B176" s="486"/>
      <c r="C176" s="113" t="s">
        <v>85</v>
      </c>
      <c r="D176" s="114" t="s">
        <v>76</v>
      </c>
      <c r="E176" s="126">
        <v>0</v>
      </c>
      <c r="F176" s="126">
        <v>0</v>
      </c>
      <c r="G176" s="126">
        <v>0</v>
      </c>
      <c r="H176" s="126">
        <v>0</v>
      </c>
      <c r="I176" s="126">
        <v>14.833333333333334</v>
      </c>
      <c r="J176" s="126">
        <v>3.7083333333333335</v>
      </c>
      <c r="K176" s="126">
        <v>3.7083333333333335</v>
      </c>
      <c r="L176" s="126">
        <v>5.5625</v>
      </c>
      <c r="M176" s="126">
        <v>3.7083333333333335</v>
      </c>
      <c r="N176" s="126">
        <v>4.2380952380952381</v>
      </c>
      <c r="O176" s="126">
        <v>3.7083333333333335</v>
      </c>
      <c r="P176" s="126">
        <v>14.666666666666666</v>
      </c>
      <c r="Q176" s="126">
        <v>12.75</v>
      </c>
      <c r="R176" s="126">
        <v>20.708333333333332</v>
      </c>
      <c r="S176" s="126">
        <v>11.25</v>
      </c>
      <c r="T176" s="126">
        <v>35.866666666666667</v>
      </c>
      <c r="U176" s="126">
        <v>18.595744680851062</v>
      </c>
      <c r="V176" s="126">
        <v>18.208333333333332</v>
      </c>
      <c r="W176" s="126">
        <v>13.702127659574469</v>
      </c>
      <c r="X176" s="126">
        <v>19.125</v>
      </c>
      <c r="Y176" s="126">
        <v>6.3043478260869561</v>
      </c>
      <c r="Z176" s="126">
        <v>17.708333333333332</v>
      </c>
      <c r="AA176" s="126">
        <v>12.583333333333334</v>
      </c>
      <c r="AB176" s="126">
        <v>15.5</v>
      </c>
      <c r="AC176" s="126">
        <v>0</v>
      </c>
      <c r="AD176" s="126">
        <v>0</v>
      </c>
      <c r="AE176" s="126">
        <v>12.533333333333333</v>
      </c>
      <c r="AF176" s="126">
        <v>6.25</v>
      </c>
      <c r="AG176" s="210"/>
      <c r="AH176" s="210"/>
      <c r="AI176" s="210"/>
      <c r="AJ176" s="169">
        <v>5.4684564712041799E-2</v>
      </c>
    </row>
    <row r="177" spans="2:36">
      <c r="B177" s="486"/>
      <c r="C177" s="113" t="s">
        <v>18</v>
      </c>
      <c r="D177" s="114"/>
      <c r="E177" s="126">
        <v>0.89</v>
      </c>
      <c r="F177" s="126">
        <v>0.89</v>
      </c>
      <c r="G177" s="126">
        <v>0.89</v>
      </c>
      <c r="H177" s="126">
        <v>0.89</v>
      </c>
      <c r="I177" s="126">
        <v>0.89</v>
      </c>
      <c r="J177" s="126">
        <v>0.89</v>
      </c>
      <c r="K177" s="126">
        <v>0.89</v>
      </c>
      <c r="L177" s="126">
        <v>0.89</v>
      </c>
      <c r="M177" s="126">
        <v>0.89</v>
      </c>
      <c r="N177" s="126">
        <v>0.89</v>
      </c>
      <c r="O177" s="126">
        <v>0.89</v>
      </c>
      <c r="P177" s="126">
        <v>3.52</v>
      </c>
      <c r="Q177" s="126">
        <v>3.06</v>
      </c>
      <c r="R177" s="126">
        <v>4.97</v>
      </c>
      <c r="S177" s="126">
        <v>2.7</v>
      </c>
      <c r="T177" s="126">
        <v>5.38</v>
      </c>
      <c r="U177" s="126">
        <v>4.37</v>
      </c>
      <c r="V177" s="126">
        <v>4.37</v>
      </c>
      <c r="W177" s="126">
        <v>3.22</v>
      </c>
      <c r="X177" s="126">
        <v>4.59</v>
      </c>
      <c r="Y177" s="126">
        <v>1.45</v>
      </c>
      <c r="Z177" s="126">
        <v>4.25</v>
      </c>
      <c r="AA177" s="126">
        <v>3.02</v>
      </c>
      <c r="AB177" s="126">
        <v>3.72</v>
      </c>
      <c r="AC177" s="126">
        <v>0</v>
      </c>
      <c r="AD177" s="126">
        <v>0</v>
      </c>
      <c r="AE177" s="126">
        <v>2.82</v>
      </c>
      <c r="AF177" s="126">
        <v>1.5</v>
      </c>
      <c r="AG177" s="210"/>
      <c r="AH177" s="210"/>
      <c r="AI177" s="210"/>
      <c r="AJ177" s="172">
        <v>5.845779967717271</v>
      </c>
    </row>
    <row r="178" spans="2:36">
      <c r="B178" s="487"/>
      <c r="C178" s="113" t="s">
        <v>19</v>
      </c>
      <c r="D178" s="114"/>
      <c r="E178" s="117">
        <v>24</v>
      </c>
      <c r="F178" s="117">
        <v>24</v>
      </c>
      <c r="G178" s="117">
        <v>24</v>
      </c>
      <c r="H178" s="117">
        <v>24</v>
      </c>
      <c r="I178" s="117">
        <v>18</v>
      </c>
      <c r="J178" s="117">
        <v>0</v>
      </c>
      <c r="K178" s="117">
        <v>0</v>
      </c>
      <c r="L178" s="117">
        <v>8</v>
      </c>
      <c r="M178" s="117">
        <v>0</v>
      </c>
      <c r="N178" s="117">
        <v>3</v>
      </c>
      <c r="O178" s="117">
        <v>0</v>
      </c>
      <c r="P178" s="117">
        <v>0</v>
      </c>
      <c r="Q178" s="117">
        <v>0</v>
      </c>
      <c r="R178" s="117">
        <v>0</v>
      </c>
      <c r="S178" s="117">
        <v>0</v>
      </c>
      <c r="T178" s="117">
        <v>9</v>
      </c>
      <c r="U178" s="117">
        <v>0.5</v>
      </c>
      <c r="V178" s="117">
        <v>0</v>
      </c>
      <c r="W178" s="117">
        <v>0.5</v>
      </c>
      <c r="X178" s="117">
        <v>0</v>
      </c>
      <c r="Y178" s="117">
        <v>1</v>
      </c>
      <c r="Z178" s="117">
        <v>0</v>
      </c>
      <c r="AA178" s="117">
        <v>0</v>
      </c>
      <c r="AB178" s="117">
        <v>0</v>
      </c>
      <c r="AC178" s="117">
        <v>0</v>
      </c>
      <c r="AD178" s="117">
        <v>0</v>
      </c>
      <c r="AE178" s="117">
        <v>1.5</v>
      </c>
      <c r="AF178" s="117">
        <v>0</v>
      </c>
      <c r="AG178" s="209"/>
      <c r="AH178" s="209"/>
      <c r="AI178" s="209"/>
      <c r="AJ178" s="171">
        <v>27.5</v>
      </c>
    </row>
    <row r="179" spans="2:36">
      <c r="B179" s="482" t="s">
        <v>108</v>
      </c>
      <c r="C179" s="70" t="s">
        <v>156</v>
      </c>
      <c r="D179" s="71"/>
      <c r="E179" s="125">
        <v>1.42</v>
      </c>
      <c r="F179" s="125">
        <v>1.1200000000000001</v>
      </c>
      <c r="G179" s="125">
        <v>1.1200000000000001</v>
      </c>
      <c r="H179" s="125">
        <v>1.1200000000000001</v>
      </c>
      <c r="I179" s="125">
        <v>1.1200000000000001</v>
      </c>
      <c r="J179" s="125">
        <v>0.67</v>
      </c>
      <c r="K179" s="125">
        <v>0.67</v>
      </c>
      <c r="L179" s="125">
        <v>1.72</v>
      </c>
      <c r="M179" s="125">
        <v>1.1200000000000001</v>
      </c>
      <c r="N179" s="125">
        <v>1.27</v>
      </c>
      <c r="O179" s="125">
        <v>1.27</v>
      </c>
      <c r="P179" s="125">
        <v>0.82</v>
      </c>
      <c r="Q179" s="125">
        <v>1.72</v>
      </c>
      <c r="R179" s="125">
        <v>2.3199999999999998</v>
      </c>
      <c r="S179" s="125">
        <v>0.52</v>
      </c>
      <c r="T179" s="125">
        <v>1.1200000000000001</v>
      </c>
      <c r="U179" s="125">
        <v>1.1200000000000001</v>
      </c>
      <c r="V179" s="125">
        <v>0.82</v>
      </c>
      <c r="W179" s="125">
        <v>0.82</v>
      </c>
      <c r="X179" s="125">
        <v>2.92</v>
      </c>
      <c r="Y179" s="125">
        <v>1.1200000000000001</v>
      </c>
      <c r="Z179" s="125">
        <v>1.72</v>
      </c>
      <c r="AA179" s="125">
        <v>0.82</v>
      </c>
      <c r="AB179" s="125">
        <v>1.42</v>
      </c>
      <c r="AC179" s="125">
        <v>1.72</v>
      </c>
      <c r="AD179" s="125">
        <v>1.72</v>
      </c>
      <c r="AE179" s="125">
        <v>1.2442199999999999</v>
      </c>
      <c r="AF179" s="125">
        <v>1.3333333333333333</v>
      </c>
      <c r="AG179" s="211"/>
      <c r="AH179" s="211"/>
      <c r="AI179" s="211"/>
      <c r="AJ179" s="173">
        <v>23.951959689629071</v>
      </c>
    </row>
    <row r="180" spans="2:36">
      <c r="B180" s="483"/>
      <c r="C180" s="70" t="s">
        <v>157</v>
      </c>
      <c r="D180" s="71"/>
      <c r="E180" s="94">
        <v>1</v>
      </c>
      <c r="F180" s="94">
        <v>1</v>
      </c>
      <c r="G180" s="94">
        <v>0</v>
      </c>
      <c r="H180" s="94">
        <v>0</v>
      </c>
      <c r="I180" s="94">
        <v>0</v>
      </c>
      <c r="J180" s="94">
        <v>0</v>
      </c>
      <c r="K180" s="94">
        <v>0</v>
      </c>
      <c r="L180" s="94">
        <v>0</v>
      </c>
      <c r="M180" s="94">
        <v>0</v>
      </c>
      <c r="N180" s="94">
        <v>0</v>
      </c>
      <c r="O180" s="94">
        <v>1</v>
      </c>
      <c r="P180" s="94">
        <v>2</v>
      </c>
      <c r="Q180" s="94">
        <v>3</v>
      </c>
      <c r="R180" s="94">
        <v>0</v>
      </c>
      <c r="S180" s="94">
        <v>0</v>
      </c>
      <c r="T180" s="94">
        <v>0</v>
      </c>
      <c r="U180" s="94">
        <v>0</v>
      </c>
      <c r="V180" s="94">
        <v>0</v>
      </c>
      <c r="W180" s="94">
        <v>0</v>
      </c>
      <c r="X180" s="94">
        <v>0</v>
      </c>
      <c r="Y180" s="94">
        <v>0</v>
      </c>
      <c r="Z180" s="94">
        <v>0</v>
      </c>
      <c r="AA180" s="94">
        <v>0</v>
      </c>
      <c r="AB180" s="94">
        <v>1</v>
      </c>
      <c r="AC180" s="94">
        <v>0</v>
      </c>
      <c r="AD180" s="94">
        <v>0</v>
      </c>
      <c r="AE180" s="94">
        <v>0</v>
      </c>
      <c r="AF180" s="94">
        <v>0</v>
      </c>
      <c r="AG180" s="207"/>
      <c r="AH180" s="207"/>
      <c r="AI180" s="207"/>
      <c r="AJ180" s="132">
        <v>9</v>
      </c>
    </row>
    <row r="181" spans="2:36">
      <c r="B181" s="483"/>
      <c r="C181" s="70" t="s">
        <v>84</v>
      </c>
      <c r="D181" s="71" t="s">
        <v>76</v>
      </c>
      <c r="E181" s="125">
        <v>95.833333333333343</v>
      </c>
      <c r="F181" s="125">
        <v>79.166666666666657</v>
      </c>
      <c r="G181" s="125">
        <v>100</v>
      </c>
      <c r="H181" s="125">
        <v>100</v>
      </c>
      <c r="I181" s="125">
        <v>91.666666666666657</v>
      </c>
      <c r="J181" s="125">
        <v>100</v>
      </c>
      <c r="K181" s="125">
        <v>92.375</v>
      </c>
      <c r="L181" s="125">
        <v>100</v>
      </c>
      <c r="M181" s="125">
        <v>100</v>
      </c>
      <c r="N181" s="125">
        <v>100</v>
      </c>
      <c r="O181" s="125">
        <v>95.833333333333343</v>
      </c>
      <c r="P181" s="125">
        <v>2.083333333333333</v>
      </c>
      <c r="Q181" s="125">
        <v>81.25</v>
      </c>
      <c r="R181" s="125">
        <v>95.833333333333343</v>
      </c>
      <c r="S181" s="125">
        <v>100</v>
      </c>
      <c r="T181" s="125">
        <v>100</v>
      </c>
      <c r="U181" s="125">
        <v>100</v>
      </c>
      <c r="V181" s="125">
        <v>100</v>
      </c>
      <c r="W181" s="125">
        <v>100</v>
      </c>
      <c r="X181" s="125">
        <v>100</v>
      </c>
      <c r="Y181" s="125">
        <v>100</v>
      </c>
      <c r="Z181" s="125">
        <v>100</v>
      </c>
      <c r="AA181" s="125">
        <v>100</v>
      </c>
      <c r="AB181" s="125">
        <v>45.833333333333329</v>
      </c>
      <c r="AC181" s="125">
        <v>75</v>
      </c>
      <c r="AD181" s="125">
        <v>100</v>
      </c>
      <c r="AE181" s="125">
        <v>100</v>
      </c>
      <c r="AF181" s="125">
        <v>29.166666666666668</v>
      </c>
      <c r="AG181" s="211"/>
      <c r="AH181" s="211"/>
      <c r="AI181" s="211"/>
      <c r="AJ181" s="174">
        <v>0.88715773809523801</v>
      </c>
    </row>
    <row r="182" spans="2:36">
      <c r="B182" s="483"/>
      <c r="C182" s="70" t="s">
        <v>85</v>
      </c>
      <c r="D182" s="71" t="s">
        <v>76</v>
      </c>
      <c r="E182" s="125">
        <v>6.1739130434782608</v>
      </c>
      <c r="F182" s="125">
        <v>5.8947368421052637</v>
      </c>
      <c r="G182" s="125">
        <v>4.666666666666667</v>
      </c>
      <c r="H182" s="125">
        <v>4.666666666666667</v>
      </c>
      <c r="I182" s="125">
        <v>5.0909090909090917</v>
      </c>
      <c r="J182" s="125">
        <v>2.7916666666666665</v>
      </c>
      <c r="K182" s="125">
        <v>3.0221019395579609</v>
      </c>
      <c r="L182" s="125">
        <v>7.166666666666667</v>
      </c>
      <c r="M182" s="125">
        <v>4.666666666666667</v>
      </c>
      <c r="N182" s="125">
        <v>5.291666666666667</v>
      </c>
      <c r="O182" s="125">
        <v>5.5217391304347823</v>
      </c>
      <c r="P182" s="125">
        <v>23</v>
      </c>
      <c r="Q182" s="125">
        <v>8.8205128205128212</v>
      </c>
      <c r="R182" s="125">
        <v>10.086956521739129</v>
      </c>
      <c r="S182" s="125">
        <v>2.1666666666666665</v>
      </c>
      <c r="T182" s="125">
        <v>4.666666666666667</v>
      </c>
      <c r="U182" s="125">
        <v>4.666666666666667</v>
      </c>
      <c r="V182" s="125">
        <v>3.4166666666666665</v>
      </c>
      <c r="W182" s="125">
        <v>3.4166666666666665</v>
      </c>
      <c r="X182" s="125">
        <v>12.166666666666666</v>
      </c>
      <c r="Y182" s="125">
        <v>4.666666666666667</v>
      </c>
      <c r="Z182" s="125">
        <v>7.166666666666667</v>
      </c>
      <c r="AA182" s="125">
        <v>3.4166666666666665</v>
      </c>
      <c r="AB182" s="125">
        <v>12.909090909090908</v>
      </c>
      <c r="AC182" s="125">
        <v>9.5555555555555554</v>
      </c>
      <c r="AD182" s="125">
        <v>7.166666666666667</v>
      </c>
      <c r="AE182" s="125">
        <v>5.1842499999999996</v>
      </c>
      <c r="AF182" s="125">
        <v>19.047619047619044</v>
      </c>
      <c r="AG182" s="211"/>
      <c r="AH182" s="211"/>
      <c r="AI182" s="211"/>
      <c r="AJ182" s="174">
        <v>4.0176392119075199E-2</v>
      </c>
    </row>
    <row r="183" spans="2:36">
      <c r="B183" s="483"/>
      <c r="C183" s="63" t="s">
        <v>18</v>
      </c>
      <c r="D183" s="66"/>
      <c r="E183" s="125">
        <v>1.42</v>
      </c>
      <c r="F183" s="125">
        <v>1.1200000000000001</v>
      </c>
      <c r="G183" s="125">
        <v>1.1200000000000001</v>
      </c>
      <c r="H183" s="125">
        <v>1.1200000000000001</v>
      </c>
      <c r="I183" s="125">
        <v>1.1200000000000001</v>
      </c>
      <c r="J183" s="125">
        <v>0.67</v>
      </c>
      <c r="K183" s="125">
        <v>0.67</v>
      </c>
      <c r="L183" s="125">
        <v>1.72</v>
      </c>
      <c r="M183" s="125">
        <v>1.1200000000000001</v>
      </c>
      <c r="N183" s="125">
        <v>1.27</v>
      </c>
      <c r="O183" s="125">
        <v>1.27</v>
      </c>
      <c r="P183" s="125">
        <v>0.41</v>
      </c>
      <c r="Q183" s="125">
        <v>0.57333333333333336</v>
      </c>
      <c r="R183" s="125">
        <v>2.3199999999999998</v>
      </c>
      <c r="S183" s="125">
        <v>0.52</v>
      </c>
      <c r="T183" s="125">
        <v>1.1200000000000001</v>
      </c>
      <c r="U183" s="125">
        <v>1.1200000000000001</v>
      </c>
      <c r="V183" s="125">
        <v>0.82</v>
      </c>
      <c r="W183" s="125">
        <v>0.82</v>
      </c>
      <c r="X183" s="125">
        <v>2.92</v>
      </c>
      <c r="Y183" s="125">
        <v>1.1200000000000001</v>
      </c>
      <c r="Z183" s="125">
        <v>1.72</v>
      </c>
      <c r="AA183" s="125">
        <v>0.82</v>
      </c>
      <c r="AB183" s="125">
        <v>1.42</v>
      </c>
      <c r="AC183" s="125">
        <v>1.72</v>
      </c>
      <c r="AD183" s="125">
        <v>1.72</v>
      </c>
      <c r="AE183" s="125">
        <v>1.2442199999999999</v>
      </c>
      <c r="AF183" s="125">
        <v>1.3333333333333333</v>
      </c>
      <c r="AG183" s="211"/>
      <c r="AH183" s="211"/>
      <c r="AI183" s="211"/>
      <c r="AJ183" s="134">
        <v>2.6613288544032301</v>
      </c>
    </row>
    <row r="184" spans="2:36">
      <c r="B184" s="484"/>
      <c r="C184" s="63" t="s">
        <v>19</v>
      </c>
      <c r="D184" s="66"/>
      <c r="E184" s="125">
        <v>1</v>
      </c>
      <c r="F184" s="94">
        <v>5</v>
      </c>
      <c r="G184" s="94">
        <v>0</v>
      </c>
      <c r="H184" s="125">
        <v>0</v>
      </c>
      <c r="I184" s="94">
        <v>2</v>
      </c>
      <c r="J184" s="94">
        <v>0</v>
      </c>
      <c r="K184" s="94">
        <v>1.83</v>
      </c>
      <c r="L184" s="94">
        <v>0</v>
      </c>
      <c r="M184" s="94">
        <v>0</v>
      </c>
      <c r="N184" s="94">
        <v>0</v>
      </c>
      <c r="O184" s="94">
        <v>1</v>
      </c>
      <c r="P184" s="94">
        <v>11.75</v>
      </c>
      <c r="Q184" s="94">
        <v>1.5</v>
      </c>
      <c r="R184" s="94">
        <v>1</v>
      </c>
      <c r="S184" s="94">
        <v>0</v>
      </c>
      <c r="T184" s="94">
        <v>0</v>
      </c>
      <c r="U184" s="94">
        <v>0</v>
      </c>
      <c r="V184" s="94">
        <v>0</v>
      </c>
      <c r="W184" s="94">
        <v>0</v>
      </c>
      <c r="X184" s="94">
        <v>0</v>
      </c>
      <c r="Y184" s="94">
        <v>0</v>
      </c>
      <c r="Z184" s="94">
        <v>0</v>
      </c>
      <c r="AA184" s="94">
        <v>0</v>
      </c>
      <c r="AB184" s="94">
        <v>13</v>
      </c>
      <c r="AC184" s="94">
        <v>6</v>
      </c>
      <c r="AD184" s="94">
        <v>0</v>
      </c>
      <c r="AE184" s="94">
        <v>0</v>
      </c>
      <c r="AF184" s="94">
        <v>17</v>
      </c>
      <c r="AG184" s="207"/>
      <c r="AH184" s="207"/>
      <c r="AI184" s="207"/>
      <c r="AJ184" s="134">
        <v>8.4255555555555546</v>
      </c>
    </row>
    <row r="185" spans="2:36">
      <c r="B185" s="480" t="s">
        <v>48</v>
      </c>
      <c r="C185" s="65" t="s">
        <v>84</v>
      </c>
      <c r="D185" s="68" t="s">
        <v>76</v>
      </c>
      <c r="E185" s="69">
        <f t="shared" ref="E185:P185" si="24">AVERAGE(E181,E169,E175)</f>
        <v>65.277777777777786</v>
      </c>
      <c r="F185" s="69">
        <f t="shared" si="24"/>
        <v>59.027777777777771</v>
      </c>
      <c r="G185" s="69">
        <f t="shared" si="24"/>
        <v>66.666666666666671</v>
      </c>
      <c r="H185" s="69">
        <f t="shared" si="24"/>
        <v>66.666666666666671</v>
      </c>
      <c r="I185" s="69">
        <f t="shared" si="24"/>
        <v>72.222222222222214</v>
      </c>
      <c r="J185" s="69">
        <f t="shared" si="24"/>
        <v>100</v>
      </c>
      <c r="K185" s="69">
        <f t="shared" si="24"/>
        <v>84.958333333333329</v>
      </c>
      <c r="L185" s="69">
        <f t="shared" si="24"/>
        <v>87.958333333333329</v>
      </c>
      <c r="M185" s="69">
        <f t="shared" si="24"/>
        <v>99.305555555555543</v>
      </c>
      <c r="N185" s="69">
        <f t="shared" si="24"/>
        <v>68.055555555555557</v>
      </c>
      <c r="O185" s="69">
        <f t="shared" si="24"/>
        <v>75</v>
      </c>
      <c r="P185" s="69">
        <f t="shared" si="24"/>
        <v>67.3611111111111</v>
      </c>
      <c r="Q185" s="69">
        <f t="shared" ref="Q185:Y185" si="25">AVERAGE(Q181,Q169,Q175)</f>
        <v>93.75</v>
      </c>
      <c r="R185" s="69">
        <f t="shared" si="25"/>
        <v>95.833333333333329</v>
      </c>
      <c r="S185" s="69">
        <f t="shared" si="25"/>
        <v>100</v>
      </c>
      <c r="T185" s="69">
        <f t="shared" si="25"/>
        <v>87.5</v>
      </c>
      <c r="U185" s="69">
        <f t="shared" si="25"/>
        <v>99.305555555555543</v>
      </c>
      <c r="V185" s="69">
        <f t="shared" si="25"/>
        <v>100</v>
      </c>
      <c r="W185" s="69">
        <f t="shared" si="25"/>
        <v>99.305555555555543</v>
      </c>
      <c r="X185" s="69">
        <f t="shared" si="25"/>
        <v>100</v>
      </c>
      <c r="Y185" s="69">
        <f t="shared" si="25"/>
        <v>98.611111111111128</v>
      </c>
      <c r="Z185" s="69">
        <f>AVERAGE(Z181,Z169,Z175)</f>
        <v>100</v>
      </c>
      <c r="AA185" s="69">
        <f t="shared" ref="AA185:AF185" si="26">AVERAGE(AA181,AA169,AA175)</f>
        <v>100</v>
      </c>
      <c r="AB185" s="69">
        <f t="shared" si="26"/>
        <v>77.319444444444443</v>
      </c>
      <c r="AC185" s="69">
        <f t="shared" si="26"/>
        <v>91.666666666666671</v>
      </c>
      <c r="AD185" s="69">
        <f t="shared" si="26"/>
        <v>100</v>
      </c>
      <c r="AE185" s="69">
        <f t="shared" si="26"/>
        <v>97.916666666666671</v>
      </c>
      <c r="AF185" s="69">
        <f t="shared" si="26"/>
        <v>76.388888888888886</v>
      </c>
      <c r="AG185" s="212"/>
      <c r="AH185" s="212"/>
      <c r="AI185" s="212"/>
      <c r="AJ185" s="174">
        <f>AVERAGE(AJ181,AJ169,AJ175)</f>
        <v>0.86789186507936511</v>
      </c>
    </row>
    <row r="186" spans="2:36">
      <c r="B186" s="480"/>
      <c r="C186" s="65" t="s">
        <v>85</v>
      </c>
      <c r="D186" s="68" t="s">
        <v>76</v>
      </c>
      <c r="E186" s="69">
        <f>AVERAGE(E182,E176,E170)</f>
        <v>8.2940821256038646</v>
      </c>
      <c r="F186" s="69">
        <f t="shared" ref="F186:P186" si="27">AVERAGE(F182,F176,F170)</f>
        <v>8.3337066069428882</v>
      </c>
      <c r="G186" s="69">
        <f t="shared" si="27"/>
        <v>7.791666666666667</v>
      </c>
      <c r="H186" s="69">
        <f t="shared" si="27"/>
        <v>1.75</v>
      </c>
      <c r="I186" s="69">
        <f t="shared" si="27"/>
        <v>6.8358585858585856</v>
      </c>
      <c r="J186" s="69">
        <f t="shared" si="27"/>
        <v>3.2361111111111112</v>
      </c>
      <c r="K186" s="69">
        <f t="shared" si="27"/>
        <v>3.9545895354082092</v>
      </c>
      <c r="L186" s="69">
        <f t="shared" si="27"/>
        <v>6.9434413249511842</v>
      </c>
      <c r="M186" s="69">
        <f t="shared" si="27"/>
        <v>3.8129432624113471</v>
      </c>
      <c r="N186" s="69">
        <f t="shared" si="27"/>
        <v>3.1765873015873018</v>
      </c>
      <c r="O186" s="69">
        <f>AVERAGE(O182,O176,O170)</f>
        <v>3.0766908212560384</v>
      </c>
      <c r="P186" s="69">
        <f t="shared" si="27"/>
        <v>12.555555555555555</v>
      </c>
      <c r="Q186" s="69">
        <f t="shared" ref="Q186:Y186" si="28">AVERAGE(Q182,Q176,Q170)</f>
        <v>7.1901709401709404</v>
      </c>
      <c r="R186" s="69">
        <f t="shared" si="28"/>
        <v>10.265096618357488</v>
      </c>
      <c r="S186" s="69">
        <f t="shared" si="28"/>
        <v>4.4722222222222223</v>
      </c>
      <c r="T186" s="69">
        <f t="shared" si="28"/>
        <v>13.511111111111111</v>
      </c>
      <c r="U186" s="69">
        <f t="shared" si="28"/>
        <v>7.7541371158392431</v>
      </c>
      <c r="V186" s="69">
        <f t="shared" si="28"/>
        <v>7.208333333333333</v>
      </c>
      <c r="W186" s="69">
        <f t="shared" si="28"/>
        <v>5.7062647754137119</v>
      </c>
      <c r="X186" s="69">
        <f t="shared" si="28"/>
        <v>10.430555555555555</v>
      </c>
      <c r="Y186" s="69">
        <f t="shared" si="28"/>
        <v>3.6570048309178742</v>
      </c>
      <c r="Z186" s="69">
        <f>AVERAGE(Z182,Z176,Z170)</f>
        <v>8.2916666666666661</v>
      </c>
      <c r="AA186" s="69">
        <f t="shared" ref="AA186:AF186" si="29">AVERAGE(AA182,AA176,AA170)</f>
        <v>5.333333333333333</v>
      </c>
      <c r="AB186" s="69">
        <f t="shared" si="29"/>
        <v>9.4696969696969688</v>
      </c>
      <c r="AC186" s="69">
        <f t="shared" si="29"/>
        <v>3.1851851851851851</v>
      </c>
      <c r="AD186" s="69">
        <f t="shared" si="29"/>
        <v>2.3888888888888888</v>
      </c>
      <c r="AE186" s="69">
        <f t="shared" si="29"/>
        <v>5.9058611111111112</v>
      </c>
      <c r="AF186" s="69">
        <f t="shared" si="29"/>
        <v>8.4325396825396819</v>
      </c>
      <c r="AG186" s="212"/>
      <c r="AH186" s="212"/>
      <c r="AI186" s="212"/>
      <c r="AJ186" s="174">
        <f>AVERAGE(AJ182,AJ176,AJ170)</f>
        <v>3.5684540276418632E-2</v>
      </c>
    </row>
    <row r="187" spans="2:36">
      <c r="B187" s="480"/>
      <c r="C187" s="65" t="s">
        <v>18</v>
      </c>
      <c r="D187" s="68"/>
      <c r="E187" s="69">
        <f t="shared" ref="E187:P187" si="30">AVERAGE(E183,E177,E171)</f>
        <v>2.2666666666666671</v>
      </c>
      <c r="F187" s="69">
        <f t="shared" si="30"/>
        <v>2.1666666666666665</v>
      </c>
      <c r="G187" s="69">
        <f t="shared" si="30"/>
        <v>2.1666666666666665</v>
      </c>
      <c r="H187" s="69">
        <f>AVERAGE(H183,H177,H171)</f>
        <v>0.71666666666666679</v>
      </c>
      <c r="I187" s="69">
        <f t="shared" si="30"/>
        <v>0.71666666666666679</v>
      </c>
      <c r="J187" s="69">
        <f t="shared" si="30"/>
        <v>0.77666666666666673</v>
      </c>
      <c r="K187" s="69">
        <f t="shared" si="30"/>
        <v>0.77666666666666673</v>
      </c>
      <c r="L187" s="69">
        <f t="shared" si="30"/>
        <v>1.5</v>
      </c>
      <c r="M187" s="69">
        <f t="shared" si="30"/>
        <v>0.91000000000000014</v>
      </c>
      <c r="N187" s="69">
        <f>AVERAGE(N183,N177,N171)</f>
        <v>0.72000000000000008</v>
      </c>
      <c r="O187" s="69">
        <f t="shared" si="30"/>
        <v>0.72000000000000008</v>
      </c>
      <c r="P187" s="69">
        <f t="shared" si="30"/>
        <v>1.31</v>
      </c>
      <c r="Q187" s="69">
        <f t="shared" ref="Q187:Y187" si="31">AVERAGE(Q183,Q177,Q171)</f>
        <v>1.211111111111111</v>
      </c>
      <c r="R187" s="69">
        <f t="shared" si="31"/>
        <v>2.4299999999999997</v>
      </c>
      <c r="S187" s="69">
        <f t="shared" si="31"/>
        <v>1.0733333333333335</v>
      </c>
      <c r="T187" s="69">
        <f t="shared" si="31"/>
        <v>2.1666666666666665</v>
      </c>
      <c r="U187" s="69">
        <f t="shared" si="31"/>
        <v>1.83</v>
      </c>
      <c r="V187" s="69">
        <f t="shared" si="31"/>
        <v>1.7300000000000002</v>
      </c>
      <c r="W187" s="69">
        <f t="shared" si="31"/>
        <v>1.3466666666666667</v>
      </c>
      <c r="X187" s="69">
        <f t="shared" si="31"/>
        <v>2.5033333333333334</v>
      </c>
      <c r="Y187" s="69">
        <f t="shared" si="31"/>
        <v>0.8566666666666668</v>
      </c>
      <c r="Z187" s="69">
        <f>AVERAGE(Z183,Z177,Z171)</f>
        <v>1.99</v>
      </c>
      <c r="AA187" s="69">
        <f t="shared" ref="AA187:AF187" si="32">AVERAGE(AA183,AA177,AA171)</f>
        <v>1.28</v>
      </c>
      <c r="AB187" s="69">
        <f t="shared" si="32"/>
        <v>1.7133333333333336</v>
      </c>
      <c r="AC187" s="69">
        <f t="shared" si="32"/>
        <v>0.57333333333333336</v>
      </c>
      <c r="AD187" s="69">
        <f t="shared" si="32"/>
        <v>0.57333333333333336</v>
      </c>
      <c r="AE187" s="69">
        <f t="shared" si="32"/>
        <v>1.3547399999999998</v>
      </c>
      <c r="AF187" s="69">
        <f t="shared" si="32"/>
        <v>0.94444444444444431</v>
      </c>
      <c r="AG187" s="212"/>
      <c r="AH187" s="212"/>
      <c r="AI187" s="212"/>
      <c r="AJ187" s="134">
        <f>AVERAGE(AJ183,AJ177,AJ171)</f>
        <v>3.3388535416966989</v>
      </c>
    </row>
    <row r="188" spans="2:36">
      <c r="B188" s="480"/>
      <c r="C188" s="65" t="s">
        <v>19</v>
      </c>
      <c r="D188" s="68"/>
      <c r="E188" s="69">
        <f t="shared" ref="E188:P188" si="33">AVERAGE(E184,E178,E172)</f>
        <v>8.3333333333333339</v>
      </c>
      <c r="F188" s="69">
        <f t="shared" si="33"/>
        <v>9.8333333333333339</v>
      </c>
      <c r="G188" s="69">
        <f t="shared" si="33"/>
        <v>8</v>
      </c>
      <c r="H188" s="69">
        <f t="shared" si="33"/>
        <v>8</v>
      </c>
      <c r="I188" s="69">
        <f t="shared" si="33"/>
        <v>6.666666666666667</v>
      </c>
      <c r="J188" s="69">
        <f>AVERAGE(J184,J178,J172)</f>
        <v>0</v>
      </c>
      <c r="K188" s="69">
        <f t="shared" si="33"/>
        <v>3.61</v>
      </c>
      <c r="L188" s="69">
        <f t="shared" si="33"/>
        <v>2.89</v>
      </c>
      <c r="M188" s="69">
        <f>AVERAGE(M184,M178,M172)</f>
        <v>0.16666666666666666</v>
      </c>
      <c r="N188" s="69">
        <f t="shared" si="33"/>
        <v>7.666666666666667</v>
      </c>
      <c r="O188" s="69">
        <f t="shared" si="33"/>
        <v>6</v>
      </c>
      <c r="P188" s="69">
        <f t="shared" si="33"/>
        <v>3.9166666666666665</v>
      </c>
      <c r="Q188" s="69">
        <f t="shared" ref="Q188:Y188" si="34">AVERAGE(Q184,Q178,Q172)</f>
        <v>0.5</v>
      </c>
      <c r="R188" s="69">
        <f>AVERAGE(R184,R178,R172)</f>
        <v>1</v>
      </c>
      <c r="S188" s="69">
        <f t="shared" si="34"/>
        <v>0</v>
      </c>
      <c r="T188" s="69">
        <f t="shared" si="34"/>
        <v>3</v>
      </c>
      <c r="U188" s="69">
        <f t="shared" si="34"/>
        <v>0.16666666666666666</v>
      </c>
      <c r="V188" s="69">
        <f t="shared" si="34"/>
        <v>0</v>
      </c>
      <c r="W188" s="69">
        <f t="shared" si="34"/>
        <v>0.16666666666666666</v>
      </c>
      <c r="X188" s="69">
        <f t="shared" si="34"/>
        <v>0</v>
      </c>
      <c r="Y188" s="69">
        <f t="shared" si="34"/>
        <v>0.33333333333333331</v>
      </c>
      <c r="Z188" s="69">
        <f>AVERAGE(Z184,Z178,Z172)</f>
        <v>0</v>
      </c>
      <c r="AA188" s="69">
        <f t="shared" ref="AA188:AF188" si="35">AVERAGE(AA184,AA178,AA172)</f>
        <v>0</v>
      </c>
      <c r="AB188" s="69">
        <f t="shared" si="35"/>
        <v>5.4433333333333325</v>
      </c>
      <c r="AC188" s="69">
        <f t="shared" si="35"/>
        <v>2</v>
      </c>
      <c r="AD188" s="69">
        <f t="shared" si="35"/>
        <v>0</v>
      </c>
      <c r="AE188" s="69">
        <f t="shared" si="35"/>
        <v>0.5</v>
      </c>
      <c r="AF188" s="69">
        <f t="shared" si="35"/>
        <v>5.666666666666667</v>
      </c>
      <c r="AG188" s="212"/>
      <c r="AH188" s="212"/>
      <c r="AI188" s="212"/>
      <c r="AJ188" s="134">
        <f>AVERAGE(AJ184,AJ178,AJ172)</f>
        <v>15.508518518518519</v>
      </c>
    </row>
    <row r="189" spans="2:36" hidden="1">
      <c r="B189" s="482" t="s">
        <v>34</v>
      </c>
      <c r="C189" s="70" t="s">
        <v>156</v>
      </c>
      <c r="D189" s="71"/>
      <c r="E189" s="125"/>
      <c r="F189" s="125"/>
      <c r="G189" s="125"/>
      <c r="H189" s="125"/>
      <c r="I189" s="125"/>
      <c r="J189" s="125"/>
      <c r="K189" s="125"/>
      <c r="L189" s="125"/>
      <c r="M189" s="125"/>
      <c r="N189" s="125"/>
      <c r="O189" s="125"/>
      <c r="P189" s="125"/>
      <c r="Q189" s="125"/>
      <c r="R189" s="125"/>
      <c r="S189" s="125"/>
      <c r="T189" s="125"/>
      <c r="U189" s="125"/>
      <c r="V189" s="125"/>
      <c r="W189" s="125"/>
      <c r="X189" s="125"/>
      <c r="Y189" s="125"/>
      <c r="Z189" s="125"/>
      <c r="AA189" s="125"/>
      <c r="AB189" s="125"/>
      <c r="AC189" s="125"/>
      <c r="AD189" s="125"/>
      <c r="AE189" s="125"/>
      <c r="AF189" s="125"/>
      <c r="AG189" s="211"/>
      <c r="AH189" s="211"/>
      <c r="AI189" s="211"/>
      <c r="AJ189" s="173"/>
    </row>
    <row r="190" spans="2:36" hidden="1">
      <c r="B190" s="483"/>
      <c r="C190" s="70" t="s">
        <v>157</v>
      </c>
      <c r="D190" s="71"/>
      <c r="E190" s="94"/>
      <c r="F190" s="94"/>
      <c r="G190" s="94"/>
      <c r="H190" s="94"/>
      <c r="I190" s="94"/>
      <c r="J190" s="94"/>
      <c r="K190" s="94"/>
      <c r="L190" s="94"/>
      <c r="M190" s="94"/>
      <c r="N190" s="94"/>
      <c r="O190" s="94"/>
      <c r="P190" s="94"/>
      <c r="Q190" s="94"/>
      <c r="R190" s="94"/>
      <c r="S190" s="94"/>
      <c r="T190" s="94"/>
      <c r="U190" s="94"/>
      <c r="V190" s="94"/>
      <c r="W190" s="94"/>
      <c r="X190" s="94"/>
      <c r="Y190" s="94"/>
      <c r="Z190" s="94"/>
      <c r="AA190" s="94"/>
      <c r="AB190" s="94"/>
      <c r="AC190" s="94"/>
      <c r="AD190" s="94"/>
      <c r="AE190" s="94"/>
      <c r="AF190" s="94"/>
      <c r="AG190" s="207"/>
      <c r="AH190" s="207"/>
      <c r="AI190" s="207"/>
      <c r="AJ190" s="132"/>
    </row>
    <row r="191" spans="2:36" hidden="1">
      <c r="B191" s="483"/>
      <c r="C191" s="70" t="s">
        <v>84</v>
      </c>
      <c r="D191" s="71" t="s">
        <v>76</v>
      </c>
      <c r="E191" s="125"/>
      <c r="F191" s="125"/>
      <c r="G191" s="125"/>
      <c r="H191" s="125"/>
      <c r="I191" s="125"/>
      <c r="J191" s="125"/>
      <c r="K191" s="125"/>
      <c r="L191" s="125"/>
      <c r="M191" s="125"/>
      <c r="N191" s="125"/>
      <c r="O191" s="125"/>
      <c r="P191" s="125"/>
      <c r="Q191" s="125"/>
      <c r="R191" s="125"/>
      <c r="S191" s="125"/>
      <c r="T191" s="125"/>
      <c r="U191" s="125"/>
      <c r="V191" s="125"/>
      <c r="W191" s="125"/>
      <c r="X191" s="125"/>
      <c r="Y191" s="125"/>
      <c r="Z191" s="125"/>
      <c r="AA191" s="125"/>
      <c r="AB191" s="125"/>
      <c r="AC191" s="125"/>
      <c r="AD191" s="125"/>
      <c r="AE191" s="125"/>
      <c r="AF191" s="125"/>
      <c r="AG191" s="211"/>
      <c r="AH191" s="211"/>
      <c r="AI191" s="211"/>
      <c r="AJ191" s="174"/>
    </row>
    <row r="192" spans="2:36" hidden="1">
      <c r="B192" s="483"/>
      <c r="C192" s="70" t="s">
        <v>85</v>
      </c>
      <c r="D192" s="71" t="s">
        <v>76</v>
      </c>
      <c r="E192" s="125"/>
      <c r="F192" s="125"/>
      <c r="G192" s="125"/>
      <c r="H192" s="125"/>
      <c r="I192" s="125"/>
      <c r="J192" s="125"/>
      <c r="K192" s="125"/>
      <c r="L192" s="125"/>
      <c r="M192" s="125"/>
      <c r="N192" s="125"/>
      <c r="O192" s="125"/>
      <c r="P192" s="125"/>
      <c r="Q192" s="125"/>
      <c r="R192" s="125"/>
      <c r="S192" s="125"/>
      <c r="T192" s="125"/>
      <c r="U192" s="125"/>
      <c r="V192" s="125"/>
      <c r="W192" s="125"/>
      <c r="X192" s="125"/>
      <c r="Y192" s="125"/>
      <c r="Z192" s="125"/>
      <c r="AA192" s="125"/>
      <c r="AB192" s="125"/>
      <c r="AC192" s="125"/>
      <c r="AD192" s="125"/>
      <c r="AE192" s="125"/>
      <c r="AF192" s="125"/>
      <c r="AG192" s="211"/>
      <c r="AH192" s="211"/>
      <c r="AI192" s="211"/>
      <c r="AJ192" s="174"/>
    </row>
    <row r="193" spans="2:36" hidden="1">
      <c r="B193" s="483"/>
      <c r="C193" s="63" t="s">
        <v>18</v>
      </c>
      <c r="D193" s="66"/>
      <c r="E193" s="125"/>
      <c r="F193" s="125"/>
      <c r="G193" s="125"/>
      <c r="H193" s="125"/>
      <c r="I193" s="125"/>
      <c r="J193" s="125"/>
      <c r="K193" s="125"/>
      <c r="L193" s="125"/>
      <c r="M193" s="125"/>
      <c r="N193" s="125"/>
      <c r="O193" s="125"/>
      <c r="P193" s="125"/>
      <c r="Q193" s="125"/>
      <c r="R193" s="125"/>
      <c r="S193" s="125"/>
      <c r="T193" s="125"/>
      <c r="U193" s="125"/>
      <c r="V193" s="125"/>
      <c r="W193" s="125"/>
      <c r="X193" s="125"/>
      <c r="Y193" s="125"/>
      <c r="Z193" s="125"/>
      <c r="AA193" s="125"/>
      <c r="AB193" s="125"/>
      <c r="AC193" s="125"/>
      <c r="AD193" s="125"/>
      <c r="AE193" s="125"/>
      <c r="AF193" s="125"/>
      <c r="AG193" s="211"/>
      <c r="AH193" s="211"/>
      <c r="AI193" s="211"/>
      <c r="AJ193" s="134"/>
    </row>
    <row r="194" spans="2:36" hidden="1">
      <c r="B194" s="484"/>
      <c r="C194" s="63" t="s">
        <v>19</v>
      </c>
      <c r="D194" s="66"/>
      <c r="E194" s="94"/>
      <c r="F194" s="94"/>
      <c r="G194" s="94"/>
      <c r="H194" s="94"/>
      <c r="I194" s="94"/>
      <c r="J194" s="94"/>
      <c r="K194" s="94"/>
      <c r="L194" s="94"/>
      <c r="M194" s="94"/>
      <c r="N194" s="94"/>
      <c r="O194" s="94"/>
      <c r="P194" s="94"/>
      <c r="Q194" s="94"/>
      <c r="R194" s="94"/>
      <c r="S194" s="94"/>
      <c r="T194" s="94"/>
      <c r="U194" s="94"/>
      <c r="V194" s="94"/>
      <c r="W194" s="94"/>
      <c r="X194" s="94"/>
      <c r="Y194" s="94"/>
      <c r="Z194" s="94"/>
      <c r="AA194" s="94"/>
      <c r="AB194" s="94"/>
      <c r="AC194" s="94"/>
      <c r="AD194" s="94"/>
      <c r="AE194" s="94"/>
      <c r="AF194" s="94"/>
      <c r="AG194" s="207"/>
      <c r="AH194" s="207"/>
      <c r="AI194" s="207"/>
      <c r="AJ194" s="134"/>
    </row>
    <row r="195" spans="2:36">
      <c r="B195" s="485" t="s">
        <v>159</v>
      </c>
      <c r="C195" s="113" t="s">
        <v>156</v>
      </c>
      <c r="D195" s="114"/>
      <c r="E195" s="126">
        <v>2.94</v>
      </c>
      <c r="F195" s="126">
        <v>2.94</v>
      </c>
      <c r="G195" s="126">
        <v>2.94</v>
      </c>
      <c r="H195" s="126">
        <v>2.94</v>
      </c>
      <c r="I195" s="126">
        <v>2.94</v>
      </c>
      <c r="J195" s="126">
        <v>1.6</v>
      </c>
      <c r="K195" s="126">
        <v>1.6</v>
      </c>
      <c r="L195" s="126">
        <v>2.6</v>
      </c>
      <c r="M195" s="126">
        <v>3.23</v>
      </c>
      <c r="N195" s="126">
        <v>3.23</v>
      </c>
      <c r="O195" s="126">
        <v>3.23</v>
      </c>
      <c r="P195" s="126">
        <v>3.23</v>
      </c>
      <c r="Q195" s="126">
        <v>1.3114446529080677</v>
      </c>
      <c r="R195" s="126">
        <v>1.3114446529080677</v>
      </c>
      <c r="S195" s="126">
        <v>0.5</v>
      </c>
      <c r="T195" s="126">
        <v>0</v>
      </c>
      <c r="U195" s="126">
        <v>0.59514170040485836</v>
      </c>
      <c r="V195" s="126">
        <v>0</v>
      </c>
      <c r="W195" s="126">
        <v>0</v>
      </c>
      <c r="X195" s="126">
        <v>3.41</v>
      </c>
      <c r="Y195" s="126">
        <v>3.41</v>
      </c>
      <c r="Z195" s="126">
        <v>3.41</v>
      </c>
      <c r="AA195" s="126">
        <v>4.0999999999999996</v>
      </c>
      <c r="AB195" s="126">
        <v>7.5</v>
      </c>
      <c r="AC195" s="126">
        <v>0</v>
      </c>
      <c r="AD195" s="126">
        <v>0</v>
      </c>
      <c r="AE195" s="126">
        <v>0.6996996996996997</v>
      </c>
      <c r="AF195" s="126">
        <v>0</v>
      </c>
      <c r="AG195" s="210"/>
      <c r="AH195" s="210"/>
      <c r="AI195" s="210"/>
      <c r="AJ195" s="172">
        <v>13.487494236566764</v>
      </c>
    </row>
    <row r="196" spans="2:36">
      <c r="B196" s="486"/>
      <c r="C196" s="113" t="s">
        <v>157</v>
      </c>
      <c r="D196" s="114"/>
      <c r="E196" s="117">
        <v>0</v>
      </c>
      <c r="F196" s="117">
        <v>1</v>
      </c>
      <c r="G196" s="117">
        <v>0</v>
      </c>
      <c r="H196" s="117">
        <v>0</v>
      </c>
      <c r="I196" s="117">
        <v>0</v>
      </c>
      <c r="J196" s="117">
        <v>0</v>
      </c>
      <c r="K196" s="117">
        <v>0</v>
      </c>
      <c r="L196" s="117">
        <v>0</v>
      </c>
      <c r="M196" s="117">
        <v>1</v>
      </c>
      <c r="N196" s="117">
        <v>1</v>
      </c>
      <c r="O196" s="117">
        <v>0</v>
      </c>
      <c r="P196" s="117">
        <v>0</v>
      </c>
      <c r="Q196" s="117">
        <v>0</v>
      </c>
      <c r="R196" s="117">
        <v>0</v>
      </c>
      <c r="S196" s="117">
        <v>1</v>
      </c>
      <c r="T196" s="117">
        <v>0</v>
      </c>
      <c r="U196" s="117">
        <v>0</v>
      </c>
      <c r="V196" s="117">
        <v>1</v>
      </c>
      <c r="W196" s="117">
        <v>0</v>
      </c>
      <c r="X196" s="117">
        <v>0</v>
      </c>
      <c r="Y196" s="117">
        <v>0</v>
      </c>
      <c r="Z196" s="117">
        <v>0</v>
      </c>
      <c r="AA196" s="117">
        <v>0</v>
      </c>
      <c r="AB196" s="117">
        <v>0</v>
      </c>
      <c r="AC196" s="117">
        <v>0</v>
      </c>
      <c r="AD196" s="117">
        <v>0</v>
      </c>
      <c r="AE196" s="117">
        <v>0</v>
      </c>
      <c r="AF196" s="117">
        <v>1</v>
      </c>
      <c r="AG196" s="209"/>
      <c r="AH196" s="209"/>
      <c r="AI196" s="209"/>
      <c r="AJ196" s="132">
        <v>6</v>
      </c>
    </row>
    <row r="197" spans="2:36">
      <c r="B197" s="486"/>
      <c r="C197" s="113" t="s">
        <v>84</v>
      </c>
      <c r="D197" s="114" t="s">
        <v>76</v>
      </c>
      <c r="E197" s="126">
        <v>100</v>
      </c>
      <c r="F197" s="126">
        <v>88.875</v>
      </c>
      <c r="G197" s="126">
        <v>100</v>
      </c>
      <c r="H197" s="126">
        <v>100</v>
      </c>
      <c r="I197" s="126">
        <v>100</v>
      </c>
      <c r="J197" s="126">
        <v>100</v>
      </c>
      <c r="K197" s="126">
        <v>100</v>
      </c>
      <c r="L197" s="126">
        <v>100</v>
      </c>
      <c r="M197" s="126">
        <v>95.833333333333343</v>
      </c>
      <c r="N197" s="126">
        <v>95.833333333333343</v>
      </c>
      <c r="O197" s="126">
        <v>66.666666666666657</v>
      </c>
      <c r="P197" s="126">
        <v>0</v>
      </c>
      <c r="Q197" s="126">
        <v>100</v>
      </c>
      <c r="R197" s="126">
        <v>100</v>
      </c>
      <c r="S197" s="126">
        <v>91.666666666666657</v>
      </c>
      <c r="T197" s="126">
        <v>100</v>
      </c>
      <c r="U197" s="126">
        <v>100</v>
      </c>
      <c r="V197" s="126">
        <v>93.041666666666657</v>
      </c>
      <c r="W197" s="126">
        <v>100</v>
      </c>
      <c r="X197" s="126">
        <v>100</v>
      </c>
      <c r="Y197" s="126">
        <v>100</v>
      </c>
      <c r="Z197" s="126">
        <v>100</v>
      </c>
      <c r="AA197" s="126">
        <v>100</v>
      </c>
      <c r="AB197" s="126">
        <v>100</v>
      </c>
      <c r="AC197" s="126">
        <v>100</v>
      </c>
      <c r="AD197" s="126">
        <v>70.833333333333343</v>
      </c>
      <c r="AE197" s="126">
        <v>100</v>
      </c>
      <c r="AF197" s="126">
        <v>69.791666666666657</v>
      </c>
      <c r="AG197" s="210"/>
      <c r="AH197" s="210"/>
      <c r="AI197" s="210"/>
      <c r="AJ197" s="169">
        <v>0.91879999999999995</v>
      </c>
    </row>
    <row r="198" spans="2:36">
      <c r="B198" s="486"/>
      <c r="C198" s="64" t="s">
        <v>85</v>
      </c>
      <c r="D198" s="67" t="s">
        <v>76</v>
      </c>
      <c r="E198" s="126">
        <v>12.25</v>
      </c>
      <c r="F198" s="126">
        <v>13.783403656821379</v>
      </c>
      <c r="G198" s="126">
        <v>12.25</v>
      </c>
      <c r="H198" s="126">
        <v>12.25</v>
      </c>
      <c r="I198" s="126">
        <v>12.25</v>
      </c>
      <c r="J198" s="126">
        <v>6.666666666666667</v>
      </c>
      <c r="K198" s="126">
        <v>6.666666666666667</v>
      </c>
      <c r="L198" s="126">
        <v>10.833333333333334</v>
      </c>
      <c r="M198" s="126">
        <v>14.043478260869565</v>
      </c>
      <c r="N198" s="126">
        <v>14.043478260869565</v>
      </c>
      <c r="O198" s="126">
        <v>20.1875</v>
      </c>
      <c r="P198" s="126">
        <v>13.458333333333334</v>
      </c>
      <c r="Q198" s="126">
        <v>5.4643527204502824</v>
      </c>
      <c r="R198" s="126">
        <v>5.4643527204502824</v>
      </c>
      <c r="S198" s="126">
        <v>2.2727272727272729</v>
      </c>
      <c r="T198" s="126">
        <v>0</v>
      </c>
      <c r="U198" s="126">
        <v>2.4797570850202431</v>
      </c>
      <c r="V198" s="126">
        <v>0</v>
      </c>
      <c r="W198" s="126">
        <v>0</v>
      </c>
      <c r="X198" s="126">
        <v>14.208333333333334</v>
      </c>
      <c r="Y198" s="126">
        <v>14.208333333333334</v>
      </c>
      <c r="Z198" s="126">
        <v>14.208333333333334</v>
      </c>
      <c r="AA198" s="126">
        <v>17.083333333333332</v>
      </c>
      <c r="AB198" s="126">
        <v>31.25</v>
      </c>
      <c r="AC198" s="126">
        <v>0</v>
      </c>
      <c r="AD198" s="126">
        <v>0</v>
      </c>
      <c r="AE198" s="126">
        <v>2.9154154154154153</v>
      </c>
      <c r="AF198" s="126">
        <v>0</v>
      </c>
      <c r="AG198" s="210"/>
      <c r="AH198" s="210"/>
      <c r="AI198" s="210"/>
      <c r="AJ198" s="169">
        <v>2.1027882690582901E-2</v>
      </c>
    </row>
    <row r="199" spans="2:36">
      <c r="B199" s="486"/>
      <c r="C199" s="64" t="s">
        <v>18</v>
      </c>
      <c r="D199" s="67"/>
      <c r="E199" s="126">
        <v>2.94</v>
      </c>
      <c r="F199" s="126">
        <v>2.94</v>
      </c>
      <c r="G199" s="126">
        <v>2.94</v>
      </c>
      <c r="H199" s="126">
        <v>2.94</v>
      </c>
      <c r="I199" s="126">
        <v>2.94</v>
      </c>
      <c r="J199" s="126">
        <v>1.6</v>
      </c>
      <c r="K199" s="126">
        <v>1.6</v>
      </c>
      <c r="L199" s="126">
        <v>2.6</v>
      </c>
      <c r="M199" s="126">
        <v>3.23</v>
      </c>
      <c r="N199" s="126">
        <v>3.23</v>
      </c>
      <c r="O199" s="126">
        <v>3.23</v>
      </c>
      <c r="P199" s="126">
        <v>3.23</v>
      </c>
      <c r="Q199" s="126">
        <v>1.3114446529080677</v>
      </c>
      <c r="R199" s="126">
        <v>1.3114446529080677</v>
      </c>
      <c r="S199" s="126">
        <v>0.5</v>
      </c>
      <c r="T199" s="126">
        <v>0</v>
      </c>
      <c r="U199" s="126">
        <v>0.59514170040485836</v>
      </c>
      <c r="V199" s="126">
        <v>0</v>
      </c>
      <c r="W199" s="126">
        <v>0</v>
      </c>
      <c r="X199" s="126">
        <v>3.41</v>
      </c>
      <c r="Y199" s="126">
        <v>3.41</v>
      </c>
      <c r="Z199" s="126">
        <v>3.41</v>
      </c>
      <c r="AA199" s="126">
        <v>4.0999999999999996</v>
      </c>
      <c r="AB199" s="126">
        <v>7.5</v>
      </c>
      <c r="AC199" s="126">
        <v>0</v>
      </c>
      <c r="AD199" s="126">
        <v>0</v>
      </c>
      <c r="AE199" s="126">
        <v>0.6996996996996997</v>
      </c>
      <c r="AF199" s="126">
        <v>0</v>
      </c>
      <c r="AG199" s="210"/>
      <c r="AH199" s="210"/>
      <c r="AI199" s="210"/>
      <c r="AJ199" s="134">
        <v>2.2479157060944606</v>
      </c>
    </row>
    <row r="200" spans="2:36">
      <c r="B200" s="487"/>
      <c r="C200" s="64" t="s">
        <v>19</v>
      </c>
      <c r="D200" s="67"/>
      <c r="E200" s="117">
        <v>0</v>
      </c>
      <c r="F200" s="117">
        <v>2.67</v>
      </c>
      <c r="G200" s="117">
        <v>0</v>
      </c>
      <c r="H200" s="117">
        <v>0</v>
      </c>
      <c r="I200" s="117">
        <v>0</v>
      </c>
      <c r="J200" s="117">
        <v>0</v>
      </c>
      <c r="K200" s="117">
        <v>0</v>
      </c>
      <c r="L200" s="117">
        <v>0</v>
      </c>
      <c r="M200" s="117">
        <v>1</v>
      </c>
      <c r="N200" s="117">
        <v>1</v>
      </c>
      <c r="O200" s="117">
        <v>0</v>
      </c>
      <c r="P200" s="117">
        <v>0</v>
      </c>
      <c r="Q200" s="117">
        <v>0</v>
      </c>
      <c r="R200" s="117">
        <v>0</v>
      </c>
      <c r="S200" s="117">
        <v>2</v>
      </c>
      <c r="T200" s="117">
        <v>0</v>
      </c>
      <c r="U200" s="117">
        <v>0</v>
      </c>
      <c r="V200" s="117">
        <v>1.67</v>
      </c>
      <c r="W200" s="117">
        <v>0</v>
      </c>
      <c r="X200" s="117">
        <v>0</v>
      </c>
      <c r="Y200" s="117">
        <v>0</v>
      </c>
      <c r="Z200" s="117">
        <v>0</v>
      </c>
      <c r="AA200" s="117">
        <v>0</v>
      </c>
      <c r="AB200" s="117">
        <v>0</v>
      </c>
      <c r="AC200" s="117">
        <v>0</v>
      </c>
      <c r="AD200" s="117">
        <v>0</v>
      </c>
      <c r="AE200" s="117">
        <v>0</v>
      </c>
      <c r="AF200" s="117">
        <v>7.25</v>
      </c>
      <c r="AG200" s="209"/>
      <c r="AH200" s="209"/>
      <c r="AI200" s="209"/>
      <c r="AJ200" s="134">
        <v>2.5983333333333332</v>
      </c>
    </row>
    <row r="201" spans="2:36">
      <c r="B201" s="485" t="s">
        <v>160</v>
      </c>
      <c r="C201" s="113" t="s">
        <v>156</v>
      </c>
      <c r="D201" s="67"/>
      <c r="E201" s="126">
        <v>8.61</v>
      </c>
      <c r="F201" s="126">
        <v>4.84</v>
      </c>
      <c r="G201" s="126">
        <v>4.84</v>
      </c>
      <c r="H201" s="126">
        <v>3.23</v>
      </c>
      <c r="I201" s="126">
        <v>5.41</v>
      </c>
      <c r="J201" s="126">
        <v>3.87</v>
      </c>
      <c r="K201" s="126">
        <v>3.87</v>
      </c>
      <c r="L201" s="126">
        <v>3.04</v>
      </c>
      <c r="M201" s="126">
        <v>3.04</v>
      </c>
      <c r="N201" s="126">
        <v>6.05</v>
      </c>
      <c r="O201" s="126">
        <v>6.05</v>
      </c>
      <c r="P201" s="126">
        <v>7.8</v>
      </c>
      <c r="Q201" s="126">
        <v>1.5</v>
      </c>
      <c r="R201" s="126">
        <v>0.72752043596730243</v>
      </c>
      <c r="S201" s="126">
        <v>0.72752043596730243</v>
      </c>
      <c r="T201" s="126">
        <v>0.72752043596730243</v>
      </c>
      <c r="U201" s="126">
        <v>1.5</v>
      </c>
      <c r="V201" s="126">
        <v>1.8341968911917097</v>
      </c>
      <c r="W201" s="126">
        <v>1.5294117647058827</v>
      </c>
      <c r="X201" s="126">
        <v>4.78</v>
      </c>
      <c r="Y201" s="126">
        <v>4.7</v>
      </c>
      <c r="Z201" s="126">
        <v>3.06</v>
      </c>
      <c r="AA201" s="126">
        <v>3.06</v>
      </c>
      <c r="AB201" s="126">
        <v>0</v>
      </c>
      <c r="AC201" s="126">
        <v>0</v>
      </c>
      <c r="AD201" s="126">
        <v>0</v>
      </c>
      <c r="AE201" s="126">
        <v>4.3758825715347456</v>
      </c>
      <c r="AF201" s="126">
        <v>3.3902439024390243</v>
      </c>
      <c r="AG201" s="210"/>
      <c r="AH201" s="210"/>
      <c r="AI201" s="210"/>
      <c r="AJ201" s="134">
        <v>46.505302731332435</v>
      </c>
    </row>
    <row r="202" spans="2:36">
      <c r="B202" s="486"/>
      <c r="C202" s="113" t="s">
        <v>157</v>
      </c>
      <c r="D202" s="67"/>
      <c r="E202" s="117">
        <v>0</v>
      </c>
      <c r="F202" s="117">
        <v>0</v>
      </c>
      <c r="G202" s="117">
        <v>0</v>
      </c>
      <c r="H202" s="117">
        <v>0</v>
      </c>
      <c r="I202" s="117">
        <v>0</v>
      </c>
      <c r="J202" s="117">
        <v>0</v>
      </c>
      <c r="K202" s="117">
        <v>0</v>
      </c>
      <c r="L202" s="117">
        <v>0</v>
      </c>
      <c r="M202" s="117">
        <v>0</v>
      </c>
      <c r="N202" s="117">
        <v>0</v>
      </c>
      <c r="O202" s="117">
        <v>1</v>
      </c>
      <c r="P202" s="117">
        <v>0</v>
      </c>
      <c r="Q202" s="117">
        <v>0</v>
      </c>
      <c r="R202" s="117">
        <v>1</v>
      </c>
      <c r="S202" s="117">
        <v>0</v>
      </c>
      <c r="T202" s="117">
        <v>0</v>
      </c>
      <c r="U202" s="117">
        <v>0</v>
      </c>
      <c r="V202" s="117">
        <v>0</v>
      </c>
      <c r="W202" s="117">
        <v>0</v>
      </c>
      <c r="X202" s="117">
        <v>0</v>
      </c>
      <c r="Y202" s="117">
        <v>0</v>
      </c>
      <c r="Z202" s="117">
        <v>0</v>
      </c>
      <c r="AA202" s="117">
        <v>0</v>
      </c>
      <c r="AB202" s="117">
        <v>0</v>
      </c>
      <c r="AC202" s="117">
        <v>0</v>
      </c>
      <c r="AD202" s="117">
        <v>0</v>
      </c>
      <c r="AE202" s="117">
        <v>0</v>
      </c>
      <c r="AF202" s="117">
        <v>0</v>
      </c>
      <c r="AG202" s="209"/>
      <c r="AH202" s="209"/>
      <c r="AI202" s="209"/>
      <c r="AJ202" s="134">
        <v>2</v>
      </c>
    </row>
    <row r="203" spans="2:36">
      <c r="B203" s="486"/>
      <c r="C203" s="113" t="s">
        <v>84</v>
      </c>
      <c r="D203" s="114" t="s">
        <v>76</v>
      </c>
      <c r="E203" s="126">
        <v>12</v>
      </c>
      <c r="F203" s="126">
        <v>75</v>
      </c>
      <c r="G203" s="126">
        <v>100</v>
      </c>
      <c r="H203" s="126">
        <v>100</v>
      </c>
      <c r="I203" s="126">
        <v>100</v>
      </c>
      <c r="J203" s="126">
        <v>100</v>
      </c>
      <c r="K203" s="126">
        <v>100</v>
      </c>
      <c r="L203" s="126">
        <v>100</v>
      </c>
      <c r="M203" s="126">
        <v>100</v>
      </c>
      <c r="N203" s="126">
        <v>100</v>
      </c>
      <c r="O203" s="126">
        <v>75.36</v>
      </c>
      <c r="P203" s="126">
        <v>100</v>
      </c>
      <c r="Q203" s="126">
        <v>0</v>
      </c>
      <c r="R203" s="126">
        <v>79.166666666666657</v>
      </c>
      <c r="S203" s="126">
        <v>43.3</v>
      </c>
      <c r="T203" s="126">
        <v>100</v>
      </c>
      <c r="U203" s="126">
        <v>100</v>
      </c>
      <c r="V203" s="126">
        <v>100</v>
      </c>
      <c r="W203" s="126">
        <v>100</v>
      </c>
      <c r="X203" s="126">
        <v>100</v>
      </c>
      <c r="Y203" s="126">
        <v>100</v>
      </c>
      <c r="Z203" s="126">
        <v>100</v>
      </c>
      <c r="AA203" s="126">
        <v>100</v>
      </c>
      <c r="AB203" s="126">
        <v>100</v>
      </c>
      <c r="AC203" s="126">
        <v>100</v>
      </c>
      <c r="AD203" s="126">
        <v>100</v>
      </c>
      <c r="AE203" s="126">
        <v>25</v>
      </c>
      <c r="AF203" s="126">
        <v>100</v>
      </c>
      <c r="AG203" s="210"/>
      <c r="AH203" s="210"/>
      <c r="AI203" s="210"/>
      <c r="AJ203" s="174">
        <v>0.86070000000000002</v>
      </c>
    </row>
    <row r="204" spans="2:36">
      <c r="B204" s="486"/>
      <c r="C204" s="64" t="s">
        <v>85</v>
      </c>
      <c r="D204" s="67" t="s">
        <v>76</v>
      </c>
      <c r="E204" s="126">
        <v>42</v>
      </c>
      <c r="F204" s="126">
        <v>20.166666666666668</v>
      </c>
      <c r="G204" s="126">
        <v>20.166666666666668</v>
      </c>
      <c r="H204" s="126">
        <v>13.458333333333334</v>
      </c>
      <c r="I204" s="126">
        <v>22.541666666666668</v>
      </c>
      <c r="J204" s="126">
        <v>16.125</v>
      </c>
      <c r="K204" s="126">
        <v>16.125</v>
      </c>
      <c r="L204" s="126">
        <v>12.666666666666666</v>
      </c>
      <c r="M204" s="126">
        <v>12.666666666666666</v>
      </c>
      <c r="N204" s="126">
        <v>25.208333333333332</v>
      </c>
      <c r="O204" s="126">
        <v>26.304347826086957</v>
      </c>
      <c r="P204" s="126">
        <v>32.5</v>
      </c>
      <c r="Q204" s="126">
        <v>6.25</v>
      </c>
      <c r="R204" s="126">
        <v>3.829054926143697</v>
      </c>
      <c r="S204" s="126">
        <v>5.1965745426235888</v>
      </c>
      <c r="T204" s="126">
        <v>3.0313351498637604</v>
      </c>
      <c r="U204" s="126">
        <v>6.25</v>
      </c>
      <c r="V204" s="126">
        <v>7.642487046632124</v>
      </c>
      <c r="W204" s="126">
        <v>6.3725490196078445</v>
      </c>
      <c r="X204" s="126">
        <v>19.916666666666668</v>
      </c>
      <c r="Y204" s="126">
        <v>19.583333333333332</v>
      </c>
      <c r="Z204" s="126">
        <v>12.75</v>
      </c>
      <c r="AA204" s="126">
        <v>12.75</v>
      </c>
      <c r="AB204" s="126">
        <v>0</v>
      </c>
      <c r="AC204" s="126">
        <v>0</v>
      </c>
      <c r="AD204" s="126">
        <v>0</v>
      </c>
      <c r="AE204" s="126">
        <v>18.232844048061441</v>
      </c>
      <c r="AF204" s="126">
        <v>14.126016260162601</v>
      </c>
      <c r="AG204" s="210"/>
      <c r="AH204" s="210"/>
      <c r="AI204" s="210"/>
      <c r="AJ204" s="174">
        <v>7.1272494607406006E-2</v>
      </c>
    </row>
    <row r="205" spans="2:36">
      <c r="B205" s="486"/>
      <c r="C205" s="64" t="s">
        <v>18</v>
      </c>
      <c r="D205" s="67"/>
      <c r="E205" s="126">
        <v>8.61</v>
      </c>
      <c r="F205" s="126">
        <v>4.84</v>
      </c>
      <c r="G205" s="126">
        <v>4.84</v>
      </c>
      <c r="H205" s="126">
        <v>3.23</v>
      </c>
      <c r="I205" s="126">
        <v>5.41</v>
      </c>
      <c r="J205" s="126">
        <v>3.87</v>
      </c>
      <c r="K205" s="126">
        <v>3.87</v>
      </c>
      <c r="L205" s="126">
        <v>3.04</v>
      </c>
      <c r="M205" s="126">
        <v>3.04</v>
      </c>
      <c r="N205" s="126">
        <v>6.05</v>
      </c>
      <c r="O205" s="126">
        <v>6.05</v>
      </c>
      <c r="P205" s="126">
        <v>7.8</v>
      </c>
      <c r="Q205" s="126">
        <v>1.5</v>
      </c>
      <c r="R205" s="126">
        <v>0.72752043596730243</v>
      </c>
      <c r="S205" s="126">
        <v>0.72752043596730243</v>
      </c>
      <c r="T205" s="126">
        <v>0.72752043596730243</v>
      </c>
      <c r="U205" s="126">
        <v>1.5</v>
      </c>
      <c r="V205" s="126">
        <v>1.8341968911917097</v>
      </c>
      <c r="W205" s="126">
        <v>1.5294117647058827</v>
      </c>
      <c r="X205" s="126">
        <v>4.78</v>
      </c>
      <c r="Y205" s="126">
        <v>4.7</v>
      </c>
      <c r="Z205" s="126">
        <v>3.06</v>
      </c>
      <c r="AA205" s="126">
        <v>3.06</v>
      </c>
      <c r="AB205" s="126">
        <v>0</v>
      </c>
      <c r="AC205" s="126">
        <v>0</v>
      </c>
      <c r="AD205" s="126">
        <v>0</v>
      </c>
      <c r="AE205" s="126">
        <v>4.3758825715347456</v>
      </c>
      <c r="AF205" s="126">
        <v>3.3902439024390243</v>
      </c>
      <c r="AG205" s="210"/>
      <c r="AH205" s="210"/>
      <c r="AI205" s="210"/>
      <c r="AJ205" s="134">
        <v>23.252651365666217</v>
      </c>
    </row>
    <row r="206" spans="2:36">
      <c r="B206" s="487"/>
      <c r="C206" s="64" t="s">
        <v>19</v>
      </c>
      <c r="D206" s="67"/>
      <c r="E206" s="126">
        <v>0</v>
      </c>
      <c r="F206" s="126">
        <v>0</v>
      </c>
      <c r="G206" s="126">
        <v>0</v>
      </c>
      <c r="H206" s="126">
        <v>0</v>
      </c>
      <c r="I206" s="126">
        <v>0</v>
      </c>
      <c r="J206" s="126">
        <v>0</v>
      </c>
      <c r="K206" s="126">
        <v>0</v>
      </c>
      <c r="L206" s="126">
        <v>0</v>
      </c>
      <c r="M206" s="126">
        <v>0</v>
      </c>
      <c r="N206" s="126">
        <v>0</v>
      </c>
      <c r="O206" s="126">
        <v>1</v>
      </c>
      <c r="P206" s="126">
        <v>0</v>
      </c>
      <c r="Q206" s="126">
        <v>0</v>
      </c>
      <c r="R206" s="126">
        <v>5</v>
      </c>
      <c r="S206" s="126">
        <v>10</v>
      </c>
      <c r="T206" s="126">
        <v>0</v>
      </c>
      <c r="U206" s="126">
        <v>0</v>
      </c>
      <c r="V206" s="126">
        <v>0</v>
      </c>
      <c r="W206" s="126">
        <v>0</v>
      </c>
      <c r="X206" s="126">
        <v>0</v>
      </c>
      <c r="Y206" s="126">
        <v>0</v>
      </c>
      <c r="Z206" s="126">
        <v>0</v>
      </c>
      <c r="AA206" s="126">
        <v>0</v>
      </c>
      <c r="AB206" s="126">
        <v>0</v>
      </c>
      <c r="AC206" s="126">
        <v>0</v>
      </c>
      <c r="AD206" s="126">
        <v>0</v>
      </c>
      <c r="AE206" s="126">
        <v>0</v>
      </c>
      <c r="AF206" s="126">
        <v>0</v>
      </c>
      <c r="AG206" s="210"/>
      <c r="AH206" s="210"/>
      <c r="AI206" s="210"/>
      <c r="AJ206" s="134">
        <v>8</v>
      </c>
    </row>
    <row r="207" spans="2:36">
      <c r="B207" s="480" t="s">
        <v>71</v>
      </c>
      <c r="C207" s="65" t="s">
        <v>84</v>
      </c>
      <c r="D207" s="68" t="s">
        <v>76</v>
      </c>
      <c r="E207" s="69">
        <f>AVERAGE(E197,E191,E203)</f>
        <v>56</v>
      </c>
      <c r="F207" s="69">
        <f t="shared" ref="F207:AF207" si="36">AVERAGE(F197,F191,F203)</f>
        <v>81.9375</v>
      </c>
      <c r="G207" s="69">
        <f t="shared" si="36"/>
        <v>100</v>
      </c>
      <c r="H207" s="69">
        <f t="shared" si="36"/>
        <v>100</v>
      </c>
      <c r="I207" s="69">
        <f t="shared" si="36"/>
        <v>100</v>
      </c>
      <c r="J207" s="69">
        <f t="shared" si="36"/>
        <v>100</v>
      </c>
      <c r="K207" s="69">
        <f>AVERAGE(K197,K191,K203)</f>
        <v>100</v>
      </c>
      <c r="L207" s="69">
        <f t="shared" si="36"/>
        <v>100</v>
      </c>
      <c r="M207" s="69">
        <f t="shared" si="36"/>
        <v>97.916666666666671</v>
      </c>
      <c r="N207" s="69">
        <f t="shared" si="36"/>
        <v>97.916666666666671</v>
      </c>
      <c r="O207" s="69">
        <f t="shared" si="36"/>
        <v>71.013333333333321</v>
      </c>
      <c r="P207" s="69">
        <f t="shared" si="36"/>
        <v>50</v>
      </c>
      <c r="Q207" s="69">
        <f t="shared" si="36"/>
        <v>50</v>
      </c>
      <c r="R207" s="69">
        <f t="shared" si="36"/>
        <v>89.583333333333329</v>
      </c>
      <c r="S207" s="69">
        <f t="shared" si="36"/>
        <v>67.48333333333332</v>
      </c>
      <c r="T207" s="69">
        <f t="shared" si="36"/>
        <v>100</v>
      </c>
      <c r="U207" s="69">
        <f t="shared" si="36"/>
        <v>100</v>
      </c>
      <c r="V207" s="69">
        <f t="shared" si="36"/>
        <v>96.520833333333329</v>
      </c>
      <c r="W207" s="69">
        <f t="shared" si="36"/>
        <v>100</v>
      </c>
      <c r="X207" s="69">
        <f t="shared" si="36"/>
        <v>100</v>
      </c>
      <c r="Y207" s="69">
        <f t="shared" si="36"/>
        <v>100</v>
      </c>
      <c r="Z207" s="69">
        <f t="shared" si="36"/>
        <v>100</v>
      </c>
      <c r="AA207" s="69">
        <f t="shared" si="36"/>
        <v>100</v>
      </c>
      <c r="AB207" s="69">
        <f t="shared" si="36"/>
        <v>100</v>
      </c>
      <c r="AC207" s="69">
        <f t="shared" si="36"/>
        <v>100</v>
      </c>
      <c r="AD207" s="69">
        <f t="shared" si="36"/>
        <v>85.416666666666671</v>
      </c>
      <c r="AE207" s="69">
        <f t="shared" si="36"/>
        <v>62.5</v>
      </c>
      <c r="AF207" s="69">
        <f t="shared" si="36"/>
        <v>84.895833333333329</v>
      </c>
      <c r="AG207" s="69"/>
      <c r="AH207" s="69"/>
      <c r="AI207" s="69"/>
      <c r="AJ207" s="181">
        <f>AVERAGE(AJ197,AJ203)</f>
        <v>0.88975000000000004</v>
      </c>
    </row>
    <row r="208" spans="2:36">
      <c r="B208" s="480"/>
      <c r="C208" s="65" t="s">
        <v>85</v>
      </c>
      <c r="D208" s="68" t="s">
        <v>76</v>
      </c>
      <c r="E208" s="69">
        <f>AVERAGE(E198,E192,E204)</f>
        <v>27.125</v>
      </c>
      <c r="F208" s="69">
        <f>AVERAGE(F198,F192,F204)</f>
        <v>16.975035161744024</v>
      </c>
      <c r="G208" s="69">
        <f t="shared" ref="G208:AF208" si="37">AVERAGE(G198,G192,G204)</f>
        <v>16.208333333333336</v>
      </c>
      <c r="H208" s="69">
        <f t="shared" si="37"/>
        <v>12.854166666666668</v>
      </c>
      <c r="I208" s="69">
        <f t="shared" si="37"/>
        <v>17.395833333333336</v>
      </c>
      <c r="J208" s="69">
        <f t="shared" si="37"/>
        <v>11.395833333333334</v>
      </c>
      <c r="K208" s="69">
        <f t="shared" si="37"/>
        <v>11.395833333333334</v>
      </c>
      <c r="L208" s="69">
        <f t="shared" si="37"/>
        <v>11.75</v>
      </c>
      <c r="M208" s="69">
        <f>AVERAGE(M198,M192,M204)</f>
        <v>13.355072463768115</v>
      </c>
      <c r="N208" s="69">
        <f t="shared" si="37"/>
        <v>19.625905797101449</v>
      </c>
      <c r="O208" s="69">
        <f t="shared" si="37"/>
        <v>23.245923913043477</v>
      </c>
      <c r="P208" s="69">
        <f t="shared" si="37"/>
        <v>22.979166666666668</v>
      </c>
      <c r="Q208" s="69">
        <f t="shared" si="37"/>
        <v>5.8571763602251412</v>
      </c>
      <c r="R208" s="69">
        <f t="shared" si="37"/>
        <v>4.6467038232969902</v>
      </c>
      <c r="S208" s="69">
        <f t="shared" si="37"/>
        <v>3.7346509076754311</v>
      </c>
      <c r="T208" s="69">
        <f t="shared" si="37"/>
        <v>1.5156675749318802</v>
      </c>
      <c r="U208" s="69">
        <f t="shared" si="37"/>
        <v>4.3648785425101213</v>
      </c>
      <c r="V208" s="69">
        <f t="shared" si="37"/>
        <v>3.821243523316062</v>
      </c>
      <c r="W208" s="69">
        <f t="shared" si="37"/>
        <v>3.1862745098039222</v>
      </c>
      <c r="X208" s="69">
        <f t="shared" si="37"/>
        <v>17.0625</v>
      </c>
      <c r="Y208" s="69">
        <f t="shared" si="37"/>
        <v>16.895833333333332</v>
      </c>
      <c r="Z208" s="69">
        <f t="shared" si="37"/>
        <v>13.479166666666668</v>
      </c>
      <c r="AA208" s="69">
        <f t="shared" si="37"/>
        <v>14.916666666666666</v>
      </c>
      <c r="AB208" s="69">
        <f t="shared" si="37"/>
        <v>15.625</v>
      </c>
      <c r="AC208" s="69">
        <f t="shared" si="37"/>
        <v>0</v>
      </c>
      <c r="AD208" s="69">
        <f t="shared" si="37"/>
        <v>0</v>
      </c>
      <c r="AE208" s="69">
        <f t="shared" si="37"/>
        <v>10.574129731738427</v>
      </c>
      <c r="AF208" s="69">
        <f t="shared" si="37"/>
        <v>7.0630081300813004</v>
      </c>
      <c r="AG208" s="69"/>
      <c r="AH208" s="69"/>
      <c r="AI208" s="69"/>
      <c r="AJ208" s="181">
        <f>AVERAGE(AJ198,AJ204)</f>
        <v>4.615018864899445E-2</v>
      </c>
    </row>
    <row r="209" spans="2:36">
      <c r="B209" s="480"/>
      <c r="C209" s="65" t="s">
        <v>18</v>
      </c>
      <c r="D209" s="68"/>
      <c r="E209" s="69">
        <f>AVERAGE(E199,E193,E205)</f>
        <v>5.7749999999999995</v>
      </c>
      <c r="F209" s="69">
        <f t="shared" ref="F209:AF209" si="38">AVERAGE(F199,F193,F205)</f>
        <v>3.8899999999999997</v>
      </c>
      <c r="G209" s="69">
        <f t="shared" si="38"/>
        <v>3.8899999999999997</v>
      </c>
      <c r="H209" s="69">
        <f t="shared" si="38"/>
        <v>3.085</v>
      </c>
      <c r="I209" s="69">
        <f t="shared" si="38"/>
        <v>4.1749999999999998</v>
      </c>
      <c r="J209" s="69">
        <f t="shared" si="38"/>
        <v>2.7350000000000003</v>
      </c>
      <c r="K209" s="69">
        <f t="shared" si="38"/>
        <v>2.7350000000000003</v>
      </c>
      <c r="L209" s="69">
        <f t="shared" si="38"/>
        <v>2.8200000000000003</v>
      </c>
      <c r="M209" s="69">
        <f t="shared" si="38"/>
        <v>3.1349999999999998</v>
      </c>
      <c r="N209" s="69">
        <f>AVERAGE(N199,N193,N205)</f>
        <v>4.6399999999999997</v>
      </c>
      <c r="O209" s="69">
        <f t="shared" si="38"/>
        <v>4.6399999999999997</v>
      </c>
      <c r="P209" s="69">
        <f t="shared" si="38"/>
        <v>5.5149999999999997</v>
      </c>
      <c r="Q209" s="69">
        <f t="shared" si="38"/>
        <v>1.4057223264540339</v>
      </c>
      <c r="R209" s="69">
        <f t="shared" si="38"/>
        <v>1.0194825444376852</v>
      </c>
      <c r="S209" s="69">
        <f t="shared" si="38"/>
        <v>0.61376021798365121</v>
      </c>
      <c r="T209" s="69">
        <f t="shared" si="38"/>
        <v>0.36376021798365121</v>
      </c>
      <c r="U209" s="69">
        <f t="shared" si="38"/>
        <v>1.0475708502024292</v>
      </c>
      <c r="V209" s="69">
        <f t="shared" si="38"/>
        <v>0.91709844559585485</v>
      </c>
      <c r="W209" s="69">
        <f t="shared" si="38"/>
        <v>0.76470588235294135</v>
      </c>
      <c r="X209" s="69">
        <f t="shared" si="38"/>
        <v>4.0950000000000006</v>
      </c>
      <c r="Y209" s="69">
        <f t="shared" si="38"/>
        <v>4.0549999999999997</v>
      </c>
      <c r="Z209" s="69">
        <f t="shared" si="38"/>
        <v>3.2350000000000003</v>
      </c>
      <c r="AA209" s="69">
        <f t="shared" si="38"/>
        <v>3.58</v>
      </c>
      <c r="AB209" s="69">
        <f t="shared" si="38"/>
        <v>3.75</v>
      </c>
      <c r="AC209" s="69">
        <f t="shared" si="38"/>
        <v>0</v>
      </c>
      <c r="AD209" s="69">
        <f t="shared" si="38"/>
        <v>0</v>
      </c>
      <c r="AE209" s="69">
        <f t="shared" si="38"/>
        <v>2.5377911356172227</v>
      </c>
      <c r="AF209" s="69">
        <f t="shared" si="38"/>
        <v>1.6951219512195121</v>
      </c>
      <c r="AG209" s="69"/>
      <c r="AH209" s="69"/>
      <c r="AI209" s="69"/>
      <c r="AJ209" s="182">
        <f>AVERAGE(AJ199,AJ205)</f>
        <v>12.750283535880339</v>
      </c>
    </row>
    <row r="210" spans="2:36">
      <c r="B210" s="480"/>
      <c r="C210" s="65" t="s">
        <v>19</v>
      </c>
      <c r="D210" s="68"/>
      <c r="E210" s="69">
        <f>AVERAGE(E200,E194,E206)</f>
        <v>0</v>
      </c>
      <c r="F210" s="69">
        <f t="shared" ref="F210:AF210" si="39">AVERAGE(F200,F194,F206)</f>
        <v>1.335</v>
      </c>
      <c r="G210" s="69">
        <f t="shared" si="39"/>
        <v>0</v>
      </c>
      <c r="H210" s="69">
        <f t="shared" si="39"/>
        <v>0</v>
      </c>
      <c r="I210" s="69">
        <f t="shared" si="39"/>
        <v>0</v>
      </c>
      <c r="J210" s="69">
        <f t="shared" si="39"/>
        <v>0</v>
      </c>
      <c r="K210" s="69">
        <f t="shared" si="39"/>
        <v>0</v>
      </c>
      <c r="L210" s="69">
        <f t="shared" si="39"/>
        <v>0</v>
      </c>
      <c r="M210" s="69">
        <f t="shared" si="39"/>
        <v>0.5</v>
      </c>
      <c r="N210" s="69">
        <f t="shared" si="39"/>
        <v>0.5</v>
      </c>
      <c r="O210" s="69">
        <f>AVERAGE(O200,O194,O206)</f>
        <v>0.5</v>
      </c>
      <c r="P210" s="69">
        <f t="shared" si="39"/>
        <v>0</v>
      </c>
      <c r="Q210" s="69">
        <f t="shared" si="39"/>
        <v>0</v>
      </c>
      <c r="R210" s="69">
        <f t="shared" si="39"/>
        <v>2.5</v>
      </c>
      <c r="S210" s="69">
        <f t="shared" si="39"/>
        <v>6</v>
      </c>
      <c r="T210" s="69">
        <f t="shared" si="39"/>
        <v>0</v>
      </c>
      <c r="U210" s="69">
        <f t="shared" si="39"/>
        <v>0</v>
      </c>
      <c r="V210" s="69">
        <f t="shared" si="39"/>
        <v>0.83499999999999996</v>
      </c>
      <c r="W210" s="69">
        <f t="shared" si="39"/>
        <v>0</v>
      </c>
      <c r="X210" s="69">
        <f t="shared" si="39"/>
        <v>0</v>
      </c>
      <c r="Y210" s="69">
        <f t="shared" si="39"/>
        <v>0</v>
      </c>
      <c r="Z210" s="69">
        <f t="shared" si="39"/>
        <v>0</v>
      </c>
      <c r="AA210" s="69">
        <f t="shared" si="39"/>
        <v>0</v>
      </c>
      <c r="AB210" s="69">
        <f t="shared" si="39"/>
        <v>0</v>
      </c>
      <c r="AC210" s="69">
        <f t="shared" si="39"/>
        <v>0</v>
      </c>
      <c r="AD210" s="69">
        <f t="shared" si="39"/>
        <v>0</v>
      </c>
      <c r="AE210" s="69">
        <f t="shared" si="39"/>
        <v>0</v>
      </c>
      <c r="AF210" s="69">
        <f t="shared" si="39"/>
        <v>3.625</v>
      </c>
      <c r="AG210" s="69"/>
      <c r="AH210" s="69"/>
      <c r="AI210" s="69"/>
      <c r="AJ210" s="182">
        <f>AVERAGE(AJ200,AJ206)</f>
        <v>5.2991666666666664</v>
      </c>
    </row>
    <row r="211" spans="2:36" hidden="1">
      <c r="B211" s="472" t="s">
        <v>109</v>
      </c>
      <c r="C211" s="70" t="s">
        <v>156</v>
      </c>
      <c r="D211" s="71"/>
      <c r="E211" s="94"/>
      <c r="F211" s="94"/>
      <c r="G211" s="94"/>
      <c r="H211" s="94"/>
      <c r="I211" s="94"/>
      <c r="J211" s="94"/>
      <c r="K211" s="94"/>
      <c r="L211" s="94"/>
      <c r="M211" s="94"/>
      <c r="N211" s="94"/>
      <c r="O211" s="94"/>
      <c r="P211" s="94"/>
      <c r="Q211" s="94"/>
      <c r="R211" s="94"/>
      <c r="S211" s="94"/>
      <c r="T211" s="94"/>
      <c r="U211" s="94"/>
      <c r="V211" s="94"/>
      <c r="W211" s="94"/>
      <c r="X211" s="94"/>
      <c r="Y211" s="94"/>
      <c r="Z211" s="94"/>
      <c r="AA211" s="94"/>
      <c r="AB211" s="94"/>
      <c r="AC211" s="94"/>
      <c r="AD211" s="94"/>
      <c r="AE211" s="94"/>
      <c r="AF211" s="94"/>
      <c r="AG211" s="207"/>
      <c r="AH211" s="207"/>
      <c r="AI211" s="207"/>
      <c r="AJ211" s="132"/>
    </row>
    <row r="212" spans="2:36" hidden="1">
      <c r="B212" s="473"/>
      <c r="C212" s="70" t="s">
        <v>157</v>
      </c>
      <c r="D212" s="71"/>
      <c r="E212" s="94"/>
      <c r="F212" s="94"/>
      <c r="G212" s="94"/>
      <c r="H212" s="94"/>
      <c r="I212" s="94"/>
      <c r="J212" s="94"/>
      <c r="K212" s="94"/>
      <c r="L212" s="94"/>
      <c r="M212" s="94"/>
      <c r="N212" s="94"/>
      <c r="O212" s="94"/>
      <c r="P212" s="94"/>
      <c r="Q212" s="94"/>
      <c r="R212" s="94"/>
      <c r="S212" s="94"/>
      <c r="T212" s="94"/>
      <c r="U212" s="94"/>
      <c r="V212" s="94"/>
      <c r="W212" s="94"/>
      <c r="X212" s="94"/>
      <c r="Y212" s="94"/>
      <c r="Z212" s="94"/>
      <c r="AA212" s="94"/>
      <c r="AB212" s="94"/>
      <c r="AC212" s="94"/>
      <c r="AD212" s="94"/>
      <c r="AE212" s="94"/>
      <c r="AF212" s="94"/>
      <c r="AG212" s="207"/>
      <c r="AH212" s="207"/>
      <c r="AI212" s="207"/>
      <c r="AJ212" s="132"/>
    </row>
    <row r="213" spans="2:36" hidden="1">
      <c r="B213" s="473"/>
      <c r="C213" s="70" t="s">
        <v>84</v>
      </c>
      <c r="D213" s="71" t="s">
        <v>76</v>
      </c>
      <c r="E213" s="125"/>
      <c r="F213" s="125"/>
      <c r="G213" s="125"/>
      <c r="H213" s="125"/>
      <c r="I213" s="125"/>
      <c r="J213" s="125"/>
      <c r="K213" s="125"/>
      <c r="L213" s="125"/>
      <c r="M213" s="125"/>
      <c r="N213" s="125"/>
      <c r="O213" s="125"/>
      <c r="P213" s="125"/>
      <c r="Q213" s="125"/>
      <c r="R213" s="125"/>
      <c r="S213" s="125"/>
      <c r="T213" s="125"/>
      <c r="U213" s="125"/>
      <c r="V213" s="125"/>
      <c r="W213" s="125"/>
      <c r="X213" s="125"/>
      <c r="Y213" s="125"/>
      <c r="Z213" s="125"/>
      <c r="AA213" s="125"/>
      <c r="AB213" s="125"/>
      <c r="AC213" s="125"/>
      <c r="AD213" s="125"/>
      <c r="AE213" s="125"/>
      <c r="AF213" s="125"/>
      <c r="AG213" s="211"/>
      <c r="AH213" s="211"/>
      <c r="AI213" s="211"/>
      <c r="AJ213" s="174"/>
    </row>
    <row r="214" spans="2:36" hidden="1">
      <c r="B214" s="473"/>
      <c r="C214" s="70" t="s">
        <v>85</v>
      </c>
      <c r="D214" s="71" t="s">
        <v>76</v>
      </c>
      <c r="E214" s="125"/>
      <c r="F214" s="125"/>
      <c r="G214" s="125"/>
      <c r="H214" s="125"/>
      <c r="I214" s="125"/>
      <c r="J214" s="125"/>
      <c r="K214" s="125"/>
      <c r="L214" s="125"/>
      <c r="M214" s="125"/>
      <c r="N214" s="125"/>
      <c r="O214" s="125"/>
      <c r="P214" s="125"/>
      <c r="Q214" s="125"/>
      <c r="R214" s="125"/>
      <c r="S214" s="125"/>
      <c r="T214" s="125"/>
      <c r="U214" s="125"/>
      <c r="V214" s="125"/>
      <c r="W214" s="125"/>
      <c r="X214" s="125"/>
      <c r="Y214" s="125"/>
      <c r="Z214" s="125"/>
      <c r="AA214" s="125"/>
      <c r="AB214" s="125"/>
      <c r="AC214" s="125"/>
      <c r="AD214" s="125"/>
      <c r="AE214" s="125"/>
      <c r="AF214" s="125"/>
      <c r="AG214" s="211"/>
      <c r="AH214" s="211"/>
      <c r="AI214" s="211"/>
      <c r="AJ214" s="174"/>
    </row>
    <row r="215" spans="2:36" hidden="1">
      <c r="B215" s="473"/>
      <c r="C215" s="70" t="s">
        <v>18</v>
      </c>
      <c r="D215" s="71"/>
      <c r="E215" s="94"/>
      <c r="F215" s="94"/>
      <c r="G215" s="94"/>
      <c r="H215" s="94"/>
      <c r="I215" s="94"/>
      <c r="J215" s="94"/>
      <c r="K215" s="94"/>
      <c r="L215" s="94"/>
      <c r="M215" s="94"/>
      <c r="N215" s="94"/>
      <c r="O215" s="94"/>
      <c r="P215" s="94"/>
      <c r="Q215" s="94"/>
      <c r="R215" s="94"/>
      <c r="S215" s="94"/>
      <c r="T215" s="94"/>
      <c r="U215" s="94"/>
      <c r="V215" s="94"/>
      <c r="W215" s="94"/>
      <c r="X215" s="94"/>
      <c r="Y215" s="94"/>
      <c r="Z215" s="94"/>
      <c r="AA215" s="94"/>
      <c r="AB215" s="94"/>
      <c r="AC215" s="94"/>
      <c r="AD215" s="94"/>
      <c r="AE215" s="94"/>
      <c r="AF215" s="94"/>
      <c r="AG215" s="207"/>
      <c r="AH215" s="207"/>
      <c r="AI215" s="207"/>
      <c r="AJ215" s="134"/>
    </row>
    <row r="216" spans="2:36" hidden="1">
      <c r="B216" s="474"/>
      <c r="C216" s="70" t="s">
        <v>19</v>
      </c>
      <c r="D216" s="71"/>
      <c r="E216" s="94"/>
      <c r="F216" s="94"/>
      <c r="G216" s="94"/>
      <c r="H216" s="94"/>
      <c r="I216" s="94"/>
      <c r="J216" s="94"/>
      <c r="K216" s="94"/>
      <c r="L216" s="94"/>
      <c r="M216" s="94"/>
      <c r="N216" s="94"/>
      <c r="O216" s="94"/>
      <c r="P216" s="94"/>
      <c r="Q216" s="94"/>
      <c r="R216" s="94"/>
      <c r="S216" s="94"/>
      <c r="T216" s="94"/>
      <c r="U216" s="94"/>
      <c r="V216" s="94"/>
      <c r="W216" s="94"/>
      <c r="X216" s="94"/>
      <c r="Y216" s="94"/>
      <c r="Z216" s="94"/>
      <c r="AA216" s="94"/>
      <c r="AB216" s="94"/>
      <c r="AC216" s="94"/>
      <c r="AD216" s="94"/>
      <c r="AE216" s="94"/>
      <c r="AF216" s="94"/>
      <c r="AG216" s="207"/>
      <c r="AH216" s="207"/>
      <c r="AI216" s="207"/>
      <c r="AJ216" s="134"/>
    </row>
    <row r="217" spans="2:36" hidden="1">
      <c r="B217" s="485" t="s">
        <v>110</v>
      </c>
      <c r="C217" s="64" t="s">
        <v>156</v>
      </c>
      <c r="D217" s="67"/>
      <c r="E217" s="117"/>
      <c r="F217" s="117"/>
      <c r="G217" s="117"/>
      <c r="H217" s="117"/>
      <c r="I217" s="117"/>
      <c r="J217" s="117"/>
      <c r="K217" s="117"/>
      <c r="L217" s="117"/>
      <c r="M217" s="117"/>
      <c r="N217" s="117"/>
      <c r="O217" s="117"/>
      <c r="P217" s="117"/>
      <c r="Q217" s="117"/>
      <c r="R217" s="117"/>
      <c r="S217" s="117"/>
      <c r="T217" s="117"/>
      <c r="U217" s="117"/>
      <c r="V217" s="117"/>
      <c r="W217" s="117"/>
      <c r="X217" s="117"/>
      <c r="Y217" s="117"/>
      <c r="Z217" s="117"/>
      <c r="AA217" s="117"/>
      <c r="AB217" s="117"/>
      <c r="AC217" s="117"/>
      <c r="AD217" s="117"/>
      <c r="AE217" s="117"/>
      <c r="AF217" s="117"/>
      <c r="AG217" s="209"/>
      <c r="AH217" s="209"/>
      <c r="AI217" s="209"/>
      <c r="AJ217" s="179"/>
    </row>
    <row r="218" spans="2:36" hidden="1">
      <c r="B218" s="486"/>
      <c r="C218" s="64" t="s">
        <v>157</v>
      </c>
      <c r="D218" s="67"/>
      <c r="E218" s="117"/>
      <c r="F218" s="117"/>
      <c r="G218" s="117"/>
      <c r="H218" s="117"/>
      <c r="I218" s="117"/>
      <c r="J218" s="117"/>
      <c r="K218" s="117"/>
      <c r="L218" s="117"/>
      <c r="M218" s="117"/>
      <c r="N218" s="117"/>
      <c r="O218" s="117"/>
      <c r="P218" s="117"/>
      <c r="Q218" s="117"/>
      <c r="R218" s="117"/>
      <c r="S218" s="117"/>
      <c r="T218" s="117"/>
      <c r="U218" s="117"/>
      <c r="V218" s="117"/>
      <c r="W218" s="117"/>
      <c r="X218" s="117"/>
      <c r="Y218" s="117"/>
      <c r="Z218" s="117"/>
      <c r="AA218" s="117"/>
      <c r="AB218" s="117"/>
      <c r="AC218" s="117"/>
      <c r="AD218" s="117"/>
      <c r="AE218" s="117"/>
      <c r="AF218" s="117"/>
      <c r="AG218" s="209"/>
      <c r="AH218" s="209"/>
      <c r="AI218" s="209"/>
      <c r="AJ218" s="132"/>
    </row>
    <row r="219" spans="2:36" hidden="1">
      <c r="B219" s="486"/>
      <c r="C219" s="64" t="s">
        <v>84</v>
      </c>
      <c r="D219" s="67" t="s">
        <v>76</v>
      </c>
      <c r="E219" s="117"/>
      <c r="F219" s="117"/>
      <c r="G219" s="117"/>
      <c r="H219" s="117"/>
      <c r="I219" s="117"/>
      <c r="J219" s="117"/>
      <c r="K219" s="117"/>
      <c r="L219" s="117"/>
      <c r="M219" s="117"/>
      <c r="N219" s="117"/>
      <c r="O219" s="117"/>
      <c r="P219" s="117"/>
      <c r="Q219" s="117"/>
      <c r="R219" s="117"/>
      <c r="S219" s="117"/>
      <c r="T219" s="117"/>
      <c r="U219" s="117"/>
      <c r="V219" s="117"/>
      <c r="W219" s="117"/>
      <c r="X219" s="117"/>
      <c r="Y219" s="117"/>
      <c r="Z219" s="117"/>
      <c r="AA219" s="117"/>
      <c r="AB219" s="117"/>
      <c r="AC219" s="117"/>
      <c r="AD219" s="117"/>
      <c r="AE219" s="117"/>
      <c r="AF219" s="117"/>
      <c r="AG219" s="209"/>
      <c r="AH219" s="209"/>
      <c r="AI219" s="209"/>
      <c r="AJ219" s="133"/>
    </row>
    <row r="220" spans="2:36" hidden="1">
      <c r="B220" s="486"/>
      <c r="C220" s="64" t="s">
        <v>85</v>
      </c>
      <c r="D220" s="67" t="s">
        <v>76</v>
      </c>
      <c r="E220" s="117"/>
      <c r="F220" s="117"/>
      <c r="G220" s="117"/>
      <c r="H220" s="117"/>
      <c r="I220" s="117"/>
      <c r="J220" s="117"/>
      <c r="K220" s="117"/>
      <c r="L220" s="117"/>
      <c r="M220" s="117"/>
      <c r="N220" s="117"/>
      <c r="O220" s="117"/>
      <c r="P220" s="117"/>
      <c r="Q220" s="117"/>
      <c r="R220" s="117"/>
      <c r="S220" s="117"/>
      <c r="T220" s="117"/>
      <c r="U220" s="117"/>
      <c r="V220" s="117"/>
      <c r="W220" s="117"/>
      <c r="X220" s="117"/>
      <c r="Y220" s="117"/>
      <c r="Z220" s="117"/>
      <c r="AA220" s="117"/>
      <c r="AB220" s="117"/>
      <c r="AC220" s="117"/>
      <c r="AD220" s="117"/>
      <c r="AE220" s="117"/>
      <c r="AF220" s="117"/>
      <c r="AG220" s="209"/>
      <c r="AH220" s="209"/>
      <c r="AI220" s="209"/>
      <c r="AJ220" s="133"/>
    </row>
    <row r="221" spans="2:36" hidden="1">
      <c r="B221" s="486"/>
      <c r="C221" s="64" t="s">
        <v>18</v>
      </c>
      <c r="D221" s="67"/>
      <c r="E221" s="117"/>
      <c r="F221" s="117"/>
      <c r="G221" s="117"/>
      <c r="H221" s="117"/>
      <c r="I221" s="117"/>
      <c r="J221" s="117"/>
      <c r="K221" s="117"/>
      <c r="L221" s="117"/>
      <c r="M221" s="117"/>
      <c r="N221" s="117"/>
      <c r="O221" s="117"/>
      <c r="P221" s="117"/>
      <c r="Q221" s="117"/>
      <c r="R221" s="117"/>
      <c r="S221" s="117"/>
      <c r="T221" s="117"/>
      <c r="U221" s="117"/>
      <c r="V221" s="117"/>
      <c r="W221" s="117"/>
      <c r="X221" s="117"/>
      <c r="Y221" s="117"/>
      <c r="Z221" s="117"/>
      <c r="AA221" s="117"/>
      <c r="AB221" s="117"/>
      <c r="AC221" s="117"/>
      <c r="AD221" s="117"/>
      <c r="AE221" s="117"/>
      <c r="AF221" s="117"/>
      <c r="AG221" s="209"/>
      <c r="AH221" s="209"/>
      <c r="AI221" s="209"/>
      <c r="AJ221" s="132"/>
    </row>
    <row r="222" spans="2:36" hidden="1">
      <c r="B222" s="487"/>
      <c r="C222" s="64" t="s">
        <v>19</v>
      </c>
      <c r="D222" s="67"/>
      <c r="E222" s="117"/>
      <c r="F222" s="117"/>
      <c r="G222" s="117"/>
      <c r="H222" s="117"/>
      <c r="I222" s="117"/>
      <c r="J222" s="117"/>
      <c r="K222" s="117"/>
      <c r="L222" s="117"/>
      <c r="M222" s="117"/>
      <c r="N222" s="117"/>
      <c r="O222" s="117"/>
      <c r="P222" s="117"/>
      <c r="Q222" s="117"/>
      <c r="R222" s="117"/>
      <c r="S222" s="117"/>
      <c r="T222" s="117"/>
      <c r="U222" s="117"/>
      <c r="V222" s="117"/>
      <c r="W222" s="117"/>
      <c r="X222" s="117"/>
      <c r="Y222" s="117"/>
      <c r="Z222" s="117"/>
      <c r="AA222" s="117"/>
      <c r="AB222" s="117"/>
      <c r="AC222" s="117"/>
      <c r="AD222" s="117"/>
      <c r="AE222" s="117"/>
      <c r="AF222" s="117"/>
      <c r="AG222" s="209"/>
      <c r="AH222" s="209"/>
      <c r="AI222" s="209"/>
      <c r="AJ222" s="132"/>
    </row>
    <row r="223" spans="2:36" hidden="1">
      <c r="B223" s="480" t="s">
        <v>72</v>
      </c>
      <c r="C223" s="65" t="s">
        <v>84</v>
      </c>
      <c r="D223" s="68" t="s">
        <v>76</v>
      </c>
      <c r="E223" s="69" t="e">
        <f>AVERAGE(E213,E219)</f>
        <v>#DIV/0!</v>
      </c>
      <c r="F223" s="69" t="e">
        <f t="shared" ref="F223:AF223" si="40">AVERAGE(F213,F219)</f>
        <v>#DIV/0!</v>
      </c>
      <c r="G223" s="69" t="e">
        <f t="shared" si="40"/>
        <v>#DIV/0!</v>
      </c>
      <c r="H223" s="69" t="e">
        <f t="shared" si="40"/>
        <v>#DIV/0!</v>
      </c>
      <c r="I223" s="69" t="e">
        <f t="shared" si="40"/>
        <v>#DIV/0!</v>
      </c>
      <c r="J223" s="69" t="e">
        <f t="shared" si="40"/>
        <v>#DIV/0!</v>
      </c>
      <c r="K223" s="69" t="e">
        <f t="shared" si="40"/>
        <v>#DIV/0!</v>
      </c>
      <c r="L223" s="69" t="e">
        <f t="shared" si="40"/>
        <v>#DIV/0!</v>
      </c>
      <c r="M223" s="69" t="e">
        <f t="shared" si="40"/>
        <v>#DIV/0!</v>
      </c>
      <c r="N223" s="69" t="e">
        <f t="shared" si="40"/>
        <v>#DIV/0!</v>
      </c>
      <c r="O223" s="69" t="e">
        <f t="shared" si="40"/>
        <v>#DIV/0!</v>
      </c>
      <c r="P223" s="69" t="e">
        <f t="shared" si="40"/>
        <v>#DIV/0!</v>
      </c>
      <c r="Q223" s="69" t="e">
        <f t="shared" si="40"/>
        <v>#DIV/0!</v>
      </c>
      <c r="R223" s="69" t="e">
        <f t="shared" si="40"/>
        <v>#DIV/0!</v>
      </c>
      <c r="S223" s="69" t="e">
        <f t="shared" si="40"/>
        <v>#DIV/0!</v>
      </c>
      <c r="T223" s="69" t="e">
        <f t="shared" si="40"/>
        <v>#DIV/0!</v>
      </c>
      <c r="U223" s="69" t="e">
        <f t="shared" si="40"/>
        <v>#DIV/0!</v>
      </c>
      <c r="V223" s="69" t="e">
        <f t="shared" si="40"/>
        <v>#DIV/0!</v>
      </c>
      <c r="W223" s="69" t="e">
        <f t="shared" si="40"/>
        <v>#DIV/0!</v>
      </c>
      <c r="X223" s="69" t="e">
        <f t="shared" si="40"/>
        <v>#DIV/0!</v>
      </c>
      <c r="Y223" s="69" t="e">
        <f t="shared" si="40"/>
        <v>#DIV/0!</v>
      </c>
      <c r="Z223" s="69" t="e">
        <f t="shared" si="40"/>
        <v>#DIV/0!</v>
      </c>
      <c r="AA223" s="69" t="e">
        <f t="shared" si="40"/>
        <v>#DIV/0!</v>
      </c>
      <c r="AB223" s="69" t="e">
        <f t="shared" si="40"/>
        <v>#DIV/0!</v>
      </c>
      <c r="AC223" s="69" t="e">
        <f t="shared" si="40"/>
        <v>#DIV/0!</v>
      </c>
      <c r="AD223" s="69" t="e">
        <f t="shared" si="40"/>
        <v>#DIV/0!</v>
      </c>
      <c r="AE223" s="69" t="e">
        <f t="shared" si="40"/>
        <v>#DIV/0!</v>
      </c>
      <c r="AF223" s="69" t="e">
        <f t="shared" si="40"/>
        <v>#DIV/0!</v>
      </c>
      <c r="AG223" s="212"/>
      <c r="AH223" s="212"/>
      <c r="AI223" s="212"/>
      <c r="AJ223" s="174" t="e">
        <f>AVERAGE(AJ213,AJ219)</f>
        <v>#DIV/0!</v>
      </c>
    </row>
    <row r="224" spans="2:36" hidden="1">
      <c r="B224" s="480"/>
      <c r="C224" s="65" t="s">
        <v>85</v>
      </c>
      <c r="D224" s="68" t="s">
        <v>76</v>
      </c>
      <c r="E224" s="69" t="e">
        <f>AVERAGE(E220,E214)</f>
        <v>#DIV/0!</v>
      </c>
      <c r="F224" s="69" t="e">
        <f t="shared" ref="F224:AF224" si="41">AVERAGE(F220,F214)</f>
        <v>#DIV/0!</v>
      </c>
      <c r="G224" s="69" t="e">
        <f t="shared" si="41"/>
        <v>#DIV/0!</v>
      </c>
      <c r="H224" s="69" t="e">
        <f t="shared" si="41"/>
        <v>#DIV/0!</v>
      </c>
      <c r="I224" s="69" t="e">
        <f t="shared" si="41"/>
        <v>#DIV/0!</v>
      </c>
      <c r="J224" s="69" t="e">
        <f t="shared" si="41"/>
        <v>#DIV/0!</v>
      </c>
      <c r="K224" s="69" t="e">
        <f t="shared" si="41"/>
        <v>#DIV/0!</v>
      </c>
      <c r="L224" s="69" t="e">
        <f t="shared" si="41"/>
        <v>#DIV/0!</v>
      </c>
      <c r="M224" s="69" t="e">
        <f t="shared" si="41"/>
        <v>#DIV/0!</v>
      </c>
      <c r="N224" s="69" t="e">
        <f t="shared" si="41"/>
        <v>#DIV/0!</v>
      </c>
      <c r="O224" s="69" t="e">
        <f t="shared" si="41"/>
        <v>#DIV/0!</v>
      </c>
      <c r="P224" s="69" t="e">
        <f t="shared" si="41"/>
        <v>#DIV/0!</v>
      </c>
      <c r="Q224" s="69" t="e">
        <f t="shared" si="41"/>
        <v>#DIV/0!</v>
      </c>
      <c r="R224" s="69" t="e">
        <f t="shared" si="41"/>
        <v>#DIV/0!</v>
      </c>
      <c r="S224" s="69" t="e">
        <f t="shared" si="41"/>
        <v>#DIV/0!</v>
      </c>
      <c r="T224" s="69" t="e">
        <f t="shared" si="41"/>
        <v>#DIV/0!</v>
      </c>
      <c r="U224" s="69" t="e">
        <f t="shared" si="41"/>
        <v>#DIV/0!</v>
      </c>
      <c r="V224" s="69" t="e">
        <f t="shared" si="41"/>
        <v>#DIV/0!</v>
      </c>
      <c r="W224" s="69" t="e">
        <f t="shared" si="41"/>
        <v>#DIV/0!</v>
      </c>
      <c r="X224" s="69" t="e">
        <f t="shared" si="41"/>
        <v>#DIV/0!</v>
      </c>
      <c r="Y224" s="69" t="e">
        <f t="shared" si="41"/>
        <v>#DIV/0!</v>
      </c>
      <c r="Z224" s="69" t="e">
        <f t="shared" si="41"/>
        <v>#DIV/0!</v>
      </c>
      <c r="AA224" s="69" t="e">
        <f t="shared" si="41"/>
        <v>#DIV/0!</v>
      </c>
      <c r="AB224" s="69" t="e">
        <f t="shared" si="41"/>
        <v>#DIV/0!</v>
      </c>
      <c r="AC224" s="69" t="e">
        <f t="shared" si="41"/>
        <v>#DIV/0!</v>
      </c>
      <c r="AD224" s="69" t="e">
        <f t="shared" si="41"/>
        <v>#DIV/0!</v>
      </c>
      <c r="AE224" s="69" t="e">
        <f t="shared" si="41"/>
        <v>#DIV/0!</v>
      </c>
      <c r="AF224" s="69" t="e">
        <f t="shared" si="41"/>
        <v>#DIV/0!</v>
      </c>
      <c r="AG224" s="212"/>
      <c r="AH224" s="212"/>
      <c r="AI224" s="212"/>
      <c r="AJ224" s="174" t="e">
        <f>AVERAGE(AJ220,AJ214)</f>
        <v>#DIV/0!</v>
      </c>
    </row>
    <row r="225" spans="2:36" hidden="1">
      <c r="B225" s="480"/>
      <c r="C225" s="65" t="s">
        <v>18</v>
      </c>
      <c r="D225" s="68"/>
      <c r="E225" s="69" t="e">
        <f>AVERAGE(E221,E215)</f>
        <v>#DIV/0!</v>
      </c>
      <c r="F225" s="69" t="e">
        <f t="shared" ref="F225:AF225" si="42">AVERAGE(F221,F215)</f>
        <v>#DIV/0!</v>
      </c>
      <c r="G225" s="69" t="e">
        <f t="shared" si="42"/>
        <v>#DIV/0!</v>
      </c>
      <c r="H225" s="69" t="e">
        <f t="shared" si="42"/>
        <v>#DIV/0!</v>
      </c>
      <c r="I225" s="69" t="e">
        <f t="shared" si="42"/>
        <v>#DIV/0!</v>
      </c>
      <c r="J225" s="69" t="e">
        <f t="shared" si="42"/>
        <v>#DIV/0!</v>
      </c>
      <c r="K225" s="69" t="e">
        <f t="shared" si="42"/>
        <v>#DIV/0!</v>
      </c>
      <c r="L225" s="69" t="e">
        <f t="shared" si="42"/>
        <v>#DIV/0!</v>
      </c>
      <c r="M225" s="69" t="e">
        <f t="shared" si="42"/>
        <v>#DIV/0!</v>
      </c>
      <c r="N225" s="69" t="e">
        <f t="shared" si="42"/>
        <v>#DIV/0!</v>
      </c>
      <c r="O225" s="69" t="e">
        <f t="shared" si="42"/>
        <v>#DIV/0!</v>
      </c>
      <c r="P225" s="69" t="e">
        <f t="shared" si="42"/>
        <v>#DIV/0!</v>
      </c>
      <c r="Q225" s="69" t="e">
        <f t="shared" si="42"/>
        <v>#DIV/0!</v>
      </c>
      <c r="R225" s="69" t="e">
        <f t="shared" si="42"/>
        <v>#DIV/0!</v>
      </c>
      <c r="S225" s="69" t="e">
        <f t="shared" si="42"/>
        <v>#DIV/0!</v>
      </c>
      <c r="T225" s="69" t="e">
        <f t="shared" si="42"/>
        <v>#DIV/0!</v>
      </c>
      <c r="U225" s="69" t="e">
        <f t="shared" si="42"/>
        <v>#DIV/0!</v>
      </c>
      <c r="V225" s="69" t="e">
        <f t="shared" si="42"/>
        <v>#DIV/0!</v>
      </c>
      <c r="W225" s="69" t="e">
        <f t="shared" si="42"/>
        <v>#DIV/0!</v>
      </c>
      <c r="X225" s="69" t="e">
        <f t="shared" si="42"/>
        <v>#DIV/0!</v>
      </c>
      <c r="Y225" s="69" t="e">
        <f t="shared" si="42"/>
        <v>#DIV/0!</v>
      </c>
      <c r="Z225" s="69" t="e">
        <f t="shared" si="42"/>
        <v>#DIV/0!</v>
      </c>
      <c r="AA225" s="69" t="e">
        <f t="shared" si="42"/>
        <v>#DIV/0!</v>
      </c>
      <c r="AB225" s="69" t="e">
        <f t="shared" si="42"/>
        <v>#DIV/0!</v>
      </c>
      <c r="AC225" s="69" t="e">
        <f t="shared" si="42"/>
        <v>#DIV/0!</v>
      </c>
      <c r="AD225" s="69" t="e">
        <f t="shared" si="42"/>
        <v>#DIV/0!</v>
      </c>
      <c r="AE225" s="69" t="e">
        <f t="shared" si="42"/>
        <v>#DIV/0!</v>
      </c>
      <c r="AF225" s="69" t="e">
        <f t="shared" si="42"/>
        <v>#DIV/0!</v>
      </c>
      <c r="AG225" s="212"/>
      <c r="AH225" s="212"/>
      <c r="AI225" s="212"/>
      <c r="AJ225" s="134" t="e">
        <f>AVERAGE(AJ221,AJ215)</f>
        <v>#DIV/0!</v>
      </c>
    </row>
    <row r="226" spans="2:36" hidden="1">
      <c r="B226" s="480"/>
      <c r="C226" s="65" t="s">
        <v>19</v>
      </c>
      <c r="D226" s="68"/>
      <c r="E226" s="69" t="e">
        <f>AVERAGE(E222,E216)</f>
        <v>#DIV/0!</v>
      </c>
      <c r="F226" s="69" t="e">
        <f t="shared" ref="F226:AF226" si="43">AVERAGE(F222,F216)</f>
        <v>#DIV/0!</v>
      </c>
      <c r="G226" s="69" t="e">
        <f t="shared" si="43"/>
        <v>#DIV/0!</v>
      </c>
      <c r="H226" s="69" t="e">
        <f t="shared" si="43"/>
        <v>#DIV/0!</v>
      </c>
      <c r="I226" s="69" t="e">
        <f t="shared" si="43"/>
        <v>#DIV/0!</v>
      </c>
      <c r="J226" s="69" t="e">
        <f t="shared" si="43"/>
        <v>#DIV/0!</v>
      </c>
      <c r="K226" s="69" t="e">
        <f t="shared" si="43"/>
        <v>#DIV/0!</v>
      </c>
      <c r="L226" s="69" t="e">
        <f t="shared" si="43"/>
        <v>#DIV/0!</v>
      </c>
      <c r="M226" s="69" t="e">
        <f t="shared" si="43"/>
        <v>#DIV/0!</v>
      </c>
      <c r="N226" s="69" t="e">
        <f t="shared" si="43"/>
        <v>#DIV/0!</v>
      </c>
      <c r="O226" s="69" t="e">
        <f t="shared" si="43"/>
        <v>#DIV/0!</v>
      </c>
      <c r="P226" s="69" t="e">
        <f t="shared" si="43"/>
        <v>#DIV/0!</v>
      </c>
      <c r="Q226" s="69" t="e">
        <f t="shared" si="43"/>
        <v>#DIV/0!</v>
      </c>
      <c r="R226" s="69" t="e">
        <f t="shared" si="43"/>
        <v>#DIV/0!</v>
      </c>
      <c r="S226" s="69" t="e">
        <f t="shared" si="43"/>
        <v>#DIV/0!</v>
      </c>
      <c r="T226" s="69" t="e">
        <f t="shared" si="43"/>
        <v>#DIV/0!</v>
      </c>
      <c r="U226" s="69" t="e">
        <f t="shared" si="43"/>
        <v>#DIV/0!</v>
      </c>
      <c r="V226" s="69" t="e">
        <f t="shared" si="43"/>
        <v>#DIV/0!</v>
      </c>
      <c r="W226" s="69" t="e">
        <f t="shared" si="43"/>
        <v>#DIV/0!</v>
      </c>
      <c r="X226" s="69" t="e">
        <f t="shared" si="43"/>
        <v>#DIV/0!</v>
      </c>
      <c r="Y226" s="69" t="e">
        <f t="shared" si="43"/>
        <v>#DIV/0!</v>
      </c>
      <c r="Z226" s="69" t="e">
        <f t="shared" si="43"/>
        <v>#DIV/0!</v>
      </c>
      <c r="AA226" s="69" t="e">
        <f t="shared" si="43"/>
        <v>#DIV/0!</v>
      </c>
      <c r="AB226" s="69" t="e">
        <f t="shared" si="43"/>
        <v>#DIV/0!</v>
      </c>
      <c r="AC226" s="69" t="e">
        <f t="shared" si="43"/>
        <v>#DIV/0!</v>
      </c>
      <c r="AD226" s="69" t="e">
        <f t="shared" si="43"/>
        <v>#DIV/0!</v>
      </c>
      <c r="AE226" s="69" t="e">
        <f t="shared" si="43"/>
        <v>#DIV/0!</v>
      </c>
      <c r="AF226" s="69" t="e">
        <f t="shared" si="43"/>
        <v>#DIV/0!</v>
      </c>
      <c r="AG226" s="212"/>
      <c r="AH226" s="212"/>
      <c r="AI226" s="212"/>
      <c r="AJ226" s="134" t="e">
        <f>AVERAGE(AJ222,AJ216)</f>
        <v>#DIV/0!</v>
      </c>
    </row>
  </sheetData>
  <mergeCells count="44">
    <mergeCell ref="B85:B90"/>
    <mergeCell ref="B95:B100"/>
    <mergeCell ref="B101:B106"/>
    <mergeCell ref="B107:B112"/>
    <mergeCell ref="B201:B206"/>
    <mergeCell ref="B211:B216"/>
    <mergeCell ref="B207:B210"/>
    <mergeCell ref="B179:B184"/>
    <mergeCell ref="B113:B118"/>
    <mergeCell ref="B189:B194"/>
    <mergeCell ref="B195:B200"/>
    <mergeCell ref="B145:B150"/>
    <mergeCell ref="B151:B156"/>
    <mergeCell ref="B141:B144"/>
    <mergeCell ref="B163:B166"/>
    <mergeCell ref="B185:B188"/>
    <mergeCell ref="B157:B162"/>
    <mergeCell ref="B167:B172"/>
    <mergeCell ref="B173:B178"/>
    <mergeCell ref="B223:B226"/>
    <mergeCell ref="B5:B10"/>
    <mergeCell ref="B11:B16"/>
    <mergeCell ref="B17:B22"/>
    <mergeCell ref="B23:B28"/>
    <mergeCell ref="B125:B128"/>
    <mergeCell ref="B63:B66"/>
    <mergeCell ref="B91:B94"/>
    <mergeCell ref="B67:B72"/>
    <mergeCell ref="B73:B78"/>
    <mergeCell ref="B79:B84"/>
    <mergeCell ref="B29:B34"/>
    <mergeCell ref="B217:B222"/>
    <mergeCell ref="B119:B124"/>
    <mergeCell ref="B129:B134"/>
    <mergeCell ref="B135:B140"/>
    <mergeCell ref="B35:B40"/>
    <mergeCell ref="B47:B50"/>
    <mergeCell ref="B51:B56"/>
    <mergeCell ref="B57:B62"/>
    <mergeCell ref="B2:AJ2"/>
    <mergeCell ref="L3:R3"/>
    <mergeCell ref="S3:Y3"/>
    <mergeCell ref="E3:K3"/>
    <mergeCell ref="B41:B46"/>
  </mergeCells>
  <conditionalFormatting sqref="D6 E51:AI56 E211:AI222">
    <cfRule type="cellIs" dxfId="495" priority="747" operator="lessThan">
      <formula>0</formula>
    </cfRule>
    <cfRule type="cellIs" dxfId="494" priority="748" operator="greaterThan">
      <formula>100</formula>
    </cfRule>
  </conditionalFormatting>
  <conditionalFormatting sqref="E7:AI46">
    <cfRule type="cellIs" dxfId="493" priority="11" operator="lessThan">
      <formula>0</formula>
    </cfRule>
    <cfRule type="cellIs" dxfId="492" priority="12" operator="greaterThan">
      <formula>100</formula>
    </cfRule>
  </conditionalFormatting>
  <conditionalFormatting sqref="E59:AI60">
    <cfRule type="cellIs" dxfId="491" priority="63" operator="lessThan">
      <formula>0</formula>
    </cfRule>
    <cfRule type="cellIs" dxfId="490" priority="64" operator="greaterThan">
      <formula>100</formula>
    </cfRule>
  </conditionalFormatting>
  <conditionalFormatting sqref="E67:AI90">
    <cfRule type="cellIs" dxfId="489" priority="93" operator="lessThan">
      <formula>0</formula>
    </cfRule>
    <cfRule type="cellIs" dxfId="488" priority="94" operator="greaterThan">
      <formula>100</formula>
    </cfRule>
  </conditionalFormatting>
  <conditionalFormatting sqref="E95:AI124">
    <cfRule type="cellIs" dxfId="487" priority="91" operator="lessThan">
      <formula>0</formula>
    </cfRule>
    <cfRule type="cellIs" dxfId="486" priority="92" operator="greaterThan">
      <formula>100</formula>
    </cfRule>
  </conditionalFormatting>
  <conditionalFormatting sqref="E129:AI140">
    <cfRule type="cellIs" dxfId="485" priority="61" operator="lessThan">
      <formula>0</formula>
    </cfRule>
    <cfRule type="cellIs" dxfId="484" priority="62" operator="greaterThan">
      <formula>100</formula>
    </cfRule>
  </conditionalFormatting>
  <conditionalFormatting sqref="E167:AI184">
    <cfRule type="cellIs" dxfId="483" priority="141" operator="lessThan">
      <formula>0</formula>
    </cfRule>
    <cfRule type="cellIs" dxfId="482" priority="142" operator="greaterThan">
      <formula>100</formula>
    </cfRule>
  </conditionalFormatting>
  <conditionalFormatting sqref="E189:AI206">
    <cfRule type="cellIs" dxfId="481" priority="149" operator="lessThan">
      <formula>0</formula>
    </cfRule>
    <cfRule type="cellIs" dxfId="480" priority="150" operator="greaterThan">
      <formula>100</formula>
    </cfRule>
  </conditionalFormatting>
  <conditionalFormatting sqref="E61:AJ62">
    <cfRule type="cellIs" dxfId="479" priority="109" operator="lessThan">
      <formula>0</formula>
    </cfRule>
    <cfRule type="cellIs" dxfId="478" priority="110" operator="greaterThan">
      <formula>100</formula>
    </cfRule>
  </conditionalFormatting>
  <conditionalFormatting sqref="V5:AB6">
    <cfRule type="cellIs" dxfId="477" priority="79" operator="lessThan">
      <formula>0</formula>
    </cfRule>
    <cfRule type="cellIs" dxfId="476" priority="80" operator="greaterThan">
      <formula>100</formula>
    </cfRule>
  </conditionalFormatting>
  <conditionalFormatting sqref="AJ7:AJ10">
    <cfRule type="cellIs" dxfId="475" priority="1" operator="lessThan">
      <formula>0</formula>
    </cfRule>
    <cfRule type="cellIs" dxfId="474" priority="2" operator="greaterThan">
      <formula>100</formula>
    </cfRule>
  </conditionalFormatting>
  <pageMargins left="0.23622047244094491" right="0.23622047244094491" top="0.74803149606299213" bottom="0.74803149606299213" header="0.31496062992125984" footer="0.31496062992125984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JD47"/>
  <sheetViews>
    <sheetView showGridLines="0" tabSelected="1" topLeftCell="HU6" zoomScale="70" zoomScaleNormal="70" workbookViewId="0">
      <selection activeCell="IG9" sqref="IG9:IM9"/>
    </sheetView>
  </sheetViews>
  <sheetFormatPr baseColWidth="10" defaultColWidth="11.44140625" defaultRowHeight="13.2" outlineLevelCol="1"/>
  <cols>
    <col min="1" max="1" width="11.44140625" style="59"/>
    <col min="2" max="2" width="32.109375" style="59" customWidth="1"/>
    <col min="3" max="3" width="7.88671875" style="59" customWidth="1"/>
    <col min="4" max="4" width="4.6640625" style="59" hidden="1" customWidth="1"/>
    <col min="5" max="5" width="7.88671875" style="59" hidden="1" customWidth="1"/>
    <col min="6" max="6" width="6.88671875" style="59" customWidth="1"/>
    <col min="7" max="7" width="7.88671875" style="59" hidden="1" customWidth="1"/>
    <col min="8" max="8" width="9" style="59" hidden="1" customWidth="1"/>
    <col min="9" max="18" width="7.88671875" style="59" hidden="1" customWidth="1"/>
    <col min="19" max="19" width="8.44140625" style="59" hidden="1" customWidth="1"/>
    <col min="20" max="20" width="8.33203125" style="59" hidden="1" customWidth="1"/>
    <col min="21" max="22" width="8" style="59" hidden="1" customWidth="1"/>
    <col min="23" max="23" width="8.44140625" style="59" hidden="1" customWidth="1"/>
    <col min="24" max="24" width="9" style="59" hidden="1" customWidth="1"/>
    <col min="25" max="27" width="8.88671875" style="59" hidden="1" customWidth="1"/>
    <col min="28" max="39" width="8.44140625" style="59" hidden="1" customWidth="1"/>
    <col min="40" max="41" width="7.6640625" style="59" hidden="1" customWidth="1"/>
    <col min="42" max="42" width="8.6640625" style="59" hidden="1" customWidth="1"/>
    <col min="43" max="43" width="8.33203125" style="59" hidden="1" customWidth="1"/>
    <col min="44" max="44" width="8.5546875" style="59" hidden="1" customWidth="1"/>
    <col min="45" max="45" width="9.88671875" style="59" customWidth="1"/>
    <col min="46" max="46" width="10.33203125" style="59" hidden="1" customWidth="1"/>
    <col min="47" max="102" width="11.5546875" style="59" hidden="1" customWidth="1"/>
    <col min="103" max="106" width="14.109375" style="59" hidden="1" customWidth="1"/>
    <col min="107" max="107" width="8.88671875" style="59" hidden="1" customWidth="1"/>
    <col min="108" max="109" width="9.109375" style="59" hidden="1" customWidth="1"/>
    <col min="110" max="110" width="8.6640625" style="59" hidden="1" customWidth="1"/>
    <col min="111" max="111" width="9.88671875" style="59" hidden="1" customWidth="1"/>
    <col min="112" max="112" width="8.6640625" style="59" hidden="1" customWidth="1"/>
    <col min="113" max="115" width="9.44140625" style="59" hidden="1" customWidth="1"/>
    <col min="116" max="118" width="10.33203125" style="59" hidden="1" customWidth="1"/>
    <col min="119" max="122" width="9.44140625" style="59" hidden="1" customWidth="1"/>
    <col min="123" max="128" width="11.109375" style="59" hidden="1" customWidth="1"/>
    <col min="129" max="129" width="9.88671875" style="59" hidden="1" customWidth="1"/>
    <col min="130" max="141" width="11.109375" style="59" hidden="1" customWidth="1"/>
    <col min="142" max="142" width="12.109375" style="59" hidden="1" customWidth="1"/>
    <col min="143" max="199" width="12" style="59" hidden="1" customWidth="1"/>
    <col min="200" max="200" width="11.109375" style="59" hidden="1" customWidth="1"/>
    <col min="201" max="227" width="12" style="59" hidden="1" customWidth="1"/>
    <col min="228" max="234" width="12" style="59" customWidth="1"/>
    <col min="235" max="235" width="10.33203125" style="59" customWidth="1"/>
    <col min="236" max="236" width="10.6640625" style="59" customWidth="1"/>
    <col min="237" max="237" width="10.5546875" style="59" customWidth="1"/>
    <col min="238" max="238" width="11.44140625" style="59"/>
    <col min="239" max="239" width="15.5546875" style="59" customWidth="1"/>
    <col min="240" max="240" width="13.33203125" style="59" customWidth="1" outlineLevel="1"/>
    <col min="241" max="250" width="13.6640625" style="59" customWidth="1" outlineLevel="1"/>
    <col min="251" max="251" width="11.44140625" style="59" customWidth="1"/>
    <col min="252" max="262" width="11.44140625" style="59" hidden="1" customWidth="1"/>
    <col min="263" max="265" width="0" style="59" hidden="1" customWidth="1"/>
    <col min="266" max="16384" width="11.44140625" style="59"/>
  </cols>
  <sheetData>
    <row r="2" spans="2:264" customFormat="1" ht="14.4">
      <c r="C2" s="59" t="s">
        <v>396</v>
      </c>
      <c r="G2">
        <v>1</v>
      </c>
      <c r="H2">
        <v>2</v>
      </c>
      <c r="I2">
        <v>3</v>
      </c>
      <c r="J2">
        <v>4</v>
      </c>
      <c r="K2">
        <v>5</v>
      </c>
      <c r="L2">
        <v>6</v>
      </c>
      <c r="M2">
        <v>7</v>
      </c>
      <c r="N2">
        <v>8</v>
      </c>
      <c r="O2">
        <v>9</v>
      </c>
      <c r="P2">
        <v>1</v>
      </c>
      <c r="Q2">
        <v>2</v>
      </c>
      <c r="R2">
        <v>3</v>
      </c>
      <c r="S2">
        <v>4</v>
      </c>
      <c r="T2">
        <v>5</v>
      </c>
      <c r="U2">
        <v>6</v>
      </c>
      <c r="V2">
        <v>7</v>
      </c>
      <c r="W2">
        <v>8</v>
      </c>
      <c r="X2">
        <v>9</v>
      </c>
      <c r="Y2">
        <v>10</v>
      </c>
      <c r="Z2">
        <v>11</v>
      </c>
      <c r="AA2">
        <v>12</v>
      </c>
    </row>
    <row r="3" spans="2:264">
      <c r="C3" s="59" t="s">
        <v>396</v>
      </c>
    </row>
    <row r="4" spans="2:264" ht="20.25" customHeight="1" thickBot="1">
      <c r="B4" s="495" t="str">
        <f>C3</f>
        <v>PROMEDIOS GENERALES EQUIPOS PRODUCCION DE MTBF / MTTR SEM 30</v>
      </c>
      <c r="C4" s="495"/>
      <c r="D4" s="495"/>
      <c r="E4" s="495"/>
      <c r="F4" s="495"/>
      <c r="G4" s="495"/>
      <c r="H4" s="495"/>
      <c r="I4" s="495"/>
      <c r="J4" s="495"/>
      <c r="K4" s="495"/>
      <c r="L4" s="495"/>
      <c r="M4" s="495"/>
      <c r="N4" s="495"/>
      <c r="O4" s="495"/>
      <c r="P4" s="495"/>
      <c r="Q4" s="495"/>
      <c r="R4" s="495"/>
      <c r="S4" s="495"/>
      <c r="T4" s="495"/>
      <c r="U4" s="495"/>
      <c r="V4" s="495"/>
      <c r="W4" s="495"/>
      <c r="X4" s="495"/>
      <c r="Y4" s="495"/>
      <c r="Z4" s="495"/>
      <c r="AA4" s="495"/>
      <c r="AB4" s="495"/>
      <c r="AC4" s="495"/>
      <c r="AD4" s="495"/>
      <c r="AE4" s="495"/>
      <c r="AF4" s="495"/>
      <c r="AG4" s="495"/>
      <c r="AH4" s="495"/>
      <c r="AI4" s="495"/>
      <c r="AJ4" s="495"/>
      <c r="AK4" s="495"/>
      <c r="AL4" s="495"/>
      <c r="AM4" s="495"/>
      <c r="AN4" s="495"/>
      <c r="AO4" s="495"/>
      <c r="AP4" s="495"/>
      <c r="AQ4" s="495"/>
      <c r="AR4" s="495"/>
      <c r="AS4" s="495"/>
      <c r="AT4" s="495"/>
      <c r="AU4" s="495"/>
      <c r="AV4" s="495"/>
      <c r="AW4" s="495"/>
      <c r="AX4" s="495"/>
      <c r="AY4" s="495"/>
      <c r="AZ4" s="495"/>
      <c r="BA4" s="495"/>
      <c r="BB4" s="495"/>
      <c r="BC4" s="495"/>
      <c r="BD4" s="495"/>
      <c r="BE4" s="495"/>
      <c r="BF4" s="495"/>
      <c r="BG4" s="495"/>
      <c r="BH4" s="495"/>
      <c r="BI4" s="495"/>
      <c r="BJ4" s="495"/>
      <c r="BK4" s="495"/>
      <c r="BL4" s="495"/>
      <c r="BM4" s="495"/>
      <c r="BN4" s="495"/>
      <c r="BO4" s="495"/>
      <c r="BP4" s="495"/>
      <c r="BQ4" s="495"/>
      <c r="BR4" s="495"/>
      <c r="BS4" s="495"/>
      <c r="BT4" s="495"/>
      <c r="BU4" s="495"/>
      <c r="BV4" s="495"/>
      <c r="BW4" s="495"/>
      <c r="BX4" s="495"/>
      <c r="BY4" s="495"/>
      <c r="BZ4" s="495"/>
      <c r="CA4" s="495"/>
      <c r="CB4" s="495"/>
      <c r="CC4" s="495"/>
      <c r="CD4" s="495"/>
      <c r="CE4" s="495"/>
      <c r="CF4" s="495"/>
      <c r="CG4" s="495"/>
      <c r="CH4" s="495"/>
      <c r="CI4" s="495"/>
      <c r="CJ4" s="495"/>
      <c r="CK4" s="495"/>
      <c r="CL4" s="495"/>
      <c r="CM4" s="495"/>
      <c r="CN4" s="495"/>
      <c r="CO4" s="495"/>
      <c r="CP4" s="495"/>
      <c r="CQ4" s="495"/>
      <c r="CR4" s="495"/>
      <c r="CS4" s="495"/>
      <c r="CT4" s="495"/>
      <c r="CU4" s="495"/>
      <c r="CV4" s="495"/>
      <c r="CW4" s="495"/>
      <c r="CX4" s="495"/>
      <c r="CY4" s="495"/>
      <c r="CZ4" s="495"/>
      <c r="DA4" s="495"/>
      <c r="DB4" s="495"/>
      <c r="DC4" s="495"/>
      <c r="DD4" s="495"/>
      <c r="DE4" s="495"/>
      <c r="DF4" s="495"/>
      <c r="DG4" s="495"/>
      <c r="DH4" s="495"/>
      <c r="DI4" s="495"/>
      <c r="DJ4" s="495"/>
      <c r="DK4" s="495"/>
      <c r="DL4" s="495"/>
      <c r="DM4" s="495"/>
      <c r="DN4" s="495"/>
      <c r="DO4" s="495"/>
      <c r="DP4" s="495"/>
      <c r="DQ4" s="495"/>
      <c r="DR4" s="495"/>
      <c r="DS4" s="495"/>
      <c r="DT4" s="495"/>
      <c r="DU4" s="495"/>
      <c r="DV4" s="495"/>
      <c r="DW4" s="495"/>
      <c r="DX4" s="495"/>
      <c r="DY4" s="495"/>
      <c r="DZ4" s="495"/>
      <c r="EA4" s="495"/>
      <c r="EB4" s="495"/>
      <c r="EC4" s="495"/>
      <c r="ED4" s="495"/>
      <c r="EE4" s="495"/>
      <c r="EF4" s="495"/>
      <c r="EG4" s="495"/>
      <c r="EH4" s="495"/>
      <c r="EI4" s="495"/>
      <c r="EJ4" s="495"/>
      <c r="EK4" s="495"/>
      <c r="EL4" s="495"/>
      <c r="EM4" s="495"/>
      <c r="EN4" s="495"/>
      <c r="EO4" s="495"/>
      <c r="EP4" s="495"/>
      <c r="EQ4" s="495"/>
      <c r="ER4" s="495"/>
      <c r="ES4" s="495"/>
      <c r="ET4" s="495"/>
      <c r="EU4" s="495"/>
      <c r="EV4" s="495"/>
      <c r="EW4" s="495"/>
      <c r="EX4" s="495"/>
      <c r="EY4" s="495"/>
      <c r="EZ4" s="495"/>
      <c r="FA4" s="495"/>
      <c r="FB4" s="495"/>
      <c r="FC4" s="495"/>
      <c r="FD4" s="495"/>
      <c r="FE4" s="495"/>
      <c r="FF4" s="495"/>
      <c r="FG4" s="495"/>
      <c r="FH4" s="495"/>
      <c r="FI4" s="495"/>
      <c r="FJ4" s="495"/>
      <c r="FK4" s="495"/>
      <c r="FL4" s="495"/>
      <c r="FM4" s="495"/>
      <c r="FN4" s="495"/>
      <c r="FO4" s="495"/>
      <c r="FP4" s="495"/>
      <c r="FQ4" s="495"/>
      <c r="FR4" s="495"/>
      <c r="FS4" s="495"/>
      <c r="FT4" s="495"/>
      <c r="FU4" s="495"/>
      <c r="FV4" s="495"/>
      <c r="FW4" s="495"/>
      <c r="FX4" s="495"/>
      <c r="FY4" s="495"/>
      <c r="FZ4" s="495"/>
      <c r="GA4" s="495"/>
      <c r="GB4" s="495"/>
      <c r="GC4" s="495"/>
      <c r="GD4" s="495"/>
      <c r="GE4" s="495"/>
      <c r="GF4" s="495"/>
      <c r="GG4" s="495"/>
      <c r="GH4" s="495"/>
      <c r="GI4" s="495"/>
      <c r="GJ4" s="495"/>
      <c r="GK4" s="495"/>
      <c r="GL4" s="495"/>
      <c r="GM4" s="495"/>
      <c r="GN4" s="495"/>
      <c r="GO4" s="495"/>
      <c r="GP4" s="495"/>
      <c r="GQ4" s="495"/>
      <c r="GR4" s="495"/>
      <c r="GS4" s="495"/>
      <c r="GT4" s="495"/>
      <c r="GU4" s="495"/>
      <c r="GV4" s="495"/>
      <c r="GW4" s="495"/>
      <c r="GX4" s="495"/>
      <c r="GY4" s="495"/>
      <c r="GZ4" s="495"/>
      <c r="HA4" s="495"/>
      <c r="HB4" s="495"/>
      <c r="HC4" s="495"/>
      <c r="HD4" s="495"/>
      <c r="HE4" s="495"/>
      <c r="HF4" s="495"/>
      <c r="HG4" s="495"/>
      <c r="HH4" s="495"/>
      <c r="HI4" s="495"/>
      <c r="HJ4" s="495"/>
      <c r="HK4" s="495"/>
      <c r="HL4" s="495"/>
      <c r="HM4" s="495"/>
      <c r="HN4" s="495"/>
      <c r="HO4" s="495"/>
      <c r="HP4" s="495"/>
      <c r="HQ4" s="495"/>
      <c r="HR4" s="495"/>
      <c r="HS4" s="495"/>
      <c r="HT4" s="495"/>
      <c r="HU4" s="495"/>
      <c r="HV4" s="495"/>
      <c r="HW4" s="495"/>
      <c r="HX4" s="495"/>
      <c r="HY4" s="495"/>
      <c r="HZ4" s="495"/>
      <c r="IA4" s="495"/>
      <c r="IB4" s="495"/>
      <c r="IG4" s="492" t="s">
        <v>397</v>
      </c>
      <c r="IH4" s="493"/>
      <c r="II4" s="493"/>
      <c r="IJ4" s="493"/>
      <c r="IK4" s="493"/>
      <c r="IL4" s="493"/>
      <c r="IM4" s="494"/>
      <c r="IN4" s="450"/>
      <c r="IO4" s="450"/>
      <c r="IP4" s="450"/>
      <c r="IQ4" s="450"/>
      <c r="IW4" s="460" t="s">
        <v>168</v>
      </c>
      <c r="IX4" s="460"/>
      <c r="IY4" s="460"/>
      <c r="IZ4" s="460"/>
      <c r="JA4" s="460"/>
      <c r="JB4" s="460"/>
      <c r="JC4" s="460"/>
      <c r="JD4" s="460"/>
    </row>
    <row r="5" spans="2:264" s="306" customFormat="1" ht="41.25" customHeight="1">
      <c r="B5" s="303" t="s">
        <v>64</v>
      </c>
      <c r="C5" s="302" t="s">
        <v>137</v>
      </c>
      <c r="D5" s="302" t="s">
        <v>74</v>
      </c>
      <c r="E5" s="304" t="s">
        <v>78</v>
      </c>
      <c r="F5" s="302" t="s">
        <v>317</v>
      </c>
      <c r="G5" s="302" t="s">
        <v>9</v>
      </c>
      <c r="H5" s="302" t="s">
        <v>1</v>
      </c>
      <c r="I5" s="302" t="s">
        <v>2</v>
      </c>
      <c r="J5" s="302" t="s">
        <v>0</v>
      </c>
      <c r="K5" s="302" t="s">
        <v>4</v>
      </c>
      <c r="L5" s="302" t="s">
        <v>5</v>
      </c>
      <c r="M5" s="302" t="s">
        <v>6</v>
      </c>
      <c r="N5" s="302" t="s">
        <v>7</v>
      </c>
      <c r="O5" s="302" t="s">
        <v>8</v>
      </c>
      <c r="P5" s="302" t="s">
        <v>152</v>
      </c>
      <c r="Q5" s="302" t="s">
        <v>153</v>
      </c>
      <c r="R5" s="302" t="s">
        <v>154</v>
      </c>
      <c r="S5" s="302" t="s">
        <v>115</v>
      </c>
      <c r="T5" s="302" t="s">
        <v>116</v>
      </c>
      <c r="U5" s="302" t="s">
        <v>117</v>
      </c>
      <c r="V5" s="302" t="s">
        <v>118</v>
      </c>
      <c r="W5" s="302" t="s">
        <v>134</v>
      </c>
      <c r="X5" s="302" t="s">
        <v>135</v>
      </c>
      <c r="Y5" s="302" t="s">
        <v>136</v>
      </c>
      <c r="Z5" s="302" t="s">
        <v>139</v>
      </c>
      <c r="AA5" s="302" t="s">
        <v>151</v>
      </c>
      <c r="AB5" s="302" t="s">
        <v>77</v>
      </c>
      <c r="AC5" s="302" t="s">
        <v>152</v>
      </c>
      <c r="AD5" s="302" t="s">
        <v>153</v>
      </c>
      <c r="AE5" s="302" t="s">
        <v>154</v>
      </c>
      <c r="AF5" s="302" t="s">
        <v>115</v>
      </c>
      <c r="AG5" s="302" t="s">
        <v>116</v>
      </c>
      <c r="AH5" s="302" t="s">
        <v>117</v>
      </c>
      <c r="AI5" s="302" t="s">
        <v>118</v>
      </c>
      <c r="AJ5" s="302" t="s">
        <v>134</v>
      </c>
      <c r="AK5" s="302" t="s">
        <v>135</v>
      </c>
      <c r="AL5" s="302" t="s">
        <v>136</v>
      </c>
      <c r="AM5" s="302" t="s">
        <v>139</v>
      </c>
      <c r="AN5" s="302" t="s">
        <v>151</v>
      </c>
      <c r="AO5" s="302" t="s">
        <v>135</v>
      </c>
      <c r="AP5" s="302" t="s">
        <v>136</v>
      </c>
      <c r="AQ5" s="302" t="s">
        <v>139</v>
      </c>
      <c r="AR5" s="302" t="s">
        <v>151</v>
      </c>
      <c r="AS5" s="302" t="s">
        <v>312</v>
      </c>
      <c r="AT5" s="302" t="s">
        <v>178</v>
      </c>
      <c r="AU5" s="302" t="s">
        <v>153</v>
      </c>
      <c r="AV5" s="302" t="s">
        <v>154</v>
      </c>
      <c r="AW5" s="302" t="s">
        <v>118</v>
      </c>
      <c r="AX5" s="302" t="s">
        <v>134</v>
      </c>
      <c r="AY5" s="302" t="s">
        <v>135</v>
      </c>
      <c r="AZ5" s="302" t="s">
        <v>136</v>
      </c>
      <c r="BA5" s="302" t="s">
        <v>139</v>
      </c>
      <c r="BB5" s="302" t="s">
        <v>151</v>
      </c>
      <c r="BC5" s="302" t="s">
        <v>179</v>
      </c>
      <c r="BD5" s="302" t="s">
        <v>180</v>
      </c>
      <c r="BE5" s="302" t="s">
        <v>181</v>
      </c>
      <c r="BF5" s="302" t="s">
        <v>182</v>
      </c>
      <c r="BG5" s="302" t="s">
        <v>183</v>
      </c>
      <c r="BH5" s="302" t="s">
        <v>184</v>
      </c>
      <c r="BI5" s="302" t="s">
        <v>185</v>
      </c>
      <c r="BJ5" s="302" t="s">
        <v>186</v>
      </c>
      <c r="BK5" s="302" t="s">
        <v>187</v>
      </c>
      <c r="BL5" s="302" t="s">
        <v>188</v>
      </c>
      <c r="BM5" s="302" t="s">
        <v>189</v>
      </c>
      <c r="BN5" s="302" t="s">
        <v>190</v>
      </c>
      <c r="BO5" s="302" t="s">
        <v>191</v>
      </c>
      <c r="BP5" s="302" t="s">
        <v>192</v>
      </c>
      <c r="BQ5" s="302" t="s">
        <v>193</v>
      </c>
      <c r="BR5" s="302" t="s">
        <v>194</v>
      </c>
      <c r="BS5" s="302" t="s">
        <v>111</v>
      </c>
      <c r="BT5" s="302" t="s">
        <v>112</v>
      </c>
      <c r="BU5" s="302" t="s">
        <v>113</v>
      </c>
      <c r="BV5" s="302" t="s">
        <v>114</v>
      </c>
      <c r="BW5" s="302" t="s">
        <v>195</v>
      </c>
      <c r="BX5" s="302" t="s">
        <v>196</v>
      </c>
      <c r="BY5" s="302" t="s">
        <v>197</v>
      </c>
      <c r="BZ5" s="302" t="s">
        <v>198</v>
      </c>
      <c r="CA5" s="302" t="s">
        <v>199</v>
      </c>
      <c r="CB5" s="302" t="s">
        <v>200</v>
      </c>
      <c r="CC5" s="302" t="s">
        <v>201</v>
      </c>
      <c r="CD5" s="302" t="s">
        <v>202</v>
      </c>
      <c r="CE5" s="302" t="s">
        <v>203</v>
      </c>
      <c r="CF5" s="302" t="s">
        <v>204</v>
      </c>
      <c r="CG5" s="302" t="s">
        <v>205</v>
      </c>
      <c r="CH5" s="302" t="s">
        <v>206</v>
      </c>
      <c r="CI5" s="302" t="s">
        <v>207</v>
      </c>
      <c r="CJ5" s="302" t="s">
        <v>208</v>
      </c>
      <c r="CK5" s="302" t="s">
        <v>209</v>
      </c>
      <c r="CL5" s="302" t="s">
        <v>210</v>
      </c>
      <c r="CM5" s="302" t="s">
        <v>211</v>
      </c>
      <c r="CN5" s="302" t="s">
        <v>212</v>
      </c>
      <c r="CO5" s="302" t="s">
        <v>213</v>
      </c>
      <c r="CP5" s="302" t="s">
        <v>214</v>
      </c>
      <c r="CQ5" s="302" t="s">
        <v>215</v>
      </c>
      <c r="CR5" s="302" t="s">
        <v>216</v>
      </c>
      <c r="CS5" s="302" t="s">
        <v>217</v>
      </c>
      <c r="CT5" s="302" t="s">
        <v>218</v>
      </c>
      <c r="CU5" s="302" t="s">
        <v>219</v>
      </c>
      <c r="CV5" s="302" t="s">
        <v>220</v>
      </c>
      <c r="CW5" s="302" t="s">
        <v>178</v>
      </c>
      <c r="CX5" s="302" t="s">
        <v>179</v>
      </c>
      <c r="CY5" s="302" t="s">
        <v>180</v>
      </c>
      <c r="CZ5" s="302" t="s">
        <v>181</v>
      </c>
      <c r="DA5" s="302" t="s">
        <v>182</v>
      </c>
      <c r="DB5" s="302" t="s">
        <v>183</v>
      </c>
      <c r="DC5" s="302" t="s">
        <v>184</v>
      </c>
      <c r="DD5" s="302" t="s">
        <v>185</v>
      </c>
      <c r="DE5" s="302" t="s">
        <v>186</v>
      </c>
      <c r="DF5" s="302" t="s">
        <v>187</v>
      </c>
      <c r="DG5" s="302" t="s">
        <v>188</v>
      </c>
      <c r="DH5" s="302" t="s">
        <v>237</v>
      </c>
      <c r="DI5" s="302" t="s">
        <v>246</v>
      </c>
      <c r="DJ5" s="302" t="s">
        <v>247</v>
      </c>
      <c r="DK5" s="302" t="s">
        <v>248</v>
      </c>
      <c r="DL5" s="302" t="s">
        <v>249</v>
      </c>
      <c r="DM5" s="302" t="s">
        <v>189</v>
      </c>
      <c r="DN5" s="302" t="s">
        <v>190</v>
      </c>
      <c r="DO5" s="302" t="s">
        <v>191</v>
      </c>
      <c r="DP5" s="302" t="s">
        <v>192</v>
      </c>
      <c r="DQ5" s="302" t="s">
        <v>193</v>
      </c>
      <c r="DR5" s="302" t="s">
        <v>194</v>
      </c>
      <c r="DS5" s="302" t="s">
        <v>111</v>
      </c>
      <c r="DT5" s="302" t="s">
        <v>112</v>
      </c>
      <c r="DU5" s="302" t="s">
        <v>113</v>
      </c>
      <c r="DV5" s="302" t="s">
        <v>114</v>
      </c>
      <c r="DW5" s="302" t="s">
        <v>195</v>
      </c>
      <c r="DX5" s="302" t="s">
        <v>196</v>
      </c>
      <c r="DY5" s="302" t="s">
        <v>197</v>
      </c>
      <c r="DZ5" s="302" t="s">
        <v>198</v>
      </c>
      <c r="EA5" s="302" t="s">
        <v>199</v>
      </c>
      <c r="EB5" s="302" t="s">
        <v>200</v>
      </c>
      <c r="EC5" s="302" t="s">
        <v>201</v>
      </c>
      <c r="ED5" s="302" t="s">
        <v>202</v>
      </c>
      <c r="EE5" s="302" t="s">
        <v>203</v>
      </c>
      <c r="EF5" s="302" t="s">
        <v>204</v>
      </c>
      <c r="EG5" s="302" t="s">
        <v>205</v>
      </c>
      <c r="EH5" s="302" t="s">
        <v>206</v>
      </c>
      <c r="EI5" s="302" t="s">
        <v>207</v>
      </c>
      <c r="EJ5" s="302" t="s">
        <v>208</v>
      </c>
      <c r="EK5" s="302" t="s">
        <v>209</v>
      </c>
      <c r="EL5" s="302" t="s">
        <v>210</v>
      </c>
      <c r="EM5" s="302" t="s">
        <v>211</v>
      </c>
      <c r="EN5" s="302" t="s">
        <v>212</v>
      </c>
      <c r="EO5" s="302" t="s">
        <v>213</v>
      </c>
      <c r="EP5" s="302" t="s">
        <v>214</v>
      </c>
      <c r="EQ5" s="302" t="s">
        <v>215</v>
      </c>
      <c r="ER5" s="302" t="s">
        <v>216</v>
      </c>
      <c r="ES5" s="302" t="s">
        <v>217</v>
      </c>
      <c r="ET5" s="302" t="s">
        <v>218</v>
      </c>
      <c r="EU5" s="302" t="s">
        <v>219</v>
      </c>
      <c r="EV5" s="302" t="s">
        <v>220</v>
      </c>
      <c r="EW5" s="302" t="s">
        <v>178</v>
      </c>
      <c r="EX5" s="302" t="s">
        <v>179</v>
      </c>
      <c r="EY5" s="302" t="s">
        <v>180</v>
      </c>
      <c r="EZ5" s="302" t="s">
        <v>181</v>
      </c>
      <c r="FA5" s="302" t="s">
        <v>182</v>
      </c>
      <c r="FB5" s="302" t="s">
        <v>183</v>
      </c>
      <c r="FC5" s="302" t="s">
        <v>184</v>
      </c>
      <c r="FD5" s="302" t="s">
        <v>185</v>
      </c>
      <c r="FE5" s="302" t="s">
        <v>186</v>
      </c>
      <c r="FF5" s="302" t="s">
        <v>187</v>
      </c>
      <c r="FG5" s="302" t="s">
        <v>188</v>
      </c>
      <c r="FH5" s="302" t="s">
        <v>237</v>
      </c>
      <c r="FI5" s="302" t="s">
        <v>246</v>
      </c>
      <c r="FJ5" s="302" t="s">
        <v>247</v>
      </c>
      <c r="FK5" s="302" t="s">
        <v>248</v>
      </c>
      <c r="FL5" s="302" t="s">
        <v>249</v>
      </c>
      <c r="FM5" s="302" t="s">
        <v>189</v>
      </c>
      <c r="FN5" s="302" t="s">
        <v>190</v>
      </c>
      <c r="FO5" s="302" t="s">
        <v>191</v>
      </c>
      <c r="FP5" s="302" t="s">
        <v>192</v>
      </c>
      <c r="FQ5" s="302" t="s">
        <v>193</v>
      </c>
      <c r="FR5" s="302" t="s">
        <v>194</v>
      </c>
      <c r="FS5" s="302" t="s">
        <v>111</v>
      </c>
      <c r="FT5" s="302" t="s">
        <v>112</v>
      </c>
      <c r="FU5" s="302" t="s">
        <v>113</v>
      </c>
      <c r="FV5" s="302" t="s">
        <v>114</v>
      </c>
      <c r="FW5" s="302" t="s">
        <v>195</v>
      </c>
      <c r="FX5" s="302" t="s">
        <v>196</v>
      </c>
      <c r="FY5" s="302" t="s">
        <v>197</v>
      </c>
      <c r="FZ5" s="302" t="s">
        <v>198</v>
      </c>
      <c r="GA5" s="302" t="s">
        <v>199</v>
      </c>
      <c r="GB5" s="302" t="s">
        <v>200</v>
      </c>
      <c r="GC5" s="302" t="s">
        <v>201</v>
      </c>
      <c r="GD5" s="302" t="s">
        <v>202</v>
      </c>
      <c r="GE5" s="302" t="s">
        <v>203</v>
      </c>
      <c r="GF5" s="302" t="s">
        <v>204</v>
      </c>
      <c r="GG5" s="302" t="s">
        <v>205</v>
      </c>
      <c r="GH5" s="302" t="s">
        <v>206</v>
      </c>
      <c r="GI5" s="302" t="s">
        <v>207</v>
      </c>
      <c r="GJ5" s="302" t="s">
        <v>208</v>
      </c>
      <c r="GK5" s="302" t="s">
        <v>209</v>
      </c>
      <c r="GL5" s="302" t="s">
        <v>210</v>
      </c>
      <c r="GM5" s="302" t="s">
        <v>211</v>
      </c>
      <c r="GN5" s="302" t="s">
        <v>212</v>
      </c>
      <c r="GO5" s="302" t="s">
        <v>213</v>
      </c>
      <c r="GP5" s="302" t="s">
        <v>214</v>
      </c>
      <c r="GQ5" s="302" t="s">
        <v>215</v>
      </c>
      <c r="GR5" s="302" t="s">
        <v>216</v>
      </c>
      <c r="GS5" s="302" t="s">
        <v>217</v>
      </c>
      <c r="GT5" s="302" t="s">
        <v>218</v>
      </c>
      <c r="GU5" s="302" t="s">
        <v>219</v>
      </c>
      <c r="GV5" s="302" t="s">
        <v>220</v>
      </c>
      <c r="GW5" s="302" t="s">
        <v>178</v>
      </c>
      <c r="GX5" s="302" t="s">
        <v>179</v>
      </c>
      <c r="GY5" s="302" t="s">
        <v>180</v>
      </c>
      <c r="GZ5" s="302" t="s">
        <v>181</v>
      </c>
      <c r="HA5" s="302" t="s">
        <v>182</v>
      </c>
      <c r="HB5" s="302" t="s">
        <v>183</v>
      </c>
      <c r="HC5" s="302" t="s">
        <v>184</v>
      </c>
      <c r="HD5" s="302" t="s">
        <v>185</v>
      </c>
      <c r="HE5" s="302" t="s">
        <v>186</v>
      </c>
      <c r="HF5" s="302" t="s">
        <v>187</v>
      </c>
      <c r="HG5" s="302" t="s">
        <v>188</v>
      </c>
      <c r="HH5" s="302" t="s">
        <v>237</v>
      </c>
      <c r="HI5" s="302" t="s">
        <v>246</v>
      </c>
      <c r="HJ5" s="302" t="s">
        <v>247</v>
      </c>
      <c r="HK5" s="302" t="s">
        <v>248</v>
      </c>
      <c r="HL5" s="302" t="s">
        <v>249</v>
      </c>
      <c r="HM5" s="302" t="s">
        <v>189</v>
      </c>
      <c r="HN5" s="302" t="s">
        <v>190</v>
      </c>
      <c r="HO5" s="302" t="s">
        <v>191</v>
      </c>
      <c r="HP5" s="302" t="s">
        <v>192</v>
      </c>
      <c r="HQ5" s="302" t="s">
        <v>193</v>
      </c>
      <c r="HR5" s="302" t="s">
        <v>194</v>
      </c>
      <c r="HS5" s="302" t="s">
        <v>111</v>
      </c>
      <c r="HT5" s="302" t="s">
        <v>112</v>
      </c>
      <c r="HU5" s="302" t="s">
        <v>113</v>
      </c>
      <c r="HV5" s="302" t="s">
        <v>114</v>
      </c>
      <c r="HW5" s="302" t="s">
        <v>195</v>
      </c>
      <c r="HX5" s="302" t="s">
        <v>196</v>
      </c>
      <c r="HY5" s="302" t="s">
        <v>197</v>
      </c>
      <c r="HZ5" s="302" t="s">
        <v>198</v>
      </c>
      <c r="IA5" s="302" t="s">
        <v>377</v>
      </c>
      <c r="IB5" s="305" t="s">
        <v>75</v>
      </c>
      <c r="IG5" s="80" t="s">
        <v>125</v>
      </c>
      <c r="IH5" s="81" t="s">
        <v>123</v>
      </c>
      <c r="II5" s="81" t="s">
        <v>124</v>
      </c>
      <c r="IJ5" s="81" t="s">
        <v>126</v>
      </c>
      <c r="IK5" s="81" t="s">
        <v>368</v>
      </c>
      <c r="IL5" s="81" t="s">
        <v>351</v>
      </c>
      <c r="IM5" s="81" t="s">
        <v>369</v>
      </c>
      <c r="IN5" s="450"/>
      <c r="IO5" s="450"/>
      <c r="IP5" s="450"/>
      <c r="IQ5" s="450"/>
      <c r="IT5" s="80" t="s">
        <v>125</v>
      </c>
      <c r="IU5" s="81" t="s">
        <v>122</v>
      </c>
      <c r="IV5" s="81" t="s">
        <v>123</v>
      </c>
      <c r="IW5" s="81" t="s">
        <v>124</v>
      </c>
      <c r="IX5" s="81" t="s">
        <v>126</v>
      </c>
      <c r="IY5" s="81" t="s">
        <v>368</v>
      </c>
      <c r="IZ5" s="81" t="s">
        <v>349</v>
      </c>
      <c r="JA5" s="81" t="s">
        <v>369</v>
      </c>
    </row>
    <row r="6" spans="2:264" ht="21.75" customHeight="1">
      <c r="B6" s="463" t="s">
        <v>384</v>
      </c>
      <c r="C6" s="103" t="s">
        <v>18</v>
      </c>
      <c r="D6" s="60"/>
      <c r="E6" s="99"/>
      <c r="F6" s="103">
        <v>50</v>
      </c>
      <c r="G6" s="103">
        <v>0.7984</v>
      </c>
      <c r="H6" s="103">
        <v>0.64729999999999999</v>
      </c>
      <c r="I6" s="103">
        <v>0.7056</v>
      </c>
      <c r="J6" s="103">
        <v>0.68900000000000006</v>
      </c>
      <c r="K6" s="103">
        <v>0.73040000000000005</v>
      </c>
      <c r="L6" s="103">
        <v>0.70860000000000001</v>
      </c>
      <c r="M6" s="103">
        <v>0.81950000000000001</v>
      </c>
      <c r="N6" s="103">
        <v>0.75219999999999998</v>
      </c>
      <c r="O6" s="103">
        <v>0.81559999999999999</v>
      </c>
      <c r="P6" s="103">
        <v>0.92820987654320986</v>
      </c>
      <c r="Q6" s="103">
        <v>0.81211666666666671</v>
      </c>
      <c r="R6" s="103">
        <v>0.82006666666666661</v>
      </c>
      <c r="S6" s="103">
        <v>0.90726666666666667</v>
      </c>
      <c r="T6" s="103">
        <v>0.87465000000000004</v>
      </c>
      <c r="U6" s="103">
        <v>0.76716666666666666</v>
      </c>
      <c r="V6" s="103">
        <v>0.80876666666666663</v>
      </c>
      <c r="W6" s="103">
        <v>0.90046666666666686</v>
      </c>
      <c r="X6" s="103">
        <v>0.84891666666666676</v>
      </c>
      <c r="Y6" s="103">
        <v>0.76014999999999988</v>
      </c>
      <c r="Z6" s="103">
        <v>0.78256666666666674</v>
      </c>
      <c r="AA6" s="103">
        <v>0.84054999999999991</v>
      </c>
      <c r="AB6" s="103">
        <f>AVERAGE(P6:AA6)</f>
        <v>0.83757443415637856</v>
      </c>
      <c r="AC6" s="103">
        <v>0.73134999999999994</v>
      </c>
      <c r="AD6" s="103">
        <v>0.7567666666666667</v>
      </c>
      <c r="AE6" s="103">
        <v>0.88453333333333328</v>
      </c>
      <c r="AF6" s="103">
        <v>0.81080000000000008</v>
      </c>
      <c r="AG6" s="103">
        <v>0.85235215053763425</v>
      </c>
      <c r="AH6" s="103">
        <v>0.88280000000000003</v>
      </c>
      <c r="AI6" s="103">
        <v>0.86945084485407076</v>
      </c>
      <c r="AJ6" s="103">
        <v>0.74834285714285698</v>
      </c>
      <c r="AK6" s="103"/>
      <c r="AL6" s="103"/>
      <c r="AM6" s="103"/>
      <c r="AN6" s="103"/>
      <c r="AO6" s="103">
        <v>0.71352314814814821</v>
      </c>
      <c r="AP6" s="103">
        <v>0.70494168160095583</v>
      </c>
      <c r="AQ6" s="103">
        <v>0.7396964285714287</v>
      </c>
      <c r="AR6" s="103">
        <v>0.7621</v>
      </c>
      <c r="AS6" s="241">
        <v>41.079901987999591</v>
      </c>
      <c r="AT6" s="135"/>
      <c r="AU6" s="137"/>
      <c r="AV6" s="137"/>
      <c r="AW6" s="137"/>
      <c r="AX6" s="135"/>
      <c r="AY6" s="135"/>
      <c r="AZ6" s="135"/>
      <c r="BA6" s="135"/>
      <c r="BB6" s="175"/>
      <c r="BC6" s="135"/>
      <c r="BD6" s="135"/>
      <c r="BE6" s="135"/>
      <c r="BF6" s="135"/>
      <c r="BG6" s="135"/>
      <c r="BH6" s="135"/>
      <c r="BI6" s="135"/>
      <c r="BJ6" s="135"/>
      <c r="BK6" s="185">
        <v>36.988095238095234</v>
      </c>
      <c r="BL6" s="185">
        <v>22.242023809523808</v>
      </c>
      <c r="BM6" s="185">
        <v>1.0557142857142858</v>
      </c>
      <c r="BN6" s="185">
        <v>36.160000000000004</v>
      </c>
      <c r="BO6" s="185">
        <v>42.02692857142857</v>
      </c>
      <c r="BP6" s="185">
        <v>31.256190476190476</v>
      </c>
      <c r="BQ6" s="185">
        <v>31.735238095238092</v>
      </c>
      <c r="BR6" s="185">
        <v>58.11448979591836</v>
      </c>
      <c r="BS6" s="185">
        <v>38.808571428571426</v>
      </c>
      <c r="BT6" s="185">
        <v>29.112857142857141</v>
      </c>
      <c r="BU6" s="185">
        <v>41.167857142857144</v>
      </c>
      <c r="BV6" s="185">
        <v>53.27</v>
      </c>
      <c r="BW6" s="185">
        <v>35.368571428571428</v>
      </c>
      <c r="BX6" s="185">
        <v>43.56666666666667</v>
      </c>
      <c r="BY6" s="185">
        <v>38.145714285714284</v>
      </c>
      <c r="BZ6" s="185">
        <v>79.094523809523807</v>
      </c>
      <c r="CA6" s="186">
        <v>110.74678571428571</v>
      </c>
      <c r="CB6" s="185">
        <v>49.761428571428574</v>
      </c>
      <c r="CC6" s="185">
        <v>39.26428571428572</v>
      </c>
      <c r="CD6" s="185">
        <v>42.691904761904766</v>
      </c>
      <c r="CE6" s="225">
        <v>69.277619047619055</v>
      </c>
      <c r="CF6" s="186">
        <v>42.454285714285717</v>
      </c>
      <c r="CG6" s="186">
        <v>61.568571428571424</v>
      </c>
      <c r="CH6" s="186">
        <v>48.648571428571429</v>
      </c>
      <c r="CI6" s="185">
        <v>18.245000000000001</v>
      </c>
      <c r="CJ6" s="185">
        <v>25.369285714285713</v>
      </c>
      <c r="CK6" s="185">
        <v>19.734047619047601</v>
      </c>
      <c r="CL6" s="185">
        <v>50.178571428571431</v>
      </c>
      <c r="CM6" s="185">
        <v>37.893809523809523</v>
      </c>
      <c r="CN6" s="185">
        <v>50.314285714285724</v>
      </c>
      <c r="CO6" s="185" t="e">
        <f>'S-P_SEM'!#REF!</f>
        <v>#REF!</v>
      </c>
      <c r="CP6" s="185">
        <v>41.342857142857142</v>
      </c>
      <c r="CQ6" s="185">
        <v>34.838333333333331</v>
      </c>
      <c r="CR6" s="185">
        <v>35.968367346938777</v>
      </c>
      <c r="CS6" s="185">
        <v>27.129591836734697</v>
      </c>
      <c r="CT6" s="185">
        <v>37.842857142857149</v>
      </c>
      <c r="CU6" s="185">
        <v>70.618571428571428</v>
      </c>
      <c r="CV6" s="185">
        <v>29.487500000000004</v>
      </c>
      <c r="CW6" s="185">
        <v>27.525476190476187</v>
      </c>
      <c r="CX6" s="185">
        <v>36.114285714285721</v>
      </c>
      <c r="CY6" s="185">
        <v>21.364285714285717</v>
      </c>
      <c r="CZ6" s="185">
        <v>28.334682539682543</v>
      </c>
      <c r="DA6" s="185">
        <f>'S-P_SEM'!H147</f>
        <v>26.778928571428569</v>
      </c>
      <c r="DB6" s="185">
        <v>16.589434523809523</v>
      </c>
      <c r="DC6" s="185">
        <v>41.59375</v>
      </c>
      <c r="DD6" s="185">
        <v>28.519587585034014</v>
      </c>
      <c r="DE6" s="185">
        <v>43.628571428571426</v>
      </c>
      <c r="DF6" s="185">
        <v>31.699285714285711</v>
      </c>
      <c r="DG6" s="185">
        <v>31.100761904761903</v>
      </c>
      <c r="DH6" s="185">
        <v>25.11904761904762</v>
      </c>
      <c r="DI6" s="185">
        <v>14.177142857142858</v>
      </c>
      <c r="DJ6" s="225">
        <v>30.70697406462585</v>
      </c>
      <c r="DK6" s="225">
        <v>43.561428571428571</v>
      </c>
      <c r="DL6" s="185">
        <f>'S-P_SEM'!S147</f>
        <v>20.696666666666665</v>
      </c>
      <c r="DM6" s="185">
        <v>20.408095238095239</v>
      </c>
      <c r="DN6" s="225">
        <v>28.844999999999995</v>
      </c>
      <c r="DO6" s="225">
        <v>36.421428571428571</v>
      </c>
      <c r="DP6" s="225">
        <f>'S-P_SEM'!AA147</f>
        <v>53.303750000000001</v>
      </c>
      <c r="DQ6" s="225">
        <v>28.284285714285716</v>
      </c>
      <c r="DR6" s="225">
        <v>32.806904761904761</v>
      </c>
      <c r="DS6" s="225">
        <v>27.163541666666667</v>
      </c>
      <c r="DT6" s="225">
        <v>53.303750000000001</v>
      </c>
      <c r="DU6" s="226">
        <v>32.186875000000001</v>
      </c>
      <c r="DV6" s="226">
        <v>30.848738809523812</v>
      </c>
      <c r="DW6" s="226">
        <v>36.096250000000005</v>
      </c>
      <c r="DX6" s="226">
        <v>20.772916666666667</v>
      </c>
      <c r="DY6" s="226">
        <v>31.148077806122451</v>
      </c>
      <c r="DZ6" s="226">
        <v>40.595624999999998</v>
      </c>
      <c r="EA6" s="226">
        <v>26.890833333333333</v>
      </c>
      <c r="EB6" s="226">
        <v>43.888333333333335</v>
      </c>
      <c r="EC6" s="226">
        <v>40.238749999999996</v>
      </c>
      <c r="ED6" s="226">
        <v>44.158125000000005</v>
      </c>
      <c r="EE6" s="226">
        <v>32.28934914965987</v>
      </c>
      <c r="EF6" s="226">
        <v>33.795833333333334</v>
      </c>
      <c r="EG6" s="226">
        <v>28.840624999999999</v>
      </c>
      <c r="EH6" s="226">
        <v>47.643750000000004</v>
      </c>
      <c r="EI6" s="226">
        <v>32.763865689865696</v>
      </c>
      <c r="EJ6" s="226">
        <v>46.65</v>
      </c>
      <c r="EK6" s="226">
        <v>33.111019047619052</v>
      </c>
      <c r="EL6" s="226">
        <v>46.849375000000002</v>
      </c>
      <c r="EM6" s="226">
        <f>'S-P_SEM'!AT147</f>
        <v>36.907142857142858</v>
      </c>
      <c r="EN6" s="226">
        <v>47.643750000000004</v>
      </c>
      <c r="EO6" s="226">
        <v>30.788571428571426</v>
      </c>
      <c r="EP6" s="226">
        <v>50.043809523809522</v>
      </c>
      <c r="EQ6" s="226">
        <v>41.364761904761899</v>
      </c>
      <c r="ER6" s="226">
        <v>32.888095238095239</v>
      </c>
      <c r="ES6" s="226">
        <v>37.33</v>
      </c>
      <c r="ET6" s="226">
        <v>36.434880952380958</v>
      </c>
      <c r="EU6" s="226">
        <v>39.610000000000007</v>
      </c>
      <c r="EV6" s="185">
        <v>24.498129251700682</v>
      </c>
      <c r="EW6" s="185">
        <v>52.428571428571423</v>
      </c>
      <c r="EX6" s="226">
        <v>42.917857142857137</v>
      </c>
      <c r="EY6" s="226">
        <v>33.83</v>
      </c>
      <c r="EZ6" s="226">
        <v>31.666666666666664</v>
      </c>
      <c r="FA6" s="226">
        <v>42.764523809523816</v>
      </c>
      <c r="FB6" s="226">
        <v>52.296428571428571</v>
      </c>
      <c r="FC6" s="226">
        <v>36.490476190476194</v>
      </c>
      <c r="FD6" s="226">
        <v>55.335714285714282</v>
      </c>
      <c r="FE6" s="226">
        <v>34.871428571428574</v>
      </c>
      <c r="FF6" s="226">
        <v>36.678571428571431</v>
      </c>
      <c r="FG6" s="226">
        <v>37.733095238095231</v>
      </c>
      <c r="FH6" s="320">
        <v>36.842619047619046</v>
      </c>
      <c r="FI6" s="320">
        <v>38.18571428571429</v>
      </c>
      <c r="FJ6" s="320">
        <v>40.395493197278917</v>
      </c>
      <c r="FK6" s="320">
        <v>43.372857142857143</v>
      </c>
      <c r="FL6" s="320">
        <v>32.732142857142854</v>
      </c>
      <c r="FM6" s="320">
        <v>33.329761904761902</v>
      </c>
      <c r="FN6" s="320">
        <v>39.823425925925932</v>
      </c>
      <c r="FO6" s="320">
        <v>42.633333333333333</v>
      </c>
      <c r="FP6" s="320">
        <v>58.247142857142862</v>
      </c>
      <c r="FQ6" s="320">
        <v>33.686428571428571</v>
      </c>
      <c r="FR6" s="320">
        <v>37.072380952380954</v>
      </c>
      <c r="FS6" s="320">
        <v>44.812142857142859</v>
      </c>
      <c r="FT6" s="320">
        <v>39.943476037851035</v>
      </c>
      <c r="FU6" s="320">
        <v>31.37857142857143</v>
      </c>
      <c r="FV6" s="320">
        <v>34.437517006802729</v>
      </c>
      <c r="FW6" s="320">
        <v>40.25714285714286</v>
      </c>
      <c r="FX6" s="185">
        <v>17.740476190476191</v>
      </c>
      <c r="FY6" s="185">
        <v>24.849999999999998</v>
      </c>
      <c r="FZ6" s="185">
        <v>37.933071079713926</v>
      </c>
      <c r="GA6" s="320">
        <v>51.053571428571431</v>
      </c>
      <c r="GB6" s="320">
        <v>62.89142857142857</v>
      </c>
      <c r="GC6" s="320">
        <v>35.045238095238098</v>
      </c>
      <c r="GD6" s="320">
        <v>54.282499999999992</v>
      </c>
      <c r="GE6" s="320">
        <v>64.782857142857139</v>
      </c>
      <c r="GF6" s="320">
        <v>31.738095238095237</v>
      </c>
      <c r="GG6" s="320">
        <v>60.157142857142858</v>
      </c>
      <c r="GH6" s="320">
        <v>60.484285714285711</v>
      </c>
      <c r="GI6" s="320">
        <v>33.579714285714289</v>
      </c>
      <c r="GJ6" s="320">
        <v>47.860714285714288</v>
      </c>
      <c r="GK6" s="320">
        <v>48.75</v>
      </c>
      <c r="GL6" s="185">
        <v>22.873452380952383</v>
      </c>
      <c r="GM6" s="320">
        <v>26.321071428571429</v>
      </c>
      <c r="GN6" s="320">
        <v>52.377857142857145</v>
      </c>
      <c r="GO6" s="320">
        <v>32.893571428571427</v>
      </c>
      <c r="GP6" s="320">
        <v>41.838452380952383</v>
      </c>
      <c r="GQ6" s="320">
        <v>43.279999999999994</v>
      </c>
      <c r="GR6" s="320">
        <f>'S-P_SEM'!CZ147</f>
        <v>52.477619047619051</v>
      </c>
      <c r="GS6" s="320">
        <v>52.477619047619051</v>
      </c>
      <c r="GT6" s="320">
        <v>52.477619047619051</v>
      </c>
      <c r="GU6" s="320">
        <v>25.524761904761906</v>
      </c>
      <c r="GV6" s="320">
        <v>40.67958679507305</v>
      </c>
      <c r="GW6" s="320">
        <v>50</v>
      </c>
      <c r="GX6" s="227">
        <v>19.265816326530608</v>
      </c>
      <c r="GY6" s="226">
        <v>32.070034013605444</v>
      </c>
      <c r="GZ6" s="226">
        <v>47.231428571428573</v>
      </c>
      <c r="HA6" s="226">
        <v>25.777755102040818</v>
      </c>
      <c r="HB6" s="226">
        <v>35.714285714285715</v>
      </c>
      <c r="HC6" s="226">
        <v>55.934761904761899</v>
      </c>
      <c r="HD6" s="226">
        <v>52.019047619047619</v>
      </c>
      <c r="HE6" s="226">
        <v>38.601428571428578</v>
      </c>
      <c r="HF6" s="226">
        <v>45.223333333333336</v>
      </c>
      <c r="HG6" s="226">
        <v>39.527380952380959</v>
      </c>
      <c r="HH6" s="226">
        <v>46.21</v>
      </c>
      <c r="HI6" s="226">
        <v>37.950000000000003</v>
      </c>
      <c r="HJ6" s="226">
        <v>27.633163265305992</v>
      </c>
      <c r="HK6" s="226">
        <v>44.432142857142544</v>
      </c>
      <c r="HL6" s="226">
        <v>58.254999999999939</v>
      </c>
      <c r="HM6" s="226">
        <v>35.938095238095165</v>
      </c>
      <c r="HN6" s="226">
        <v>39.22142857142795</v>
      </c>
      <c r="HO6" s="226">
        <v>60.202142857142853</v>
      </c>
      <c r="HP6" s="226">
        <v>32.788214285714282</v>
      </c>
      <c r="HQ6" s="226">
        <v>32.911904761904765</v>
      </c>
      <c r="HR6" s="226">
        <v>41.951848330241127</v>
      </c>
      <c r="HS6" s="226">
        <v>48.191904761904766</v>
      </c>
      <c r="HT6" s="226">
        <v>44.733333333333334</v>
      </c>
      <c r="HU6" s="226">
        <v>42.435817006802672</v>
      </c>
      <c r="HV6" s="226">
        <v>34.347222222222221</v>
      </c>
      <c r="HW6" s="226">
        <v>55.533333333333331</v>
      </c>
      <c r="HX6" s="226">
        <v>44.245555555555548</v>
      </c>
      <c r="HY6" s="226">
        <v>38.498750000000001</v>
      </c>
      <c r="HZ6" s="226">
        <f>'S-P_SEM'!EG147</f>
        <v>42.032142857142858</v>
      </c>
      <c r="IA6" s="187">
        <f>AVERAGE(GW6:HZ6)</f>
        <v>41.629242378203763</v>
      </c>
      <c r="IB6" s="75" t="str">
        <f>IF(HZ6&gt;=F6,"J",IF(HZ6&gt;F6/2,"K","L"))</f>
        <v>K</v>
      </c>
      <c r="IC6" s="306"/>
      <c r="IF6" s="98" t="s">
        <v>381</v>
      </c>
      <c r="IG6" s="189">
        <f>+F6</f>
        <v>50</v>
      </c>
      <c r="IH6" s="189">
        <f>+F8</f>
        <v>20</v>
      </c>
      <c r="II6" s="189">
        <f>+F10</f>
        <v>20</v>
      </c>
      <c r="IJ6" s="189">
        <f>+F12</f>
        <v>20</v>
      </c>
      <c r="IK6" s="189">
        <f>+F14</f>
        <v>30</v>
      </c>
      <c r="IL6" s="189">
        <f>+F16</f>
        <v>30</v>
      </c>
      <c r="IM6" s="189">
        <f>+F18</f>
        <v>30</v>
      </c>
      <c r="IN6" s="451"/>
      <c r="IO6" s="451"/>
      <c r="IP6" s="451"/>
      <c r="IQ6" s="451"/>
      <c r="IS6" s="98" t="s">
        <v>318</v>
      </c>
      <c r="IT6" s="76">
        <v>0.85</v>
      </c>
      <c r="IU6" s="76">
        <v>0.85</v>
      </c>
      <c r="IV6" s="76">
        <v>0.85</v>
      </c>
      <c r="IW6" s="76">
        <v>0.85</v>
      </c>
      <c r="IX6" s="76">
        <v>0.85</v>
      </c>
      <c r="IY6" s="76">
        <v>0.85</v>
      </c>
      <c r="IZ6" s="76">
        <v>0.85</v>
      </c>
      <c r="JA6" s="76">
        <v>0.85</v>
      </c>
    </row>
    <row r="7" spans="2:264" ht="20.100000000000001" customHeight="1">
      <c r="B7" s="464"/>
      <c r="C7" s="103" t="s">
        <v>19</v>
      </c>
      <c r="D7" s="60"/>
      <c r="E7" s="99"/>
      <c r="F7" s="103">
        <v>5</v>
      </c>
      <c r="G7" s="103">
        <v>0.28839999999999999</v>
      </c>
      <c r="H7" s="103">
        <v>0.30940000000000001</v>
      </c>
      <c r="I7" s="103">
        <v>0.35899999999999999</v>
      </c>
      <c r="J7" s="103">
        <v>0.30559999999999998</v>
      </c>
      <c r="K7" s="103">
        <v>0.37009999999999998</v>
      </c>
      <c r="L7" s="103">
        <v>0.32380000000000003</v>
      </c>
      <c r="M7" s="103">
        <v>0.35119999999999996</v>
      </c>
      <c r="N7" s="103">
        <v>0.36009999999999998</v>
      </c>
      <c r="O7" s="103">
        <v>0.39700000000000002</v>
      </c>
      <c r="P7" s="103">
        <v>0.42408219163483557</v>
      </c>
      <c r="Q7" s="103">
        <v>0.51706666666666679</v>
      </c>
      <c r="R7" s="103">
        <v>0.46296666666666669</v>
      </c>
      <c r="S7" s="103">
        <v>0.42908333333333332</v>
      </c>
      <c r="T7" s="103">
        <v>0.4316166666666667</v>
      </c>
      <c r="U7" s="103">
        <v>0.42066666666666674</v>
      </c>
      <c r="V7" s="103">
        <v>0.44918333333333332</v>
      </c>
      <c r="W7" s="103">
        <v>0.45921666666666666</v>
      </c>
      <c r="X7" s="103">
        <v>0.4397166666666667</v>
      </c>
      <c r="Y7" s="103">
        <v>0.42003333333333343</v>
      </c>
      <c r="Z7" s="103">
        <v>0.39868333333333333</v>
      </c>
      <c r="AA7" s="103">
        <v>0.40018333333333334</v>
      </c>
      <c r="AB7" s="103">
        <f t="shared" ref="AB7:AB19" si="0">AVERAGE(P7:AA7)</f>
        <v>0.43770823819179189</v>
      </c>
      <c r="AC7" s="103">
        <v>0.32683333333333331</v>
      </c>
      <c r="AD7" s="103">
        <v>0.4347833333333333</v>
      </c>
      <c r="AE7" s="103">
        <v>0.41571666666666668</v>
      </c>
      <c r="AF7" s="103">
        <v>0.45179999999999998</v>
      </c>
      <c r="AG7" s="103">
        <v>0.41505442386109115</v>
      </c>
      <c r="AH7" s="103">
        <v>0.4276166666666667</v>
      </c>
      <c r="AI7" s="103">
        <v>0.377617940469058</v>
      </c>
      <c r="AJ7" s="103">
        <v>0.38492857142857145</v>
      </c>
      <c r="AK7" s="103"/>
      <c r="AL7" s="103"/>
      <c r="AM7" s="103"/>
      <c r="AN7" s="103"/>
      <c r="AO7" s="103">
        <v>0.33786152184312446</v>
      </c>
      <c r="AP7" s="103">
        <v>0.42881449963565638</v>
      </c>
      <c r="AQ7" s="103">
        <v>0.44764278836982602</v>
      </c>
      <c r="AR7" s="103">
        <v>0.37821428571428573</v>
      </c>
      <c r="AS7" s="241">
        <v>15.058127757725572</v>
      </c>
      <c r="AT7" s="111"/>
      <c r="AU7" s="137"/>
      <c r="AV7" s="137"/>
      <c r="AW7" s="137"/>
      <c r="AX7" s="137"/>
      <c r="AY7" s="137"/>
      <c r="AZ7" s="137"/>
      <c r="BA7" s="137"/>
      <c r="BB7" s="137"/>
      <c r="BC7" s="137"/>
      <c r="BD7" s="137"/>
      <c r="BE7" s="137"/>
      <c r="BF7" s="137"/>
      <c r="BG7" s="137"/>
      <c r="BH7" s="137"/>
      <c r="BI7" s="137"/>
      <c r="BJ7" s="137"/>
      <c r="BK7" s="185">
        <v>4.0090476190476192</v>
      </c>
      <c r="BL7" s="185">
        <v>11.512380952380951</v>
      </c>
      <c r="BM7" s="185">
        <v>1.2857142857142858</v>
      </c>
      <c r="BN7" s="185">
        <v>3.0714285714285716</v>
      </c>
      <c r="BO7" s="185">
        <v>2.3464285714285715</v>
      </c>
      <c r="BP7" s="185">
        <v>27.875</v>
      </c>
      <c r="BQ7" s="186">
        <v>26.710952380952381</v>
      </c>
      <c r="BR7" s="186">
        <v>20.58708606378331</v>
      </c>
      <c r="BS7" s="186">
        <v>0.7142857142857143</v>
      </c>
      <c r="BT7" s="186">
        <v>2.0835714285714286</v>
      </c>
      <c r="BU7" s="186">
        <v>2.4761904761904767</v>
      </c>
      <c r="BV7" s="186">
        <v>2.0507142857142857</v>
      </c>
      <c r="BW7" s="186">
        <v>18.785714285714285</v>
      </c>
      <c r="BX7" s="186">
        <v>30.851190476190474</v>
      </c>
      <c r="BY7" s="186">
        <v>7.1785714285714288</v>
      </c>
      <c r="BZ7" s="186">
        <v>1.3250238095238096</v>
      </c>
      <c r="CA7" s="186">
        <v>2.5210714285714286</v>
      </c>
      <c r="CB7" s="185">
        <v>26.942857142857143</v>
      </c>
      <c r="CC7" s="185">
        <v>4.7614285714285716</v>
      </c>
      <c r="CD7" s="225">
        <v>2.4085714285714284</v>
      </c>
      <c r="CE7" s="185">
        <v>8.4071428571428566</v>
      </c>
      <c r="CF7" s="225">
        <v>2.1071428571428572</v>
      </c>
      <c r="CG7" s="225">
        <v>4.9640476190476193</v>
      </c>
      <c r="CH7" s="225">
        <v>17.763928571428572</v>
      </c>
      <c r="CI7" s="185">
        <v>12.928571428571429</v>
      </c>
      <c r="CJ7" s="185">
        <v>0.87309523809523804</v>
      </c>
      <c r="CK7" s="185">
        <v>7.9642857142857144</v>
      </c>
      <c r="CL7" s="185">
        <v>2.9642857142857144</v>
      </c>
      <c r="CM7" s="225">
        <v>2.2380952380952381</v>
      </c>
      <c r="CN7" s="225">
        <v>1.6071428571428572</v>
      </c>
      <c r="CO7" s="225" t="e">
        <f>'S-P_SEM'!#REF!</f>
        <v>#REF!</v>
      </c>
      <c r="CP7" s="225">
        <v>26.440476190476193</v>
      </c>
      <c r="CQ7" s="225">
        <v>28.563333333333333</v>
      </c>
      <c r="CR7" s="225">
        <v>26.059285714285714</v>
      </c>
      <c r="CS7" s="227">
        <v>18.898129251700681</v>
      </c>
      <c r="CT7" s="227">
        <v>17.862142857142857</v>
      </c>
      <c r="CU7" s="227">
        <v>17.79809523809524</v>
      </c>
      <c r="CV7" s="185">
        <v>35.575119047619047</v>
      </c>
      <c r="CW7" s="185">
        <v>40.881428571428572</v>
      </c>
      <c r="CX7" s="185">
        <v>53.905000000000008</v>
      </c>
      <c r="CY7" s="185">
        <v>65.086904761904762</v>
      </c>
      <c r="CZ7" s="185">
        <v>53.291111111111114</v>
      </c>
      <c r="DA7" s="185">
        <f>'S-P_SEM'!H148</f>
        <v>52.654642857142854</v>
      </c>
      <c r="DB7" s="185">
        <v>27.682291666666668</v>
      </c>
      <c r="DC7" s="185">
        <v>39.610416666666666</v>
      </c>
      <c r="DD7" s="185">
        <v>47.238533163265302</v>
      </c>
      <c r="DE7" s="185">
        <v>38.232142857142854</v>
      </c>
      <c r="DF7" s="185">
        <v>62.513928571428565</v>
      </c>
      <c r="DG7" s="185">
        <v>66.536761904761903</v>
      </c>
      <c r="DH7" s="185">
        <v>27.956394557823131</v>
      </c>
      <c r="DI7" s="185">
        <v>30.458761904761904</v>
      </c>
      <c r="DJ7" s="185">
        <v>45.757592383381919</v>
      </c>
      <c r="DK7" s="185">
        <v>32.047142857142852</v>
      </c>
      <c r="DL7" s="185">
        <f>'S-P_SEM'!S148</f>
        <v>30.611809523809523</v>
      </c>
      <c r="DM7" s="185">
        <v>34.153333333333329</v>
      </c>
      <c r="DN7" s="185">
        <v>32.976428571428571</v>
      </c>
      <c r="DO7" s="185">
        <v>33.689047619047621</v>
      </c>
      <c r="DP7" s="185">
        <f>'S-P_SEM'!AA148</f>
        <v>57.53125</v>
      </c>
      <c r="DQ7" s="185">
        <v>52.525595238095242</v>
      </c>
      <c r="DR7" s="185">
        <v>43.156190476190474</v>
      </c>
      <c r="DS7" s="185">
        <v>46.877708333333338</v>
      </c>
      <c r="DT7" s="185">
        <v>57.53125</v>
      </c>
      <c r="DU7" s="185">
        <v>44.946333333333335</v>
      </c>
      <c r="DV7" s="185">
        <v>43.770664353741488</v>
      </c>
      <c r="DW7" s="185">
        <v>52.09375</v>
      </c>
      <c r="DX7" s="185">
        <v>46.501458333333332</v>
      </c>
      <c r="DY7" s="185">
        <v>44.240719661078707</v>
      </c>
      <c r="DZ7" s="185">
        <v>38.270624999999995</v>
      </c>
      <c r="EA7" s="226">
        <v>1.92</v>
      </c>
      <c r="EB7" s="185">
        <v>31.28125</v>
      </c>
      <c r="EC7" s="185">
        <v>35.948124999999997</v>
      </c>
      <c r="ED7" s="226">
        <v>4.421875</v>
      </c>
      <c r="EE7" s="185">
        <v>40.724569776482014</v>
      </c>
      <c r="EF7" s="185">
        <v>34.793124999999996</v>
      </c>
      <c r="EG7" s="185">
        <v>32.338437499999998</v>
      </c>
      <c r="EH7" s="185">
        <v>24.016249999999999</v>
      </c>
      <c r="EI7" s="185">
        <v>39.603466915055485</v>
      </c>
      <c r="EJ7" s="185">
        <v>31.96875</v>
      </c>
      <c r="EK7" s="185">
        <v>39.444548033588418</v>
      </c>
      <c r="EL7" s="185">
        <v>18.8125</v>
      </c>
      <c r="EM7" s="185">
        <f>'S-P_SEM'!AT148</f>
        <v>27.285714285714285</v>
      </c>
      <c r="EN7" s="185">
        <v>24.016249999999999</v>
      </c>
      <c r="EO7" s="185">
        <v>20.080238095238094</v>
      </c>
      <c r="EP7" s="185">
        <v>18.942857142857143</v>
      </c>
      <c r="EQ7" s="226">
        <v>1.926190476190476</v>
      </c>
      <c r="ER7" s="226">
        <v>2.4304761904761905</v>
      </c>
      <c r="ES7" s="226">
        <v>8.574285714285713</v>
      </c>
      <c r="ET7" s="226">
        <v>6.4521428571428574</v>
      </c>
      <c r="EU7" s="226">
        <v>27.446428571428573</v>
      </c>
      <c r="EV7" s="185">
        <v>26.373214285714287</v>
      </c>
      <c r="EW7" s="185">
        <v>7.2742857142857149</v>
      </c>
      <c r="EX7" s="226">
        <v>2.3839285714285716</v>
      </c>
      <c r="EY7" s="226">
        <v>3.0982142857142856</v>
      </c>
      <c r="EZ7" s="226">
        <v>1.3621428571428571</v>
      </c>
      <c r="FA7" s="185">
        <v>22.631190476190479</v>
      </c>
      <c r="FB7" s="185">
        <v>48.407142857142858</v>
      </c>
      <c r="FC7" s="185">
        <v>50.204523809523799</v>
      </c>
      <c r="FD7" s="185">
        <v>49.910714285714285</v>
      </c>
      <c r="FE7" s="185">
        <v>49.785714285714285</v>
      </c>
      <c r="FF7" s="185">
        <v>54.113571428571426</v>
      </c>
      <c r="FG7" s="226">
        <v>7.4642857142857144</v>
      </c>
      <c r="FH7" s="185">
        <v>19.563095238095237</v>
      </c>
      <c r="FI7" s="185">
        <v>21.672023809523811</v>
      </c>
      <c r="FJ7" s="185">
        <v>26.03373299319728</v>
      </c>
      <c r="FK7" s="185">
        <v>24.667142857142856</v>
      </c>
      <c r="FL7" s="320">
        <v>6.5548809523809526</v>
      </c>
      <c r="FM7" s="320">
        <v>6.6267857142857149</v>
      </c>
      <c r="FN7" s="185">
        <v>22.455932539682536</v>
      </c>
      <c r="FO7" s="320">
        <v>1.7428571428571427</v>
      </c>
      <c r="FP7" s="320">
        <v>1.75</v>
      </c>
      <c r="FQ7" s="320">
        <v>4.1100000000000003</v>
      </c>
      <c r="FR7" s="320">
        <v>5.496428571428571</v>
      </c>
      <c r="FS7" s="320">
        <v>3.6428571428571428</v>
      </c>
      <c r="FT7" s="185">
        <v>17.73499046092796</v>
      </c>
      <c r="FU7" s="320">
        <v>6.0355238095238093</v>
      </c>
      <c r="FV7" s="320">
        <v>5.1198299319727889</v>
      </c>
      <c r="FW7" s="320">
        <v>6</v>
      </c>
      <c r="FX7" s="320">
        <v>9.3669047619047614</v>
      </c>
      <c r="FY7" s="320">
        <v>5.5039285714285722</v>
      </c>
      <c r="FZ7" s="320">
        <v>15.49201130298273</v>
      </c>
      <c r="GA7" s="320">
        <v>5.9290476190476182</v>
      </c>
      <c r="GB7" s="320">
        <v>6.2857142857142856</v>
      </c>
      <c r="GC7" s="320">
        <v>1.2767857142857142</v>
      </c>
      <c r="GD7" s="320">
        <v>2.4107142857142856</v>
      </c>
      <c r="GE7" s="320">
        <v>3.4761904761904758</v>
      </c>
      <c r="GF7" s="320">
        <v>3.8604761904761906</v>
      </c>
      <c r="GG7" s="320">
        <v>3.2357142857142853</v>
      </c>
      <c r="GH7" s="226">
        <v>7.4357142857142851</v>
      </c>
      <c r="GI7" s="226">
        <v>5.4000952380952389</v>
      </c>
      <c r="GJ7" s="226">
        <v>9.7071428571428573</v>
      </c>
      <c r="GK7" s="226">
        <v>3.4428571428571426</v>
      </c>
      <c r="GL7" s="226">
        <v>4.9742857142857142</v>
      </c>
      <c r="GM7" s="226">
        <v>8.0453571428571422</v>
      </c>
      <c r="GN7" s="185">
        <v>28.428571428571427</v>
      </c>
      <c r="GO7" s="185">
        <v>32.285714285714285</v>
      </c>
      <c r="GP7" s="185">
        <v>24.718690476190478</v>
      </c>
      <c r="GQ7" s="320">
        <v>4.6166666666666671</v>
      </c>
      <c r="GR7" s="320">
        <f>'S-P_SEM'!CZ148</f>
        <v>35.523809523809526</v>
      </c>
      <c r="GS7" s="185">
        <v>35.523809523809526</v>
      </c>
      <c r="GT7" s="185">
        <v>35.523809523809526</v>
      </c>
      <c r="GU7" s="185">
        <v>27.761809523809521</v>
      </c>
      <c r="GV7" s="185">
        <v>14.538360458680513</v>
      </c>
      <c r="GW7" s="226">
        <v>5</v>
      </c>
      <c r="GX7" s="185">
        <v>30.120020408163267</v>
      </c>
      <c r="GY7" s="185">
        <v>33.403102040816329</v>
      </c>
      <c r="GZ7" s="185">
        <v>25.964285714285715</v>
      </c>
      <c r="HA7" s="227">
        <v>28.422687074829931</v>
      </c>
      <c r="HB7" s="226">
        <v>7.7069999999999999</v>
      </c>
      <c r="HC7" s="185">
        <v>16.461904761904762</v>
      </c>
      <c r="HD7" s="185">
        <v>29.18095238095238</v>
      </c>
      <c r="HE7" s="185">
        <v>11.057857142857143</v>
      </c>
      <c r="HF7" s="185">
        <v>14.823809523809524</v>
      </c>
      <c r="HG7" s="185">
        <v>23.903571428571428</v>
      </c>
      <c r="HH7" s="185">
        <v>38.43</v>
      </c>
      <c r="HI7" s="185">
        <v>17.61</v>
      </c>
      <c r="HJ7" s="185">
        <v>18.980561224489797</v>
      </c>
      <c r="HK7" s="185">
        <v>14.833214285714286</v>
      </c>
      <c r="HL7" s="226">
        <v>3.3616666666666668</v>
      </c>
      <c r="HM7" s="226">
        <v>1.9070476190476191</v>
      </c>
      <c r="HN7" s="226">
        <v>4.3624999999999998</v>
      </c>
      <c r="HO7" s="226">
        <v>6.1242857142857137</v>
      </c>
      <c r="HP7" s="185">
        <v>16.370214285714287</v>
      </c>
      <c r="HQ7" s="226">
        <v>5.7793809523809534</v>
      </c>
      <c r="HR7" s="185">
        <v>17.790162646876933</v>
      </c>
      <c r="HS7" s="226">
        <v>1.920952380952381</v>
      </c>
      <c r="HT7" s="185">
        <v>24.883809523809525</v>
      </c>
      <c r="HU7" s="185">
        <v>17.806390748299322</v>
      </c>
      <c r="HV7" s="226">
        <v>4.7075000000000005</v>
      </c>
      <c r="HW7" s="226">
        <v>3.9600000000000004</v>
      </c>
      <c r="HX7" s="226">
        <v>16.456936183997406</v>
      </c>
      <c r="HY7" s="226">
        <v>7.605833333333333</v>
      </c>
      <c r="HZ7" s="185">
        <f>'S-P_SEM'!EH148</f>
        <v>15.718070332577474</v>
      </c>
      <c r="IA7" s="187">
        <f>AVERAGE(GW7:HZ7)</f>
        <v>15.488457212477872</v>
      </c>
      <c r="IB7" s="218" t="str">
        <f>IF(HZ7&lt;=F7,"J",IF(HZ7&gt;F7*2,"L","K"))</f>
        <v>L</v>
      </c>
      <c r="IC7" s="306"/>
      <c r="ID7" s="85"/>
      <c r="IE7" s="85"/>
      <c r="IF7" s="98" t="s">
        <v>319</v>
      </c>
      <c r="IG7" s="189">
        <f>+F7</f>
        <v>5</v>
      </c>
      <c r="IH7" s="189">
        <f>+F9</f>
        <v>4</v>
      </c>
      <c r="II7" s="189">
        <f>+F11</f>
        <v>4</v>
      </c>
      <c r="IJ7" s="189">
        <f>+F13</f>
        <v>4</v>
      </c>
      <c r="IK7" s="189">
        <f>+F15</f>
        <v>4</v>
      </c>
      <c r="IL7" s="189">
        <f>+F17</f>
        <v>4</v>
      </c>
      <c r="IM7" s="189">
        <f>+F19</f>
        <v>4</v>
      </c>
      <c r="IN7" s="451"/>
      <c r="IO7" s="451"/>
      <c r="IP7" s="451"/>
      <c r="IQ7" s="451"/>
      <c r="IS7" s="98" t="s">
        <v>320</v>
      </c>
      <c r="IT7" s="76">
        <v>0.5</v>
      </c>
      <c r="IU7" s="76">
        <v>0.5</v>
      </c>
      <c r="IV7" s="76">
        <v>0.2</v>
      </c>
      <c r="IW7" s="76">
        <v>0.2</v>
      </c>
      <c r="IX7" s="76">
        <v>0.2</v>
      </c>
      <c r="IY7" s="76">
        <v>0.3</v>
      </c>
      <c r="IZ7" s="76">
        <v>0.18</v>
      </c>
      <c r="JA7" s="76">
        <v>0.18</v>
      </c>
    </row>
    <row r="8" spans="2:264" ht="23.25" customHeight="1">
      <c r="B8" s="458" t="s">
        <v>385</v>
      </c>
      <c r="C8" s="103" t="s">
        <v>18</v>
      </c>
      <c r="D8" s="60"/>
      <c r="E8" s="5"/>
      <c r="F8" s="103">
        <v>20</v>
      </c>
      <c r="G8" s="103">
        <v>0.91620000000000001</v>
      </c>
      <c r="H8" s="103">
        <v>0.9355</v>
      </c>
      <c r="I8" s="103">
        <v>0.86250000000000004</v>
      </c>
      <c r="J8" s="103">
        <v>0.90400000000000003</v>
      </c>
      <c r="K8" s="103">
        <v>0.8881</v>
      </c>
      <c r="L8" s="103">
        <v>0.76150000000000007</v>
      </c>
      <c r="M8" s="103">
        <v>0.86769999999999992</v>
      </c>
      <c r="N8" s="103">
        <v>0.72040000000000004</v>
      </c>
      <c r="O8" s="103">
        <v>0.81220000000000003</v>
      </c>
      <c r="P8" s="103">
        <v>0.80559999999999998</v>
      </c>
      <c r="Q8" s="103">
        <v>0.87950000000000006</v>
      </c>
      <c r="R8" s="103">
        <v>0.8579</v>
      </c>
      <c r="S8" s="103">
        <v>0.96083333333333332</v>
      </c>
      <c r="T8" s="103">
        <v>0.8665666666666666</v>
      </c>
      <c r="U8" s="103">
        <v>0.87672499999999998</v>
      </c>
      <c r="V8" s="103">
        <v>0.91774999999999995</v>
      </c>
      <c r="W8" s="103">
        <v>0.94322499999999998</v>
      </c>
      <c r="X8" s="103">
        <v>0.85429999999999995</v>
      </c>
      <c r="Y8" s="103">
        <v>0.70074999999999998</v>
      </c>
      <c r="Z8" s="103">
        <v>0.669875</v>
      </c>
      <c r="AA8" s="103">
        <v>0.68125000000000002</v>
      </c>
      <c r="AB8" s="103">
        <f>AVERAGE(P8:AA8)</f>
        <v>0.83452291666666667</v>
      </c>
      <c r="AC8" s="103">
        <v>0.82730000000000004</v>
      </c>
      <c r="AD8" s="103">
        <v>0.89745000000000008</v>
      </c>
      <c r="AE8" s="103">
        <v>0.88195000000000001</v>
      </c>
      <c r="AF8" s="103">
        <v>0.91325000000000001</v>
      </c>
      <c r="AG8" s="103">
        <v>0.96499999999999986</v>
      </c>
      <c r="AH8" s="103">
        <v>0.92254999999999998</v>
      </c>
      <c r="AI8" s="103">
        <v>0.82327956989247297</v>
      </c>
      <c r="AJ8" s="103">
        <v>0.88059999999999994</v>
      </c>
      <c r="AK8" s="103"/>
      <c r="AL8" s="103"/>
      <c r="AM8" s="103"/>
      <c r="AN8" s="103"/>
      <c r="AO8" s="103">
        <v>0.80749305555555528</v>
      </c>
      <c r="AP8" s="103">
        <v>0.91990591397849442</v>
      </c>
      <c r="AQ8" s="103">
        <v>0.9614583333333333</v>
      </c>
      <c r="AR8" s="103">
        <v>0.78049999999999997</v>
      </c>
      <c r="AS8" s="241">
        <v>5.85812288968439</v>
      </c>
      <c r="AT8" s="137"/>
      <c r="AU8" s="135"/>
      <c r="AV8" s="135"/>
      <c r="AW8" s="137"/>
      <c r="AX8" s="137"/>
      <c r="AY8" s="137"/>
      <c r="AZ8" s="135"/>
      <c r="BA8" s="135"/>
      <c r="BB8" s="135"/>
      <c r="BC8" s="137"/>
      <c r="BD8" s="137"/>
      <c r="BE8" s="137"/>
      <c r="BF8" s="137"/>
      <c r="BG8" s="137"/>
      <c r="BH8" s="137"/>
      <c r="BI8" s="137"/>
      <c r="BJ8" s="137"/>
      <c r="BK8" s="185">
        <v>2.9143856714132541</v>
      </c>
      <c r="BL8" s="185">
        <v>5.376800735962977</v>
      </c>
      <c r="BM8" s="185">
        <v>0.53302661381653449</v>
      </c>
      <c r="BN8" s="185">
        <v>11.181249999999999</v>
      </c>
      <c r="BO8" s="185">
        <v>7.3613749999999989</v>
      </c>
      <c r="BP8" s="185">
        <v>9.7291249999999998</v>
      </c>
      <c r="BQ8" s="185">
        <v>6.0241316333427406</v>
      </c>
      <c r="BR8" s="185">
        <v>11.565820494383004</v>
      </c>
      <c r="BS8" s="188">
        <v>24.82</v>
      </c>
      <c r="BT8" s="185">
        <v>3.6698603133039622</v>
      </c>
      <c r="BU8" s="185">
        <v>5.7210952380952378</v>
      </c>
      <c r="BV8" s="185">
        <v>7.8945000000000007</v>
      </c>
      <c r="BW8" s="185">
        <v>5.5122831267552224</v>
      </c>
      <c r="BX8" s="185">
        <v>4.9719241282167879</v>
      </c>
      <c r="BY8" s="185">
        <v>3.2537838848972696</v>
      </c>
      <c r="BZ8" s="185">
        <v>43.66</v>
      </c>
      <c r="CA8" s="186">
        <v>98.53125</v>
      </c>
      <c r="CB8" s="185">
        <v>4.5986751118458562</v>
      </c>
      <c r="CC8" s="185">
        <v>7.9987833848548018</v>
      </c>
      <c r="CD8" s="185">
        <v>3.1158497833122816</v>
      </c>
      <c r="CE8" s="185">
        <v>5.9740347648602281</v>
      </c>
      <c r="CF8" s="186">
        <v>3.6927529231995329</v>
      </c>
      <c r="CG8" s="227">
        <v>7.6999201425576249</v>
      </c>
      <c r="CH8" s="227">
        <v>7.4713921119594158</v>
      </c>
      <c r="CI8" s="185">
        <v>2.4384088680886054</v>
      </c>
      <c r="CJ8" s="185">
        <v>2.1740021462627284</v>
      </c>
      <c r="CK8" s="185">
        <v>4.3474817211743488</v>
      </c>
      <c r="CL8" s="185">
        <v>5.7923258951414569</v>
      </c>
      <c r="CM8" s="185">
        <v>14.252863600631771</v>
      </c>
      <c r="CN8" s="185">
        <v>11.026123466219623</v>
      </c>
      <c r="CO8" s="185" t="e">
        <f>'J-P_SEM'!#REF!</f>
        <v>#REF!</v>
      </c>
      <c r="CP8" s="185">
        <v>4.5356253113585367</v>
      </c>
      <c r="CQ8" s="185">
        <v>3.819325644617424</v>
      </c>
      <c r="CR8" s="185">
        <v>2.0115786430607971</v>
      </c>
      <c r="CS8" s="185">
        <v>4.8461138466704119</v>
      </c>
      <c r="CT8" s="185">
        <v>3.4158976170116673</v>
      </c>
      <c r="CU8" s="185">
        <v>3.1261197549428208</v>
      </c>
      <c r="CV8" s="185">
        <v>2.8217185710092938</v>
      </c>
      <c r="CW8" s="185">
        <v>3.29898822952691</v>
      </c>
      <c r="CX8" s="185">
        <v>9.3465577327500018</v>
      </c>
      <c r="CY8" s="185">
        <v>2.9455334041610022</v>
      </c>
      <c r="CZ8" s="185">
        <v>5.1970264554793051</v>
      </c>
      <c r="DA8" s="185">
        <f>'J-P_SEM'!H68</f>
        <v>2.8165280607801559</v>
      </c>
      <c r="DB8" s="185">
        <v>3.6148428652023465</v>
      </c>
      <c r="DC8" s="185">
        <v>3.5617195987542374</v>
      </c>
      <c r="DD8" s="185">
        <v>3.894630152534067</v>
      </c>
      <c r="DE8" s="185">
        <v>7.35363597011081</v>
      </c>
      <c r="DF8" s="185">
        <v>5.2214717570977438</v>
      </c>
      <c r="DG8" s="185">
        <v>5.4182567690074306</v>
      </c>
      <c r="DH8" s="185">
        <v>3.0745000793942161</v>
      </c>
      <c r="DI8" s="185">
        <v>5.9280310173898325</v>
      </c>
      <c r="DJ8" s="185">
        <v>4.740387202080842</v>
      </c>
      <c r="DK8" s="185">
        <v>2.4873662313656468</v>
      </c>
      <c r="DL8" s="185">
        <f>'J-P_SEM'!S68</f>
        <v>3.9581648151076818</v>
      </c>
      <c r="DM8" s="185">
        <v>3.6774429310513033</v>
      </c>
      <c r="DN8" s="185">
        <v>2.9295709464707302</v>
      </c>
      <c r="DO8" s="185">
        <v>3.2759150637871683</v>
      </c>
      <c r="DP8" s="185">
        <f>'J-P_SEM'!AA68</f>
        <v>4.4336008400030025</v>
      </c>
      <c r="DQ8" s="185">
        <v>3.7908804068952691</v>
      </c>
      <c r="DR8" s="185">
        <v>5.5580399349869563</v>
      </c>
      <c r="DS8" s="185">
        <v>5.9279707453079276</v>
      </c>
      <c r="DT8" s="185">
        <v>4.4336008400030025</v>
      </c>
      <c r="DU8" s="185">
        <v>3.9289801590010258</v>
      </c>
      <c r="DV8" s="185">
        <v>4.8436933032418121</v>
      </c>
      <c r="DW8" s="185">
        <v>6.6150913351156593</v>
      </c>
      <c r="DX8" s="185">
        <v>2.3579719167896553</v>
      </c>
      <c r="DY8" s="185">
        <v>4.7427585567362396</v>
      </c>
      <c r="DZ8" s="185">
        <v>2.8148476956632198</v>
      </c>
      <c r="EA8" s="185">
        <v>5.8412392845422429</v>
      </c>
      <c r="EB8" s="185">
        <v>3.7579486587340911</v>
      </c>
      <c r="EC8" s="185">
        <v>4.3074418083581172</v>
      </c>
      <c r="ED8" s="185">
        <v>4.1807567258792488</v>
      </c>
      <c r="EE8" s="185">
        <v>4.5680252991407988</v>
      </c>
      <c r="EF8" s="185">
        <v>4.8971561604962686</v>
      </c>
      <c r="EG8" s="185">
        <v>2.3308850809021182</v>
      </c>
      <c r="EH8" s="185">
        <v>2.6708323350739054</v>
      </c>
      <c r="EI8" s="185">
        <v>4.3961729648501242</v>
      </c>
      <c r="EJ8" s="185">
        <v>5.122025622339005</v>
      </c>
      <c r="EK8" s="185">
        <v>4.4637085968996093</v>
      </c>
      <c r="EL8" s="185">
        <v>2.7407153361095284</v>
      </c>
      <c r="EM8" s="185">
        <f>'J-P_SEM'!AT68</f>
        <v>1.5738900692631221</v>
      </c>
      <c r="EN8" s="185">
        <v>2.6708323350739054</v>
      </c>
      <c r="EO8" s="185">
        <v>5.2882319367997237</v>
      </c>
      <c r="EP8" s="185">
        <v>8.9475692237512412</v>
      </c>
      <c r="EQ8" s="185">
        <v>4.7779392944766084</v>
      </c>
      <c r="ER8" s="185">
        <v>2.2639610054521446</v>
      </c>
      <c r="ES8" s="185">
        <v>7.3666961440333907</v>
      </c>
      <c r="ET8" s="185">
        <v>3.2154064657566761</v>
      </c>
      <c r="EU8" s="185">
        <v>3.2171948875958876</v>
      </c>
      <c r="EV8" s="185">
        <v>4.6981191567134601</v>
      </c>
      <c r="EW8" s="185">
        <v>5.4544553616562439</v>
      </c>
      <c r="EX8" s="185">
        <v>5.2650480911273707</v>
      </c>
      <c r="EY8" s="185">
        <v>4.4077503057672409</v>
      </c>
      <c r="EZ8" s="185">
        <v>3.3804253320712507</v>
      </c>
      <c r="FA8" s="185">
        <v>8.7566361687356</v>
      </c>
      <c r="FB8" s="185">
        <v>5.8771630231157239</v>
      </c>
      <c r="FC8" s="185">
        <v>3.4399425943176123</v>
      </c>
      <c r="FD8" s="185">
        <v>9.7753196980781141</v>
      </c>
      <c r="FE8" s="185">
        <v>4.8132174385004349</v>
      </c>
      <c r="FF8" s="185">
        <v>2.7677727742008087</v>
      </c>
      <c r="FG8" s="185">
        <v>3.8218775928523971</v>
      </c>
      <c r="FH8" s="226">
        <v>20</v>
      </c>
      <c r="FI8" s="185">
        <v>3.1453328315762592</v>
      </c>
      <c r="FJ8" s="185">
        <v>5.0203627415314633</v>
      </c>
      <c r="FK8" s="185">
        <v>6.0187472321462101</v>
      </c>
      <c r="FL8" s="185">
        <v>3.5564749686860191</v>
      </c>
      <c r="FM8" s="185">
        <v>3.5564749686860191</v>
      </c>
      <c r="FN8" s="185">
        <v>5.1384424949447425</v>
      </c>
      <c r="FO8" s="185">
        <v>4.3404200709591478</v>
      </c>
      <c r="FP8" s="320">
        <v>12.269695061396868</v>
      </c>
      <c r="FQ8" s="320">
        <v>7.6939223344621617</v>
      </c>
      <c r="FR8" s="185">
        <v>4.6400641184504181</v>
      </c>
      <c r="FS8" s="185">
        <v>4.5736801211859142</v>
      </c>
      <c r="FT8" s="185">
        <v>5.4108397152092804</v>
      </c>
      <c r="FU8" s="185">
        <v>2.9634415021796174</v>
      </c>
      <c r="FV8" s="185">
        <v>4.8839489900357567</v>
      </c>
      <c r="FW8" s="185">
        <v>5.5968097214378743</v>
      </c>
      <c r="FX8" s="185">
        <v>2.7977375995499218</v>
      </c>
      <c r="FY8" s="185">
        <v>1.7637852518236987</v>
      </c>
      <c r="FZ8" s="185">
        <v>5.0640778028197122</v>
      </c>
      <c r="GA8" s="185">
        <v>8.5653006503366598</v>
      </c>
      <c r="GB8" s="185">
        <v>8.3062984133758029</v>
      </c>
      <c r="GC8" s="185">
        <v>3.1858191365830799</v>
      </c>
      <c r="GD8" s="185">
        <v>7.0232211541272118</v>
      </c>
      <c r="GE8" s="185">
        <v>8.104287142647042</v>
      </c>
      <c r="GF8" s="185">
        <v>1.8675078505593319</v>
      </c>
      <c r="GG8" s="185">
        <v>3.6327981980546578</v>
      </c>
      <c r="GH8" s="185">
        <v>8.9276887070841831</v>
      </c>
      <c r="GI8" s="185">
        <v>2.9272587458209363</v>
      </c>
      <c r="GJ8" s="185">
        <v>9.8134102037521522</v>
      </c>
      <c r="GK8" s="185">
        <v>5.3984604947630377</v>
      </c>
      <c r="GL8" s="185">
        <v>3.7005457083483675</v>
      </c>
      <c r="GM8" s="185">
        <v>2.8867006660347636</v>
      </c>
      <c r="GN8" s="185">
        <v>8.7362173769561693</v>
      </c>
      <c r="GO8" s="185">
        <v>5.7272096646844215</v>
      </c>
      <c r="GP8" s="185">
        <v>3.4716012494534807</v>
      </c>
      <c r="GQ8" s="320">
        <v>14.191899566363904</v>
      </c>
      <c r="GR8" s="320">
        <f>'J-P_SEM'!DA68</f>
        <v>8.4731439883510387</v>
      </c>
      <c r="GS8" s="185">
        <v>8.4731439883510387</v>
      </c>
      <c r="GT8" s="185">
        <v>8.4731439883510387</v>
      </c>
      <c r="GU8" s="185">
        <v>6.6235179361401908</v>
      </c>
      <c r="GV8" s="185">
        <v>5.5649571861220481</v>
      </c>
      <c r="GW8" s="185">
        <v>5.9895549135373454</v>
      </c>
      <c r="GX8" s="185">
        <v>3.5818645060463155</v>
      </c>
      <c r="GY8" s="185">
        <v>4.0070914513495692</v>
      </c>
      <c r="GZ8" s="185">
        <v>2.4498549344650469</v>
      </c>
      <c r="HA8" s="227">
        <v>1.4351856555288744</v>
      </c>
      <c r="HB8" s="227">
        <v>1.8467787366792732</v>
      </c>
      <c r="HC8" s="227">
        <v>6.9841983147555595</v>
      </c>
      <c r="HD8" s="227">
        <v>1.484706117552979</v>
      </c>
      <c r="HE8" s="227">
        <v>2.1613193775139594</v>
      </c>
      <c r="HF8" s="320">
        <v>11.362399832773434</v>
      </c>
      <c r="HG8" s="185">
        <v>2.7912563917605859</v>
      </c>
      <c r="HH8" s="185">
        <v>6.62</v>
      </c>
      <c r="HI8" s="185">
        <v>4.8899999999999997</v>
      </c>
      <c r="HJ8" s="185">
        <v>2.8471497992595527</v>
      </c>
      <c r="HK8" s="185">
        <v>3.2831317364562538</v>
      </c>
      <c r="HL8" s="185">
        <v>3.9436817441292056</v>
      </c>
      <c r="HM8" s="185">
        <v>3.3693835750388557</v>
      </c>
      <c r="HN8" s="185">
        <v>2.9964331390278138</v>
      </c>
      <c r="HO8" s="185">
        <v>6.3385918409246313</v>
      </c>
      <c r="HP8" s="185">
        <v>2.9652221370085989</v>
      </c>
      <c r="HQ8" s="185">
        <v>5.3082780997016386</v>
      </c>
      <c r="HR8" s="226">
        <v>11.327942584067651</v>
      </c>
      <c r="HS8" s="185">
        <v>2.0291346376585442</v>
      </c>
      <c r="HT8" s="185">
        <v>4.636521524368181</v>
      </c>
      <c r="HU8" s="185">
        <v>4.395735837066729</v>
      </c>
      <c r="HV8" s="185">
        <v>3.3858570119770377</v>
      </c>
      <c r="HW8" s="185">
        <v>6.9123268354428182</v>
      </c>
      <c r="HX8" s="185">
        <v>7.1152731806079803</v>
      </c>
      <c r="HY8" s="185">
        <v>2.4249628030974621</v>
      </c>
      <c r="HZ8" s="185">
        <f>'J-P_SEM'!EH68</f>
        <v>2.2261530003500281</v>
      </c>
      <c r="IA8" s="187">
        <f>AVERAGE(GW8:HZ8)</f>
        <v>4.3703329906048634</v>
      </c>
      <c r="IB8" s="75" t="str">
        <f>IF(HZ8&gt;=F8,"J",IF(HZ8&gt;F8/2,"K","L"))</f>
        <v>L</v>
      </c>
      <c r="IC8" s="306"/>
      <c r="IF8" s="98" t="s">
        <v>18</v>
      </c>
      <c r="IG8" s="301">
        <f>+HZ6</f>
        <v>42.032142857142858</v>
      </c>
      <c r="IH8" s="301">
        <f>+HZ8</f>
        <v>2.2261530003500281</v>
      </c>
      <c r="II8" s="301">
        <f>+HZ10</f>
        <v>9.0252746468392928</v>
      </c>
      <c r="IJ8" s="301">
        <f>+HZ12</f>
        <v>0.75</v>
      </c>
      <c r="IK8" s="301">
        <f>+HZ14</f>
        <v>35.333333333333336</v>
      </c>
      <c r="IL8" s="301">
        <f>+HZ16</f>
        <v>1.3139632107023411</v>
      </c>
      <c r="IM8" s="301">
        <f>+HZ18</f>
        <v>2.1642191142191143</v>
      </c>
      <c r="IN8" s="451"/>
      <c r="IO8" s="451"/>
      <c r="IP8" s="451"/>
      <c r="IQ8" s="451"/>
      <c r="IS8" s="98" t="s">
        <v>171</v>
      </c>
      <c r="IT8" s="76">
        <f>+IA6</f>
        <v>41.629242378203763</v>
      </c>
      <c r="IU8" s="76" t="e">
        <f>+#REF!</f>
        <v>#REF!</v>
      </c>
      <c r="IV8" s="76">
        <f>+IA8</f>
        <v>4.3703329906048634</v>
      </c>
      <c r="IW8" s="76">
        <f>+IA10</f>
        <v>4.0620415608690079</v>
      </c>
      <c r="IX8" s="76">
        <f>+IA12</f>
        <v>1.9518297499650901</v>
      </c>
      <c r="IY8" s="76">
        <f>+IA14</f>
        <v>33.642771111111109</v>
      </c>
      <c r="IZ8" s="76">
        <f>+IA16</f>
        <v>2.7226949058821828</v>
      </c>
      <c r="JA8" s="76">
        <f>+IA18</f>
        <v>5.5807670183570952</v>
      </c>
    </row>
    <row r="9" spans="2:264" ht="20.100000000000001" customHeight="1">
      <c r="B9" s="461"/>
      <c r="C9" s="103" t="s">
        <v>19</v>
      </c>
      <c r="D9" s="60"/>
      <c r="E9" s="5"/>
      <c r="F9" s="103">
        <v>4</v>
      </c>
      <c r="G9" s="103">
        <v>0.26140000000000002</v>
      </c>
      <c r="H9" s="103">
        <v>0.2707</v>
      </c>
      <c r="I9" s="103">
        <v>0.27679999999999999</v>
      </c>
      <c r="J9" s="103">
        <v>0.1193</v>
      </c>
      <c r="K9" s="103">
        <v>0.1105</v>
      </c>
      <c r="L9" s="103">
        <v>0.1109</v>
      </c>
      <c r="M9" s="103">
        <v>0.12480000000000001</v>
      </c>
      <c r="N9" s="103">
        <v>0.1547</v>
      </c>
      <c r="O9" s="103">
        <v>0.13350000000000001</v>
      </c>
      <c r="P9" s="103">
        <v>0.12454999999999999</v>
      </c>
      <c r="Q9" s="103">
        <v>0.11410000000000001</v>
      </c>
      <c r="R9" s="103">
        <v>0.13434999999999997</v>
      </c>
      <c r="S9" s="103">
        <v>0.10156666666666665</v>
      </c>
      <c r="T9" s="103">
        <v>0.13056666666666666</v>
      </c>
      <c r="U9" s="103">
        <v>0.129325</v>
      </c>
      <c r="V9" s="103">
        <v>9.7750000000000004E-2</v>
      </c>
      <c r="W9" s="103">
        <v>0.11414999999999999</v>
      </c>
      <c r="X9" s="103">
        <v>0.31079999999999997</v>
      </c>
      <c r="Y9" s="103">
        <v>0.259075</v>
      </c>
      <c r="Z9" s="103">
        <v>0.25022500000000003</v>
      </c>
      <c r="AA9" s="103">
        <v>0.23865000000000003</v>
      </c>
      <c r="AB9" s="103">
        <f t="shared" si="0"/>
        <v>0.16709236111111112</v>
      </c>
      <c r="AC9" s="103">
        <v>0.223325</v>
      </c>
      <c r="AD9" s="103">
        <v>0.22594999999999998</v>
      </c>
      <c r="AE9" s="103">
        <v>4.8200000000000007E-2</v>
      </c>
      <c r="AF9" s="103">
        <v>6.2100000000000002E-2</v>
      </c>
      <c r="AG9" s="103">
        <v>4.4786535362169602E-2</v>
      </c>
      <c r="AH9" s="103">
        <v>6.1574999999999998E-2</v>
      </c>
      <c r="AI9" s="103">
        <v>0.15806506553680305</v>
      </c>
      <c r="AJ9" s="103">
        <v>6.3524999999999998E-2</v>
      </c>
      <c r="AK9" s="103"/>
      <c r="AL9" s="103"/>
      <c r="AM9" s="103"/>
      <c r="AN9" s="103"/>
      <c r="AO9" s="103">
        <v>6.9454286759791026E-2</v>
      </c>
      <c r="AP9" s="103">
        <v>5.9032381894006378E-2</v>
      </c>
      <c r="AQ9" s="103">
        <v>5.5005903904843625E-2</v>
      </c>
      <c r="AR9" s="103">
        <v>7.5300000000000006E-2</v>
      </c>
      <c r="AS9" s="241">
        <v>5.2185144693816063</v>
      </c>
      <c r="AT9" s="111"/>
      <c r="AU9" s="137"/>
      <c r="AV9" s="137"/>
      <c r="AW9" s="137"/>
      <c r="AX9" s="137"/>
      <c r="AY9" s="137"/>
      <c r="AZ9" s="137"/>
      <c r="BA9" s="137"/>
      <c r="BB9" s="137"/>
      <c r="BC9" s="137"/>
      <c r="BD9" s="137"/>
      <c r="BE9" s="137"/>
      <c r="BF9" s="137"/>
      <c r="BG9" s="137"/>
      <c r="BH9" s="137"/>
      <c r="BI9" s="137"/>
      <c r="BJ9" s="137"/>
      <c r="BK9" s="185">
        <v>9.5989583333333321</v>
      </c>
      <c r="BL9" s="185">
        <v>45.354166666666664</v>
      </c>
      <c r="BM9" s="185">
        <v>1.75</v>
      </c>
      <c r="BN9" s="185">
        <v>3.2433333333333332</v>
      </c>
      <c r="BO9" s="185">
        <v>5.8156250000000007</v>
      </c>
      <c r="BP9" s="185">
        <v>8.0749999999999993</v>
      </c>
      <c r="BQ9" s="185">
        <v>8.4895833333333339</v>
      </c>
      <c r="BR9" s="185">
        <v>14.355</v>
      </c>
      <c r="BS9" s="185">
        <v>24.5</v>
      </c>
      <c r="BT9" s="185">
        <v>51.479583333333338</v>
      </c>
      <c r="BU9" s="185">
        <v>10.590642857142857</v>
      </c>
      <c r="BV9" s="185">
        <v>5.1337499999999991</v>
      </c>
      <c r="BW9" s="185">
        <v>4.5837500000000002</v>
      </c>
      <c r="BX9" s="185">
        <v>12.937291666666667</v>
      </c>
      <c r="BY9" s="185">
        <v>3.17625</v>
      </c>
      <c r="BZ9" s="185">
        <v>29.240000000000002</v>
      </c>
      <c r="CA9" s="185">
        <v>4.21875</v>
      </c>
      <c r="CB9" s="185">
        <v>5.0212500000000002</v>
      </c>
      <c r="CC9" s="185">
        <v>4.3125</v>
      </c>
      <c r="CD9" s="185">
        <v>12.456666666666667</v>
      </c>
      <c r="CE9" s="185">
        <v>2.9273333333333333</v>
      </c>
      <c r="CF9" s="186">
        <v>4.3995833333333332</v>
      </c>
      <c r="CG9" s="227">
        <v>33.21875</v>
      </c>
      <c r="CH9" s="227">
        <v>5.46</v>
      </c>
      <c r="CI9" s="185">
        <v>6.3475000000000001</v>
      </c>
      <c r="CJ9" s="185">
        <v>6.99</v>
      </c>
      <c r="CK9" s="185">
        <v>3.7934999999999999</v>
      </c>
      <c r="CL9" s="185">
        <v>14.125624999999999</v>
      </c>
      <c r="CM9" s="185">
        <v>12.6775</v>
      </c>
      <c r="CN9" s="185">
        <v>9.3537499999999998</v>
      </c>
      <c r="CO9" s="185" t="e">
        <f>'J-P_SEM'!#REF!</f>
        <v>#REF!</v>
      </c>
      <c r="CP9" s="185">
        <v>1.375</v>
      </c>
      <c r="CQ9" s="185">
        <v>7.010416666666667</v>
      </c>
      <c r="CR9" s="185">
        <v>2.1294642857142856</v>
      </c>
      <c r="CS9" s="185">
        <v>2.625</v>
      </c>
      <c r="CT9" s="185">
        <v>10.548125000000001</v>
      </c>
      <c r="CU9" s="185">
        <v>10.375208333333331</v>
      </c>
      <c r="CV9" s="185">
        <v>14.7775</v>
      </c>
      <c r="CW9" s="185">
        <v>22.643541666666668</v>
      </c>
      <c r="CX9" s="185">
        <v>37.042499999999997</v>
      </c>
      <c r="CY9" s="185">
        <v>44.135624999999997</v>
      </c>
      <c r="CZ9" s="185">
        <v>34.607222222222219</v>
      </c>
      <c r="DA9" s="185">
        <f>'J-P_SEM'!H69</f>
        <v>9.90625</v>
      </c>
      <c r="DB9" s="185">
        <v>5.4710000000000001</v>
      </c>
      <c r="DC9" s="185">
        <v>7.4829166666666671</v>
      </c>
      <c r="DD9" s="185">
        <v>24.229547619047619</v>
      </c>
      <c r="DE9" s="185">
        <v>9.1462500000000002</v>
      </c>
      <c r="DF9" s="185">
        <v>5.4264583333333336</v>
      </c>
      <c r="DG9" s="225">
        <v>0.93208333333333326</v>
      </c>
      <c r="DH9" s="185">
        <v>4.4118452380952382</v>
      </c>
      <c r="DI9" s="225">
        <v>2.511916666666667</v>
      </c>
      <c r="DJ9" s="185">
        <v>14.229487670068027</v>
      </c>
      <c r="DK9" s="185">
        <v>2.6149404761904766</v>
      </c>
      <c r="DL9" s="225">
        <f>'J-P_SEM'!S69</f>
        <v>3.180535714285714</v>
      </c>
      <c r="DM9" s="225">
        <v>3.4312499999999995</v>
      </c>
      <c r="DN9" s="225">
        <v>5.8075000000000001</v>
      </c>
      <c r="DO9" s="225">
        <v>3.6987500000000004</v>
      </c>
      <c r="DP9" s="185">
        <f>'J-P_SEM'!AA69</f>
        <v>1.9339583333333334</v>
      </c>
      <c r="DQ9" s="225">
        <v>2.8652083333333338</v>
      </c>
      <c r="DR9" s="225">
        <v>7.979166666666667</v>
      </c>
      <c r="DS9" s="225">
        <v>2.8670833333333334</v>
      </c>
      <c r="DT9" s="225">
        <v>1.9339583333333334</v>
      </c>
      <c r="DU9" s="225">
        <v>3.4728333333333334</v>
      </c>
      <c r="DV9" s="185">
        <v>9.5784311904761896</v>
      </c>
      <c r="DW9" s="185">
        <v>7.3583333333333334</v>
      </c>
      <c r="DX9" s="320">
        <v>5.0134375000000002</v>
      </c>
      <c r="DY9" s="320">
        <v>9.1013232355442177</v>
      </c>
      <c r="DZ9" s="320">
        <v>5.21875</v>
      </c>
      <c r="EA9" s="226">
        <v>5.6987500000000004</v>
      </c>
      <c r="EB9" s="185">
        <v>16.492321428571429</v>
      </c>
      <c r="EC9" s="185">
        <v>3.21875</v>
      </c>
      <c r="ED9" s="226">
        <v>4.4316666666666666</v>
      </c>
      <c r="EE9" s="185">
        <v>8.6594556972789114</v>
      </c>
      <c r="EF9" s="226">
        <v>1.82125</v>
      </c>
      <c r="EG9" s="185">
        <v>44.308749999999996</v>
      </c>
      <c r="EH9" s="185">
        <v>35.28875</v>
      </c>
      <c r="EI9" s="185">
        <v>9.9312540445665434</v>
      </c>
      <c r="EJ9" s="185">
        <v>3.8018749999999999</v>
      </c>
      <c r="EK9" s="185">
        <v>10.257322614208285</v>
      </c>
      <c r="EL9" s="185">
        <v>43.052833333333332</v>
      </c>
      <c r="EM9" s="185">
        <f>'J-P_SEM'!AT69</f>
        <v>44.553571428571431</v>
      </c>
      <c r="EN9" s="185">
        <v>35.28875</v>
      </c>
      <c r="EO9" s="185">
        <v>39.969166666666666</v>
      </c>
      <c r="EP9" s="226">
        <v>6.2895833333333329</v>
      </c>
      <c r="EQ9" s="226">
        <v>2.7050000000000001</v>
      </c>
      <c r="ER9" s="226">
        <v>3.0947499999999999</v>
      </c>
      <c r="ES9" s="185">
        <v>10.7875</v>
      </c>
      <c r="ET9" s="226">
        <v>3.515625</v>
      </c>
      <c r="EU9" s="185">
        <v>29.583333333333336</v>
      </c>
      <c r="EV9" s="226">
        <v>6.0943750000000003</v>
      </c>
      <c r="EW9" s="226">
        <v>9.6974999999999998</v>
      </c>
      <c r="EX9" s="185">
        <v>15.129166666666666</v>
      </c>
      <c r="EY9" s="185">
        <v>13.268916666666666</v>
      </c>
      <c r="EZ9" s="226">
        <v>2.5170833333333329</v>
      </c>
      <c r="FA9" s="185">
        <v>11.903333333333332</v>
      </c>
      <c r="FB9" s="185">
        <v>3.1533333333333333</v>
      </c>
      <c r="FC9" s="226">
        <v>2.7826666666666666</v>
      </c>
      <c r="FD9" s="226">
        <v>4</v>
      </c>
      <c r="FE9" s="226">
        <v>3.3956249999999999</v>
      </c>
      <c r="FF9" s="226">
        <v>4.7013571428571428</v>
      </c>
      <c r="FG9" s="226">
        <v>2.0875000000000004</v>
      </c>
      <c r="FH9" s="226">
        <v>4</v>
      </c>
      <c r="FI9" s="320">
        <v>3.6651250000000002</v>
      </c>
      <c r="FJ9" s="320">
        <v>7.8852338435374163</v>
      </c>
      <c r="FK9" s="185">
        <v>17.318750000000001</v>
      </c>
      <c r="FL9" s="320">
        <v>4.1504166666666666</v>
      </c>
      <c r="FM9" s="320">
        <v>4.1504166666666666</v>
      </c>
      <c r="FN9" s="320">
        <v>7.7987374338624358</v>
      </c>
      <c r="FO9" s="320">
        <v>2.6643749999999997</v>
      </c>
      <c r="FP9" s="320">
        <v>7.46875</v>
      </c>
      <c r="FQ9" s="320">
        <v>10.791666666666666</v>
      </c>
      <c r="FR9" s="320">
        <v>4.0116250000000004</v>
      </c>
      <c r="FS9" s="320">
        <v>2.3645833333333335</v>
      </c>
      <c r="FT9" s="320">
        <v>7.0913933531746052</v>
      </c>
      <c r="FU9" s="320">
        <v>2.7076666666666664</v>
      </c>
      <c r="FV9" s="226">
        <v>2.9939583333333331</v>
      </c>
      <c r="FW9" s="384">
        <v>3.3208333333333333</v>
      </c>
      <c r="FX9" s="384">
        <v>4.5290773809523808</v>
      </c>
      <c r="FY9" s="384">
        <v>4.4730158730158731</v>
      </c>
      <c r="FZ9" s="384">
        <v>6.4760164021164019</v>
      </c>
      <c r="GA9" s="384">
        <v>8</v>
      </c>
      <c r="GB9" s="384">
        <v>5.9833333333333334</v>
      </c>
      <c r="GC9" s="384">
        <v>6.4216547619047617</v>
      </c>
      <c r="GD9" s="384">
        <v>5.21875</v>
      </c>
      <c r="GE9" s="384">
        <v>5.083333333333333</v>
      </c>
      <c r="GF9" s="384">
        <v>7.4765416666666669</v>
      </c>
      <c r="GG9" s="384">
        <v>2.375</v>
      </c>
      <c r="GH9" s="384">
        <v>1.7666666666666666</v>
      </c>
      <c r="GI9" s="384">
        <v>3.1737500000000001</v>
      </c>
      <c r="GJ9" s="384">
        <v>3.703125</v>
      </c>
      <c r="GK9" s="384">
        <v>1.9375</v>
      </c>
      <c r="GL9" s="384">
        <v>1.5974999999999999</v>
      </c>
      <c r="GM9" s="384">
        <v>3.2410000000000001</v>
      </c>
      <c r="GN9" s="384">
        <v>3.125</v>
      </c>
      <c r="GO9" s="384">
        <v>5.083333333333333</v>
      </c>
      <c r="GP9" s="226">
        <v>3.0270416666666669</v>
      </c>
      <c r="GQ9" s="226">
        <v>2.8125</v>
      </c>
      <c r="GR9" s="226">
        <f>'J-P_SEM'!DA69</f>
        <v>3.458333333333333</v>
      </c>
      <c r="GS9" s="226">
        <v>3.458333333333333</v>
      </c>
      <c r="GT9" s="226">
        <v>3.458333333333333</v>
      </c>
      <c r="GU9" s="226">
        <v>4.5146428571428565</v>
      </c>
      <c r="GV9" s="226">
        <v>5.4935400259462748</v>
      </c>
      <c r="GW9" s="226">
        <v>4.875</v>
      </c>
      <c r="GX9" s="226">
        <v>4.3895833333333325</v>
      </c>
      <c r="GY9" s="226">
        <v>9.1506944444444454</v>
      </c>
      <c r="GZ9" s="226">
        <v>18.1875</v>
      </c>
      <c r="HA9" s="227">
        <v>44.329166666666666</v>
      </c>
      <c r="HB9" s="227">
        <v>45.259776785714287</v>
      </c>
      <c r="HC9" s="227">
        <v>49.375</v>
      </c>
      <c r="HD9" s="227">
        <v>29.618749999999999</v>
      </c>
      <c r="HE9" s="226">
        <v>3.4350208333333336</v>
      </c>
      <c r="HF9" s="226">
        <v>3.95</v>
      </c>
      <c r="HG9" s="226">
        <v>4.7023809523809526</v>
      </c>
      <c r="HH9" s="226">
        <v>4.2</v>
      </c>
      <c r="HI9" s="226">
        <v>3.74</v>
      </c>
      <c r="HJ9" s="226">
        <v>3.42625</v>
      </c>
      <c r="HK9" s="226">
        <v>7.770833333333333</v>
      </c>
      <c r="HL9" s="226">
        <v>3.8</v>
      </c>
      <c r="HM9" s="226">
        <v>2.2650694444444444</v>
      </c>
      <c r="HN9" s="226">
        <v>2.7562500000000001</v>
      </c>
      <c r="HO9" s="226">
        <v>3.3149999999999999</v>
      </c>
      <c r="HP9" s="185">
        <v>11.157333333333334</v>
      </c>
      <c r="HQ9" s="226">
        <v>3.6266666666666665</v>
      </c>
      <c r="HR9" s="185">
        <v>11.4175</v>
      </c>
      <c r="HS9" s="226">
        <v>2.7890625000000004</v>
      </c>
      <c r="HT9" s="226">
        <v>1.8725000000000001</v>
      </c>
      <c r="HU9" s="226">
        <v>12.695579087301589</v>
      </c>
      <c r="HV9" s="226">
        <v>3.2976190476190474</v>
      </c>
      <c r="HW9" s="226">
        <v>4.1981250000000001</v>
      </c>
      <c r="HX9" s="226">
        <v>6.8125</v>
      </c>
      <c r="HY9" s="226">
        <v>3.0566666666666671</v>
      </c>
      <c r="HZ9" s="185">
        <f>'J-P_SEM'!EH69</f>
        <v>41.672916666666666</v>
      </c>
      <c r="IA9" s="187">
        <f>AVERAGE(GW9:HZ9)</f>
        <v>11.70475815873016</v>
      </c>
      <c r="IB9" s="218" t="str">
        <f>IF(HZ9&lt;=F9,"J",IF(HZ9&gt;F9*2,"L","K"))</f>
        <v>L</v>
      </c>
      <c r="IC9" s="306"/>
      <c r="IF9" s="98" t="s">
        <v>19</v>
      </c>
      <c r="IG9" s="301">
        <f>+HZ7</f>
        <v>15.718070332577474</v>
      </c>
      <c r="IH9" s="301">
        <f>+HZ9</f>
        <v>41.672916666666666</v>
      </c>
      <c r="II9" s="301">
        <f>+HZ11</f>
        <v>3.2959722222222223</v>
      </c>
      <c r="IJ9" s="301">
        <f>+HZ13</f>
        <v>24.1</v>
      </c>
      <c r="IK9" s="301">
        <f>+HZ15</f>
        <v>0.66666666666666663</v>
      </c>
      <c r="IL9" s="301">
        <f>+HZ17</f>
        <v>57.526388888888881</v>
      </c>
      <c r="IM9" s="301">
        <f>+HZ19</f>
        <v>7.1966666666666672</v>
      </c>
      <c r="IN9" s="451"/>
      <c r="IO9" s="451"/>
      <c r="IP9" s="451"/>
      <c r="IQ9" s="451"/>
      <c r="IS9" s="98" t="s">
        <v>172</v>
      </c>
      <c r="IT9" s="76">
        <f>+IA7</f>
        <v>15.488457212477872</v>
      </c>
      <c r="IU9" s="76" t="e">
        <f>+#REF!</f>
        <v>#REF!</v>
      </c>
      <c r="IV9" s="76">
        <f>+IA9</f>
        <v>11.70475815873016</v>
      </c>
      <c r="IW9" s="76">
        <f>+IA11</f>
        <v>7.2675244979557476</v>
      </c>
      <c r="IX9" s="76">
        <f>+IA13</f>
        <v>52.682828541926433</v>
      </c>
      <c r="IY9" s="76">
        <f>+IA15</f>
        <v>6.5988407407407399</v>
      </c>
      <c r="IZ9" s="76">
        <f>+IA17</f>
        <v>38.466795047031155</v>
      </c>
      <c r="JA9" s="76">
        <f>+IA19</f>
        <v>5.9351628993802672</v>
      </c>
    </row>
    <row r="10" spans="2:264" ht="18.75" customHeight="1">
      <c r="B10" s="458" t="s">
        <v>69</v>
      </c>
      <c r="C10" s="103" t="s">
        <v>18</v>
      </c>
      <c r="D10" s="60"/>
      <c r="E10" s="5"/>
      <c r="F10" s="103">
        <v>20</v>
      </c>
      <c r="G10" s="103">
        <v>0.89</v>
      </c>
      <c r="H10" s="103">
        <v>0.65930000000000011</v>
      </c>
      <c r="I10" s="103">
        <v>0.61299999999999999</v>
      </c>
      <c r="J10" s="103">
        <v>0.54799999999999993</v>
      </c>
      <c r="K10" s="103">
        <v>0.57969999999999999</v>
      </c>
      <c r="L10" s="103">
        <v>0.76459999999999995</v>
      </c>
      <c r="M10" s="103">
        <v>0.76019999999999999</v>
      </c>
      <c r="N10" s="103">
        <v>0.61919999999999997</v>
      </c>
      <c r="O10" s="103">
        <v>0.48060000000000003</v>
      </c>
      <c r="P10" s="103">
        <v>0.75825000000000009</v>
      </c>
      <c r="Q10" s="103">
        <v>0.67684999999999995</v>
      </c>
      <c r="R10" s="103">
        <v>0.61275000000000002</v>
      </c>
      <c r="S10" s="103">
        <v>0.44095000000000001</v>
      </c>
      <c r="T10" s="103">
        <v>0.68553333333333333</v>
      </c>
      <c r="U10" s="103">
        <v>0.71300000000000008</v>
      </c>
      <c r="V10" s="103">
        <v>0.62436666666666663</v>
      </c>
      <c r="W10" s="103">
        <v>0.87303333333333333</v>
      </c>
      <c r="X10" s="103">
        <v>0.72076666666666667</v>
      </c>
      <c r="Y10" s="103">
        <v>0.88392000000000004</v>
      </c>
      <c r="Z10" s="103">
        <v>0.78673999999999999</v>
      </c>
      <c r="AA10" s="103">
        <v>0.875</v>
      </c>
      <c r="AB10" s="103">
        <f t="shared" si="0"/>
        <v>0.72093000000000007</v>
      </c>
      <c r="AC10" s="103">
        <v>0.93941999999999992</v>
      </c>
      <c r="AD10" s="103">
        <v>0.88670000000000004</v>
      </c>
      <c r="AE10" s="103">
        <v>0.88374999999999992</v>
      </c>
      <c r="AF10" s="103">
        <v>0.88107500000000005</v>
      </c>
      <c r="AG10" s="103">
        <v>0.87916666666666654</v>
      </c>
      <c r="AH10" s="103">
        <v>0.75577499999999997</v>
      </c>
      <c r="AI10" s="103">
        <v>0.67213037634408579</v>
      </c>
      <c r="AJ10" s="103">
        <v>0.72192499999999993</v>
      </c>
      <c r="AK10" s="103"/>
      <c r="AL10" s="103"/>
      <c r="AM10" s="103"/>
      <c r="AN10" s="103"/>
      <c r="AO10" s="103">
        <v>0.70437500000000008</v>
      </c>
      <c r="AP10" s="103">
        <v>0.81514112903225833</v>
      </c>
      <c r="AQ10" s="103">
        <v>0.67675347222222226</v>
      </c>
      <c r="AR10" s="103">
        <v>0.66997499999999999</v>
      </c>
      <c r="AS10" s="241">
        <v>4.0343984441422611</v>
      </c>
      <c r="AT10" s="135"/>
      <c r="AU10" s="137"/>
      <c r="AV10" s="137"/>
      <c r="AW10" s="137"/>
      <c r="AX10" s="135"/>
      <c r="AY10" s="135"/>
      <c r="AZ10" s="137"/>
      <c r="BA10" s="137"/>
      <c r="BB10" s="135"/>
      <c r="BC10" s="137"/>
      <c r="BD10" s="137"/>
      <c r="BE10" s="137"/>
      <c r="BF10" s="137"/>
      <c r="BG10" s="137"/>
      <c r="BH10" s="137"/>
      <c r="BI10" s="137"/>
      <c r="BJ10" s="137"/>
      <c r="BK10" s="185">
        <v>3.8180495392294218</v>
      </c>
      <c r="BL10" s="185">
        <v>3.5967374373329593</v>
      </c>
      <c r="BM10" s="185">
        <v>0.35185185185185186</v>
      </c>
      <c r="BN10" s="185">
        <v>5.1677083333333336</v>
      </c>
      <c r="BO10" s="185">
        <v>3.5429166666666667</v>
      </c>
      <c r="BP10" s="185">
        <v>5.307500000000001</v>
      </c>
      <c r="BQ10" s="185">
        <v>2.1833562262645168</v>
      </c>
      <c r="BR10" s="185">
        <v>6.6651742707288486</v>
      </c>
      <c r="BS10" s="185">
        <v>12.75</v>
      </c>
      <c r="BT10" s="185">
        <v>3.2257033547142386</v>
      </c>
      <c r="BU10" s="185">
        <v>4.5206249999999999</v>
      </c>
      <c r="BV10" s="185">
        <v>20.409722222222221</v>
      </c>
      <c r="BW10" s="185">
        <v>6.6011607262242116</v>
      </c>
      <c r="BX10" s="185">
        <v>4.6004858226337193</v>
      </c>
      <c r="BY10" s="185">
        <v>6.3504500301707854</v>
      </c>
      <c r="BZ10" s="185">
        <v>59.645714285714284</v>
      </c>
      <c r="CA10" s="186">
        <v>47.854166666666671</v>
      </c>
      <c r="CB10" s="185">
        <v>1.7839685926942497</v>
      </c>
      <c r="CC10" s="185">
        <v>4.5854489075235012</v>
      </c>
      <c r="CD10" s="185">
        <v>3.0381200084758393</v>
      </c>
      <c r="CE10" s="185">
        <v>4.6007920855503723</v>
      </c>
      <c r="CF10" s="186">
        <v>2.0725782436535174</v>
      </c>
      <c r="CG10" s="227">
        <v>3.8339708631990312</v>
      </c>
      <c r="CH10" s="227">
        <v>7.2086482470989237</v>
      </c>
      <c r="CI10" s="185">
        <v>4.0382090471608691</v>
      </c>
      <c r="CJ10" s="185">
        <v>2.9676149460498293</v>
      </c>
      <c r="CK10" s="227">
        <v>4.127594018733304</v>
      </c>
      <c r="CL10" s="227">
        <v>4.2703125005654936</v>
      </c>
      <c r="CM10" s="185">
        <v>7.4249999999999998</v>
      </c>
      <c r="CN10" s="185">
        <v>10.141818506858153</v>
      </c>
      <c r="CO10" s="185" t="e">
        <f>'J-S_SEM'!#REF!</f>
        <v>#REF!</v>
      </c>
      <c r="CP10" s="185">
        <v>4.3297419900903495</v>
      </c>
      <c r="CQ10" s="185">
        <v>20</v>
      </c>
      <c r="CR10" s="185">
        <v>2.8133984657246089</v>
      </c>
      <c r="CS10" s="185">
        <v>2.5118608019131923</v>
      </c>
      <c r="CT10" s="185">
        <v>5.2916441865601023</v>
      </c>
      <c r="CU10" s="185">
        <v>20</v>
      </c>
      <c r="CV10" s="185">
        <v>3.4826331743318715</v>
      </c>
      <c r="CW10" s="185">
        <v>2.4711001900180714</v>
      </c>
      <c r="CX10" s="185">
        <v>4.9221387642500005</v>
      </c>
      <c r="CY10" s="185">
        <v>3.005992986850925</v>
      </c>
      <c r="CZ10" s="185">
        <v>3.4664106470396656</v>
      </c>
      <c r="DA10" s="185">
        <f>'J-S_SEM'!H116</f>
        <v>3.3936314738418063</v>
      </c>
      <c r="DB10" s="185">
        <v>2.7166351088349177</v>
      </c>
      <c r="DC10" s="225">
        <v>68.0625</v>
      </c>
      <c r="DD10" s="185">
        <v>12.565348424807732</v>
      </c>
      <c r="DE10" s="185">
        <v>7.5849268718804019</v>
      </c>
      <c r="DF10" s="185">
        <v>2.8511162632463587</v>
      </c>
      <c r="DG10" s="185">
        <v>2.1106237668201171</v>
      </c>
      <c r="DH10" s="185">
        <v>2.270282564396382</v>
      </c>
      <c r="DI10" s="185">
        <v>1.2863224258325334</v>
      </c>
      <c r="DJ10" s="185">
        <v>7.7282574186982762</v>
      </c>
      <c r="DK10" s="185">
        <v>1.6294562573935472</v>
      </c>
      <c r="DL10" s="185">
        <f>'J-S_SEM'!S116</f>
        <v>6.6821816258887088</v>
      </c>
      <c r="DM10" s="185">
        <v>6.7663831264623147</v>
      </c>
      <c r="DN10" s="185">
        <v>5.1422446783511155</v>
      </c>
      <c r="DO10" s="185">
        <v>2.7600710536647148</v>
      </c>
      <c r="DP10" s="185">
        <f>'J-S_SEM'!AA116</f>
        <v>5.1111936253106878</v>
      </c>
      <c r="DQ10" s="185">
        <v>4.9480621772017788</v>
      </c>
      <c r="DR10" s="185">
        <v>3.6050117384622964</v>
      </c>
      <c r="DS10" s="185">
        <v>5.1449732912769228</v>
      </c>
      <c r="DT10" s="185">
        <v>5.1111936253106878</v>
      </c>
      <c r="DU10" s="185">
        <v>2.3049190094050287</v>
      </c>
      <c r="DV10" s="185">
        <v>6.2806014258812555</v>
      </c>
      <c r="DW10" s="185">
        <v>4.9023321594118308</v>
      </c>
      <c r="DX10" s="185">
        <v>4.3174095863406068</v>
      </c>
      <c r="DY10" s="185">
        <v>6.0595254880846738</v>
      </c>
      <c r="DZ10" s="185">
        <v>4.738722098036491</v>
      </c>
      <c r="EA10" s="185">
        <v>4.5212261514999197</v>
      </c>
      <c r="EB10" s="185">
        <v>6.2059007311960066</v>
      </c>
      <c r="EC10" s="185">
        <v>3.3980509885379813</v>
      </c>
      <c r="ED10" s="185">
        <v>7.480834325667006</v>
      </c>
      <c r="EE10" s="185">
        <v>5.8082168998977783</v>
      </c>
      <c r="EF10" s="185">
        <v>2.86647382114946</v>
      </c>
      <c r="EG10" s="185">
        <v>5.0033624702917905</v>
      </c>
      <c r="EH10" s="185">
        <v>2.8765303006232945</v>
      </c>
      <c r="EI10" s="185">
        <v>5.6113823263108955</v>
      </c>
      <c r="EJ10" s="185">
        <v>4.61377779047855</v>
      </c>
      <c r="EK10" s="185">
        <v>5.5128707991108516</v>
      </c>
      <c r="EL10" s="185">
        <v>1.8865189709548837</v>
      </c>
      <c r="EM10" s="185">
        <f>'J-S_SEM'!AT116</f>
        <v>6.4417995341208831</v>
      </c>
      <c r="EN10" s="185">
        <v>2.8765303006232945</v>
      </c>
      <c r="EO10" s="185">
        <v>7.7846709816314608</v>
      </c>
      <c r="EP10" s="185">
        <v>7.5414676319037195</v>
      </c>
      <c r="EQ10" s="185">
        <v>4.3201618640171979</v>
      </c>
      <c r="ER10" s="185">
        <v>3.5878658621238149</v>
      </c>
      <c r="ES10" s="185">
        <v>4.0924864830278018</v>
      </c>
      <c r="ET10" s="185">
        <v>1.7640979054214723</v>
      </c>
      <c r="EU10" s="185">
        <v>5.1247973194922878</v>
      </c>
      <c r="EV10" s="185">
        <v>3.1631895455814756</v>
      </c>
      <c r="EW10" s="185">
        <v>4.5041130837421104</v>
      </c>
      <c r="EX10" s="185">
        <v>3.8192181643749485</v>
      </c>
      <c r="EY10" s="185">
        <v>1.7785972227498454</v>
      </c>
      <c r="EZ10" s="185">
        <v>1.89099308828371</v>
      </c>
      <c r="FA10" s="185">
        <v>2.0863367851192738</v>
      </c>
      <c r="FB10" s="185">
        <v>2.8218817034439954</v>
      </c>
      <c r="FC10" s="185">
        <v>2.5594639046171554</v>
      </c>
      <c r="FD10" s="185">
        <v>3.2463667584958644</v>
      </c>
      <c r="FE10" s="185">
        <v>3.430663739526945</v>
      </c>
      <c r="FF10" s="185">
        <v>2.6876606673504715</v>
      </c>
      <c r="FG10" s="185">
        <v>2.5971940352542351</v>
      </c>
      <c r="FH10" s="226">
        <v>20</v>
      </c>
      <c r="FI10" s="185">
        <v>3.3955843969409898</v>
      </c>
      <c r="FJ10" s="185">
        <v>3.0633782538293999</v>
      </c>
      <c r="FK10" s="185">
        <v>7.7971171473771799</v>
      </c>
      <c r="FL10" s="185">
        <v>2.6524429544844699</v>
      </c>
      <c r="FM10" s="185">
        <v>2.6524429544844699</v>
      </c>
      <c r="FN10" s="185">
        <v>3.6027258873104535</v>
      </c>
      <c r="FO10" s="185">
        <v>2.9893105696228766</v>
      </c>
      <c r="FP10" s="185">
        <v>4.2529049990310703</v>
      </c>
      <c r="FQ10" s="320">
        <v>11.443121342445201</v>
      </c>
      <c r="FR10" s="185">
        <v>3.4998215766681775</v>
      </c>
      <c r="FS10" s="185">
        <v>3.563784075194754</v>
      </c>
      <c r="FT10" s="185">
        <v>3.8571901555134094</v>
      </c>
      <c r="FU10" s="185">
        <v>6.6523315890181554</v>
      </c>
      <c r="FV10" s="185">
        <v>2.2293442128475647</v>
      </c>
      <c r="FW10" s="378">
        <v>4.4341804605747157</v>
      </c>
      <c r="FX10" s="185">
        <v>2.2957623299591243</v>
      </c>
      <c r="FY10" s="185">
        <v>2.0811913642795998</v>
      </c>
      <c r="FZ10" s="185">
        <v>3.7685263078979987</v>
      </c>
      <c r="GA10" s="185">
        <v>2.2597389762405293</v>
      </c>
      <c r="GB10" s="185">
        <v>5.3437510380731528</v>
      </c>
      <c r="GC10" s="185">
        <v>2.064596149805118</v>
      </c>
      <c r="GD10" s="185">
        <v>8.8384836722191071</v>
      </c>
      <c r="GE10" s="185">
        <v>4.4495785242415637</v>
      </c>
      <c r="GF10" s="185">
        <v>2.5288323389699086</v>
      </c>
      <c r="GG10" s="185">
        <v>3.5861322118596393</v>
      </c>
      <c r="GH10" s="185">
        <v>4.6570987482792443</v>
      </c>
      <c r="GI10" s="185">
        <v>3.3583068073156666</v>
      </c>
      <c r="GJ10" s="185">
        <v>4.2889622473804678</v>
      </c>
      <c r="GK10" s="185">
        <v>2.5594821431051487</v>
      </c>
      <c r="GL10" s="185">
        <v>2.0927280210205756</v>
      </c>
      <c r="GM10" s="185">
        <v>2.6449950998554592</v>
      </c>
      <c r="GN10" s="185">
        <v>6.1473369786200776</v>
      </c>
      <c r="GO10" s="185">
        <v>4.9380351219910095</v>
      </c>
      <c r="GP10" s="185">
        <v>3.925483352240982</v>
      </c>
      <c r="GQ10" s="185">
        <v>5.5129177940413427</v>
      </c>
      <c r="GR10" s="185">
        <f>'J-S_SEM'!DA116</f>
        <v>3.2394108850914831</v>
      </c>
      <c r="GS10" s="185">
        <v>3.2394108850914831</v>
      </c>
      <c r="GT10" s="185">
        <v>3.2394108850914831</v>
      </c>
      <c r="GU10" s="185">
        <v>2.4816464104328149</v>
      </c>
      <c r="GV10" s="185">
        <v>3.7771914797877244</v>
      </c>
      <c r="GW10" s="185">
        <v>2.724139348409417</v>
      </c>
      <c r="GX10" s="185">
        <v>1.9834012317472678</v>
      </c>
      <c r="GY10" s="185">
        <v>2.9387639706807263</v>
      </c>
      <c r="GZ10" s="185">
        <v>4.1087513318854931</v>
      </c>
      <c r="HA10" s="227">
        <v>3.3515402069313884</v>
      </c>
      <c r="HB10" s="227">
        <v>2.0376281475468359</v>
      </c>
      <c r="HC10" s="227">
        <v>1.9530592031433553</v>
      </c>
      <c r="HD10" s="227">
        <v>4.8294828049610619</v>
      </c>
      <c r="HE10" s="227">
        <v>3.9709206141404136</v>
      </c>
      <c r="HF10" s="227">
        <v>2.9808698359928334</v>
      </c>
      <c r="HG10" s="227">
        <v>2.9932288862352023</v>
      </c>
      <c r="HH10" s="185">
        <v>4.7300000000000004</v>
      </c>
      <c r="HI10" s="185">
        <v>5.0599999999999996</v>
      </c>
      <c r="HJ10" s="227">
        <v>1.9801576321323118</v>
      </c>
      <c r="HK10" s="227">
        <v>3.2003738834187003</v>
      </c>
      <c r="HL10" s="227">
        <v>4.3454044535499374</v>
      </c>
      <c r="HM10" s="227">
        <v>1.8020881462999601</v>
      </c>
      <c r="HN10" s="227">
        <v>2.22457052718226</v>
      </c>
      <c r="HO10" s="227">
        <v>5.6719266017217835</v>
      </c>
      <c r="HP10" s="227">
        <v>3.2075582134130829</v>
      </c>
      <c r="HQ10" s="227">
        <v>1.9967187730235609</v>
      </c>
      <c r="HR10" s="185">
        <v>7.7233314540534579</v>
      </c>
      <c r="HS10" s="185">
        <v>3.2852533412509661</v>
      </c>
      <c r="HT10" s="185">
        <v>4.5058799808766015</v>
      </c>
      <c r="HU10" s="185">
        <v>3.4675377766625601</v>
      </c>
      <c r="HV10" s="185">
        <v>6.0646009876522839</v>
      </c>
      <c r="HW10" s="185">
        <v>6.3566451078485073</v>
      </c>
      <c r="HX10" s="185">
        <v>5.3113370941462792</v>
      </c>
      <c r="HY10" s="185">
        <v>8.0308026243246946</v>
      </c>
      <c r="HZ10" s="185">
        <f>'J-S_SEM'!EH116</f>
        <v>9.0252746468392928</v>
      </c>
      <c r="IA10" s="187">
        <f>AVERAGE(GW10:HZ10)</f>
        <v>4.0620415608690079</v>
      </c>
      <c r="IB10" s="75" t="str">
        <f>IF(HZ10&gt;=F10,"J",IF(HZ10&gt;F10/2,"K","L"))</f>
        <v>L</v>
      </c>
      <c r="IC10" s="306"/>
      <c r="IF10" s="98" t="s">
        <v>379</v>
      </c>
      <c r="IG10" s="300">
        <f>+AS6</f>
        <v>41.079901987999591</v>
      </c>
      <c r="IH10" s="300">
        <f>+AS8</f>
        <v>5.85812288968439</v>
      </c>
      <c r="II10" s="300">
        <f>+AS10</f>
        <v>4.0343984441422611</v>
      </c>
      <c r="IJ10" s="300">
        <f>+AS12</f>
        <v>2.487029817599582</v>
      </c>
      <c r="IK10" s="300">
        <f>+AS14</f>
        <v>34.760520908552444</v>
      </c>
      <c r="IL10" s="300">
        <f>+AS16</f>
        <v>3.4152159881535074</v>
      </c>
      <c r="IM10" s="300">
        <f>+AS18</f>
        <v>5.6954800057594719</v>
      </c>
      <c r="IN10" s="452"/>
      <c r="IO10" s="452"/>
      <c r="IP10" s="452"/>
      <c r="IQ10" s="452"/>
      <c r="IR10" s="78"/>
      <c r="IS10" s="98" t="s">
        <v>165</v>
      </c>
      <c r="IT10" s="76">
        <f>+AS6</f>
        <v>41.079901987999591</v>
      </c>
      <c r="IU10" s="76" t="e">
        <f>+#REF!</f>
        <v>#REF!</v>
      </c>
      <c r="IV10" s="76">
        <f>+AS8</f>
        <v>5.85812288968439</v>
      </c>
      <c r="IW10" s="76">
        <f>+AS10</f>
        <v>4.0343984441422611</v>
      </c>
      <c r="IX10" s="76">
        <f>+AS12</f>
        <v>2.487029817599582</v>
      </c>
      <c r="IY10" s="76">
        <f>+AS14</f>
        <v>34.760520908552444</v>
      </c>
      <c r="IZ10" s="76">
        <f>+AS16</f>
        <v>3.4152159881535074</v>
      </c>
      <c r="JA10" s="76">
        <f>+AS18</f>
        <v>5.6954800057594719</v>
      </c>
      <c r="JB10" s="85"/>
    </row>
    <row r="11" spans="2:264" ht="21" customHeight="1">
      <c r="B11" s="461"/>
      <c r="C11" s="103" t="s">
        <v>19</v>
      </c>
      <c r="D11" s="60"/>
      <c r="E11" s="5"/>
      <c r="F11" s="103">
        <v>4</v>
      </c>
      <c r="G11" s="103">
        <v>0.18590000000000001</v>
      </c>
      <c r="H11" s="103">
        <v>0.19059999999999999</v>
      </c>
      <c r="I11" s="103">
        <v>0.30599999999999999</v>
      </c>
      <c r="J11" s="103">
        <v>4.87E-2</v>
      </c>
      <c r="K11" s="103">
        <v>6.2E-2</v>
      </c>
      <c r="L11" s="103">
        <v>5.6799999999999996E-2</v>
      </c>
      <c r="M11" s="103">
        <v>0.08</v>
      </c>
      <c r="N11" s="103">
        <v>0.1414</v>
      </c>
      <c r="O11" s="103">
        <v>0.10730000000000001</v>
      </c>
      <c r="P11" s="103">
        <v>0.10805000000000001</v>
      </c>
      <c r="Q11" s="103">
        <v>0.28665000000000002</v>
      </c>
      <c r="R11" s="103">
        <v>0.26915</v>
      </c>
      <c r="S11" s="103">
        <v>8.1449999999999995E-2</v>
      </c>
      <c r="T11" s="103">
        <v>0.11976666666666665</v>
      </c>
      <c r="U11" s="103">
        <v>6.4666666666666664E-2</v>
      </c>
      <c r="V11" s="103">
        <v>0.23313333333333333</v>
      </c>
      <c r="W11" s="103">
        <v>0.11626666666666667</v>
      </c>
      <c r="X11" s="103">
        <v>0.26233333333333331</v>
      </c>
      <c r="Y11" s="103">
        <v>0.17246</v>
      </c>
      <c r="Z11" s="103">
        <v>0.18118000000000001</v>
      </c>
      <c r="AA11" s="103">
        <v>0.17417999999999997</v>
      </c>
      <c r="AB11" s="103">
        <f t="shared" si="0"/>
        <v>0.17244055555555557</v>
      </c>
      <c r="AC11" s="103">
        <v>0.14502000000000001</v>
      </c>
      <c r="AD11" s="103">
        <v>0.35389999999999999</v>
      </c>
      <c r="AE11" s="103">
        <v>5.0075000000000001E-2</v>
      </c>
      <c r="AF11" s="103">
        <v>6.0749999999999998E-2</v>
      </c>
      <c r="AG11" s="103">
        <v>5.4206300817856976E-2</v>
      </c>
      <c r="AH11" s="103">
        <v>5.6025000000000005E-2</v>
      </c>
      <c r="AI11" s="103">
        <v>5.530039000956323E-2</v>
      </c>
      <c r="AJ11" s="103">
        <v>7.9074999999999993E-2</v>
      </c>
      <c r="AK11" s="103"/>
      <c r="AL11" s="103"/>
      <c r="AM11" s="103"/>
      <c r="AN11" s="103"/>
      <c r="AO11" s="103">
        <v>7.9171552926569605E-2</v>
      </c>
      <c r="AP11" s="103">
        <v>6.4070589180495671E-2</v>
      </c>
      <c r="AQ11" s="103">
        <v>7.6630424621933341E-2</v>
      </c>
      <c r="AR11" s="103">
        <v>4.6824999999999999E-2</v>
      </c>
      <c r="AS11" s="241">
        <v>21.311371535115523</v>
      </c>
      <c r="AT11" s="111"/>
      <c r="AU11" s="137"/>
      <c r="AV11" s="137"/>
      <c r="AW11" s="137"/>
      <c r="AX11" s="137"/>
      <c r="AY11" s="137"/>
      <c r="AZ11" s="137"/>
      <c r="BA11" s="137"/>
      <c r="BB11" s="137"/>
      <c r="BC11" s="137"/>
      <c r="BD11" s="137"/>
      <c r="BE11" s="137"/>
      <c r="BF11" s="137"/>
      <c r="BG11" s="137"/>
      <c r="BH11" s="137"/>
      <c r="BI11" s="137"/>
      <c r="BJ11" s="137"/>
      <c r="BK11" s="185">
        <v>19.670999999999999</v>
      </c>
      <c r="BL11" s="185">
        <v>5.46875</v>
      </c>
      <c r="BM11" s="185">
        <v>3.855</v>
      </c>
      <c r="BN11" s="190">
        <v>9.6589583333333344</v>
      </c>
      <c r="BO11" s="190">
        <v>45.931416666666664</v>
      </c>
      <c r="BP11" s="190">
        <v>46.3125</v>
      </c>
      <c r="BQ11" s="190">
        <v>51.863999999999997</v>
      </c>
      <c r="BR11" s="190">
        <v>71.375</v>
      </c>
      <c r="BS11" s="190">
        <v>35.75</v>
      </c>
      <c r="BT11" s="185">
        <v>45.005982142857142</v>
      </c>
      <c r="BU11" s="185">
        <v>47.574895833333336</v>
      </c>
      <c r="BV11" s="185">
        <v>45.156944444444441</v>
      </c>
      <c r="BW11" s="185">
        <v>4.8503333333333334</v>
      </c>
      <c r="BX11" s="185">
        <v>10.75</v>
      </c>
      <c r="BY11" s="185">
        <v>24.139166666666668</v>
      </c>
      <c r="BZ11" s="185">
        <v>9.3542857142857141</v>
      </c>
      <c r="CA11" s="185">
        <v>7.2291666666666661</v>
      </c>
      <c r="CB11" s="185">
        <v>4.012666666666667</v>
      </c>
      <c r="CC11" s="185">
        <v>12.110833333333334</v>
      </c>
      <c r="CD11" s="185">
        <v>9.4666666666666668</v>
      </c>
      <c r="CE11" s="185">
        <v>6.3343749999999996</v>
      </c>
      <c r="CF11" s="186">
        <v>19.694583333333334</v>
      </c>
      <c r="CG11" s="186">
        <v>3.1352857142857142</v>
      </c>
      <c r="CH11" s="186">
        <v>2.4474999999999998</v>
      </c>
      <c r="CI11" s="185">
        <v>7.0416666666666661</v>
      </c>
      <c r="CJ11" s="185">
        <v>6.5037500000000001</v>
      </c>
      <c r="CK11" s="185">
        <v>14.714791666666667</v>
      </c>
      <c r="CL11" s="185">
        <v>2.90625</v>
      </c>
      <c r="CM11" s="185">
        <v>10.675000000000001</v>
      </c>
      <c r="CN11" s="185">
        <v>46.667499999999997</v>
      </c>
      <c r="CO11" s="185" t="e">
        <f>'J-S_SEM'!#REF!</f>
        <v>#REF!</v>
      </c>
      <c r="CP11" s="185">
        <v>51.982500000000002</v>
      </c>
      <c r="CQ11" s="185">
        <v>2</v>
      </c>
      <c r="CR11" s="185">
        <v>6.4649999999999999</v>
      </c>
      <c r="CS11" s="185">
        <v>5.8080833333333333</v>
      </c>
      <c r="CT11" s="185">
        <v>5.3018749999999999</v>
      </c>
      <c r="CU11" s="185">
        <v>2</v>
      </c>
      <c r="CV11" s="185">
        <v>17.167083333333334</v>
      </c>
      <c r="CW11" s="185">
        <v>2.7237499999999999</v>
      </c>
      <c r="CX11" s="185">
        <v>32.4375</v>
      </c>
      <c r="CY11" s="185">
        <v>12.645833333333332</v>
      </c>
      <c r="CZ11" s="185">
        <v>15.935694444444445</v>
      </c>
      <c r="DA11" s="185">
        <f>'J-S_SEM'!H117</f>
        <v>20.762083333333333</v>
      </c>
      <c r="DB11" s="185">
        <v>8.4589285714285722</v>
      </c>
      <c r="DC11" s="225">
        <v>0.97249999999999992</v>
      </c>
      <c r="DD11" s="185">
        <v>11.49859693877551</v>
      </c>
      <c r="DE11" s="185">
        <v>30.855</v>
      </c>
      <c r="DF11" s="185">
        <v>9.2821250000000006</v>
      </c>
      <c r="DG11" s="185">
        <v>44.619196428571428</v>
      </c>
      <c r="DH11" s="185">
        <v>44.230833333333337</v>
      </c>
      <c r="DI11" s="185">
        <v>44.296999999999997</v>
      </c>
      <c r="DJ11" s="185">
        <v>19.525116071428567</v>
      </c>
      <c r="DK11" s="185">
        <v>11.097916666666666</v>
      </c>
      <c r="DL11" s="185">
        <f>'J-S_SEM'!S117</f>
        <v>6.1659375000000001</v>
      </c>
      <c r="DM11" s="185">
        <v>6.5833333333333339</v>
      </c>
      <c r="DN11" s="185">
        <v>9.6974999999999998</v>
      </c>
      <c r="DO11" s="225">
        <v>3.8518750000000002</v>
      </c>
      <c r="DP11" s="185">
        <f>'J-S_SEM'!AA117</f>
        <v>12.8475</v>
      </c>
      <c r="DQ11" s="185">
        <v>12.375624999999999</v>
      </c>
      <c r="DR11" s="185">
        <v>5.124910714285714</v>
      </c>
      <c r="DS11" s="225">
        <v>6.0052500000000002</v>
      </c>
      <c r="DT11" s="225">
        <v>12.8475</v>
      </c>
      <c r="DU11" s="185">
        <v>45.420803571428571</v>
      </c>
      <c r="DV11" s="185">
        <v>16.996621428571427</v>
      </c>
      <c r="DW11" s="185">
        <v>45.1875</v>
      </c>
      <c r="DX11" s="185">
        <v>10.137857142857143</v>
      </c>
      <c r="DY11" s="185">
        <v>18.771105442176864</v>
      </c>
      <c r="DZ11" s="185">
        <v>2.9924999999999997</v>
      </c>
      <c r="EA11" s="226">
        <v>6.8691666666666666</v>
      </c>
      <c r="EB11" s="226">
        <v>5.5162500000000003</v>
      </c>
      <c r="EC11" s="226">
        <v>44.676875000000003</v>
      </c>
      <c r="ED11" s="185">
        <v>9.7537500000000001</v>
      </c>
      <c r="EE11" s="185">
        <v>17.461585204081626</v>
      </c>
      <c r="EF11" s="185">
        <v>7.8900892857142857</v>
      </c>
      <c r="EG11" s="185">
        <v>56.181249999999999</v>
      </c>
      <c r="EH11" s="185">
        <v>44.127083333333331</v>
      </c>
      <c r="EI11" s="185">
        <v>19.713134310134304</v>
      </c>
      <c r="EJ11" s="185">
        <v>44.493437499999999</v>
      </c>
      <c r="EK11" s="185">
        <v>20.950604778916937</v>
      </c>
      <c r="EL11" s="185">
        <v>57.045000000000002</v>
      </c>
      <c r="EM11" s="185">
        <f>'J-S_SEM'!AT117</f>
        <v>58.6875</v>
      </c>
      <c r="EN11" s="185">
        <v>44.127083333333331</v>
      </c>
      <c r="EO11" s="185">
        <v>13.136666666666667</v>
      </c>
      <c r="EP11" s="226">
        <v>2.9233333333333333</v>
      </c>
      <c r="EQ11" s="226">
        <v>4.7412499999999991</v>
      </c>
      <c r="ER11" s="226">
        <v>5.5968749999999998</v>
      </c>
      <c r="ES11" s="185">
        <v>17.605</v>
      </c>
      <c r="ET11" s="226">
        <v>4.383</v>
      </c>
      <c r="EU11" s="226">
        <v>3.1583333333333332</v>
      </c>
      <c r="EV11" s="226">
        <v>4.7237499999999999</v>
      </c>
      <c r="EW11" s="226">
        <v>64.182500000000005</v>
      </c>
      <c r="EX11" s="185">
        <v>68.59375</v>
      </c>
      <c r="EY11" s="185">
        <v>43.984999999999999</v>
      </c>
      <c r="EZ11" s="185">
        <v>22.172083333333333</v>
      </c>
      <c r="FA11" s="185">
        <v>12.99</v>
      </c>
      <c r="FB11" s="185">
        <v>7.8891666666666662</v>
      </c>
      <c r="FC11" s="226">
        <v>3.1697916666666663</v>
      </c>
      <c r="FD11" s="185">
        <v>48.216666666666669</v>
      </c>
      <c r="FE11" s="185">
        <v>45.194166666666668</v>
      </c>
      <c r="FF11" s="185">
        <v>45.647708333333334</v>
      </c>
      <c r="FG11" s="185">
        <v>44.515833333333333</v>
      </c>
      <c r="FH11" s="226">
        <v>4</v>
      </c>
      <c r="FI11" s="185">
        <v>46.143583333333332</v>
      </c>
      <c r="FJ11" s="185">
        <v>39.014601190476192</v>
      </c>
      <c r="FK11" s="185">
        <v>46.125</v>
      </c>
      <c r="FL11" s="185">
        <v>44.793374999999997</v>
      </c>
      <c r="FM11" s="185">
        <v>44.793374999999997</v>
      </c>
      <c r="FN11" s="185">
        <v>38.452631944444448</v>
      </c>
      <c r="FO11" s="185">
        <v>12.012499999999999</v>
      </c>
      <c r="FP11" s="320">
        <v>5.6875</v>
      </c>
      <c r="FQ11" s="185">
        <v>28.824999999999999</v>
      </c>
      <c r="FR11" s="320">
        <v>4.760416666666667</v>
      </c>
      <c r="FS11" s="320">
        <v>6.2333333333333334</v>
      </c>
      <c r="FT11" s="185">
        <v>31.166137400793655</v>
      </c>
      <c r="FU11" s="320">
        <v>5.1779166666666665</v>
      </c>
      <c r="FV11" s="320">
        <v>6.7024999999999997</v>
      </c>
      <c r="FW11" s="185">
        <v>40.895833333333336</v>
      </c>
      <c r="FX11" s="185">
        <v>8.4803750000000004</v>
      </c>
      <c r="FY11" s="185">
        <v>12.786249999999999</v>
      </c>
      <c r="FZ11" s="185">
        <v>27.531561309523809</v>
      </c>
      <c r="GA11" s="320">
        <v>5.0416666666666661</v>
      </c>
      <c r="GB11" s="226">
        <v>6</v>
      </c>
      <c r="GC11" s="185">
        <v>37.986571428571423</v>
      </c>
      <c r="GD11" s="320">
        <v>3.1</v>
      </c>
      <c r="GE11" s="185">
        <v>31.033333333333331</v>
      </c>
      <c r="GF11" s="226">
        <v>3.4940000000000007</v>
      </c>
      <c r="GG11" s="226">
        <v>3.6779999999999999</v>
      </c>
      <c r="GH11" s="226">
        <v>3.3</v>
      </c>
      <c r="GI11" s="226">
        <v>2.0495000000000001</v>
      </c>
      <c r="GJ11" s="185">
        <v>9.5</v>
      </c>
      <c r="GK11" s="320">
        <v>5.45</v>
      </c>
      <c r="GL11" s="320">
        <v>2.4941333333333331</v>
      </c>
      <c r="GM11" s="320">
        <v>3.5975000000000001</v>
      </c>
      <c r="GN11" s="320">
        <v>15.2</v>
      </c>
      <c r="GO11" s="320">
        <v>5.0999999999999996</v>
      </c>
      <c r="GP11" s="320">
        <v>1.629</v>
      </c>
      <c r="GQ11" s="320">
        <v>4.5</v>
      </c>
      <c r="GR11" s="320">
        <f>'J-S_SEM'!DA117</f>
        <v>31.810000000000002</v>
      </c>
      <c r="GS11" s="185">
        <v>31.810000000000002</v>
      </c>
      <c r="GT11" s="185">
        <v>31.810000000000002</v>
      </c>
      <c r="GU11" s="185">
        <v>13.020166666666668</v>
      </c>
      <c r="GV11" s="185">
        <v>20.295841552197803</v>
      </c>
      <c r="GW11" s="226">
        <v>3.35</v>
      </c>
      <c r="GX11" s="226">
        <v>4.9057857142857149</v>
      </c>
      <c r="GY11" s="226">
        <v>3.8797063492063493</v>
      </c>
      <c r="GZ11" s="226">
        <v>3.3833333333333337</v>
      </c>
      <c r="HA11" s="185">
        <v>13.928749999999999</v>
      </c>
      <c r="HB11" s="226">
        <v>6.4311190476190472</v>
      </c>
      <c r="HC11" s="226">
        <v>4.7989999999999995</v>
      </c>
      <c r="HD11" s="226">
        <v>2.0885000000000002</v>
      </c>
      <c r="HE11" s="226">
        <v>1.3076666666666665</v>
      </c>
      <c r="HF11" s="226">
        <v>3.7363636363636368</v>
      </c>
      <c r="HG11" s="226">
        <v>2.3281999999999998</v>
      </c>
      <c r="HH11" s="185">
        <v>12.9</v>
      </c>
      <c r="HI11" s="226">
        <v>5.63</v>
      </c>
      <c r="HJ11" s="226">
        <v>3.6280000000000001</v>
      </c>
      <c r="HK11" s="226">
        <v>2.375</v>
      </c>
      <c r="HL11" s="185">
        <v>13.09</v>
      </c>
      <c r="HM11" s="226">
        <v>5.5335357142857138</v>
      </c>
      <c r="HN11" s="226">
        <v>1.9750000000000001</v>
      </c>
      <c r="HO11" s="226">
        <v>3.0277777777777781</v>
      </c>
      <c r="HP11" s="226">
        <v>3.6254166666666663</v>
      </c>
      <c r="HQ11" s="185">
        <v>13.309722222222222</v>
      </c>
      <c r="HR11" s="185">
        <v>16.433333333333334</v>
      </c>
      <c r="HS11" s="226">
        <v>2.64</v>
      </c>
      <c r="HT11" s="185">
        <v>28.435416666666669</v>
      </c>
      <c r="HU11" s="185">
        <v>6.7636911435786429</v>
      </c>
      <c r="HV11" s="226">
        <v>28.637499999999999</v>
      </c>
      <c r="HW11" s="226">
        <v>4.9172222222222226</v>
      </c>
      <c r="HX11" s="226">
        <v>3.569722222222222</v>
      </c>
      <c r="HY11" s="185">
        <v>8.1</v>
      </c>
      <c r="HZ11" s="226">
        <f>'J-S_SEM'!EH117</f>
        <v>3.2959722222222223</v>
      </c>
      <c r="IA11" s="187">
        <f t="shared" ref="IA11:IA16" si="1">AVERAGE(GW11:HZ11)</f>
        <v>7.2675244979557476</v>
      </c>
      <c r="IB11" s="218" t="str">
        <f>IF(HZ11&lt;=F11,"J",IF(HZ11&gt;F11*2,"L","K"))</f>
        <v>J</v>
      </c>
      <c r="IC11" s="306"/>
      <c r="IF11" s="98" t="s">
        <v>380</v>
      </c>
      <c r="IG11" s="300">
        <f>+AS7</f>
        <v>15.058127757725572</v>
      </c>
      <c r="IH11" s="300">
        <f>+AS9</f>
        <v>5.2185144693816063</v>
      </c>
      <c r="II11" s="300">
        <f>+AS11</f>
        <v>21.311371535115523</v>
      </c>
      <c r="IJ11" s="300">
        <f>+AS13</f>
        <v>17.101447175421157</v>
      </c>
      <c r="IK11" s="300">
        <f>+AS15</f>
        <v>6.3976888515076205</v>
      </c>
      <c r="IL11" s="300">
        <f>+AS17</f>
        <v>22.932822782764763</v>
      </c>
      <c r="IM11" s="300">
        <f>+AS19</f>
        <v>12.951788731618588</v>
      </c>
      <c r="IN11" s="452"/>
      <c r="IO11" s="452"/>
      <c r="IP11" s="452"/>
      <c r="IQ11" s="452"/>
      <c r="IS11" s="98" t="s">
        <v>166</v>
      </c>
      <c r="IT11" s="76">
        <f>+AS7</f>
        <v>15.058127757725572</v>
      </c>
      <c r="IU11" s="76" t="e">
        <f>+#REF!</f>
        <v>#REF!</v>
      </c>
      <c r="IV11" s="76">
        <f>+AS9</f>
        <v>5.2185144693816063</v>
      </c>
      <c r="IW11" s="76">
        <f>+AS11</f>
        <v>21.311371535115523</v>
      </c>
      <c r="IX11" s="76">
        <f>+AS13</f>
        <v>17.101447175421157</v>
      </c>
      <c r="IY11" s="76">
        <f>+AS15</f>
        <v>6.3976888515076205</v>
      </c>
      <c r="IZ11" s="76">
        <f>+AS17</f>
        <v>22.932822782764763</v>
      </c>
      <c r="JA11" s="76">
        <f>+AS19</f>
        <v>12.951788731618588</v>
      </c>
    </row>
    <row r="12" spans="2:264" ht="21.75" customHeight="1">
      <c r="B12" s="458" t="s">
        <v>49</v>
      </c>
      <c r="C12" s="103" t="s">
        <v>18</v>
      </c>
      <c r="D12" s="60"/>
      <c r="E12" s="17"/>
      <c r="F12" s="103">
        <v>20</v>
      </c>
      <c r="G12" s="103">
        <v>0.28189999999999998</v>
      </c>
      <c r="H12" s="103">
        <v>0.5161</v>
      </c>
      <c r="I12" s="103">
        <v>0.83019999999999994</v>
      </c>
      <c r="J12" s="103">
        <v>0.94700000000000006</v>
      </c>
      <c r="K12" s="103">
        <v>0.88080000000000003</v>
      </c>
      <c r="L12" s="103">
        <v>0.70810000000000006</v>
      </c>
      <c r="M12" s="103">
        <v>0.42799999999999999</v>
      </c>
      <c r="N12" s="103">
        <v>0.24710000000000001</v>
      </c>
      <c r="O12" s="103">
        <v>0.70530000000000004</v>
      </c>
      <c r="P12" s="103">
        <v>0.44500000000000001</v>
      </c>
      <c r="Q12" s="103">
        <v>0.66925000000000001</v>
      </c>
      <c r="R12" s="103">
        <v>0.66785000000000005</v>
      </c>
      <c r="S12" s="103">
        <v>0.61145000000000005</v>
      </c>
      <c r="T12" s="103">
        <v>0.36149999999999999</v>
      </c>
      <c r="U12" s="103">
        <v>0.44850000000000001</v>
      </c>
      <c r="V12" s="103">
        <v>0.53890000000000005</v>
      </c>
      <c r="W12" s="103">
        <v>0.86194999999999999</v>
      </c>
      <c r="X12" s="103">
        <v>0.53774999999999995</v>
      </c>
      <c r="Y12" s="103">
        <v>0.7026</v>
      </c>
      <c r="Z12" s="103">
        <v>0.87254999999999994</v>
      </c>
      <c r="AA12" s="103">
        <v>0.9636499999999999</v>
      </c>
      <c r="AB12" s="103">
        <f t="shared" si="0"/>
        <v>0.64007916666666664</v>
      </c>
      <c r="AC12" s="103">
        <v>0.60530000000000006</v>
      </c>
      <c r="AD12" s="103">
        <v>0.38250000000000001</v>
      </c>
      <c r="AE12" s="103">
        <v>0.70589999999999997</v>
      </c>
      <c r="AF12" s="103">
        <v>0.79035</v>
      </c>
      <c r="AG12" s="103">
        <v>0.37757392473118301</v>
      </c>
      <c r="AH12" s="103">
        <v>0.44889999999999997</v>
      </c>
      <c r="AI12" s="103">
        <v>0.46421370967741904</v>
      </c>
      <c r="AJ12" s="103">
        <v>0.42204999999999998</v>
      </c>
      <c r="AK12" s="103"/>
      <c r="AL12" s="103"/>
      <c r="AM12" s="103"/>
      <c r="AN12" s="103"/>
      <c r="AO12" s="103">
        <v>0.48397222222222253</v>
      </c>
      <c r="AP12" s="103">
        <v>0.91297043010752699</v>
      </c>
      <c r="AQ12" s="103">
        <v>0.57499999999999996</v>
      </c>
      <c r="AR12" s="103">
        <v>0.2863</v>
      </c>
      <c r="AS12" s="241">
        <v>2.487029817599582</v>
      </c>
      <c r="AT12" s="17"/>
      <c r="AU12" s="135"/>
      <c r="AV12" s="135"/>
      <c r="AW12" s="135"/>
      <c r="AX12" s="135"/>
      <c r="AY12" s="135"/>
      <c r="AZ12" s="135"/>
      <c r="BA12" s="135"/>
      <c r="BB12" s="175"/>
      <c r="BC12" s="135"/>
      <c r="BD12" s="135"/>
      <c r="BE12" s="135"/>
      <c r="BF12" s="135"/>
      <c r="BG12" s="135"/>
      <c r="BH12" s="135"/>
      <c r="BI12" s="135"/>
      <c r="BJ12" s="135"/>
      <c r="BK12" s="185">
        <v>3.7608151735270376</v>
      </c>
      <c r="BL12" s="185">
        <v>1.1111111111111112</v>
      </c>
      <c r="BM12" s="185">
        <v>0</v>
      </c>
      <c r="BN12" s="185">
        <v>15.75</v>
      </c>
      <c r="BO12" s="185">
        <v>51.344999999999999</v>
      </c>
      <c r="BP12" s="185">
        <v>41.97</v>
      </c>
      <c r="BQ12" s="185">
        <v>2.4020141342756185</v>
      </c>
      <c r="BR12" s="185">
        <v>0</v>
      </c>
      <c r="BS12" s="185">
        <v>0.01</v>
      </c>
      <c r="BT12" s="185">
        <v>0.01</v>
      </c>
      <c r="BU12" s="185">
        <v>6.1250000000000009</v>
      </c>
      <c r="BV12" s="185">
        <v>7.2166666666666677</v>
      </c>
      <c r="BW12" s="185">
        <v>0.82148900169204742</v>
      </c>
      <c r="BX12" s="185">
        <v>0.14000000000000001</v>
      </c>
      <c r="BY12" s="185">
        <v>0</v>
      </c>
      <c r="BZ12" s="185">
        <v>0</v>
      </c>
      <c r="CA12" s="185">
        <v>0</v>
      </c>
      <c r="CB12" s="186">
        <v>75.13</v>
      </c>
      <c r="CC12" s="186">
        <v>52.005000000000003</v>
      </c>
      <c r="CD12" s="225">
        <v>78.715000000000003</v>
      </c>
      <c r="CE12" s="225">
        <v>52.5</v>
      </c>
      <c r="CF12" s="225">
        <v>47.505000000000003</v>
      </c>
      <c r="CG12" s="225">
        <v>24</v>
      </c>
      <c r="CH12" s="225">
        <v>60</v>
      </c>
      <c r="CI12" s="225">
        <v>46</v>
      </c>
      <c r="CJ12" s="225">
        <v>31.5</v>
      </c>
      <c r="CK12" s="185">
        <v>6.5396039603960396</v>
      </c>
      <c r="CL12" s="185">
        <v>6.5396039603960396</v>
      </c>
      <c r="CM12" s="185">
        <v>0</v>
      </c>
      <c r="CN12" s="185">
        <v>30.5</v>
      </c>
      <c r="CO12" s="225" t="e">
        <f>'J-TL_SEM'!#REF!</f>
        <v>#REF!</v>
      </c>
      <c r="CP12" s="225">
        <v>20.995000000000001</v>
      </c>
      <c r="CQ12" s="225">
        <v>20.995000000000001</v>
      </c>
      <c r="CR12" s="225">
        <v>0</v>
      </c>
      <c r="CS12" s="185">
        <v>22.5</v>
      </c>
      <c r="CT12" s="185">
        <v>5.6440281030444961</v>
      </c>
      <c r="CU12" s="185">
        <v>12.972830795914769</v>
      </c>
      <c r="CV12" s="185">
        <v>15.512555786888747</v>
      </c>
      <c r="CW12" s="185">
        <v>0</v>
      </c>
      <c r="CX12" s="185">
        <v>2.5408540765000005</v>
      </c>
      <c r="CY12" s="185">
        <v>0.28670634920634919</v>
      </c>
      <c r="CZ12" s="185">
        <v>0.94252014190211664</v>
      </c>
      <c r="DA12" s="185">
        <f>'J-TL_SEM'!H53</f>
        <v>0</v>
      </c>
      <c r="DB12" s="185">
        <v>0.5</v>
      </c>
      <c r="DC12" s="185">
        <v>0</v>
      </c>
      <c r="DD12" s="185">
        <v>0.59544859083589674</v>
      </c>
      <c r="DE12" s="185">
        <v>7.4355573837926778</v>
      </c>
      <c r="DF12" s="185">
        <v>7.1428571428571425E-2</v>
      </c>
      <c r="DG12" s="185">
        <v>0.60357142857142865</v>
      </c>
      <c r="DH12" s="185">
        <v>1.0585934819897085</v>
      </c>
      <c r="DI12" s="185">
        <v>0</v>
      </c>
      <c r="DJ12" s="185">
        <v>0.95266364297383321</v>
      </c>
      <c r="DK12" s="185">
        <v>0</v>
      </c>
      <c r="DL12" s="185">
        <f>'J-TL_SEM'!S53</f>
        <v>1.9874213836477987</v>
      </c>
      <c r="DM12" s="185">
        <v>6.6604757658413751</v>
      </c>
      <c r="DN12" s="185">
        <v>0.73284313725490202</v>
      </c>
      <c r="DO12" s="185">
        <v>0.68055555555555547</v>
      </c>
      <c r="DP12" s="185">
        <f>'J-TL_SEM'!AA53</f>
        <v>1.1928714142999857</v>
      </c>
      <c r="DQ12" s="185">
        <v>0</v>
      </c>
      <c r="DR12" s="185">
        <v>0.84791666666666665</v>
      </c>
      <c r="DS12" s="185">
        <v>0</v>
      </c>
      <c r="DT12" s="185">
        <v>1.1928714142999857</v>
      </c>
      <c r="DU12" s="185">
        <v>0.62159965371296644</v>
      </c>
      <c r="DV12" s="185">
        <v>1.0706342200584338</v>
      </c>
      <c r="DW12" s="185">
        <v>0</v>
      </c>
      <c r="DX12" s="185">
        <v>0</v>
      </c>
      <c r="DY12" s="185">
        <v>0.9559234107664587</v>
      </c>
      <c r="DZ12" s="185">
        <v>5.2505537974683536</v>
      </c>
      <c r="EA12" s="185">
        <v>0.44082840236686388</v>
      </c>
      <c r="EB12" s="185">
        <v>1.1300175915560531</v>
      </c>
      <c r="EC12" s="185">
        <v>0.3950207468879669</v>
      </c>
      <c r="ED12" s="185">
        <v>0.76810810810810803</v>
      </c>
      <c r="EE12" s="185">
        <v>1.1051229934651063</v>
      </c>
      <c r="EF12" s="185">
        <v>0.45590979782270608</v>
      </c>
      <c r="EG12" s="185">
        <v>1.6287</v>
      </c>
      <c r="EH12" s="185">
        <v>1.7196636481241914</v>
      </c>
      <c r="EI12" s="185">
        <v>1.097719748170267</v>
      </c>
      <c r="EJ12" s="185">
        <v>0.96999999999999986</v>
      </c>
      <c r="EK12" s="185">
        <v>1.0853919555765954</v>
      </c>
      <c r="EL12" s="185">
        <v>0</v>
      </c>
      <c r="EM12" s="185">
        <f>'J-TL_SEM'!AT53</f>
        <v>1.0494623655913977</v>
      </c>
      <c r="EN12" s="185">
        <v>1.7196636481241914</v>
      </c>
      <c r="EO12" s="185">
        <v>0</v>
      </c>
      <c r="EP12" s="185">
        <v>0</v>
      </c>
      <c r="EQ12" s="185">
        <v>0.33469387755102042</v>
      </c>
      <c r="ER12" s="185">
        <v>1.491243243243243</v>
      </c>
      <c r="ES12" s="185">
        <v>3.7281431852986215</v>
      </c>
      <c r="ET12" s="185">
        <v>0.33654992816091955</v>
      </c>
      <c r="EU12" s="185">
        <v>0</v>
      </c>
      <c r="EV12" s="185">
        <v>0</v>
      </c>
      <c r="EW12" s="185">
        <v>0</v>
      </c>
      <c r="EX12" s="185">
        <v>0</v>
      </c>
      <c r="EY12" s="185">
        <v>8.2906403940886708</v>
      </c>
      <c r="EZ12" s="185">
        <v>1.05</v>
      </c>
      <c r="FA12" s="185">
        <v>0.47206703910614523</v>
      </c>
      <c r="FB12" s="185">
        <v>0.80765784313725475</v>
      </c>
      <c r="FC12" s="185">
        <v>1.2092198581560285</v>
      </c>
      <c r="FD12" s="185">
        <v>0</v>
      </c>
      <c r="FE12" s="185">
        <v>0</v>
      </c>
      <c r="FF12" s="185">
        <v>4.8636363636363637E-2</v>
      </c>
      <c r="FG12" s="185">
        <v>7.4999999999999997E-2</v>
      </c>
      <c r="FH12" s="185">
        <v>3.6921249018067557</v>
      </c>
      <c r="FI12" s="185">
        <v>0</v>
      </c>
      <c r="FJ12" s="185">
        <v>1.2034881846100938</v>
      </c>
      <c r="FK12" s="185">
        <v>3.2686114924494998</v>
      </c>
      <c r="FL12" s="185">
        <v>1.1032258064516129</v>
      </c>
      <c r="FM12" s="185">
        <v>1.2723915144653493</v>
      </c>
      <c r="FN12" s="185">
        <v>1.201703096995052</v>
      </c>
      <c r="FO12" s="185">
        <v>0.86656441717791421</v>
      </c>
      <c r="FP12" s="185">
        <v>0.87261146496815301</v>
      </c>
      <c r="FQ12" s="185">
        <v>41.260540540540539</v>
      </c>
      <c r="FR12" s="185">
        <v>1.09375</v>
      </c>
      <c r="FS12" s="185">
        <v>0.10439105219552611</v>
      </c>
      <c r="FT12" s="185">
        <v>2.7428547175330444</v>
      </c>
      <c r="FU12" s="185">
        <v>1.130769230769231</v>
      </c>
      <c r="FV12" s="185">
        <v>0.82751322751322753</v>
      </c>
      <c r="FW12" s="185">
        <v>0.77060702875399356</v>
      </c>
      <c r="FX12" s="185">
        <v>0.63879310344827578</v>
      </c>
      <c r="FY12" s="185">
        <v>0.85817307692307687</v>
      </c>
      <c r="FZ12" s="185">
        <v>2.3808285661146327</v>
      </c>
      <c r="GA12" s="185">
        <v>2.20117994100295</v>
      </c>
      <c r="GB12" s="185">
        <v>0.99017886178861769</v>
      </c>
      <c r="GC12" s="185">
        <v>0.97458009012699709</v>
      </c>
      <c r="GD12" s="185">
        <v>3.5428571428571431</v>
      </c>
      <c r="GE12" s="185">
        <v>2.6680851063829789</v>
      </c>
      <c r="GF12" s="185">
        <v>0.60274893097128912</v>
      </c>
      <c r="GG12" s="185">
        <v>2.0425164273545873</v>
      </c>
      <c r="GH12" s="185">
        <v>1.8343786295005806</v>
      </c>
      <c r="GI12" s="185">
        <v>0.71929924242424259</v>
      </c>
      <c r="GJ12" s="185">
        <v>2.2856707317073175</v>
      </c>
      <c r="GK12" s="185">
        <v>2.2502953097857556</v>
      </c>
      <c r="GL12" s="185">
        <v>0.6720103986135183</v>
      </c>
      <c r="GM12" s="185">
        <v>1.0060975609756098</v>
      </c>
      <c r="GN12" s="185">
        <v>4.6036259541984732</v>
      </c>
      <c r="GO12" s="185">
        <v>2.7931733875792752</v>
      </c>
      <c r="GP12" s="185">
        <v>0.50072254335260113</v>
      </c>
      <c r="GQ12" s="185">
        <v>3.2907264511644074</v>
      </c>
      <c r="GR12" s="185">
        <f>'J-TL_SEM'!DA53</f>
        <v>8.0525518558951958</v>
      </c>
      <c r="GS12" s="185">
        <v>8.0525518558951958</v>
      </c>
      <c r="GT12" s="185">
        <v>8.0525518558951958</v>
      </c>
      <c r="GU12" s="185">
        <v>0</v>
      </c>
      <c r="GV12" s="185">
        <v>2.3303442373165435</v>
      </c>
      <c r="GW12" s="185">
        <v>0</v>
      </c>
      <c r="GX12" s="185">
        <v>0</v>
      </c>
      <c r="GY12" s="185">
        <v>1.0149253731343284</v>
      </c>
      <c r="GZ12" s="185">
        <v>3.044776119402985</v>
      </c>
      <c r="HA12" s="227">
        <v>0.26024355300859597</v>
      </c>
      <c r="HB12" s="227">
        <v>2.5983333333333332</v>
      </c>
      <c r="HC12" s="227">
        <v>1.2928220255653884</v>
      </c>
      <c r="HD12" s="227">
        <v>0.36666666666666664</v>
      </c>
      <c r="HE12" s="227">
        <v>1.9166666666666667</v>
      </c>
      <c r="HF12" s="227">
        <v>4.6529126213592242</v>
      </c>
      <c r="HG12" s="227">
        <v>1.5</v>
      </c>
      <c r="HH12" s="185">
        <v>0</v>
      </c>
      <c r="HI12" s="185">
        <v>4.13</v>
      </c>
      <c r="HJ12" s="227">
        <v>0.64510489510489544</v>
      </c>
      <c r="HK12" s="227">
        <v>0.90900692840646402</v>
      </c>
      <c r="HL12" s="227">
        <v>1.6042932217610184</v>
      </c>
      <c r="HM12" s="227">
        <v>1.213986013985987</v>
      </c>
      <c r="HN12" s="227">
        <v>0.66666666666666663</v>
      </c>
      <c r="HO12" s="227">
        <v>1.6200694428947675</v>
      </c>
      <c r="HP12" s="227">
        <v>0.60863714464229934</v>
      </c>
      <c r="HQ12" s="227">
        <v>1.549664687419785</v>
      </c>
      <c r="HR12" s="185">
        <v>1.6213214179754274</v>
      </c>
      <c r="HS12" s="185">
        <v>1.5881660673422686</v>
      </c>
      <c r="HT12" s="185">
        <v>4.1721854304635757</v>
      </c>
      <c r="HU12" s="185">
        <v>1.7262259455527189</v>
      </c>
      <c r="HV12" s="185">
        <v>0</v>
      </c>
      <c r="HW12" s="185">
        <v>1.508108108108108</v>
      </c>
      <c r="HX12" s="185">
        <v>4.0941101694915263</v>
      </c>
      <c r="HY12" s="226">
        <v>13.5</v>
      </c>
      <c r="HZ12" s="185">
        <f>'J-TL_SEM'!EG53</f>
        <v>0.75</v>
      </c>
      <c r="IA12" s="187">
        <f>AVERAGE(GW12:HZ12)</f>
        <v>1.9518297499650901</v>
      </c>
      <c r="IB12" s="75" t="str">
        <f>IF(HZ12&gt;=F12,"J",IF(HZ12&gt;F12/2,"K","L"))</f>
        <v>L</v>
      </c>
      <c r="IC12" s="306"/>
      <c r="IG12" s="82"/>
    </row>
    <row r="13" spans="2:264" ht="20.100000000000001" customHeight="1">
      <c r="B13" s="461"/>
      <c r="C13" s="103" t="s">
        <v>19</v>
      </c>
      <c r="D13" s="60"/>
      <c r="E13" s="17"/>
      <c r="F13" s="103">
        <v>4</v>
      </c>
      <c r="G13" s="103">
        <v>0.17</v>
      </c>
      <c r="H13" s="103">
        <v>0.15529999999999999</v>
      </c>
      <c r="I13" s="103">
        <v>0.12279999999999999</v>
      </c>
      <c r="J13" s="103">
        <v>8.9399999999999993E-2</v>
      </c>
      <c r="K13" s="103">
        <v>8.2699999999999996E-2</v>
      </c>
      <c r="L13" s="103">
        <v>0.14980000000000002</v>
      </c>
      <c r="M13" s="103">
        <v>6.9199999999999998E-2</v>
      </c>
      <c r="N13" s="103">
        <v>6.9800000000000001E-2</v>
      </c>
      <c r="O13" s="103">
        <v>2.81E-2</v>
      </c>
      <c r="P13" s="103">
        <v>3.2899999999999999E-2</v>
      </c>
      <c r="Q13" s="103">
        <v>4.4999999999999999E-4</v>
      </c>
      <c r="R13" s="103">
        <v>7.2149999999999992E-2</v>
      </c>
      <c r="S13" s="103">
        <v>6.4850000000000005E-2</v>
      </c>
      <c r="T13" s="103">
        <v>7.5700000000000003E-2</v>
      </c>
      <c r="U13" s="103">
        <v>2.75E-2</v>
      </c>
      <c r="V13" s="103">
        <v>5.4350000000000002E-2</v>
      </c>
      <c r="W13" s="103">
        <v>2.545E-2</v>
      </c>
      <c r="X13" s="103">
        <v>5.5550000000000002E-2</v>
      </c>
      <c r="Y13" s="103">
        <v>0.14615</v>
      </c>
      <c r="Z13" s="103">
        <v>0.10425</v>
      </c>
      <c r="AA13" s="103">
        <v>0.11405</v>
      </c>
      <c r="AB13" s="103">
        <f t="shared" si="0"/>
        <v>6.4445833333333327E-2</v>
      </c>
      <c r="AC13" s="103">
        <v>8.3449999999999996E-2</v>
      </c>
      <c r="AD13" s="103">
        <v>8.5150000000000003E-2</v>
      </c>
      <c r="AE13" s="103">
        <v>1.3999999999999999E-2</v>
      </c>
      <c r="AF13" s="103">
        <v>1.6750000000000001E-2</v>
      </c>
      <c r="AG13" s="103">
        <v>1.517794497035585E-2</v>
      </c>
      <c r="AH13" s="103">
        <v>1.985E-2</v>
      </c>
      <c r="AI13" s="103">
        <v>0.14488796671239126</v>
      </c>
      <c r="AJ13" s="103">
        <v>1.7850000000000001E-2</v>
      </c>
      <c r="AK13" s="103"/>
      <c r="AL13" s="103"/>
      <c r="AM13" s="103"/>
      <c r="AN13" s="103"/>
      <c r="AO13" s="103">
        <v>3.2077370035404104E-2</v>
      </c>
      <c r="AP13" s="103">
        <v>8.1670161485237341E-2</v>
      </c>
      <c r="AQ13" s="103">
        <v>1.2261593613895685E-2</v>
      </c>
      <c r="AR13" s="103">
        <v>1.4E-3</v>
      </c>
      <c r="AS13" s="241">
        <v>17.101447175421157</v>
      </c>
      <c r="AT13" s="17"/>
      <c r="AU13" s="137"/>
      <c r="AV13" s="137"/>
      <c r="AW13" s="137"/>
      <c r="AX13" s="137"/>
      <c r="AY13" s="137"/>
      <c r="AZ13" s="137"/>
      <c r="BA13" s="137"/>
      <c r="BB13" s="137"/>
      <c r="BC13" s="137"/>
      <c r="BD13" s="137"/>
      <c r="BE13" s="137"/>
      <c r="BF13" s="137"/>
      <c r="BG13" s="137"/>
      <c r="BH13" s="137"/>
      <c r="BI13" s="137"/>
      <c r="BJ13" s="137"/>
      <c r="BK13" s="185">
        <v>87.75</v>
      </c>
      <c r="BL13" s="185">
        <v>107</v>
      </c>
      <c r="BM13" s="185">
        <v>84</v>
      </c>
      <c r="BN13" s="190">
        <v>29.5</v>
      </c>
      <c r="BO13" s="190">
        <v>0.5</v>
      </c>
      <c r="BP13" s="190">
        <v>6</v>
      </c>
      <c r="BQ13" s="190">
        <v>1</v>
      </c>
      <c r="BR13" s="190">
        <v>3</v>
      </c>
      <c r="BS13" s="190">
        <v>0</v>
      </c>
      <c r="BT13" s="190">
        <v>7.5</v>
      </c>
      <c r="BU13" s="190">
        <v>6</v>
      </c>
      <c r="BV13" s="190">
        <v>3</v>
      </c>
      <c r="BW13" s="190">
        <v>1.1666666666666667</v>
      </c>
      <c r="BX13" s="190">
        <v>2.5</v>
      </c>
      <c r="BY13" s="190">
        <v>1.25</v>
      </c>
      <c r="BZ13" s="190">
        <v>0</v>
      </c>
      <c r="CA13" s="186">
        <v>0</v>
      </c>
      <c r="CB13" s="186">
        <v>0</v>
      </c>
      <c r="CC13" s="186">
        <v>0</v>
      </c>
      <c r="CD13" s="225">
        <v>0</v>
      </c>
      <c r="CE13" s="225">
        <v>0</v>
      </c>
      <c r="CF13" s="225">
        <v>0.5</v>
      </c>
      <c r="CG13" s="225">
        <v>0</v>
      </c>
      <c r="CH13" s="225">
        <v>0</v>
      </c>
      <c r="CI13" s="225">
        <v>0</v>
      </c>
      <c r="CJ13" s="225">
        <v>0</v>
      </c>
      <c r="CK13" s="225">
        <v>0</v>
      </c>
      <c r="CL13" s="225">
        <v>0</v>
      </c>
      <c r="CM13" s="225">
        <v>0</v>
      </c>
      <c r="CN13" s="225">
        <v>0</v>
      </c>
      <c r="CO13" s="225" t="e">
        <f>'J-TL_SEM'!#REF!</f>
        <v>#REF!</v>
      </c>
      <c r="CP13" s="225">
        <v>0</v>
      </c>
      <c r="CQ13" s="225">
        <v>0</v>
      </c>
      <c r="CR13" s="225">
        <v>84</v>
      </c>
      <c r="CS13" s="185">
        <v>24</v>
      </c>
      <c r="CT13" s="226">
        <v>1.25</v>
      </c>
      <c r="CU13" s="226">
        <v>0.375</v>
      </c>
      <c r="CV13" s="225">
        <v>1.4375</v>
      </c>
      <c r="CW13" s="225">
        <v>0</v>
      </c>
      <c r="CX13" s="225">
        <v>17.25</v>
      </c>
      <c r="CY13" s="185">
        <v>33</v>
      </c>
      <c r="CZ13" s="185">
        <v>16.75</v>
      </c>
      <c r="DA13" s="185">
        <f>'J-TL_SEM'!H54</f>
        <v>0.75</v>
      </c>
      <c r="DB13" s="185">
        <v>0</v>
      </c>
      <c r="DC13" s="225">
        <v>0</v>
      </c>
      <c r="DD13" s="225">
        <v>7.3928571428571432</v>
      </c>
      <c r="DE13" s="225">
        <v>2.5454545454545454</v>
      </c>
      <c r="DF13" s="225">
        <v>0</v>
      </c>
      <c r="DG13" s="225">
        <v>1</v>
      </c>
      <c r="DH13" s="225">
        <v>0.5</v>
      </c>
      <c r="DI13" s="185">
        <v>7.25</v>
      </c>
      <c r="DJ13" s="225">
        <v>4.5032467532467537</v>
      </c>
      <c r="DK13" s="225">
        <v>0</v>
      </c>
      <c r="DL13" s="225">
        <f>'J-TL_SEM'!S54</f>
        <v>2.75</v>
      </c>
      <c r="DM13" s="225">
        <v>0</v>
      </c>
      <c r="DN13" s="225">
        <v>2.75</v>
      </c>
      <c r="DO13" s="225">
        <v>7.5</v>
      </c>
      <c r="DP13" s="225">
        <f>'J-TL_SEM'!AA54</f>
        <v>0.875</v>
      </c>
      <c r="DQ13" s="225">
        <v>0</v>
      </c>
      <c r="DR13" s="225">
        <v>0</v>
      </c>
      <c r="DS13" s="225">
        <v>3</v>
      </c>
      <c r="DT13" s="225">
        <v>0.875</v>
      </c>
      <c r="DU13" s="226">
        <v>2.5837500000000002</v>
      </c>
      <c r="DV13" s="226">
        <v>3.4201681818181817</v>
      </c>
      <c r="DW13" s="226">
        <v>0</v>
      </c>
      <c r="DX13" s="226">
        <v>0</v>
      </c>
      <c r="DY13" s="226">
        <v>3.0537215909090909</v>
      </c>
      <c r="DZ13" s="226">
        <v>0.75</v>
      </c>
      <c r="EA13" s="226">
        <v>1.335</v>
      </c>
      <c r="EB13" s="226">
        <v>1.835</v>
      </c>
      <c r="EC13" s="226">
        <v>0</v>
      </c>
      <c r="ED13" s="226">
        <v>1.9450000000000001</v>
      </c>
      <c r="EE13" s="226">
        <v>2.686834415584415</v>
      </c>
      <c r="EF13" s="226">
        <v>1.5</v>
      </c>
      <c r="EG13" s="226">
        <v>0</v>
      </c>
      <c r="EH13" s="226">
        <v>0</v>
      </c>
      <c r="EI13" s="226">
        <v>2.4801719114219107</v>
      </c>
      <c r="EJ13" s="226">
        <v>0</v>
      </c>
      <c r="EK13" s="226">
        <v>2.3591879157427931</v>
      </c>
      <c r="EL13" s="226">
        <v>0</v>
      </c>
      <c r="EM13" s="226">
        <f>'J-TL_SEM'!AT54</f>
        <v>1.5</v>
      </c>
      <c r="EN13" s="226">
        <v>0</v>
      </c>
      <c r="EO13" s="226">
        <v>2</v>
      </c>
      <c r="EP13" s="226">
        <v>0</v>
      </c>
      <c r="EQ13" s="226">
        <v>0</v>
      </c>
      <c r="ER13" s="226">
        <v>0</v>
      </c>
      <c r="ES13" s="226">
        <v>1.96</v>
      </c>
      <c r="ET13" s="226">
        <v>7.6050000000000004</v>
      </c>
      <c r="EU13" s="226">
        <v>4.5</v>
      </c>
      <c r="EV13" s="226">
        <v>0</v>
      </c>
      <c r="EW13" s="226">
        <v>2</v>
      </c>
      <c r="EX13" s="226">
        <v>1.75</v>
      </c>
      <c r="EY13" s="226">
        <v>2</v>
      </c>
      <c r="EZ13" s="185">
        <v>11</v>
      </c>
      <c r="FA13" s="226">
        <v>1.25</v>
      </c>
      <c r="FB13" s="226">
        <v>1.25</v>
      </c>
      <c r="FC13" s="226">
        <v>1</v>
      </c>
      <c r="FD13" s="226">
        <v>0</v>
      </c>
      <c r="FE13" s="226">
        <v>0</v>
      </c>
      <c r="FF13" s="226">
        <v>1</v>
      </c>
      <c r="FG13" s="226">
        <v>1</v>
      </c>
      <c r="FH13" s="226">
        <v>3</v>
      </c>
      <c r="FI13" s="320">
        <v>0</v>
      </c>
      <c r="FJ13" s="320">
        <v>1.9423076923076923</v>
      </c>
      <c r="FK13" s="320">
        <v>0</v>
      </c>
      <c r="FL13" s="320">
        <v>0.5</v>
      </c>
      <c r="FM13" s="320">
        <v>1.6647058823529413</v>
      </c>
      <c r="FN13" s="320">
        <v>1.6722222222222223</v>
      </c>
      <c r="FO13" s="320">
        <v>2.73</v>
      </c>
      <c r="FP13" s="320">
        <v>3</v>
      </c>
      <c r="FQ13" s="185">
        <v>39.405405405405403</v>
      </c>
      <c r="FR13" s="185">
        <v>84</v>
      </c>
      <c r="FS13" s="185">
        <v>87.5</v>
      </c>
      <c r="FT13" s="185">
        <v>13.822308558558559</v>
      </c>
      <c r="FU13" s="185">
        <v>84</v>
      </c>
      <c r="FV13" s="185">
        <v>84.75</v>
      </c>
      <c r="FW13" s="185">
        <v>84</v>
      </c>
      <c r="FX13" s="185">
        <v>84</v>
      </c>
      <c r="FY13" s="185">
        <v>47.5</v>
      </c>
      <c r="FZ13" s="185">
        <v>26.707846846846845</v>
      </c>
      <c r="GA13" s="185">
        <v>91.5</v>
      </c>
      <c r="GB13" s="185">
        <v>88.5</v>
      </c>
      <c r="GC13" s="320">
        <v>2.4449999999999998</v>
      </c>
      <c r="GD13" s="320">
        <v>2</v>
      </c>
      <c r="GE13" s="320">
        <v>0</v>
      </c>
      <c r="GF13" s="320">
        <v>0.58333333333333337</v>
      </c>
      <c r="GG13" s="320">
        <v>0</v>
      </c>
      <c r="GH13" s="320">
        <v>0</v>
      </c>
      <c r="GI13" s="320">
        <v>0.75</v>
      </c>
      <c r="GJ13" s="320">
        <v>2</v>
      </c>
      <c r="GK13" s="320">
        <v>0</v>
      </c>
      <c r="GL13" s="320">
        <v>1.1775</v>
      </c>
      <c r="GM13" s="320">
        <v>0.77</v>
      </c>
      <c r="GN13" s="226">
        <v>0</v>
      </c>
      <c r="GO13" s="226">
        <v>0</v>
      </c>
      <c r="GP13" s="226">
        <v>2.0625</v>
      </c>
      <c r="GQ13" s="226">
        <v>0</v>
      </c>
      <c r="GR13" s="226">
        <f>'J-TL_SEM'!DA54</f>
        <v>2</v>
      </c>
      <c r="GS13" s="226">
        <v>2</v>
      </c>
      <c r="GT13" s="226">
        <v>2</v>
      </c>
      <c r="GU13" s="226">
        <v>0</v>
      </c>
      <c r="GV13" s="226">
        <v>19.208789847539848</v>
      </c>
      <c r="GW13" s="226">
        <v>0</v>
      </c>
      <c r="GX13" s="226">
        <v>0</v>
      </c>
      <c r="GY13" s="226">
        <v>4.666666666666667</v>
      </c>
      <c r="GZ13" s="226">
        <v>14</v>
      </c>
      <c r="HA13" s="227">
        <v>63.45</v>
      </c>
      <c r="HB13" s="227">
        <v>30.778333333333332</v>
      </c>
      <c r="HC13" s="227">
        <v>95.75</v>
      </c>
      <c r="HD13" s="227">
        <v>88</v>
      </c>
      <c r="HE13" s="227">
        <v>24</v>
      </c>
      <c r="HF13" s="227">
        <v>101.25</v>
      </c>
      <c r="HG13" s="185">
        <v>85.066999999999993</v>
      </c>
      <c r="HH13" s="185">
        <v>139</v>
      </c>
      <c r="HI13" s="185">
        <v>86</v>
      </c>
      <c r="HJ13" s="185">
        <v>87.4375</v>
      </c>
      <c r="HK13" s="185">
        <v>86.3</v>
      </c>
      <c r="HL13" s="185">
        <v>65.565522222222228</v>
      </c>
      <c r="HM13" s="185">
        <v>131.25</v>
      </c>
      <c r="HN13" s="185">
        <v>86.65</v>
      </c>
      <c r="HO13" s="185">
        <v>69.610085430572283</v>
      </c>
      <c r="HP13" s="185">
        <v>85.353750000000005</v>
      </c>
      <c r="HQ13" s="185">
        <v>67.306922532422533</v>
      </c>
      <c r="HR13" s="185">
        <v>64.324789690039694</v>
      </c>
      <c r="HS13" s="226">
        <v>1.4575</v>
      </c>
      <c r="HT13" s="226">
        <v>1</v>
      </c>
      <c r="HU13" s="226">
        <v>59.066786382536385</v>
      </c>
      <c r="HV13" s="185">
        <v>0</v>
      </c>
      <c r="HW13" s="226">
        <v>6.1</v>
      </c>
      <c r="HX13" s="226">
        <v>9</v>
      </c>
      <c r="HY13" s="226">
        <v>4</v>
      </c>
      <c r="HZ13" s="185">
        <f>'J-TL_SEM'!EG54</f>
        <v>24.1</v>
      </c>
      <c r="IA13" s="187">
        <f>AVERAGE(GW13:HZ13)</f>
        <v>52.682828541926433</v>
      </c>
      <c r="IB13" s="218" t="str">
        <f>IF(HZ13&lt;=F13,"J",IF(HZ13&gt;F13*2,"L","K"))</f>
        <v>L</v>
      </c>
      <c r="IC13" s="306"/>
    </row>
    <row r="14" spans="2:264" ht="21" customHeight="1">
      <c r="B14" s="458" t="s">
        <v>70</v>
      </c>
      <c r="C14" s="103" t="s">
        <v>18</v>
      </c>
      <c r="D14" s="60"/>
      <c r="E14" s="17"/>
      <c r="F14" s="103">
        <v>30</v>
      </c>
      <c r="G14" s="103">
        <v>0.9738</v>
      </c>
      <c r="H14" s="103">
        <v>0.94489999999999996</v>
      </c>
      <c r="I14" s="103">
        <v>0.96290000000000009</v>
      </c>
      <c r="J14" s="103">
        <v>0.95299999999999996</v>
      </c>
      <c r="K14" s="103">
        <v>0.84989999999999999</v>
      </c>
      <c r="L14" s="103">
        <v>0.67290000000000005</v>
      </c>
      <c r="M14" s="103">
        <v>0.88800000000000001</v>
      </c>
      <c r="N14" s="103">
        <v>0.74029999999999996</v>
      </c>
      <c r="O14" s="103">
        <v>0.88950000000000007</v>
      </c>
      <c r="P14" s="103">
        <v>0.7299000000000001</v>
      </c>
      <c r="Q14" s="103">
        <v>0.73613333333333342</v>
      </c>
      <c r="R14" s="103">
        <v>0.97933333333333339</v>
      </c>
      <c r="S14" s="103">
        <v>0.88669999999999993</v>
      </c>
      <c r="T14" s="103">
        <v>0.95936666666666659</v>
      </c>
      <c r="U14" s="103">
        <v>0.92066666666666663</v>
      </c>
      <c r="V14" s="103">
        <v>0.68213333333333326</v>
      </c>
      <c r="W14" s="103">
        <v>0.96046666666666669</v>
      </c>
      <c r="X14" s="103">
        <v>0.90726666666666667</v>
      </c>
      <c r="Y14" s="103">
        <v>0.91566666666666663</v>
      </c>
      <c r="Z14" s="103">
        <v>0.78346666666666664</v>
      </c>
      <c r="AA14" s="103">
        <v>0.83953333333333335</v>
      </c>
      <c r="AB14" s="103">
        <f t="shared" si="0"/>
        <v>0.85838611111111118</v>
      </c>
      <c r="AC14" s="103">
        <v>0.9189666666666666</v>
      </c>
      <c r="AD14" s="103">
        <v>0.92656666666666665</v>
      </c>
      <c r="AE14" s="103">
        <v>0.68909999999999993</v>
      </c>
      <c r="AF14" s="103">
        <v>0.63560000000000005</v>
      </c>
      <c r="AG14" s="103">
        <v>0.83771505376344102</v>
      </c>
      <c r="AH14" s="103">
        <v>0.96396666666666653</v>
      </c>
      <c r="AI14" s="103">
        <v>0.95279569892473137</v>
      </c>
      <c r="AJ14" s="103">
        <v>0.77839999999999998</v>
      </c>
      <c r="AK14" s="103"/>
      <c r="AL14" s="103"/>
      <c r="AM14" s="103"/>
      <c r="AN14" s="103"/>
      <c r="AO14" s="103">
        <v>0.96929166666666677</v>
      </c>
      <c r="AP14" s="103">
        <v>0.92041666666666699</v>
      </c>
      <c r="AQ14" s="103">
        <v>0.91326388888888899</v>
      </c>
      <c r="AR14" s="103">
        <v>0.93336666666666668</v>
      </c>
      <c r="AS14" s="241">
        <v>34.760520908552444</v>
      </c>
      <c r="AT14" s="137"/>
      <c r="AU14" s="137"/>
      <c r="AV14" s="137"/>
      <c r="AW14" s="137"/>
      <c r="AX14" s="135"/>
      <c r="AY14" s="137"/>
      <c r="AZ14" s="137"/>
      <c r="BA14" s="137"/>
      <c r="BB14" s="137"/>
      <c r="BC14" s="137"/>
      <c r="BD14" s="137"/>
      <c r="BE14" s="137"/>
      <c r="BF14" s="137"/>
      <c r="BG14" s="137"/>
      <c r="BH14" s="137"/>
      <c r="BI14" s="137"/>
      <c r="BJ14" s="137"/>
      <c r="BK14" s="185">
        <v>19.949166666666667</v>
      </c>
      <c r="BL14" s="185">
        <v>30.178333333333331</v>
      </c>
      <c r="BM14" s="185">
        <v>0</v>
      </c>
      <c r="BN14" s="185">
        <v>24.523333333333337</v>
      </c>
      <c r="BO14" s="185">
        <v>29.028333333333336</v>
      </c>
      <c r="BP14" s="185">
        <v>18.88</v>
      </c>
      <c r="BQ14" s="185">
        <v>8.2866666666666671</v>
      </c>
      <c r="BR14" s="185">
        <v>31</v>
      </c>
      <c r="BS14" s="185">
        <v>21.716666666666669</v>
      </c>
      <c r="BT14" s="185">
        <v>12.75</v>
      </c>
      <c r="BU14" s="185">
        <v>30.5</v>
      </c>
      <c r="BV14" s="185">
        <v>30.467222222222222</v>
      </c>
      <c r="BW14" s="185">
        <v>34.643333333333331</v>
      </c>
      <c r="BX14" s="186">
        <v>42.169999999999995</v>
      </c>
      <c r="BY14" s="186">
        <v>38.9</v>
      </c>
      <c r="BZ14" s="186">
        <v>68.459999999999994</v>
      </c>
      <c r="CA14" s="186">
        <v>84.25</v>
      </c>
      <c r="CB14" s="185">
        <v>23.27</v>
      </c>
      <c r="CC14" s="185">
        <v>44.04</v>
      </c>
      <c r="CD14" s="185">
        <v>10.923333333333334</v>
      </c>
      <c r="CE14" s="185">
        <v>26.49666666666667</v>
      </c>
      <c r="CF14" s="188">
        <v>23.083333333333332</v>
      </c>
      <c r="CG14" s="226">
        <v>55.533333333333331</v>
      </c>
      <c r="CH14" s="226">
        <v>27.633333333333336</v>
      </c>
      <c r="CI14" s="185">
        <v>0</v>
      </c>
      <c r="CJ14" s="185">
        <v>17.8</v>
      </c>
      <c r="CK14" s="185">
        <v>31.831111111111113</v>
      </c>
      <c r="CL14" s="185">
        <v>53.663333333333334</v>
      </c>
      <c r="CM14" s="185">
        <v>38.72</v>
      </c>
      <c r="CN14" s="185">
        <v>34.608333333333327</v>
      </c>
      <c r="CO14" s="185" t="e">
        <f>MX_SEM!#REF!</f>
        <v>#REF!</v>
      </c>
      <c r="CP14" s="185">
        <v>41.111111111111107</v>
      </c>
      <c r="CQ14" s="185">
        <v>39.838333333333331</v>
      </c>
      <c r="CR14" s="185">
        <v>33.166666666666664</v>
      </c>
      <c r="CS14" s="225">
        <v>43.114444444444445</v>
      </c>
      <c r="CT14" s="225">
        <v>36.06666666666667</v>
      </c>
      <c r="CU14" s="225">
        <v>37.860000000000007</v>
      </c>
      <c r="CV14" s="185">
        <v>36.56666666666667</v>
      </c>
      <c r="CW14" s="185">
        <v>24.903333333333336</v>
      </c>
      <c r="CX14" s="185">
        <v>23.3</v>
      </c>
      <c r="CY14" s="185">
        <v>34.776666666666664</v>
      </c>
      <c r="CZ14" s="185">
        <v>27.659999999999997</v>
      </c>
      <c r="DA14" s="185">
        <f>MX_SEM!H69</f>
        <v>22.666666666666668</v>
      </c>
      <c r="DB14" s="185">
        <v>19.940000000000001</v>
      </c>
      <c r="DC14" s="185">
        <v>10.516666666666667</v>
      </c>
      <c r="DD14" s="185">
        <v>24.019523809523808</v>
      </c>
      <c r="DE14" s="225">
        <v>31.666666666666668</v>
      </c>
      <c r="DF14" s="225">
        <v>41</v>
      </c>
      <c r="DG14" s="185">
        <v>17.108333333333334</v>
      </c>
      <c r="DH14" s="185">
        <v>31.213333333333335</v>
      </c>
      <c r="DI14" s="185">
        <v>24.611111111111114</v>
      </c>
      <c r="DJ14" s="225">
        <v>27.222341269841269</v>
      </c>
      <c r="DK14" s="225">
        <v>18.846666666666668</v>
      </c>
      <c r="DL14" s="225">
        <f>MX_SEM!S69</f>
        <v>22.833333333333332</v>
      </c>
      <c r="DM14" s="225">
        <v>22.768333333333334</v>
      </c>
      <c r="DN14" s="225">
        <v>30.529999999999998</v>
      </c>
      <c r="DO14" s="225">
        <v>43.949999999999996</v>
      </c>
      <c r="DP14" s="225">
        <f>MX_SEM!AA69</f>
        <v>48</v>
      </c>
      <c r="DQ14" s="225">
        <v>42.23</v>
      </c>
      <c r="DR14" s="225">
        <v>44.666666666666664</v>
      </c>
      <c r="DS14" s="225">
        <v>38.833333333333336</v>
      </c>
      <c r="DT14" s="225">
        <v>48</v>
      </c>
      <c r="DU14" s="226">
        <v>52.998333333333335</v>
      </c>
      <c r="DV14" s="226">
        <v>32.042111111111112</v>
      </c>
      <c r="DW14" s="226">
        <v>27.375</v>
      </c>
      <c r="DX14" s="226">
        <v>23.027777777777775</v>
      </c>
      <c r="DY14" s="226">
        <v>32.239484126984131</v>
      </c>
      <c r="DZ14" s="226">
        <v>38.996666666666663</v>
      </c>
      <c r="EA14" s="226">
        <v>38.386666666666663</v>
      </c>
      <c r="EB14" s="226">
        <v>42.666666666666664</v>
      </c>
      <c r="EC14" s="226">
        <v>26.75</v>
      </c>
      <c r="ED14" s="226">
        <v>45.6</v>
      </c>
      <c r="EE14" s="226">
        <v>33.569682539682539</v>
      </c>
      <c r="EF14" s="226">
        <v>26.996666666666666</v>
      </c>
      <c r="EG14" s="226">
        <v>30.766666666666666</v>
      </c>
      <c r="EH14" s="185">
        <v>10.033333333333333</v>
      </c>
      <c r="EI14" s="226">
        <v>32.829287749287744</v>
      </c>
      <c r="EJ14" s="226">
        <v>19.756</v>
      </c>
      <c r="EK14" s="226">
        <v>32.593452574525742</v>
      </c>
      <c r="EL14" s="226">
        <v>32</v>
      </c>
      <c r="EM14" s="226">
        <f>MX_SEM!AT69</f>
        <v>35.335000000000001</v>
      </c>
      <c r="EN14" s="226">
        <v>10.033333333333333</v>
      </c>
      <c r="EO14" s="226">
        <v>43.919999999999995</v>
      </c>
      <c r="EP14" s="226">
        <v>61.773333333333333</v>
      </c>
      <c r="EQ14" s="226">
        <v>36</v>
      </c>
      <c r="ER14" s="226">
        <v>40</v>
      </c>
      <c r="ES14" s="226">
        <v>27.826666666666664</v>
      </c>
      <c r="ET14" s="226">
        <v>22.803333333333331</v>
      </c>
      <c r="EU14" s="226">
        <v>20.826666666666664</v>
      </c>
      <c r="EV14" s="226">
        <v>15.61</v>
      </c>
      <c r="EW14" s="226">
        <v>31</v>
      </c>
      <c r="EX14" s="226">
        <v>29.996666666666666</v>
      </c>
      <c r="EY14" s="226">
        <v>33</v>
      </c>
      <c r="EZ14" s="226">
        <v>32.333333333333336</v>
      </c>
      <c r="FA14" s="226">
        <v>25.60777777777778</v>
      </c>
      <c r="FB14" s="226">
        <v>19.91888888888889</v>
      </c>
      <c r="FC14" s="226">
        <v>30.833333333333332</v>
      </c>
      <c r="FD14" s="226">
        <v>47.114444444444445</v>
      </c>
      <c r="FE14" s="226">
        <v>31.166666666666668</v>
      </c>
      <c r="FF14" s="226">
        <v>30</v>
      </c>
      <c r="FG14" s="226">
        <v>47.272222222222233</v>
      </c>
      <c r="FH14" s="226">
        <v>56.666666666666664</v>
      </c>
      <c r="FI14" s="320">
        <v>26.665000000000003</v>
      </c>
      <c r="FJ14" s="320">
        <v>34.482738095238105</v>
      </c>
      <c r="FK14" s="320">
        <v>27.333333333333332</v>
      </c>
      <c r="FL14" s="320">
        <v>25.75</v>
      </c>
      <c r="FM14" s="320">
        <v>33.034803921568631</v>
      </c>
      <c r="FN14" s="320">
        <v>34.704166666666666</v>
      </c>
      <c r="FO14" s="320">
        <v>20.666666666666668</v>
      </c>
      <c r="FP14" s="320">
        <v>49.66</v>
      </c>
      <c r="FQ14" s="320">
        <v>41.777777777777779</v>
      </c>
      <c r="FR14" s="320">
        <v>34.833333333333336</v>
      </c>
      <c r="FS14" s="320">
        <v>45.359999999999992</v>
      </c>
      <c r="FT14" s="320">
        <v>34.34122685185185</v>
      </c>
      <c r="FU14" s="320">
        <v>30.448333333333334</v>
      </c>
      <c r="FV14" s="320">
        <v>55.666666666666664</v>
      </c>
      <c r="FW14" s="320">
        <v>30.666666666666668</v>
      </c>
      <c r="FX14" s="320">
        <v>17.788888888888891</v>
      </c>
      <c r="FY14" s="320">
        <v>26.333333333333332</v>
      </c>
      <c r="FZ14" s="320">
        <v>34.479888888888894</v>
      </c>
      <c r="GA14" s="320">
        <v>42.669999999999995</v>
      </c>
      <c r="GB14" s="226">
        <v>24.038888888888891</v>
      </c>
      <c r="GC14" s="226">
        <v>28.173333333333332</v>
      </c>
      <c r="GD14" s="226">
        <v>53.263333333333343</v>
      </c>
      <c r="GE14" s="226">
        <v>59.006666666666668</v>
      </c>
      <c r="GF14" s="226">
        <v>26.5</v>
      </c>
      <c r="GG14" s="226">
        <v>49.166666666666664</v>
      </c>
      <c r="GH14" s="226">
        <v>60.476666666666667</v>
      </c>
      <c r="GI14" s="226">
        <v>47.800000000000004</v>
      </c>
      <c r="GJ14" s="226">
        <v>41.666666666666664</v>
      </c>
      <c r="GK14" s="226">
        <v>16.777777777777775</v>
      </c>
      <c r="GL14" s="226">
        <v>26.954444444444444</v>
      </c>
      <c r="GM14" s="226">
        <v>21.944444444444443</v>
      </c>
      <c r="GN14" s="226">
        <v>31.391111111111112</v>
      </c>
      <c r="GO14" s="226">
        <v>39.965000000000003</v>
      </c>
      <c r="GP14" s="226">
        <v>35.055</v>
      </c>
      <c r="GQ14" s="226">
        <v>43.356666666666662</v>
      </c>
      <c r="GR14" s="226">
        <f>MX_SEM!DA69</f>
        <v>37.763333333333328</v>
      </c>
      <c r="GS14" s="226">
        <v>37.763333333333328</v>
      </c>
      <c r="GT14" s="226">
        <v>37.763333333333328</v>
      </c>
      <c r="GU14" s="226">
        <v>11.202222222222224</v>
      </c>
      <c r="GV14" s="226">
        <v>34.974262820512827</v>
      </c>
      <c r="GW14" s="226">
        <v>35.1</v>
      </c>
      <c r="GX14" s="226">
        <v>45.166666666666664</v>
      </c>
      <c r="GY14" s="226">
        <v>38.923333333333339</v>
      </c>
      <c r="GZ14" s="226">
        <v>36.503333333333337</v>
      </c>
      <c r="HA14" s="226">
        <v>24.668333333333333</v>
      </c>
      <c r="HB14" s="226">
        <v>37.333333333333336</v>
      </c>
      <c r="HC14" s="226">
        <v>36</v>
      </c>
      <c r="HD14" s="226">
        <v>50.699999999999996</v>
      </c>
      <c r="HE14" s="226">
        <v>25.83</v>
      </c>
      <c r="HF14" s="226">
        <v>22.333333333333332</v>
      </c>
      <c r="HG14" s="226">
        <v>38.666666666666664</v>
      </c>
      <c r="HH14" s="226">
        <v>32.67</v>
      </c>
      <c r="HI14" s="226">
        <v>26.89</v>
      </c>
      <c r="HJ14" s="226">
        <v>33.333333333333336</v>
      </c>
      <c r="HK14" s="226">
        <v>31.5</v>
      </c>
      <c r="HL14" s="226">
        <v>18.735555555555553</v>
      </c>
      <c r="HM14" s="226">
        <v>25.111111111111111</v>
      </c>
      <c r="HN14" s="226">
        <v>17.173333333333332</v>
      </c>
      <c r="HO14" s="226">
        <v>44.515000000000008</v>
      </c>
      <c r="HP14" s="226">
        <v>33.204999999999998</v>
      </c>
      <c r="HQ14" s="226">
        <v>28.75</v>
      </c>
      <c r="HR14" s="226">
        <v>54.849999999999994</v>
      </c>
      <c r="HS14" s="226">
        <v>19.334166666666665</v>
      </c>
      <c r="HT14" s="226">
        <v>37.666666666666664</v>
      </c>
      <c r="HU14" s="226">
        <v>33.237299999999998</v>
      </c>
      <c r="HV14" s="226">
        <v>28.5</v>
      </c>
      <c r="HW14" s="226">
        <v>50</v>
      </c>
      <c r="HX14" s="226">
        <v>36.586666666666666</v>
      </c>
      <c r="HY14" s="226">
        <v>30.666666666666668</v>
      </c>
      <c r="HZ14" s="226">
        <f>MX_SEM!EH69</f>
        <v>35.333333333333336</v>
      </c>
      <c r="IA14" s="187">
        <f>AVERAGE(GW14:HZ14)</f>
        <v>33.642771111111109</v>
      </c>
      <c r="IB14" s="75" t="str">
        <f>IF(HZ14&gt;=F14,"J",IF(HZ14&gt;F14/2,"K","L"))</f>
        <v>J</v>
      </c>
      <c r="IC14" s="306"/>
    </row>
    <row r="15" spans="2:264" ht="20.100000000000001" customHeight="1">
      <c r="B15" s="461"/>
      <c r="C15" s="103" t="s">
        <v>19</v>
      </c>
      <c r="D15" s="60"/>
      <c r="E15" s="17"/>
      <c r="F15" s="103">
        <v>4</v>
      </c>
      <c r="G15" s="103">
        <v>0.23960000000000001</v>
      </c>
      <c r="H15" s="103">
        <v>0.24979999999999999</v>
      </c>
      <c r="I15" s="103">
        <v>0.2253</v>
      </c>
      <c r="J15" s="103">
        <v>0.19670000000000001</v>
      </c>
      <c r="K15" s="103">
        <v>0.21109999999999998</v>
      </c>
      <c r="L15" s="103">
        <v>0.21440000000000001</v>
      </c>
      <c r="M15" s="103">
        <v>0.4133</v>
      </c>
      <c r="N15" s="103">
        <v>0.31440000000000001</v>
      </c>
      <c r="O15" s="103">
        <v>0.29480000000000001</v>
      </c>
      <c r="P15" s="103">
        <v>0.23653333333333335</v>
      </c>
      <c r="Q15" s="103">
        <v>0.28489999999999999</v>
      </c>
      <c r="R15" s="103">
        <v>0.23686666666666667</v>
      </c>
      <c r="S15" s="103">
        <v>0.29560000000000003</v>
      </c>
      <c r="T15" s="103">
        <v>0.22673333333333334</v>
      </c>
      <c r="U15" s="103">
        <v>0.26933333333333337</v>
      </c>
      <c r="V15" s="103">
        <v>0.24236666666666665</v>
      </c>
      <c r="W15" s="103">
        <v>0.21419999999999997</v>
      </c>
      <c r="X15" s="103">
        <v>0.31236666666666663</v>
      </c>
      <c r="Y15" s="103">
        <v>0.31456666666666666</v>
      </c>
      <c r="Z15" s="103">
        <v>0.34949999999999998</v>
      </c>
      <c r="AA15" s="103">
        <v>0.30550000000000005</v>
      </c>
      <c r="AB15" s="103">
        <f t="shared" si="0"/>
        <v>0.27403888888888889</v>
      </c>
      <c r="AC15" s="103">
        <v>0.29600000000000004</v>
      </c>
      <c r="AD15" s="103">
        <v>0.20706666666666665</v>
      </c>
      <c r="AE15" s="103">
        <v>0.27456666666666668</v>
      </c>
      <c r="AF15" s="103">
        <v>0.2814666666666667</v>
      </c>
      <c r="AG15" s="103">
        <v>0.29663178165311338</v>
      </c>
      <c r="AH15" s="103">
        <v>0.26299999999999996</v>
      </c>
      <c r="AI15" s="103">
        <v>0.2886364352731387</v>
      </c>
      <c r="AJ15" s="103">
        <v>0.31990000000000002</v>
      </c>
      <c r="AK15" s="103"/>
      <c r="AL15" s="103"/>
      <c r="AM15" s="103"/>
      <c r="AN15" s="103"/>
      <c r="AO15" s="103">
        <v>0.2985835603163754</v>
      </c>
      <c r="AP15" s="103">
        <v>0.31626235603534031</v>
      </c>
      <c r="AQ15" s="103">
        <v>0.31915191806139065</v>
      </c>
      <c r="AR15" s="103">
        <v>0.30153333333333338</v>
      </c>
      <c r="AS15" s="241">
        <v>6.3976888515076205</v>
      </c>
      <c r="AT15" s="111"/>
      <c r="AU15" s="137"/>
      <c r="AV15" s="137"/>
      <c r="AW15" s="137"/>
      <c r="AX15" s="137"/>
      <c r="AY15" s="137"/>
      <c r="AZ15" s="137"/>
      <c r="BA15" s="137"/>
      <c r="BB15" s="137"/>
      <c r="BC15" s="137"/>
      <c r="BD15" s="137"/>
      <c r="BE15" s="137"/>
      <c r="BF15" s="137"/>
      <c r="BG15" s="137"/>
      <c r="BH15" s="137"/>
      <c r="BI15" s="137"/>
      <c r="BJ15" s="137"/>
      <c r="BK15" s="185">
        <v>6.3125</v>
      </c>
      <c r="BL15" s="185">
        <v>3</v>
      </c>
      <c r="BM15" s="185">
        <v>0</v>
      </c>
      <c r="BN15" s="185">
        <v>2.5</v>
      </c>
      <c r="BO15" s="185">
        <v>0.66666666666666663</v>
      </c>
      <c r="BP15" s="185">
        <v>5.6022222222222231</v>
      </c>
      <c r="BQ15" s="185">
        <v>3.7991666666666668</v>
      </c>
      <c r="BR15" s="186">
        <v>0.5</v>
      </c>
      <c r="BS15" s="186">
        <v>3.8891666666666667</v>
      </c>
      <c r="BT15" s="185">
        <v>13.638333333333334</v>
      </c>
      <c r="BU15" s="185">
        <v>2.3333333333333335</v>
      </c>
      <c r="BV15" s="185">
        <v>6.2902777777777779</v>
      </c>
      <c r="BW15" s="188">
        <v>1</v>
      </c>
      <c r="BX15" s="188">
        <v>1.6116666666666666</v>
      </c>
      <c r="BY15" s="188">
        <v>11.166666666666666</v>
      </c>
      <c r="BZ15" s="188">
        <v>2.8333333333333335</v>
      </c>
      <c r="CA15" s="185">
        <v>5.75</v>
      </c>
      <c r="CB15" s="185">
        <v>36.666666666666664</v>
      </c>
      <c r="CC15" s="185">
        <v>14.333333333333334</v>
      </c>
      <c r="CD15" s="185">
        <v>3.1999999999999997</v>
      </c>
      <c r="CE15" s="185">
        <v>2.0566666666666666</v>
      </c>
      <c r="CF15" s="225">
        <v>1.8333333333333333</v>
      </c>
      <c r="CG15" s="225">
        <v>1.1666666666666667</v>
      </c>
      <c r="CH15" s="225">
        <v>28.223333333333333</v>
      </c>
      <c r="CI15" s="225">
        <v>0.83333333333333337</v>
      </c>
      <c r="CJ15" s="225">
        <v>1.6666666666666667</v>
      </c>
      <c r="CK15" s="185">
        <v>9.8333333333333339</v>
      </c>
      <c r="CL15" s="185">
        <v>17.5</v>
      </c>
      <c r="CM15" s="225">
        <v>1.4166666666666667</v>
      </c>
      <c r="CN15" s="225">
        <v>0.91666666666666663</v>
      </c>
      <c r="CO15" s="225" t="e">
        <f>MX_SEM!#REF!</f>
        <v>#REF!</v>
      </c>
      <c r="CP15" s="225">
        <v>2.3611111111111112</v>
      </c>
      <c r="CQ15" s="225">
        <v>0.16666666666666666</v>
      </c>
      <c r="CR15" s="225">
        <v>0.75</v>
      </c>
      <c r="CS15" s="227">
        <v>2.1388888888888888</v>
      </c>
      <c r="CT15" s="226">
        <v>1.6666666666666667</v>
      </c>
      <c r="CU15" s="226">
        <v>0</v>
      </c>
      <c r="CV15" s="225">
        <v>2</v>
      </c>
      <c r="CW15" s="225">
        <v>1.5</v>
      </c>
      <c r="CX15" s="225">
        <v>17.25</v>
      </c>
      <c r="CY15" s="225">
        <v>0.89</v>
      </c>
      <c r="CZ15" s="225">
        <v>6.5466666666666669</v>
      </c>
      <c r="DA15" s="185">
        <f>MX_SEM!H70</f>
        <v>16.09</v>
      </c>
      <c r="DB15" s="185">
        <v>3.5555555555555554</v>
      </c>
      <c r="DC15" s="225">
        <v>1.1666666666666667</v>
      </c>
      <c r="DD15" s="225">
        <v>6.2074603174603178</v>
      </c>
      <c r="DE15" s="225">
        <v>1.3466666666666667</v>
      </c>
      <c r="DF15" s="225">
        <v>2.7233333333333332</v>
      </c>
      <c r="DG15" s="225">
        <v>2.125</v>
      </c>
      <c r="DH15" s="225">
        <v>6.666666666666667</v>
      </c>
      <c r="DI15" s="185">
        <v>5.333333333333333</v>
      </c>
      <c r="DJ15" s="225">
        <v>4.5145634920634929</v>
      </c>
      <c r="DK15" s="225">
        <v>0.33333333333333331</v>
      </c>
      <c r="DL15" s="225">
        <f>MX_SEM!S70</f>
        <v>3.3219999999999996</v>
      </c>
      <c r="DM15" s="225">
        <v>2</v>
      </c>
      <c r="DN15" s="225">
        <v>0.91666666666666663</v>
      </c>
      <c r="DO15" s="225">
        <v>4.166666666666667</v>
      </c>
      <c r="DP15" s="225">
        <f>MX_SEM!AA70</f>
        <v>1</v>
      </c>
      <c r="DQ15" s="225">
        <v>1.1666666666666667</v>
      </c>
      <c r="DR15" s="225">
        <v>1.0833333333333333</v>
      </c>
      <c r="DS15" s="225">
        <v>2.1666666666666665</v>
      </c>
      <c r="DT15" s="225">
        <v>1</v>
      </c>
      <c r="DU15" s="226">
        <v>0.79166666666666663</v>
      </c>
      <c r="DV15" s="226">
        <v>3.5899022222222232</v>
      </c>
      <c r="DW15" s="226">
        <v>1.125</v>
      </c>
      <c r="DX15" s="226">
        <v>16.445555555555554</v>
      </c>
      <c r="DY15" s="226">
        <v>3.9280277777777788</v>
      </c>
      <c r="DZ15" s="226">
        <v>3</v>
      </c>
      <c r="EA15" s="226">
        <v>0.66666666666666663</v>
      </c>
      <c r="EB15" s="226">
        <v>0</v>
      </c>
      <c r="EC15" s="226">
        <v>4.25</v>
      </c>
      <c r="ED15" s="185">
        <v>25.333333333333332</v>
      </c>
      <c r="EE15" s="185">
        <v>4.4519460317460329</v>
      </c>
      <c r="EF15" s="185">
        <v>4.5266666666666664</v>
      </c>
      <c r="EG15" s="185">
        <v>8.625</v>
      </c>
      <c r="EH15" s="185">
        <v>1.2196666666666667</v>
      </c>
      <c r="EI15" s="226">
        <v>4.4364814814814819</v>
      </c>
      <c r="EJ15" s="226">
        <v>2.4916666666666667</v>
      </c>
      <c r="EK15" s="226">
        <v>4.3757181571815726</v>
      </c>
      <c r="EL15" s="226">
        <v>6</v>
      </c>
      <c r="EM15" s="226">
        <f>MX_SEM!AT70</f>
        <v>1.5549999999999999</v>
      </c>
      <c r="EN15" s="226">
        <v>1.2196666666666667</v>
      </c>
      <c r="EO15" s="185">
        <v>16.973333333333333</v>
      </c>
      <c r="EP15" s="185">
        <v>10.166666666666666</v>
      </c>
      <c r="EQ15" s="226">
        <v>1.4444444444444444</v>
      </c>
      <c r="ER15" s="226">
        <v>0</v>
      </c>
      <c r="ES15" s="226">
        <v>7.794999999999999</v>
      </c>
      <c r="ET15" s="226">
        <v>3</v>
      </c>
      <c r="EU15" s="226">
        <v>5.333333333333333</v>
      </c>
      <c r="EV15" s="226">
        <v>0.5</v>
      </c>
      <c r="EW15" s="226">
        <v>1.5566666666666666</v>
      </c>
      <c r="EX15" s="226">
        <v>2</v>
      </c>
      <c r="EY15" s="226">
        <v>5.25</v>
      </c>
      <c r="EZ15" s="226">
        <v>1.5</v>
      </c>
      <c r="FA15" s="226">
        <v>5.4722222222222223</v>
      </c>
      <c r="FB15" s="226">
        <v>1.8888888888888891</v>
      </c>
      <c r="FC15" s="226">
        <v>1.8944444444444442</v>
      </c>
      <c r="FD15" s="226">
        <v>6.5555555555555545</v>
      </c>
      <c r="FE15" s="226">
        <v>1.4716666666666667</v>
      </c>
      <c r="FF15" s="226">
        <v>3.1333333333333333</v>
      </c>
      <c r="FG15" s="226">
        <v>2</v>
      </c>
      <c r="FH15" s="185">
        <v>17.3</v>
      </c>
      <c r="FI15" s="320">
        <v>5.0555555555555598</v>
      </c>
      <c r="FJ15" s="320">
        <v>4.2615476190476196</v>
      </c>
      <c r="FK15" s="320">
        <v>0</v>
      </c>
      <c r="FL15" s="320">
        <v>1.79944444444444</v>
      </c>
      <c r="FM15" s="320">
        <v>3.7212091503267999</v>
      </c>
      <c r="FN15" s="320">
        <v>3.5163580246913582</v>
      </c>
      <c r="FO15" s="185">
        <v>8.0066666666666677</v>
      </c>
      <c r="FP15" s="320">
        <v>0.55555555555555558</v>
      </c>
      <c r="FQ15" s="320">
        <v>4.2222222222222223</v>
      </c>
      <c r="FR15" s="320">
        <v>2.5283333333333333</v>
      </c>
      <c r="FS15" s="320">
        <v>1.1100000000000001</v>
      </c>
      <c r="FT15" s="320">
        <v>3.4819444444444456</v>
      </c>
      <c r="FU15" s="320">
        <v>1.1522222222222223</v>
      </c>
      <c r="FV15" s="320">
        <v>8.0833333333333339</v>
      </c>
      <c r="FW15" s="185">
        <v>25.25</v>
      </c>
      <c r="FX15" s="320">
        <v>6.9883333333333333</v>
      </c>
      <c r="FY15" s="320">
        <v>0.91666666666666663</v>
      </c>
      <c r="FZ15" s="320">
        <v>4.2152407407407413</v>
      </c>
      <c r="GA15" s="320">
        <v>6.166666666666667</v>
      </c>
      <c r="GB15" s="226">
        <v>3.8022222222222219</v>
      </c>
      <c r="GC15" s="226">
        <v>3.4427777777777777</v>
      </c>
      <c r="GD15" s="226">
        <v>2.3333333333333335</v>
      </c>
      <c r="GE15" s="226">
        <v>7</v>
      </c>
      <c r="GF15" s="226">
        <v>2</v>
      </c>
      <c r="GG15" s="226">
        <v>0.66666666666666663</v>
      </c>
      <c r="GH15" s="226">
        <v>0</v>
      </c>
      <c r="GI15" s="226">
        <v>0</v>
      </c>
      <c r="GJ15" s="185">
        <v>53.1</v>
      </c>
      <c r="GK15" s="185">
        <v>57.31944444444445</v>
      </c>
      <c r="GL15" s="185">
        <v>12</v>
      </c>
      <c r="GM15" s="320">
        <v>1.5422222222222224</v>
      </c>
      <c r="GN15" s="226">
        <v>1.8333333333333333</v>
      </c>
      <c r="GO15" s="226">
        <v>3.1666666666666665</v>
      </c>
      <c r="GP15" s="226">
        <v>2.1777777777777776</v>
      </c>
      <c r="GQ15" s="185">
        <v>24.666666666666668</v>
      </c>
      <c r="GR15" s="226">
        <f>MX_SEM!DA70</f>
        <v>2</v>
      </c>
      <c r="GS15" s="226">
        <v>2</v>
      </c>
      <c r="GT15" s="226">
        <v>2</v>
      </c>
      <c r="GU15" s="226">
        <v>2.8047222222222223</v>
      </c>
      <c r="GV15" s="226">
        <v>6.3254647435897438</v>
      </c>
      <c r="GW15" s="226">
        <v>7</v>
      </c>
      <c r="GX15" s="226">
        <v>4.3616666666666672</v>
      </c>
      <c r="GY15" s="226">
        <v>4.1761111111111111</v>
      </c>
      <c r="GZ15" s="226">
        <v>1.1666666666666667</v>
      </c>
      <c r="HA15" s="226">
        <v>0.83333333333333337</v>
      </c>
      <c r="HB15" s="226">
        <v>4</v>
      </c>
      <c r="HC15" s="226">
        <v>0.66666666666666663</v>
      </c>
      <c r="HD15" s="226">
        <v>3.8666666666666671</v>
      </c>
      <c r="HE15" s="226">
        <v>0.72166666666666668</v>
      </c>
      <c r="HF15" s="226">
        <v>5</v>
      </c>
      <c r="HG15" s="226">
        <v>1.5</v>
      </c>
      <c r="HH15" s="226">
        <v>2.33</v>
      </c>
      <c r="HI15" s="226">
        <v>3.67</v>
      </c>
      <c r="HJ15" s="226">
        <v>0</v>
      </c>
      <c r="HK15" s="226">
        <v>5.083333333333333</v>
      </c>
      <c r="HL15" s="185">
        <v>31.944444444444443</v>
      </c>
      <c r="HM15" s="226">
        <v>6.5744444444444445</v>
      </c>
      <c r="HN15" s="185">
        <v>32.666666666666664</v>
      </c>
      <c r="HO15" s="226">
        <v>1.5</v>
      </c>
      <c r="HP15" s="226">
        <v>0.1875</v>
      </c>
      <c r="HQ15" s="226">
        <v>6.21</v>
      </c>
      <c r="HR15" s="226">
        <v>0.3</v>
      </c>
      <c r="HS15" s="226">
        <v>5.0141666666666671</v>
      </c>
      <c r="HT15" s="185">
        <v>48.333333333333336</v>
      </c>
      <c r="HU15" s="185">
        <v>9.2585555555555565</v>
      </c>
      <c r="HV15" s="226">
        <v>4.4333333333333327</v>
      </c>
      <c r="HW15" s="185">
        <v>2</v>
      </c>
      <c r="HX15" s="185">
        <v>2.7666666666666671</v>
      </c>
      <c r="HY15" s="226">
        <v>1.7333333333333334</v>
      </c>
      <c r="HZ15" s="226">
        <f>MX_SEM!EH70</f>
        <v>0.66666666666666663</v>
      </c>
      <c r="IA15" s="187">
        <f>AVERAGE(GW15:HZ15)</f>
        <v>6.5988407407407399</v>
      </c>
      <c r="IB15" s="218" t="str">
        <f>IF(HZ15&lt;=F15,"J",IF(HZ15&gt;F15*2,"L","K"))</f>
        <v>J</v>
      </c>
      <c r="IC15" s="306"/>
    </row>
    <row r="16" spans="2:264" ht="20.25" customHeight="1">
      <c r="B16" s="458" t="s">
        <v>176</v>
      </c>
      <c r="C16" s="103" t="s">
        <v>18</v>
      </c>
      <c r="D16" s="60"/>
      <c r="E16" s="5"/>
      <c r="F16" s="103">
        <v>30</v>
      </c>
      <c r="G16" s="103">
        <v>0.95140000000000002</v>
      </c>
      <c r="H16" s="103">
        <v>0.82940000000000003</v>
      </c>
      <c r="I16" s="103">
        <v>0.96040000000000003</v>
      </c>
      <c r="J16" s="103">
        <v>0.90799999999999992</v>
      </c>
      <c r="K16" s="103">
        <v>0.95239999999999991</v>
      </c>
      <c r="L16" s="103">
        <v>0.73640000000000005</v>
      </c>
      <c r="M16" s="103">
        <v>0.90359999999999996</v>
      </c>
      <c r="N16" s="103">
        <v>0.94819999999999993</v>
      </c>
      <c r="O16" s="103">
        <v>0.91299999999999992</v>
      </c>
      <c r="P16" s="103">
        <v>0.6341</v>
      </c>
      <c r="Q16" s="103">
        <v>0.60943333333333338</v>
      </c>
      <c r="R16" s="103">
        <v>0.60256666666666658</v>
      </c>
      <c r="S16" s="103">
        <v>0.63946666666666674</v>
      </c>
      <c r="T16" s="103">
        <v>0.62193333333333334</v>
      </c>
      <c r="U16" s="103">
        <v>0.6263333333333333</v>
      </c>
      <c r="V16" s="103">
        <v>0.63586666666666669</v>
      </c>
      <c r="W16" s="103">
        <v>0.89293333333333325</v>
      </c>
      <c r="X16" s="103">
        <v>0.94423333333333337</v>
      </c>
      <c r="Y16" s="103">
        <v>0.88603333333333334</v>
      </c>
      <c r="Z16" s="103">
        <v>0.93153333333333332</v>
      </c>
      <c r="AA16" s="103">
        <v>0.94580000000000009</v>
      </c>
      <c r="AB16" s="103">
        <f t="shared" si="0"/>
        <v>0.74751944444444451</v>
      </c>
      <c r="AC16" s="103">
        <v>0.89933333333333332</v>
      </c>
      <c r="AD16" s="103">
        <v>0.81453333333333333</v>
      </c>
      <c r="AE16" s="103">
        <v>0.8561333333333333</v>
      </c>
      <c r="AF16" s="103">
        <v>0.67156666666666676</v>
      </c>
      <c r="AG16" s="103">
        <v>0.95788530465949828</v>
      </c>
      <c r="AH16" s="103">
        <v>0.87790000000000001</v>
      </c>
      <c r="AI16" s="103">
        <v>0.95339605734766997</v>
      </c>
      <c r="AJ16" s="103">
        <v>0.97186666666666666</v>
      </c>
      <c r="AK16" s="103"/>
      <c r="AL16" s="103"/>
      <c r="AM16" s="103"/>
      <c r="AN16" s="103"/>
      <c r="AO16" s="103">
        <v>0.95588888888888901</v>
      </c>
      <c r="AP16" s="103">
        <v>0.63952508960573484</v>
      </c>
      <c r="AQ16" s="103">
        <v>0.61354166666666687</v>
      </c>
      <c r="AR16" s="103">
        <v>0.77496666666666669</v>
      </c>
      <c r="AS16" s="241">
        <v>3.4152159881535074</v>
      </c>
      <c r="AT16" s="135"/>
      <c r="AU16" s="137"/>
      <c r="AV16" s="135"/>
      <c r="AW16" s="137"/>
      <c r="AX16" s="137"/>
      <c r="AY16" s="135"/>
      <c r="AZ16" s="135"/>
      <c r="BA16" s="137"/>
      <c r="BB16" s="137"/>
      <c r="BC16" s="137"/>
      <c r="BD16" s="137"/>
      <c r="BE16" s="137"/>
      <c r="BF16" s="137"/>
      <c r="BG16" s="137"/>
      <c r="BH16" s="137"/>
      <c r="BI16" s="137"/>
      <c r="BJ16" s="137"/>
      <c r="BK16" s="185">
        <v>2.3431722470721019</v>
      </c>
      <c r="BL16" s="185">
        <v>2.0598124712990042</v>
      </c>
      <c r="BM16" s="185">
        <v>0</v>
      </c>
      <c r="BN16" s="185">
        <v>6.522222222222223</v>
      </c>
      <c r="BO16" s="185">
        <v>7.1302777777777786</v>
      </c>
      <c r="BP16" s="185">
        <v>5.9686666666666666</v>
      </c>
      <c r="BQ16" s="185">
        <v>3.6467493788893321</v>
      </c>
      <c r="BR16" s="185">
        <v>5.6275252525252517</v>
      </c>
      <c r="BS16" s="185">
        <v>7.5466666666666669</v>
      </c>
      <c r="BT16" s="185">
        <v>2.8569064505234714</v>
      </c>
      <c r="BU16" s="185">
        <v>7.6150000000000011</v>
      </c>
      <c r="BV16" s="185">
        <v>8.8308333333333326</v>
      </c>
      <c r="BW16" s="185">
        <v>1.4272578611182845</v>
      </c>
      <c r="BX16" s="185">
        <v>2.1249827582173579</v>
      </c>
      <c r="BY16" s="185">
        <v>0.69476653643880482</v>
      </c>
      <c r="BZ16" s="185">
        <v>82.334999999999994</v>
      </c>
      <c r="CA16" s="186">
        <v>71.444444444444443</v>
      </c>
      <c r="CB16" s="185">
        <v>1.7776727821986444</v>
      </c>
      <c r="CC16" s="185">
        <v>3.2355433564806044</v>
      </c>
      <c r="CD16" s="185">
        <v>0.82261823845936011</v>
      </c>
      <c r="CE16" s="185">
        <v>1.2601631607335491</v>
      </c>
      <c r="CF16" s="186">
        <v>5.210337635103973</v>
      </c>
      <c r="CG16" s="185">
        <v>4.4545952769714559</v>
      </c>
      <c r="CH16" s="185">
        <v>1.2917012927054479</v>
      </c>
      <c r="CI16" s="185">
        <v>2.2394422116672756</v>
      </c>
      <c r="CJ16" s="185">
        <v>0.40628212349151044</v>
      </c>
      <c r="CK16" s="185">
        <v>0.84518377693282642</v>
      </c>
      <c r="CL16" s="185">
        <v>3.6847615186890743</v>
      </c>
      <c r="CM16" s="185">
        <v>8.31</v>
      </c>
      <c r="CN16" s="185">
        <v>6.375461121232024</v>
      </c>
      <c r="CO16" s="185" t="e">
        <f>AF_SEM!#REF!</f>
        <v>#REF!</v>
      </c>
      <c r="CP16" s="185">
        <v>5.2868112298344858</v>
      </c>
      <c r="CQ16" s="185">
        <v>30</v>
      </c>
      <c r="CR16" s="185">
        <v>0.33199279711884755</v>
      </c>
      <c r="CS16" s="185">
        <v>2.5284212122544947</v>
      </c>
      <c r="CT16" s="185">
        <v>2.8282037889169138</v>
      </c>
      <c r="CU16" s="185">
        <v>30</v>
      </c>
      <c r="CV16" s="185">
        <v>1.9589371980676329</v>
      </c>
      <c r="CW16" s="185">
        <v>1.3381133954451345</v>
      </c>
      <c r="CX16" s="185">
        <v>3.4866745789999993</v>
      </c>
      <c r="CY16" s="185">
        <v>0.75039354429857619</v>
      </c>
      <c r="CZ16" s="185">
        <v>1.8583938395812367</v>
      </c>
      <c r="DA16" s="185">
        <f>AF_SEM!H52</f>
        <v>6.6666666666666666E-2</v>
      </c>
      <c r="DB16" s="185">
        <v>1.5116279069767442</v>
      </c>
      <c r="DC16" s="185">
        <v>6.6559043587080966</v>
      </c>
      <c r="DD16" s="185">
        <v>2.1681150988210094</v>
      </c>
      <c r="DE16" s="185">
        <v>0.81081081081081086</v>
      </c>
      <c r="DF16" s="185">
        <v>1.064516129032258</v>
      </c>
      <c r="DG16" s="185">
        <v>2.5462962962962963</v>
      </c>
      <c r="DH16" s="185">
        <v>1.9968948614109905</v>
      </c>
      <c r="DI16" s="185">
        <v>1.5128159262181351</v>
      </c>
      <c r="DJ16" s="185">
        <v>2.0933888658148834</v>
      </c>
      <c r="DK16" s="185">
        <v>0.92225519287833835</v>
      </c>
      <c r="DL16" s="185">
        <f>AF_SEM!S52</f>
        <v>4.2141554171070608</v>
      </c>
      <c r="DM16" s="185">
        <v>4.7220883663003059</v>
      </c>
      <c r="DN16" s="185">
        <v>2.3187350657108721</v>
      </c>
      <c r="DO16" s="185">
        <v>2.1057614661863102</v>
      </c>
      <c r="DP16" s="185">
        <f>AF_SEM!AA52</f>
        <v>3.6564667044296759</v>
      </c>
      <c r="DQ16" s="185">
        <v>2.4124309153713299</v>
      </c>
      <c r="DR16" s="185">
        <v>1.9928850126031534</v>
      </c>
      <c r="DS16" s="185">
        <v>1.9928850126031534</v>
      </c>
      <c r="DT16" s="185">
        <v>3.6564667044296759</v>
      </c>
      <c r="DU16" s="185">
        <v>4.6738195862890626</v>
      </c>
      <c r="DV16" s="185">
        <v>2.5911978656408023</v>
      </c>
      <c r="DW16" s="185">
        <v>3.7183797383428376</v>
      </c>
      <c r="DX16" s="185">
        <v>4.2758425196850398</v>
      </c>
      <c r="DY16" s="185">
        <v>2.7837519451113417</v>
      </c>
      <c r="DZ16" s="185">
        <v>8.1083437110834371</v>
      </c>
      <c r="EA16" s="185">
        <v>3.7219069811428986</v>
      </c>
      <c r="EB16" s="185">
        <v>3.011881469767173</v>
      </c>
      <c r="EC16" s="185">
        <v>2.371928649247566</v>
      </c>
      <c r="ED16" s="185">
        <v>4.0534188034188032</v>
      </c>
      <c r="EE16" s="185">
        <v>2.9413243407617009</v>
      </c>
      <c r="EF16" s="185">
        <v>0.85773907123648552</v>
      </c>
      <c r="EG16" s="185">
        <v>4.9766672299555088</v>
      </c>
      <c r="EH16" s="185">
        <v>1.227924063633653</v>
      </c>
      <c r="EI16" s="185">
        <v>2.846949205825708</v>
      </c>
      <c r="EJ16" s="185">
        <v>6.8874171347781337</v>
      </c>
      <c r="EK16" s="185">
        <v>2.9113833341556292</v>
      </c>
      <c r="EL16" s="185">
        <v>2.8146130752770588</v>
      </c>
      <c r="EM16" s="185">
        <f>AF_SEM!AT52</f>
        <v>4.4463399235658541</v>
      </c>
      <c r="EN16" s="185">
        <v>1.227924063633653</v>
      </c>
      <c r="EO16" s="185">
        <v>5.8513913859125983</v>
      </c>
      <c r="EP16" s="185">
        <v>5.0908771929824557</v>
      </c>
      <c r="EQ16" s="185">
        <v>5.1477496229260931</v>
      </c>
      <c r="ER16" s="185">
        <v>2.3108485772357725</v>
      </c>
      <c r="ES16" s="185">
        <v>3.4632922718452828</v>
      </c>
      <c r="ET16" s="185">
        <v>3.0896197583511018</v>
      </c>
      <c r="EU16" s="185">
        <v>4.3159041256769708</v>
      </c>
      <c r="EV16" s="185">
        <v>4.8913623901756988</v>
      </c>
      <c r="EW16" s="185">
        <v>4.0165078452312493</v>
      </c>
      <c r="EX16" s="185">
        <v>4.5275582140568256</v>
      </c>
      <c r="EY16" s="185">
        <v>1.6909025128916482</v>
      </c>
      <c r="EZ16" s="185">
        <v>4.8041958041958042</v>
      </c>
      <c r="FA16" s="185">
        <v>5.9542350294873732</v>
      </c>
      <c r="FB16" s="185">
        <v>2.9778191334598354</v>
      </c>
      <c r="FC16" s="185">
        <v>6.2258438800451064</v>
      </c>
      <c r="FD16" s="185">
        <v>4.1641154439303811</v>
      </c>
      <c r="FE16" s="185">
        <v>6.5201018263329971</v>
      </c>
      <c r="FF16" s="185">
        <v>2.5233059146102623</v>
      </c>
      <c r="FG16" s="185">
        <v>4.3238330474776436</v>
      </c>
      <c r="FH16" s="185">
        <v>3.0605333480078349</v>
      </c>
      <c r="FI16" s="185">
        <v>2.4899414679727983</v>
      </c>
      <c r="FJ16" s="185">
        <v>3.5649486435479658</v>
      </c>
      <c r="FK16" s="185">
        <v>2.8404692082111431</v>
      </c>
      <c r="FL16" s="185">
        <v>1.6498930785680219</v>
      </c>
      <c r="FM16" s="185">
        <v>3.2612625671460824</v>
      </c>
      <c r="FN16" s="185">
        <v>3.3865144554729047</v>
      </c>
      <c r="FO16" s="185">
        <v>2.775729179646937</v>
      </c>
      <c r="FP16" s="185">
        <v>1.4933582887183281</v>
      </c>
      <c r="FQ16" s="185">
        <v>3.5545011199449461</v>
      </c>
      <c r="FR16" s="185">
        <v>3.2977828168304359</v>
      </c>
      <c r="FS16" s="185">
        <v>1.3641882102335243</v>
      </c>
      <c r="FT16" s="185">
        <v>3.2938154917153271</v>
      </c>
      <c r="FU16" s="185">
        <v>2.1530840476190476</v>
      </c>
      <c r="FV16" s="185">
        <v>1.3878109876502507</v>
      </c>
      <c r="FW16" s="185">
        <v>1.0589599317988065</v>
      </c>
      <c r="FX16" s="185">
        <v>2.2023639065156631</v>
      </c>
      <c r="FY16" s="185">
        <v>1.120887445887446</v>
      </c>
      <c r="FZ16" s="185">
        <v>3.0496501093461736</v>
      </c>
      <c r="GA16" s="185">
        <v>3.8823685502287169</v>
      </c>
      <c r="GB16" s="185">
        <v>2.1699719178881902</v>
      </c>
      <c r="GC16" s="185">
        <v>5.1441338406080561</v>
      </c>
      <c r="GD16" s="185">
        <v>4.9361424847958295</v>
      </c>
      <c r="GE16" s="185">
        <v>5.5613662833788622</v>
      </c>
      <c r="GF16" s="185">
        <v>1.5257940957898903</v>
      </c>
      <c r="GG16" s="185">
        <v>5.9932089750157118</v>
      </c>
      <c r="GH16" s="185">
        <v>3.1951119658555087</v>
      </c>
      <c r="GI16" s="185">
        <v>1.3354167858573145</v>
      </c>
      <c r="GJ16" s="185">
        <v>3.8802511596036262</v>
      </c>
      <c r="GK16" s="185">
        <v>3.1463067116610426</v>
      </c>
      <c r="GL16" s="185">
        <v>2.1150097465886941</v>
      </c>
      <c r="GM16" s="185">
        <v>1.4680500658761531</v>
      </c>
      <c r="GN16" s="185">
        <v>3.828627500773861</v>
      </c>
      <c r="GO16" s="185">
        <v>3.1046753883557141</v>
      </c>
      <c r="GP16" s="185">
        <v>1.6567766793670406</v>
      </c>
      <c r="GQ16" s="185">
        <v>6.0683409325446087</v>
      </c>
      <c r="GR16" s="185">
        <f>AF_SEM!DA52</f>
        <v>6.541242864327927</v>
      </c>
      <c r="GS16" s="185">
        <v>6.541242864327927</v>
      </c>
      <c r="GT16" s="185">
        <v>6.541242864327927</v>
      </c>
      <c r="GU16" s="185">
        <v>3.5244989078761404</v>
      </c>
      <c r="GV16" s="185">
        <v>3.4153909558020903</v>
      </c>
      <c r="GW16" s="185">
        <v>2.6127306340162444</v>
      </c>
      <c r="GX16" s="185">
        <v>1.4824238672904919</v>
      </c>
      <c r="GY16" s="185">
        <v>2.3659500321033415</v>
      </c>
      <c r="GZ16" s="185">
        <v>3.0026955950032872</v>
      </c>
      <c r="HA16" s="185">
        <v>1.4371635571737365</v>
      </c>
      <c r="HB16" s="185">
        <v>2.0319209801852574</v>
      </c>
      <c r="HC16" s="185">
        <v>2.6147112396871317</v>
      </c>
      <c r="HD16" s="185">
        <v>1.8505421347345667</v>
      </c>
      <c r="HE16" s="185">
        <v>3.4056451612903231</v>
      </c>
      <c r="HF16" s="185">
        <v>2.8137254901960786</v>
      </c>
      <c r="HG16" s="185">
        <v>0.81418528247733624</v>
      </c>
      <c r="HH16" s="185">
        <v>4.5599999999999996</v>
      </c>
      <c r="HI16" s="185">
        <v>5.21</v>
      </c>
      <c r="HJ16" s="185">
        <v>1.2570853868090313</v>
      </c>
      <c r="HK16" s="185">
        <v>2.5309996833395254</v>
      </c>
      <c r="HL16" s="185">
        <v>3.9694076544256878</v>
      </c>
      <c r="HM16" s="185">
        <v>3.8839984175991553</v>
      </c>
      <c r="HN16" s="185">
        <v>3.3157073582121019</v>
      </c>
      <c r="HO16" s="185">
        <v>2.2755925184952481</v>
      </c>
      <c r="HP16" s="185">
        <v>2.0755831586802196</v>
      </c>
      <c r="HQ16" s="185">
        <v>1.3923611111111109</v>
      </c>
      <c r="HR16" s="185">
        <v>3.9878456623739642</v>
      </c>
      <c r="HS16" s="185">
        <v>3.6992221079255478</v>
      </c>
      <c r="HT16" s="185">
        <v>5.2439117684559475</v>
      </c>
      <c r="HU16" s="185">
        <v>2.8239671490343317</v>
      </c>
      <c r="HV16" s="185">
        <v>2.4964614144861588</v>
      </c>
      <c r="HW16" s="185">
        <v>4.3430668473351401</v>
      </c>
      <c r="HX16" s="185">
        <v>1.5698489693551718</v>
      </c>
      <c r="HY16" s="185">
        <v>1.3001307839669909</v>
      </c>
      <c r="HZ16" s="185">
        <f>AF_SEM!EH52</f>
        <v>1.3139632107023411</v>
      </c>
      <c r="IA16" s="187">
        <f t="shared" si="1"/>
        <v>2.7226949058821828</v>
      </c>
      <c r="IB16" s="75" t="str">
        <f>IF(HZ16&gt;=F16,"J",IF(HZ16&gt;F16/2,"K","L"))</f>
        <v>L</v>
      </c>
      <c r="IC16" s="306"/>
      <c r="IG16" s="59" t="s">
        <v>221</v>
      </c>
    </row>
    <row r="17" spans="2:237" ht="20.100000000000001" customHeight="1">
      <c r="B17" s="461"/>
      <c r="C17" s="103" t="s">
        <v>19</v>
      </c>
      <c r="D17" s="60"/>
      <c r="E17" s="5"/>
      <c r="F17" s="103">
        <v>4</v>
      </c>
      <c r="G17" s="103">
        <v>0.18529999999999999</v>
      </c>
      <c r="H17" s="103">
        <v>0.17190000000000003</v>
      </c>
      <c r="I17" s="103">
        <v>0.1474</v>
      </c>
      <c r="J17" s="103">
        <v>7.9500000000000001E-2</v>
      </c>
      <c r="K17" s="103">
        <v>0.1052</v>
      </c>
      <c r="L17" s="103">
        <v>9.2300000000000007E-2</v>
      </c>
      <c r="M17" s="103">
        <v>0.10349999999999999</v>
      </c>
      <c r="N17" s="103">
        <v>0.10980000000000001</v>
      </c>
      <c r="O17" s="103">
        <v>9.2300000000000007E-2</v>
      </c>
      <c r="P17" s="103">
        <v>7.0966666666666664E-2</v>
      </c>
      <c r="Q17" s="103">
        <v>6.7333333333333342E-2</v>
      </c>
      <c r="R17" s="103">
        <v>0.1221</v>
      </c>
      <c r="S17" s="103">
        <v>6.7099999999999993E-2</v>
      </c>
      <c r="T17" s="103">
        <v>7.0866666666666675E-2</v>
      </c>
      <c r="U17" s="103">
        <v>8.7333333333333332E-2</v>
      </c>
      <c r="V17" s="103">
        <v>9.2766666666666664E-2</v>
      </c>
      <c r="W17" s="103">
        <v>0.10359999999999998</v>
      </c>
      <c r="X17" s="103">
        <v>6.9999999999999993E-2</v>
      </c>
      <c r="Y17" s="103">
        <v>6.9733333333333328E-2</v>
      </c>
      <c r="Z17" s="103">
        <v>7.6799999999999993E-2</v>
      </c>
      <c r="AA17" s="103">
        <v>7.2499999999999995E-2</v>
      </c>
      <c r="AB17" s="103">
        <f t="shared" si="0"/>
        <v>8.0924999999999997E-2</v>
      </c>
      <c r="AC17" s="103">
        <v>6.7933333333333332E-2</v>
      </c>
      <c r="AD17" s="103">
        <v>7.2133333333333327E-2</v>
      </c>
      <c r="AE17" s="103">
        <v>3.0366666666666667E-2</v>
      </c>
      <c r="AF17" s="103">
        <v>3.2066666666666667E-2</v>
      </c>
      <c r="AG17" s="103">
        <v>2.8786981661102103E-2</v>
      </c>
      <c r="AH17" s="103">
        <v>3.0733333333333335E-2</v>
      </c>
      <c r="AI17" s="103">
        <v>3.7398129844290133E-2</v>
      </c>
      <c r="AJ17" s="103">
        <v>3.5366666666666664E-2</v>
      </c>
      <c r="AK17" s="103"/>
      <c r="AL17" s="103"/>
      <c r="AM17" s="103"/>
      <c r="AN17" s="103"/>
      <c r="AO17" s="103">
        <v>2.8974339816401035E-2</v>
      </c>
      <c r="AP17" s="103">
        <v>5.0918122278971571E-2</v>
      </c>
      <c r="AQ17" s="103">
        <v>8.9328154489951392E-2</v>
      </c>
      <c r="AR17" s="103">
        <v>2.9899999999999999E-2</v>
      </c>
      <c r="AS17" s="241">
        <v>22.932822782764763</v>
      </c>
      <c r="AT17" s="111"/>
      <c r="AU17" s="137"/>
      <c r="AV17" s="137"/>
      <c r="AW17" s="137"/>
      <c r="AX17" s="137"/>
      <c r="AY17" s="137"/>
      <c r="AZ17" s="137"/>
      <c r="BA17" s="137"/>
      <c r="BB17" s="137"/>
      <c r="BC17" s="137"/>
      <c r="BD17" s="137"/>
      <c r="BE17" s="137"/>
      <c r="BF17" s="137"/>
      <c r="BG17" s="137"/>
      <c r="BH17" s="137"/>
      <c r="BI17" s="137"/>
      <c r="BJ17" s="137"/>
      <c r="BK17" s="186">
        <v>3.4336507936507936</v>
      </c>
      <c r="BL17" s="185">
        <v>3.7953333333333332</v>
      </c>
      <c r="BM17" s="185">
        <v>0</v>
      </c>
      <c r="BN17" s="185">
        <v>1.0822222222222224</v>
      </c>
      <c r="BO17" s="185">
        <v>2.8680555555555558</v>
      </c>
      <c r="BP17" s="185">
        <v>3.5336666666666665</v>
      </c>
      <c r="BQ17" s="186">
        <v>1.2726666666666666</v>
      </c>
      <c r="BR17" s="186">
        <v>2.2233333333333332</v>
      </c>
      <c r="BS17" s="186">
        <v>2.6666666666666665</v>
      </c>
      <c r="BT17" s="188">
        <v>0.87888888888888894</v>
      </c>
      <c r="BU17" s="188">
        <v>1.8333333333333333</v>
      </c>
      <c r="BV17" s="188">
        <v>15.985555555555555</v>
      </c>
      <c r="BW17" s="188">
        <v>2.8238888888888893</v>
      </c>
      <c r="BX17" s="188">
        <v>4.833333333333333</v>
      </c>
      <c r="BY17" s="188">
        <v>1.0191666666666668</v>
      </c>
      <c r="BZ17" s="188">
        <v>1.2216666666666667</v>
      </c>
      <c r="CA17" s="186">
        <v>8.3888888888888893</v>
      </c>
      <c r="CB17" s="186">
        <v>1.125</v>
      </c>
      <c r="CC17" s="186">
        <v>4.4244444444444442</v>
      </c>
      <c r="CD17" s="186">
        <v>2.16</v>
      </c>
      <c r="CE17" s="186">
        <v>2.5366666666666666</v>
      </c>
      <c r="CF17" s="186">
        <v>4.916666666666667</v>
      </c>
      <c r="CG17" s="185">
        <v>6.5549999999999997</v>
      </c>
      <c r="CH17" s="185">
        <v>1.4861111111111114</v>
      </c>
      <c r="CI17" s="225">
        <v>0</v>
      </c>
      <c r="CJ17" s="225">
        <v>1.0558333333333334</v>
      </c>
      <c r="CK17" s="225">
        <v>1.5555555555555556</v>
      </c>
      <c r="CL17" s="225">
        <v>58.333333333333336</v>
      </c>
      <c r="CM17" s="185">
        <v>20.083333333333332</v>
      </c>
      <c r="CN17" s="185">
        <v>19</v>
      </c>
      <c r="CO17" s="225" t="e">
        <f>AF_SEM!#REF!</f>
        <v>#REF!</v>
      </c>
      <c r="CP17" s="225">
        <v>3.1666666666666665</v>
      </c>
      <c r="CQ17" s="225">
        <v>2</v>
      </c>
      <c r="CR17" s="225">
        <v>1.1904761904761905</v>
      </c>
      <c r="CS17" s="227">
        <v>36</v>
      </c>
      <c r="CT17" s="227">
        <v>60.723333333333329</v>
      </c>
      <c r="CU17" s="227">
        <v>2</v>
      </c>
      <c r="CV17" s="225">
        <v>1.5833333333333333</v>
      </c>
      <c r="CW17" s="225">
        <v>55.49666666666667</v>
      </c>
      <c r="CX17" s="225">
        <v>8.2777777777777768</v>
      </c>
      <c r="CY17" s="225">
        <v>1.6666666666666667</v>
      </c>
      <c r="CZ17" s="225">
        <v>21.813703703703705</v>
      </c>
      <c r="DA17" s="185">
        <f>AF_SEM!H53</f>
        <v>2</v>
      </c>
      <c r="DB17" s="185">
        <v>2.6666666666666665</v>
      </c>
      <c r="DC17" s="185">
        <v>8.4466666666666672</v>
      </c>
      <c r="DD17" s="185">
        <v>11.360158730158732</v>
      </c>
      <c r="DE17" s="185">
        <v>7.9444444444444455</v>
      </c>
      <c r="DF17" s="225">
        <v>3.6666666666666665</v>
      </c>
      <c r="DG17" s="225">
        <v>2.8333333333333335</v>
      </c>
      <c r="DH17" s="225">
        <v>5.621666666666667</v>
      </c>
      <c r="DI17" s="185">
        <v>6.791666666666667</v>
      </c>
      <c r="DJ17" s="185">
        <v>8.5951190476190487</v>
      </c>
      <c r="DK17" s="185">
        <v>6.926111111111112</v>
      </c>
      <c r="DL17" s="185">
        <f>AF_SEM!S53</f>
        <v>13.229166666666666</v>
      </c>
      <c r="DM17" s="225">
        <v>4.416666666666667</v>
      </c>
      <c r="DN17" s="225">
        <v>9.6666666666666661</v>
      </c>
      <c r="DO17" s="225">
        <v>1.6577777777777776</v>
      </c>
      <c r="DP17" s="185">
        <f>AF_SEM!AA53</f>
        <v>13.602222222222222</v>
      </c>
      <c r="DQ17" s="225">
        <v>2.5272222222222225</v>
      </c>
      <c r="DR17" s="225">
        <v>2.6555555555555554</v>
      </c>
      <c r="DS17" s="185">
        <v>34.370555555555555</v>
      </c>
      <c r="DT17" s="185">
        <v>13.602222222222222</v>
      </c>
      <c r="DU17" s="226">
        <v>2.5</v>
      </c>
      <c r="DV17" s="185">
        <v>9.1149888888888881</v>
      </c>
      <c r="DW17" s="226">
        <v>2</v>
      </c>
      <c r="DX17" s="185">
        <v>43.702222222222218</v>
      </c>
      <c r="DY17" s="185">
        <v>9.8906646825396809</v>
      </c>
      <c r="DZ17" s="185">
        <v>56.666666666666664</v>
      </c>
      <c r="EA17" s="185">
        <v>62.778333333333336</v>
      </c>
      <c r="EB17" s="185">
        <v>57.195</v>
      </c>
      <c r="EC17" s="185">
        <v>57.056666666666665</v>
      </c>
      <c r="ED17" s="185">
        <v>63.101111111111116</v>
      </c>
      <c r="EE17" s="185">
        <v>19.72009365079365</v>
      </c>
      <c r="EF17" s="185">
        <v>25.805277777777778</v>
      </c>
      <c r="EG17" s="226">
        <v>6.8280000000000003</v>
      </c>
      <c r="EH17" s="226">
        <v>6.0326666666666666</v>
      </c>
      <c r="EI17" s="185">
        <v>18.750314814814811</v>
      </c>
      <c r="EJ17" s="185">
        <v>9.1666666666666661</v>
      </c>
      <c r="EK17" s="185">
        <v>18.261722222222218</v>
      </c>
      <c r="EL17" s="185">
        <v>32.370555555555555</v>
      </c>
      <c r="EM17" s="226">
        <f>AF_SEM!AT53</f>
        <v>3.0555555555555558</v>
      </c>
      <c r="EN17" s="226">
        <v>6.0326666666666666</v>
      </c>
      <c r="EO17" s="185">
        <v>10.221666666666666</v>
      </c>
      <c r="EP17" s="226">
        <v>3.5</v>
      </c>
      <c r="EQ17" s="185">
        <v>12.764166666666668</v>
      </c>
      <c r="ER17" s="226">
        <v>4.2938888888888886</v>
      </c>
      <c r="ES17" s="226">
        <v>3.6666666666666665</v>
      </c>
      <c r="ET17" s="226">
        <v>0.75583333333333336</v>
      </c>
      <c r="EU17" s="185">
        <v>15.733333333333334</v>
      </c>
      <c r="EV17" s="226">
        <v>3.585</v>
      </c>
      <c r="EW17" s="226">
        <v>7.5824999999999996</v>
      </c>
      <c r="EX17" s="185">
        <v>11.35</v>
      </c>
      <c r="EY17" s="226">
        <v>7.3330000000000002</v>
      </c>
      <c r="EZ17" s="226">
        <v>2.085</v>
      </c>
      <c r="FA17" s="226">
        <v>3.605</v>
      </c>
      <c r="FB17" s="226">
        <v>28.75</v>
      </c>
      <c r="FC17" s="226">
        <f>AF_SEM!BJ53</f>
        <v>1.4053333333333331</v>
      </c>
      <c r="FD17" s="226">
        <v>3.1666666666666665</v>
      </c>
      <c r="FE17" s="185">
        <v>60.449999999999996</v>
      </c>
      <c r="FF17" s="185">
        <v>58.360000000000007</v>
      </c>
      <c r="FG17" s="185">
        <v>58.718888888888891</v>
      </c>
      <c r="FH17" s="185">
        <v>19.083333333333332</v>
      </c>
      <c r="FI17" s="185">
        <v>7.4725000000000001</v>
      </c>
      <c r="FJ17" s="185">
        <v>22.767539682539685</v>
      </c>
      <c r="FK17" s="185">
        <v>60</v>
      </c>
      <c r="FL17" s="320">
        <v>5.8466666666666667</v>
      </c>
      <c r="FM17" s="185">
        <v>22.76522875816994</v>
      </c>
      <c r="FN17" s="185">
        <v>21.620864197530871</v>
      </c>
      <c r="FO17" s="320">
        <v>1.642857142857143</v>
      </c>
      <c r="FP17" s="320">
        <v>3.6666666666666665</v>
      </c>
      <c r="FQ17" s="320">
        <v>1.8333333333333333</v>
      </c>
      <c r="FR17" s="320">
        <v>1.1666666666666667</v>
      </c>
      <c r="FS17" s="320">
        <v>3.3611111111111107</v>
      </c>
      <c r="FT17" s="185">
        <v>16.868591269841275</v>
      </c>
      <c r="FU17" s="320">
        <v>0.875</v>
      </c>
      <c r="FV17" s="320">
        <v>5.4916666666666671</v>
      </c>
      <c r="FW17" s="320">
        <v>2.2200000000000002</v>
      </c>
      <c r="FX17" s="320">
        <v>5.1580555555555554</v>
      </c>
      <c r="FY17" s="320">
        <v>1.6174999999999999</v>
      </c>
      <c r="FZ17" s="320">
        <v>14.120835978835986</v>
      </c>
      <c r="GA17" s="185">
        <v>9.1666666666666661</v>
      </c>
      <c r="GB17" s="185">
        <v>23.388888888888889</v>
      </c>
      <c r="GC17" s="320">
        <v>2.4733333333333332</v>
      </c>
      <c r="GD17" s="320">
        <v>5.833333333333333</v>
      </c>
      <c r="GE17" s="320">
        <v>7.166666666666667</v>
      </c>
      <c r="GF17" s="320">
        <v>1.712777777777778</v>
      </c>
      <c r="GG17" s="320">
        <v>6.666666666666667</v>
      </c>
      <c r="GH17" s="320">
        <v>1.2083333333333333</v>
      </c>
      <c r="GI17" s="320">
        <v>4.0136904761904759</v>
      </c>
      <c r="GJ17" s="320">
        <v>52.333333333333336</v>
      </c>
      <c r="GK17" s="185">
        <v>61.666666666666664</v>
      </c>
      <c r="GL17" s="185">
        <v>11.441944444444445</v>
      </c>
      <c r="GM17" s="185">
        <v>57.222499999999997</v>
      </c>
      <c r="GN17" s="185">
        <v>59.166666666666664</v>
      </c>
      <c r="GO17" s="185">
        <v>56.883333333333333</v>
      </c>
      <c r="GP17" s="185">
        <v>58.29666666666666</v>
      </c>
      <c r="GQ17" s="185">
        <v>62.666666666666664</v>
      </c>
      <c r="GR17" s="185">
        <f>AF_SEM!DA53</f>
        <v>56.666666666666664</v>
      </c>
      <c r="GS17" s="185">
        <v>56.666666666666664</v>
      </c>
      <c r="GT17" s="185">
        <v>56.666666666666664</v>
      </c>
      <c r="GU17" s="185">
        <v>56.75</v>
      </c>
      <c r="GV17" s="185">
        <v>22.990510531135534</v>
      </c>
      <c r="GW17" s="185">
        <v>58.25</v>
      </c>
      <c r="GX17" s="185">
        <v>57.390634920634916</v>
      </c>
      <c r="GY17" s="185">
        <v>57.635767195767194</v>
      </c>
      <c r="GZ17" s="185">
        <v>57.266666666666673</v>
      </c>
      <c r="HA17" s="320">
        <v>1.6875</v>
      </c>
      <c r="HB17" s="320">
        <v>5.2444444444444445</v>
      </c>
      <c r="HC17" s="185">
        <v>61.5</v>
      </c>
      <c r="HD17" s="185">
        <v>62.661111111111104</v>
      </c>
      <c r="HE17" s="185">
        <v>56.42166666666666</v>
      </c>
      <c r="HF17" s="185">
        <v>56.333333333333336</v>
      </c>
      <c r="HG17" s="185">
        <v>21.963703703703704</v>
      </c>
      <c r="HH17" s="185">
        <v>40</v>
      </c>
      <c r="HI17" s="226">
        <v>4.9000000000000004</v>
      </c>
      <c r="HJ17" s="226">
        <v>6.0316666666666663</v>
      </c>
      <c r="HK17" s="226">
        <v>17.75</v>
      </c>
      <c r="HL17" s="185">
        <v>11.433333333333332</v>
      </c>
      <c r="HM17" s="185">
        <v>10.514166666666666</v>
      </c>
      <c r="HN17" s="226">
        <v>4.5888888888888886</v>
      </c>
      <c r="HO17" s="226">
        <v>2.2555555555555555</v>
      </c>
      <c r="HP17" s="226">
        <v>3.1219999999999999</v>
      </c>
      <c r="HQ17" s="185">
        <v>51.968888888888891</v>
      </c>
      <c r="HR17" s="185">
        <v>64.265000000000001</v>
      </c>
      <c r="HS17" s="185">
        <v>58.295833333333327</v>
      </c>
      <c r="HT17" s="185">
        <v>61.930833333333332</v>
      </c>
      <c r="HU17" s="185">
        <v>34.344801146384476</v>
      </c>
      <c r="HV17" s="226">
        <v>56.526666666666671</v>
      </c>
      <c r="HW17" s="226">
        <v>57.5</v>
      </c>
      <c r="HX17" s="226">
        <v>57.37833333333333</v>
      </c>
      <c r="HY17" s="185">
        <v>57.316666666666663</v>
      </c>
      <c r="HZ17" s="185">
        <f>AF_SEM!EH53</f>
        <v>57.526388888888881</v>
      </c>
      <c r="IA17" s="187">
        <f>AVERAGE(GW17:HZ17)</f>
        <v>38.466795047031155</v>
      </c>
      <c r="IB17" s="218" t="str">
        <f>IF(HZ17&lt;=F17,"J",IF(HZ17&gt;F17*2,"L","K"))</f>
        <v>L</v>
      </c>
      <c r="IC17" s="306"/>
    </row>
    <row r="18" spans="2:237" ht="24" customHeight="1">
      <c r="B18" s="458" t="s">
        <v>71</v>
      </c>
      <c r="C18" s="103" t="s">
        <v>18</v>
      </c>
      <c r="D18" s="60"/>
      <c r="E18" s="5"/>
      <c r="F18" s="103">
        <v>30</v>
      </c>
      <c r="G18" s="103">
        <v>0.88019999999999998</v>
      </c>
      <c r="H18" s="103">
        <v>0.80290000000000006</v>
      </c>
      <c r="I18" s="103">
        <v>0.87780000000000002</v>
      </c>
      <c r="J18" s="103">
        <v>0.95</v>
      </c>
      <c r="K18" s="103">
        <v>0.79400000000000004</v>
      </c>
      <c r="L18" s="103">
        <v>0.53880000000000006</v>
      </c>
      <c r="M18" s="103">
        <v>0.92579999999999996</v>
      </c>
      <c r="N18" s="103">
        <v>0.93659999999999999</v>
      </c>
      <c r="O18" s="103">
        <v>0.82569999999999988</v>
      </c>
      <c r="P18" s="103">
        <v>0.92359999999999998</v>
      </c>
      <c r="Q18" s="103">
        <v>0.90044999999999997</v>
      </c>
      <c r="R18" s="103">
        <v>0.65934999999999999</v>
      </c>
      <c r="S18" s="103">
        <v>0.93609999999999993</v>
      </c>
      <c r="T18" s="103">
        <v>0.87145000000000006</v>
      </c>
      <c r="U18" s="103">
        <v>0.83799999999999997</v>
      </c>
      <c r="V18" s="103">
        <v>0.94525000000000003</v>
      </c>
      <c r="W18" s="103">
        <v>0.88945000000000007</v>
      </c>
      <c r="X18" s="103">
        <v>0.92469999999999997</v>
      </c>
      <c r="Y18" s="103">
        <v>0.93114999999999992</v>
      </c>
      <c r="Z18" s="103">
        <v>0.72919999999999996</v>
      </c>
      <c r="AA18" s="103">
        <v>0.91139999999999999</v>
      </c>
      <c r="AB18" s="103">
        <f t="shared" si="0"/>
        <v>0.87167500000000009</v>
      </c>
      <c r="AC18" s="103">
        <v>0.92799999999999994</v>
      </c>
      <c r="AD18" s="103">
        <v>0.92060000000000008</v>
      </c>
      <c r="AE18" s="103">
        <v>0.86160000000000003</v>
      </c>
      <c r="AF18" s="103">
        <v>0.78734999999999999</v>
      </c>
      <c r="AG18" s="103">
        <v>0.87723790322580653</v>
      </c>
      <c r="AH18" s="103">
        <v>0.94264999999999999</v>
      </c>
      <c r="AI18" s="103">
        <v>0.9329905913978489</v>
      </c>
      <c r="AJ18" s="103">
        <v>0.92359999999999998</v>
      </c>
      <c r="AK18" s="103"/>
      <c r="AL18" s="103"/>
      <c r="AM18" s="103"/>
      <c r="AN18" s="103"/>
      <c r="AO18" s="103">
        <v>0.89507638888888907</v>
      </c>
      <c r="AP18" s="103">
        <v>0.76038082437275989</v>
      </c>
      <c r="AQ18" s="103">
        <v>0.95208975507765847</v>
      </c>
      <c r="AR18" s="103">
        <v>0.95469999999999988</v>
      </c>
      <c r="AS18" s="241">
        <v>5.6954800057594719</v>
      </c>
      <c r="AT18" s="135"/>
      <c r="AU18" s="135"/>
      <c r="AV18" s="135"/>
      <c r="AW18" s="135"/>
      <c r="AX18" s="137"/>
      <c r="AY18" s="137"/>
      <c r="AZ18" s="135"/>
      <c r="BA18" s="137"/>
      <c r="BB18" s="135"/>
      <c r="BC18" s="137"/>
      <c r="BD18" s="137"/>
      <c r="BE18" s="137"/>
      <c r="BF18" s="137"/>
      <c r="BG18" s="137"/>
      <c r="BH18" s="137"/>
      <c r="BI18" s="137"/>
      <c r="BJ18" s="137"/>
      <c r="BK18" s="185">
        <v>10.002364710192122</v>
      </c>
      <c r="BL18" s="185">
        <v>2.0766398929049532</v>
      </c>
      <c r="BM18" s="185">
        <v>0</v>
      </c>
      <c r="BN18" s="185">
        <v>14.2</v>
      </c>
      <c r="BO18" s="185">
        <v>10.482500000000002</v>
      </c>
      <c r="BP18" s="185">
        <v>12.483333333333334</v>
      </c>
      <c r="BQ18" s="185">
        <v>4.8411214953271031</v>
      </c>
      <c r="BR18" s="185">
        <v>6.8066754476661835</v>
      </c>
      <c r="BS18" s="185">
        <v>16.39</v>
      </c>
      <c r="BT18" s="185">
        <v>4.3193705673758869</v>
      </c>
      <c r="BU18" s="185">
        <v>12.023333333333333</v>
      </c>
      <c r="BV18" s="185">
        <v>33.094999999999999</v>
      </c>
      <c r="BW18" s="185">
        <v>5.3398241206030157</v>
      </c>
      <c r="BX18" s="185">
        <v>5.478033561008516</v>
      </c>
      <c r="BY18" s="185">
        <v>5.2907021612892136</v>
      </c>
      <c r="BZ18" s="185">
        <v>14.85</v>
      </c>
      <c r="CA18" s="185">
        <v>33.5</v>
      </c>
      <c r="CB18" s="185">
        <v>3.7423956779521235</v>
      </c>
      <c r="CC18" s="185">
        <v>6.9827570872707065</v>
      </c>
      <c r="CD18" s="185">
        <v>5.9813466688753412</v>
      </c>
      <c r="CE18" s="185">
        <v>4.2723799044719541</v>
      </c>
      <c r="CF18" s="186">
        <v>2.3368176760451438</v>
      </c>
      <c r="CG18" s="185">
        <v>11.439680957128616</v>
      </c>
      <c r="CH18" s="185">
        <v>5.3160173160173159</v>
      </c>
      <c r="CI18" s="185">
        <v>0</v>
      </c>
      <c r="CJ18" s="185">
        <v>3.952869352869353</v>
      </c>
      <c r="CK18" s="185">
        <v>4.3379760502552021</v>
      </c>
      <c r="CL18" s="185">
        <v>9.1836621377433154</v>
      </c>
      <c r="CM18" s="185">
        <v>25.2225</v>
      </c>
      <c r="CN18" s="185">
        <v>8.1403634136382195</v>
      </c>
      <c r="CO18" s="185" t="e">
        <f>LC_SEM!#REF!</f>
        <v>#REF!</v>
      </c>
      <c r="CP18" s="185">
        <v>10.054128824880451</v>
      </c>
      <c r="CQ18" s="185">
        <v>30</v>
      </c>
      <c r="CR18" s="185">
        <v>5.8266941391941396</v>
      </c>
      <c r="CS18" s="185">
        <v>2.7838425925925927</v>
      </c>
      <c r="CT18" s="185">
        <v>1.1148809523809524</v>
      </c>
      <c r="CU18" s="185">
        <v>30</v>
      </c>
      <c r="CV18" s="185">
        <v>4.2222759509993555</v>
      </c>
      <c r="CW18" s="185">
        <v>0.98096885813148793</v>
      </c>
      <c r="CX18" s="185">
        <v>4.8030324195</v>
      </c>
      <c r="CY18" s="185">
        <v>7.0675595238095248</v>
      </c>
      <c r="CZ18" s="185">
        <v>4.2838536004803371</v>
      </c>
      <c r="DA18" s="185">
        <f>LC_SEM!H52</f>
        <v>6.9365275093766483</v>
      </c>
      <c r="DB18" s="185">
        <v>4.0147058823529411</v>
      </c>
      <c r="DC18" s="185">
        <v>1.0515177353342429</v>
      </c>
      <c r="DD18" s="185">
        <v>4.3744866461570631</v>
      </c>
      <c r="DE18" s="185">
        <v>3.912698412698413</v>
      </c>
      <c r="DF18" s="185">
        <v>2.9697382769901854</v>
      </c>
      <c r="DG18" s="185">
        <v>4.0007956786802943</v>
      </c>
      <c r="DH18" s="185">
        <v>4.4249831302568037</v>
      </c>
      <c r="DI18" s="185">
        <v>3.3744444444444444</v>
      </c>
      <c r="DJ18" s="185">
        <v>3.7181295465545969</v>
      </c>
      <c r="DK18" s="185">
        <v>2.3957805189281158</v>
      </c>
      <c r="DL18" s="185">
        <f>LC_SEM!S52</f>
        <v>7.4892087503292073</v>
      </c>
      <c r="DM18" s="185">
        <v>5.7865021356953372</v>
      </c>
      <c r="DN18" s="185">
        <v>2.4427394034536896</v>
      </c>
      <c r="DO18" s="185">
        <v>2.9265432098765434</v>
      </c>
      <c r="DP18" s="185">
        <f>LC_SEM!AA52</f>
        <v>4.6509365925347028</v>
      </c>
      <c r="DQ18" s="185">
        <v>6.8166939443535188</v>
      </c>
      <c r="DR18" s="185">
        <v>3.5935623693379792</v>
      </c>
      <c r="DS18" s="185">
        <v>8.0035017715886614</v>
      </c>
      <c r="DT18" s="185">
        <v>4.6509365925347028</v>
      </c>
      <c r="DU18" s="185">
        <v>6.7347618518595924</v>
      </c>
      <c r="DV18" s="185">
        <v>4.615076027338886</v>
      </c>
      <c r="DW18" s="185">
        <v>6.0031746031746032</v>
      </c>
      <c r="DX18" s="185">
        <v>4.7299334811529938</v>
      </c>
      <c r="DY18" s="185">
        <v>4.7919469326926185</v>
      </c>
      <c r="DZ18" s="185">
        <v>3.1934523809523809</v>
      </c>
      <c r="EA18" s="185">
        <v>8.2933546552949551</v>
      </c>
      <c r="EB18" s="185">
        <v>9.7626774847870195</v>
      </c>
      <c r="EC18" s="185">
        <v>6.3666666666666671</v>
      </c>
      <c r="ED18" s="185">
        <v>5.8395408449075328</v>
      </c>
      <c r="EE18" s="185">
        <v>5.246306561526576</v>
      </c>
      <c r="EF18" s="185">
        <v>10.963007942128398</v>
      </c>
      <c r="EG18" s="185">
        <v>8.9558823529411775</v>
      </c>
      <c r="EH18" s="185">
        <v>2.7041062801932365</v>
      </c>
      <c r="EI18" s="185">
        <v>5.536375829696655</v>
      </c>
      <c r="EJ18" s="185">
        <v>5.8270155155018681</v>
      </c>
      <c r="EK18" s="185">
        <v>5.5903262971043368</v>
      </c>
      <c r="EL18" s="185">
        <v>4.9007936507936511</v>
      </c>
      <c r="EM18" s="185">
        <f>LC_SEM!AT52</f>
        <v>4.589594552287231</v>
      </c>
      <c r="EN18" s="185">
        <v>2.7041062801932365</v>
      </c>
      <c r="EO18" s="185">
        <v>6.4662068965517241</v>
      </c>
      <c r="EP18" s="185">
        <v>8.3439814814814817</v>
      </c>
      <c r="EQ18" s="185">
        <v>3.7124183006535949</v>
      </c>
      <c r="ER18" s="185">
        <v>3.7489510489510489</v>
      </c>
      <c r="ES18" s="185">
        <v>2.6863268864933421</v>
      </c>
      <c r="ET18" s="185">
        <v>5.0372439564920031</v>
      </c>
      <c r="EU18" s="185">
        <v>7.7178960293783412</v>
      </c>
      <c r="EV18" s="185">
        <v>2.8695691766523668</v>
      </c>
      <c r="EW18" s="185">
        <v>8.8468484156437341</v>
      </c>
      <c r="EX18" s="185">
        <v>7.0673457838143738</v>
      </c>
      <c r="EY18" s="185">
        <v>4.9358512051622698</v>
      </c>
      <c r="EZ18" s="185">
        <v>5.6170318045318046</v>
      </c>
      <c r="FA18" s="185">
        <v>4.1026175076844265</v>
      </c>
      <c r="FB18" s="185">
        <v>2.9111012491033432</v>
      </c>
      <c r="FC18" s="185">
        <v>2.1746861924686192</v>
      </c>
      <c r="FD18" s="185">
        <v>5.4033807577156194</v>
      </c>
      <c r="FE18" s="185">
        <v>5.2952318715251607</v>
      </c>
      <c r="FF18" s="185">
        <v>6.1701791359325604</v>
      </c>
      <c r="FG18" s="185">
        <v>2.2767344345616265</v>
      </c>
      <c r="FH18" s="185">
        <v>8.77944018775454</v>
      </c>
      <c r="FI18" s="185">
        <v>7.8017473118279597</v>
      </c>
      <c r="FJ18" s="185">
        <v>5.3629098122091898</v>
      </c>
      <c r="FK18" s="185">
        <v>3.0483677747828701</v>
      </c>
      <c r="FL18" s="185">
        <v>7.6267293001380487</v>
      </c>
      <c r="FM18" s="185">
        <v>5.1949984841644596</v>
      </c>
      <c r="FN18" s="185">
        <v>5.2283220314164538</v>
      </c>
      <c r="FO18" s="185">
        <v>2.5092012133468149</v>
      </c>
      <c r="FP18" s="185">
        <v>2.621175</v>
      </c>
      <c r="FQ18" s="185">
        <v>9.2355650950053718</v>
      </c>
      <c r="FR18" s="185">
        <v>4.8466768854139968</v>
      </c>
      <c r="FS18" s="185">
        <v>5.2055055677072977</v>
      </c>
      <c r="FT18" s="185">
        <v>5.1173533766492074</v>
      </c>
      <c r="FU18" s="185">
        <v>4.0348022140806261</v>
      </c>
      <c r="FV18" s="185">
        <v>3.7607034578826615</v>
      </c>
      <c r="FW18" s="185">
        <v>12.581933597434446</v>
      </c>
      <c r="FX18" s="185">
        <v>5.3881476138959012</v>
      </c>
      <c r="FY18" s="185">
        <v>3.6014652014652011</v>
      </c>
      <c r="FZ18" s="185">
        <v>5.1938563477768627</v>
      </c>
      <c r="GA18" s="185">
        <v>7.7402146464646471</v>
      </c>
      <c r="GB18" s="185">
        <v>14.059063069603901</v>
      </c>
      <c r="GC18" s="185">
        <v>3.8370221327967808</v>
      </c>
      <c r="GD18" s="185">
        <v>6.0288870008496183</v>
      </c>
      <c r="GE18" s="185">
        <v>6.5987608044137485</v>
      </c>
      <c r="GF18" s="185">
        <v>2.3431885479843024</v>
      </c>
      <c r="GG18" s="185">
        <v>5.1876275510204088</v>
      </c>
      <c r="GH18" s="185">
        <v>13.07502358556351</v>
      </c>
      <c r="GI18" s="185">
        <v>3.5663580246913584</v>
      </c>
      <c r="GJ18" s="185">
        <v>3.2820890519339398</v>
      </c>
      <c r="GK18" s="185">
        <v>4.5495401337792636</v>
      </c>
      <c r="GL18" s="185">
        <v>3.2333333333333334</v>
      </c>
      <c r="GM18" s="185">
        <v>6.2565496624319819</v>
      </c>
      <c r="GN18" s="226">
        <v>15.303613053613052</v>
      </c>
      <c r="GO18" s="226">
        <v>9.1769230769230781</v>
      </c>
      <c r="GP18" s="185">
        <v>1.5984375</v>
      </c>
      <c r="GQ18" s="185">
        <v>11.872448269624144</v>
      </c>
      <c r="GR18" s="185">
        <f>LC_SEM!DA52</f>
        <v>3.7844598327020198</v>
      </c>
      <c r="GS18" s="185">
        <v>3.7844598327020198</v>
      </c>
      <c r="GT18" s="185">
        <v>3.7844598327020198</v>
      </c>
      <c r="GU18" s="185">
        <v>1.7407464185634218</v>
      </c>
      <c r="GV18" s="185">
        <v>5.5521255096992927</v>
      </c>
      <c r="GW18" s="185">
        <v>5.3945725395584665</v>
      </c>
      <c r="GX18" s="185">
        <v>3.7853565161336533</v>
      </c>
      <c r="GY18" s="185">
        <v>5.5817717680487204</v>
      </c>
      <c r="GZ18" s="185">
        <v>10.790644545576642</v>
      </c>
      <c r="HA18" s="185">
        <v>5.1083858560251763</v>
      </c>
      <c r="HB18" s="185">
        <v>8.9539354637117459</v>
      </c>
      <c r="HC18" s="185">
        <v>11.706521739130434</v>
      </c>
      <c r="HD18" s="185">
        <v>4.0107801418439717</v>
      </c>
      <c r="HE18" s="185">
        <v>2.0632575757575755</v>
      </c>
      <c r="HF18" s="185">
        <v>3.9483116915055829</v>
      </c>
      <c r="HG18" s="185">
        <v>4.2372207761677494</v>
      </c>
      <c r="HH18" s="185">
        <v>8.76</v>
      </c>
      <c r="HI18" s="185">
        <v>8.08</v>
      </c>
      <c r="HJ18" s="185">
        <v>3.0699472096530922</v>
      </c>
      <c r="HK18" s="185">
        <v>2.9137700534759361</v>
      </c>
      <c r="HL18" s="185">
        <v>7.6365222734255003</v>
      </c>
      <c r="HM18" s="185">
        <v>5.6227678571428577</v>
      </c>
      <c r="HN18" s="185">
        <v>3.0387346640009598</v>
      </c>
      <c r="HO18" s="185">
        <v>3.7351475574141446</v>
      </c>
      <c r="HP18" s="185">
        <v>2.6714799198417656</v>
      </c>
      <c r="HQ18" s="185">
        <v>8.5139774735306641</v>
      </c>
      <c r="HR18" s="185">
        <v>9.3921997448514674</v>
      </c>
      <c r="HS18" s="185">
        <v>1.5435318865692416</v>
      </c>
      <c r="HT18" s="185">
        <v>7.4801462904911187</v>
      </c>
      <c r="HU18" s="185">
        <v>9.0827753249316601</v>
      </c>
      <c r="HV18" s="185">
        <v>1.6745049504950495</v>
      </c>
      <c r="HW18" s="185">
        <v>3.3497474747474745</v>
      </c>
      <c r="HX18" s="185">
        <v>5.122878319181182</v>
      </c>
      <c r="HY18" s="185">
        <v>7.9899018232819063</v>
      </c>
      <c r="HZ18" s="185">
        <f>LC_SEM!EH52</f>
        <v>2.1642191142191143</v>
      </c>
      <c r="IA18" s="187">
        <f>AVERAGE(GW18:HZ18)</f>
        <v>5.5807670183570952</v>
      </c>
      <c r="IB18" s="75" t="str">
        <f>IF(HZ18&gt;=F18,"J",IF(HZ18&gt;F18/2,"K","L"))</f>
        <v>L</v>
      </c>
      <c r="IC18" s="306"/>
    </row>
    <row r="19" spans="2:237" ht="20.100000000000001" customHeight="1">
      <c r="B19" s="461"/>
      <c r="C19" s="103" t="s">
        <v>19</v>
      </c>
      <c r="D19" s="60"/>
      <c r="E19" s="5"/>
      <c r="F19" s="103">
        <v>4</v>
      </c>
      <c r="G19" s="103">
        <v>0.1479</v>
      </c>
      <c r="H19" s="103">
        <v>0.15509999999999999</v>
      </c>
      <c r="I19" s="103">
        <v>0.1593</v>
      </c>
      <c r="J19" s="103">
        <v>5.0300000000000004E-2</v>
      </c>
      <c r="K19" s="103">
        <v>5.6500000000000002E-2</v>
      </c>
      <c r="L19" s="103">
        <v>6.0700000000000004E-2</v>
      </c>
      <c r="M19" s="103">
        <v>5.33E-2</v>
      </c>
      <c r="N19" s="103">
        <v>7.4400000000000008E-2</v>
      </c>
      <c r="O19" s="103">
        <v>6.7900000000000002E-2</v>
      </c>
      <c r="P19" s="103">
        <v>5.2999999999999999E-2</v>
      </c>
      <c r="Q19" s="103">
        <v>0.111</v>
      </c>
      <c r="R19" s="103">
        <v>0.13319999999999999</v>
      </c>
      <c r="S19" s="103">
        <v>0.10085</v>
      </c>
      <c r="T19" s="103">
        <v>8.345000000000001E-2</v>
      </c>
      <c r="U19" s="103">
        <v>0.24099999999999999</v>
      </c>
      <c r="V19" s="103">
        <v>0.14555000000000001</v>
      </c>
      <c r="W19" s="103">
        <v>6.8599999999999994E-2</v>
      </c>
      <c r="X19" s="103">
        <v>0.13655</v>
      </c>
      <c r="Y19" s="103">
        <v>0.12720000000000001</v>
      </c>
      <c r="Z19" s="103">
        <v>0.15055000000000002</v>
      </c>
      <c r="AA19" s="103">
        <v>0.15790000000000001</v>
      </c>
      <c r="AB19" s="103">
        <f t="shared" si="0"/>
        <v>0.12573749999999997</v>
      </c>
      <c r="AC19" s="103">
        <v>0.16644999999999999</v>
      </c>
      <c r="AD19" s="103">
        <v>0.13200000000000001</v>
      </c>
      <c r="AE19" s="103">
        <v>5.2100000000000007E-2</v>
      </c>
      <c r="AF19" s="103">
        <v>6.1050000000000007E-2</v>
      </c>
      <c r="AG19" s="103">
        <v>6.0311195918048399E-2</v>
      </c>
      <c r="AH19" s="103">
        <v>4.9250000000000002E-2</v>
      </c>
      <c r="AI19" s="103">
        <v>7.6343189905292652E-2</v>
      </c>
      <c r="AJ19" s="103">
        <v>7.4050000000000005E-2</v>
      </c>
      <c r="AK19" s="103"/>
      <c r="AL19" s="103"/>
      <c r="AM19" s="103"/>
      <c r="AN19" s="103"/>
      <c r="AO19" s="103">
        <v>3.9425672988835453E-2</v>
      </c>
      <c r="AP19" s="103">
        <v>3.6110523255520367E-2</v>
      </c>
      <c r="AQ19" s="103">
        <v>1.5925435035467232E-2</v>
      </c>
      <c r="AR19" s="103">
        <v>2.6400000000000003E-2</v>
      </c>
      <c r="AS19" s="241">
        <v>12.951788731618588</v>
      </c>
      <c r="AT19" s="111"/>
      <c r="AU19" s="137"/>
      <c r="AV19" s="137"/>
      <c r="AW19" s="137"/>
      <c r="AX19" s="137"/>
      <c r="AY19" s="137"/>
      <c r="AZ19" s="137"/>
      <c r="BA19" s="137"/>
      <c r="BB19" s="137"/>
      <c r="BC19" s="137"/>
      <c r="BD19" s="137"/>
      <c r="BE19" s="137"/>
      <c r="BF19" s="137"/>
      <c r="BG19" s="137"/>
      <c r="BH19" s="137"/>
      <c r="BI19" s="137"/>
      <c r="BJ19" s="137"/>
      <c r="BK19" s="188">
        <v>1.5</v>
      </c>
      <c r="BL19" s="185">
        <v>42.6875</v>
      </c>
      <c r="BM19" s="185">
        <v>4.5</v>
      </c>
      <c r="BN19" s="190">
        <v>15.25</v>
      </c>
      <c r="BO19" s="190">
        <v>9.5</v>
      </c>
      <c r="BP19" s="190">
        <v>14.9175</v>
      </c>
      <c r="BQ19" s="185">
        <v>9</v>
      </c>
      <c r="BR19" s="185">
        <v>9.25</v>
      </c>
      <c r="BS19" s="188">
        <v>1</v>
      </c>
      <c r="BT19" s="185">
        <v>35.29</v>
      </c>
      <c r="BU19" s="186">
        <v>2</v>
      </c>
      <c r="BV19" s="186">
        <v>4.25</v>
      </c>
      <c r="BW19" s="186">
        <v>3.125</v>
      </c>
      <c r="BX19" s="186">
        <v>2.5</v>
      </c>
      <c r="BY19" s="186">
        <v>5.7249999999999996</v>
      </c>
      <c r="BZ19" s="186">
        <v>1.95</v>
      </c>
      <c r="CA19" s="186">
        <v>8</v>
      </c>
      <c r="CB19" s="185">
        <v>3.416666666666667</v>
      </c>
      <c r="CC19" s="185">
        <v>1.5</v>
      </c>
      <c r="CD19" s="185">
        <v>2.5425</v>
      </c>
      <c r="CE19" s="188">
        <v>4.0750000000000002</v>
      </c>
      <c r="CF19" s="186">
        <v>5.6383333333333336</v>
      </c>
      <c r="CG19" s="185">
        <v>6</v>
      </c>
      <c r="CH19" s="185">
        <v>21.085000000000001</v>
      </c>
      <c r="CI19" s="225">
        <v>0</v>
      </c>
      <c r="CJ19" s="225">
        <v>0</v>
      </c>
      <c r="CK19" s="185">
        <v>11</v>
      </c>
      <c r="CL19" s="185">
        <v>17</v>
      </c>
      <c r="CM19" s="185">
        <v>7.875</v>
      </c>
      <c r="CN19" s="185">
        <v>12.55</v>
      </c>
      <c r="CO19" s="185" t="e">
        <f>LC_SEM!#REF!</f>
        <v>#REF!</v>
      </c>
      <c r="CP19" s="185">
        <v>5.8</v>
      </c>
      <c r="CQ19" s="185">
        <v>2</v>
      </c>
      <c r="CR19" s="185">
        <v>19.041249999999998</v>
      </c>
      <c r="CS19" s="185">
        <v>19.666666666666668</v>
      </c>
      <c r="CT19" s="185">
        <v>87.048333333333332</v>
      </c>
      <c r="CU19" s="185">
        <v>2</v>
      </c>
      <c r="CV19" s="185">
        <v>8.4166666666666679</v>
      </c>
      <c r="CW19" s="185">
        <v>9.25</v>
      </c>
      <c r="CX19" s="185">
        <v>7.835</v>
      </c>
      <c r="CY19" s="185">
        <v>12.875</v>
      </c>
      <c r="CZ19" s="185">
        <v>9.9866666666666664</v>
      </c>
      <c r="DA19" s="185">
        <f>LC_SEM!H53</f>
        <v>9.8350000000000009</v>
      </c>
      <c r="DB19" s="185">
        <v>22.5</v>
      </c>
      <c r="DC19" s="185">
        <v>56.598749999999995</v>
      </c>
      <c r="DD19" s="185">
        <v>17.065178571428572</v>
      </c>
      <c r="DE19" s="185">
        <v>84.334999999999994</v>
      </c>
      <c r="DF19" s="185">
        <v>19.326666666666668</v>
      </c>
      <c r="DG19" s="185">
        <v>4.25</v>
      </c>
      <c r="DH19" s="185">
        <v>9.25</v>
      </c>
      <c r="DI19" s="185">
        <v>9.3060000000000009</v>
      </c>
      <c r="DJ19" s="185">
        <v>22.557928571428565</v>
      </c>
      <c r="DK19" s="185">
        <v>4.177083333333333</v>
      </c>
      <c r="DL19" s="225">
        <f>LC_SEM!S53</f>
        <v>2.9175</v>
      </c>
      <c r="DM19" s="185">
        <v>14.8125</v>
      </c>
      <c r="DN19" s="225">
        <v>7.8650000000000002</v>
      </c>
      <c r="DO19" s="225">
        <v>4.3719999999999999</v>
      </c>
      <c r="DP19" s="185">
        <f>LC_SEM!AA53</f>
        <v>13.875</v>
      </c>
      <c r="DQ19" s="225">
        <v>6.5</v>
      </c>
      <c r="DR19" s="225">
        <v>4.854166666666667</v>
      </c>
      <c r="DS19" s="225">
        <v>6.8125</v>
      </c>
      <c r="DT19" s="225">
        <v>13.875</v>
      </c>
      <c r="DU19" s="226">
        <v>5.6462500000000002</v>
      </c>
      <c r="DV19" s="185">
        <v>16.165836666666667</v>
      </c>
      <c r="DW19" s="226">
        <v>4.5</v>
      </c>
      <c r="DX19" s="320">
        <v>1.7083333333333333</v>
      </c>
      <c r="DY19" s="185">
        <v>14.860241071428572</v>
      </c>
      <c r="DZ19" s="320">
        <v>2.875</v>
      </c>
      <c r="EA19" s="185">
        <v>29.46</v>
      </c>
      <c r="EB19" s="185">
        <v>19.407499999999999</v>
      </c>
      <c r="EC19" s="185">
        <v>2.5</v>
      </c>
      <c r="ED19" s="226">
        <v>7.5425000000000004</v>
      </c>
      <c r="EE19" s="226">
        <v>14.32305</v>
      </c>
      <c r="EF19" s="226">
        <v>1</v>
      </c>
      <c r="EG19" s="226">
        <v>3.25</v>
      </c>
      <c r="EH19" s="185">
        <v>33.392000000000003</v>
      </c>
      <c r="EI19" s="185">
        <v>13.989070512820513</v>
      </c>
      <c r="EJ19" s="185">
        <v>3.8466666666666667</v>
      </c>
      <c r="EK19" s="185">
        <v>13.43033536585366</v>
      </c>
      <c r="EL19" s="185">
        <v>1.75</v>
      </c>
      <c r="EM19" s="226">
        <f>LC_SEM!AT53</f>
        <v>4.6124999999999998</v>
      </c>
      <c r="EN19" s="226">
        <v>33.392000000000003</v>
      </c>
      <c r="EO19" s="185">
        <v>12.914999999999999</v>
      </c>
      <c r="EP19" s="226">
        <v>0.83250000000000002</v>
      </c>
      <c r="EQ19" s="226">
        <v>5.9795833333333341</v>
      </c>
      <c r="ER19" s="226">
        <v>4.6875</v>
      </c>
      <c r="ES19" s="185">
        <v>11.0425</v>
      </c>
      <c r="ET19" s="226">
        <v>1.8425</v>
      </c>
      <c r="EU19" s="226">
        <v>6.7997571523619422</v>
      </c>
      <c r="EV19" s="226">
        <v>2.5075000000000003</v>
      </c>
      <c r="EW19" s="226">
        <v>5.335</v>
      </c>
      <c r="EX19" s="226">
        <v>2</v>
      </c>
      <c r="EY19" s="226">
        <v>2.3250000000000002</v>
      </c>
      <c r="EZ19" s="226">
        <v>7.0625</v>
      </c>
      <c r="FA19" s="185">
        <v>15.416666666666668</v>
      </c>
      <c r="FB19" s="185">
        <v>18.028333333333332</v>
      </c>
      <c r="FC19" s="185">
        <v>84.65625</v>
      </c>
      <c r="FD19" s="185">
        <v>10.166666666666668</v>
      </c>
      <c r="FE19" s="226">
        <v>6.208333333333333</v>
      </c>
      <c r="FF19" s="226">
        <v>5.8962500000000002</v>
      </c>
      <c r="FG19" s="185">
        <v>10.933333333333334</v>
      </c>
      <c r="FH19" s="226">
        <v>5.2771969696969698</v>
      </c>
      <c r="FI19" s="320">
        <v>2.875</v>
      </c>
      <c r="FJ19" s="185">
        <v>13.062895021645023</v>
      </c>
      <c r="FK19" s="320">
        <v>4.8333333333333339</v>
      </c>
      <c r="FL19" s="185">
        <v>8.5833333333333321</v>
      </c>
      <c r="FM19" s="185">
        <v>11.786109625668452</v>
      </c>
      <c r="FN19" s="185">
        <v>11.184103535353536</v>
      </c>
      <c r="FO19" s="320">
        <v>3.0355000000000003</v>
      </c>
      <c r="FP19" s="320">
        <v>6.75</v>
      </c>
      <c r="FQ19" s="320">
        <v>3</v>
      </c>
      <c r="FR19" s="320">
        <v>6.9749999999999996</v>
      </c>
      <c r="FS19" s="320">
        <v>3.5750000000000002</v>
      </c>
      <c r="FT19" s="320">
        <v>9.4645568181818192</v>
      </c>
      <c r="FU19" s="320">
        <v>3.0095000000000001</v>
      </c>
      <c r="FV19" s="320">
        <v>4.88</v>
      </c>
      <c r="FW19" s="320">
        <v>1.375</v>
      </c>
      <c r="FX19" s="185">
        <v>9.7916666666666661</v>
      </c>
      <c r="FY19" s="320">
        <v>3.958333333333333</v>
      </c>
      <c r="FZ19" s="320">
        <v>8.4151843434343441</v>
      </c>
      <c r="GA19" s="185">
        <v>8.25</v>
      </c>
      <c r="GB19" s="226">
        <v>3.5</v>
      </c>
      <c r="GC19" s="185">
        <v>60.155000000000001</v>
      </c>
      <c r="GD19" s="185">
        <v>37.083333333333336</v>
      </c>
      <c r="GE19" s="226">
        <v>5.541666666666667</v>
      </c>
      <c r="GF19" s="226">
        <v>2.3605</v>
      </c>
      <c r="GG19" s="226">
        <v>3.5125000000000002</v>
      </c>
      <c r="GH19" s="185">
        <v>13</v>
      </c>
      <c r="GI19" s="226">
        <v>6.82</v>
      </c>
      <c r="GJ19" s="226">
        <v>5.2816666666666663</v>
      </c>
      <c r="GK19" s="185">
        <v>9.5625</v>
      </c>
      <c r="GL19" s="185">
        <v>4.78125</v>
      </c>
      <c r="GM19" s="320">
        <v>6.5750000000000002</v>
      </c>
      <c r="GN19" s="320">
        <v>0</v>
      </c>
      <c r="GO19" s="320">
        <v>13</v>
      </c>
      <c r="GP19" s="185">
        <v>70.160000000000011</v>
      </c>
      <c r="GQ19" s="185">
        <v>10.5</v>
      </c>
      <c r="GR19" s="226">
        <f>LC_SEM!DA53</f>
        <v>49.5</v>
      </c>
      <c r="GS19" s="185">
        <v>49.5</v>
      </c>
      <c r="GT19" s="185">
        <v>49.5</v>
      </c>
      <c r="GU19" s="226">
        <v>6.5368750000000002</v>
      </c>
      <c r="GV19" s="226">
        <v>13.346009396853145</v>
      </c>
      <c r="GW19" s="185">
        <v>13.638689064741349</v>
      </c>
      <c r="GX19" s="226">
        <v>3.3183333333333334</v>
      </c>
      <c r="GY19" s="226">
        <v>6.0088888888888876</v>
      </c>
      <c r="GZ19" s="226">
        <v>5.5</v>
      </c>
      <c r="HA19" s="226">
        <v>6.95</v>
      </c>
      <c r="HB19" s="227">
        <v>8.4716666666666676</v>
      </c>
      <c r="HC19" s="226">
        <v>1</v>
      </c>
      <c r="HD19" s="185">
        <v>9.89</v>
      </c>
      <c r="HE19" s="226">
        <v>6.0558333333333341</v>
      </c>
      <c r="HF19" s="226">
        <v>3.85</v>
      </c>
      <c r="HG19" s="226">
        <v>4.5216666666666665</v>
      </c>
      <c r="HH19" s="185">
        <v>8.75</v>
      </c>
      <c r="HI19" s="185">
        <v>15.17</v>
      </c>
      <c r="HJ19" s="226">
        <v>1.45</v>
      </c>
      <c r="HK19" s="226">
        <v>2.7749999999999999</v>
      </c>
      <c r="HL19" s="226">
        <v>0.58333333333333337</v>
      </c>
      <c r="HM19" s="226">
        <v>1.56125</v>
      </c>
      <c r="HN19" s="226">
        <v>1.25</v>
      </c>
      <c r="HO19" s="226">
        <v>3.6749999999999998</v>
      </c>
      <c r="HP19" s="226">
        <v>6.0349999999999993</v>
      </c>
      <c r="HQ19" s="185">
        <v>21.125</v>
      </c>
      <c r="HR19" s="226">
        <v>2.2925</v>
      </c>
      <c r="HS19" s="226">
        <v>4.9058333333333337</v>
      </c>
      <c r="HT19" s="185">
        <v>8.7616666666666667</v>
      </c>
      <c r="HU19" s="185">
        <v>5.2985590277777783</v>
      </c>
      <c r="HV19" s="185">
        <v>1.6083333333333334</v>
      </c>
      <c r="HW19" s="226">
        <v>12.861666666666668</v>
      </c>
      <c r="HX19" s="185">
        <v>1.875</v>
      </c>
      <c r="HY19" s="226">
        <v>1.675</v>
      </c>
      <c r="HZ19" s="226">
        <f>LC_SEM!EH53</f>
        <v>7.1966666666666672</v>
      </c>
      <c r="IA19" s="187">
        <f>AVERAGE(GW19:HZ19)</f>
        <v>5.9351628993802672</v>
      </c>
      <c r="IB19" s="218" t="str">
        <f>IF(HZ19&lt;=F19,"J",IF(HZ19&gt;F19*2,"L","K"))</f>
        <v>K</v>
      </c>
      <c r="IC19" s="306"/>
    </row>
    <row r="20" spans="2:237" ht="20.25" customHeight="1">
      <c r="IC20" s="306"/>
    </row>
    <row r="21" spans="2:237" ht="20.100000000000001" hidden="1" customHeight="1">
      <c r="IC21" s="306"/>
    </row>
    <row r="22" spans="2:237" hidden="1">
      <c r="CA22" s="59" t="s">
        <v>226</v>
      </c>
      <c r="IC22" s="306"/>
    </row>
    <row r="23" spans="2:237" hidden="1">
      <c r="IC23" s="306"/>
    </row>
    <row r="24" spans="2:237" hidden="1">
      <c r="AY24" s="59" t="s">
        <v>80</v>
      </c>
      <c r="IC24" s="306"/>
    </row>
    <row r="25" spans="2:237" hidden="1">
      <c r="IC25" s="306"/>
    </row>
    <row r="26" spans="2:237" hidden="1"/>
    <row r="27" spans="2:237" hidden="1"/>
    <row r="28" spans="2:237" hidden="1"/>
    <row r="29" spans="2:237" hidden="1"/>
    <row r="30" spans="2:237" hidden="1"/>
    <row r="31" spans="2:237" ht="18" thickBot="1">
      <c r="B31" s="495" t="str">
        <f>C3</f>
        <v>PROMEDIOS GENERALES EQUIPOS PRODUCCION DE MTBF / MTTR SEM 30</v>
      </c>
      <c r="C31" s="495"/>
      <c r="D31" s="495"/>
      <c r="E31" s="495"/>
      <c r="F31" s="495"/>
      <c r="G31" s="495"/>
      <c r="H31" s="495"/>
      <c r="I31" s="495"/>
      <c r="J31" s="495"/>
      <c r="K31" s="495"/>
      <c r="L31" s="495"/>
      <c r="M31" s="495"/>
      <c r="N31" s="495"/>
      <c r="O31" s="495"/>
      <c r="P31" s="495"/>
      <c r="Q31" s="495"/>
      <c r="R31" s="495"/>
      <c r="S31" s="495"/>
      <c r="T31" s="495"/>
      <c r="U31" s="495"/>
      <c r="V31" s="495"/>
      <c r="W31" s="495"/>
      <c r="X31" s="495"/>
      <c r="Y31" s="495"/>
      <c r="Z31" s="495"/>
      <c r="AA31" s="495"/>
      <c r="AB31" s="495"/>
      <c r="AC31" s="495"/>
      <c r="AD31" s="495"/>
      <c r="AE31" s="495"/>
      <c r="AF31" s="495"/>
      <c r="AG31" s="495"/>
      <c r="AH31" s="495"/>
      <c r="AI31" s="495"/>
      <c r="AJ31" s="495"/>
      <c r="AK31" s="495"/>
      <c r="AL31" s="495"/>
      <c r="AM31" s="495"/>
      <c r="AN31" s="495"/>
      <c r="AO31" s="495"/>
      <c r="AP31" s="495"/>
      <c r="AQ31" s="495"/>
      <c r="AR31" s="495"/>
      <c r="AS31" s="495"/>
      <c r="AT31" s="495"/>
      <c r="AU31" s="495"/>
      <c r="AV31" s="495"/>
      <c r="AW31" s="495"/>
      <c r="AX31" s="495"/>
      <c r="AY31" s="495"/>
      <c r="AZ31" s="495"/>
      <c r="BA31" s="495"/>
      <c r="BB31" s="495"/>
      <c r="BC31" s="495"/>
      <c r="BD31" s="495"/>
      <c r="BE31" s="495"/>
      <c r="BF31" s="495"/>
      <c r="BG31" s="495"/>
      <c r="BH31" s="495"/>
      <c r="BI31" s="495"/>
      <c r="BJ31" s="495"/>
      <c r="BK31" s="495"/>
      <c r="BL31" s="495"/>
      <c r="BM31" s="495"/>
      <c r="BN31" s="495"/>
      <c r="BO31" s="495"/>
      <c r="BP31" s="495"/>
      <c r="BQ31" s="495"/>
      <c r="BR31" s="495"/>
      <c r="BS31" s="495"/>
      <c r="BT31" s="495"/>
      <c r="BU31" s="495"/>
      <c r="BV31" s="495"/>
      <c r="BW31" s="495"/>
      <c r="BX31" s="495"/>
      <c r="BY31" s="495"/>
      <c r="BZ31" s="495"/>
      <c r="CA31" s="495"/>
      <c r="CB31" s="495"/>
      <c r="CC31" s="495"/>
      <c r="CD31" s="495"/>
      <c r="CE31" s="495"/>
      <c r="CF31" s="495"/>
      <c r="CG31" s="495"/>
      <c r="CH31" s="495"/>
      <c r="CI31" s="495"/>
      <c r="CJ31" s="495"/>
      <c r="CK31" s="495"/>
      <c r="CL31" s="495"/>
      <c r="CM31" s="495"/>
      <c r="CN31" s="495"/>
      <c r="CO31" s="495"/>
      <c r="CP31" s="495"/>
      <c r="CQ31" s="495"/>
      <c r="CR31" s="495"/>
      <c r="CS31" s="495"/>
      <c r="CT31" s="495"/>
      <c r="CU31" s="495"/>
      <c r="CV31" s="495"/>
      <c r="CW31" s="495"/>
      <c r="CX31" s="495"/>
      <c r="CY31" s="495"/>
      <c r="CZ31" s="495"/>
      <c r="DA31" s="495"/>
      <c r="DB31" s="495"/>
      <c r="DC31" s="495"/>
      <c r="DD31" s="495"/>
      <c r="DE31" s="495"/>
      <c r="DF31" s="495"/>
      <c r="DG31" s="495"/>
      <c r="DH31" s="495"/>
      <c r="DI31" s="495"/>
      <c r="DJ31" s="495"/>
      <c r="DK31" s="495"/>
      <c r="DL31" s="495"/>
      <c r="DM31" s="495"/>
      <c r="DN31" s="495"/>
      <c r="DO31" s="495"/>
      <c r="DP31" s="495"/>
      <c r="DQ31" s="495"/>
      <c r="DR31" s="495"/>
      <c r="DS31" s="495"/>
      <c r="DT31" s="495"/>
      <c r="DU31" s="495"/>
      <c r="DV31" s="495"/>
      <c r="DW31" s="495"/>
      <c r="DX31" s="495"/>
      <c r="DY31" s="495"/>
      <c r="DZ31" s="495"/>
      <c r="EA31" s="495"/>
      <c r="EB31" s="495"/>
      <c r="EC31" s="495"/>
      <c r="ED31" s="495"/>
      <c r="EE31" s="495"/>
      <c r="EF31" s="495"/>
      <c r="EG31" s="495"/>
      <c r="EH31" s="495"/>
      <c r="EI31" s="495"/>
      <c r="EJ31" s="495"/>
      <c r="EK31" s="495"/>
      <c r="EL31" s="495"/>
      <c r="EM31" s="495"/>
      <c r="EN31" s="495"/>
      <c r="EO31" s="495"/>
      <c r="EP31" s="495"/>
      <c r="EQ31" s="495"/>
      <c r="ER31" s="495"/>
      <c r="ES31" s="495"/>
      <c r="ET31" s="495"/>
      <c r="EU31" s="495"/>
      <c r="EV31" s="495"/>
      <c r="EW31" s="495"/>
      <c r="EX31" s="495"/>
      <c r="EY31" s="495"/>
      <c r="EZ31" s="495"/>
      <c r="FA31" s="495"/>
      <c r="FB31" s="495"/>
      <c r="FC31" s="495"/>
      <c r="FD31" s="495"/>
      <c r="FE31" s="495"/>
      <c r="FF31" s="495"/>
      <c r="FG31" s="495"/>
      <c r="FH31" s="495"/>
      <c r="FI31" s="495"/>
      <c r="FJ31" s="495"/>
      <c r="FK31" s="495"/>
      <c r="FL31" s="495"/>
      <c r="FM31" s="495"/>
      <c r="FN31" s="495"/>
      <c r="FO31" s="495"/>
      <c r="FP31" s="495"/>
      <c r="FQ31" s="495"/>
      <c r="FR31" s="495"/>
      <c r="FS31" s="495"/>
      <c r="FT31" s="495"/>
      <c r="FU31" s="495"/>
      <c r="FV31" s="495"/>
      <c r="FW31" s="495"/>
      <c r="FX31" s="495"/>
      <c r="FY31" s="495"/>
      <c r="FZ31" s="495"/>
      <c r="GA31" s="495"/>
      <c r="GB31" s="495"/>
      <c r="GC31" s="495"/>
      <c r="GD31" s="495"/>
      <c r="GE31" s="495"/>
      <c r="GF31" s="495"/>
      <c r="GG31" s="495"/>
      <c r="GH31" s="495"/>
      <c r="GI31" s="495"/>
      <c r="GJ31" s="495"/>
      <c r="GK31" s="495"/>
      <c r="GL31" s="495"/>
      <c r="GM31" s="495"/>
      <c r="GN31" s="495"/>
      <c r="GO31" s="495"/>
      <c r="GP31" s="495"/>
      <c r="GQ31" s="495"/>
      <c r="GR31" s="495"/>
      <c r="GS31" s="495"/>
      <c r="GT31" s="495"/>
      <c r="GU31" s="495"/>
      <c r="GV31" s="495"/>
      <c r="GW31" s="495"/>
      <c r="GX31" s="495"/>
      <c r="GY31" s="495"/>
      <c r="GZ31" s="495"/>
      <c r="HA31" s="495"/>
      <c r="HB31" s="495"/>
      <c r="HC31" s="495"/>
      <c r="HD31" s="495"/>
      <c r="HE31" s="495"/>
      <c r="HF31" s="495"/>
      <c r="HG31" s="495"/>
      <c r="HH31" s="495"/>
      <c r="HI31" s="495"/>
      <c r="HJ31" s="495"/>
      <c r="HK31" s="495"/>
      <c r="HL31" s="495"/>
      <c r="HM31" s="495"/>
      <c r="HN31" s="495"/>
      <c r="HO31" s="495"/>
      <c r="HP31" s="495"/>
      <c r="HQ31" s="495"/>
      <c r="HR31" s="495"/>
      <c r="HS31" s="495"/>
      <c r="HT31" s="495"/>
      <c r="HU31" s="495"/>
      <c r="HV31" s="495"/>
      <c r="HW31" s="495"/>
      <c r="HX31" s="495"/>
      <c r="HY31" s="495"/>
      <c r="HZ31" s="495"/>
      <c r="IA31" s="495"/>
      <c r="IB31" s="495"/>
    </row>
    <row r="32" spans="2:237" ht="31.2">
      <c r="B32" s="303" t="s">
        <v>64</v>
      </c>
      <c r="C32" s="302" t="s">
        <v>137</v>
      </c>
      <c r="D32" s="302" t="s">
        <v>74</v>
      </c>
      <c r="E32" s="304" t="s">
        <v>78</v>
      </c>
      <c r="F32" s="302" t="s">
        <v>317</v>
      </c>
      <c r="G32" s="302" t="s">
        <v>9</v>
      </c>
      <c r="H32" s="302" t="s">
        <v>1</v>
      </c>
      <c r="I32" s="302" t="s">
        <v>2</v>
      </c>
      <c r="J32" s="302" t="s">
        <v>0</v>
      </c>
      <c r="K32" s="302" t="s">
        <v>4</v>
      </c>
      <c r="L32" s="302" t="s">
        <v>5</v>
      </c>
      <c r="M32" s="302" t="s">
        <v>6</v>
      </c>
      <c r="N32" s="302" t="s">
        <v>7</v>
      </c>
      <c r="O32" s="302" t="s">
        <v>8</v>
      </c>
      <c r="P32" s="302" t="s">
        <v>152</v>
      </c>
      <c r="Q32" s="302" t="s">
        <v>153</v>
      </c>
      <c r="R32" s="302" t="s">
        <v>154</v>
      </c>
      <c r="S32" s="302" t="s">
        <v>115</v>
      </c>
      <c r="T32" s="302" t="s">
        <v>116</v>
      </c>
      <c r="U32" s="302" t="s">
        <v>117</v>
      </c>
      <c r="V32" s="302" t="s">
        <v>118</v>
      </c>
      <c r="W32" s="302" t="s">
        <v>134</v>
      </c>
      <c r="X32" s="302" t="s">
        <v>135</v>
      </c>
      <c r="Y32" s="302" t="s">
        <v>136</v>
      </c>
      <c r="Z32" s="302" t="s">
        <v>139</v>
      </c>
      <c r="AA32" s="302" t="s">
        <v>151</v>
      </c>
      <c r="AB32" s="302" t="s">
        <v>77</v>
      </c>
      <c r="AC32" s="302" t="s">
        <v>152</v>
      </c>
      <c r="AD32" s="302" t="s">
        <v>153</v>
      </c>
      <c r="AE32" s="302" t="s">
        <v>154</v>
      </c>
      <c r="AF32" s="302" t="s">
        <v>115</v>
      </c>
      <c r="AG32" s="302" t="s">
        <v>116</v>
      </c>
      <c r="AH32" s="302" t="s">
        <v>117</v>
      </c>
      <c r="AI32" s="302" t="s">
        <v>118</v>
      </c>
      <c r="AJ32" s="302" t="s">
        <v>134</v>
      </c>
      <c r="AK32" s="302" t="s">
        <v>135</v>
      </c>
      <c r="AL32" s="302" t="s">
        <v>136</v>
      </c>
      <c r="AM32" s="302" t="s">
        <v>139</v>
      </c>
      <c r="AN32" s="302" t="s">
        <v>151</v>
      </c>
      <c r="AO32" s="302" t="s">
        <v>135</v>
      </c>
      <c r="AP32" s="302" t="s">
        <v>136</v>
      </c>
      <c r="AQ32" s="302" t="s">
        <v>139</v>
      </c>
      <c r="AR32" s="302" t="s">
        <v>151</v>
      </c>
      <c r="AS32" s="302" t="s">
        <v>312</v>
      </c>
      <c r="AT32" s="302" t="s">
        <v>178</v>
      </c>
      <c r="AU32" s="302" t="s">
        <v>153</v>
      </c>
      <c r="AV32" s="302" t="s">
        <v>154</v>
      </c>
      <c r="AW32" s="302" t="s">
        <v>118</v>
      </c>
      <c r="AX32" s="302" t="s">
        <v>134</v>
      </c>
      <c r="AY32" s="302" t="s">
        <v>135</v>
      </c>
      <c r="AZ32" s="302" t="s">
        <v>136</v>
      </c>
      <c r="BA32" s="302" t="s">
        <v>139</v>
      </c>
      <c r="BB32" s="302" t="s">
        <v>151</v>
      </c>
      <c r="BC32" s="302" t="s">
        <v>179</v>
      </c>
      <c r="BD32" s="302" t="s">
        <v>180</v>
      </c>
      <c r="BE32" s="302" t="s">
        <v>181</v>
      </c>
      <c r="BF32" s="302" t="s">
        <v>182</v>
      </c>
      <c r="BG32" s="302" t="s">
        <v>183</v>
      </c>
      <c r="BH32" s="302" t="s">
        <v>184</v>
      </c>
      <c r="BI32" s="302" t="s">
        <v>185</v>
      </c>
      <c r="BJ32" s="302" t="s">
        <v>186</v>
      </c>
      <c r="BK32" s="302" t="s">
        <v>187</v>
      </c>
      <c r="BL32" s="302" t="s">
        <v>188</v>
      </c>
      <c r="BM32" s="302" t="s">
        <v>189</v>
      </c>
      <c r="BN32" s="302" t="s">
        <v>190</v>
      </c>
      <c r="BO32" s="302" t="s">
        <v>191</v>
      </c>
      <c r="BP32" s="302" t="s">
        <v>192</v>
      </c>
      <c r="BQ32" s="302" t="s">
        <v>193</v>
      </c>
      <c r="BR32" s="302" t="s">
        <v>194</v>
      </c>
      <c r="BS32" s="302" t="s">
        <v>111</v>
      </c>
      <c r="BT32" s="302" t="s">
        <v>112</v>
      </c>
      <c r="BU32" s="302" t="s">
        <v>113</v>
      </c>
      <c r="BV32" s="302" t="s">
        <v>114</v>
      </c>
      <c r="BW32" s="302" t="s">
        <v>195</v>
      </c>
      <c r="BX32" s="302" t="s">
        <v>196</v>
      </c>
      <c r="BY32" s="302" t="s">
        <v>197</v>
      </c>
      <c r="BZ32" s="302" t="s">
        <v>198</v>
      </c>
      <c r="CA32" s="302" t="s">
        <v>199</v>
      </c>
      <c r="CB32" s="302" t="s">
        <v>200</v>
      </c>
      <c r="CC32" s="302" t="s">
        <v>201</v>
      </c>
      <c r="CD32" s="302" t="s">
        <v>202</v>
      </c>
      <c r="CE32" s="302" t="s">
        <v>203</v>
      </c>
      <c r="CF32" s="302" t="s">
        <v>204</v>
      </c>
      <c r="CG32" s="302" t="s">
        <v>205</v>
      </c>
      <c r="CH32" s="302" t="s">
        <v>206</v>
      </c>
      <c r="CI32" s="302" t="s">
        <v>207</v>
      </c>
      <c r="CJ32" s="302" t="s">
        <v>208</v>
      </c>
      <c r="CK32" s="302" t="s">
        <v>209</v>
      </c>
      <c r="CL32" s="302" t="s">
        <v>210</v>
      </c>
      <c r="CM32" s="302" t="s">
        <v>211</v>
      </c>
      <c r="CN32" s="302" t="s">
        <v>212</v>
      </c>
      <c r="CO32" s="302" t="s">
        <v>213</v>
      </c>
      <c r="CP32" s="302" t="s">
        <v>214</v>
      </c>
      <c r="CQ32" s="302" t="s">
        <v>215</v>
      </c>
      <c r="CR32" s="302" t="s">
        <v>216</v>
      </c>
      <c r="CS32" s="302" t="s">
        <v>217</v>
      </c>
      <c r="CT32" s="302" t="s">
        <v>218</v>
      </c>
      <c r="CU32" s="302" t="s">
        <v>219</v>
      </c>
      <c r="CV32" s="302" t="s">
        <v>220</v>
      </c>
      <c r="CW32" s="302" t="s">
        <v>178</v>
      </c>
      <c r="CX32" s="302" t="s">
        <v>179</v>
      </c>
      <c r="CY32" s="302" t="s">
        <v>180</v>
      </c>
      <c r="CZ32" s="302" t="s">
        <v>181</v>
      </c>
      <c r="DA32" s="302" t="s">
        <v>182</v>
      </c>
      <c r="DB32" s="302" t="s">
        <v>183</v>
      </c>
      <c r="DC32" s="302" t="s">
        <v>184</v>
      </c>
      <c r="DD32" s="302" t="s">
        <v>185</v>
      </c>
      <c r="DE32" s="302" t="s">
        <v>186</v>
      </c>
      <c r="DF32" s="302" t="s">
        <v>187</v>
      </c>
      <c r="DG32" s="302" t="s">
        <v>188</v>
      </c>
      <c r="DH32" s="302" t="s">
        <v>237</v>
      </c>
      <c r="DI32" s="302" t="s">
        <v>246</v>
      </c>
      <c r="DJ32" s="302" t="s">
        <v>247</v>
      </c>
      <c r="DK32" s="302" t="s">
        <v>248</v>
      </c>
      <c r="DL32" s="302" t="s">
        <v>249</v>
      </c>
      <c r="DM32" s="302" t="s">
        <v>189</v>
      </c>
      <c r="DN32" s="302" t="s">
        <v>190</v>
      </c>
      <c r="DO32" s="302" t="s">
        <v>191</v>
      </c>
      <c r="DP32" s="302" t="s">
        <v>192</v>
      </c>
      <c r="DQ32" s="302" t="s">
        <v>193</v>
      </c>
      <c r="DR32" s="302" t="s">
        <v>194</v>
      </c>
      <c r="DS32" s="302" t="s">
        <v>111</v>
      </c>
      <c r="DT32" s="302" t="s">
        <v>112</v>
      </c>
      <c r="DU32" s="302" t="s">
        <v>113</v>
      </c>
      <c r="DV32" s="302" t="s">
        <v>114</v>
      </c>
      <c r="DW32" s="302" t="s">
        <v>195</v>
      </c>
      <c r="DX32" s="302" t="s">
        <v>196</v>
      </c>
      <c r="DY32" s="302" t="s">
        <v>197</v>
      </c>
      <c r="DZ32" s="302" t="s">
        <v>198</v>
      </c>
      <c r="EA32" s="302" t="s">
        <v>199</v>
      </c>
      <c r="EB32" s="302" t="s">
        <v>200</v>
      </c>
      <c r="EC32" s="302" t="s">
        <v>201</v>
      </c>
      <c r="ED32" s="302" t="s">
        <v>202</v>
      </c>
      <c r="EE32" s="302" t="s">
        <v>203</v>
      </c>
      <c r="EF32" s="302" t="s">
        <v>204</v>
      </c>
      <c r="EG32" s="302" t="s">
        <v>205</v>
      </c>
      <c r="EH32" s="302" t="s">
        <v>206</v>
      </c>
      <c r="EI32" s="302" t="s">
        <v>207</v>
      </c>
      <c r="EJ32" s="302" t="s">
        <v>208</v>
      </c>
      <c r="EK32" s="302" t="s">
        <v>209</v>
      </c>
      <c r="EL32" s="302" t="s">
        <v>210</v>
      </c>
      <c r="EM32" s="302" t="s">
        <v>211</v>
      </c>
      <c r="EN32" s="302" t="s">
        <v>212</v>
      </c>
      <c r="EO32" s="302" t="s">
        <v>213</v>
      </c>
      <c r="EP32" s="302" t="s">
        <v>214</v>
      </c>
      <c r="EQ32" s="302" t="s">
        <v>215</v>
      </c>
      <c r="ER32" s="302" t="s">
        <v>216</v>
      </c>
      <c r="ES32" s="302" t="s">
        <v>217</v>
      </c>
      <c r="ET32" s="302" t="s">
        <v>218</v>
      </c>
      <c r="EU32" s="302" t="s">
        <v>219</v>
      </c>
      <c r="EV32" s="302" t="s">
        <v>220</v>
      </c>
      <c r="EW32" s="302" t="s">
        <v>178</v>
      </c>
      <c r="EX32" s="302" t="s">
        <v>179</v>
      </c>
      <c r="EY32" s="302" t="s">
        <v>180</v>
      </c>
      <c r="EZ32" s="302" t="s">
        <v>181</v>
      </c>
      <c r="FA32" s="302" t="s">
        <v>182</v>
      </c>
      <c r="FB32" s="302" t="s">
        <v>183</v>
      </c>
      <c r="FC32" s="302" t="s">
        <v>184</v>
      </c>
      <c r="FD32" s="302" t="s">
        <v>185</v>
      </c>
      <c r="FE32" s="302" t="s">
        <v>186</v>
      </c>
      <c r="FF32" s="302" t="s">
        <v>187</v>
      </c>
      <c r="FG32" s="302" t="s">
        <v>188</v>
      </c>
      <c r="FH32" s="302" t="s">
        <v>237</v>
      </c>
      <c r="FI32" s="302" t="s">
        <v>246</v>
      </c>
      <c r="FJ32" s="302" t="s">
        <v>247</v>
      </c>
      <c r="FK32" s="302" t="s">
        <v>248</v>
      </c>
      <c r="FL32" s="302" t="s">
        <v>249</v>
      </c>
      <c r="FM32" s="302" t="s">
        <v>189</v>
      </c>
      <c r="FN32" s="302" t="s">
        <v>190</v>
      </c>
      <c r="FO32" s="302" t="s">
        <v>191</v>
      </c>
      <c r="FP32" s="302" t="s">
        <v>192</v>
      </c>
      <c r="FQ32" s="302" t="s">
        <v>193</v>
      </c>
      <c r="FR32" s="302" t="s">
        <v>194</v>
      </c>
      <c r="FS32" s="302" t="s">
        <v>111</v>
      </c>
      <c r="FT32" s="302" t="s">
        <v>112</v>
      </c>
      <c r="FU32" s="302" t="s">
        <v>113</v>
      </c>
      <c r="FV32" s="302" t="s">
        <v>114</v>
      </c>
      <c r="FW32" s="302" t="s">
        <v>195</v>
      </c>
      <c r="FX32" s="302" t="s">
        <v>196</v>
      </c>
      <c r="FY32" s="302" t="s">
        <v>197</v>
      </c>
      <c r="FZ32" s="302" t="s">
        <v>198</v>
      </c>
      <c r="GA32" s="302" t="s">
        <v>199</v>
      </c>
      <c r="GB32" s="302" t="s">
        <v>200</v>
      </c>
      <c r="GC32" s="302" t="s">
        <v>201</v>
      </c>
      <c r="GD32" s="302" t="s">
        <v>202</v>
      </c>
      <c r="GE32" s="302" t="s">
        <v>203</v>
      </c>
      <c r="GF32" s="302" t="s">
        <v>204</v>
      </c>
      <c r="GG32" s="302" t="s">
        <v>205</v>
      </c>
      <c r="GH32" s="302" t="s">
        <v>206</v>
      </c>
      <c r="GI32" s="302" t="s">
        <v>207</v>
      </c>
      <c r="GJ32" s="302" t="s">
        <v>208</v>
      </c>
      <c r="GK32" s="302" t="s">
        <v>209</v>
      </c>
      <c r="GL32" s="302" t="s">
        <v>210</v>
      </c>
      <c r="GM32" s="302" t="s">
        <v>211</v>
      </c>
      <c r="GN32" s="302" t="s">
        <v>212</v>
      </c>
      <c r="GO32" s="302" t="s">
        <v>213</v>
      </c>
      <c r="GP32" s="302" t="s">
        <v>214</v>
      </c>
      <c r="GQ32" s="302" t="s">
        <v>215</v>
      </c>
      <c r="GR32" s="302" t="s">
        <v>216</v>
      </c>
      <c r="GS32" s="302" t="s">
        <v>217</v>
      </c>
      <c r="GT32" s="302" t="s">
        <v>218</v>
      </c>
      <c r="GU32" s="302" t="s">
        <v>219</v>
      </c>
      <c r="GV32" s="302" t="s">
        <v>220</v>
      </c>
      <c r="GW32" s="302" t="s">
        <v>178</v>
      </c>
      <c r="GX32" s="302" t="s">
        <v>179</v>
      </c>
      <c r="GY32" s="302" t="s">
        <v>180</v>
      </c>
      <c r="GZ32" s="302" t="s">
        <v>181</v>
      </c>
      <c r="HA32" s="302" t="s">
        <v>182</v>
      </c>
      <c r="HB32" s="302" t="s">
        <v>183</v>
      </c>
      <c r="HC32" s="302" t="s">
        <v>184</v>
      </c>
      <c r="HD32" s="302" t="s">
        <v>185</v>
      </c>
      <c r="HE32" s="302" t="s">
        <v>186</v>
      </c>
      <c r="HF32" s="302" t="s">
        <v>187</v>
      </c>
      <c r="HG32" s="302" t="s">
        <v>188</v>
      </c>
      <c r="HH32" s="302" t="s">
        <v>237</v>
      </c>
      <c r="HI32" s="302" t="s">
        <v>246</v>
      </c>
      <c r="HJ32" s="302" t="s">
        <v>247</v>
      </c>
      <c r="HK32" s="302" t="s">
        <v>248</v>
      </c>
      <c r="HL32" s="302" t="s">
        <v>249</v>
      </c>
      <c r="HM32" s="302" t="s">
        <v>189</v>
      </c>
      <c r="HN32" s="302" t="s">
        <v>190</v>
      </c>
      <c r="HO32" s="302" t="s">
        <v>191</v>
      </c>
      <c r="HP32" s="302" t="s">
        <v>192</v>
      </c>
      <c r="HQ32" s="302" t="s">
        <v>193</v>
      </c>
      <c r="HR32" s="302" t="s">
        <v>194</v>
      </c>
      <c r="HS32" s="302" t="s">
        <v>111</v>
      </c>
      <c r="HT32" s="302" t="s">
        <v>112</v>
      </c>
      <c r="HU32" s="302" t="s">
        <v>113</v>
      </c>
      <c r="HV32" s="302" t="s">
        <v>114</v>
      </c>
      <c r="HW32" s="302" t="s">
        <v>195</v>
      </c>
      <c r="HX32" s="302" t="s">
        <v>196</v>
      </c>
      <c r="HY32" s="302" t="s">
        <v>197</v>
      </c>
      <c r="HZ32" s="302" t="s">
        <v>198</v>
      </c>
      <c r="IA32" s="302" t="s">
        <v>377</v>
      </c>
      <c r="IB32" s="305" t="s">
        <v>75</v>
      </c>
    </row>
    <row r="33" spans="2:242" ht="20.399999999999999">
      <c r="B33" s="463" t="s">
        <v>67</v>
      </c>
      <c r="C33" s="103" t="s">
        <v>18</v>
      </c>
      <c r="D33" s="60"/>
      <c r="E33" s="25"/>
      <c r="F33" s="103">
        <v>50</v>
      </c>
      <c r="G33" s="103">
        <v>0.97860000000000003</v>
      </c>
      <c r="H33" s="103">
        <v>0.96279999999999999</v>
      </c>
      <c r="I33" s="103">
        <v>0.9</v>
      </c>
      <c r="J33" s="103">
        <v>0.79299999999999993</v>
      </c>
      <c r="K33" s="103">
        <v>0.95230000000000004</v>
      </c>
      <c r="L33" s="103">
        <v>0.9534999999999999</v>
      </c>
      <c r="M33" s="103">
        <v>0.78159999999999996</v>
      </c>
      <c r="N33" s="103">
        <v>0.76629999999999998</v>
      </c>
      <c r="O33" s="103">
        <v>0.45850000000000002</v>
      </c>
      <c r="P33" s="103">
        <v>0.75544999999999995</v>
      </c>
      <c r="Q33" s="103">
        <v>0.97785</v>
      </c>
      <c r="R33" s="103">
        <v>0.90480000000000005</v>
      </c>
      <c r="S33" s="103">
        <v>0.96740000000000004</v>
      </c>
      <c r="T33" s="103">
        <v>0.72520000000000007</v>
      </c>
      <c r="U33" s="103">
        <v>0.90500000000000003</v>
      </c>
      <c r="V33" s="103">
        <v>0.9718</v>
      </c>
      <c r="W33" s="103">
        <v>0.90434999999999999</v>
      </c>
      <c r="X33" s="103">
        <v>0.86345000000000005</v>
      </c>
      <c r="Y33" s="103">
        <v>0.94314999999999993</v>
      </c>
      <c r="Z33" s="103">
        <v>0.95124999999999993</v>
      </c>
      <c r="AA33" s="103">
        <v>0.69530000000000003</v>
      </c>
      <c r="AB33" s="103">
        <f t="shared" ref="AB33:AB34" si="2">AVERAGE(P33:AA33)</f>
        <v>0.88041666666666663</v>
      </c>
      <c r="AC33" s="103">
        <v>0.48680000000000001</v>
      </c>
      <c r="AD33" s="103">
        <v>0.7056</v>
      </c>
      <c r="AE33" s="103">
        <v>0.87119999999999997</v>
      </c>
      <c r="AF33" s="103">
        <v>0.48504999999999998</v>
      </c>
      <c r="AG33" s="103">
        <v>0.68379704301075295</v>
      </c>
      <c r="AH33" s="103">
        <v>0.95649999999999991</v>
      </c>
      <c r="AI33" s="103">
        <v>0.97580645161290347</v>
      </c>
      <c r="AJ33" s="103">
        <v>0.88014999999999999</v>
      </c>
      <c r="AK33" s="103"/>
      <c r="AL33" s="103"/>
      <c r="AM33" s="103"/>
      <c r="AN33" s="103"/>
      <c r="AO33" s="103">
        <v>0.50972222222222219</v>
      </c>
      <c r="AP33" s="103">
        <v>0.91274865591397847</v>
      </c>
      <c r="AQ33" s="103">
        <v>0.98472222222222205</v>
      </c>
      <c r="AR33" s="103">
        <v>0.98094999999999999</v>
      </c>
      <c r="AS33" s="241">
        <v>2.2594889610923268</v>
      </c>
      <c r="AT33" s="111"/>
      <c r="AU33" s="137"/>
      <c r="AV33" s="137"/>
      <c r="AW33" s="137"/>
      <c r="AX33" s="135"/>
      <c r="AY33" s="135"/>
      <c r="AZ33" s="135"/>
      <c r="BA33" s="137"/>
      <c r="BB33" s="137"/>
      <c r="BC33" s="137"/>
      <c r="BD33" s="137"/>
      <c r="BE33" s="137"/>
      <c r="BF33" s="137"/>
      <c r="BG33" s="137"/>
      <c r="BH33" s="137"/>
      <c r="BI33" s="137"/>
      <c r="BJ33" s="137"/>
      <c r="BK33" s="185">
        <v>24.08</v>
      </c>
      <c r="BL33" s="185">
        <v>3.44</v>
      </c>
      <c r="BM33" s="185">
        <v>0</v>
      </c>
      <c r="BN33" s="185">
        <v>6.7733333333333334</v>
      </c>
      <c r="BO33" s="185">
        <v>42</v>
      </c>
      <c r="BP33" s="185">
        <v>25.6</v>
      </c>
      <c r="BQ33" s="185">
        <v>20</v>
      </c>
      <c r="BR33" s="185">
        <v>34.5</v>
      </c>
      <c r="BS33" s="185">
        <v>0</v>
      </c>
      <c r="BT33" s="185">
        <v>5.8</v>
      </c>
      <c r="BU33" s="185">
        <v>14.100000000000001</v>
      </c>
      <c r="BV33" s="185">
        <v>9.7800000000000011</v>
      </c>
      <c r="BW33" s="185">
        <v>4</v>
      </c>
      <c r="BX33" s="185">
        <v>22.47</v>
      </c>
      <c r="BY33" s="185">
        <v>3.21</v>
      </c>
      <c r="BZ33" s="185">
        <v>48.166666666666664</v>
      </c>
      <c r="CA33" s="185">
        <v>35.89</v>
      </c>
      <c r="CB33" s="185">
        <v>0</v>
      </c>
      <c r="CC33" s="185">
        <v>0</v>
      </c>
      <c r="CD33" s="185">
        <v>0</v>
      </c>
      <c r="CE33" s="185">
        <v>0</v>
      </c>
      <c r="CF33" s="186">
        <v>0</v>
      </c>
      <c r="CG33" s="227">
        <v>0</v>
      </c>
      <c r="CH33" s="227">
        <v>0</v>
      </c>
      <c r="CI33" s="227">
        <v>0</v>
      </c>
      <c r="CJ33" s="227">
        <v>0</v>
      </c>
      <c r="CK33" s="227">
        <v>0</v>
      </c>
      <c r="CL33" s="227">
        <v>0</v>
      </c>
      <c r="CM33" s="185">
        <v>0</v>
      </c>
      <c r="CN33" s="185">
        <v>44.66</v>
      </c>
      <c r="CO33" s="185" t="e">
        <f>'S-S_SEM'!#REF!</f>
        <v>#REF!</v>
      </c>
      <c r="CP33" s="185">
        <v>0</v>
      </c>
      <c r="CQ33" s="185">
        <v>60</v>
      </c>
      <c r="CR33" s="185">
        <v>8.94</v>
      </c>
      <c r="CS33" s="185">
        <v>18.34</v>
      </c>
      <c r="CT33" s="185">
        <v>33</v>
      </c>
      <c r="CU33" s="185">
        <v>60</v>
      </c>
      <c r="CV33" s="185">
        <v>13</v>
      </c>
      <c r="CW33" s="185">
        <v>9.0050000000000008</v>
      </c>
      <c r="CX33" s="185">
        <v>0</v>
      </c>
      <c r="CY33" s="185">
        <v>9</v>
      </c>
      <c r="CZ33" s="185">
        <v>6.0016666666666678</v>
      </c>
      <c r="DA33" s="185">
        <f>'S-S_SEM'!H69</f>
        <v>0</v>
      </c>
      <c r="DB33" s="185">
        <v>18</v>
      </c>
      <c r="DC33" s="185">
        <v>0</v>
      </c>
      <c r="DD33" s="185">
        <v>6.0007142857142863</v>
      </c>
      <c r="DE33" s="185">
        <v>0</v>
      </c>
      <c r="DF33" s="185">
        <v>0</v>
      </c>
      <c r="DG33" s="185">
        <v>9.84</v>
      </c>
      <c r="DH33" s="185">
        <v>0</v>
      </c>
      <c r="DI33" s="185">
        <v>0</v>
      </c>
      <c r="DJ33" s="185">
        <v>3.7032142857142856</v>
      </c>
      <c r="DK33" s="185">
        <v>0</v>
      </c>
      <c r="DL33" s="185">
        <f>'S-S_SEM'!S69</f>
        <v>0</v>
      </c>
      <c r="DM33" s="185">
        <v>2.35</v>
      </c>
      <c r="DN33" s="185">
        <v>0</v>
      </c>
      <c r="DO33" s="185">
        <v>0</v>
      </c>
      <c r="DP33" s="185">
        <f>'S-S_SEM'!AA69</f>
        <v>0</v>
      </c>
      <c r="DQ33" s="185">
        <v>0</v>
      </c>
      <c r="DR33" s="185">
        <v>0</v>
      </c>
      <c r="DS33" s="185">
        <v>0</v>
      </c>
      <c r="DT33" s="185">
        <v>0.6</v>
      </c>
      <c r="DU33" s="185">
        <v>0</v>
      </c>
      <c r="DV33" s="185">
        <v>2.1918000000000002</v>
      </c>
      <c r="DW33" s="185">
        <v>0</v>
      </c>
      <c r="DX33" s="185">
        <v>5.3</v>
      </c>
      <c r="DY33" s="185">
        <v>2.1462499999999998</v>
      </c>
      <c r="DZ33" s="185">
        <v>0</v>
      </c>
      <c r="EA33" s="185">
        <v>9.8000000000000007</v>
      </c>
      <c r="EB33" s="185">
        <v>9</v>
      </c>
      <c r="EC33" s="185">
        <v>0</v>
      </c>
      <c r="ED33" s="185">
        <v>10.199999999999999</v>
      </c>
      <c r="EE33" s="185">
        <v>3.2512857142857143</v>
      </c>
      <c r="EF33" s="185">
        <v>0</v>
      </c>
      <c r="EG33" s="185">
        <v>0</v>
      </c>
      <c r="EH33" s="185">
        <v>0</v>
      </c>
      <c r="EI33" s="185">
        <v>2.917820512820513</v>
      </c>
      <c r="EJ33" s="185">
        <v>0</v>
      </c>
      <c r="EK33" s="185">
        <v>2.7754878048780487</v>
      </c>
      <c r="EL33" s="185">
        <v>0</v>
      </c>
      <c r="EM33" s="185">
        <f>'S-S_SEM'!AT69</f>
        <v>0</v>
      </c>
      <c r="EN33" s="185">
        <v>0</v>
      </c>
      <c r="EO33" s="226">
        <v>26.99</v>
      </c>
      <c r="EP33" s="185">
        <v>11</v>
      </c>
      <c r="EQ33" s="185">
        <v>0</v>
      </c>
      <c r="ER33" s="185">
        <v>0</v>
      </c>
      <c r="ES33" s="185">
        <v>0</v>
      </c>
      <c r="ET33" s="185">
        <v>0</v>
      </c>
      <c r="EU33" s="185">
        <v>0</v>
      </c>
      <c r="EV33" s="185">
        <v>24.4</v>
      </c>
      <c r="EW33" s="185">
        <v>17.5</v>
      </c>
      <c r="EX33" s="185">
        <v>10.5</v>
      </c>
      <c r="EY33" s="185">
        <v>0</v>
      </c>
      <c r="EZ33" s="185">
        <v>0</v>
      </c>
      <c r="FA33" s="185">
        <v>0</v>
      </c>
      <c r="FB33" s="185">
        <v>28</v>
      </c>
      <c r="FC33" s="185">
        <v>15.5</v>
      </c>
      <c r="FD33" s="185">
        <v>0</v>
      </c>
      <c r="FE33" s="185">
        <v>0</v>
      </c>
      <c r="FF33" s="185">
        <v>0</v>
      </c>
      <c r="FG33" s="185">
        <v>0</v>
      </c>
      <c r="FH33" s="185">
        <v>0</v>
      </c>
      <c r="FI33" s="185">
        <v>0</v>
      </c>
      <c r="FJ33" s="185">
        <v>5.1071428571428568</v>
      </c>
      <c r="FK33" s="185">
        <v>0</v>
      </c>
      <c r="FL33" s="185">
        <v>0</v>
      </c>
      <c r="FM33" s="185">
        <v>0</v>
      </c>
      <c r="FN33" s="185">
        <v>3.9722222222222223</v>
      </c>
      <c r="FO33" s="185">
        <v>0</v>
      </c>
      <c r="FP33" s="185">
        <v>4.3499999999999996</v>
      </c>
      <c r="FQ33" s="185">
        <v>2.36</v>
      </c>
      <c r="FR33" s="185">
        <v>0</v>
      </c>
      <c r="FS33" s="185">
        <v>1.9950000000000001</v>
      </c>
      <c r="FT33" s="185">
        <v>3.3418749999999999</v>
      </c>
      <c r="FU33" s="185">
        <v>0</v>
      </c>
      <c r="FV33" s="185">
        <v>0</v>
      </c>
      <c r="FW33" s="185">
        <v>0</v>
      </c>
      <c r="FX33" s="185">
        <v>0</v>
      </c>
      <c r="FY33" s="185">
        <v>8</v>
      </c>
      <c r="FZ33" s="185">
        <v>2.9401666666666668</v>
      </c>
      <c r="GA33" s="185">
        <v>0</v>
      </c>
      <c r="GB33" s="185">
        <v>0</v>
      </c>
      <c r="GC33" s="185">
        <v>0</v>
      </c>
      <c r="GD33" s="185">
        <v>0</v>
      </c>
      <c r="GE33" s="185">
        <v>0</v>
      </c>
      <c r="GF33" s="185">
        <v>0</v>
      </c>
      <c r="GG33" s="185">
        <v>0</v>
      </c>
      <c r="GH33" s="185">
        <v>0</v>
      </c>
      <c r="GI33" s="185">
        <v>0</v>
      </c>
      <c r="GJ33" s="185">
        <v>0</v>
      </c>
      <c r="GK33" s="185">
        <v>12</v>
      </c>
      <c r="GL33" s="185">
        <v>0</v>
      </c>
      <c r="GM33" s="185">
        <v>0</v>
      </c>
      <c r="GN33" s="185">
        <v>0</v>
      </c>
      <c r="GO33" s="185">
        <v>0</v>
      </c>
      <c r="GP33" s="185">
        <v>0</v>
      </c>
      <c r="GQ33" s="185">
        <v>0</v>
      </c>
      <c r="GR33" s="185">
        <f>'S-S_SEM'!DA69</f>
        <v>0</v>
      </c>
      <c r="GS33" s="185">
        <v>0</v>
      </c>
      <c r="GT33" s="185">
        <v>0</v>
      </c>
      <c r="GU33" s="185">
        <v>0</v>
      </c>
      <c r="GV33" s="185">
        <v>1.9270192307692307</v>
      </c>
      <c r="GW33" s="185">
        <v>0</v>
      </c>
      <c r="GX33" s="185">
        <v>0</v>
      </c>
      <c r="GY33" s="185">
        <v>0</v>
      </c>
      <c r="GZ33" s="185">
        <v>0</v>
      </c>
      <c r="HA33" s="185">
        <v>0</v>
      </c>
      <c r="HB33" s="185">
        <v>0</v>
      </c>
      <c r="HC33" s="185">
        <v>0</v>
      </c>
      <c r="HD33" s="185">
        <v>0</v>
      </c>
      <c r="HE33" s="185">
        <v>0</v>
      </c>
      <c r="HF33" s="185">
        <v>0</v>
      </c>
      <c r="HG33" s="185">
        <v>0</v>
      </c>
      <c r="HH33" s="185">
        <v>0</v>
      </c>
      <c r="HI33" s="185">
        <v>0</v>
      </c>
      <c r="HJ33" s="185">
        <v>0</v>
      </c>
      <c r="HK33" s="185">
        <v>0</v>
      </c>
      <c r="HL33" s="185">
        <v>0</v>
      </c>
      <c r="HM33" s="185">
        <v>0</v>
      </c>
      <c r="HN33" s="185">
        <v>0</v>
      </c>
      <c r="HO33" s="185">
        <v>0</v>
      </c>
      <c r="HP33" s="185">
        <v>0</v>
      </c>
      <c r="HQ33" s="185">
        <v>0</v>
      </c>
      <c r="HR33" s="185">
        <v>0</v>
      </c>
      <c r="HS33" s="185">
        <v>0</v>
      </c>
      <c r="HT33" s="185">
        <v>0</v>
      </c>
      <c r="HU33" s="185">
        <v>0</v>
      </c>
      <c r="HV33" s="185">
        <v>0</v>
      </c>
      <c r="HW33" s="185">
        <v>0</v>
      </c>
      <c r="HX33" s="185">
        <v>0</v>
      </c>
      <c r="HY33" s="185">
        <v>0</v>
      </c>
      <c r="HZ33" s="185">
        <f>'S-S_SEM'!EH69</f>
        <v>0</v>
      </c>
      <c r="IA33" s="187">
        <f>AVERAGE(GW33:HZ33)</f>
        <v>0</v>
      </c>
      <c r="IB33" s="75" t="str">
        <f>IF(HZ33&gt;=F33,"J",IF(HZ33&gt;F33/2,"K","L"))</f>
        <v>L</v>
      </c>
    </row>
    <row r="34" spans="2:242" ht="20.399999999999999">
      <c r="B34" s="464"/>
      <c r="C34" s="103" t="s">
        <v>19</v>
      </c>
      <c r="D34" s="60"/>
      <c r="E34" s="25"/>
      <c r="F34" s="103">
        <v>5</v>
      </c>
      <c r="G34" s="103">
        <v>0.15540000000000001</v>
      </c>
      <c r="H34" s="103">
        <v>0.1736</v>
      </c>
      <c r="I34" s="103">
        <v>7.5999999999999998E-2</v>
      </c>
      <c r="J34" s="103">
        <v>0.1409</v>
      </c>
      <c r="K34" s="103">
        <v>0.18659999999999999</v>
      </c>
      <c r="L34" s="103">
        <v>0.1429</v>
      </c>
      <c r="M34" s="103">
        <v>0.13699999999999998</v>
      </c>
      <c r="N34" s="103">
        <v>0.1012</v>
      </c>
      <c r="O34" s="103">
        <v>0.1246</v>
      </c>
      <c r="P34" s="103">
        <v>7.8399999999999997E-2</v>
      </c>
      <c r="Q34" s="103">
        <v>0.1206</v>
      </c>
      <c r="R34" s="103">
        <v>0.11565</v>
      </c>
      <c r="S34" s="103">
        <v>7.8850000000000003E-2</v>
      </c>
      <c r="T34" s="103">
        <v>0.1394</v>
      </c>
      <c r="U34" s="103">
        <v>8.7499999999999994E-2</v>
      </c>
      <c r="V34" s="103">
        <v>9.8949999999999996E-2</v>
      </c>
      <c r="W34" s="103">
        <v>6.5099999999999991E-2</v>
      </c>
      <c r="X34" s="103">
        <v>9.7349999999999992E-2</v>
      </c>
      <c r="Y34" s="103">
        <v>7.8149999999999997E-2</v>
      </c>
      <c r="Z34" s="103">
        <v>0.10730000000000001</v>
      </c>
      <c r="AA34" s="103">
        <v>5.4449999999999998E-2</v>
      </c>
      <c r="AB34" s="103">
        <f t="shared" si="2"/>
        <v>9.3474999999999975E-2</v>
      </c>
      <c r="AC34" s="103">
        <v>8.1299999999999997E-2</v>
      </c>
      <c r="AD34" s="103">
        <v>0.13064999999999999</v>
      </c>
      <c r="AE34" s="103">
        <v>7.8649999999999998E-2</v>
      </c>
      <c r="AF34" s="103">
        <v>5.6050000000000003E-2</v>
      </c>
      <c r="AG34" s="103">
        <v>7.6097019211796707E-2</v>
      </c>
      <c r="AH34" s="103">
        <v>0.12675</v>
      </c>
      <c r="AI34" s="103">
        <v>4.3280234958411802E-2</v>
      </c>
      <c r="AJ34" s="103">
        <v>0.12200000000000001</v>
      </c>
      <c r="AK34" s="103"/>
      <c r="AL34" s="103"/>
      <c r="AM34" s="103"/>
      <c r="AN34" s="103"/>
      <c r="AO34" s="103">
        <v>0.35864978902953598</v>
      </c>
      <c r="AP34" s="103">
        <v>0.10064134197334476</v>
      </c>
      <c r="AQ34" s="103">
        <v>5.1402002861230499E-2</v>
      </c>
      <c r="AR34" s="103">
        <v>4.9349999999999998E-2</v>
      </c>
      <c r="AS34" s="241">
        <v>1.6033731626279701</v>
      </c>
      <c r="AT34" s="111"/>
      <c r="AU34" s="137"/>
      <c r="AV34" s="137"/>
      <c r="AW34" s="137"/>
      <c r="AX34" s="137"/>
      <c r="AY34" s="137"/>
      <c r="AZ34" s="137"/>
      <c r="BA34" s="137"/>
      <c r="BB34" s="137"/>
      <c r="BC34" s="137"/>
      <c r="BD34" s="137"/>
      <c r="BE34" s="137"/>
      <c r="BF34" s="137"/>
      <c r="BG34" s="137"/>
      <c r="BH34" s="137"/>
      <c r="BI34" s="137"/>
      <c r="BJ34" s="137"/>
      <c r="BK34" s="186">
        <v>0</v>
      </c>
      <c r="BL34" s="186">
        <v>0</v>
      </c>
      <c r="BM34" s="186">
        <v>15</v>
      </c>
      <c r="BN34" s="186">
        <v>2.6666666666666665</v>
      </c>
      <c r="BO34" s="186">
        <v>0</v>
      </c>
      <c r="BP34" s="186">
        <v>0</v>
      </c>
      <c r="BQ34" s="186">
        <v>0</v>
      </c>
      <c r="BR34" s="186">
        <v>0</v>
      </c>
      <c r="BS34" s="186">
        <v>0</v>
      </c>
      <c r="BT34" s="186">
        <v>0</v>
      </c>
      <c r="BU34" s="186">
        <v>0</v>
      </c>
      <c r="BV34" s="186">
        <v>0</v>
      </c>
      <c r="BW34" s="186">
        <v>0</v>
      </c>
      <c r="BX34" s="186">
        <v>0</v>
      </c>
      <c r="BY34" s="186">
        <v>7.5</v>
      </c>
      <c r="BZ34" s="186">
        <v>7.833333333333333</v>
      </c>
      <c r="CA34" s="185">
        <v>20.11</v>
      </c>
      <c r="CB34" s="186">
        <v>0</v>
      </c>
      <c r="CC34" s="186">
        <v>33</v>
      </c>
      <c r="CD34" s="225">
        <v>2</v>
      </c>
      <c r="CE34" s="225">
        <v>0</v>
      </c>
      <c r="CF34" s="225">
        <v>0</v>
      </c>
      <c r="CG34" s="186">
        <v>2</v>
      </c>
      <c r="CH34" s="186">
        <v>23.5</v>
      </c>
      <c r="CI34" s="225">
        <v>0</v>
      </c>
      <c r="CJ34" s="225">
        <v>0</v>
      </c>
      <c r="CK34" s="225">
        <v>2</v>
      </c>
      <c r="CL34" s="225">
        <v>37</v>
      </c>
      <c r="CM34" s="185">
        <v>160</v>
      </c>
      <c r="CN34" s="185">
        <v>0</v>
      </c>
      <c r="CO34" s="185" t="e">
        <f>'S-S_SEM'!#REF!</f>
        <v>#REF!</v>
      </c>
      <c r="CP34" s="185">
        <v>0</v>
      </c>
      <c r="CQ34" s="185">
        <v>2</v>
      </c>
      <c r="CR34" s="185">
        <v>3</v>
      </c>
      <c r="CS34" s="225">
        <v>0</v>
      </c>
      <c r="CT34" s="225">
        <v>0</v>
      </c>
      <c r="CU34" s="225">
        <v>2</v>
      </c>
      <c r="CV34" s="225">
        <v>0</v>
      </c>
      <c r="CW34" s="185">
        <v>11.25</v>
      </c>
      <c r="CX34" s="225">
        <v>0</v>
      </c>
      <c r="CY34" s="225">
        <v>0</v>
      </c>
      <c r="CZ34" s="225">
        <v>3.75</v>
      </c>
      <c r="DA34" s="225">
        <f>'S-S_SEM'!H70</f>
        <v>0</v>
      </c>
      <c r="DB34" s="225">
        <v>0</v>
      </c>
      <c r="DC34" s="225">
        <v>0</v>
      </c>
      <c r="DD34" s="225">
        <v>1.75</v>
      </c>
      <c r="DE34" s="225">
        <v>1.5</v>
      </c>
      <c r="DF34" s="225">
        <v>0</v>
      </c>
      <c r="DG34" s="225">
        <v>1</v>
      </c>
      <c r="DH34" s="225">
        <v>2.5</v>
      </c>
      <c r="DI34" s="225">
        <v>0</v>
      </c>
      <c r="DJ34" s="225">
        <v>1.2321428571428572</v>
      </c>
      <c r="DK34" s="225">
        <v>0</v>
      </c>
      <c r="DL34" s="225">
        <f>'S-S_SEM'!S70</f>
        <v>0</v>
      </c>
      <c r="DM34" s="225">
        <v>0</v>
      </c>
      <c r="DN34" s="225">
        <v>1</v>
      </c>
      <c r="DO34" s="225">
        <v>0</v>
      </c>
      <c r="DP34" s="225">
        <f>'S-S_SEM'!AA70</f>
        <v>0</v>
      </c>
      <c r="DQ34" s="225">
        <v>0</v>
      </c>
      <c r="DR34" s="225">
        <v>0</v>
      </c>
      <c r="DS34" s="225">
        <v>0</v>
      </c>
      <c r="DT34" s="225">
        <v>0</v>
      </c>
      <c r="DU34" s="226">
        <v>0</v>
      </c>
      <c r="DV34" s="226">
        <v>0.73</v>
      </c>
      <c r="DW34" s="226">
        <v>0</v>
      </c>
      <c r="DX34" s="226">
        <v>0</v>
      </c>
      <c r="DY34" s="226">
        <v>0.6517857142857143</v>
      </c>
      <c r="DZ34" s="226">
        <v>0</v>
      </c>
      <c r="EA34" s="226">
        <v>0</v>
      </c>
      <c r="EB34" s="226">
        <v>0</v>
      </c>
      <c r="EC34" s="226">
        <v>0</v>
      </c>
      <c r="ED34" s="226">
        <v>0</v>
      </c>
      <c r="EE34" s="226">
        <v>0.5714285714285714</v>
      </c>
      <c r="EF34" s="226">
        <v>0</v>
      </c>
      <c r="EG34" s="226">
        <v>0</v>
      </c>
      <c r="EH34" s="226">
        <v>0</v>
      </c>
      <c r="EI34" s="226">
        <v>0.51282051282051277</v>
      </c>
      <c r="EJ34" s="226">
        <v>80</v>
      </c>
      <c r="EK34" s="226">
        <v>2.4390243902439024</v>
      </c>
      <c r="EL34" s="226">
        <v>0</v>
      </c>
      <c r="EM34" s="226">
        <f>'S-S_SEM'!AT70</f>
        <v>0</v>
      </c>
      <c r="EN34" s="226">
        <v>0</v>
      </c>
      <c r="EO34" s="226">
        <v>2.5</v>
      </c>
      <c r="EP34" s="226">
        <v>0</v>
      </c>
      <c r="EQ34" s="226">
        <v>1</v>
      </c>
      <c r="ER34" s="226">
        <v>0</v>
      </c>
      <c r="ES34" s="185">
        <v>17</v>
      </c>
      <c r="ET34" s="185">
        <v>10.5</v>
      </c>
      <c r="EU34" s="226">
        <v>0</v>
      </c>
      <c r="EV34" s="226">
        <v>6</v>
      </c>
      <c r="EW34" s="226">
        <v>3</v>
      </c>
      <c r="EX34" s="226">
        <v>4</v>
      </c>
      <c r="EY34" s="226">
        <v>0</v>
      </c>
      <c r="EZ34" s="226">
        <v>0</v>
      </c>
      <c r="FA34" s="226">
        <v>0</v>
      </c>
      <c r="FB34" s="226">
        <v>7</v>
      </c>
      <c r="FC34" s="226">
        <v>0</v>
      </c>
      <c r="FD34" s="185">
        <v>21.5</v>
      </c>
      <c r="FE34" s="320">
        <v>0</v>
      </c>
      <c r="FF34" s="226">
        <v>0</v>
      </c>
      <c r="FG34" s="226">
        <v>0</v>
      </c>
      <c r="FH34" s="226">
        <v>0</v>
      </c>
      <c r="FI34" s="320">
        <v>0</v>
      </c>
      <c r="FJ34" s="320">
        <v>2.53571428571429</v>
      </c>
      <c r="FK34" s="320">
        <v>0</v>
      </c>
      <c r="FL34" s="320">
        <v>0</v>
      </c>
      <c r="FM34" s="320">
        <v>0</v>
      </c>
      <c r="FN34" s="320">
        <v>1.9722222222222223</v>
      </c>
      <c r="FO34" s="320">
        <v>0</v>
      </c>
      <c r="FP34" s="320">
        <v>0</v>
      </c>
      <c r="FQ34" s="320">
        <v>0</v>
      </c>
      <c r="FR34" s="320">
        <v>3</v>
      </c>
      <c r="FS34" s="320">
        <v>2.25</v>
      </c>
      <c r="FT34" s="320">
        <v>1.6979166666666667</v>
      </c>
      <c r="FU34" s="320">
        <v>1</v>
      </c>
      <c r="FV34" s="320">
        <v>0</v>
      </c>
      <c r="FW34" s="320">
        <v>0</v>
      </c>
      <c r="FX34" s="320">
        <v>0</v>
      </c>
      <c r="FY34" s="320">
        <v>3</v>
      </c>
      <c r="FZ34" s="320">
        <v>1.4916666666666667</v>
      </c>
      <c r="GA34" s="185">
        <v>12</v>
      </c>
      <c r="GB34" s="226">
        <v>0</v>
      </c>
      <c r="GC34" s="226">
        <v>0</v>
      </c>
      <c r="GD34" s="226">
        <v>0</v>
      </c>
      <c r="GE34" s="226">
        <v>0</v>
      </c>
      <c r="GF34" s="226">
        <v>0</v>
      </c>
      <c r="GG34" s="226">
        <v>0</v>
      </c>
      <c r="GH34" s="226">
        <v>0</v>
      </c>
      <c r="GI34" s="226">
        <v>0</v>
      </c>
      <c r="GJ34" s="226">
        <v>4</v>
      </c>
      <c r="GK34" s="226">
        <v>8.5</v>
      </c>
      <c r="GL34" s="226">
        <v>0</v>
      </c>
      <c r="GM34" s="226">
        <v>0</v>
      </c>
      <c r="GN34" s="226">
        <v>0</v>
      </c>
      <c r="GO34" s="226">
        <v>5</v>
      </c>
      <c r="GP34" s="226">
        <v>0</v>
      </c>
      <c r="GQ34" s="226">
        <v>0</v>
      </c>
      <c r="GR34" s="226">
        <f>'S-S_SEM'!DA70</f>
        <v>0</v>
      </c>
      <c r="GS34" s="226">
        <v>0</v>
      </c>
      <c r="GT34" s="226">
        <v>0</v>
      </c>
      <c r="GU34" s="226">
        <v>0</v>
      </c>
      <c r="GV34" s="226">
        <v>1.4278846153846154</v>
      </c>
      <c r="GW34" s="226">
        <v>0</v>
      </c>
      <c r="GX34" s="226">
        <v>0</v>
      </c>
      <c r="GY34" s="226">
        <v>0</v>
      </c>
      <c r="GZ34" s="226">
        <v>0</v>
      </c>
      <c r="HA34" s="226">
        <v>0</v>
      </c>
      <c r="HB34" s="226">
        <v>0</v>
      </c>
      <c r="HC34" s="226">
        <v>0</v>
      </c>
      <c r="HD34" s="226">
        <v>0</v>
      </c>
      <c r="HE34" s="226">
        <v>0</v>
      </c>
      <c r="HF34" s="226">
        <v>0</v>
      </c>
      <c r="HG34" s="226">
        <v>0</v>
      </c>
      <c r="HH34" s="226">
        <v>0</v>
      </c>
      <c r="HI34" s="226">
        <v>0</v>
      </c>
      <c r="HJ34" s="226">
        <v>0</v>
      </c>
      <c r="HK34" s="226">
        <v>0</v>
      </c>
      <c r="HL34" s="226">
        <v>0</v>
      </c>
      <c r="HM34" s="226">
        <v>0</v>
      </c>
      <c r="HN34" s="226">
        <v>0</v>
      </c>
      <c r="HO34" s="226">
        <v>0</v>
      </c>
      <c r="HP34" s="226">
        <v>0</v>
      </c>
      <c r="HQ34" s="226">
        <v>0</v>
      </c>
      <c r="HR34" s="226">
        <v>0</v>
      </c>
      <c r="HS34" s="226">
        <v>0</v>
      </c>
      <c r="HT34" s="226">
        <v>0</v>
      </c>
      <c r="HU34" s="226">
        <v>0</v>
      </c>
      <c r="HV34" s="226">
        <v>0</v>
      </c>
      <c r="HW34" s="226">
        <v>0</v>
      </c>
      <c r="HX34" s="226">
        <v>0</v>
      </c>
      <c r="HY34" s="226">
        <v>0</v>
      </c>
      <c r="HZ34" s="226">
        <f>'S-S_SEM'!EH70</f>
        <v>0</v>
      </c>
      <c r="IA34" s="187">
        <f t="shared" ref="IA34:IA38" si="3">AVERAGE(GW34:HZ34)</f>
        <v>0</v>
      </c>
      <c r="IB34" s="218" t="str">
        <f>IF(HZ34&lt;=F34,"J",IF(HZ34&gt;F34*2,"L","K"))</f>
        <v>J</v>
      </c>
    </row>
    <row r="35" spans="2:242" ht="20.399999999999999">
      <c r="B35" s="458" t="s">
        <v>72</v>
      </c>
      <c r="C35" s="103" t="s">
        <v>18</v>
      </c>
      <c r="D35" s="60" t="s">
        <v>76</v>
      </c>
      <c r="E35" s="99">
        <f>+AVERAGE(G35:O35)</f>
        <v>0.65472222222222209</v>
      </c>
      <c r="F35" s="103">
        <v>30</v>
      </c>
      <c r="G35" s="99">
        <v>0.99860000000000004</v>
      </c>
      <c r="H35" s="99">
        <v>0.49969999999999998</v>
      </c>
      <c r="I35" s="99">
        <v>0.49520000000000003</v>
      </c>
      <c r="J35" s="99">
        <v>0</v>
      </c>
      <c r="K35" s="99">
        <v>0.4642</v>
      </c>
      <c r="L35" s="99">
        <v>0.86599999999999999</v>
      </c>
      <c r="M35" s="99">
        <v>0.94019999999999992</v>
      </c>
      <c r="N35" s="99">
        <v>0.75629999999999997</v>
      </c>
      <c r="O35" s="99">
        <v>0.87230000000000008</v>
      </c>
      <c r="P35" s="99">
        <v>0.89864999999999995</v>
      </c>
      <c r="Q35" s="99">
        <v>0.92219999999999991</v>
      </c>
      <c r="R35" s="99">
        <v>0.84925000000000006</v>
      </c>
      <c r="S35" s="99">
        <v>0.89834999999999998</v>
      </c>
      <c r="T35" s="99">
        <v>0.58424999999999994</v>
      </c>
      <c r="U35" s="99">
        <v>0.72899999999999998</v>
      </c>
      <c r="V35" s="99">
        <v>0.7389</v>
      </c>
      <c r="W35" s="99">
        <v>0.93454999999999999</v>
      </c>
      <c r="X35" s="99">
        <v>0.92714999999999992</v>
      </c>
      <c r="Y35" s="99">
        <v>0.92914999999999992</v>
      </c>
      <c r="Z35" s="107">
        <v>0.83034999999999992</v>
      </c>
      <c r="AA35" s="109">
        <v>0.76635000000000009</v>
      </c>
      <c r="AB35" s="99">
        <f t="shared" ref="AB35:AB36" si="4">AVERAGE(P35:AA35)</f>
        <v>0.83401249999999971</v>
      </c>
      <c r="AC35" s="99">
        <v>0.8882000000000001</v>
      </c>
      <c r="AD35" s="99">
        <v>0.67199999999999993</v>
      </c>
      <c r="AE35" s="99">
        <v>0.32824999999999999</v>
      </c>
      <c r="AF35" s="99">
        <v>0.38645000000000002</v>
      </c>
      <c r="AG35" s="99">
        <v>0.48655913978494653</v>
      </c>
      <c r="AH35" s="128">
        <v>0.49064999999999998</v>
      </c>
      <c r="AI35" s="135">
        <v>0.5</v>
      </c>
      <c r="AJ35" s="135">
        <v>0.5</v>
      </c>
      <c r="AK35" s="111"/>
      <c r="AL35" s="111"/>
      <c r="AM35" s="111"/>
      <c r="AN35" s="111"/>
      <c r="AO35" s="135">
        <v>0.53601559139784949</v>
      </c>
      <c r="AP35" s="135">
        <v>0.85</v>
      </c>
      <c r="AQ35" s="135">
        <v>0</v>
      </c>
      <c r="AR35" s="135"/>
      <c r="AS35" s="241">
        <v>38.283889486036806</v>
      </c>
      <c r="AT35" s="111"/>
      <c r="AU35" s="111"/>
      <c r="AV35" s="111"/>
      <c r="AW35" s="111"/>
      <c r="AX35" s="111"/>
      <c r="AY35" s="111"/>
      <c r="AZ35" s="111"/>
      <c r="BA35" s="111"/>
      <c r="BB35" s="111"/>
      <c r="BC35" s="111"/>
      <c r="BD35" s="111"/>
      <c r="BE35" s="111"/>
      <c r="BF35" s="111"/>
      <c r="BG35" s="111"/>
      <c r="BH35" s="111"/>
      <c r="BI35" s="111"/>
      <c r="BJ35" s="111"/>
      <c r="BK35" s="111"/>
      <c r="BL35" s="111"/>
      <c r="BM35" s="111"/>
      <c r="BN35" s="111"/>
      <c r="BO35" s="111"/>
      <c r="BP35" s="111"/>
      <c r="BQ35" s="111"/>
      <c r="BR35" s="111"/>
      <c r="BS35" s="111"/>
      <c r="BT35" s="111"/>
      <c r="BU35" s="111"/>
      <c r="BV35" s="111"/>
      <c r="BW35" s="111"/>
      <c r="BX35" s="111"/>
      <c r="BY35" s="111"/>
      <c r="BZ35" s="111"/>
      <c r="CA35" s="135"/>
      <c r="CB35" s="135"/>
      <c r="CC35" s="135"/>
      <c r="CD35" s="135"/>
      <c r="CE35" s="135"/>
      <c r="CF35" s="135"/>
      <c r="CG35" s="135"/>
      <c r="CH35" s="135"/>
      <c r="CI35" s="135"/>
      <c r="CJ35" s="135"/>
      <c r="CK35" s="135"/>
      <c r="CL35" s="135"/>
      <c r="CM35" s="135"/>
      <c r="CN35" s="135"/>
      <c r="CO35" s="135"/>
      <c r="CP35" s="135"/>
      <c r="CQ35" s="135"/>
      <c r="CR35" s="135"/>
      <c r="CS35" s="135"/>
      <c r="CT35" s="135"/>
      <c r="CU35" s="135"/>
      <c r="CV35" s="135"/>
      <c r="CW35" s="135"/>
      <c r="CX35" s="135"/>
      <c r="CY35" s="135"/>
      <c r="CZ35" s="135"/>
      <c r="DA35" s="135"/>
      <c r="DB35" s="135"/>
      <c r="DC35" s="135"/>
      <c r="DD35" s="135"/>
      <c r="DE35" s="135"/>
      <c r="DF35" s="135"/>
      <c r="DG35" s="135"/>
      <c r="DH35" s="135"/>
      <c r="DI35" s="135"/>
      <c r="DJ35" s="135"/>
      <c r="DK35" s="135"/>
      <c r="DL35" s="135"/>
      <c r="DM35" s="135"/>
      <c r="DN35" s="135"/>
      <c r="DO35" s="135"/>
      <c r="DP35" s="135"/>
      <c r="DQ35" s="135"/>
      <c r="DR35" s="135"/>
      <c r="DS35" s="135"/>
      <c r="DT35" s="135"/>
      <c r="DU35" s="135"/>
      <c r="DV35" s="135"/>
      <c r="DW35" s="135"/>
      <c r="DX35" s="135"/>
      <c r="DY35" s="135"/>
      <c r="DZ35" s="135"/>
      <c r="EA35" s="135"/>
      <c r="EB35" s="135"/>
      <c r="EC35" s="135"/>
      <c r="ED35" s="135"/>
      <c r="EE35" s="135"/>
      <c r="EF35" s="135"/>
      <c r="EG35" s="135"/>
      <c r="EH35" s="135"/>
      <c r="EI35" s="135"/>
      <c r="EJ35" s="135"/>
      <c r="EK35" s="135"/>
      <c r="EL35" s="135"/>
      <c r="EM35" s="135"/>
      <c r="EN35" s="135"/>
      <c r="EO35" s="135"/>
      <c r="EP35" s="135"/>
      <c r="EQ35" s="135"/>
      <c r="ER35" s="135"/>
      <c r="ES35" s="135"/>
      <c r="ET35" s="135"/>
      <c r="EU35" s="135"/>
      <c r="EV35" s="135"/>
      <c r="EW35" s="135"/>
      <c r="EX35" s="135"/>
      <c r="EY35" s="135"/>
      <c r="EZ35" s="135"/>
      <c r="FA35" s="135"/>
      <c r="FB35" s="135"/>
      <c r="FC35" s="135"/>
      <c r="FD35" s="135"/>
      <c r="FE35" s="135"/>
      <c r="FF35" s="135"/>
      <c r="FG35" s="135"/>
      <c r="FH35" s="135"/>
      <c r="FI35" s="135"/>
      <c r="FJ35" s="135"/>
      <c r="FK35" s="320">
        <v>61.019999999999996</v>
      </c>
      <c r="FL35" s="320">
        <v>0</v>
      </c>
      <c r="FM35" s="320">
        <v>48.173333333333325</v>
      </c>
      <c r="FN35" s="320">
        <v>47.004999999999995</v>
      </c>
      <c r="FO35" s="320">
        <v>61.5</v>
      </c>
      <c r="FP35" s="320">
        <v>68.400000000000006</v>
      </c>
      <c r="FQ35" s="320">
        <v>38.71</v>
      </c>
      <c r="FR35" s="320">
        <v>62</v>
      </c>
      <c r="FS35" s="185">
        <v>6.2860111354145953</v>
      </c>
      <c r="FT35" s="185">
        <v>30.486000695963408</v>
      </c>
      <c r="FU35" s="320">
        <v>66.75</v>
      </c>
      <c r="FV35" s="320">
        <v>74</v>
      </c>
      <c r="FW35" s="320">
        <v>26.6</v>
      </c>
      <c r="FX35" s="320">
        <v>39.200000000000003</v>
      </c>
      <c r="FY35" s="320">
        <v>70</v>
      </c>
      <c r="FZ35" s="320">
        <v>37.923909597064302</v>
      </c>
      <c r="GA35" s="320">
        <v>36</v>
      </c>
      <c r="GB35" s="226">
        <v>33.620000000000005</v>
      </c>
      <c r="GC35" s="226">
        <v>35.9</v>
      </c>
      <c r="GD35" s="226">
        <v>33.620000000000005</v>
      </c>
      <c r="GE35" s="226">
        <v>18</v>
      </c>
      <c r="GF35" s="226">
        <v>15.77</v>
      </c>
      <c r="GG35" s="226">
        <v>23.3</v>
      </c>
      <c r="GH35" s="226">
        <v>17.82</v>
      </c>
      <c r="GI35" s="226">
        <v>40.06</v>
      </c>
      <c r="GJ35" s="226">
        <v>40.06</v>
      </c>
      <c r="GK35" s="185">
        <v>7.4099999999999993</v>
      </c>
      <c r="GL35" s="226">
        <v>66.599999999999994</v>
      </c>
      <c r="GM35" s="226">
        <v>63.1</v>
      </c>
      <c r="GN35" s="226">
        <v>16.72</v>
      </c>
      <c r="GO35" s="226">
        <v>32.200000000000003</v>
      </c>
      <c r="GP35" s="226">
        <v>66.989999999999995</v>
      </c>
      <c r="GQ35" s="226">
        <v>17</v>
      </c>
      <c r="GR35" s="226">
        <f>VIAS_SEM!DA69</f>
        <v>0</v>
      </c>
      <c r="GS35" s="226">
        <v>39.590000000000003</v>
      </c>
      <c r="GT35" s="226">
        <v>39.590000000000003</v>
      </c>
      <c r="GU35" s="226">
        <v>16.399999999999999</v>
      </c>
      <c r="GV35" s="226">
        <v>35.02354570762305</v>
      </c>
      <c r="GW35" s="185">
        <v>0</v>
      </c>
      <c r="GX35" s="226">
        <v>39.989999999999995</v>
      </c>
      <c r="GY35" s="226">
        <v>26.66333333333333</v>
      </c>
      <c r="GZ35" s="226">
        <v>40</v>
      </c>
      <c r="HA35" s="226">
        <v>48.019999999999996</v>
      </c>
      <c r="HB35" s="226">
        <v>0</v>
      </c>
      <c r="HC35" s="185">
        <v>0</v>
      </c>
      <c r="HD35" s="185">
        <v>0</v>
      </c>
      <c r="HE35" s="226">
        <v>24.7</v>
      </c>
      <c r="HF35" s="185">
        <v>2.2200000000000002</v>
      </c>
      <c r="HG35" s="226">
        <v>67.539999999999992</v>
      </c>
      <c r="HH35" s="226">
        <v>32.119999999999997</v>
      </c>
      <c r="HI35" s="226">
        <v>50</v>
      </c>
      <c r="HJ35" s="226">
        <v>8.6900000000000546</v>
      </c>
      <c r="HK35" s="226">
        <v>22.5</v>
      </c>
      <c r="HL35" s="226">
        <v>24.9</v>
      </c>
      <c r="HM35" s="226">
        <v>61</v>
      </c>
      <c r="HN35" s="226">
        <v>34</v>
      </c>
      <c r="HO35" s="226">
        <v>50</v>
      </c>
      <c r="HP35" s="226">
        <v>40.99</v>
      </c>
      <c r="HQ35" s="226">
        <v>50</v>
      </c>
      <c r="HR35" s="226">
        <v>93</v>
      </c>
      <c r="HS35" s="226">
        <v>39.020000000000003</v>
      </c>
      <c r="HT35" s="226">
        <v>21</v>
      </c>
      <c r="HU35" s="226">
        <v>35.5428</v>
      </c>
      <c r="HV35" s="226">
        <v>18</v>
      </c>
      <c r="HW35" s="226">
        <v>33.299999999999997</v>
      </c>
      <c r="HX35" s="226">
        <v>36.330000000000005</v>
      </c>
      <c r="HY35" s="226">
        <v>17.399999999999999</v>
      </c>
      <c r="HZ35" s="226">
        <f>VIAS_SEM!EH36</f>
        <v>55</v>
      </c>
      <c r="IA35" s="187">
        <f>AVERAGE(GW35:HZ35)</f>
        <v>32.397537777777771</v>
      </c>
      <c r="IB35" s="75" t="str">
        <f>IF(HZ35&gt;=F35,"J",IF(HZ35&gt;F35/2,"K","L"))</f>
        <v>J</v>
      </c>
    </row>
    <row r="36" spans="2:242" ht="21" thickBot="1">
      <c r="B36" s="459"/>
      <c r="C36" s="103" t="s">
        <v>19</v>
      </c>
      <c r="D36" s="90" t="s">
        <v>76</v>
      </c>
      <c r="E36" s="100">
        <f>+AVERAGE(G36:O36)</f>
        <v>6.6633333333333336E-2</v>
      </c>
      <c r="F36" s="103">
        <v>4</v>
      </c>
      <c r="G36" s="100">
        <v>5.1999999999999998E-3</v>
      </c>
      <c r="H36" s="100">
        <v>3.2099999999999997E-2</v>
      </c>
      <c r="I36" s="100">
        <v>2.7799999999999998E-2</v>
      </c>
      <c r="J36" s="100">
        <v>0</v>
      </c>
      <c r="K36" s="100">
        <v>0.11230000000000001</v>
      </c>
      <c r="L36" s="100">
        <v>0.11119999999999999</v>
      </c>
      <c r="M36" s="100">
        <v>9.8000000000000004E-2</v>
      </c>
      <c r="N36" s="100">
        <v>0.12369999999999999</v>
      </c>
      <c r="O36" s="100">
        <v>8.9399999999999993E-2</v>
      </c>
      <c r="P36" s="100">
        <v>0.15460000000000002</v>
      </c>
      <c r="Q36" s="100">
        <v>0.17765</v>
      </c>
      <c r="R36" s="100">
        <v>0.20319999999999999</v>
      </c>
      <c r="S36" s="100">
        <v>0.28554999999999997</v>
      </c>
      <c r="T36" s="100">
        <v>0.11755</v>
      </c>
      <c r="U36" s="100">
        <v>1.9E-2</v>
      </c>
      <c r="V36" s="100">
        <v>0.12479999999999999</v>
      </c>
      <c r="W36" s="100">
        <v>0.62285000000000001</v>
      </c>
      <c r="X36" s="100">
        <v>0.12525</v>
      </c>
      <c r="Y36" s="100">
        <v>0.20594999999999999</v>
      </c>
      <c r="Z36" s="108">
        <v>0.18264999999999998</v>
      </c>
      <c r="AA36" s="110">
        <v>0.12590000000000001</v>
      </c>
      <c r="AB36" s="100">
        <f t="shared" si="4"/>
        <v>0.19541250000000002</v>
      </c>
      <c r="AC36" s="100">
        <v>0.30604999999999999</v>
      </c>
      <c r="AD36" s="100">
        <v>0.1658</v>
      </c>
      <c r="AE36" s="100">
        <v>1.49E-2</v>
      </c>
      <c r="AF36" s="100">
        <v>0.13184999999999999</v>
      </c>
      <c r="AG36" s="100">
        <v>6.4060773480662997E-2</v>
      </c>
      <c r="AH36" s="100">
        <v>2.8649999999999998E-2</v>
      </c>
      <c r="AI36" s="112">
        <v>3.7634408602150553E-2</v>
      </c>
      <c r="AJ36" s="111">
        <v>0</v>
      </c>
      <c r="AK36" s="112"/>
      <c r="AL36" s="112"/>
      <c r="AM36" s="112"/>
      <c r="AN36" s="112"/>
      <c r="AO36" s="136">
        <v>0.10699216886897335</v>
      </c>
      <c r="AP36" s="136">
        <v>0.15</v>
      </c>
      <c r="AQ36" s="136">
        <v>0</v>
      </c>
      <c r="AR36" s="136"/>
      <c r="AS36" s="241">
        <v>0.66457585725677826</v>
      </c>
      <c r="AT36" s="111"/>
      <c r="AU36" s="111"/>
      <c r="AV36" s="111"/>
      <c r="AW36" s="111"/>
      <c r="AX36" s="111"/>
      <c r="AY36" s="111"/>
      <c r="AZ36" s="111"/>
      <c r="BA36" s="111"/>
      <c r="BB36" s="111"/>
      <c r="BC36" s="111"/>
      <c r="BD36" s="111"/>
      <c r="BE36" s="111"/>
      <c r="BF36" s="111"/>
      <c r="BG36" s="111"/>
      <c r="BH36" s="111"/>
      <c r="BI36" s="111"/>
      <c r="BJ36" s="111"/>
      <c r="BK36" s="111"/>
      <c r="BL36" s="111"/>
      <c r="BM36" s="111"/>
      <c r="BN36" s="111"/>
      <c r="BO36" s="111"/>
      <c r="BP36" s="111"/>
      <c r="BQ36" s="111"/>
      <c r="BR36" s="111"/>
      <c r="BS36" s="111"/>
      <c r="BT36" s="111"/>
      <c r="BU36" s="111"/>
      <c r="BV36" s="111"/>
      <c r="BW36" s="111"/>
      <c r="BX36" s="111"/>
      <c r="BY36" s="111"/>
      <c r="BZ36" s="111"/>
      <c r="CA36" s="135"/>
      <c r="CB36" s="135"/>
      <c r="CC36" s="135"/>
      <c r="CD36" s="135"/>
      <c r="CE36" s="135"/>
      <c r="CF36" s="135"/>
      <c r="CG36" s="135"/>
      <c r="CH36" s="135"/>
      <c r="CI36" s="135"/>
      <c r="CJ36" s="135"/>
      <c r="CK36" s="135"/>
      <c r="CL36" s="135"/>
      <c r="CM36" s="135"/>
      <c r="CN36" s="135"/>
      <c r="CO36" s="135"/>
      <c r="CP36" s="135"/>
      <c r="CQ36" s="135"/>
      <c r="CR36" s="135"/>
      <c r="CS36" s="135"/>
      <c r="CT36" s="135"/>
      <c r="CU36" s="135"/>
      <c r="CV36" s="135"/>
      <c r="CW36" s="135"/>
      <c r="CX36" s="135"/>
      <c r="CY36" s="135"/>
      <c r="CZ36" s="135"/>
      <c r="DA36" s="135"/>
      <c r="DB36" s="135"/>
      <c r="DC36" s="135"/>
      <c r="DD36" s="135"/>
      <c r="DE36" s="135"/>
      <c r="DF36" s="135"/>
      <c r="DG36" s="135"/>
      <c r="DH36" s="135"/>
      <c r="DI36" s="135"/>
      <c r="DJ36" s="135"/>
      <c r="DK36" s="135"/>
      <c r="DL36" s="135"/>
      <c r="DM36" s="135"/>
      <c r="DN36" s="135"/>
      <c r="DO36" s="135"/>
      <c r="DP36" s="135"/>
      <c r="DQ36" s="135"/>
      <c r="DR36" s="135"/>
      <c r="DS36" s="135"/>
      <c r="DT36" s="135"/>
      <c r="DU36" s="135"/>
      <c r="DV36" s="135"/>
      <c r="DW36" s="135"/>
      <c r="DX36" s="135"/>
      <c r="DY36" s="135"/>
      <c r="DZ36" s="135"/>
      <c r="EA36" s="135"/>
      <c r="EB36" s="135"/>
      <c r="EC36" s="135"/>
      <c r="ED36" s="135"/>
      <c r="EE36" s="135"/>
      <c r="EF36" s="135"/>
      <c r="EG36" s="135"/>
      <c r="EH36" s="135"/>
      <c r="EI36" s="135"/>
      <c r="EJ36" s="135"/>
      <c r="EK36" s="135"/>
      <c r="EL36" s="135"/>
      <c r="EM36" s="135"/>
      <c r="EN36" s="135"/>
      <c r="EO36" s="135"/>
      <c r="EP36" s="135"/>
      <c r="EQ36" s="135"/>
      <c r="ER36" s="135"/>
      <c r="ES36" s="135"/>
      <c r="ET36" s="135"/>
      <c r="EU36" s="135"/>
      <c r="EV36" s="135"/>
      <c r="EW36" s="135"/>
      <c r="EX36" s="135"/>
      <c r="EY36" s="135"/>
      <c r="EZ36" s="135"/>
      <c r="FA36" s="135"/>
      <c r="FB36" s="135"/>
      <c r="FC36" s="135"/>
      <c r="FD36" s="135"/>
      <c r="FE36" s="135"/>
      <c r="FF36" s="135"/>
      <c r="FG36" s="135"/>
      <c r="FH36" s="135"/>
      <c r="FI36" s="135"/>
      <c r="FJ36" s="135"/>
      <c r="FK36" s="320">
        <v>0</v>
      </c>
      <c r="FL36" s="320">
        <v>0</v>
      </c>
      <c r="FM36" s="320">
        <v>1.6666666666666667</v>
      </c>
      <c r="FN36" s="185">
        <v>1.25</v>
      </c>
      <c r="FO36" s="320">
        <v>0</v>
      </c>
      <c r="FP36" s="320">
        <v>0</v>
      </c>
      <c r="FQ36" s="320">
        <v>0</v>
      </c>
      <c r="FR36" s="320">
        <v>0</v>
      </c>
      <c r="FS36" s="320">
        <v>3.65</v>
      </c>
      <c r="FT36" s="320">
        <v>1.4156249999999999</v>
      </c>
      <c r="FU36" s="320">
        <v>1</v>
      </c>
      <c r="FV36" s="320">
        <v>0</v>
      </c>
      <c r="FW36" s="320">
        <v>0</v>
      </c>
      <c r="FX36" s="320">
        <v>0</v>
      </c>
      <c r="FY36" s="320">
        <v>0</v>
      </c>
      <c r="FZ36" s="320">
        <v>1.3022727272727272</v>
      </c>
      <c r="GA36" s="320">
        <v>5</v>
      </c>
      <c r="GB36" s="226">
        <v>0</v>
      </c>
      <c r="GC36" s="226">
        <v>0</v>
      </c>
      <c r="GD36" s="226">
        <v>4</v>
      </c>
      <c r="GE36" s="226">
        <v>0</v>
      </c>
      <c r="GF36" s="226">
        <v>2.5</v>
      </c>
      <c r="GG36" s="226">
        <v>2.5</v>
      </c>
      <c r="GH36" s="226">
        <v>0</v>
      </c>
      <c r="GI36" s="226">
        <v>0</v>
      </c>
      <c r="GJ36" s="226">
        <v>0</v>
      </c>
      <c r="GK36" s="226">
        <v>0</v>
      </c>
      <c r="GL36" s="226">
        <v>0</v>
      </c>
      <c r="GM36" s="226">
        <v>0</v>
      </c>
      <c r="GN36" s="226">
        <v>0</v>
      </c>
      <c r="GO36" s="226">
        <v>0</v>
      </c>
      <c r="GP36" s="226">
        <v>0</v>
      </c>
      <c r="GQ36" s="226">
        <v>0</v>
      </c>
      <c r="GR36" s="226">
        <f>VIAS_SEM!DA70</f>
        <v>0</v>
      </c>
      <c r="GS36" s="226">
        <v>0</v>
      </c>
      <c r="GT36" s="226">
        <v>0</v>
      </c>
      <c r="GU36" s="226">
        <v>0</v>
      </c>
      <c r="GV36" s="226">
        <v>0.96931818181818175</v>
      </c>
      <c r="GW36" s="226">
        <v>0</v>
      </c>
      <c r="GX36" s="226">
        <v>0</v>
      </c>
      <c r="GY36" s="226">
        <v>0</v>
      </c>
      <c r="GZ36" s="226">
        <v>0</v>
      </c>
      <c r="HA36" s="226">
        <v>0</v>
      </c>
      <c r="HB36" s="226">
        <v>0</v>
      </c>
      <c r="HC36" s="226">
        <v>0</v>
      </c>
      <c r="HD36" s="226">
        <v>0</v>
      </c>
      <c r="HE36" s="226">
        <v>0</v>
      </c>
      <c r="HF36" s="226">
        <v>0</v>
      </c>
      <c r="HG36" s="226">
        <v>0</v>
      </c>
      <c r="HH36" s="226">
        <v>0</v>
      </c>
      <c r="HI36" s="226">
        <v>5</v>
      </c>
      <c r="HJ36" s="226">
        <v>0</v>
      </c>
      <c r="HK36" s="226">
        <v>0</v>
      </c>
      <c r="HL36" s="185">
        <v>15</v>
      </c>
      <c r="HM36" s="226">
        <v>0</v>
      </c>
      <c r="HN36" s="226">
        <v>0</v>
      </c>
      <c r="HO36" s="226">
        <v>3.58</v>
      </c>
      <c r="HP36" s="185">
        <v>10.5</v>
      </c>
      <c r="HQ36" s="226">
        <v>0</v>
      </c>
      <c r="HR36" s="226">
        <v>0</v>
      </c>
      <c r="HS36" s="226">
        <v>0</v>
      </c>
      <c r="HT36" s="185">
        <v>72</v>
      </c>
      <c r="HU36" s="185">
        <v>4.0431999999999997</v>
      </c>
      <c r="HV36" s="185">
        <v>0</v>
      </c>
      <c r="HW36" s="226">
        <v>0</v>
      </c>
      <c r="HX36" s="226">
        <v>3.6</v>
      </c>
      <c r="HY36" s="226">
        <v>0</v>
      </c>
      <c r="HZ36" s="226">
        <f>VIAS_SEM!EH37</f>
        <v>0</v>
      </c>
      <c r="IA36" s="187">
        <f t="shared" si="3"/>
        <v>3.7907733333333331</v>
      </c>
      <c r="IB36" s="218" t="str">
        <f>IF(HZ36&lt;=F36,"J",IF(HZ36&gt;F36*2,"L","K"))</f>
        <v>J</v>
      </c>
    </row>
    <row r="37" spans="2:242" ht="18.75" customHeight="1">
      <c r="B37" s="458" t="s">
        <v>352</v>
      </c>
      <c r="C37" s="103" t="s">
        <v>18</v>
      </c>
      <c r="D37" s="60" t="s">
        <v>76</v>
      </c>
      <c r="E37" s="99">
        <f>+AVERAGE(G37:O37)</f>
        <v>0.65472222222222209</v>
      </c>
      <c r="F37" s="103">
        <v>50</v>
      </c>
      <c r="G37" s="99">
        <v>0.99860000000000004</v>
      </c>
      <c r="H37" s="99">
        <v>0.49969999999999998</v>
      </c>
      <c r="I37" s="99">
        <v>0.49520000000000003</v>
      </c>
      <c r="J37" s="99">
        <v>0</v>
      </c>
      <c r="K37" s="99">
        <v>0.4642</v>
      </c>
      <c r="L37" s="99">
        <v>0.86599999999999999</v>
      </c>
      <c r="M37" s="99">
        <v>0.94019999999999992</v>
      </c>
      <c r="N37" s="99">
        <v>0.75629999999999997</v>
      </c>
      <c r="O37" s="99">
        <v>0.87230000000000008</v>
      </c>
      <c r="P37" s="99">
        <v>0.89864999999999995</v>
      </c>
      <c r="Q37" s="99">
        <v>0.92219999999999991</v>
      </c>
      <c r="R37" s="99">
        <v>0.84925000000000006</v>
      </c>
      <c r="S37" s="99">
        <v>0.89834999999999998</v>
      </c>
      <c r="T37" s="99">
        <v>0.58424999999999994</v>
      </c>
      <c r="U37" s="99">
        <v>0.72899999999999998</v>
      </c>
      <c r="V37" s="99">
        <v>0.7389</v>
      </c>
      <c r="W37" s="99">
        <v>0.93454999999999999</v>
      </c>
      <c r="X37" s="99">
        <v>0.92714999999999992</v>
      </c>
      <c r="Y37" s="99">
        <v>0.92914999999999992</v>
      </c>
      <c r="Z37" s="107">
        <v>0.83034999999999992</v>
      </c>
      <c r="AA37" s="109">
        <v>0.76635000000000009</v>
      </c>
      <c r="AB37" s="99">
        <f>AVERAGE(P37:AA37)</f>
        <v>0.83401249999999971</v>
      </c>
      <c r="AC37" s="99">
        <v>0.8882000000000001</v>
      </c>
      <c r="AD37" s="99">
        <v>0.67199999999999993</v>
      </c>
      <c r="AE37" s="99">
        <v>0.32824999999999999</v>
      </c>
      <c r="AF37" s="99">
        <v>0.38645000000000002</v>
      </c>
      <c r="AG37" s="99">
        <v>0.48655913978494653</v>
      </c>
      <c r="AH37" s="128">
        <v>0.49064999999999998</v>
      </c>
      <c r="AI37" s="135">
        <v>0.5</v>
      </c>
      <c r="AJ37" s="135">
        <v>0.5</v>
      </c>
      <c r="AK37" s="111"/>
      <c r="AL37" s="111"/>
      <c r="AM37" s="111"/>
      <c r="AN37" s="111"/>
      <c r="AO37" s="135">
        <v>0.53601559139784949</v>
      </c>
      <c r="AP37" s="135">
        <v>0.85</v>
      </c>
      <c r="AQ37" s="135">
        <v>0</v>
      </c>
      <c r="AR37" s="135"/>
      <c r="AS37" s="241">
        <v>41.277784831278169</v>
      </c>
      <c r="AT37" s="111"/>
      <c r="AU37" s="111"/>
      <c r="AV37" s="111"/>
      <c r="AW37" s="111"/>
      <c r="AX37" s="111"/>
      <c r="AY37" s="111"/>
      <c r="AZ37" s="111"/>
      <c r="BA37" s="111"/>
      <c r="BB37" s="111"/>
      <c r="BC37" s="111"/>
      <c r="BD37" s="111"/>
      <c r="BE37" s="111"/>
      <c r="BF37" s="111"/>
      <c r="BG37" s="111"/>
      <c r="BH37" s="111"/>
      <c r="BI37" s="111"/>
      <c r="BJ37" s="111"/>
      <c r="BK37" s="111"/>
      <c r="BL37" s="111"/>
      <c r="BM37" s="111"/>
      <c r="BN37" s="111"/>
      <c r="BO37" s="111"/>
      <c r="BP37" s="111"/>
      <c r="BQ37" s="111"/>
      <c r="BR37" s="111"/>
      <c r="BS37" s="111"/>
      <c r="BT37" s="111"/>
      <c r="BU37" s="111"/>
      <c r="BV37" s="111"/>
      <c r="BW37" s="111"/>
      <c r="BX37" s="111"/>
      <c r="BY37" s="111"/>
      <c r="BZ37" s="111"/>
      <c r="CA37" s="135"/>
      <c r="CB37" s="135"/>
      <c r="CC37" s="135"/>
      <c r="CD37" s="135"/>
      <c r="CE37" s="135"/>
      <c r="CF37" s="135"/>
      <c r="CG37" s="135"/>
      <c r="CH37" s="135"/>
      <c r="CI37" s="135"/>
      <c r="CJ37" s="135"/>
      <c r="CK37" s="135"/>
      <c r="CL37" s="135"/>
      <c r="CM37" s="135"/>
      <c r="CN37" s="135"/>
      <c r="CO37" s="135"/>
      <c r="CP37" s="135"/>
      <c r="CQ37" s="135"/>
      <c r="CR37" s="135"/>
      <c r="CS37" s="135"/>
      <c r="CT37" s="135"/>
      <c r="CU37" s="135"/>
      <c r="CV37" s="135"/>
      <c r="CW37" s="135"/>
      <c r="CX37" s="135"/>
      <c r="CY37" s="135"/>
      <c r="CZ37" s="135"/>
      <c r="DA37" s="135"/>
      <c r="DB37" s="135"/>
      <c r="DC37" s="135"/>
      <c r="DD37" s="135"/>
      <c r="DE37" s="135"/>
      <c r="DF37" s="135"/>
      <c r="DG37" s="135"/>
      <c r="DH37" s="135"/>
      <c r="DI37" s="135"/>
      <c r="DJ37" s="135"/>
      <c r="DK37" s="135"/>
      <c r="DL37" s="135"/>
      <c r="DM37" s="135"/>
      <c r="DN37" s="135"/>
      <c r="DO37" s="135"/>
      <c r="DP37" s="135"/>
      <c r="DQ37" s="135"/>
      <c r="DR37" s="135"/>
      <c r="DS37" s="135"/>
      <c r="DT37" s="135"/>
      <c r="DU37" s="135"/>
      <c r="DV37" s="135"/>
      <c r="DW37" s="135"/>
      <c r="DX37" s="135"/>
      <c r="DY37" s="135"/>
      <c r="DZ37" s="135"/>
      <c r="EA37" s="135"/>
      <c r="EB37" s="135"/>
      <c r="EC37" s="135"/>
      <c r="ED37" s="135"/>
      <c r="EE37" s="135"/>
      <c r="EF37" s="135"/>
      <c r="EG37" s="135"/>
      <c r="EH37" s="135"/>
      <c r="EI37" s="135"/>
      <c r="EJ37" s="135"/>
      <c r="EK37" s="135"/>
      <c r="EL37" s="135"/>
      <c r="EM37" s="135"/>
      <c r="EN37" s="135"/>
      <c r="EO37" s="135"/>
      <c r="EP37" s="135"/>
      <c r="EQ37" s="135"/>
      <c r="ER37" s="135"/>
      <c r="ES37" s="135"/>
      <c r="ET37" s="135"/>
      <c r="EU37" s="135"/>
      <c r="EV37" s="135"/>
      <c r="EW37" s="135"/>
      <c r="EX37" s="135"/>
      <c r="EY37" s="135"/>
      <c r="EZ37" s="135"/>
      <c r="FA37" s="135"/>
      <c r="FB37" s="135"/>
      <c r="FC37" s="135"/>
      <c r="FD37" s="135"/>
      <c r="FE37" s="135"/>
      <c r="FF37" s="135"/>
      <c r="FG37" s="135"/>
      <c r="FH37" s="135"/>
      <c r="FI37" s="135"/>
      <c r="FJ37" s="135"/>
      <c r="FK37" s="320">
        <v>61.019999999999996</v>
      </c>
      <c r="FL37" s="320"/>
      <c r="FM37" s="320"/>
      <c r="FN37" s="320"/>
      <c r="FO37" s="320"/>
      <c r="FP37" s="320"/>
      <c r="FQ37" s="320"/>
      <c r="FR37" s="320"/>
      <c r="FS37" s="185"/>
      <c r="FT37" s="320">
        <v>29.535720691864189</v>
      </c>
      <c r="FU37" s="320">
        <v>36.819266666666664</v>
      </c>
      <c r="FV37" s="320">
        <v>36.579166666666396</v>
      </c>
      <c r="FW37" s="320">
        <v>68</v>
      </c>
      <c r="FX37" s="320">
        <v>31.375</v>
      </c>
      <c r="FY37" s="320">
        <v>71.199999999999818</v>
      </c>
      <c r="FZ37" s="320">
        <v>18.463343942099357</v>
      </c>
      <c r="GA37" s="320">
        <v>50.814999999999998</v>
      </c>
      <c r="GB37" s="226">
        <v>41.326666666666668</v>
      </c>
      <c r="GC37" s="226">
        <v>51.0625</v>
      </c>
      <c r="GD37" s="226">
        <v>37</v>
      </c>
      <c r="GE37" s="185">
        <v>19.375</v>
      </c>
      <c r="GF37" s="320">
        <v>51.800000000000182</v>
      </c>
      <c r="GG37" s="320">
        <v>57.800000000000182</v>
      </c>
      <c r="GH37" s="320">
        <v>40.550000000000182</v>
      </c>
      <c r="GI37" s="185">
        <v>22.583333333332966</v>
      </c>
      <c r="GJ37" s="226">
        <v>34.324999999999818</v>
      </c>
      <c r="GK37" s="226">
        <v>42.483333333332965</v>
      </c>
      <c r="GL37" s="226">
        <v>34.708333333333329</v>
      </c>
      <c r="GM37" s="226">
        <v>39.208333333333329</v>
      </c>
      <c r="GN37" s="226">
        <v>33.291666666666671</v>
      </c>
      <c r="GO37" s="226">
        <v>29.625</v>
      </c>
      <c r="GP37" s="226">
        <v>56.399999999999636</v>
      </c>
      <c r="GQ37" s="226">
        <v>33.899999999999636</v>
      </c>
      <c r="GR37" s="226">
        <f>VOLQUE_SEM!DA117</f>
        <v>0</v>
      </c>
      <c r="GS37" s="226">
        <v>45</v>
      </c>
      <c r="GT37" s="226">
        <v>45</v>
      </c>
      <c r="GU37" s="226">
        <v>43.875</v>
      </c>
      <c r="GV37" s="226">
        <v>30.211880304382987</v>
      </c>
      <c r="GW37" s="226">
        <v>65.666666666666671</v>
      </c>
      <c r="GX37" s="226">
        <v>54.733333333333576</v>
      </c>
      <c r="GY37" s="226">
        <v>53.777777777777914</v>
      </c>
      <c r="GZ37" s="226">
        <v>40.933333333333493</v>
      </c>
      <c r="HA37" s="226">
        <v>41</v>
      </c>
      <c r="HB37" s="226">
        <v>0</v>
      </c>
      <c r="HC37" s="185">
        <v>0</v>
      </c>
      <c r="HD37" s="185">
        <v>0</v>
      </c>
      <c r="HE37" s="226">
        <v>47.888888888888886</v>
      </c>
      <c r="HF37" s="226">
        <v>46.5</v>
      </c>
      <c r="HG37" s="226">
        <v>57</v>
      </c>
      <c r="HH37" s="226">
        <v>49.83</v>
      </c>
      <c r="HI37" s="226">
        <v>45.67</v>
      </c>
      <c r="HJ37" s="226">
        <v>55.450000000000124</v>
      </c>
      <c r="HK37" s="226">
        <v>54.358333333333576</v>
      </c>
      <c r="HL37" s="226">
        <v>79.293333333333337</v>
      </c>
      <c r="HM37" s="226">
        <v>44.65</v>
      </c>
      <c r="HN37" s="226">
        <v>6.666666666666667</v>
      </c>
      <c r="HO37" s="226">
        <v>44</v>
      </c>
      <c r="HP37" s="226">
        <v>30.533333333333331</v>
      </c>
      <c r="HQ37" s="226">
        <v>60.05555555555555</v>
      </c>
      <c r="HR37" s="226">
        <v>39.611111111111107</v>
      </c>
      <c r="HS37" s="226">
        <v>41.166666666666664</v>
      </c>
      <c r="HT37" s="185">
        <v>20.944444444444443</v>
      </c>
      <c r="HU37" s="185">
        <v>45.640583160800588</v>
      </c>
      <c r="HV37" s="185">
        <v>25.650000000000002</v>
      </c>
      <c r="HW37" s="226">
        <v>48.666666666666664</v>
      </c>
      <c r="HX37" s="226">
        <v>19.027777777777779</v>
      </c>
      <c r="HY37" s="226">
        <v>55.666666666666664</v>
      </c>
      <c r="HZ37" s="226">
        <f>VOLQUE_SEM!EH84</f>
        <v>32</v>
      </c>
      <c r="IA37" s="187">
        <f>AVERAGE(GW37:HZ37)</f>
        <v>40.212704623878579</v>
      </c>
      <c r="IB37" s="75" t="str">
        <f>IF(HZ37&gt;=F37,"J",IF(HZ37&gt;F37/2,"K","L"))</f>
        <v>K</v>
      </c>
    </row>
    <row r="38" spans="2:242" ht="21" thickBot="1">
      <c r="B38" s="459"/>
      <c r="C38" s="103" t="s">
        <v>19</v>
      </c>
      <c r="D38" s="90" t="s">
        <v>76</v>
      </c>
      <c r="E38" s="100">
        <f>+AVERAGE(G38:O38)</f>
        <v>6.6633333333333336E-2</v>
      </c>
      <c r="F38" s="103">
        <v>5</v>
      </c>
      <c r="G38" s="100">
        <v>5.1999999999999998E-3</v>
      </c>
      <c r="H38" s="100">
        <v>3.2099999999999997E-2</v>
      </c>
      <c r="I38" s="100">
        <v>2.7799999999999998E-2</v>
      </c>
      <c r="J38" s="100">
        <v>0</v>
      </c>
      <c r="K38" s="100">
        <v>0.11230000000000001</v>
      </c>
      <c r="L38" s="100">
        <v>0.11119999999999999</v>
      </c>
      <c r="M38" s="100">
        <v>9.8000000000000004E-2</v>
      </c>
      <c r="N38" s="100">
        <v>0.12369999999999999</v>
      </c>
      <c r="O38" s="100">
        <v>8.9399999999999993E-2</v>
      </c>
      <c r="P38" s="100">
        <v>0.15460000000000002</v>
      </c>
      <c r="Q38" s="100">
        <v>0.17765</v>
      </c>
      <c r="R38" s="100">
        <v>0.20319999999999999</v>
      </c>
      <c r="S38" s="100">
        <v>0.28554999999999997</v>
      </c>
      <c r="T38" s="100">
        <v>0.11755</v>
      </c>
      <c r="U38" s="100">
        <v>1.9E-2</v>
      </c>
      <c r="V38" s="100">
        <v>0.12479999999999999</v>
      </c>
      <c r="W38" s="100">
        <v>0.62285000000000001</v>
      </c>
      <c r="X38" s="100">
        <v>0.12525</v>
      </c>
      <c r="Y38" s="100">
        <v>0.20594999999999999</v>
      </c>
      <c r="Z38" s="108">
        <v>0.18264999999999998</v>
      </c>
      <c r="AA38" s="110">
        <v>0.12590000000000001</v>
      </c>
      <c r="AB38" s="100">
        <f>AVERAGE(P38:AA38)</f>
        <v>0.19541250000000002</v>
      </c>
      <c r="AC38" s="100">
        <v>0.30604999999999999</v>
      </c>
      <c r="AD38" s="100">
        <v>0.1658</v>
      </c>
      <c r="AE38" s="100">
        <v>1.49E-2</v>
      </c>
      <c r="AF38" s="100">
        <v>0.13184999999999999</v>
      </c>
      <c r="AG38" s="100">
        <v>6.4060773480662997E-2</v>
      </c>
      <c r="AH38" s="100">
        <v>2.8649999999999998E-2</v>
      </c>
      <c r="AI38" s="112">
        <v>3.7634408602150553E-2</v>
      </c>
      <c r="AJ38" s="111">
        <v>0</v>
      </c>
      <c r="AK38" s="112"/>
      <c r="AL38" s="112"/>
      <c r="AM38" s="112"/>
      <c r="AN38" s="112"/>
      <c r="AO38" s="136">
        <v>0.10699216886897335</v>
      </c>
      <c r="AP38" s="136">
        <v>0.15</v>
      </c>
      <c r="AQ38" s="136">
        <v>0</v>
      </c>
      <c r="AR38" s="136"/>
      <c r="AS38" s="241">
        <v>42.231286417748926</v>
      </c>
      <c r="AT38" s="111"/>
      <c r="AU38" s="111"/>
      <c r="AV38" s="111"/>
      <c r="AW38" s="111"/>
      <c r="AX38" s="111"/>
      <c r="AY38" s="111"/>
      <c r="AZ38" s="111"/>
      <c r="BA38" s="111"/>
      <c r="BB38" s="111"/>
      <c r="BC38" s="111"/>
      <c r="BD38" s="111"/>
      <c r="BE38" s="111"/>
      <c r="BF38" s="111"/>
      <c r="BG38" s="111"/>
      <c r="BH38" s="111"/>
      <c r="BI38" s="111"/>
      <c r="BJ38" s="111"/>
      <c r="BK38" s="111"/>
      <c r="BL38" s="111"/>
      <c r="BM38" s="111"/>
      <c r="BN38" s="111"/>
      <c r="BO38" s="111"/>
      <c r="BP38" s="111"/>
      <c r="BQ38" s="111"/>
      <c r="BR38" s="111"/>
      <c r="BS38" s="111"/>
      <c r="BT38" s="111"/>
      <c r="BU38" s="111"/>
      <c r="BV38" s="111"/>
      <c r="BW38" s="111"/>
      <c r="BX38" s="111"/>
      <c r="BY38" s="111"/>
      <c r="BZ38" s="111"/>
      <c r="CA38" s="135"/>
      <c r="CB38" s="135"/>
      <c r="CC38" s="135"/>
      <c r="CD38" s="135"/>
      <c r="CE38" s="135"/>
      <c r="CF38" s="135"/>
      <c r="CG38" s="135"/>
      <c r="CH38" s="135"/>
      <c r="CI38" s="135"/>
      <c r="CJ38" s="135"/>
      <c r="CK38" s="135"/>
      <c r="CL38" s="135"/>
      <c r="CM38" s="135"/>
      <c r="CN38" s="135"/>
      <c r="CO38" s="135"/>
      <c r="CP38" s="135"/>
      <c r="CQ38" s="135"/>
      <c r="CR38" s="135"/>
      <c r="CS38" s="135"/>
      <c r="CT38" s="135"/>
      <c r="CU38" s="135"/>
      <c r="CV38" s="135"/>
      <c r="CW38" s="135"/>
      <c r="CX38" s="135"/>
      <c r="CY38" s="135"/>
      <c r="CZ38" s="135"/>
      <c r="DA38" s="135"/>
      <c r="DB38" s="135"/>
      <c r="DC38" s="135"/>
      <c r="DD38" s="135"/>
      <c r="DE38" s="135"/>
      <c r="DF38" s="135"/>
      <c r="DG38" s="135"/>
      <c r="DH38" s="135"/>
      <c r="DI38" s="135"/>
      <c r="DJ38" s="135"/>
      <c r="DK38" s="135"/>
      <c r="DL38" s="135"/>
      <c r="DM38" s="135"/>
      <c r="DN38" s="135"/>
      <c r="DO38" s="135"/>
      <c r="DP38" s="135"/>
      <c r="DQ38" s="135"/>
      <c r="DR38" s="135"/>
      <c r="DS38" s="135"/>
      <c r="DT38" s="135"/>
      <c r="DU38" s="135"/>
      <c r="DV38" s="135"/>
      <c r="DW38" s="135"/>
      <c r="DX38" s="135"/>
      <c r="DY38" s="135"/>
      <c r="DZ38" s="135"/>
      <c r="EA38" s="135"/>
      <c r="EB38" s="135"/>
      <c r="EC38" s="135"/>
      <c r="ED38" s="135"/>
      <c r="EE38" s="135"/>
      <c r="EF38" s="135"/>
      <c r="EG38" s="135"/>
      <c r="EH38" s="135"/>
      <c r="EI38" s="135"/>
      <c r="EJ38" s="135"/>
      <c r="EK38" s="135"/>
      <c r="EL38" s="135"/>
      <c r="EM38" s="135"/>
      <c r="EN38" s="135"/>
      <c r="EO38" s="135"/>
      <c r="EP38" s="135"/>
      <c r="EQ38" s="135"/>
      <c r="ER38" s="135"/>
      <c r="ES38" s="135"/>
      <c r="ET38" s="135"/>
      <c r="EU38" s="135"/>
      <c r="EV38" s="135"/>
      <c r="EW38" s="135"/>
      <c r="EX38" s="135"/>
      <c r="EY38" s="135"/>
      <c r="EZ38" s="135"/>
      <c r="FA38" s="135"/>
      <c r="FB38" s="135"/>
      <c r="FC38" s="135"/>
      <c r="FD38" s="135"/>
      <c r="FE38" s="135"/>
      <c r="FF38" s="135"/>
      <c r="FG38" s="135"/>
      <c r="FH38" s="135"/>
      <c r="FI38" s="135"/>
      <c r="FJ38" s="135"/>
      <c r="FK38" s="320">
        <v>0</v>
      </c>
      <c r="FL38" s="320"/>
      <c r="FM38" s="320"/>
      <c r="FN38" s="185"/>
      <c r="FO38" s="320"/>
      <c r="FP38" s="320"/>
      <c r="FQ38" s="320"/>
      <c r="FR38" s="320"/>
      <c r="FS38" s="320"/>
      <c r="FT38" s="185">
        <v>72.785714285714278</v>
      </c>
      <c r="FU38" s="185">
        <v>43.791666666666664</v>
      </c>
      <c r="FV38" s="185">
        <v>42.875</v>
      </c>
      <c r="FW38" s="185">
        <v>42</v>
      </c>
      <c r="FX38" s="185">
        <v>43.583333333333336</v>
      </c>
      <c r="FY38" s="185">
        <v>13</v>
      </c>
      <c r="FZ38" s="185">
        <v>38.874551406926408</v>
      </c>
      <c r="GA38" s="320">
        <v>3.375</v>
      </c>
      <c r="GB38" s="226">
        <v>4.6416666666666666</v>
      </c>
      <c r="GC38" s="185">
        <v>30</v>
      </c>
      <c r="GD38" s="185">
        <v>44.1875</v>
      </c>
      <c r="GE38" s="185">
        <v>85.625</v>
      </c>
      <c r="GF38" s="185">
        <v>66.625</v>
      </c>
      <c r="GG38" s="185">
        <v>42.5</v>
      </c>
      <c r="GH38" s="185">
        <v>45.325000000000003</v>
      </c>
      <c r="GI38" s="185">
        <v>56.605833333333329</v>
      </c>
      <c r="GJ38" s="185">
        <v>44.430833333333332</v>
      </c>
      <c r="GK38" s="185">
        <v>52.4</v>
      </c>
      <c r="GL38" s="185">
        <v>43.53125</v>
      </c>
      <c r="GM38" s="185">
        <v>47.458333333333336</v>
      </c>
      <c r="GN38" s="185">
        <v>47.551666666666669</v>
      </c>
      <c r="GO38" s="185">
        <v>45.0625</v>
      </c>
      <c r="GP38" s="185">
        <v>43.85</v>
      </c>
      <c r="GQ38" s="185">
        <v>48.125</v>
      </c>
      <c r="GR38" s="185">
        <f>VOLQUE_SEM!DA118</f>
        <v>0</v>
      </c>
      <c r="GS38" s="185">
        <v>45.541666666666664</v>
      </c>
      <c r="GT38" s="185">
        <v>45.541666666666664</v>
      </c>
      <c r="GU38" s="185">
        <v>43.683333333333337</v>
      </c>
      <c r="GV38" s="185">
        <v>41.550410173160181</v>
      </c>
      <c r="GW38" s="226">
        <v>4.5</v>
      </c>
      <c r="GX38" s="226">
        <v>5.0166666666666666</v>
      </c>
      <c r="GY38" s="226">
        <v>3.6907407407407402</v>
      </c>
      <c r="GZ38" s="226">
        <v>1.5555555555555554</v>
      </c>
      <c r="HA38" s="226">
        <v>6.1333333333333337</v>
      </c>
      <c r="HB38" s="226">
        <v>0</v>
      </c>
      <c r="HC38" s="226">
        <v>0</v>
      </c>
      <c r="HD38" s="226">
        <v>0</v>
      </c>
      <c r="HE38" s="226">
        <v>3.5555555555555558</v>
      </c>
      <c r="HF38" s="226">
        <v>4.666666666666667</v>
      </c>
      <c r="HG38" s="226">
        <v>3.5111111111111111</v>
      </c>
      <c r="HH38" s="226">
        <v>3.97</v>
      </c>
      <c r="HI38" s="226">
        <v>2.88</v>
      </c>
      <c r="HJ38" s="226">
        <v>21.066666666666666</v>
      </c>
      <c r="HK38" s="226">
        <v>2.5833333333333335</v>
      </c>
      <c r="HL38" s="226">
        <v>3.7666666666666671</v>
      </c>
      <c r="HM38" s="226">
        <v>5.1499999999999995</v>
      </c>
      <c r="HN38" s="226">
        <v>28.200000000000003</v>
      </c>
      <c r="HO38" s="185">
        <v>39.366666666666667</v>
      </c>
      <c r="HP38" s="226">
        <v>1.6066666666666667</v>
      </c>
      <c r="HQ38" s="185">
        <v>12.313333333333333</v>
      </c>
      <c r="HR38" s="226">
        <v>5.1711111111111103</v>
      </c>
      <c r="HS38" s="226">
        <v>7.125</v>
      </c>
      <c r="HT38" s="226">
        <v>3.1669444444444443</v>
      </c>
      <c r="HU38" s="226">
        <v>9.2576736111111124</v>
      </c>
      <c r="HV38" s="226">
        <v>2.77</v>
      </c>
      <c r="HW38" s="226">
        <v>3.1950000000000003</v>
      </c>
      <c r="HX38" s="226">
        <v>3.6266666666666669</v>
      </c>
      <c r="HY38" s="226">
        <v>2.0416666666666665</v>
      </c>
      <c r="HZ38" s="226">
        <f>VOLQUE_SEM!EH85</f>
        <v>7.2666666666666666</v>
      </c>
      <c r="IA38" s="187">
        <f t="shared" si="3"/>
        <v>6.5717897376543224</v>
      </c>
      <c r="IB38" s="218" t="str">
        <f>IF(HZ38&lt;=F38,"J",IF(HZ38&gt;F38*2,"L","K"))</f>
        <v>K</v>
      </c>
    </row>
    <row r="40" spans="2:242">
      <c r="IF40" s="492" t="s">
        <v>392</v>
      </c>
      <c r="IG40" s="493"/>
      <c r="IH40" s="494"/>
    </row>
    <row r="41" spans="2:242">
      <c r="IE41" s="306"/>
      <c r="IF41" s="81" t="s">
        <v>122</v>
      </c>
      <c r="IG41" s="81" t="s">
        <v>130</v>
      </c>
      <c r="IH41" s="81" t="s">
        <v>353</v>
      </c>
    </row>
    <row r="42" spans="2:242" ht="13.8">
      <c r="IE42" s="98" t="s">
        <v>381</v>
      </c>
      <c r="IF42" s="189">
        <f>F33</f>
        <v>50</v>
      </c>
      <c r="IG42" s="189">
        <f>F35</f>
        <v>30</v>
      </c>
      <c r="IH42" s="189">
        <f>F37</f>
        <v>50</v>
      </c>
    </row>
    <row r="43" spans="2:242" ht="13.8">
      <c r="IE43" s="98" t="s">
        <v>319</v>
      </c>
      <c r="IF43" s="189">
        <f>F34</f>
        <v>5</v>
      </c>
      <c r="IG43" s="189">
        <f>F36</f>
        <v>4</v>
      </c>
      <c r="IH43" s="189">
        <f>F38</f>
        <v>5</v>
      </c>
    </row>
    <row r="44" spans="2:242" ht="13.8">
      <c r="IE44" s="98" t="s">
        <v>18</v>
      </c>
      <c r="IF44" s="301">
        <f>HZ33</f>
        <v>0</v>
      </c>
      <c r="IG44" s="301">
        <f>HZ35</f>
        <v>55</v>
      </c>
      <c r="IH44" s="301">
        <f>HZ37</f>
        <v>32</v>
      </c>
    </row>
    <row r="45" spans="2:242" ht="13.8">
      <c r="IE45" s="98" t="s">
        <v>19</v>
      </c>
      <c r="IF45" s="301">
        <f>HZ34</f>
        <v>0</v>
      </c>
      <c r="IG45" s="301">
        <f>HZ36</f>
        <v>0</v>
      </c>
      <c r="IH45" s="301">
        <f>HZ38</f>
        <v>7.2666666666666666</v>
      </c>
    </row>
    <row r="46" spans="2:242" ht="13.8">
      <c r="IE46" s="98" t="s">
        <v>379</v>
      </c>
      <c r="IF46" s="300">
        <f>AS33</f>
        <v>2.2594889610923268</v>
      </c>
      <c r="IG46" s="301">
        <f>AS35</f>
        <v>38.283889486036806</v>
      </c>
      <c r="IH46" s="301">
        <f>AS37</f>
        <v>41.277784831278169</v>
      </c>
    </row>
    <row r="47" spans="2:242" ht="13.8">
      <c r="IE47" s="98" t="s">
        <v>380</v>
      </c>
      <c r="IF47" s="301">
        <f>AS34</f>
        <v>1.6033731626279701</v>
      </c>
      <c r="IG47" s="301">
        <f>AS36</f>
        <v>0.66457585725677826</v>
      </c>
      <c r="IH47" s="301">
        <f>AS38</f>
        <v>42.231286417748926</v>
      </c>
    </row>
  </sheetData>
  <mergeCells count="15">
    <mergeCell ref="B37:B38"/>
    <mergeCell ref="IF40:IH40"/>
    <mergeCell ref="B31:IB31"/>
    <mergeCell ref="B33:B34"/>
    <mergeCell ref="IW4:JD4"/>
    <mergeCell ref="B6:B7"/>
    <mergeCell ref="B8:B9"/>
    <mergeCell ref="B10:B11"/>
    <mergeCell ref="B35:B36"/>
    <mergeCell ref="B12:B13"/>
    <mergeCell ref="B14:B15"/>
    <mergeCell ref="B16:B17"/>
    <mergeCell ref="B18:B19"/>
    <mergeCell ref="IG4:IM4"/>
    <mergeCell ref="B4:IB4"/>
  </mergeCells>
  <phoneticPr fontId="60" type="noConversion"/>
  <conditionalFormatting sqref="IB1:IB19 IB26:IB1048576">
    <cfRule type="iconSet" priority="10">
      <iconSet iconSet="3TrafficLights2">
        <cfvo type="percent" val="0"/>
        <cfvo type="percent" val="33"/>
        <cfvo type="percent" val="67"/>
      </iconSet>
    </cfRule>
    <cfRule type="colorScale" priority="1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IB6:IB19 IB33:IB38">
    <cfRule type="cellIs" dxfId="473" priority="7" operator="equal">
      <formula>"K"</formula>
    </cfRule>
    <cfRule type="cellIs" dxfId="472" priority="12" operator="equal">
      <formula>"J"</formula>
    </cfRule>
    <cfRule type="cellIs" dxfId="471" priority="13" operator="equal">
      <formula>"L"</formula>
    </cfRule>
  </conditionalFormatting>
  <pageMargins left="1.6929133858267718" right="0.70866141732283472" top="0.74803149606299213" bottom="0.74803149606299213" header="0.31496062992125984" footer="0.31496062992125984"/>
  <pageSetup paperSize="9" scale="65" orientation="landscape" r:id="rId1"/>
  <colBreaks count="1" manualBreakCount="1">
    <brk id="241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</sheetPr>
  <dimension ref="A1:CD161"/>
  <sheetViews>
    <sheetView showGridLines="0" zoomScale="85" zoomScaleNormal="85" workbookViewId="0">
      <pane xSplit="16" ySplit="1" topLeftCell="AC2" activePane="bottomRight" state="frozen"/>
      <selection pane="topRight" activeCell="Q1" sqref="Q1"/>
      <selection pane="bottomLeft" activeCell="A2" sqref="A2"/>
      <selection pane="bottomRight" activeCell="AN146" sqref="AN146"/>
    </sheetView>
  </sheetViews>
  <sheetFormatPr baseColWidth="10" defaultColWidth="8.88671875" defaultRowHeight="15.75" customHeight="1"/>
  <cols>
    <col min="1" max="1" width="11" style="52" customWidth="1"/>
    <col min="2" max="2" width="22.88671875" style="2" bestFit="1" customWidth="1"/>
    <col min="3" max="3" width="10.109375" style="2" hidden="1" customWidth="1"/>
    <col min="4" max="4" width="7.88671875" style="2" hidden="1" customWidth="1"/>
    <col min="5" max="5" width="8.109375" style="2" hidden="1" customWidth="1"/>
    <col min="6" max="6" width="9.88671875" style="2" hidden="1" customWidth="1"/>
    <col min="7" max="7" width="11.33203125" style="2" hidden="1" customWidth="1"/>
    <col min="8" max="10" width="8.109375" style="2" hidden="1" customWidth="1"/>
    <col min="11" max="13" width="10.44140625" style="2" hidden="1" customWidth="1"/>
    <col min="14" max="14" width="6.88671875" style="2" hidden="1" customWidth="1"/>
    <col min="15" max="15" width="9" style="2" hidden="1" customWidth="1"/>
    <col min="16" max="16" width="14.6640625" style="2" customWidth="1"/>
    <col min="17" max="21" width="10.44140625" style="2" hidden="1" customWidth="1"/>
    <col min="22" max="28" width="13.33203125" style="2" hidden="1" customWidth="1"/>
    <col min="29" max="40" width="13.33203125" style="2" customWidth="1"/>
    <col min="41" max="41" width="13.6640625" style="2" customWidth="1"/>
    <col min="42" max="42" width="9.109375" style="2" bestFit="1" customWidth="1"/>
    <col min="43" max="80" width="8.88671875" style="2" customWidth="1"/>
    <col min="81" max="16384" width="8.88671875" style="2"/>
  </cols>
  <sheetData>
    <row r="1" spans="1:82" s="11" customFormat="1" ht="15.75" customHeight="1">
      <c r="A1" s="10" t="s">
        <v>161</v>
      </c>
      <c r="B1" s="20"/>
      <c r="C1" s="32" t="s">
        <v>167</v>
      </c>
      <c r="D1" s="237">
        <v>44197</v>
      </c>
      <c r="E1" s="237">
        <v>44228</v>
      </c>
      <c r="F1" s="237">
        <v>44256</v>
      </c>
      <c r="G1" s="237">
        <v>44287</v>
      </c>
      <c r="H1" s="237">
        <v>44317</v>
      </c>
      <c r="I1" s="237">
        <v>44348</v>
      </c>
      <c r="J1" s="237">
        <v>44378</v>
      </c>
      <c r="K1" s="237">
        <v>44409</v>
      </c>
      <c r="L1" s="237">
        <v>44440</v>
      </c>
      <c r="M1" s="237">
        <v>44470</v>
      </c>
      <c r="N1" s="237">
        <v>44501</v>
      </c>
      <c r="O1" s="237">
        <v>44531</v>
      </c>
      <c r="P1" s="237" t="s">
        <v>229</v>
      </c>
      <c r="Q1" s="237">
        <v>44562</v>
      </c>
      <c r="R1" s="237">
        <v>44593</v>
      </c>
      <c r="S1" s="237">
        <v>44621</v>
      </c>
      <c r="T1" s="237">
        <v>44652</v>
      </c>
      <c r="U1" s="237">
        <v>44682</v>
      </c>
      <c r="V1" s="237">
        <v>44713</v>
      </c>
      <c r="W1" s="237">
        <v>44743</v>
      </c>
      <c r="X1" s="237">
        <v>44774</v>
      </c>
      <c r="Y1" s="237">
        <v>44805</v>
      </c>
      <c r="Z1" s="237">
        <v>44835</v>
      </c>
      <c r="AA1" s="237">
        <v>44866</v>
      </c>
      <c r="AB1" s="237">
        <v>44896</v>
      </c>
      <c r="AC1" s="237">
        <v>44927</v>
      </c>
      <c r="AD1" s="237">
        <v>44958</v>
      </c>
      <c r="AE1" s="237">
        <v>44986</v>
      </c>
      <c r="AF1" s="237">
        <v>45017</v>
      </c>
      <c r="AG1" s="237">
        <v>45047</v>
      </c>
      <c r="AH1" s="237">
        <v>45078</v>
      </c>
      <c r="AI1" s="237">
        <v>45108</v>
      </c>
      <c r="AJ1" s="237">
        <v>45139</v>
      </c>
      <c r="AK1" s="237">
        <v>45170</v>
      </c>
      <c r="AL1" s="237">
        <v>45200</v>
      </c>
      <c r="AM1" s="237">
        <v>45231</v>
      </c>
      <c r="AN1" s="237">
        <v>45261</v>
      </c>
      <c r="AO1" s="32" t="s">
        <v>311</v>
      </c>
      <c r="AP1" s="32" t="s">
        <v>119</v>
      </c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</row>
    <row r="2" spans="1:82" ht="15.75" customHeight="1">
      <c r="A2" s="502" t="s">
        <v>20</v>
      </c>
      <c r="B2" s="51" t="s">
        <v>84</v>
      </c>
      <c r="C2" s="4">
        <v>0.83682060185185192</v>
      </c>
      <c r="D2" s="160">
        <v>0.46793010752688202</v>
      </c>
      <c r="E2" s="178">
        <v>0.58650735294117595</v>
      </c>
      <c r="F2" s="160">
        <v>0.87052419354838695</v>
      </c>
      <c r="G2" s="194">
        <v>0.99027777777777803</v>
      </c>
      <c r="H2" s="3">
        <v>0.96891129032258105</v>
      </c>
      <c r="I2" s="153">
        <v>0.94270833333333304</v>
      </c>
      <c r="J2" s="160">
        <v>0.583824404761905</v>
      </c>
      <c r="K2" s="160">
        <v>0.85909836065573775</v>
      </c>
      <c r="L2" s="160">
        <v>0.89992559523809523</v>
      </c>
      <c r="M2" s="160">
        <v>0.95102339181286555</v>
      </c>
      <c r="N2" s="160">
        <v>0.33261494252873564</v>
      </c>
      <c r="O2" s="160">
        <v>0.1986111111111111</v>
      </c>
      <c r="P2" s="160">
        <v>0.61909640423047696</v>
      </c>
      <c r="Q2" s="160">
        <v>0</v>
      </c>
      <c r="R2" s="160">
        <v>0.74190909090909085</v>
      </c>
      <c r="S2" s="160">
        <v>0.69766129032257995</v>
      </c>
      <c r="T2" s="160">
        <v>0.81736111111111109</v>
      </c>
      <c r="U2" s="160">
        <v>0.90879166666666678</v>
      </c>
      <c r="V2" s="160">
        <v>0.41504166666666698</v>
      </c>
      <c r="W2" s="160">
        <v>0.83727150537634421</v>
      </c>
      <c r="X2" s="160">
        <v>0.644489247311828</v>
      </c>
      <c r="Y2" s="160">
        <v>0.47326388888888887</v>
      </c>
      <c r="Z2" s="160">
        <v>0.85147849462365588</v>
      </c>
      <c r="AA2" s="160">
        <v>0.60438888888888886</v>
      </c>
      <c r="AB2" s="160">
        <v>0.4375</v>
      </c>
      <c r="AC2" s="160">
        <v>0.88810483870967705</v>
      </c>
      <c r="AD2" s="160">
        <v>0</v>
      </c>
      <c r="AE2" s="160">
        <v>0.20967741935483872</v>
      </c>
      <c r="AF2" s="160">
        <v>0.88976388888888891</v>
      </c>
      <c r="AG2" s="160">
        <v>0.98543010752688176</v>
      </c>
      <c r="AH2" s="160">
        <v>0.89988888888888885</v>
      </c>
      <c r="AI2" s="160">
        <v>0.95228494623655924</v>
      </c>
      <c r="AJ2" s="160">
        <v>0.96908602150537604</v>
      </c>
      <c r="AK2" s="160">
        <v>0.84791666666666676</v>
      </c>
      <c r="AL2" s="160">
        <v>0.70456989247311796</v>
      </c>
      <c r="AM2" s="160">
        <v>0.40972222222222221</v>
      </c>
      <c r="AN2" s="160">
        <v>0</v>
      </c>
      <c r="AO2" s="4">
        <f>AVERAGE(AC2:AN2)</f>
        <v>0.64637040770609311</v>
      </c>
      <c r="AP2" s="4">
        <v>0.85</v>
      </c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</row>
    <row r="3" spans="1:82" ht="15.75" customHeight="1">
      <c r="A3" s="503"/>
      <c r="B3" s="51" t="s">
        <v>141</v>
      </c>
      <c r="C3" s="4">
        <v>0.40089576021200951</v>
      </c>
      <c r="D3" s="161">
        <v>0.26770839317515899</v>
      </c>
      <c r="E3" s="169">
        <v>0.26743141310934199</v>
      </c>
      <c r="F3" s="161">
        <v>0.31923664829311199</v>
      </c>
      <c r="G3" s="195">
        <v>0</v>
      </c>
      <c r="H3" s="3">
        <v>0.39337189784565901</v>
      </c>
      <c r="I3" s="151">
        <v>0.31005524861878497</v>
      </c>
      <c r="J3" s="161">
        <v>0.304029770856167</v>
      </c>
      <c r="K3" s="161">
        <v>0.39291734249276472</v>
      </c>
      <c r="L3" s="161">
        <v>0.28970649028524187</v>
      </c>
      <c r="M3" s="161">
        <v>0.34779400461183713</v>
      </c>
      <c r="N3" s="161">
        <v>0.54514038876889848</v>
      </c>
      <c r="O3" s="161">
        <v>0.22657342657342658</v>
      </c>
      <c r="P3" s="161">
        <v>0.37877912248029999</v>
      </c>
      <c r="Q3" s="161">
        <v>0</v>
      </c>
      <c r="R3" s="161">
        <v>0.20548952334272755</v>
      </c>
      <c r="S3" s="161">
        <v>0.43730975224444202</v>
      </c>
      <c r="T3" s="161">
        <v>0.44132540356839428</v>
      </c>
      <c r="U3" s="161">
        <v>0.41006831415340872</v>
      </c>
      <c r="V3" s="161">
        <v>0.47836562594117099</v>
      </c>
      <c r="W3" s="161">
        <v>0.41553625608013744</v>
      </c>
      <c r="X3" s="161">
        <v>0.42667361835245043</v>
      </c>
      <c r="Y3" s="161">
        <v>0.46198092443140126</v>
      </c>
      <c r="Z3" s="161">
        <v>0.40921862667719017</v>
      </c>
      <c r="AA3" s="161">
        <v>0.41821399025645739</v>
      </c>
      <c r="AB3" s="161">
        <v>0.44116743471582187</v>
      </c>
      <c r="AC3" s="161">
        <v>0.21944759742716599</v>
      </c>
      <c r="AD3" s="161">
        <v>0</v>
      </c>
      <c r="AE3" s="161">
        <v>0.17185897435897435</v>
      </c>
      <c r="AF3" s="161">
        <v>0.12916972355337719</v>
      </c>
      <c r="AG3" s="161">
        <v>4.0918762616618476E-2</v>
      </c>
      <c r="AH3" s="161">
        <v>0.18147302136066185</v>
      </c>
      <c r="AI3" s="161">
        <v>0.15490472829922372</v>
      </c>
      <c r="AJ3" s="161">
        <v>9.9140083217753097E-2</v>
      </c>
      <c r="AK3" s="161">
        <v>9.2579852579852601E-2</v>
      </c>
      <c r="AL3" s="161">
        <v>0.197214803510111</v>
      </c>
      <c r="AM3" s="161">
        <v>0.44976271186440675</v>
      </c>
      <c r="AN3" s="161">
        <v>0</v>
      </c>
      <c r="AO3" s="4">
        <f>AVERAGE(AC3:AN3)</f>
        <v>0.14470585489901211</v>
      </c>
      <c r="AP3" s="4">
        <v>0.5</v>
      </c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</row>
    <row r="4" spans="1:82" ht="15.6" customHeight="1">
      <c r="A4" s="503"/>
      <c r="B4" s="51" t="s">
        <v>18</v>
      </c>
      <c r="C4" s="47">
        <v>37.977916666666658</v>
      </c>
      <c r="D4" s="150">
        <v>46.599999999999994</v>
      </c>
      <c r="E4" s="171">
        <v>42.663333333333327</v>
      </c>
      <c r="F4" s="171">
        <v>18.796363636363637</v>
      </c>
      <c r="G4" s="196">
        <v>0</v>
      </c>
      <c r="H4" s="50">
        <v>141.78500000000003</v>
      </c>
      <c r="I4" s="150">
        <v>52.612499999999997</v>
      </c>
      <c r="J4" s="150">
        <v>13.253333333333334</v>
      </c>
      <c r="K4" s="150">
        <v>35.298571428571435</v>
      </c>
      <c r="L4" s="150">
        <v>19.466666666666672</v>
      </c>
      <c r="M4" s="150">
        <v>37.706666666666671</v>
      </c>
      <c r="N4" s="150">
        <v>31.55</v>
      </c>
      <c r="O4" s="150">
        <v>8.1</v>
      </c>
      <c r="P4" s="150">
        <v>22.091271280802498</v>
      </c>
      <c r="Q4" s="150">
        <v>0</v>
      </c>
      <c r="R4" s="150">
        <v>25.154999999999998</v>
      </c>
      <c r="S4" s="150">
        <v>14.186875000000001</v>
      </c>
      <c r="T4" s="150">
        <v>19.978461538461541</v>
      </c>
      <c r="U4" s="150">
        <v>44.719999999999992</v>
      </c>
      <c r="V4" s="150">
        <v>12.995454545454544</v>
      </c>
      <c r="W4" s="150">
        <v>17.256666666666671</v>
      </c>
      <c r="X4" s="150">
        <v>29.227142857142859</v>
      </c>
      <c r="Y4" s="150">
        <v>22.488571428571426</v>
      </c>
      <c r="Z4" s="150">
        <v>32.405000000000001</v>
      </c>
      <c r="AA4" s="150">
        <v>22.748750000000001</v>
      </c>
      <c r="AB4" s="150">
        <v>23.933333333333337</v>
      </c>
      <c r="AC4" s="150">
        <v>20.714285714285715</v>
      </c>
      <c r="AD4" s="150">
        <v>0</v>
      </c>
      <c r="AE4" s="150">
        <v>4.4683333333333337</v>
      </c>
      <c r="AF4" s="150">
        <v>10.343750000000004</v>
      </c>
      <c r="AG4" s="150">
        <v>10</v>
      </c>
      <c r="AH4" s="150">
        <v>13.064444444444446</v>
      </c>
      <c r="AI4" s="150">
        <v>18.291666666666668</v>
      </c>
      <c r="AJ4" s="150">
        <v>71.47999999999999</v>
      </c>
      <c r="AK4" s="150">
        <v>11.304000000000002</v>
      </c>
      <c r="AL4" s="150">
        <v>12.922499999999999</v>
      </c>
      <c r="AM4" s="150">
        <v>33.17</v>
      </c>
      <c r="AN4" s="150">
        <v>0</v>
      </c>
      <c r="AO4" s="5">
        <f>AVERAGE(AC4:AN4)</f>
        <v>17.146581679894183</v>
      </c>
      <c r="AP4" s="50">
        <v>50</v>
      </c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</row>
    <row r="5" spans="1:82" ht="15.75" customHeight="1">
      <c r="A5" s="504"/>
      <c r="B5" s="51" t="s">
        <v>19</v>
      </c>
      <c r="C5" s="47">
        <v>15.295064814814813</v>
      </c>
      <c r="D5" s="150">
        <v>113.93</v>
      </c>
      <c r="E5" s="171">
        <v>109.77666666666666</v>
      </c>
      <c r="F5" s="171">
        <v>7.5072727272727269</v>
      </c>
      <c r="G5" s="196">
        <v>7</v>
      </c>
      <c r="H5" s="50">
        <v>4.5250000000000004</v>
      </c>
      <c r="I5" s="150">
        <v>0.75</v>
      </c>
      <c r="J5" s="150">
        <v>28.407777777777778</v>
      </c>
      <c r="K5" s="150">
        <v>10.571428571428571</v>
      </c>
      <c r="L5" s="150">
        <v>5.7411111111111115</v>
      </c>
      <c r="M5" s="150">
        <v>1.0833333333333333</v>
      </c>
      <c r="N5" s="150">
        <v>110.875</v>
      </c>
      <c r="O5" s="150">
        <v>144.25</v>
      </c>
      <c r="P5" s="150">
        <v>84.235664460539496</v>
      </c>
      <c r="Q5" s="150">
        <v>720</v>
      </c>
      <c r="R5" s="150">
        <v>39.834999999999994</v>
      </c>
      <c r="S5" s="150">
        <v>13.402500000000002</v>
      </c>
      <c r="T5" s="150">
        <v>8.9615384615384617</v>
      </c>
      <c r="U5" s="150">
        <v>6.5283333333333333</v>
      </c>
      <c r="V5" s="150">
        <v>36.106363636363639</v>
      </c>
      <c r="W5" s="150">
        <v>2.6273333333333331</v>
      </c>
      <c r="X5" s="150">
        <v>26.357142857142858</v>
      </c>
      <c r="Y5" s="150">
        <v>48.321428571428569</v>
      </c>
      <c r="Z5" s="150">
        <v>10.5</v>
      </c>
      <c r="AA5" s="150">
        <v>34.105000000000004</v>
      </c>
      <c r="AB5" s="150">
        <v>64.083333333333329</v>
      </c>
      <c r="AC5" s="150">
        <v>10.178571428571429</v>
      </c>
      <c r="AD5" s="150">
        <v>672</v>
      </c>
      <c r="AE5" s="150">
        <v>98</v>
      </c>
      <c r="AF5" s="150">
        <v>3.4337500000000003</v>
      </c>
      <c r="AG5" s="150">
        <v>2.9466666666666668</v>
      </c>
      <c r="AH5" s="150">
        <v>4.5922222222222224</v>
      </c>
      <c r="AI5" s="150">
        <v>1.6666666666666667</v>
      </c>
      <c r="AJ5" s="150">
        <v>5</v>
      </c>
      <c r="AK5" s="150">
        <v>21.9</v>
      </c>
      <c r="AL5" s="150">
        <v>25.975000000000001</v>
      </c>
      <c r="AM5" s="150">
        <v>106.25</v>
      </c>
      <c r="AN5" s="150">
        <v>732</v>
      </c>
      <c r="AO5" s="5">
        <f>AVERAGE(AC5:AN5)</f>
        <v>140.32857308201059</v>
      </c>
      <c r="AP5" s="50">
        <v>5</v>
      </c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</row>
    <row r="6" spans="1:82" customFormat="1" ht="15.75" customHeight="1">
      <c r="A6" s="14"/>
      <c r="B6" s="13"/>
      <c r="AP6" s="13"/>
    </row>
    <row r="7" spans="1:82" ht="15.75" customHeight="1">
      <c r="A7" s="499" t="s">
        <v>52</v>
      </c>
      <c r="B7" s="53" t="s">
        <v>142</v>
      </c>
      <c r="C7" s="12"/>
      <c r="D7" s="12">
        <v>108</v>
      </c>
      <c r="E7" s="12">
        <v>8.08</v>
      </c>
      <c r="F7" s="12">
        <v>11.75</v>
      </c>
      <c r="G7" s="12">
        <v>0</v>
      </c>
      <c r="H7" s="12">
        <v>14.08</v>
      </c>
      <c r="I7" s="12">
        <v>28</v>
      </c>
      <c r="J7" s="12">
        <v>21</v>
      </c>
      <c r="K7" s="12">
        <v>29.139999999999997</v>
      </c>
      <c r="L7" s="12">
        <v>15.58</v>
      </c>
      <c r="M7" s="12">
        <v>27</v>
      </c>
      <c r="N7" s="12">
        <v>21</v>
      </c>
      <c r="O7" s="12">
        <v>0</v>
      </c>
      <c r="P7" s="12"/>
      <c r="Q7" s="12">
        <v>0</v>
      </c>
      <c r="R7" s="12">
        <v>11</v>
      </c>
      <c r="S7" s="12">
        <v>10</v>
      </c>
      <c r="T7" s="12">
        <v>0</v>
      </c>
      <c r="U7" s="12">
        <v>21</v>
      </c>
      <c r="V7" s="12">
        <v>24</v>
      </c>
      <c r="W7" s="12">
        <v>10</v>
      </c>
      <c r="X7" s="12">
        <v>52</v>
      </c>
      <c r="Y7" s="12">
        <v>10</v>
      </c>
      <c r="Z7" s="12">
        <v>16</v>
      </c>
      <c r="AA7" s="12">
        <v>9.5</v>
      </c>
      <c r="AB7" s="12">
        <v>10</v>
      </c>
      <c r="AC7" s="12">
        <v>12</v>
      </c>
      <c r="AD7" s="12">
        <v>0</v>
      </c>
      <c r="AE7" s="12">
        <v>0</v>
      </c>
      <c r="AF7" s="12">
        <v>18</v>
      </c>
      <c r="AG7" s="12">
        <v>0</v>
      </c>
      <c r="AH7" s="12">
        <v>7.5</v>
      </c>
      <c r="AI7" s="12">
        <v>25.5</v>
      </c>
      <c r="AJ7" s="12">
        <v>18</v>
      </c>
      <c r="AK7" s="12">
        <v>0</v>
      </c>
      <c r="AL7" s="12">
        <v>12</v>
      </c>
      <c r="AM7" s="12">
        <v>0</v>
      </c>
      <c r="AN7" s="12">
        <v>0</v>
      </c>
      <c r="AO7" s="12"/>
      <c r="AP7" s="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</row>
    <row r="8" spans="1:82" ht="15.75" customHeight="1">
      <c r="A8" s="500"/>
      <c r="B8" s="53" t="s">
        <v>143</v>
      </c>
      <c r="C8" s="12"/>
      <c r="D8" s="12">
        <v>60</v>
      </c>
      <c r="E8" s="12">
        <v>0</v>
      </c>
      <c r="F8" s="12">
        <v>2</v>
      </c>
      <c r="G8" s="12">
        <v>0</v>
      </c>
      <c r="H8" s="12">
        <v>0</v>
      </c>
      <c r="I8" s="12">
        <v>10.25</v>
      </c>
      <c r="J8" s="12">
        <v>3</v>
      </c>
      <c r="K8" s="12">
        <v>0</v>
      </c>
      <c r="L8" s="12">
        <v>0</v>
      </c>
      <c r="M8" s="12">
        <v>0</v>
      </c>
      <c r="N8" s="12">
        <v>0</v>
      </c>
      <c r="O8" s="12">
        <v>0</v>
      </c>
      <c r="P8" s="12"/>
      <c r="Q8" s="12">
        <v>0</v>
      </c>
      <c r="R8" s="12">
        <v>0</v>
      </c>
      <c r="S8" s="12">
        <v>0.5</v>
      </c>
      <c r="T8" s="12">
        <v>15</v>
      </c>
      <c r="U8" s="12">
        <v>5.5</v>
      </c>
      <c r="V8" s="12">
        <v>0</v>
      </c>
      <c r="W8" s="12">
        <v>71.66</v>
      </c>
      <c r="X8" s="12">
        <v>28</v>
      </c>
      <c r="Y8" s="12">
        <v>31</v>
      </c>
      <c r="Z8" s="12">
        <v>10.5</v>
      </c>
      <c r="AA8" s="12">
        <v>2.5</v>
      </c>
      <c r="AB8" s="12">
        <v>24</v>
      </c>
      <c r="AC8" s="12">
        <v>0</v>
      </c>
      <c r="AD8" s="12">
        <v>0</v>
      </c>
      <c r="AE8" s="12">
        <v>0</v>
      </c>
      <c r="AF8" s="12">
        <v>33.9</v>
      </c>
      <c r="AG8" s="12">
        <v>2</v>
      </c>
      <c r="AH8" s="12">
        <v>23</v>
      </c>
      <c r="AI8" s="12">
        <v>0</v>
      </c>
      <c r="AJ8" s="12">
        <v>0</v>
      </c>
      <c r="AK8" s="12">
        <v>0</v>
      </c>
      <c r="AL8" s="12">
        <v>0</v>
      </c>
      <c r="AM8" s="12">
        <v>0</v>
      </c>
      <c r="AN8" s="12">
        <f>AN10-AN9</f>
        <v>12</v>
      </c>
      <c r="AO8" s="12"/>
      <c r="AP8" s="7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</row>
    <row r="9" spans="1:82" ht="15.75" customHeight="1">
      <c r="A9" s="500"/>
      <c r="B9" s="53" t="s">
        <v>144</v>
      </c>
      <c r="C9" s="12"/>
      <c r="D9" s="12">
        <v>227.86</v>
      </c>
      <c r="E9" s="12">
        <v>270</v>
      </c>
      <c r="F9" s="12">
        <v>82.58</v>
      </c>
      <c r="G9" s="12">
        <v>7</v>
      </c>
      <c r="H9" s="12">
        <v>9.0500000000000007</v>
      </c>
      <c r="I9" s="12">
        <v>3</v>
      </c>
      <c r="J9" s="12">
        <v>255.67</v>
      </c>
      <c r="K9" s="12">
        <v>74</v>
      </c>
      <c r="L9" s="12">
        <v>51.67</v>
      </c>
      <c r="M9" s="12">
        <v>6.5</v>
      </c>
      <c r="N9" s="12">
        <v>443.5</v>
      </c>
      <c r="O9" s="12">
        <v>577</v>
      </c>
      <c r="P9" s="12"/>
      <c r="Q9" s="12">
        <v>720</v>
      </c>
      <c r="R9" s="12">
        <v>159.33999999999997</v>
      </c>
      <c r="S9" s="12">
        <v>214.44000000000003</v>
      </c>
      <c r="T9" s="12">
        <v>116.5</v>
      </c>
      <c r="U9" s="12">
        <v>39.17</v>
      </c>
      <c r="V9" s="12">
        <v>397.17</v>
      </c>
      <c r="W9" s="12">
        <v>39.409999999999997</v>
      </c>
      <c r="X9" s="12">
        <v>184.5</v>
      </c>
      <c r="Y9" s="12">
        <v>338.25</v>
      </c>
      <c r="Z9" s="12">
        <v>84</v>
      </c>
      <c r="AA9" s="12">
        <v>272.84000000000003</v>
      </c>
      <c r="AB9" s="12">
        <v>384.5</v>
      </c>
      <c r="AC9" s="12">
        <v>71.25</v>
      </c>
      <c r="AD9" s="12">
        <v>672</v>
      </c>
      <c r="AE9" s="12">
        <v>588</v>
      </c>
      <c r="AF9" s="12">
        <v>27.470000000000002</v>
      </c>
      <c r="AG9" s="12">
        <v>8.84</v>
      </c>
      <c r="AH9" s="12">
        <v>41.33</v>
      </c>
      <c r="AI9" s="12">
        <v>10</v>
      </c>
      <c r="AJ9" s="12">
        <v>5</v>
      </c>
      <c r="AK9" s="12">
        <v>109.5</v>
      </c>
      <c r="AL9" s="12">
        <v>207.8</v>
      </c>
      <c r="AM9" s="12">
        <v>425</v>
      </c>
      <c r="AN9" s="12">
        <v>732</v>
      </c>
      <c r="AO9" s="12"/>
      <c r="AP9" s="7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</row>
    <row r="10" spans="1:82" ht="15.75" customHeight="1">
      <c r="A10" s="500"/>
      <c r="B10" s="53" t="s">
        <v>145</v>
      </c>
      <c r="C10" s="12"/>
      <c r="D10" s="12">
        <v>744</v>
      </c>
      <c r="E10" s="12">
        <v>672</v>
      </c>
      <c r="F10" s="12">
        <v>744</v>
      </c>
      <c r="G10" s="12">
        <v>720</v>
      </c>
      <c r="H10" s="12">
        <v>744</v>
      </c>
      <c r="I10" s="12">
        <v>720</v>
      </c>
      <c r="J10" s="12">
        <v>672</v>
      </c>
      <c r="K10" s="12">
        <v>732</v>
      </c>
      <c r="L10" s="12">
        <v>672</v>
      </c>
      <c r="M10" s="12">
        <v>684</v>
      </c>
      <c r="N10" s="12">
        <v>696</v>
      </c>
      <c r="O10" s="12">
        <v>720</v>
      </c>
      <c r="P10" s="12"/>
      <c r="Q10" s="12">
        <v>720</v>
      </c>
      <c r="R10" s="12">
        <v>660</v>
      </c>
      <c r="S10" s="12">
        <v>744</v>
      </c>
      <c r="T10" s="12">
        <v>720</v>
      </c>
      <c r="U10" s="12">
        <v>720</v>
      </c>
      <c r="V10" s="12">
        <v>720</v>
      </c>
      <c r="W10" s="12">
        <v>744</v>
      </c>
      <c r="X10" s="12">
        <v>744</v>
      </c>
      <c r="Y10" s="12">
        <v>720</v>
      </c>
      <c r="Z10" s="12">
        <v>744</v>
      </c>
      <c r="AA10" s="12">
        <v>720</v>
      </c>
      <c r="AB10" s="12">
        <v>744</v>
      </c>
      <c r="AC10" s="12">
        <v>744</v>
      </c>
      <c r="AD10" s="12">
        <v>672</v>
      </c>
      <c r="AE10" s="12">
        <v>744</v>
      </c>
      <c r="AF10" s="12">
        <v>720</v>
      </c>
      <c r="AG10" s="12">
        <v>744</v>
      </c>
      <c r="AH10" s="12">
        <v>720</v>
      </c>
      <c r="AI10" s="12">
        <v>744</v>
      </c>
      <c r="AJ10" s="12">
        <v>744</v>
      </c>
      <c r="AK10" s="12">
        <v>720</v>
      </c>
      <c r="AL10" s="12">
        <v>744</v>
      </c>
      <c r="AM10" s="12">
        <v>720</v>
      </c>
      <c r="AN10" s="12">
        <v>744</v>
      </c>
      <c r="AO10" s="12"/>
      <c r="AP10" s="7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</row>
    <row r="11" spans="1:82" ht="15.75" customHeight="1">
      <c r="A11" s="501"/>
      <c r="B11" s="53" t="s">
        <v>146</v>
      </c>
      <c r="C11" s="12"/>
      <c r="D11" s="164">
        <v>93.199999999999989</v>
      </c>
      <c r="E11" s="177">
        <v>127.98999999999998</v>
      </c>
      <c r="F11" s="177">
        <v>206.76</v>
      </c>
      <c r="G11" s="2">
        <v>0</v>
      </c>
      <c r="H11" s="12">
        <v>283.57000000000005</v>
      </c>
      <c r="I11" s="120">
        <v>210.45</v>
      </c>
      <c r="J11" s="164">
        <v>119.28</v>
      </c>
      <c r="K11" s="164">
        <v>247.09000000000003</v>
      </c>
      <c r="L11" s="164">
        <v>175.20000000000005</v>
      </c>
      <c r="M11" s="164">
        <v>226.24000000000004</v>
      </c>
      <c r="N11" s="164">
        <v>126.2</v>
      </c>
      <c r="O11" s="164">
        <v>32.4</v>
      </c>
      <c r="P11" s="164"/>
      <c r="Q11" s="164">
        <v>0</v>
      </c>
      <c r="R11" s="164">
        <v>100.61999999999999</v>
      </c>
      <c r="S11" s="164">
        <v>226.99</v>
      </c>
      <c r="T11" s="164">
        <v>259.72000000000003</v>
      </c>
      <c r="U11" s="164">
        <v>268.31999999999994</v>
      </c>
      <c r="V11" s="164">
        <v>142.94999999999999</v>
      </c>
      <c r="W11" s="164">
        <v>258.85000000000008</v>
      </c>
      <c r="X11" s="164">
        <v>204.59</v>
      </c>
      <c r="Y11" s="164">
        <v>157.41999999999999</v>
      </c>
      <c r="Z11" s="164">
        <v>259.24</v>
      </c>
      <c r="AA11" s="164">
        <v>181.99</v>
      </c>
      <c r="AB11" s="164">
        <v>143.60000000000002</v>
      </c>
      <c r="AC11" s="164">
        <v>145</v>
      </c>
      <c r="AD11" s="164">
        <v>0</v>
      </c>
      <c r="AE11" s="164">
        <v>26.810000000000002</v>
      </c>
      <c r="AF11" s="164">
        <v>82.750000000000028</v>
      </c>
      <c r="AG11" s="164">
        <v>30</v>
      </c>
      <c r="AH11" s="164">
        <v>117.58000000000001</v>
      </c>
      <c r="AI11" s="164">
        <v>109.75</v>
      </c>
      <c r="AJ11" s="164">
        <v>71.48</v>
      </c>
      <c r="AK11" s="164">
        <v>56.52000000000001</v>
      </c>
      <c r="AL11" s="164">
        <v>103.38</v>
      </c>
      <c r="AM11" s="164">
        <v>132.68</v>
      </c>
      <c r="AN11" s="164">
        <v>0</v>
      </c>
      <c r="AO11" s="12"/>
      <c r="AP11" s="7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</row>
    <row r="12" spans="1:82" ht="15.75" customHeight="1">
      <c r="A12" s="496" t="s">
        <v>162</v>
      </c>
      <c r="B12" s="54" t="s">
        <v>147</v>
      </c>
      <c r="C12" s="8"/>
      <c r="D12" s="8">
        <f t="shared" ref="D12:O12" si="0">+D2</f>
        <v>0.46793010752688202</v>
      </c>
      <c r="E12" s="8">
        <f t="shared" si="0"/>
        <v>0.58650735294117595</v>
      </c>
      <c r="F12" s="8">
        <f t="shared" si="0"/>
        <v>0.87052419354838695</v>
      </c>
      <c r="G12" s="8">
        <f t="shared" si="0"/>
        <v>0.99027777777777803</v>
      </c>
      <c r="H12" s="8">
        <f t="shared" si="0"/>
        <v>0.96891129032258105</v>
      </c>
      <c r="I12" s="8">
        <f t="shared" si="0"/>
        <v>0.94270833333333304</v>
      </c>
      <c r="J12" s="8">
        <f t="shared" si="0"/>
        <v>0.583824404761905</v>
      </c>
      <c r="K12" s="8">
        <f t="shared" si="0"/>
        <v>0.85909836065573775</v>
      </c>
      <c r="L12" s="8">
        <f t="shared" si="0"/>
        <v>0.89992559523809523</v>
      </c>
      <c r="M12" s="8">
        <f t="shared" si="0"/>
        <v>0.95102339181286555</v>
      </c>
      <c r="N12" s="8">
        <f t="shared" si="0"/>
        <v>0.33261494252873564</v>
      </c>
      <c r="O12" s="8">
        <f t="shared" si="0"/>
        <v>0.1986111111111111</v>
      </c>
      <c r="P12" s="8"/>
      <c r="Q12" s="8">
        <f t="shared" ref="Q12:AE12" si="1">+Q2</f>
        <v>0</v>
      </c>
      <c r="R12" s="8">
        <f t="shared" si="1"/>
        <v>0.74190909090909085</v>
      </c>
      <c r="S12" s="8">
        <f t="shared" si="1"/>
        <v>0.69766129032257995</v>
      </c>
      <c r="T12" s="8">
        <f t="shared" si="1"/>
        <v>0.81736111111111109</v>
      </c>
      <c r="U12" s="8">
        <f t="shared" si="1"/>
        <v>0.90879166666666678</v>
      </c>
      <c r="V12" s="8">
        <f t="shared" si="1"/>
        <v>0.41504166666666698</v>
      </c>
      <c r="W12" s="8">
        <f t="shared" si="1"/>
        <v>0.83727150537634421</v>
      </c>
      <c r="X12" s="8">
        <f t="shared" si="1"/>
        <v>0.644489247311828</v>
      </c>
      <c r="Y12" s="8">
        <f t="shared" si="1"/>
        <v>0.47326388888888887</v>
      </c>
      <c r="Z12" s="8">
        <f t="shared" si="1"/>
        <v>0.85147849462365588</v>
      </c>
      <c r="AA12" s="8">
        <f t="shared" si="1"/>
        <v>0.60438888888888886</v>
      </c>
      <c r="AB12" s="8">
        <f t="shared" si="1"/>
        <v>0.4375</v>
      </c>
      <c r="AC12" s="8">
        <f t="shared" si="1"/>
        <v>0.88810483870967705</v>
      </c>
      <c r="AD12" s="8">
        <f t="shared" si="1"/>
        <v>0</v>
      </c>
      <c r="AE12" s="8">
        <f t="shared" si="1"/>
        <v>0.20967741935483872</v>
      </c>
      <c r="AF12" s="8">
        <f t="shared" ref="AF12:AK12" si="2">+AF2</f>
        <v>0.88976388888888891</v>
      </c>
      <c r="AG12" s="8">
        <f t="shared" si="2"/>
        <v>0.98543010752688176</v>
      </c>
      <c r="AH12" s="8">
        <f t="shared" si="2"/>
        <v>0.89988888888888885</v>
      </c>
      <c r="AI12" s="8">
        <f t="shared" si="2"/>
        <v>0.95228494623655924</v>
      </c>
      <c r="AJ12" s="8">
        <f t="shared" si="2"/>
        <v>0.96908602150537604</v>
      </c>
      <c r="AK12" s="8">
        <f t="shared" si="2"/>
        <v>0.84791666666666676</v>
      </c>
      <c r="AL12" s="8">
        <f t="shared" ref="AL12:AM12" si="3">+AL2</f>
        <v>0.70456989247311796</v>
      </c>
      <c r="AM12" s="8">
        <f t="shared" si="3"/>
        <v>0.40972222222222221</v>
      </c>
      <c r="AN12" s="8">
        <f t="shared" ref="AN12" si="4">+AN2</f>
        <v>0</v>
      </c>
      <c r="AO12" s="8"/>
      <c r="AP12" s="8"/>
      <c r="AR12" s="49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</row>
    <row r="13" spans="1:82" ht="15.75" customHeight="1">
      <c r="A13" s="497"/>
      <c r="B13" s="54" t="s">
        <v>148</v>
      </c>
      <c r="C13" s="8"/>
      <c r="D13" s="8">
        <f t="shared" ref="D13:N13" si="5">+D7/D10</f>
        <v>0.14516129032258066</v>
      </c>
      <c r="E13" s="8">
        <f t="shared" si="5"/>
        <v>1.2023809523809523E-2</v>
      </c>
      <c r="F13" s="8">
        <f t="shared" si="5"/>
        <v>1.5793010752688172E-2</v>
      </c>
      <c r="G13" s="8">
        <f t="shared" si="5"/>
        <v>0</v>
      </c>
      <c r="H13" s="8">
        <f t="shared" si="5"/>
        <v>1.8924731182795699E-2</v>
      </c>
      <c r="I13" s="8">
        <f t="shared" si="5"/>
        <v>3.888888888888889E-2</v>
      </c>
      <c r="J13" s="8">
        <f t="shared" si="5"/>
        <v>3.125E-2</v>
      </c>
      <c r="K13" s="8">
        <f t="shared" si="5"/>
        <v>3.9808743169398905E-2</v>
      </c>
      <c r="L13" s="8">
        <f t="shared" si="5"/>
        <v>2.3184523809523811E-2</v>
      </c>
      <c r="M13" s="8">
        <f t="shared" si="5"/>
        <v>3.9473684210526314E-2</v>
      </c>
      <c r="N13" s="8">
        <f t="shared" si="5"/>
        <v>3.017241379310345E-2</v>
      </c>
      <c r="O13" s="8">
        <f>+O7/SUM($F$41)</f>
        <v>0</v>
      </c>
      <c r="P13" s="8"/>
      <c r="Q13" s="8">
        <f>+Q7/Q10</f>
        <v>0</v>
      </c>
      <c r="R13" s="8">
        <f>+R7/R10</f>
        <v>1.6666666666666666E-2</v>
      </c>
      <c r="S13" s="8">
        <f>+S7/SUM($F$41)</f>
        <v>1.3440860215053764E-2</v>
      </c>
      <c r="T13" s="8">
        <f t="shared" ref="T13:AE13" si="6">+T7/T10</f>
        <v>0</v>
      </c>
      <c r="U13" s="8">
        <f t="shared" si="6"/>
        <v>2.9166666666666667E-2</v>
      </c>
      <c r="V13" s="8">
        <f t="shared" si="6"/>
        <v>3.3333333333333333E-2</v>
      </c>
      <c r="W13" s="8">
        <f t="shared" si="6"/>
        <v>1.3440860215053764E-2</v>
      </c>
      <c r="X13" s="8">
        <f t="shared" si="6"/>
        <v>6.9892473118279563E-2</v>
      </c>
      <c r="Y13" s="8">
        <f t="shared" si="6"/>
        <v>1.3888888888888888E-2</v>
      </c>
      <c r="Z13" s="8">
        <f t="shared" si="6"/>
        <v>2.1505376344086023E-2</v>
      </c>
      <c r="AA13" s="8">
        <f t="shared" si="6"/>
        <v>1.3194444444444444E-2</v>
      </c>
      <c r="AB13" s="8">
        <f t="shared" si="6"/>
        <v>1.3440860215053764E-2</v>
      </c>
      <c r="AC13" s="8">
        <f t="shared" si="6"/>
        <v>1.6129032258064516E-2</v>
      </c>
      <c r="AD13" s="8">
        <f t="shared" si="6"/>
        <v>0</v>
      </c>
      <c r="AE13" s="8">
        <f t="shared" si="6"/>
        <v>0</v>
      </c>
      <c r="AF13" s="8">
        <f t="shared" ref="AF13:AK13" si="7">+AF7/AF10</f>
        <v>2.5000000000000001E-2</v>
      </c>
      <c r="AG13" s="8">
        <f t="shared" si="7"/>
        <v>0</v>
      </c>
      <c r="AH13" s="8">
        <f t="shared" si="7"/>
        <v>1.0416666666666666E-2</v>
      </c>
      <c r="AI13" s="8">
        <f t="shared" si="7"/>
        <v>3.4274193548387094E-2</v>
      </c>
      <c r="AJ13" s="8">
        <f t="shared" si="7"/>
        <v>2.4193548387096774E-2</v>
      </c>
      <c r="AK13" s="8">
        <f t="shared" si="7"/>
        <v>0</v>
      </c>
      <c r="AL13" s="8">
        <f t="shared" ref="AL13:AM13" si="8">+AL7/AL10</f>
        <v>1.6129032258064516E-2</v>
      </c>
      <c r="AM13" s="8">
        <f t="shared" si="8"/>
        <v>0</v>
      </c>
      <c r="AN13" s="8">
        <f t="shared" ref="AN13" si="9">+AN7/AN10</f>
        <v>0</v>
      </c>
      <c r="AO13" s="8"/>
      <c r="AP13" s="8"/>
      <c r="AR13" s="49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</row>
    <row r="14" spans="1:82" ht="15.75" customHeight="1">
      <c r="A14" s="497"/>
      <c r="B14" s="54" t="s">
        <v>149</v>
      </c>
      <c r="C14" s="8"/>
      <c r="D14" s="8">
        <f t="shared" ref="D14:N14" si="10">+D8/D10</f>
        <v>8.0645161290322578E-2</v>
      </c>
      <c r="E14" s="8">
        <f t="shared" si="10"/>
        <v>0</v>
      </c>
      <c r="F14" s="8">
        <f t="shared" si="10"/>
        <v>2.6881720430107529E-3</v>
      </c>
      <c r="G14" s="8">
        <f t="shared" si="10"/>
        <v>0</v>
      </c>
      <c r="H14" s="8">
        <f t="shared" si="10"/>
        <v>0</v>
      </c>
      <c r="I14" s="8">
        <f t="shared" si="10"/>
        <v>1.4236111111111111E-2</v>
      </c>
      <c r="J14" s="8">
        <f t="shared" si="10"/>
        <v>4.464285714285714E-3</v>
      </c>
      <c r="K14" s="8">
        <f t="shared" si="10"/>
        <v>0</v>
      </c>
      <c r="L14" s="8">
        <f t="shared" si="10"/>
        <v>0</v>
      </c>
      <c r="M14" s="8">
        <f t="shared" si="10"/>
        <v>0</v>
      </c>
      <c r="N14" s="8">
        <f t="shared" si="10"/>
        <v>0</v>
      </c>
      <c r="O14" s="8">
        <f>+O8/SUM($F$41)</f>
        <v>0</v>
      </c>
      <c r="P14" s="8"/>
      <c r="Q14" s="8">
        <f>+Q8/Q10</f>
        <v>0</v>
      </c>
      <c r="R14" s="8">
        <f>+R8/R10</f>
        <v>0</v>
      </c>
      <c r="S14" s="8">
        <f>+S8/SUM($F$41)</f>
        <v>6.7204301075268823E-4</v>
      </c>
      <c r="T14" s="8">
        <f t="shared" ref="T14:AE14" si="11">+T8/T10</f>
        <v>2.0833333333333332E-2</v>
      </c>
      <c r="U14" s="8">
        <f t="shared" si="11"/>
        <v>7.6388888888888886E-3</v>
      </c>
      <c r="V14" s="8">
        <f t="shared" si="11"/>
        <v>0</v>
      </c>
      <c r="W14" s="8">
        <f t="shared" si="11"/>
        <v>9.6317204301075265E-2</v>
      </c>
      <c r="X14" s="8">
        <f t="shared" si="11"/>
        <v>3.7634408602150539E-2</v>
      </c>
      <c r="Y14" s="8">
        <f t="shared" si="11"/>
        <v>4.3055555555555555E-2</v>
      </c>
      <c r="Z14" s="8">
        <f t="shared" si="11"/>
        <v>1.4112903225806451E-2</v>
      </c>
      <c r="AA14" s="8">
        <f t="shared" si="11"/>
        <v>3.472222222222222E-3</v>
      </c>
      <c r="AB14" s="8">
        <f t="shared" si="11"/>
        <v>3.2258064516129031E-2</v>
      </c>
      <c r="AC14" s="8">
        <f t="shared" si="11"/>
        <v>0</v>
      </c>
      <c r="AD14" s="8">
        <f t="shared" si="11"/>
        <v>0</v>
      </c>
      <c r="AE14" s="8">
        <f t="shared" si="11"/>
        <v>0</v>
      </c>
      <c r="AF14" s="8">
        <f t="shared" ref="AF14:AK14" si="12">+AF8/AF10</f>
        <v>4.7083333333333331E-2</v>
      </c>
      <c r="AG14" s="8">
        <f t="shared" si="12"/>
        <v>2.6881720430107529E-3</v>
      </c>
      <c r="AH14" s="8">
        <f t="shared" si="12"/>
        <v>3.1944444444444442E-2</v>
      </c>
      <c r="AI14" s="8">
        <f t="shared" si="12"/>
        <v>0</v>
      </c>
      <c r="AJ14" s="8">
        <f t="shared" si="12"/>
        <v>0</v>
      </c>
      <c r="AK14" s="8">
        <f t="shared" si="12"/>
        <v>0</v>
      </c>
      <c r="AL14" s="8">
        <f t="shared" ref="AL14:AM14" si="13">+AL8/AL10</f>
        <v>0</v>
      </c>
      <c r="AM14" s="8">
        <f t="shared" si="13"/>
        <v>0</v>
      </c>
      <c r="AN14" s="8">
        <f t="shared" ref="AN14" si="14">+AN8/AN10</f>
        <v>1.6129032258064516E-2</v>
      </c>
      <c r="AO14" s="8"/>
      <c r="AP14" s="8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</row>
    <row r="15" spans="1:82" ht="15.75" customHeight="1">
      <c r="A15" s="497"/>
      <c r="B15" s="54" t="s">
        <v>150</v>
      </c>
      <c r="C15" s="8"/>
      <c r="D15" s="8">
        <f t="shared" ref="D15:N15" si="15">+D9/D10</f>
        <v>0.30626344086021506</v>
      </c>
      <c r="E15" s="8">
        <f t="shared" si="15"/>
        <v>0.4017857142857143</v>
      </c>
      <c r="F15" s="8">
        <f t="shared" si="15"/>
        <v>0.11099462365591398</v>
      </c>
      <c r="G15" s="8">
        <f t="shared" si="15"/>
        <v>9.7222222222222224E-3</v>
      </c>
      <c r="H15" s="8">
        <f t="shared" si="15"/>
        <v>1.2163978494623657E-2</v>
      </c>
      <c r="I15" s="8">
        <f t="shared" si="15"/>
        <v>4.1666666666666666E-3</v>
      </c>
      <c r="J15" s="8">
        <f t="shared" si="15"/>
        <v>0.38046130952380952</v>
      </c>
      <c r="K15" s="8">
        <f t="shared" si="15"/>
        <v>0.10109289617486339</v>
      </c>
      <c r="L15" s="8">
        <f t="shared" si="15"/>
        <v>7.688988095238096E-2</v>
      </c>
      <c r="M15" s="8">
        <f t="shared" si="15"/>
        <v>9.5029239766081866E-3</v>
      </c>
      <c r="N15" s="8">
        <f t="shared" si="15"/>
        <v>0.63721264367816088</v>
      </c>
      <c r="O15" s="8">
        <f>+O9/SUM($F$41)</f>
        <v>0.77553763440860213</v>
      </c>
      <c r="P15" s="8"/>
      <c r="Q15" s="8">
        <f>+Q9/Q10</f>
        <v>1</v>
      </c>
      <c r="R15" s="8">
        <f>+R9/R10</f>
        <v>0.24142424242424237</v>
      </c>
      <c r="S15" s="8">
        <f>+S9/SUM($F$41)</f>
        <v>0.28822580645161294</v>
      </c>
      <c r="T15" s="8">
        <f t="shared" ref="T15:AE15" si="16">+T9/T10</f>
        <v>0.16180555555555556</v>
      </c>
      <c r="U15" s="8">
        <f t="shared" si="16"/>
        <v>5.4402777777777779E-2</v>
      </c>
      <c r="V15" s="8">
        <f t="shared" si="16"/>
        <v>0.55162500000000003</v>
      </c>
      <c r="W15" s="8">
        <f t="shared" si="16"/>
        <v>5.2970430107526875E-2</v>
      </c>
      <c r="X15" s="8">
        <f t="shared" si="16"/>
        <v>0.24798387096774194</v>
      </c>
      <c r="Y15" s="8">
        <f t="shared" si="16"/>
        <v>0.46979166666666666</v>
      </c>
      <c r="Z15" s="8">
        <f t="shared" si="16"/>
        <v>0.11290322580645161</v>
      </c>
      <c r="AA15" s="8">
        <f t="shared" si="16"/>
        <v>0.37894444444444447</v>
      </c>
      <c r="AB15" s="8">
        <f t="shared" si="16"/>
        <v>0.51680107526881724</v>
      </c>
      <c r="AC15" s="8">
        <f t="shared" si="16"/>
        <v>9.5766129032258063E-2</v>
      </c>
      <c r="AD15" s="8">
        <f t="shared" si="16"/>
        <v>1</v>
      </c>
      <c r="AE15" s="8">
        <f t="shared" si="16"/>
        <v>0.79032258064516125</v>
      </c>
      <c r="AF15" s="8">
        <f t="shared" ref="AF15:AK15" si="17">+AF9/AF10</f>
        <v>3.8152777777777779E-2</v>
      </c>
      <c r="AG15" s="8">
        <f t="shared" si="17"/>
        <v>1.1881720430107526E-2</v>
      </c>
      <c r="AH15" s="8">
        <f t="shared" si="17"/>
        <v>5.7402777777777775E-2</v>
      </c>
      <c r="AI15" s="8">
        <f t="shared" si="17"/>
        <v>1.3440860215053764E-2</v>
      </c>
      <c r="AJ15" s="8">
        <f t="shared" si="17"/>
        <v>6.7204301075268818E-3</v>
      </c>
      <c r="AK15" s="8">
        <f t="shared" si="17"/>
        <v>0.15208333333333332</v>
      </c>
      <c r="AL15" s="8">
        <f t="shared" ref="AL15:AM15" si="18">+AL9/AL10</f>
        <v>0.2793010752688172</v>
      </c>
      <c r="AM15" s="8">
        <f t="shared" si="18"/>
        <v>0.59027777777777779</v>
      </c>
      <c r="AN15" s="8">
        <f t="shared" ref="AN15" si="19">+AN9/AN10</f>
        <v>0.9838709677419355</v>
      </c>
      <c r="AO15" s="8"/>
      <c r="AP15" s="8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</row>
    <row r="16" spans="1:82" ht="15.75" customHeight="1">
      <c r="A16" s="498"/>
      <c r="B16" s="54" t="s">
        <v>60</v>
      </c>
      <c r="C16" s="9"/>
      <c r="D16" s="9">
        <f t="shared" ref="D16:O16" si="20">SUM(D12:D15)</f>
        <v>1.0000000000000004</v>
      </c>
      <c r="E16" s="9">
        <f t="shared" si="20"/>
        <v>1.0003168767506998</v>
      </c>
      <c r="F16" s="9">
        <f t="shared" si="20"/>
        <v>0.99999999999999978</v>
      </c>
      <c r="G16" s="9">
        <f t="shared" si="20"/>
        <v>1.0000000000000002</v>
      </c>
      <c r="H16" s="9">
        <f t="shared" si="20"/>
        <v>1.0000000000000004</v>
      </c>
      <c r="I16" s="9">
        <f t="shared" si="20"/>
        <v>0.99999999999999967</v>
      </c>
      <c r="J16" s="9">
        <f t="shared" si="20"/>
        <v>1.0000000000000002</v>
      </c>
      <c r="K16" s="9">
        <f t="shared" si="20"/>
        <v>1</v>
      </c>
      <c r="L16" s="9">
        <f t="shared" si="20"/>
        <v>1</v>
      </c>
      <c r="M16" s="9">
        <f t="shared" si="20"/>
        <v>1</v>
      </c>
      <c r="N16" s="9">
        <f t="shared" si="20"/>
        <v>1</v>
      </c>
      <c r="O16" s="9">
        <f t="shared" si="20"/>
        <v>0.9741487455197132</v>
      </c>
      <c r="P16" s="9"/>
      <c r="Q16" s="9">
        <f t="shared" ref="Q16:AE16" si="21">SUM(Q12:Q15)</f>
        <v>1</v>
      </c>
      <c r="R16" s="9">
        <f t="shared" si="21"/>
        <v>1</v>
      </c>
      <c r="S16" s="9">
        <f t="shared" si="21"/>
        <v>0.99999999999999933</v>
      </c>
      <c r="T16" s="9">
        <f t="shared" si="21"/>
        <v>1</v>
      </c>
      <c r="U16" s="9">
        <f t="shared" si="21"/>
        <v>1</v>
      </c>
      <c r="V16" s="9">
        <f t="shared" si="21"/>
        <v>1.0000000000000004</v>
      </c>
      <c r="W16" s="9">
        <f t="shared" si="21"/>
        <v>1</v>
      </c>
      <c r="X16" s="9">
        <f t="shared" si="21"/>
        <v>1</v>
      </c>
      <c r="Y16" s="9">
        <f t="shared" si="21"/>
        <v>1</v>
      </c>
      <c r="Z16" s="9">
        <f t="shared" si="21"/>
        <v>1</v>
      </c>
      <c r="AA16" s="9">
        <f t="shared" si="21"/>
        <v>1</v>
      </c>
      <c r="AB16" s="9">
        <f t="shared" si="21"/>
        <v>1</v>
      </c>
      <c r="AC16" s="9">
        <f t="shared" si="21"/>
        <v>0.99999999999999956</v>
      </c>
      <c r="AD16" s="9">
        <f t="shared" si="21"/>
        <v>1</v>
      </c>
      <c r="AE16" s="9">
        <f t="shared" si="21"/>
        <v>1</v>
      </c>
      <c r="AF16" s="9">
        <f t="shared" ref="AF16:AK16" si="22">SUM(AF12:AF15)</f>
        <v>1</v>
      </c>
      <c r="AG16" s="9">
        <f t="shared" si="22"/>
        <v>1</v>
      </c>
      <c r="AH16" s="9">
        <f t="shared" si="22"/>
        <v>0.99965277777777772</v>
      </c>
      <c r="AI16" s="9">
        <f t="shared" si="22"/>
        <v>1.0000000000000002</v>
      </c>
      <c r="AJ16" s="9">
        <f t="shared" si="22"/>
        <v>0.99999999999999967</v>
      </c>
      <c r="AK16" s="9">
        <f t="shared" si="22"/>
        <v>1</v>
      </c>
      <c r="AL16" s="9">
        <f t="shared" ref="AL16:AM16" si="23">SUM(AL12:AL15)</f>
        <v>0.99999999999999967</v>
      </c>
      <c r="AM16" s="9">
        <f t="shared" si="23"/>
        <v>1</v>
      </c>
      <c r="AN16" s="9">
        <f t="shared" ref="AN16" si="24">SUM(AN12:AN15)</f>
        <v>1</v>
      </c>
      <c r="AO16" s="9"/>
      <c r="AP16" s="9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</row>
    <row r="17" spans="1:82" ht="15.75" hidden="1" customHeight="1">
      <c r="A17" s="55" t="s">
        <v>37</v>
      </c>
      <c r="B17" s="36"/>
      <c r="C17" s="56"/>
      <c r="D17" s="56" t="s">
        <v>47</v>
      </c>
      <c r="E17" s="56" t="s">
        <v>50</v>
      </c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</row>
    <row r="18" spans="1:82" ht="15.75" hidden="1" customHeight="1">
      <c r="A18" s="502" t="s">
        <v>20</v>
      </c>
      <c r="B18" s="46" t="s">
        <v>16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</row>
    <row r="19" spans="1:82" ht="15.75" hidden="1" customHeight="1">
      <c r="A19" s="503"/>
      <c r="B19" s="46" t="s">
        <v>17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</row>
    <row r="20" spans="1:82" ht="15.75" hidden="1" customHeight="1">
      <c r="A20" s="503"/>
      <c r="B20" s="46" t="s">
        <v>18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</row>
    <row r="21" spans="1:82" ht="15.75" hidden="1" customHeight="1">
      <c r="A21" s="504"/>
      <c r="B21" s="46" t="s">
        <v>19</v>
      </c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</row>
    <row r="22" spans="1:82" ht="15.75" hidden="1" customHeight="1">
      <c r="A22" s="499" t="s">
        <v>21</v>
      </c>
      <c r="B22" s="53" t="s">
        <v>3</v>
      </c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</row>
    <row r="23" spans="1:82" ht="15.75" hidden="1" customHeight="1">
      <c r="A23" s="500"/>
      <c r="B23" s="53" t="s">
        <v>25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</row>
    <row r="24" spans="1:82" ht="15.75" hidden="1" customHeight="1">
      <c r="A24" s="500"/>
      <c r="B24" s="53" t="s">
        <v>13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</row>
    <row r="25" spans="1:82" ht="15.75" hidden="1" customHeight="1">
      <c r="A25" s="500"/>
      <c r="B25" s="53" t="s">
        <v>14</v>
      </c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</row>
    <row r="26" spans="1:82" ht="15.75" hidden="1" customHeight="1">
      <c r="A26" s="501"/>
      <c r="B26" s="53" t="s">
        <v>15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</row>
    <row r="27" spans="1:82" ht="15.75" hidden="1" customHeight="1">
      <c r="A27" s="496" t="s">
        <v>43</v>
      </c>
      <c r="B27" s="54" t="s">
        <v>3</v>
      </c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8"/>
      <c r="AL27" s="48"/>
      <c r="AM27" s="48"/>
      <c r="AN27" s="48"/>
      <c r="AO27" s="48"/>
      <c r="AP27" s="48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</row>
    <row r="28" spans="1:82" ht="15.75" hidden="1" customHeight="1">
      <c r="A28" s="497"/>
      <c r="B28" s="54" t="s">
        <v>25</v>
      </c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48"/>
      <c r="AP28" s="4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</row>
    <row r="29" spans="1:82" ht="15.75" hidden="1" customHeight="1">
      <c r="A29" s="497"/>
      <c r="B29" s="54" t="s">
        <v>13</v>
      </c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</row>
    <row r="30" spans="1:82" ht="15.75" hidden="1" customHeight="1">
      <c r="A30" s="497"/>
      <c r="B30" s="54" t="s">
        <v>14</v>
      </c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8"/>
      <c r="AL30" s="48"/>
      <c r="AM30" s="48"/>
      <c r="AN30" s="48"/>
      <c r="AO30" s="48"/>
      <c r="AP30" s="48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</row>
    <row r="31" spans="1:82" ht="15.75" hidden="1" customHeight="1">
      <c r="A31" s="498"/>
      <c r="B31" s="54" t="s">
        <v>15</v>
      </c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48"/>
      <c r="AL31" s="48"/>
      <c r="AM31" s="48"/>
      <c r="AN31" s="48"/>
      <c r="AO31" s="48"/>
      <c r="AP31" s="48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</row>
    <row r="32" spans="1:82" ht="15.75" customHeight="1">
      <c r="A32" s="10" t="s">
        <v>38</v>
      </c>
      <c r="B32" s="20"/>
      <c r="C32" s="32" t="s">
        <v>167</v>
      </c>
      <c r="D32" s="237">
        <v>44197</v>
      </c>
      <c r="E32" s="237">
        <v>44228</v>
      </c>
      <c r="F32" s="237">
        <v>44256</v>
      </c>
      <c r="G32" s="237">
        <v>44287</v>
      </c>
      <c r="H32" s="237">
        <v>44317</v>
      </c>
      <c r="I32" s="237">
        <v>44348</v>
      </c>
      <c r="J32" s="237">
        <v>44378</v>
      </c>
      <c r="K32" s="237">
        <v>44409</v>
      </c>
      <c r="L32" s="237">
        <v>44440</v>
      </c>
      <c r="M32" s="237">
        <v>44470</v>
      </c>
      <c r="N32" s="237">
        <v>44501</v>
      </c>
      <c r="O32" s="237">
        <v>44531</v>
      </c>
      <c r="P32" s="237" t="s">
        <v>229</v>
      </c>
      <c r="Q32" s="237">
        <v>44562</v>
      </c>
      <c r="R32" s="237">
        <v>44593</v>
      </c>
      <c r="S32" s="237">
        <v>44621</v>
      </c>
      <c r="T32" s="237">
        <v>44652</v>
      </c>
      <c r="U32" s="237">
        <v>44682</v>
      </c>
      <c r="V32" s="237">
        <v>44713</v>
      </c>
      <c r="W32" s="237">
        <v>44743</v>
      </c>
      <c r="X32" s="237">
        <v>44774</v>
      </c>
      <c r="Y32" s="237">
        <v>44805</v>
      </c>
      <c r="Z32" s="237">
        <v>44835</v>
      </c>
      <c r="AA32" s="237">
        <v>44866</v>
      </c>
      <c r="AB32" s="237"/>
      <c r="AC32" s="237"/>
      <c r="AD32" s="237"/>
      <c r="AE32" s="237"/>
      <c r="AF32" s="237"/>
      <c r="AG32" s="237"/>
      <c r="AH32" s="237"/>
      <c r="AI32" s="237"/>
      <c r="AJ32" s="237"/>
      <c r="AK32" s="237"/>
      <c r="AL32" s="237"/>
      <c r="AM32" s="237"/>
      <c r="AN32" s="237"/>
      <c r="AO32" s="32" t="s">
        <v>311</v>
      </c>
      <c r="AP32" s="32" t="s">
        <v>119</v>
      </c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</row>
    <row r="33" spans="1:82" ht="15.75" customHeight="1">
      <c r="A33" s="502" t="s">
        <v>20</v>
      </c>
      <c r="B33" s="51" t="s">
        <v>84</v>
      </c>
      <c r="C33" s="4">
        <v>0.74129267473118299</v>
      </c>
      <c r="D33" s="166">
        <v>0.94455645161290303</v>
      </c>
      <c r="E33" s="183">
        <v>0.90330357142857098</v>
      </c>
      <c r="F33" s="183">
        <v>0.95611559139784896</v>
      </c>
      <c r="G33" s="197">
        <v>0.98055555555555596</v>
      </c>
      <c r="H33" s="3">
        <v>0.92237903225806395</v>
      </c>
      <c r="I33" s="151">
        <v>0.98298611111111101</v>
      </c>
      <c r="J33" s="161">
        <v>0.91729166666666695</v>
      </c>
      <c r="K33" s="161">
        <v>0.84836065573770503</v>
      </c>
      <c r="L33" s="161">
        <v>0.93315476190476199</v>
      </c>
      <c r="M33" s="161">
        <v>0.91520467836257313</v>
      </c>
      <c r="N33" s="161">
        <v>0.90972701149425272</v>
      </c>
      <c r="O33" s="161">
        <v>0.82651388888888888</v>
      </c>
      <c r="P33" s="161">
        <v>0.82258675206072474</v>
      </c>
      <c r="Q33" s="161">
        <v>0.60325000000000006</v>
      </c>
      <c r="R33" s="161">
        <v>0.89406060606060622</v>
      </c>
      <c r="S33" s="161">
        <v>0.85875000000000001</v>
      </c>
      <c r="T33" s="160">
        <v>0.87708333333333333</v>
      </c>
      <c r="U33" s="160">
        <v>0.75861643835616432</v>
      </c>
      <c r="V33" s="160">
        <v>0.88413888888888903</v>
      </c>
      <c r="W33" s="160">
        <v>0.68571236559139781</v>
      </c>
      <c r="X33" s="160">
        <v>0.8901209677419355</v>
      </c>
      <c r="Y33" s="160">
        <v>0.87002777777777762</v>
      </c>
      <c r="Z33" s="160">
        <v>0.90410714285714289</v>
      </c>
      <c r="AA33" s="357"/>
      <c r="AB33" s="357"/>
      <c r="AC33" s="357"/>
      <c r="AD33" s="357"/>
      <c r="AE33" s="357"/>
      <c r="AF33" s="357"/>
      <c r="AG33" s="357"/>
      <c r="AH33" s="357"/>
      <c r="AI33" s="357"/>
      <c r="AJ33" s="357"/>
      <c r="AK33" s="357"/>
      <c r="AL33" s="357"/>
      <c r="AM33" s="357"/>
      <c r="AN33" s="357"/>
      <c r="AO33" s="4">
        <v>0</v>
      </c>
      <c r="AP33" s="4">
        <v>0.85</v>
      </c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</row>
    <row r="34" spans="1:82" ht="15.75" customHeight="1">
      <c r="A34" s="503"/>
      <c r="B34" s="51" t="s">
        <v>141</v>
      </c>
      <c r="C34" s="4">
        <v>0.40156289819421748</v>
      </c>
      <c r="D34" s="166">
        <v>0.29734614016364302</v>
      </c>
      <c r="E34" s="183">
        <v>0.50074132648018199</v>
      </c>
      <c r="F34" s="183">
        <v>0.29108034019821399</v>
      </c>
      <c r="G34" s="197">
        <v>1.27337110481586E-2</v>
      </c>
      <c r="H34" s="3">
        <v>0.38104189435336999</v>
      </c>
      <c r="I34" s="151">
        <v>0.26687389614976997</v>
      </c>
      <c r="J34" s="161">
        <v>0.38326141267317698</v>
      </c>
      <c r="K34" s="161">
        <v>0.2405797101449276</v>
      </c>
      <c r="L34" s="161">
        <v>0.23719461631689737</v>
      </c>
      <c r="M34" s="161">
        <v>0.24926517571884987</v>
      </c>
      <c r="N34" s="161">
        <v>0.28381003521960929</v>
      </c>
      <c r="O34" s="161">
        <v>0.40482952158497038</v>
      </c>
      <c r="P34" s="161">
        <v>0.40275226203800901</v>
      </c>
      <c r="Q34" s="161">
        <v>0.25408666022010401</v>
      </c>
      <c r="R34" s="161">
        <v>0.40748712039045559</v>
      </c>
      <c r="S34" s="161">
        <v>0.45914135011190899</v>
      </c>
      <c r="T34" s="161">
        <v>0.40036421219319068</v>
      </c>
      <c r="U34" s="161">
        <v>0.33550623882699221</v>
      </c>
      <c r="V34" s="161">
        <v>0.47576109836941199</v>
      </c>
      <c r="W34" s="161">
        <v>0.40045475037732525</v>
      </c>
      <c r="X34" s="161">
        <v>0.46752736881842205</v>
      </c>
      <c r="Y34" s="161">
        <v>0.33811180996775325</v>
      </c>
      <c r="Z34" s="161">
        <v>0.48908201110452737</v>
      </c>
      <c r="AA34" s="358"/>
      <c r="AB34" s="358"/>
      <c r="AC34" s="358"/>
      <c r="AD34" s="358"/>
      <c r="AE34" s="358"/>
      <c r="AF34" s="358"/>
      <c r="AG34" s="358"/>
      <c r="AH34" s="358"/>
      <c r="AI34" s="358"/>
      <c r="AJ34" s="358"/>
      <c r="AK34" s="358"/>
      <c r="AL34" s="358"/>
      <c r="AM34" s="358"/>
      <c r="AN34" s="358"/>
      <c r="AO34" s="4">
        <v>0</v>
      </c>
      <c r="AP34" s="3">
        <v>0.5</v>
      </c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</row>
    <row r="35" spans="1:82" ht="15.75" customHeight="1">
      <c r="A35" s="503"/>
      <c r="B35" s="51" t="s">
        <v>18</v>
      </c>
      <c r="C35" s="47">
        <v>41.345300925925926</v>
      </c>
      <c r="D35" s="167">
        <v>41.792000000000002</v>
      </c>
      <c r="E35" s="157">
        <v>37.995000000000005</v>
      </c>
      <c r="F35" s="157">
        <v>41.411999999999978</v>
      </c>
      <c r="G35" s="198">
        <v>8.9899999999999984</v>
      </c>
      <c r="H35" s="5">
        <v>52.297999999999988</v>
      </c>
      <c r="I35" s="150">
        <v>94.439999999999969</v>
      </c>
      <c r="J35" s="162">
        <v>78.75</v>
      </c>
      <c r="K35" s="162">
        <v>13.581818181818186</v>
      </c>
      <c r="L35" s="162">
        <v>14.874000000000001</v>
      </c>
      <c r="M35" s="162">
        <v>22.291428571428575</v>
      </c>
      <c r="N35" s="162">
        <v>35.94</v>
      </c>
      <c r="O35" s="162">
        <v>30.113750000000003</v>
      </c>
      <c r="P35" s="162">
        <v>32.510440187590184</v>
      </c>
      <c r="Q35" s="162">
        <v>11.035999999999998</v>
      </c>
      <c r="R35" s="162">
        <v>48.090000000000011</v>
      </c>
      <c r="S35" s="162">
        <v>32.594444444444449</v>
      </c>
      <c r="T35" s="150">
        <v>36.118571428571421</v>
      </c>
      <c r="U35" s="150">
        <v>20.644444444444446</v>
      </c>
      <c r="V35" s="150">
        <v>37.857500000000002</v>
      </c>
      <c r="W35" s="150">
        <v>18.572727272727274</v>
      </c>
      <c r="X35" s="150">
        <v>22.115714285714287</v>
      </c>
      <c r="Y35" s="150">
        <v>42.36</v>
      </c>
      <c r="Z35" s="150">
        <v>55.714999999999996</v>
      </c>
      <c r="AA35" s="359"/>
      <c r="AB35" s="359"/>
      <c r="AC35" s="359"/>
      <c r="AD35" s="359"/>
      <c r="AE35" s="359"/>
      <c r="AF35" s="359"/>
      <c r="AG35" s="359"/>
      <c r="AH35" s="359"/>
      <c r="AI35" s="359"/>
      <c r="AJ35" s="359"/>
      <c r="AK35" s="359"/>
      <c r="AL35" s="359"/>
      <c r="AM35" s="359"/>
      <c r="AN35" s="359"/>
      <c r="AO35" s="5">
        <v>0</v>
      </c>
      <c r="AP35" s="50">
        <v>50</v>
      </c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</row>
    <row r="36" spans="1:82" ht="15.75" customHeight="1">
      <c r="A36" s="504"/>
      <c r="B36" s="51" t="s">
        <v>19</v>
      </c>
      <c r="C36" s="47">
        <v>121.62524305555557</v>
      </c>
      <c r="D36" s="167">
        <v>3.05</v>
      </c>
      <c r="E36" s="157">
        <v>5.6850000000000005</v>
      </c>
      <c r="F36" s="157">
        <v>4.43</v>
      </c>
      <c r="G36" s="198">
        <v>0</v>
      </c>
      <c r="H36" s="5">
        <v>7.8340000000000005</v>
      </c>
      <c r="I36" s="150">
        <v>1.125</v>
      </c>
      <c r="J36" s="162">
        <v>5.166666666666667</v>
      </c>
      <c r="K36" s="162">
        <v>7.4545454545454541</v>
      </c>
      <c r="L36" s="162">
        <v>3.492</v>
      </c>
      <c r="M36" s="162">
        <v>4.1428571428571432</v>
      </c>
      <c r="N36" s="162">
        <v>5.5</v>
      </c>
      <c r="O36" s="162">
        <v>14.55125</v>
      </c>
      <c r="P36" s="162">
        <v>12.866373160173158</v>
      </c>
      <c r="Q36" s="162">
        <v>27.515999999999998</v>
      </c>
      <c r="R36" s="162">
        <v>7.9</v>
      </c>
      <c r="S36" s="162">
        <v>10.371111111111112</v>
      </c>
      <c r="T36" s="150">
        <v>11.06</v>
      </c>
      <c r="U36" s="150">
        <v>17.005555555555556</v>
      </c>
      <c r="V36" s="150">
        <v>6.74</v>
      </c>
      <c r="W36" s="150">
        <v>18.863636363636363</v>
      </c>
      <c r="X36" s="150">
        <v>5.0414285714285709</v>
      </c>
      <c r="Y36" s="150">
        <v>15.916</v>
      </c>
      <c r="Z36" s="150">
        <v>8.25</v>
      </c>
      <c r="AA36" s="359"/>
      <c r="AB36" s="359"/>
      <c r="AC36" s="359"/>
      <c r="AD36" s="359"/>
      <c r="AE36" s="359"/>
      <c r="AF36" s="359"/>
      <c r="AG36" s="359"/>
      <c r="AH36" s="359"/>
      <c r="AI36" s="359"/>
      <c r="AJ36" s="359"/>
      <c r="AK36" s="359"/>
      <c r="AL36" s="359"/>
      <c r="AM36" s="359"/>
      <c r="AN36" s="359"/>
      <c r="AO36" s="5">
        <v>0</v>
      </c>
      <c r="AP36" s="50">
        <v>5</v>
      </c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</row>
    <row r="37" spans="1:82" customFormat="1" ht="15.75" customHeight="1">
      <c r="A37" s="14"/>
      <c r="B37" s="13"/>
      <c r="AA37" s="360"/>
      <c r="AB37" s="360"/>
      <c r="AC37" s="360"/>
      <c r="AD37" s="360"/>
      <c r="AE37" s="360"/>
      <c r="AF37" s="360"/>
      <c r="AG37" s="360"/>
      <c r="AH37" s="360"/>
      <c r="AI37" s="360"/>
      <c r="AJ37" s="360"/>
      <c r="AK37" s="360"/>
      <c r="AL37" s="360"/>
      <c r="AM37" s="360"/>
      <c r="AN37" s="360"/>
      <c r="AP37" s="13"/>
    </row>
    <row r="38" spans="1:82" ht="15.75" customHeight="1">
      <c r="A38" s="499" t="s">
        <v>52</v>
      </c>
      <c r="B38" s="53" t="s">
        <v>142</v>
      </c>
      <c r="C38" s="12"/>
      <c r="D38" s="12">
        <v>26</v>
      </c>
      <c r="E38" s="12">
        <v>19.5</v>
      </c>
      <c r="F38" s="12">
        <v>10</v>
      </c>
      <c r="G38" s="12">
        <v>13</v>
      </c>
      <c r="H38" s="12">
        <v>15.58</v>
      </c>
      <c r="I38" s="12">
        <v>10</v>
      </c>
      <c r="J38" s="12">
        <v>40</v>
      </c>
      <c r="K38" s="12">
        <v>29.5</v>
      </c>
      <c r="L38" s="12">
        <v>10</v>
      </c>
      <c r="M38" s="12">
        <v>29</v>
      </c>
      <c r="N38" s="12">
        <v>37</v>
      </c>
      <c r="O38" s="12">
        <v>9</v>
      </c>
      <c r="P38" s="12"/>
      <c r="Q38" s="12">
        <v>10.5</v>
      </c>
      <c r="R38" s="12">
        <v>30.42</v>
      </c>
      <c r="S38" s="12">
        <v>11.75</v>
      </c>
      <c r="T38" s="12">
        <v>10</v>
      </c>
      <c r="U38" s="12">
        <v>18</v>
      </c>
      <c r="V38" s="12">
        <v>24</v>
      </c>
      <c r="W38" s="12">
        <v>0</v>
      </c>
      <c r="X38" s="12">
        <v>10.67</v>
      </c>
      <c r="Y38" s="12">
        <v>0</v>
      </c>
      <c r="Z38" s="12">
        <v>13</v>
      </c>
      <c r="AA38" s="361"/>
      <c r="AB38" s="361"/>
      <c r="AC38" s="361"/>
      <c r="AD38" s="361"/>
      <c r="AE38" s="361"/>
      <c r="AF38" s="361"/>
      <c r="AG38" s="361"/>
      <c r="AH38" s="361"/>
      <c r="AI38" s="361"/>
      <c r="AJ38" s="361"/>
      <c r="AK38" s="361"/>
      <c r="AL38" s="361"/>
      <c r="AM38" s="361"/>
      <c r="AN38" s="361"/>
      <c r="AO38" s="12"/>
      <c r="AP38" s="12"/>
      <c r="BM38"/>
      <c r="BN38"/>
      <c r="BO38"/>
      <c r="BP38"/>
      <c r="BQ38"/>
      <c r="BR38"/>
    </row>
    <row r="39" spans="1:82" ht="15.75" customHeight="1">
      <c r="A39" s="500"/>
      <c r="B39" s="53" t="s">
        <v>143</v>
      </c>
      <c r="C39" s="12"/>
      <c r="D39" s="12">
        <v>0</v>
      </c>
      <c r="E39" s="12">
        <v>0</v>
      </c>
      <c r="F39" s="12">
        <v>0</v>
      </c>
      <c r="G39" s="12">
        <v>0</v>
      </c>
      <c r="H39" s="12">
        <v>3</v>
      </c>
      <c r="I39" s="12">
        <v>0</v>
      </c>
      <c r="J39" s="12">
        <v>5.8</v>
      </c>
      <c r="K39" s="12">
        <v>0</v>
      </c>
      <c r="L39" s="12">
        <v>0</v>
      </c>
      <c r="M39" s="12">
        <v>0</v>
      </c>
      <c r="N39" s="12">
        <v>0</v>
      </c>
      <c r="O39" s="12">
        <v>0</v>
      </c>
      <c r="P39" s="12"/>
      <c r="Q39" s="12">
        <v>0</v>
      </c>
      <c r="R39" s="12">
        <v>0</v>
      </c>
      <c r="S39" s="12">
        <v>0</v>
      </c>
      <c r="T39" s="12">
        <v>1.08</v>
      </c>
      <c r="U39" s="12">
        <v>3</v>
      </c>
      <c r="V39" s="12">
        <v>15.5</v>
      </c>
      <c r="W39" s="12">
        <v>26.33</v>
      </c>
      <c r="X39" s="12">
        <v>0.5</v>
      </c>
      <c r="Y39" s="12">
        <v>14</v>
      </c>
      <c r="Z39" s="12">
        <v>2.33</v>
      </c>
      <c r="AA39" s="361"/>
      <c r="AB39" s="361"/>
      <c r="AC39" s="361"/>
      <c r="AD39" s="361"/>
      <c r="AE39" s="361"/>
      <c r="AF39" s="361"/>
      <c r="AG39" s="361"/>
      <c r="AH39" s="361"/>
      <c r="AI39" s="361"/>
      <c r="AJ39" s="361"/>
      <c r="AK39" s="361"/>
      <c r="AL39" s="361"/>
      <c r="AM39" s="361"/>
      <c r="AN39" s="361"/>
      <c r="AO39" s="12"/>
      <c r="AP39" s="12"/>
      <c r="BM39"/>
      <c r="BN39"/>
      <c r="BO39"/>
      <c r="BP39"/>
      <c r="BQ39"/>
      <c r="BR39"/>
    </row>
    <row r="40" spans="1:82" ht="15.75" customHeight="1">
      <c r="A40" s="500"/>
      <c r="B40" s="53" t="s">
        <v>144</v>
      </c>
      <c r="C40" s="12"/>
      <c r="D40" s="12">
        <v>15.25</v>
      </c>
      <c r="E40" s="12">
        <v>45.480000000000004</v>
      </c>
      <c r="F40" s="12">
        <v>19.5</v>
      </c>
      <c r="G40" s="12">
        <v>0</v>
      </c>
      <c r="H40" s="12">
        <v>39.17</v>
      </c>
      <c r="I40" s="12">
        <v>2.25</v>
      </c>
      <c r="J40" s="12">
        <v>15.5</v>
      </c>
      <c r="K40" s="12">
        <v>83</v>
      </c>
      <c r="L40" s="12">
        <v>34.92</v>
      </c>
      <c r="M40" s="12">
        <v>29</v>
      </c>
      <c r="N40" s="12">
        <v>30</v>
      </c>
      <c r="O40" s="12">
        <v>120</v>
      </c>
      <c r="P40" s="12"/>
      <c r="Q40" s="12">
        <v>275.15999999999997</v>
      </c>
      <c r="R40" s="12">
        <v>39.5</v>
      </c>
      <c r="S40" s="12">
        <v>93.34</v>
      </c>
      <c r="T40" s="12">
        <v>77.42</v>
      </c>
      <c r="U40" s="12">
        <v>153.05000000000001</v>
      </c>
      <c r="V40" s="12">
        <v>44</v>
      </c>
      <c r="W40" s="12">
        <v>207.5</v>
      </c>
      <c r="X40" s="12">
        <v>70.58</v>
      </c>
      <c r="Y40" s="12">
        <v>79.58</v>
      </c>
      <c r="Z40" s="12">
        <v>33</v>
      </c>
      <c r="AA40" s="361"/>
      <c r="AB40" s="361"/>
      <c r="AC40" s="361"/>
      <c r="AD40" s="361"/>
      <c r="AE40" s="361"/>
      <c r="AF40" s="361"/>
      <c r="AG40" s="361"/>
      <c r="AH40" s="361"/>
      <c r="AI40" s="361"/>
      <c r="AJ40" s="361"/>
      <c r="AK40" s="361"/>
      <c r="AL40" s="361"/>
      <c r="AM40" s="361"/>
      <c r="AN40" s="361"/>
      <c r="AO40" s="12"/>
      <c r="AP40" s="12"/>
      <c r="BM40"/>
      <c r="BN40"/>
      <c r="BO40"/>
      <c r="BP40"/>
      <c r="BQ40"/>
      <c r="BR40"/>
    </row>
    <row r="41" spans="1:82" ht="15.75" customHeight="1">
      <c r="A41" s="500"/>
      <c r="B41" s="53" t="s">
        <v>145</v>
      </c>
      <c r="C41" s="12"/>
      <c r="D41" s="12">
        <v>744</v>
      </c>
      <c r="E41" s="12">
        <v>672</v>
      </c>
      <c r="F41" s="12">
        <v>744</v>
      </c>
      <c r="G41" s="12">
        <v>720</v>
      </c>
      <c r="H41" s="12">
        <v>744</v>
      </c>
      <c r="I41" s="12">
        <v>720</v>
      </c>
      <c r="J41" s="12">
        <v>672</v>
      </c>
      <c r="K41" s="12">
        <v>732</v>
      </c>
      <c r="L41" s="12">
        <v>672</v>
      </c>
      <c r="M41" s="12">
        <v>684</v>
      </c>
      <c r="N41" s="12">
        <v>696</v>
      </c>
      <c r="O41" s="12">
        <v>720</v>
      </c>
      <c r="P41" s="12"/>
      <c r="Q41" s="12">
        <v>720</v>
      </c>
      <c r="R41" s="12">
        <v>660</v>
      </c>
      <c r="S41" s="12">
        <v>744</v>
      </c>
      <c r="T41" s="12">
        <v>720</v>
      </c>
      <c r="U41" s="12">
        <v>720</v>
      </c>
      <c r="V41" s="12">
        <v>720</v>
      </c>
      <c r="W41" s="12">
        <v>744</v>
      </c>
      <c r="X41" s="12">
        <v>744</v>
      </c>
      <c r="Y41" s="12">
        <v>720</v>
      </c>
      <c r="Z41" s="12">
        <v>504</v>
      </c>
      <c r="AA41" s="361"/>
      <c r="AB41" s="361"/>
      <c r="AC41" s="361"/>
      <c r="AD41" s="361"/>
      <c r="AE41" s="361"/>
      <c r="AF41" s="361"/>
      <c r="AG41" s="361"/>
      <c r="AH41" s="361"/>
      <c r="AI41" s="361"/>
      <c r="AJ41" s="361"/>
      <c r="AK41" s="361"/>
      <c r="AL41" s="361"/>
      <c r="AM41" s="361"/>
      <c r="AN41" s="361"/>
      <c r="AO41" s="12"/>
      <c r="AP41" s="12"/>
      <c r="BM41"/>
      <c r="BN41"/>
      <c r="BO41"/>
      <c r="BP41"/>
      <c r="BQ41"/>
      <c r="BR41"/>
    </row>
    <row r="42" spans="1:82" ht="15.75" customHeight="1">
      <c r="A42" s="501"/>
      <c r="B42" s="53" t="s">
        <v>146</v>
      </c>
      <c r="C42" s="12"/>
      <c r="D42" s="163">
        <v>208.96</v>
      </c>
      <c r="E42" s="131">
        <v>303.96000000000004</v>
      </c>
      <c r="F42" s="131">
        <v>207.05999999999989</v>
      </c>
      <c r="G42" s="199">
        <v>8.9899999999999984</v>
      </c>
      <c r="H42" s="12">
        <v>261.48999999999995</v>
      </c>
      <c r="I42" s="146">
        <v>188.87999999999994</v>
      </c>
      <c r="J42" s="163">
        <v>236.25</v>
      </c>
      <c r="K42" s="163">
        <v>149.40000000000003</v>
      </c>
      <c r="L42" s="163">
        <v>148.74</v>
      </c>
      <c r="M42" s="163">
        <v>156.04000000000002</v>
      </c>
      <c r="N42" s="163">
        <v>179.7</v>
      </c>
      <c r="O42" s="163">
        <v>240.91000000000003</v>
      </c>
      <c r="P42" s="163"/>
      <c r="Q42" s="163">
        <v>110.35999999999999</v>
      </c>
      <c r="R42" s="163">
        <v>240.45000000000005</v>
      </c>
      <c r="S42" s="163">
        <v>293.35000000000002</v>
      </c>
      <c r="T42" s="164">
        <v>252.82999999999993</v>
      </c>
      <c r="U42" s="164">
        <v>185.8</v>
      </c>
      <c r="V42" s="164">
        <v>302.86</v>
      </c>
      <c r="W42" s="164">
        <v>204.3</v>
      </c>
      <c r="X42" s="164">
        <v>309.62</v>
      </c>
      <c r="Y42" s="164">
        <v>211.8</v>
      </c>
      <c r="Z42" s="164">
        <v>222.85999999999999</v>
      </c>
      <c r="AA42" s="362"/>
      <c r="AB42" s="362"/>
      <c r="AC42" s="362"/>
      <c r="AD42" s="362"/>
      <c r="AE42" s="362"/>
      <c r="AF42" s="362"/>
      <c r="AG42" s="362"/>
      <c r="AH42" s="362"/>
      <c r="AI42" s="362"/>
      <c r="AJ42" s="362"/>
      <c r="AK42" s="362"/>
      <c r="AL42" s="362"/>
      <c r="AM42" s="362"/>
      <c r="AN42" s="362"/>
      <c r="AO42" s="12"/>
      <c r="AP42" s="12"/>
      <c r="BM42"/>
      <c r="BN42"/>
      <c r="BO42"/>
      <c r="BP42"/>
      <c r="BQ42"/>
      <c r="BR42"/>
    </row>
    <row r="43" spans="1:82" ht="15.75" customHeight="1">
      <c r="A43" s="496" t="s">
        <v>162</v>
      </c>
      <c r="B43" s="54" t="s">
        <v>147</v>
      </c>
      <c r="C43" s="8"/>
      <c r="D43" s="8">
        <f t="shared" ref="D43:O43" si="25">+D33</f>
        <v>0.94455645161290303</v>
      </c>
      <c r="E43" s="8">
        <f t="shared" si="25"/>
        <v>0.90330357142857098</v>
      </c>
      <c r="F43" s="8">
        <f t="shared" si="25"/>
        <v>0.95611559139784896</v>
      </c>
      <c r="G43" s="8">
        <f t="shared" si="25"/>
        <v>0.98055555555555596</v>
      </c>
      <c r="H43" s="8">
        <f t="shared" si="25"/>
        <v>0.92237903225806395</v>
      </c>
      <c r="I43" s="8">
        <f t="shared" si="25"/>
        <v>0.98298611111111101</v>
      </c>
      <c r="J43" s="8">
        <f t="shared" si="25"/>
        <v>0.91729166666666695</v>
      </c>
      <c r="K43" s="8">
        <f t="shared" si="25"/>
        <v>0.84836065573770503</v>
      </c>
      <c r="L43" s="8">
        <f t="shared" si="25"/>
        <v>0.93315476190476199</v>
      </c>
      <c r="M43" s="8">
        <f t="shared" si="25"/>
        <v>0.91520467836257313</v>
      </c>
      <c r="N43" s="8">
        <f t="shared" si="25"/>
        <v>0.90972701149425272</v>
      </c>
      <c r="O43" s="8">
        <f t="shared" si="25"/>
        <v>0.82651388888888888</v>
      </c>
      <c r="P43" s="8"/>
      <c r="Q43" s="8">
        <f t="shared" ref="Q43:AA43" si="26">+Q33</f>
        <v>0.60325000000000006</v>
      </c>
      <c r="R43" s="8">
        <f t="shared" si="26"/>
        <v>0.89406060606060622</v>
      </c>
      <c r="S43" s="8">
        <f t="shared" si="26"/>
        <v>0.85875000000000001</v>
      </c>
      <c r="T43" s="8">
        <f t="shared" si="26"/>
        <v>0.87708333333333333</v>
      </c>
      <c r="U43" s="8">
        <f t="shared" si="26"/>
        <v>0.75861643835616432</v>
      </c>
      <c r="V43" s="8">
        <f t="shared" si="26"/>
        <v>0.88413888888888903</v>
      </c>
      <c r="W43" s="8">
        <f t="shared" si="26"/>
        <v>0.68571236559139781</v>
      </c>
      <c r="X43" s="8">
        <f t="shared" si="26"/>
        <v>0.8901209677419355</v>
      </c>
      <c r="Y43" s="8">
        <f t="shared" si="26"/>
        <v>0.87002777777777762</v>
      </c>
      <c r="Z43" s="8">
        <f t="shared" si="26"/>
        <v>0.90410714285714289</v>
      </c>
      <c r="AA43" s="363">
        <f t="shared" si="26"/>
        <v>0</v>
      </c>
      <c r="AB43" s="363"/>
      <c r="AC43" s="363"/>
      <c r="AD43" s="363"/>
      <c r="AE43" s="363"/>
      <c r="AF43" s="363"/>
      <c r="AG43" s="363"/>
      <c r="AH43" s="363"/>
      <c r="AI43" s="363"/>
      <c r="AJ43" s="363"/>
      <c r="AK43" s="363"/>
      <c r="AL43" s="363"/>
      <c r="AM43" s="363"/>
      <c r="AN43" s="363"/>
      <c r="AO43" s="8"/>
      <c r="AP43" s="8"/>
      <c r="AR43" s="49"/>
    </row>
    <row r="44" spans="1:82" ht="15.75" customHeight="1">
      <c r="A44" s="497"/>
      <c r="B44" s="54" t="s">
        <v>148</v>
      </c>
      <c r="C44" s="8"/>
      <c r="D44" s="8">
        <f>+D38/SUM($D$41)</f>
        <v>3.4946236559139782E-2</v>
      </c>
      <c r="E44" s="8">
        <f>+E38/SUM($E$41)</f>
        <v>2.9017857142857144E-2</v>
      </c>
      <c r="F44" s="8">
        <f t="shared" ref="F44:G46" si="27">+F38/SUM($E$41)</f>
        <v>1.488095238095238E-2</v>
      </c>
      <c r="G44" s="8">
        <f t="shared" si="27"/>
        <v>1.9345238095238096E-2</v>
      </c>
      <c r="H44" s="8">
        <f t="shared" ref="H44:O46" si="28">+H38/SUM($F$41)</f>
        <v>2.0940860215053765E-2</v>
      </c>
      <c r="I44" s="8">
        <f t="shared" si="28"/>
        <v>1.3440860215053764E-2</v>
      </c>
      <c r="J44" s="8">
        <f t="shared" si="28"/>
        <v>5.3763440860215055E-2</v>
      </c>
      <c r="K44" s="8">
        <f t="shared" si="28"/>
        <v>3.9650537634408602E-2</v>
      </c>
      <c r="L44" s="8">
        <f t="shared" si="28"/>
        <v>1.3440860215053764E-2</v>
      </c>
      <c r="M44" s="8">
        <f t="shared" si="28"/>
        <v>3.8978494623655914E-2</v>
      </c>
      <c r="N44" s="8">
        <f t="shared" si="28"/>
        <v>4.9731182795698922E-2</v>
      </c>
      <c r="O44" s="8">
        <f t="shared" si="28"/>
        <v>1.2096774193548387E-2</v>
      </c>
      <c r="P44" s="8"/>
      <c r="Q44" s="8">
        <f>+Q38/Q41</f>
        <v>1.4583333333333334E-2</v>
      </c>
      <c r="R44" s="8">
        <f>+R38/R41</f>
        <v>4.6090909090909092E-2</v>
      </c>
      <c r="S44" s="8">
        <f>+S38/SUM($F$41)</f>
        <v>1.5793010752688172E-2</v>
      </c>
      <c r="T44" s="8">
        <f t="shared" ref="T44:AA44" si="29">+T38/T41</f>
        <v>1.3888888888888888E-2</v>
      </c>
      <c r="U44" s="8">
        <f t="shared" si="29"/>
        <v>2.5000000000000001E-2</v>
      </c>
      <c r="V44" s="8">
        <f t="shared" si="29"/>
        <v>3.3333333333333333E-2</v>
      </c>
      <c r="W44" s="8">
        <f t="shared" si="29"/>
        <v>0</v>
      </c>
      <c r="X44" s="8">
        <f t="shared" si="29"/>
        <v>1.4341397849462366E-2</v>
      </c>
      <c r="Y44" s="8">
        <f t="shared" si="29"/>
        <v>0</v>
      </c>
      <c r="Z44" s="8">
        <f t="shared" si="29"/>
        <v>2.5793650793650792E-2</v>
      </c>
      <c r="AA44" s="363" t="e">
        <f t="shared" si="29"/>
        <v>#DIV/0!</v>
      </c>
      <c r="AB44" s="363"/>
      <c r="AC44" s="363"/>
      <c r="AD44" s="363"/>
      <c r="AE44" s="363"/>
      <c r="AF44" s="363"/>
      <c r="AG44" s="363"/>
      <c r="AH44" s="363"/>
      <c r="AI44" s="363"/>
      <c r="AJ44" s="363"/>
      <c r="AK44" s="363"/>
      <c r="AL44" s="363"/>
      <c r="AM44" s="363"/>
      <c r="AN44" s="363"/>
      <c r="AO44" s="8"/>
      <c r="AP44" s="8"/>
      <c r="AR44" s="49"/>
    </row>
    <row r="45" spans="1:82" ht="15.75" customHeight="1">
      <c r="A45" s="497"/>
      <c r="B45" s="54" t="s">
        <v>149</v>
      </c>
      <c r="C45" s="8"/>
      <c r="D45" s="8">
        <f>+D39/SUM($D$41)</f>
        <v>0</v>
      </c>
      <c r="E45" s="8">
        <f>+E39/SUM($E$41)</f>
        <v>0</v>
      </c>
      <c r="F45" s="8">
        <f t="shared" si="27"/>
        <v>0</v>
      </c>
      <c r="G45" s="8">
        <f t="shared" si="27"/>
        <v>0</v>
      </c>
      <c r="H45" s="8">
        <f t="shared" si="28"/>
        <v>4.0322580645161289E-3</v>
      </c>
      <c r="I45" s="8">
        <f t="shared" si="28"/>
        <v>0</v>
      </c>
      <c r="J45" s="8">
        <f t="shared" si="28"/>
        <v>7.7956989247311825E-3</v>
      </c>
      <c r="K45" s="8">
        <f t="shared" si="28"/>
        <v>0</v>
      </c>
      <c r="L45" s="8">
        <f t="shared" si="28"/>
        <v>0</v>
      </c>
      <c r="M45" s="8">
        <f t="shared" si="28"/>
        <v>0</v>
      </c>
      <c r="N45" s="8">
        <f t="shared" si="28"/>
        <v>0</v>
      </c>
      <c r="O45" s="8">
        <f t="shared" si="28"/>
        <v>0</v>
      </c>
      <c r="P45" s="8"/>
      <c r="Q45" s="8">
        <f>+Q39/Q41</f>
        <v>0</v>
      </c>
      <c r="R45" s="8">
        <f>+R39/R41</f>
        <v>0</v>
      </c>
      <c r="S45" s="8">
        <f>+S39/SUM($F$41)</f>
        <v>0</v>
      </c>
      <c r="T45" s="8">
        <f t="shared" ref="T45:AA45" si="30">+T39/T41</f>
        <v>1.5E-3</v>
      </c>
      <c r="U45" s="8">
        <f t="shared" si="30"/>
        <v>4.1666666666666666E-3</v>
      </c>
      <c r="V45" s="8">
        <f t="shared" si="30"/>
        <v>2.1527777777777778E-2</v>
      </c>
      <c r="W45" s="8">
        <f t="shared" si="30"/>
        <v>3.5389784946236555E-2</v>
      </c>
      <c r="X45" s="8">
        <f t="shared" si="30"/>
        <v>6.7204301075268823E-4</v>
      </c>
      <c r="Y45" s="8">
        <f t="shared" si="30"/>
        <v>1.9444444444444445E-2</v>
      </c>
      <c r="Z45" s="8">
        <f t="shared" si="30"/>
        <v>4.6230158730158734E-3</v>
      </c>
      <c r="AA45" s="363" t="e">
        <f t="shared" si="30"/>
        <v>#DIV/0!</v>
      </c>
      <c r="AB45" s="363"/>
      <c r="AC45" s="363"/>
      <c r="AD45" s="363"/>
      <c r="AE45" s="363"/>
      <c r="AF45" s="363"/>
      <c r="AG45" s="363"/>
      <c r="AH45" s="363"/>
      <c r="AI45" s="363"/>
      <c r="AJ45" s="363"/>
      <c r="AK45" s="363"/>
      <c r="AL45" s="363"/>
      <c r="AM45" s="363"/>
      <c r="AN45" s="363"/>
      <c r="AO45" s="8"/>
      <c r="AP45" s="8"/>
    </row>
    <row r="46" spans="1:82" ht="15.75" customHeight="1">
      <c r="A46" s="497"/>
      <c r="B46" s="54" t="s">
        <v>150</v>
      </c>
      <c r="C46" s="8"/>
      <c r="D46" s="8">
        <f>+D40/SUM($D$41)</f>
        <v>2.0497311827956988E-2</v>
      </c>
      <c r="E46" s="8">
        <f>+E40/SUM($E$41)</f>
        <v>6.7678571428571435E-2</v>
      </c>
      <c r="F46" s="8">
        <f t="shared" si="27"/>
        <v>2.9017857142857144E-2</v>
      </c>
      <c r="G46" s="8">
        <f t="shared" si="27"/>
        <v>0</v>
      </c>
      <c r="H46" s="8">
        <f t="shared" si="28"/>
        <v>5.2647849462365594E-2</v>
      </c>
      <c r="I46" s="8">
        <f t="shared" si="28"/>
        <v>3.0241935483870967E-3</v>
      </c>
      <c r="J46" s="8">
        <f t="shared" si="28"/>
        <v>2.0833333333333332E-2</v>
      </c>
      <c r="K46" s="8">
        <f t="shared" si="28"/>
        <v>0.11155913978494623</v>
      </c>
      <c r="L46" s="8">
        <f t="shared" si="28"/>
        <v>4.6935483870967742E-2</v>
      </c>
      <c r="M46" s="8">
        <f t="shared" si="28"/>
        <v>3.8978494623655914E-2</v>
      </c>
      <c r="N46" s="8">
        <f t="shared" si="28"/>
        <v>4.0322580645161289E-2</v>
      </c>
      <c r="O46" s="8">
        <f t="shared" si="28"/>
        <v>0.16129032258064516</v>
      </c>
      <c r="P46" s="8"/>
      <c r="Q46" s="8">
        <f>+Q40/Q41</f>
        <v>0.3821666666666666</v>
      </c>
      <c r="R46" s="8">
        <f>+R40/R41</f>
        <v>5.9848484848484845E-2</v>
      </c>
      <c r="S46" s="8">
        <f>+S40/SUM($F$41)</f>
        <v>0.12545698924731183</v>
      </c>
      <c r="T46" s="8">
        <f t="shared" ref="T46:AA46" si="31">+T40/T41</f>
        <v>0.10752777777777778</v>
      </c>
      <c r="U46" s="8">
        <f t="shared" si="31"/>
        <v>0.21256944444444445</v>
      </c>
      <c r="V46" s="8">
        <f t="shared" si="31"/>
        <v>6.1111111111111109E-2</v>
      </c>
      <c r="W46" s="8">
        <f t="shared" si="31"/>
        <v>0.27889784946236557</v>
      </c>
      <c r="X46" s="8">
        <f t="shared" si="31"/>
        <v>9.4865591397849461E-2</v>
      </c>
      <c r="Y46" s="8">
        <f t="shared" si="31"/>
        <v>0.11052777777777778</v>
      </c>
      <c r="Z46" s="8">
        <f t="shared" si="31"/>
        <v>6.5476190476190479E-2</v>
      </c>
      <c r="AA46" s="363" t="e">
        <f t="shared" si="31"/>
        <v>#DIV/0!</v>
      </c>
      <c r="AB46" s="363"/>
      <c r="AC46" s="363"/>
      <c r="AD46" s="363"/>
      <c r="AE46" s="363"/>
      <c r="AF46" s="363"/>
      <c r="AG46" s="363"/>
      <c r="AH46" s="363"/>
      <c r="AI46" s="363"/>
      <c r="AJ46" s="363"/>
      <c r="AK46" s="363"/>
      <c r="AL46" s="363"/>
      <c r="AM46" s="363"/>
      <c r="AN46" s="363"/>
      <c r="AO46" s="8"/>
      <c r="AP46" s="8"/>
    </row>
    <row r="47" spans="1:82" ht="15.75" customHeight="1">
      <c r="A47" s="498"/>
      <c r="B47" s="54" t="s">
        <v>60</v>
      </c>
      <c r="C47" s="9"/>
      <c r="D47" s="9">
        <f t="shared" ref="D47:O47" si="32">SUM(D43:D46)</f>
        <v>0.99999999999999978</v>
      </c>
      <c r="E47" s="9">
        <f t="shared" si="32"/>
        <v>0.99999999999999956</v>
      </c>
      <c r="F47" s="9">
        <f t="shared" si="32"/>
        <v>1.0000144009216585</v>
      </c>
      <c r="G47" s="9">
        <f t="shared" si="32"/>
        <v>0.9999007936507941</v>
      </c>
      <c r="H47" s="9">
        <f t="shared" si="32"/>
        <v>0.99999999999999944</v>
      </c>
      <c r="I47" s="9">
        <f t="shared" si="32"/>
        <v>0.99945116487455188</v>
      </c>
      <c r="J47" s="9">
        <f t="shared" si="32"/>
        <v>0.99968413978494652</v>
      </c>
      <c r="K47" s="9">
        <f t="shared" si="32"/>
        <v>0.9995703331570599</v>
      </c>
      <c r="L47" s="9">
        <f t="shared" si="32"/>
        <v>0.99353110599078343</v>
      </c>
      <c r="M47" s="9">
        <f t="shared" si="32"/>
        <v>0.99316166760988489</v>
      </c>
      <c r="N47" s="9">
        <f t="shared" si="32"/>
        <v>0.99978077493511286</v>
      </c>
      <c r="O47" s="9">
        <f t="shared" si="32"/>
        <v>0.99990098566308239</v>
      </c>
      <c r="P47" s="9"/>
      <c r="Q47" s="9">
        <f t="shared" ref="Q47:AA47" si="33">SUM(Q43:Q46)</f>
        <v>1</v>
      </c>
      <c r="R47" s="9">
        <f t="shared" si="33"/>
        <v>1.0000000000000002</v>
      </c>
      <c r="S47" s="9">
        <f t="shared" si="33"/>
        <v>1</v>
      </c>
      <c r="T47" s="9">
        <f t="shared" si="33"/>
        <v>0.99999999999999989</v>
      </c>
      <c r="U47" s="9">
        <f t="shared" si="33"/>
        <v>1.0003525494672754</v>
      </c>
      <c r="V47" s="9">
        <f t="shared" si="33"/>
        <v>1.0001111111111112</v>
      </c>
      <c r="W47" s="9">
        <f t="shared" si="33"/>
        <v>1</v>
      </c>
      <c r="X47" s="9">
        <f t="shared" si="33"/>
        <v>1</v>
      </c>
      <c r="Y47" s="9">
        <f t="shared" si="33"/>
        <v>0.99999999999999989</v>
      </c>
      <c r="Z47" s="9">
        <f t="shared" si="33"/>
        <v>1</v>
      </c>
      <c r="AA47" s="364" t="e">
        <f t="shared" si="33"/>
        <v>#DIV/0!</v>
      </c>
      <c r="AB47" s="364"/>
      <c r="AC47" s="364"/>
      <c r="AD47" s="364"/>
      <c r="AE47" s="364"/>
      <c r="AF47" s="364"/>
      <c r="AG47" s="364"/>
      <c r="AH47" s="364"/>
      <c r="AI47" s="364"/>
      <c r="AJ47" s="364"/>
      <c r="AK47" s="364"/>
      <c r="AL47" s="364"/>
      <c r="AM47" s="364"/>
      <c r="AN47" s="364"/>
      <c r="AO47" s="9"/>
      <c r="AP47" s="9"/>
    </row>
    <row r="48" spans="1:82" ht="15.75" customHeight="1">
      <c r="A48" s="10" t="s">
        <v>39</v>
      </c>
      <c r="B48" s="20"/>
      <c r="C48" s="32" t="s">
        <v>167</v>
      </c>
      <c r="D48" s="237">
        <v>44197</v>
      </c>
      <c r="E48" s="237">
        <v>44228</v>
      </c>
      <c r="F48" s="237">
        <v>44256</v>
      </c>
      <c r="G48" s="237">
        <v>44287</v>
      </c>
      <c r="H48" s="237">
        <v>44317</v>
      </c>
      <c r="I48" s="237">
        <v>44348</v>
      </c>
      <c r="J48" s="237">
        <v>44378</v>
      </c>
      <c r="K48" s="237">
        <v>44409</v>
      </c>
      <c r="L48" s="237">
        <v>44440</v>
      </c>
      <c r="M48" s="237">
        <v>44470</v>
      </c>
      <c r="N48" s="237">
        <v>44501</v>
      </c>
      <c r="O48" s="237">
        <v>44531</v>
      </c>
      <c r="P48" s="237" t="s">
        <v>229</v>
      </c>
      <c r="Q48" s="237">
        <v>44562</v>
      </c>
      <c r="R48" s="237">
        <v>44593</v>
      </c>
      <c r="S48" s="237">
        <v>44621</v>
      </c>
      <c r="T48" s="237">
        <v>44652</v>
      </c>
      <c r="U48" s="237">
        <v>44682</v>
      </c>
      <c r="V48" s="237">
        <v>44713</v>
      </c>
      <c r="W48" s="237">
        <v>44743</v>
      </c>
      <c r="X48" s="237">
        <v>44774</v>
      </c>
      <c r="Y48" s="237">
        <v>44805</v>
      </c>
      <c r="Z48" s="237">
        <v>44835</v>
      </c>
      <c r="AA48" s="237">
        <v>44866</v>
      </c>
      <c r="AB48" s="237">
        <v>44896</v>
      </c>
      <c r="AC48" s="237">
        <v>44927</v>
      </c>
      <c r="AD48" s="237">
        <v>44958</v>
      </c>
      <c r="AE48" s="237">
        <v>44986</v>
      </c>
      <c r="AF48" s="237">
        <v>45017</v>
      </c>
      <c r="AG48" s="237">
        <v>45047</v>
      </c>
      <c r="AH48" s="237">
        <v>45078</v>
      </c>
      <c r="AI48" s="237">
        <v>45108</v>
      </c>
      <c r="AJ48" s="237">
        <v>45139</v>
      </c>
      <c r="AK48" s="237">
        <v>45170</v>
      </c>
      <c r="AL48" s="237">
        <v>45200</v>
      </c>
      <c r="AM48" s="237">
        <v>45231</v>
      </c>
      <c r="AN48" s="237">
        <v>45261</v>
      </c>
      <c r="AO48" s="32" t="s">
        <v>311</v>
      </c>
      <c r="AP48" s="32" t="s">
        <v>119</v>
      </c>
    </row>
    <row r="49" spans="1:65" ht="15.75" customHeight="1">
      <c r="A49" s="502" t="s">
        <v>20</v>
      </c>
      <c r="B49" s="51" t="s">
        <v>84</v>
      </c>
      <c r="C49" s="4">
        <v>0.57124843936678626</v>
      </c>
      <c r="D49" s="166">
        <v>0.93088709677419401</v>
      </c>
      <c r="E49" s="174">
        <v>0.89508928571428603</v>
      </c>
      <c r="F49" s="174">
        <v>0.95643817204301096</v>
      </c>
      <c r="G49" s="200">
        <v>0.99791666666666701</v>
      </c>
      <c r="H49" s="3">
        <v>0.83763440860215099</v>
      </c>
      <c r="I49" s="151">
        <v>0.97268055555555599</v>
      </c>
      <c r="J49" s="161">
        <v>0.86086309523809501</v>
      </c>
      <c r="K49" s="161">
        <v>0.52847222222222223</v>
      </c>
      <c r="L49" s="161">
        <v>0.90004464285714292</v>
      </c>
      <c r="M49" s="161">
        <v>0.875</v>
      </c>
      <c r="N49" s="161">
        <v>0.94313218390804598</v>
      </c>
      <c r="O49" s="161">
        <v>0.83241666666666658</v>
      </c>
      <c r="P49" s="161">
        <v>0.58626299961985451</v>
      </c>
      <c r="Q49" s="161">
        <v>0.9216388888888889</v>
      </c>
      <c r="R49" s="161">
        <v>0.93598484848484842</v>
      </c>
      <c r="S49" s="161">
        <v>0.64940860215053797</v>
      </c>
      <c r="T49" s="160">
        <v>0.33611111111111114</v>
      </c>
      <c r="U49" s="160">
        <v>0</v>
      </c>
      <c r="V49" s="160">
        <v>0</v>
      </c>
      <c r="W49" s="160">
        <v>0.27217741935483875</v>
      </c>
      <c r="X49" s="160">
        <v>0.59744623655913975</v>
      </c>
      <c r="Y49" s="160">
        <v>0.78947222222222235</v>
      </c>
      <c r="Z49" s="160">
        <v>0.77620967741935487</v>
      </c>
      <c r="AA49" s="160">
        <v>0.94625000000000004</v>
      </c>
      <c r="AB49" s="160">
        <v>0.8104569892473118</v>
      </c>
      <c r="AC49" s="160">
        <v>0.92352150537634403</v>
      </c>
      <c r="AD49" s="160">
        <v>0.94084821428571397</v>
      </c>
      <c r="AE49" s="160">
        <v>0.90483870967741931</v>
      </c>
      <c r="AF49" s="160">
        <v>0.93472222222222223</v>
      </c>
      <c r="AG49" s="160">
        <v>0.96740591397849451</v>
      </c>
      <c r="AH49" s="160">
        <v>0.69954166666666662</v>
      </c>
      <c r="AI49" s="160">
        <v>0.69740591397849461</v>
      </c>
      <c r="AJ49" s="160">
        <v>0.87231182795698903</v>
      </c>
      <c r="AK49" s="160">
        <v>0.91186721991701247</v>
      </c>
      <c r="AL49" s="160">
        <v>0.91181451612903197</v>
      </c>
      <c r="AM49" s="160">
        <v>0.81690277777777798</v>
      </c>
      <c r="AN49" s="160">
        <v>0.82419354838709702</v>
      </c>
      <c r="AO49" s="4">
        <f>AVERAGE(AC49:AN49)</f>
        <v>0.86711450302943882</v>
      </c>
      <c r="AP49" s="4">
        <v>0.85</v>
      </c>
    </row>
    <row r="50" spans="1:65" ht="15.75" customHeight="1">
      <c r="A50" s="503"/>
      <c r="B50" s="51" t="s">
        <v>141</v>
      </c>
      <c r="C50" s="4">
        <v>0.28008629525925294</v>
      </c>
      <c r="D50" s="166">
        <v>0.36934361373415298</v>
      </c>
      <c r="E50" s="174">
        <v>0.489027431421446</v>
      </c>
      <c r="F50" s="174">
        <v>0.14421225705813701</v>
      </c>
      <c r="G50" s="200">
        <v>0</v>
      </c>
      <c r="H50" s="3">
        <v>0.34184852374839497</v>
      </c>
      <c r="I50" s="151">
        <v>0.28900661116901999</v>
      </c>
      <c r="J50" s="161">
        <v>0.42504753673293</v>
      </c>
      <c r="K50" s="161">
        <v>0.36462549277266754</v>
      </c>
      <c r="L50" s="161">
        <v>0.5118132367772763</v>
      </c>
      <c r="M50" s="161">
        <v>0.37436925647451957</v>
      </c>
      <c r="N50" s="161">
        <v>0.48610645623229037</v>
      </c>
      <c r="O50" s="161">
        <v>0.4359128374545333</v>
      </c>
      <c r="P50" s="161">
        <v>0.28559263232667004</v>
      </c>
      <c r="Q50" s="161">
        <v>0.42572108864040503</v>
      </c>
      <c r="R50" s="161">
        <v>0.43876972885471466</v>
      </c>
      <c r="S50" s="161">
        <v>0.48493252752711302</v>
      </c>
      <c r="T50" s="161">
        <v>0.42520661157024792</v>
      </c>
      <c r="U50" s="161">
        <v>0</v>
      </c>
      <c r="V50" s="161">
        <v>0</v>
      </c>
      <c r="W50" s="161">
        <v>0.26671604938271609</v>
      </c>
      <c r="X50" s="161">
        <v>0.12845894263217097</v>
      </c>
      <c r="Y50" s="161">
        <v>0.16178178107737232</v>
      </c>
      <c r="Z50" s="161">
        <v>0.30805194805194797</v>
      </c>
      <c r="AA50" s="161">
        <v>0.3022163510934977</v>
      </c>
      <c r="AB50" s="161">
        <v>0.48525655908985377</v>
      </c>
      <c r="AC50" s="161">
        <v>0.42057924610682601</v>
      </c>
      <c r="AD50" s="161">
        <v>0.533428232502966</v>
      </c>
      <c r="AE50" s="161">
        <v>0.50800653594771239</v>
      </c>
      <c r="AF50" s="161">
        <v>0.47398216939078741</v>
      </c>
      <c r="AG50" s="161">
        <v>0.32061132337617226</v>
      </c>
      <c r="AH50" s="161">
        <v>0.41545059264994932</v>
      </c>
      <c r="AI50" s="161">
        <v>0.38358355657486465</v>
      </c>
      <c r="AJ50" s="161">
        <v>0.41590138674884403</v>
      </c>
      <c r="AK50" s="161">
        <v>0.41396675160781465</v>
      </c>
      <c r="AL50" s="161">
        <v>0.43874467489202401</v>
      </c>
      <c r="AM50" s="161">
        <v>0.29792406957172246</v>
      </c>
      <c r="AN50" s="161">
        <v>0.38075668623613801</v>
      </c>
      <c r="AO50" s="4">
        <f>AVERAGE(AC50:AN50)</f>
        <v>0.41691126880048507</v>
      </c>
      <c r="AP50" s="3">
        <v>0.5</v>
      </c>
    </row>
    <row r="51" spans="1:65" ht="15.75" customHeight="1">
      <c r="A51" s="503"/>
      <c r="B51" s="51" t="s">
        <v>18</v>
      </c>
      <c r="C51" s="47">
        <v>27.62038194444445</v>
      </c>
      <c r="D51" s="167">
        <v>25.580000000000002</v>
      </c>
      <c r="E51" s="134">
        <v>73.537499999999994</v>
      </c>
      <c r="F51" s="134">
        <v>20.524000000000004</v>
      </c>
      <c r="G51" s="201">
        <v>0</v>
      </c>
      <c r="H51" s="5">
        <v>16.387692307692301</v>
      </c>
      <c r="I51" s="150">
        <v>40.480000000000004</v>
      </c>
      <c r="J51" s="162">
        <v>17.563571428571429</v>
      </c>
      <c r="K51" s="162">
        <v>15.415555555555553</v>
      </c>
      <c r="L51" s="162">
        <v>61.912000000000013</v>
      </c>
      <c r="M51" s="162">
        <v>20.369090909090907</v>
      </c>
      <c r="N51" s="162">
        <v>45.58428571428572</v>
      </c>
      <c r="O51" s="162">
        <v>43.543333333333329</v>
      </c>
      <c r="P51" s="162">
        <v>31.595155423280421</v>
      </c>
      <c r="Q51" s="162">
        <v>31.388888888888889</v>
      </c>
      <c r="R51" s="162">
        <v>54.21</v>
      </c>
      <c r="S51" s="162">
        <v>26.033333333333331</v>
      </c>
      <c r="T51" s="150">
        <v>34.299999999999997</v>
      </c>
      <c r="U51" s="150">
        <v>0</v>
      </c>
      <c r="V51" s="150">
        <v>0</v>
      </c>
      <c r="W51" s="150">
        <v>54.01</v>
      </c>
      <c r="X51" s="150">
        <v>14.275</v>
      </c>
      <c r="Y51" s="150">
        <v>13.137142857142853</v>
      </c>
      <c r="Z51" s="150">
        <v>22.237499999999997</v>
      </c>
      <c r="AA51" s="150">
        <v>102.95</v>
      </c>
      <c r="AB51" s="150">
        <v>26.6</v>
      </c>
      <c r="AC51" s="150">
        <v>72.245000000000005</v>
      </c>
      <c r="AD51" s="150">
        <v>56.21</v>
      </c>
      <c r="AE51" s="150">
        <v>37.998888888888892</v>
      </c>
      <c r="AF51" s="150">
        <v>45.569999999999993</v>
      </c>
      <c r="AG51" s="150">
        <v>38.459999999999994</v>
      </c>
      <c r="AH51" s="150">
        <v>20.925000000000001</v>
      </c>
      <c r="AI51" s="150">
        <v>13.268666666666666</v>
      </c>
      <c r="AJ51" s="150">
        <v>33.739999999999995</v>
      </c>
      <c r="AK51" s="150">
        <v>30.324444444444445</v>
      </c>
      <c r="AL51" s="150">
        <v>29.76400000000001</v>
      </c>
      <c r="AM51" s="150">
        <v>19.470000000000006</v>
      </c>
      <c r="AN51" s="150">
        <v>25.942222222222231</v>
      </c>
      <c r="AO51" s="5">
        <f>AVERAGE(AC51:AN51)</f>
        <v>35.326518518518526</v>
      </c>
      <c r="AP51" s="50">
        <v>50</v>
      </c>
      <c r="BH51"/>
      <c r="BI51"/>
      <c r="BJ51"/>
      <c r="BK51"/>
      <c r="BL51"/>
      <c r="BM51"/>
    </row>
    <row r="52" spans="1:65" ht="15.75" customHeight="1">
      <c r="A52" s="504"/>
      <c r="B52" s="51" t="s">
        <v>19</v>
      </c>
      <c r="C52" s="47">
        <v>132.31753472222223</v>
      </c>
      <c r="D52" s="167">
        <v>2.6420000000000003</v>
      </c>
      <c r="E52" s="134">
        <v>5.875</v>
      </c>
      <c r="F52" s="134">
        <v>3.4659999999999997</v>
      </c>
      <c r="G52" s="201">
        <v>1.5</v>
      </c>
      <c r="H52" s="5">
        <v>5.4461538461538463</v>
      </c>
      <c r="I52" s="150">
        <v>2.3340000000000001</v>
      </c>
      <c r="J52" s="162">
        <v>5.9164285714285709</v>
      </c>
      <c r="K52" s="162">
        <v>18.777777777777779</v>
      </c>
      <c r="L52" s="162">
        <v>4.234</v>
      </c>
      <c r="M52" s="162">
        <v>3.5909090909090908</v>
      </c>
      <c r="N52" s="162">
        <v>2.6542857142857139</v>
      </c>
      <c r="O52" s="162">
        <v>14.18</v>
      </c>
      <c r="P52" s="162">
        <v>149.72279551467054</v>
      </c>
      <c r="Q52" s="162">
        <v>4.2411111111111115</v>
      </c>
      <c r="R52" s="162">
        <v>2.6</v>
      </c>
      <c r="S52" s="162">
        <v>26.676666666666662</v>
      </c>
      <c r="T52" s="150">
        <v>152.94333333333333</v>
      </c>
      <c r="U52" s="150">
        <v>240</v>
      </c>
      <c r="V52" s="150">
        <v>720</v>
      </c>
      <c r="W52" s="150">
        <v>522</v>
      </c>
      <c r="X52" s="150">
        <v>74.125</v>
      </c>
      <c r="Y52" s="150">
        <v>19.368571428571425</v>
      </c>
      <c r="Z52" s="150">
        <v>20.8125</v>
      </c>
      <c r="AA52" s="150">
        <v>3.75</v>
      </c>
      <c r="AB52" s="150">
        <v>10.156363636363636</v>
      </c>
      <c r="AC52" s="150">
        <v>6.75</v>
      </c>
      <c r="AD52" s="150">
        <v>1.9583333333333333</v>
      </c>
      <c r="AE52" s="150">
        <v>1.5444444444444445</v>
      </c>
      <c r="AF52" s="150">
        <v>1.4285714285714286</v>
      </c>
      <c r="AG52" s="150">
        <v>2.7083333333333335</v>
      </c>
      <c r="AH52" s="150">
        <v>17.032999999999998</v>
      </c>
      <c r="AI52" s="150">
        <v>14.141999999999999</v>
      </c>
      <c r="AJ52" s="150">
        <v>3.5</v>
      </c>
      <c r="AK52" s="150">
        <v>4.3022222222222224</v>
      </c>
      <c r="AL52" s="150">
        <v>2.5609999999999999</v>
      </c>
      <c r="AM52" s="150">
        <v>11.092222222222222</v>
      </c>
      <c r="AN52" s="150">
        <v>3.4222222222222225</v>
      </c>
      <c r="AO52" s="5">
        <f>AVERAGE(AC52:AN52)</f>
        <v>5.8701957671957663</v>
      </c>
      <c r="AP52" s="50">
        <v>5</v>
      </c>
      <c r="BH52"/>
      <c r="BI52"/>
      <c r="BJ52"/>
      <c r="BK52"/>
      <c r="BL52"/>
      <c r="BM52"/>
    </row>
    <row r="53" spans="1:65" customFormat="1" ht="15.75" customHeight="1">
      <c r="A53" s="14"/>
      <c r="B53" s="13"/>
      <c r="AP53" s="13" t="s">
        <v>163</v>
      </c>
    </row>
    <row r="54" spans="1:65" ht="15.75" customHeight="1">
      <c r="A54" s="499" t="s">
        <v>52</v>
      </c>
      <c r="B54" s="53" t="s">
        <v>142</v>
      </c>
      <c r="C54" s="12"/>
      <c r="D54" s="12">
        <v>25</v>
      </c>
      <c r="E54" s="12">
        <v>23.5</v>
      </c>
      <c r="F54" s="12">
        <v>15.08</v>
      </c>
      <c r="G54" s="12">
        <v>0</v>
      </c>
      <c r="H54" s="12">
        <v>25</v>
      </c>
      <c r="I54" s="12">
        <v>8</v>
      </c>
      <c r="J54" s="12">
        <v>10.67</v>
      </c>
      <c r="K54" s="12">
        <v>170.5</v>
      </c>
      <c r="L54" s="12">
        <v>46</v>
      </c>
      <c r="M54" s="12">
        <v>46</v>
      </c>
      <c r="N54" s="12">
        <v>21</v>
      </c>
      <c r="O54" s="12">
        <v>35.58</v>
      </c>
      <c r="P54" s="12"/>
      <c r="Q54" s="12">
        <v>18.25</v>
      </c>
      <c r="R54" s="12">
        <v>29.25</v>
      </c>
      <c r="S54" s="12">
        <v>19</v>
      </c>
      <c r="T54" s="12">
        <v>12</v>
      </c>
      <c r="U54" s="12">
        <v>0</v>
      </c>
      <c r="V54" s="12">
        <v>0</v>
      </c>
      <c r="W54" s="12">
        <v>0</v>
      </c>
      <c r="X54" s="12">
        <v>0</v>
      </c>
      <c r="Y54" s="12">
        <v>7</v>
      </c>
      <c r="Z54" s="12">
        <v>0</v>
      </c>
      <c r="AA54" s="12">
        <v>24</v>
      </c>
      <c r="AB54" s="12">
        <v>29</v>
      </c>
      <c r="AC54" s="12">
        <v>24.9</v>
      </c>
      <c r="AD54" s="12">
        <v>28</v>
      </c>
      <c r="AE54" s="12">
        <v>54.5</v>
      </c>
      <c r="AF54" s="12">
        <v>31.5</v>
      </c>
      <c r="AG54" s="12">
        <v>8</v>
      </c>
      <c r="AH54" s="12">
        <v>28</v>
      </c>
      <c r="AI54" s="12">
        <v>11</v>
      </c>
      <c r="AJ54" s="12">
        <v>55</v>
      </c>
      <c r="AK54" s="12">
        <v>25</v>
      </c>
      <c r="AL54" s="12">
        <v>35</v>
      </c>
      <c r="AM54" s="12">
        <v>29</v>
      </c>
      <c r="AN54" s="12">
        <v>33</v>
      </c>
      <c r="AO54" s="12"/>
      <c r="AP54" s="12"/>
    </row>
    <row r="55" spans="1:65" ht="15.75" customHeight="1">
      <c r="A55" s="500"/>
      <c r="B55" s="53" t="s">
        <v>143</v>
      </c>
      <c r="C55" s="12"/>
      <c r="D55" s="12">
        <v>0</v>
      </c>
      <c r="E55" s="2">
        <v>0</v>
      </c>
      <c r="F55" s="12">
        <v>0</v>
      </c>
      <c r="G55" s="12">
        <v>0</v>
      </c>
      <c r="H55" s="12">
        <v>25</v>
      </c>
      <c r="I55" s="12">
        <v>0</v>
      </c>
      <c r="J55" s="12">
        <v>0</v>
      </c>
      <c r="K55" s="12">
        <v>0</v>
      </c>
      <c r="L55" s="12">
        <v>0</v>
      </c>
      <c r="M55" s="12">
        <v>0</v>
      </c>
      <c r="N55" s="12">
        <v>0</v>
      </c>
      <c r="O55" s="12">
        <v>0</v>
      </c>
      <c r="P55" s="12"/>
      <c r="Q55" s="12">
        <v>0</v>
      </c>
      <c r="R55" s="12">
        <v>0</v>
      </c>
      <c r="S55" s="12">
        <v>1.75</v>
      </c>
      <c r="T55" s="12">
        <v>7.17</v>
      </c>
      <c r="U55" s="12">
        <v>0</v>
      </c>
      <c r="V55" s="12">
        <v>0</v>
      </c>
      <c r="W55" s="12">
        <v>19.5</v>
      </c>
      <c r="X55" s="12">
        <v>3</v>
      </c>
      <c r="Y55" s="12">
        <v>9.5</v>
      </c>
      <c r="Z55" s="12">
        <v>0</v>
      </c>
      <c r="AA55" s="12">
        <v>7.2</v>
      </c>
      <c r="AB55" s="12">
        <v>0</v>
      </c>
      <c r="AC55" s="12">
        <v>5</v>
      </c>
      <c r="AD55" s="12">
        <v>0</v>
      </c>
      <c r="AE55" s="12">
        <v>2.4</v>
      </c>
      <c r="AF55" s="12">
        <v>5.5</v>
      </c>
      <c r="AG55" s="12">
        <v>0</v>
      </c>
      <c r="AH55" s="12">
        <v>18</v>
      </c>
      <c r="AI55" s="12">
        <v>2</v>
      </c>
      <c r="AJ55" s="12">
        <v>12</v>
      </c>
      <c r="AK55" s="12">
        <v>0</v>
      </c>
      <c r="AL55" s="12">
        <v>5</v>
      </c>
      <c r="AM55" s="12">
        <v>3</v>
      </c>
      <c r="AN55" s="12">
        <v>67</v>
      </c>
      <c r="AO55" s="12"/>
      <c r="AP55" s="12"/>
    </row>
    <row r="56" spans="1:65" ht="15.75" customHeight="1">
      <c r="A56" s="500"/>
      <c r="B56" s="53" t="s">
        <v>144</v>
      </c>
      <c r="C56" s="12"/>
      <c r="D56" s="12">
        <v>26.42</v>
      </c>
      <c r="E56" s="12">
        <v>23.5</v>
      </c>
      <c r="F56" s="12">
        <v>17.329999999999998</v>
      </c>
      <c r="G56" s="12">
        <v>1.5</v>
      </c>
      <c r="H56" s="12">
        <v>70.8</v>
      </c>
      <c r="I56" s="12">
        <v>11.67</v>
      </c>
      <c r="J56" s="12">
        <v>82.83</v>
      </c>
      <c r="K56" s="12">
        <v>169</v>
      </c>
      <c r="L56" s="12">
        <v>21.17</v>
      </c>
      <c r="M56" s="12">
        <v>39.5</v>
      </c>
      <c r="N56" s="12">
        <v>18.579999999999998</v>
      </c>
      <c r="O56" s="12">
        <v>85.08</v>
      </c>
      <c r="P56" s="12"/>
      <c r="Q56" s="12">
        <v>38.17</v>
      </c>
      <c r="R56" s="12">
        <v>13</v>
      </c>
      <c r="S56" s="12">
        <v>240.08999999999997</v>
      </c>
      <c r="T56" s="12">
        <v>458.83</v>
      </c>
      <c r="U56" s="12">
        <v>720</v>
      </c>
      <c r="V56" s="12">
        <v>720</v>
      </c>
      <c r="W56" s="12">
        <v>522</v>
      </c>
      <c r="X56" s="12">
        <v>296.5</v>
      </c>
      <c r="Y56" s="12">
        <v>135.57999999999998</v>
      </c>
      <c r="Z56" s="12">
        <v>166.5</v>
      </c>
      <c r="AA56" s="12">
        <v>7.5</v>
      </c>
      <c r="AB56" s="12">
        <v>111.72</v>
      </c>
      <c r="AC56" s="12">
        <v>27</v>
      </c>
      <c r="AD56" s="12">
        <v>11.75</v>
      </c>
      <c r="AE56" s="12">
        <v>13.9</v>
      </c>
      <c r="AF56" s="12">
        <v>10</v>
      </c>
      <c r="AG56" s="12">
        <v>16.25</v>
      </c>
      <c r="AH56" s="12">
        <v>170.32999999999998</v>
      </c>
      <c r="AI56" s="12">
        <v>212.13</v>
      </c>
      <c r="AJ56" s="12">
        <v>28</v>
      </c>
      <c r="AK56" s="12">
        <v>38.72</v>
      </c>
      <c r="AL56" s="12">
        <v>25.61</v>
      </c>
      <c r="AM56" s="12">
        <v>99.83</v>
      </c>
      <c r="AN56" s="12">
        <v>30.8</v>
      </c>
      <c r="AO56" s="12"/>
      <c r="AP56" s="12"/>
    </row>
    <row r="57" spans="1:65" ht="15.75" customHeight="1">
      <c r="A57" s="500"/>
      <c r="B57" s="53" t="s">
        <v>145</v>
      </c>
      <c r="C57" s="12"/>
      <c r="D57" s="12">
        <v>744</v>
      </c>
      <c r="E57" s="12">
        <v>672</v>
      </c>
      <c r="F57" s="12">
        <v>744</v>
      </c>
      <c r="G57" s="12">
        <v>720</v>
      </c>
      <c r="H57" s="12">
        <v>744</v>
      </c>
      <c r="I57" s="12">
        <v>720</v>
      </c>
      <c r="J57" s="12">
        <v>672</v>
      </c>
      <c r="K57" s="12">
        <v>720</v>
      </c>
      <c r="L57" s="12">
        <v>672</v>
      </c>
      <c r="M57" s="12">
        <v>684</v>
      </c>
      <c r="N57" s="12">
        <v>696</v>
      </c>
      <c r="O57" s="12">
        <v>720</v>
      </c>
      <c r="P57" s="12"/>
      <c r="Q57" s="12">
        <v>720</v>
      </c>
      <c r="R57" s="12">
        <v>660</v>
      </c>
      <c r="S57" s="12">
        <v>744</v>
      </c>
      <c r="T57" s="12">
        <v>720</v>
      </c>
      <c r="U57" s="12">
        <v>720</v>
      </c>
      <c r="V57" s="12">
        <v>720</v>
      </c>
      <c r="W57" s="12">
        <v>744</v>
      </c>
      <c r="X57" s="12">
        <v>744</v>
      </c>
      <c r="Y57" s="12">
        <v>720</v>
      </c>
      <c r="Z57" s="12">
        <v>744</v>
      </c>
      <c r="AA57" s="12">
        <v>720</v>
      </c>
      <c r="AB57" s="12">
        <v>744</v>
      </c>
      <c r="AC57" s="12">
        <v>744</v>
      </c>
      <c r="AD57" s="12">
        <v>672</v>
      </c>
      <c r="AE57" s="12">
        <v>744</v>
      </c>
      <c r="AF57" s="12">
        <v>720</v>
      </c>
      <c r="AG57" s="12">
        <v>744</v>
      </c>
      <c r="AH57" s="12">
        <v>720</v>
      </c>
      <c r="AI57" s="12">
        <v>744</v>
      </c>
      <c r="AJ57" s="12">
        <v>744</v>
      </c>
      <c r="AK57" s="12">
        <v>723</v>
      </c>
      <c r="AL57" s="12">
        <v>744</v>
      </c>
      <c r="AM57" s="12">
        <v>720</v>
      </c>
      <c r="AN57" s="12">
        <v>744</v>
      </c>
      <c r="AO57" s="12"/>
      <c r="AP57" s="12"/>
    </row>
    <row r="58" spans="1:65" ht="15.75" customHeight="1">
      <c r="A58" s="501"/>
      <c r="B58" s="53" t="s">
        <v>146</v>
      </c>
      <c r="C58" s="12"/>
      <c r="D58" s="165">
        <v>255.8</v>
      </c>
      <c r="E58" s="172">
        <v>294.14999999999998</v>
      </c>
      <c r="F58" s="172">
        <v>102.62000000000002</v>
      </c>
      <c r="G58" s="12">
        <v>0</v>
      </c>
      <c r="H58" s="12">
        <v>213.03999999999994</v>
      </c>
      <c r="I58" s="152">
        <v>202.4</v>
      </c>
      <c r="J58" s="165">
        <v>245.89000000000001</v>
      </c>
      <c r="K58" s="165">
        <v>138.73999999999998</v>
      </c>
      <c r="L58" s="165">
        <v>309.56000000000006</v>
      </c>
      <c r="M58" s="165">
        <v>224.05999999999997</v>
      </c>
      <c r="N58" s="165">
        <v>319.09000000000003</v>
      </c>
      <c r="O58" s="165">
        <v>261.26</v>
      </c>
      <c r="P58" s="165"/>
      <c r="Q58" s="165">
        <v>282.5</v>
      </c>
      <c r="R58" s="165">
        <v>271.05</v>
      </c>
      <c r="S58" s="165">
        <v>234.29999999999998</v>
      </c>
      <c r="T58" s="164">
        <v>102.89999999999999</v>
      </c>
      <c r="U58" s="164">
        <v>0</v>
      </c>
      <c r="V58" s="164">
        <v>0</v>
      </c>
      <c r="W58" s="164">
        <v>54.01</v>
      </c>
      <c r="X58" s="164">
        <v>57.1</v>
      </c>
      <c r="Y58" s="164">
        <v>91.95999999999998</v>
      </c>
      <c r="Z58" s="164">
        <v>177.89999999999998</v>
      </c>
      <c r="AA58" s="164">
        <v>205.9</v>
      </c>
      <c r="AB58" s="164">
        <v>292.60000000000002</v>
      </c>
      <c r="AC58" s="164">
        <v>288.98</v>
      </c>
      <c r="AD58" s="164">
        <v>337.6</v>
      </c>
      <c r="AE58" s="164">
        <v>341.99</v>
      </c>
      <c r="AF58" s="164">
        <v>318.98999999999995</v>
      </c>
      <c r="AG58" s="164">
        <v>230.75999999999996</v>
      </c>
      <c r="AH58" s="164">
        <v>209.25</v>
      </c>
      <c r="AI58" s="164">
        <v>199.03</v>
      </c>
      <c r="AJ58" s="164">
        <v>269.23</v>
      </c>
      <c r="AK58" s="164">
        <v>272.92</v>
      </c>
      <c r="AL58" s="164">
        <v>297.52999999999997</v>
      </c>
      <c r="AM58" s="164">
        <v>175.23000000000005</v>
      </c>
      <c r="AN58" s="164"/>
      <c r="AO58" s="12"/>
      <c r="AP58" s="12"/>
    </row>
    <row r="59" spans="1:65" ht="15.75" customHeight="1">
      <c r="A59" s="496" t="s">
        <v>162</v>
      </c>
      <c r="B59" s="54" t="s">
        <v>147</v>
      </c>
      <c r="C59" s="8"/>
      <c r="D59" s="8">
        <f t="shared" ref="D59:O59" si="34">+D49</f>
        <v>0.93088709677419401</v>
      </c>
      <c r="E59" s="8">
        <f t="shared" si="34"/>
        <v>0.89508928571428603</v>
      </c>
      <c r="F59" s="8">
        <f t="shared" si="34"/>
        <v>0.95643817204301096</v>
      </c>
      <c r="G59" s="8">
        <f t="shared" si="34"/>
        <v>0.99791666666666701</v>
      </c>
      <c r="H59" s="8">
        <f t="shared" si="34"/>
        <v>0.83763440860215099</v>
      </c>
      <c r="I59" s="8">
        <f t="shared" si="34"/>
        <v>0.97268055555555599</v>
      </c>
      <c r="J59" s="8">
        <f t="shared" si="34"/>
        <v>0.86086309523809501</v>
      </c>
      <c r="K59" s="8">
        <f t="shared" si="34"/>
        <v>0.52847222222222223</v>
      </c>
      <c r="L59" s="8">
        <f t="shared" si="34"/>
        <v>0.90004464285714292</v>
      </c>
      <c r="M59" s="8">
        <f t="shared" si="34"/>
        <v>0.875</v>
      </c>
      <c r="N59" s="8">
        <f t="shared" si="34"/>
        <v>0.94313218390804598</v>
      </c>
      <c r="O59" s="8">
        <f t="shared" si="34"/>
        <v>0.83241666666666658</v>
      </c>
      <c r="P59" s="8"/>
      <c r="Q59" s="8">
        <f t="shared" ref="Q59:AG59" si="35">+Q49</f>
        <v>0.9216388888888889</v>
      </c>
      <c r="R59" s="8">
        <f t="shared" si="35"/>
        <v>0.93598484848484842</v>
      </c>
      <c r="S59" s="8">
        <f t="shared" si="35"/>
        <v>0.64940860215053797</v>
      </c>
      <c r="T59" s="8">
        <f t="shared" si="35"/>
        <v>0.33611111111111114</v>
      </c>
      <c r="U59" s="8">
        <f t="shared" si="35"/>
        <v>0</v>
      </c>
      <c r="V59" s="8">
        <f t="shared" si="35"/>
        <v>0</v>
      </c>
      <c r="W59" s="8">
        <f t="shared" si="35"/>
        <v>0.27217741935483875</v>
      </c>
      <c r="X59" s="8">
        <f t="shared" si="35"/>
        <v>0.59744623655913975</v>
      </c>
      <c r="Y59" s="8">
        <f t="shared" si="35"/>
        <v>0.78947222222222235</v>
      </c>
      <c r="Z59" s="8">
        <f t="shared" si="35"/>
        <v>0.77620967741935487</v>
      </c>
      <c r="AA59" s="8">
        <f t="shared" si="35"/>
        <v>0.94625000000000004</v>
      </c>
      <c r="AB59" s="8">
        <f t="shared" si="35"/>
        <v>0.8104569892473118</v>
      </c>
      <c r="AC59" s="8">
        <f t="shared" si="35"/>
        <v>0.92352150537634403</v>
      </c>
      <c r="AD59" s="8">
        <f t="shared" si="35"/>
        <v>0.94084821428571397</v>
      </c>
      <c r="AE59" s="8">
        <f t="shared" si="35"/>
        <v>0.90483870967741931</v>
      </c>
      <c r="AF59" s="8">
        <f t="shared" si="35"/>
        <v>0.93472222222222223</v>
      </c>
      <c r="AG59" s="8">
        <f t="shared" si="35"/>
        <v>0.96740591397849451</v>
      </c>
      <c r="AH59" s="8">
        <f>+AH49</f>
        <v>0.69954166666666662</v>
      </c>
      <c r="AI59" s="8">
        <f>+AI49</f>
        <v>0.69740591397849461</v>
      </c>
      <c r="AJ59" s="8">
        <f>+AJ49</f>
        <v>0.87231182795698903</v>
      </c>
      <c r="AK59" s="8">
        <f>+AK49</f>
        <v>0.91186721991701247</v>
      </c>
      <c r="AL59" s="8">
        <f>+AL49</f>
        <v>0.91181451612903197</v>
      </c>
      <c r="AM59" s="8">
        <f t="shared" ref="AM59:AN59" si="36">+AM49</f>
        <v>0.81690277777777798</v>
      </c>
      <c r="AN59" s="8">
        <f t="shared" si="36"/>
        <v>0.82419354838709702</v>
      </c>
      <c r="AO59" s="8"/>
      <c r="AP59" s="8"/>
      <c r="AR59" s="49"/>
    </row>
    <row r="60" spans="1:65" ht="15.75" customHeight="1">
      <c r="A60" s="497"/>
      <c r="B60" s="54" t="s">
        <v>148</v>
      </c>
      <c r="C60" s="8"/>
      <c r="D60" s="8">
        <f t="shared" ref="D60:O60" si="37">+D54/D57</f>
        <v>3.3602150537634407E-2</v>
      </c>
      <c r="E60" s="8">
        <f t="shared" si="37"/>
        <v>3.4970238095238096E-2</v>
      </c>
      <c r="F60" s="8">
        <f t="shared" si="37"/>
        <v>2.0268817204301074E-2</v>
      </c>
      <c r="G60" s="8">
        <f t="shared" si="37"/>
        <v>0</v>
      </c>
      <c r="H60" s="8">
        <f t="shared" si="37"/>
        <v>3.3602150537634407E-2</v>
      </c>
      <c r="I60" s="8">
        <f t="shared" si="37"/>
        <v>1.1111111111111112E-2</v>
      </c>
      <c r="J60" s="8">
        <f t="shared" si="37"/>
        <v>1.5877976190476189E-2</v>
      </c>
      <c r="K60" s="8">
        <f t="shared" si="37"/>
        <v>0.23680555555555555</v>
      </c>
      <c r="L60" s="8">
        <f t="shared" si="37"/>
        <v>6.8452380952380959E-2</v>
      </c>
      <c r="M60" s="8">
        <f t="shared" si="37"/>
        <v>6.725146198830409E-2</v>
      </c>
      <c r="N60" s="8">
        <f t="shared" si="37"/>
        <v>3.017241379310345E-2</v>
      </c>
      <c r="O60" s="8">
        <f t="shared" si="37"/>
        <v>4.9416666666666664E-2</v>
      </c>
      <c r="P60" s="8"/>
      <c r="Q60" s="8">
        <f>+Q54/Q57</f>
        <v>2.5347222222222222E-2</v>
      </c>
      <c r="R60" s="8">
        <f>+R54/R57</f>
        <v>4.4318181818181819E-2</v>
      </c>
      <c r="S60" s="8">
        <f>+S54/SUM($F$41)</f>
        <v>2.5537634408602152E-2</v>
      </c>
      <c r="T60" s="8">
        <f t="shared" ref="T60:AG60" si="38">+T54/T57</f>
        <v>1.6666666666666666E-2</v>
      </c>
      <c r="U60" s="8">
        <f t="shared" si="38"/>
        <v>0</v>
      </c>
      <c r="V60" s="8">
        <f t="shared" si="38"/>
        <v>0</v>
      </c>
      <c r="W60" s="8">
        <f t="shared" si="38"/>
        <v>0</v>
      </c>
      <c r="X60" s="8">
        <f t="shared" si="38"/>
        <v>0</v>
      </c>
      <c r="Y60" s="8">
        <f t="shared" si="38"/>
        <v>9.7222222222222224E-3</v>
      </c>
      <c r="Z60" s="8">
        <f t="shared" si="38"/>
        <v>0</v>
      </c>
      <c r="AA60" s="8">
        <f t="shared" si="38"/>
        <v>3.3333333333333333E-2</v>
      </c>
      <c r="AB60" s="8">
        <f t="shared" si="38"/>
        <v>3.8978494623655914E-2</v>
      </c>
      <c r="AC60" s="8">
        <f t="shared" si="38"/>
        <v>3.3467741935483866E-2</v>
      </c>
      <c r="AD60" s="8">
        <f t="shared" si="38"/>
        <v>4.1666666666666664E-2</v>
      </c>
      <c r="AE60" s="8">
        <f t="shared" si="38"/>
        <v>7.3252688172043015E-2</v>
      </c>
      <c r="AF60" s="8">
        <f t="shared" si="38"/>
        <v>4.3749999999999997E-2</v>
      </c>
      <c r="AG60" s="8">
        <f t="shared" si="38"/>
        <v>1.0752688172043012E-2</v>
      </c>
      <c r="AH60" s="8">
        <f>+AH54/AH57</f>
        <v>3.888888888888889E-2</v>
      </c>
      <c r="AI60" s="8">
        <f>+AI54/AI57</f>
        <v>1.4784946236559141E-2</v>
      </c>
      <c r="AJ60" s="8">
        <f>+AJ54/AJ57</f>
        <v>7.3924731182795703E-2</v>
      </c>
      <c r="AK60" s="8">
        <f>+AK54/AK57</f>
        <v>3.4578146611341634E-2</v>
      </c>
      <c r="AL60" s="8">
        <f>+AL54/AL57</f>
        <v>4.7043010752688172E-2</v>
      </c>
      <c r="AM60" s="8">
        <f t="shared" ref="AM60:AN60" si="39">+AM54/AM57</f>
        <v>4.027777777777778E-2</v>
      </c>
      <c r="AN60" s="8">
        <f t="shared" si="39"/>
        <v>4.4354838709677422E-2</v>
      </c>
      <c r="AO60" s="8"/>
      <c r="AP60" s="8"/>
      <c r="AR60" s="49"/>
    </row>
    <row r="61" spans="1:65" ht="15.75" customHeight="1">
      <c r="A61" s="497"/>
      <c r="B61" s="54" t="s">
        <v>149</v>
      </c>
      <c r="C61" s="8"/>
      <c r="D61" s="8">
        <f>+D55/D57</f>
        <v>0</v>
      </c>
      <c r="E61" s="8">
        <f>+E54/E57</f>
        <v>3.4970238095238096E-2</v>
      </c>
      <c r="F61" s="8">
        <f>+F55/F57</f>
        <v>0</v>
      </c>
      <c r="G61" s="8">
        <f>+G54/G57</f>
        <v>0</v>
      </c>
      <c r="H61" s="8">
        <f t="shared" ref="H61:O61" si="40">+H55/H57</f>
        <v>3.3602150537634407E-2</v>
      </c>
      <c r="I61" s="8">
        <f t="shared" si="40"/>
        <v>0</v>
      </c>
      <c r="J61" s="8">
        <f t="shared" si="40"/>
        <v>0</v>
      </c>
      <c r="K61" s="8">
        <f t="shared" si="40"/>
        <v>0</v>
      </c>
      <c r="L61" s="8">
        <f t="shared" si="40"/>
        <v>0</v>
      </c>
      <c r="M61" s="8">
        <f t="shared" si="40"/>
        <v>0</v>
      </c>
      <c r="N61" s="8">
        <f t="shared" si="40"/>
        <v>0</v>
      </c>
      <c r="O61" s="8">
        <f t="shared" si="40"/>
        <v>0</v>
      </c>
      <c r="P61" s="8"/>
      <c r="Q61" s="8">
        <f>+Q55/Q57</f>
        <v>0</v>
      </c>
      <c r="R61" s="8">
        <f>+R55/R57</f>
        <v>0</v>
      </c>
      <c r="S61" s="8">
        <f>+S55/SUM($F$41)</f>
        <v>2.3521505376344087E-3</v>
      </c>
      <c r="T61" s="8">
        <f t="shared" ref="T61:AG61" si="41">+T55/T57</f>
        <v>9.9583333333333329E-3</v>
      </c>
      <c r="U61" s="8">
        <f t="shared" si="41"/>
        <v>0</v>
      </c>
      <c r="V61" s="8">
        <f t="shared" si="41"/>
        <v>0</v>
      </c>
      <c r="W61" s="8">
        <f t="shared" si="41"/>
        <v>2.620967741935484E-2</v>
      </c>
      <c r="X61" s="8">
        <f t="shared" si="41"/>
        <v>4.0322580645161289E-3</v>
      </c>
      <c r="Y61" s="8">
        <f t="shared" si="41"/>
        <v>1.3194444444444444E-2</v>
      </c>
      <c r="Z61" s="8">
        <f t="shared" si="41"/>
        <v>0</v>
      </c>
      <c r="AA61" s="8">
        <f t="shared" si="41"/>
        <v>0.01</v>
      </c>
      <c r="AB61" s="8">
        <f t="shared" si="41"/>
        <v>0</v>
      </c>
      <c r="AC61" s="8">
        <f t="shared" si="41"/>
        <v>6.7204301075268818E-3</v>
      </c>
      <c r="AD61" s="8">
        <f t="shared" si="41"/>
        <v>0</v>
      </c>
      <c r="AE61" s="8">
        <f t="shared" si="41"/>
        <v>3.2258064516129032E-3</v>
      </c>
      <c r="AF61" s="8">
        <f t="shared" si="41"/>
        <v>7.6388888888888886E-3</v>
      </c>
      <c r="AG61" s="8">
        <f t="shared" si="41"/>
        <v>0</v>
      </c>
      <c r="AH61" s="8">
        <f>+AH55/AH57</f>
        <v>2.5000000000000001E-2</v>
      </c>
      <c r="AI61" s="8">
        <f>+AI55/AI57</f>
        <v>2.6881720430107529E-3</v>
      </c>
      <c r="AJ61" s="8">
        <f>+AJ55/AJ57</f>
        <v>1.6129032258064516E-2</v>
      </c>
      <c r="AK61" s="8">
        <f>+AK55/AK57</f>
        <v>0</v>
      </c>
      <c r="AL61" s="8">
        <f>+AL55/AL57</f>
        <v>6.7204301075268818E-3</v>
      </c>
      <c r="AM61" s="8">
        <f t="shared" ref="AM61:AN61" si="42">+AM55/AM57</f>
        <v>4.1666666666666666E-3</v>
      </c>
      <c r="AN61" s="8">
        <f t="shared" si="42"/>
        <v>9.0053763440860218E-2</v>
      </c>
      <c r="AO61" s="8"/>
      <c r="AP61" s="8"/>
    </row>
    <row r="62" spans="1:65" ht="15.75" customHeight="1">
      <c r="A62" s="497"/>
      <c r="B62" s="54" t="s">
        <v>150</v>
      </c>
      <c r="C62" s="8"/>
      <c r="D62" s="8">
        <f t="shared" ref="D62:O62" si="43">+D56/D57</f>
        <v>3.5510752688172047E-2</v>
      </c>
      <c r="E62" s="8">
        <f t="shared" si="43"/>
        <v>3.4970238095238096E-2</v>
      </c>
      <c r="F62" s="8">
        <f t="shared" si="43"/>
        <v>2.3293010752688168E-2</v>
      </c>
      <c r="G62" s="8">
        <f t="shared" si="43"/>
        <v>2.0833333333333333E-3</v>
      </c>
      <c r="H62" s="8">
        <f t="shared" si="43"/>
        <v>9.5161290322580638E-2</v>
      </c>
      <c r="I62" s="8">
        <f t="shared" si="43"/>
        <v>1.6208333333333332E-2</v>
      </c>
      <c r="J62" s="8">
        <f t="shared" si="43"/>
        <v>0.12325892857142857</v>
      </c>
      <c r="K62" s="8">
        <f t="shared" si="43"/>
        <v>0.23472222222222222</v>
      </c>
      <c r="L62" s="8">
        <f t="shared" si="43"/>
        <v>3.1502976190476192E-2</v>
      </c>
      <c r="M62" s="8">
        <f t="shared" si="43"/>
        <v>5.7748538011695903E-2</v>
      </c>
      <c r="N62" s="8">
        <f t="shared" si="43"/>
        <v>2.6695402298850573E-2</v>
      </c>
      <c r="O62" s="8">
        <f t="shared" si="43"/>
        <v>0.11816666666666667</v>
      </c>
      <c r="P62" s="8"/>
      <c r="Q62" s="8">
        <f>+Q56/Q57</f>
        <v>5.3013888888888888E-2</v>
      </c>
      <c r="R62" s="8">
        <f>+R56/R57</f>
        <v>1.9696969696969695E-2</v>
      </c>
      <c r="S62" s="8">
        <f>+S56/SUM($F$41)</f>
        <v>0.3227016129032258</v>
      </c>
      <c r="T62" s="8">
        <f t="shared" ref="T62:AG62" si="44">+T56/T57</f>
        <v>0.63726388888888885</v>
      </c>
      <c r="U62" s="8">
        <f t="shared" si="44"/>
        <v>1</v>
      </c>
      <c r="V62" s="8">
        <f t="shared" si="44"/>
        <v>1</v>
      </c>
      <c r="W62" s="8">
        <f t="shared" si="44"/>
        <v>0.70161290322580649</v>
      </c>
      <c r="X62" s="8">
        <f t="shared" si="44"/>
        <v>0.39852150537634407</v>
      </c>
      <c r="Y62" s="8">
        <f t="shared" si="44"/>
        <v>0.18830555555555553</v>
      </c>
      <c r="Z62" s="8">
        <f t="shared" si="44"/>
        <v>0.22379032258064516</v>
      </c>
      <c r="AA62" s="8">
        <f t="shared" si="44"/>
        <v>1.0416666666666666E-2</v>
      </c>
      <c r="AB62" s="8">
        <f t="shared" si="44"/>
        <v>0.15016129032258063</v>
      </c>
      <c r="AC62" s="8">
        <f t="shared" si="44"/>
        <v>3.6290322580645164E-2</v>
      </c>
      <c r="AD62" s="8">
        <f t="shared" si="44"/>
        <v>1.7485119047619048E-2</v>
      </c>
      <c r="AE62" s="8">
        <f t="shared" si="44"/>
        <v>1.8682795698924733E-2</v>
      </c>
      <c r="AF62" s="8">
        <f t="shared" si="44"/>
        <v>1.3888888888888888E-2</v>
      </c>
      <c r="AG62" s="8">
        <f t="shared" si="44"/>
        <v>2.1841397849462367E-2</v>
      </c>
      <c r="AH62" s="8">
        <f>+AH56/AH57</f>
        <v>0.23656944444444442</v>
      </c>
      <c r="AI62" s="8">
        <f>+AI56/AI57</f>
        <v>0.28512096774193546</v>
      </c>
      <c r="AJ62" s="8">
        <f>+AJ56/AJ57</f>
        <v>3.7634408602150539E-2</v>
      </c>
      <c r="AK62" s="8">
        <f>+AK56/AK57</f>
        <v>5.3554633471645921E-2</v>
      </c>
      <c r="AL62" s="8">
        <f>+AL56/AL57</f>
        <v>3.442204301075269E-2</v>
      </c>
      <c r="AM62" s="8">
        <f t="shared" ref="AM62:AN62" si="45">+AM56/AM57</f>
        <v>0.13865277777777776</v>
      </c>
      <c r="AN62" s="8">
        <f t="shared" si="45"/>
        <v>4.1397849462365591E-2</v>
      </c>
      <c r="AO62" s="8"/>
      <c r="AP62" s="8"/>
    </row>
    <row r="63" spans="1:65" ht="15.75" customHeight="1">
      <c r="A63" s="498"/>
      <c r="B63" s="54" t="s">
        <v>60</v>
      </c>
      <c r="C63" s="9"/>
      <c r="D63" s="9">
        <f t="shared" ref="D63:O63" si="46">SUM(D59:D62)</f>
        <v>1.0000000000000004</v>
      </c>
      <c r="E63" s="9">
        <f t="shared" si="46"/>
        <v>1.0000000000000004</v>
      </c>
      <c r="F63" s="9">
        <f t="shared" si="46"/>
        <v>1.0000000000000002</v>
      </c>
      <c r="G63" s="9">
        <f t="shared" si="46"/>
        <v>1.0000000000000004</v>
      </c>
      <c r="H63" s="9">
        <f t="shared" si="46"/>
        <v>1.0000000000000004</v>
      </c>
      <c r="I63" s="9">
        <f t="shared" si="46"/>
        <v>1.0000000000000004</v>
      </c>
      <c r="J63" s="9">
        <f t="shared" si="46"/>
        <v>0.99999999999999978</v>
      </c>
      <c r="K63" s="9">
        <f t="shared" si="46"/>
        <v>1</v>
      </c>
      <c r="L63" s="9">
        <f t="shared" si="46"/>
        <v>1</v>
      </c>
      <c r="M63" s="9">
        <f t="shared" si="46"/>
        <v>1</v>
      </c>
      <c r="N63" s="9">
        <f t="shared" si="46"/>
        <v>1</v>
      </c>
      <c r="O63" s="9">
        <f t="shared" si="46"/>
        <v>0.99999999999999989</v>
      </c>
      <c r="P63" s="9"/>
      <c r="Q63" s="9">
        <f t="shared" ref="Q63:AG63" si="47">SUM(Q59:Q62)</f>
        <v>1</v>
      </c>
      <c r="R63" s="9">
        <f t="shared" si="47"/>
        <v>0.99999999999999989</v>
      </c>
      <c r="S63" s="9">
        <f t="shared" si="47"/>
        <v>1.0000000000000002</v>
      </c>
      <c r="T63" s="9">
        <f t="shared" si="47"/>
        <v>1</v>
      </c>
      <c r="U63" s="9">
        <f t="shared" si="47"/>
        <v>1</v>
      </c>
      <c r="V63" s="9">
        <f t="shared" si="47"/>
        <v>1</v>
      </c>
      <c r="W63" s="9">
        <f t="shared" si="47"/>
        <v>1</v>
      </c>
      <c r="X63" s="9">
        <f t="shared" si="47"/>
        <v>1</v>
      </c>
      <c r="Y63" s="9">
        <f t="shared" si="47"/>
        <v>1.0006944444444446</v>
      </c>
      <c r="Z63" s="9">
        <f t="shared" si="47"/>
        <v>1</v>
      </c>
      <c r="AA63" s="9">
        <f t="shared" si="47"/>
        <v>1</v>
      </c>
      <c r="AB63" s="9">
        <f t="shared" si="47"/>
        <v>0.99959677419354831</v>
      </c>
      <c r="AC63" s="9">
        <f t="shared" si="47"/>
        <v>0.99999999999999989</v>
      </c>
      <c r="AD63" s="9">
        <f t="shared" si="47"/>
        <v>0.99999999999999967</v>
      </c>
      <c r="AE63" s="9">
        <f t="shared" si="47"/>
        <v>0.99999999999999989</v>
      </c>
      <c r="AF63" s="9">
        <f t="shared" si="47"/>
        <v>0.99999999999999989</v>
      </c>
      <c r="AG63" s="9">
        <f t="shared" si="47"/>
        <v>0.99999999999999989</v>
      </c>
      <c r="AH63" s="9">
        <f>SUM(AH59:AH62)</f>
        <v>0.99999999999999989</v>
      </c>
      <c r="AI63" s="9">
        <f>SUM(AI59:AI62)</f>
        <v>1</v>
      </c>
      <c r="AJ63" s="9">
        <f>SUM(AJ59:AJ62)</f>
        <v>0.99999999999999978</v>
      </c>
      <c r="AK63" s="9">
        <f>SUM(AK59:AK62)</f>
        <v>1</v>
      </c>
      <c r="AL63" s="9">
        <f>SUM(AL59:AL62)</f>
        <v>0.99999999999999967</v>
      </c>
      <c r="AM63" s="9">
        <f t="shared" ref="AM63:AN63" si="48">SUM(AM59:AM62)</f>
        <v>1.0000000000000002</v>
      </c>
      <c r="AN63" s="9">
        <f t="shared" si="48"/>
        <v>1.0000000000000002</v>
      </c>
      <c r="AO63" s="9"/>
      <c r="AP63" s="9"/>
    </row>
    <row r="64" spans="1:65" ht="15.75" customHeight="1">
      <c r="A64" s="10" t="s">
        <v>40</v>
      </c>
      <c r="B64" s="20"/>
      <c r="C64" s="32" t="s">
        <v>167</v>
      </c>
      <c r="D64" s="237">
        <v>44197</v>
      </c>
      <c r="E64" s="237">
        <v>44228</v>
      </c>
      <c r="F64" s="237">
        <v>44256</v>
      </c>
      <c r="G64" s="237">
        <v>44287</v>
      </c>
      <c r="H64" s="237">
        <v>44317</v>
      </c>
      <c r="I64" s="237">
        <v>44348</v>
      </c>
      <c r="J64" s="237">
        <v>44378</v>
      </c>
      <c r="K64" s="237">
        <v>44409</v>
      </c>
      <c r="L64" s="237">
        <v>44440</v>
      </c>
      <c r="M64" s="237">
        <v>44470</v>
      </c>
      <c r="N64" s="237">
        <v>44501</v>
      </c>
      <c r="O64" s="237">
        <v>44531</v>
      </c>
      <c r="P64" s="237" t="s">
        <v>229</v>
      </c>
      <c r="Q64" s="237">
        <v>44562</v>
      </c>
      <c r="R64" s="237">
        <v>44593</v>
      </c>
      <c r="S64" s="237">
        <v>44621</v>
      </c>
      <c r="T64" s="237">
        <v>44652</v>
      </c>
      <c r="U64" s="237">
        <v>44682</v>
      </c>
      <c r="V64" s="237">
        <v>44713</v>
      </c>
      <c r="W64" s="237">
        <v>44743</v>
      </c>
      <c r="X64" s="237">
        <v>44774</v>
      </c>
      <c r="Y64" s="237">
        <v>44805</v>
      </c>
      <c r="Z64" s="237">
        <v>44835</v>
      </c>
      <c r="AA64" s="237">
        <v>44866</v>
      </c>
      <c r="AB64" s="237">
        <v>44896</v>
      </c>
      <c r="AC64" s="237">
        <v>44927</v>
      </c>
      <c r="AD64" s="237">
        <v>44958</v>
      </c>
      <c r="AE64" s="237">
        <v>44986</v>
      </c>
      <c r="AF64" s="237">
        <v>45017</v>
      </c>
      <c r="AG64" s="237">
        <v>45047</v>
      </c>
      <c r="AH64" s="237">
        <v>45078</v>
      </c>
      <c r="AI64" s="237">
        <v>45108</v>
      </c>
      <c r="AJ64" s="237">
        <v>45139</v>
      </c>
      <c r="AK64" s="237">
        <v>45170</v>
      </c>
      <c r="AL64" s="237">
        <v>45200</v>
      </c>
      <c r="AM64" s="237">
        <v>45231</v>
      </c>
      <c r="AN64" s="237">
        <v>45261</v>
      </c>
      <c r="AO64" s="32" t="s">
        <v>311</v>
      </c>
      <c r="AP64" s="32" t="s">
        <v>119</v>
      </c>
    </row>
    <row r="65" spans="1:44" ht="15.75" customHeight="1">
      <c r="A65" s="502" t="s">
        <v>20</v>
      </c>
      <c r="B65" s="51" t="s">
        <v>84</v>
      </c>
      <c r="C65" s="4">
        <v>0.85572743564679044</v>
      </c>
      <c r="D65" s="161">
        <v>0.93818548387096801</v>
      </c>
      <c r="E65" s="169">
        <v>0.88726190476190503</v>
      </c>
      <c r="F65" s="161">
        <v>0.94400537634408599</v>
      </c>
      <c r="G65" s="202">
        <v>1</v>
      </c>
      <c r="H65" s="3">
        <v>0.95220430107526899</v>
      </c>
      <c r="I65" s="151">
        <v>0.89919444444444396</v>
      </c>
      <c r="J65" s="161">
        <v>0.84239583333333301</v>
      </c>
      <c r="K65" s="161">
        <v>0.94952777777777786</v>
      </c>
      <c r="L65" s="161">
        <v>0.89322916666666674</v>
      </c>
      <c r="M65" s="161">
        <v>0.92982456140350878</v>
      </c>
      <c r="N65" s="161">
        <v>0.88218390804597702</v>
      </c>
      <c r="O65" s="161">
        <v>0.82118055555555558</v>
      </c>
      <c r="P65" s="161">
        <v>0.84641539409041044</v>
      </c>
      <c r="Q65" s="161">
        <v>0.75543055555555549</v>
      </c>
      <c r="R65" s="161">
        <v>0.5876212121212121</v>
      </c>
      <c r="S65" s="161">
        <v>0.91084677419354798</v>
      </c>
      <c r="T65" s="160">
        <v>0.89108333333333345</v>
      </c>
      <c r="U65" s="160">
        <v>0.9257945205479452</v>
      </c>
      <c r="V65" s="160">
        <v>0.83311111111111102</v>
      </c>
      <c r="W65" s="160">
        <v>0.65547043010752692</v>
      </c>
      <c r="X65" s="160">
        <v>0.91139784946236557</v>
      </c>
      <c r="Y65" s="160">
        <v>0.93934722222222222</v>
      </c>
      <c r="Z65" s="160">
        <v>0.8901209677419355</v>
      </c>
      <c r="AA65" s="160">
        <v>0.93041666666666667</v>
      </c>
      <c r="AB65" s="160">
        <v>0.92634408602150542</v>
      </c>
      <c r="AC65" s="160">
        <v>0.95172043010752705</v>
      </c>
      <c r="AD65" s="160">
        <v>0.90315476190476196</v>
      </c>
      <c r="AE65" s="160">
        <v>0.78346774193548396</v>
      </c>
      <c r="AF65" s="160">
        <v>0.84319444444444447</v>
      </c>
      <c r="AG65" s="160">
        <v>0.92271505376344076</v>
      </c>
      <c r="AH65" s="160">
        <v>0.89290277777777771</v>
      </c>
      <c r="AI65" s="160">
        <v>0.93245967741935487</v>
      </c>
      <c r="AJ65" s="160">
        <v>0.93682795698924703</v>
      </c>
      <c r="AK65" s="160">
        <v>0.95323611111111106</v>
      </c>
      <c r="AL65" s="160">
        <v>0.94197580645161305</v>
      </c>
      <c r="AM65" s="160">
        <v>0.8833333333333333</v>
      </c>
      <c r="AN65" s="160">
        <v>0.668010752688172</v>
      </c>
      <c r="AO65" s="4">
        <f>AVERAGE(AC65:AN65)</f>
        <v>0.88441657066052226</v>
      </c>
      <c r="AP65" s="4">
        <v>0.85</v>
      </c>
    </row>
    <row r="66" spans="1:44" ht="15.75" customHeight="1">
      <c r="A66" s="503"/>
      <c r="B66" s="51" t="s">
        <v>141</v>
      </c>
      <c r="C66" s="4">
        <v>0.46162329003037611</v>
      </c>
      <c r="D66" s="161">
        <v>0.48897580263893098</v>
      </c>
      <c r="E66" s="169">
        <v>0.48051120354219801</v>
      </c>
      <c r="F66" s="161">
        <v>0.31101745593302399</v>
      </c>
      <c r="G66" s="202">
        <v>3.7499999999999999E-3</v>
      </c>
      <c r="H66" s="3">
        <v>0.34808875839873499</v>
      </c>
      <c r="I66" s="151">
        <v>0.37708133823484002</v>
      </c>
      <c r="J66" s="161">
        <v>0.45563426310304</v>
      </c>
      <c r="K66" s="161">
        <v>0.4033437673697452</v>
      </c>
      <c r="L66" s="161">
        <v>0.47296959600166588</v>
      </c>
      <c r="M66" s="161">
        <v>0.39852201257861625</v>
      </c>
      <c r="N66" s="161">
        <v>0.48192182410423451</v>
      </c>
      <c r="O66" s="161">
        <v>0.48478646934460906</v>
      </c>
      <c r="P66" s="161">
        <v>0.42730304306455918</v>
      </c>
      <c r="Q66" s="161">
        <v>0.41764262469893909</v>
      </c>
      <c r="R66" s="161">
        <v>0.36041564603047715</v>
      </c>
      <c r="S66" s="161">
        <v>0.46276211135213302</v>
      </c>
      <c r="T66" s="161">
        <v>0.47104024439664577</v>
      </c>
      <c r="U66" s="161">
        <v>0.42355326043531655</v>
      </c>
      <c r="V66" s="161">
        <v>0.48239530541477699</v>
      </c>
      <c r="W66" s="161">
        <v>0.46022925338856191</v>
      </c>
      <c r="X66" s="161">
        <v>0.40740030674846617</v>
      </c>
      <c r="Y66" s="161">
        <v>0.45041621693551959</v>
      </c>
      <c r="Z66" s="161">
        <v>0.43661759154397878</v>
      </c>
      <c r="AA66" s="161">
        <v>0.3776683087027915</v>
      </c>
      <c r="AB66" s="161">
        <v>0.37749564712710387</v>
      </c>
      <c r="AC66" s="161">
        <v>0.39978533499039698</v>
      </c>
      <c r="AD66" s="161">
        <v>0.52085942134053898</v>
      </c>
      <c r="AE66" s="161">
        <v>0.45458912334877333</v>
      </c>
      <c r="AF66" s="161">
        <v>0.4908746499752924</v>
      </c>
      <c r="AG66" s="161">
        <v>0.40498179169701387</v>
      </c>
      <c r="AH66" s="161">
        <v>0.43707321625783568</v>
      </c>
      <c r="AI66" s="161">
        <v>0.40098018018018017</v>
      </c>
      <c r="AJ66" s="161">
        <v>0.46901004304160698</v>
      </c>
      <c r="AK66" s="161">
        <v>0.43390205877639049</v>
      </c>
      <c r="AL66" s="161">
        <v>0.37201603812622203</v>
      </c>
      <c r="AM66" s="161">
        <v>0.42976415094339621</v>
      </c>
      <c r="AN66" s="161">
        <v>0.451307847082495</v>
      </c>
      <c r="AO66" s="4">
        <f>AVERAGE(AC66:AN66)</f>
        <v>0.43876198798001181</v>
      </c>
      <c r="AP66" s="3">
        <v>0.5</v>
      </c>
    </row>
    <row r="67" spans="1:44" ht="15.75" customHeight="1">
      <c r="A67" s="503"/>
      <c r="B67" s="51" t="s">
        <v>18</v>
      </c>
      <c r="C67" s="47">
        <v>35.228388049450551</v>
      </c>
      <c r="D67" s="162">
        <v>42.663750000000007</v>
      </c>
      <c r="E67" s="171">
        <v>31.833333333333332</v>
      </c>
      <c r="F67" s="162">
        <v>43.688000000000002</v>
      </c>
      <c r="G67" s="196">
        <v>0</v>
      </c>
      <c r="H67" s="5">
        <v>41.1</v>
      </c>
      <c r="I67" s="150">
        <v>22.193636363636358</v>
      </c>
      <c r="J67" s="162">
        <v>85.976666666666645</v>
      </c>
      <c r="K67" s="162">
        <v>30.638888888888889</v>
      </c>
      <c r="L67" s="162">
        <v>40.557142857142857</v>
      </c>
      <c r="M67" s="162">
        <v>50.691999999999986</v>
      </c>
      <c r="N67" s="162">
        <v>42.271428571428565</v>
      </c>
      <c r="O67" s="162">
        <v>95.543333333333365</v>
      </c>
      <c r="P67" s="162">
        <v>41.908348087098084</v>
      </c>
      <c r="Q67" s="162">
        <v>25.239999999999995</v>
      </c>
      <c r="R67" s="162">
        <v>15.531111111111109</v>
      </c>
      <c r="S67" s="162">
        <v>39.200000000000003</v>
      </c>
      <c r="T67" s="150">
        <v>23.246923076923078</v>
      </c>
      <c r="U67" s="150">
        <v>40.892857142857146</v>
      </c>
      <c r="V67" s="150">
        <v>41.337142857142865</v>
      </c>
      <c r="W67" s="150">
        <v>32.062857142857141</v>
      </c>
      <c r="X67" s="150">
        <v>39.464285714285708</v>
      </c>
      <c r="Y67" s="150">
        <v>50.771666666666668</v>
      </c>
      <c r="Z67" s="150">
        <v>57.83</v>
      </c>
      <c r="AA67" s="150">
        <v>50.6</v>
      </c>
      <c r="AB67" s="150">
        <v>86.723333333333343</v>
      </c>
      <c r="AC67" s="150">
        <v>94.360000000000014</v>
      </c>
      <c r="AD67" s="150">
        <v>52.68666666666666</v>
      </c>
      <c r="AE67" s="150">
        <v>29.442222222222224</v>
      </c>
      <c r="AF67" s="150">
        <v>24.834166666666665</v>
      </c>
      <c r="AG67" s="150">
        <v>30.891111111111115</v>
      </c>
      <c r="AH67" s="150">
        <v>28.099</v>
      </c>
      <c r="AI67" s="150">
        <v>21.39846153846154</v>
      </c>
      <c r="AJ67" s="150">
        <v>46.70000000000001</v>
      </c>
      <c r="AK67" s="150">
        <v>99.266666666666694</v>
      </c>
      <c r="AL67" s="150">
        <v>43.453333333333326</v>
      </c>
      <c r="AM67" s="150">
        <v>68.332499999999996</v>
      </c>
      <c r="AN67" s="150">
        <v>24.922222222222217</v>
      </c>
      <c r="AO67" s="5">
        <f>AVERAGE(AC67:AN67)</f>
        <v>47.032195868945877</v>
      </c>
      <c r="AP67" s="50">
        <v>50</v>
      </c>
    </row>
    <row r="68" spans="1:44" ht="15.75" customHeight="1">
      <c r="A68" s="504"/>
      <c r="B68" s="51" t="s">
        <v>19</v>
      </c>
      <c r="C68" s="47">
        <v>10.425994734432232</v>
      </c>
      <c r="D68" s="162">
        <v>3.1662499999999998</v>
      </c>
      <c r="E68" s="171">
        <v>2.9177777777777778</v>
      </c>
      <c r="F68" s="162">
        <v>2</v>
      </c>
      <c r="G68" s="203">
        <v>0</v>
      </c>
      <c r="H68" s="5">
        <v>1.26</v>
      </c>
      <c r="I68" s="150">
        <v>2.083636363636364</v>
      </c>
      <c r="J68" s="162">
        <v>22.916666666666668</v>
      </c>
      <c r="K68" s="162">
        <v>2.3433333333333333</v>
      </c>
      <c r="L68" s="162">
        <v>4.4528571428571428</v>
      </c>
      <c r="M68" s="162">
        <v>2.6</v>
      </c>
      <c r="N68" s="162">
        <v>4.5</v>
      </c>
      <c r="O68" s="162">
        <v>34.916666666666664</v>
      </c>
      <c r="P68" s="162">
        <v>9.936842694342694</v>
      </c>
      <c r="Q68" s="162">
        <v>16.898888888888891</v>
      </c>
      <c r="R68" s="162">
        <v>28.130000000000003</v>
      </c>
      <c r="S68" s="162">
        <v>8.125</v>
      </c>
      <c r="T68" s="150">
        <v>3.7884615384615383</v>
      </c>
      <c r="U68" s="150">
        <v>4.8814285714285717</v>
      </c>
      <c r="V68" s="150">
        <v>8.8085714285714278</v>
      </c>
      <c r="W68" s="150">
        <v>21.047142857142855</v>
      </c>
      <c r="X68" s="150">
        <v>5.7742857142857149</v>
      </c>
      <c r="Y68" s="150">
        <v>4.6950000000000003</v>
      </c>
      <c r="Z68" s="150">
        <v>6.6</v>
      </c>
      <c r="AA68" s="150">
        <v>1.06</v>
      </c>
      <c r="AB68" s="150">
        <v>9.4333333333333336</v>
      </c>
      <c r="AC68" s="150">
        <v>0.80666666666666664</v>
      </c>
      <c r="AD68" s="150">
        <v>6.291666666666667</v>
      </c>
      <c r="AE68" s="150">
        <v>8.8222222222222229</v>
      </c>
      <c r="AF68" s="150">
        <v>5.9916666666666671</v>
      </c>
      <c r="AG68" s="150">
        <v>4.2777777777777777</v>
      </c>
      <c r="AH68" s="150">
        <v>2.411</v>
      </c>
      <c r="AI68" s="150">
        <v>1.8653846153846154</v>
      </c>
      <c r="AJ68" s="150">
        <v>3</v>
      </c>
      <c r="AK68" s="150">
        <v>1.0566666666666666</v>
      </c>
      <c r="AL68" s="150">
        <v>1.6116666666666666</v>
      </c>
      <c r="AM68" s="150">
        <v>4.5</v>
      </c>
      <c r="AN68" s="150">
        <v>24.777777777777779</v>
      </c>
      <c r="AO68" s="5">
        <f>AVERAGE(AC68:AN68)</f>
        <v>5.4510413105413109</v>
      </c>
      <c r="AP68" s="50">
        <v>5</v>
      </c>
    </row>
    <row r="69" spans="1:44" customFormat="1" ht="15.75" customHeight="1">
      <c r="A69" s="14"/>
      <c r="B69" s="13"/>
      <c r="AP69" s="13"/>
    </row>
    <row r="70" spans="1:44" ht="15.75" customHeight="1">
      <c r="A70" s="499" t="s">
        <v>52</v>
      </c>
      <c r="B70" s="53" t="s">
        <v>142</v>
      </c>
      <c r="C70" s="12"/>
      <c r="D70" s="12">
        <v>20.66</v>
      </c>
      <c r="E70" s="12">
        <v>40.5</v>
      </c>
      <c r="F70" s="12">
        <v>31.659999999999997</v>
      </c>
      <c r="G70" s="12">
        <v>0</v>
      </c>
      <c r="H70" s="12">
        <v>25</v>
      </c>
      <c r="I70" s="12">
        <v>40.659999999999997</v>
      </c>
      <c r="J70" s="12">
        <v>30</v>
      </c>
      <c r="K70" s="12">
        <v>15.25</v>
      </c>
      <c r="L70" s="12">
        <v>40.58</v>
      </c>
      <c r="M70" s="12">
        <v>35</v>
      </c>
      <c r="N70" s="12">
        <v>50.5</v>
      </c>
      <c r="O70" s="12">
        <v>24</v>
      </c>
      <c r="P70" s="12"/>
      <c r="Q70" s="12">
        <v>24</v>
      </c>
      <c r="R70" s="12">
        <v>19</v>
      </c>
      <c r="S70" s="12">
        <v>1.33</v>
      </c>
      <c r="T70" s="12">
        <v>26.17</v>
      </c>
      <c r="U70" s="12">
        <v>10.5</v>
      </c>
      <c r="V70" s="12">
        <v>14</v>
      </c>
      <c r="W70" s="12">
        <v>34</v>
      </c>
      <c r="X70" s="12">
        <v>24.5</v>
      </c>
      <c r="Y70" s="12">
        <v>10.5</v>
      </c>
      <c r="Z70" s="12">
        <v>36.5</v>
      </c>
      <c r="AA70" s="12">
        <v>26.5</v>
      </c>
      <c r="AB70" s="12">
        <v>26.5</v>
      </c>
      <c r="AC70" s="12">
        <v>25.5</v>
      </c>
      <c r="AD70" s="12">
        <v>17</v>
      </c>
      <c r="AE70" s="12">
        <v>28.6</v>
      </c>
      <c r="AF70" s="12">
        <v>30</v>
      </c>
      <c r="AG70" s="12">
        <v>19</v>
      </c>
      <c r="AH70" s="12">
        <v>50</v>
      </c>
      <c r="AI70" s="12">
        <v>26</v>
      </c>
      <c r="AJ70" s="12">
        <v>26</v>
      </c>
      <c r="AK70" s="12">
        <v>29.5</v>
      </c>
      <c r="AL70" s="12">
        <v>27</v>
      </c>
      <c r="AM70" s="12">
        <v>66</v>
      </c>
      <c r="AN70" s="12">
        <v>18</v>
      </c>
      <c r="AO70" s="12"/>
      <c r="AP70" s="12"/>
    </row>
    <row r="71" spans="1:44" ht="15.75" customHeight="1">
      <c r="A71" s="500"/>
      <c r="B71" s="53" t="s">
        <v>143</v>
      </c>
      <c r="C71" s="12"/>
      <c r="D71" s="12">
        <v>0</v>
      </c>
      <c r="E71" s="2">
        <v>9</v>
      </c>
      <c r="F71" s="12">
        <v>0</v>
      </c>
      <c r="G71" s="12">
        <v>0</v>
      </c>
      <c r="H71" s="12">
        <v>3</v>
      </c>
      <c r="I71" s="12">
        <v>9</v>
      </c>
      <c r="J71" s="12">
        <v>7.16</v>
      </c>
      <c r="K71" s="12">
        <v>0</v>
      </c>
      <c r="L71" s="12">
        <v>0</v>
      </c>
      <c r="M71" s="12">
        <v>0</v>
      </c>
      <c r="N71" s="12">
        <v>0</v>
      </c>
      <c r="O71" s="12">
        <v>0</v>
      </c>
      <c r="P71" s="12"/>
      <c r="Q71" s="12">
        <v>0</v>
      </c>
      <c r="R71" s="12">
        <v>0</v>
      </c>
      <c r="S71" s="12">
        <v>0</v>
      </c>
      <c r="T71" s="12">
        <v>3</v>
      </c>
      <c r="U71" s="12">
        <v>9.5</v>
      </c>
      <c r="V71" s="12">
        <v>44.5</v>
      </c>
      <c r="W71" s="12">
        <v>90</v>
      </c>
      <c r="X71" s="12">
        <v>1</v>
      </c>
      <c r="Y71" s="12">
        <v>5</v>
      </c>
      <c r="Z71" s="12">
        <v>12.25</v>
      </c>
      <c r="AA71" s="12">
        <v>18.299999999999997</v>
      </c>
      <c r="AB71" s="12">
        <v>0</v>
      </c>
      <c r="AC71" s="12">
        <v>8</v>
      </c>
      <c r="AD71" s="12">
        <v>10.33</v>
      </c>
      <c r="AE71" s="12">
        <v>53.1</v>
      </c>
      <c r="AF71" s="12">
        <v>11</v>
      </c>
      <c r="AG71" s="12">
        <v>0</v>
      </c>
      <c r="AH71" s="12">
        <v>3</v>
      </c>
      <c r="AI71" s="12">
        <v>0</v>
      </c>
      <c r="AJ71" s="12">
        <v>0</v>
      </c>
      <c r="AK71" s="12">
        <v>1</v>
      </c>
      <c r="AL71" s="12">
        <v>6.5</v>
      </c>
      <c r="AM71" s="12">
        <v>0</v>
      </c>
      <c r="AN71" s="12">
        <v>24</v>
      </c>
      <c r="AO71" s="12"/>
      <c r="AP71" s="12"/>
    </row>
    <row r="72" spans="1:44" ht="15.75" customHeight="1">
      <c r="A72" s="500"/>
      <c r="B72" s="53" t="s">
        <v>144</v>
      </c>
      <c r="C72" s="12"/>
      <c r="D72" s="12">
        <v>25.33</v>
      </c>
      <c r="E72" s="12">
        <v>26.26</v>
      </c>
      <c r="F72" s="12">
        <v>10</v>
      </c>
      <c r="G72" s="12">
        <v>0</v>
      </c>
      <c r="H72" s="12">
        <v>7.5600000000000005</v>
      </c>
      <c r="I72" s="12">
        <v>22.92</v>
      </c>
      <c r="J72" s="12">
        <v>68.75</v>
      </c>
      <c r="K72" s="12">
        <v>21.09</v>
      </c>
      <c r="L72" s="12">
        <v>31.17</v>
      </c>
      <c r="M72" s="12">
        <v>13</v>
      </c>
      <c r="N72" s="12">
        <v>31.5</v>
      </c>
      <c r="O72" s="12">
        <v>104.75</v>
      </c>
      <c r="P72" s="12"/>
      <c r="Q72" s="12">
        <v>152.09</v>
      </c>
      <c r="R72" s="12">
        <v>253.17000000000002</v>
      </c>
      <c r="S72" s="12">
        <v>65</v>
      </c>
      <c r="T72" s="12">
        <v>49.25</v>
      </c>
      <c r="U72" s="12">
        <v>34.17</v>
      </c>
      <c r="V72" s="12">
        <v>61.66</v>
      </c>
      <c r="W72" s="12">
        <v>147.32999999999998</v>
      </c>
      <c r="X72" s="12">
        <v>40.42</v>
      </c>
      <c r="Y72" s="12">
        <v>28.17</v>
      </c>
      <c r="Z72" s="12">
        <v>33</v>
      </c>
      <c r="AA72" s="12">
        <v>5.3</v>
      </c>
      <c r="AB72" s="12">
        <v>28.3</v>
      </c>
      <c r="AC72" s="12">
        <v>2.42</v>
      </c>
      <c r="AD72" s="12">
        <v>37.75</v>
      </c>
      <c r="AE72" s="12">
        <v>79.400000000000006</v>
      </c>
      <c r="AF72" s="12">
        <v>71.900000000000006</v>
      </c>
      <c r="AG72" s="12">
        <v>38.5</v>
      </c>
      <c r="AH72" s="12">
        <v>24.11</v>
      </c>
      <c r="AI72" s="12">
        <v>24.25</v>
      </c>
      <c r="AJ72" s="12">
        <v>21</v>
      </c>
      <c r="AK72" s="12">
        <v>3.17</v>
      </c>
      <c r="AL72" s="12">
        <v>9.67</v>
      </c>
      <c r="AM72" s="12">
        <v>18</v>
      </c>
      <c r="AN72" s="12">
        <v>205</v>
      </c>
      <c r="AO72" s="12"/>
      <c r="AP72" s="12"/>
    </row>
    <row r="73" spans="1:44" ht="15.75" customHeight="1">
      <c r="A73" s="500"/>
      <c r="B73" s="53" t="s">
        <v>145</v>
      </c>
      <c r="C73" s="12"/>
      <c r="D73" s="12">
        <v>744</v>
      </c>
      <c r="E73" s="12">
        <v>672</v>
      </c>
      <c r="F73" s="12">
        <v>744</v>
      </c>
      <c r="G73" s="12">
        <v>720</v>
      </c>
      <c r="H73" s="12">
        <v>744</v>
      </c>
      <c r="I73" s="12">
        <v>720</v>
      </c>
      <c r="J73" s="12">
        <v>672</v>
      </c>
      <c r="K73" s="12">
        <v>720</v>
      </c>
      <c r="L73" s="12">
        <v>672</v>
      </c>
      <c r="M73" s="12">
        <v>684</v>
      </c>
      <c r="N73" s="12">
        <v>696</v>
      </c>
      <c r="O73" s="12">
        <v>720</v>
      </c>
      <c r="P73" s="12"/>
      <c r="Q73" s="12">
        <v>720</v>
      </c>
      <c r="R73" s="12">
        <v>660</v>
      </c>
      <c r="S73" s="12">
        <v>744</v>
      </c>
      <c r="T73" s="12">
        <v>720</v>
      </c>
      <c r="U73" s="12">
        <v>720</v>
      </c>
      <c r="V73" s="12">
        <v>720</v>
      </c>
      <c r="W73" s="12">
        <v>744</v>
      </c>
      <c r="X73" s="12">
        <v>744</v>
      </c>
      <c r="Y73" s="12">
        <v>720</v>
      </c>
      <c r="Z73" s="12">
        <v>744</v>
      </c>
      <c r="AA73" s="12">
        <v>720</v>
      </c>
      <c r="AB73" s="12">
        <v>744</v>
      </c>
      <c r="AC73" s="12">
        <v>744</v>
      </c>
      <c r="AD73" s="12">
        <v>672</v>
      </c>
      <c r="AE73" s="12">
        <v>744</v>
      </c>
      <c r="AF73" s="12">
        <v>720</v>
      </c>
      <c r="AG73" s="12">
        <v>744</v>
      </c>
      <c r="AH73" s="12">
        <v>720</v>
      </c>
      <c r="AI73" s="12">
        <v>744</v>
      </c>
      <c r="AJ73" s="12">
        <v>744</v>
      </c>
      <c r="AK73" s="12">
        <v>720</v>
      </c>
      <c r="AL73" s="12">
        <v>744</v>
      </c>
      <c r="AM73" s="12">
        <v>720</v>
      </c>
      <c r="AN73" s="12">
        <v>744</v>
      </c>
      <c r="AO73" s="12"/>
      <c r="AP73" s="12"/>
    </row>
    <row r="74" spans="1:44" ht="15.75" customHeight="1">
      <c r="A74" s="501"/>
      <c r="B74" s="53" t="s">
        <v>146</v>
      </c>
      <c r="C74" s="12"/>
      <c r="D74" s="165">
        <v>341.31000000000006</v>
      </c>
      <c r="E74" s="172">
        <v>286.5</v>
      </c>
      <c r="F74" s="172">
        <v>218.44</v>
      </c>
      <c r="G74" s="203">
        <v>2.7</v>
      </c>
      <c r="H74" s="12">
        <v>246.60000000000002</v>
      </c>
      <c r="I74" s="152">
        <v>244.12999999999994</v>
      </c>
      <c r="J74" s="165">
        <v>257.92999999999995</v>
      </c>
      <c r="K74" s="165">
        <v>275.75</v>
      </c>
      <c r="L74" s="165">
        <v>283.89999999999998</v>
      </c>
      <c r="M74" s="165">
        <v>253.45999999999992</v>
      </c>
      <c r="N74" s="165">
        <v>295.89999999999998</v>
      </c>
      <c r="O74" s="165">
        <v>286.63000000000011</v>
      </c>
      <c r="P74" s="165"/>
      <c r="Q74" s="165">
        <v>227.15999999999994</v>
      </c>
      <c r="R74" s="165">
        <v>139.77999999999997</v>
      </c>
      <c r="S74" s="165">
        <v>313.60000000000002</v>
      </c>
      <c r="T74" s="164">
        <v>302.21000000000004</v>
      </c>
      <c r="U74" s="164">
        <v>286.25</v>
      </c>
      <c r="V74" s="164">
        <v>289.36000000000007</v>
      </c>
      <c r="W74" s="164">
        <v>224.44</v>
      </c>
      <c r="X74" s="164">
        <v>276.24999999999994</v>
      </c>
      <c r="Y74" s="164">
        <v>304.63</v>
      </c>
      <c r="Z74" s="164">
        <v>289.14999999999998</v>
      </c>
      <c r="AA74" s="164">
        <v>253</v>
      </c>
      <c r="AB74" s="164">
        <v>260.17</v>
      </c>
      <c r="AC74" s="164">
        <v>283.08000000000004</v>
      </c>
      <c r="AD74" s="164">
        <v>316.12</v>
      </c>
      <c r="AE74" s="164">
        <v>264.98</v>
      </c>
      <c r="AF74" s="164">
        <v>298.01</v>
      </c>
      <c r="AG74" s="164">
        <v>278.02000000000004</v>
      </c>
      <c r="AH74" s="164">
        <v>280.99</v>
      </c>
      <c r="AI74" s="164">
        <v>278.18</v>
      </c>
      <c r="AJ74" s="164">
        <v>326.89999999999998</v>
      </c>
      <c r="AK74" s="164">
        <v>297.80000000000007</v>
      </c>
      <c r="AL74" s="164">
        <v>260.35000000000002</v>
      </c>
      <c r="AM74" s="164">
        <v>273.33</v>
      </c>
      <c r="AN74" s="417">
        <v>224.29999999999995</v>
      </c>
      <c r="AO74" s="12"/>
      <c r="AP74" s="12"/>
    </row>
    <row r="75" spans="1:44" ht="15.75" customHeight="1">
      <c r="A75" s="496" t="s">
        <v>162</v>
      </c>
      <c r="B75" s="54" t="s">
        <v>147</v>
      </c>
      <c r="C75" s="8"/>
      <c r="D75" s="8">
        <f t="shared" ref="D75:O75" si="49">+D65</f>
        <v>0.93818548387096801</v>
      </c>
      <c r="E75" s="8">
        <f t="shared" si="49"/>
        <v>0.88726190476190503</v>
      </c>
      <c r="F75" s="8">
        <f t="shared" si="49"/>
        <v>0.94400537634408599</v>
      </c>
      <c r="G75" s="8">
        <f t="shared" si="49"/>
        <v>1</v>
      </c>
      <c r="H75" s="8">
        <f t="shared" si="49"/>
        <v>0.95220430107526899</v>
      </c>
      <c r="I75" s="8">
        <f t="shared" si="49"/>
        <v>0.89919444444444396</v>
      </c>
      <c r="J75" s="8">
        <f t="shared" si="49"/>
        <v>0.84239583333333301</v>
      </c>
      <c r="K75" s="8">
        <f t="shared" si="49"/>
        <v>0.94952777777777786</v>
      </c>
      <c r="L75" s="8">
        <f t="shared" si="49"/>
        <v>0.89322916666666674</v>
      </c>
      <c r="M75" s="8">
        <f t="shared" si="49"/>
        <v>0.92982456140350878</v>
      </c>
      <c r="N75" s="8">
        <f t="shared" si="49"/>
        <v>0.88218390804597702</v>
      </c>
      <c r="O75" s="8">
        <f t="shared" si="49"/>
        <v>0.82118055555555558</v>
      </c>
      <c r="P75" s="8"/>
      <c r="Q75" s="8">
        <f t="shared" ref="Q75:AG75" si="50">+Q65</f>
        <v>0.75543055555555549</v>
      </c>
      <c r="R75" s="8">
        <f t="shared" si="50"/>
        <v>0.5876212121212121</v>
      </c>
      <c r="S75" s="8">
        <f t="shared" si="50"/>
        <v>0.91084677419354798</v>
      </c>
      <c r="T75" s="8">
        <f t="shared" si="50"/>
        <v>0.89108333333333345</v>
      </c>
      <c r="U75" s="8">
        <f t="shared" si="50"/>
        <v>0.9257945205479452</v>
      </c>
      <c r="V75" s="8">
        <f t="shared" si="50"/>
        <v>0.83311111111111102</v>
      </c>
      <c r="W75" s="8">
        <f t="shared" si="50"/>
        <v>0.65547043010752692</v>
      </c>
      <c r="X75" s="8">
        <f t="shared" si="50"/>
        <v>0.91139784946236557</v>
      </c>
      <c r="Y75" s="8">
        <f t="shared" si="50"/>
        <v>0.93934722222222222</v>
      </c>
      <c r="Z75" s="8">
        <f t="shared" si="50"/>
        <v>0.8901209677419355</v>
      </c>
      <c r="AA75" s="8">
        <f t="shared" si="50"/>
        <v>0.93041666666666667</v>
      </c>
      <c r="AB75" s="8">
        <f t="shared" si="50"/>
        <v>0.92634408602150542</v>
      </c>
      <c r="AC75" s="8">
        <f t="shared" si="50"/>
        <v>0.95172043010752705</v>
      </c>
      <c r="AD75" s="8">
        <f t="shared" si="50"/>
        <v>0.90315476190476196</v>
      </c>
      <c r="AE75" s="8">
        <f t="shared" si="50"/>
        <v>0.78346774193548396</v>
      </c>
      <c r="AF75" s="8">
        <f t="shared" si="50"/>
        <v>0.84319444444444447</v>
      </c>
      <c r="AG75" s="8">
        <f t="shared" si="50"/>
        <v>0.92271505376344076</v>
      </c>
      <c r="AH75" s="8">
        <f>+AH65</f>
        <v>0.89290277777777771</v>
      </c>
      <c r="AI75" s="8">
        <f t="shared" ref="AI75:AJ75" si="51">+AI65</f>
        <v>0.93245967741935487</v>
      </c>
      <c r="AJ75" s="8">
        <f t="shared" si="51"/>
        <v>0.93682795698924703</v>
      </c>
      <c r="AK75" s="8">
        <f>+AK65</f>
        <v>0.95323611111111106</v>
      </c>
      <c r="AL75" s="8">
        <f>+AL65</f>
        <v>0.94197580645161305</v>
      </c>
      <c r="AM75" s="8">
        <f t="shared" ref="AM75:AN75" si="52">+AM65</f>
        <v>0.8833333333333333</v>
      </c>
      <c r="AN75" s="8">
        <f t="shared" si="52"/>
        <v>0.668010752688172</v>
      </c>
      <c r="AO75" s="8"/>
      <c r="AP75" s="8"/>
      <c r="AR75" s="49"/>
    </row>
    <row r="76" spans="1:44" ht="15.75" customHeight="1">
      <c r="A76" s="497"/>
      <c r="B76" s="54" t="s">
        <v>148</v>
      </c>
      <c r="C76" s="8"/>
      <c r="D76" s="8">
        <f t="shared" ref="D76:O76" si="53">+D70/D73</f>
        <v>2.7768817204301074E-2</v>
      </c>
      <c r="E76" s="8">
        <f t="shared" si="53"/>
        <v>6.0267857142857144E-2</v>
      </c>
      <c r="F76" s="8">
        <f t="shared" si="53"/>
        <v>4.2553763440860211E-2</v>
      </c>
      <c r="G76" s="8">
        <f t="shared" si="53"/>
        <v>0</v>
      </c>
      <c r="H76" s="8">
        <f t="shared" si="53"/>
        <v>3.3602150537634407E-2</v>
      </c>
      <c r="I76" s="8">
        <f t="shared" si="53"/>
        <v>5.6472222222222215E-2</v>
      </c>
      <c r="J76" s="8">
        <f t="shared" si="53"/>
        <v>4.4642857142857144E-2</v>
      </c>
      <c r="K76" s="8">
        <f t="shared" si="53"/>
        <v>2.1180555555555557E-2</v>
      </c>
      <c r="L76" s="8">
        <f t="shared" si="53"/>
        <v>6.038690476190476E-2</v>
      </c>
      <c r="M76" s="8">
        <f t="shared" si="53"/>
        <v>5.1169590643274851E-2</v>
      </c>
      <c r="N76" s="8">
        <f t="shared" si="53"/>
        <v>7.2557471264367818E-2</v>
      </c>
      <c r="O76" s="8">
        <f t="shared" si="53"/>
        <v>3.3333333333333333E-2</v>
      </c>
      <c r="P76" s="8"/>
      <c r="Q76" s="8">
        <f>+Q70/Q73</f>
        <v>3.3333333333333333E-2</v>
      </c>
      <c r="R76" s="8">
        <f>+R70/R73</f>
        <v>2.8787878787878789E-2</v>
      </c>
      <c r="S76" s="8">
        <f>+S70/SUM($F$41)</f>
        <v>1.7876344086021506E-3</v>
      </c>
      <c r="T76" s="8">
        <f t="shared" ref="T76:AG76" si="54">+T70/T73</f>
        <v>3.6347222222222225E-2</v>
      </c>
      <c r="U76" s="8">
        <f t="shared" si="54"/>
        <v>1.4583333333333334E-2</v>
      </c>
      <c r="V76" s="8">
        <f t="shared" si="54"/>
        <v>1.9444444444444445E-2</v>
      </c>
      <c r="W76" s="8">
        <f t="shared" si="54"/>
        <v>4.5698924731182797E-2</v>
      </c>
      <c r="X76" s="8">
        <f t="shared" si="54"/>
        <v>3.2930107526881719E-2</v>
      </c>
      <c r="Y76" s="8">
        <f t="shared" si="54"/>
        <v>1.4583333333333334E-2</v>
      </c>
      <c r="Z76" s="8">
        <f t="shared" si="54"/>
        <v>4.9059139784946235E-2</v>
      </c>
      <c r="AA76" s="8">
        <f t="shared" si="54"/>
        <v>3.6805555555555557E-2</v>
      </c>
      <c r="AB76" s="8">
        <f t="shared" si="54"/>
        <v>3.5618279569892476E-2</v>
      </c>
      <c r="AC76" s="8">
        <f t="shared" si="54"/>
        <v>3.4274193548387094E-2</v>
      </c>
      <c r="AD76" s="8">
        <f t="shared" si="54"/>
        <v>2.5297619047619048E-2</v>
      </c>
      <c r="AE76" s="8">
        <f t="shared" si="54"/>
        <v>3.8440860215053767E-2</v>
      </c>
      <c r="AF76" s="8">
        <f t="shared" si="54"/>
        <v>4.1666666666666664E-2</v>
      </c>
      <c r="AG76" s="8">
        <f t="shared" si="54"/>
        <v>2.5537634408602152E-2</v>
      </c>
      <c r="AH76" s="8">
        <f>+AH70/AH73</f>
        <v>6.9444444444444448E-2</v>
      </c>
      <c r="AI76" s="8">
        <f t="shared" ref="AI76:AJ76" si="55">+AI70/AI73</f>
        <v>3.4946236559139782E-2</v>
      </c>
      <c r="AJ76" s="8">
        <f t="shared" si="55"/>
        <v>3.4946236559139782E-2</v>
      </c>
      <c r="AK76" s="8">
        <f>+AK70/AK73</f>
        <v>4.0972222222222222E-2</v>
      </c>
      <c r="AL76" s="8">
        <f>+AL70/AL73</f>
        <v>3.6290322580645164E-2</v>
      </c>
      <c r="AM76" s="8">
        <f t="shared" ref="AM76:AN76" si="56">+AM70/AM73</f>
        <v>9.166666666666666E-2</v>
      </c>
      <c r="AN76" s="8">
        <f t="shared" si="56"/>
        <v>2.4193548387096774E-2</v>
      </c>
      <c r="AO76" s="8"/>
      <c r="AP76" s="8"/>
      <c r="AR76" s="49"/>
    </row>
    <row r="77" spans="1:44" ht="15.75" customHeight="1">
      <c r="A77" s="497"/>
      <c r="B77" s="54" t="s">
        <v>149</v>
      </c>
      <c r="C77" s="8"/>
      <c r="D77" s="8">
        <f t="shared" ref="D77:O77" si="57">+D71/D73</f>
        <v>0</v>
      </c>
      <c r="E77" s="8">
        <f t="shared" si="57"/>
        <v>1.3392857142857142E-2</v>
      </c>
      <c r="F77" s="8">
        <f t="shared" si="57"/>
        <v>0</v>
      </c>
      <c r="G77" s="8">
        <f t="shared" si="57"/>
        <v>0</v>
      </c>
      <c r="H77" s="8">
        <f t="shared" si="57"/>
        <v>4.0322580645161289E-3</v>
      </c>
      <c r="I77" s="8">
        <f t="shared" si="57"/>
        <v>1.2500000000000001E-2</v>
      </c>
      <c r="J77" s="8">
        <f t="shared" si="57"/>
        <v>1.0654761904761905E-2</v>
      </c>
      <c r="K77" s="8">
        <f t="shared" si="57"/>
        <v>0</v>
      </c>
      <c r="L77" s="8">
        <f t="shared" si="57"/>
        <v>0</v>
      </c>
      <c r="M77" s="8">
        <f t="shared" si="57"/>
        <v>0</v>
      </c>
      <c r="N77" s="8">
        <f t="shared" si="57"/>
        <v>0</v>
      </c>
      <c r="O77" s="8">
        <f t="shared" si="57"/>
        <v>0</v>
      </c>
      <c r="P77" s="8"/>
      <c r="Q77" s="8">
        <f>+Q71/Q73</f>
        <v>0</v>
      </c>
      <c r="R77" s="8">
        <f>+R71/R73</f>
        <v>0</v>
      </c>
      <c r="S77" s="8">
        <f>+S71/SUM($F$41)</f>
        <v>0</v>
      </c>
      <c r="T77" s="8">
        <f t="shared" ref="T77:AG77" si="58">+T71/T73</f>
        <v>4.1666666666666666E-3</v>
      </c>
      <c r="U77" s="8">
        <f t="shared" si="58"/>
        <v>1.3194444444444444E-2</v>
      </c>
      <c r="V77" s="8">
        <f t="shared" si="58"/>
        <v>6.1805555555555558E-2</v>
      </c>
      <c r="W77" s="8">
        <f t="shared" si="58"/>
        <v>0.12096774193548387</v>
      </c>
      <c r="X77" s="8">
        <f t="shared" si="58"/>
        <v>1.3440860215053765E-3</v>
      </c>
      <c r="Y77" s="8">
        <f t="shared" si="58"/>
        <v>6.9444444444444441E-3</v>
      </c>
      <c r="Z77" s="8">
        <f t="shared" si="58"/>
        <v>1.6465053763440859E-2</v>
      </c>
      <c r="AA77" s="8">
        <f t="shared" si="58"/>
        <v>2.5416666666666664E-2</v>
      </c>
      <c r="AB77" s="8">
        <f t="shared" si="58"/>
        <v>0</v>
      </c>
      <c r="AC77" s="8">
        <f t="shared" si="58"/>
        <v>1.0752688172043012E-2</v>
      </c>
      <c r="AD77" s="8">
        <f t="shared" si="58"/>
        <v>1.5372023809523809E-2</v>
      </c>
      <c r="AE77" s="8">
        <f t="shared" si="58"/>
        <v>7.1370967741935493E-2</v>
      </c>
      <c r="AF77" s="8">
        <f t="shared" si="58"/>
        <v>1.5277777777777777E-2</v>
      </c>
      <c r="AG77" s="8">
        <f t="shared" si="58"/>
        <v>0</v>
      </c>
      <c r="AH77" s="8">
        <f>+AH71/AH73</f>
        <v>4.1666666666666666E-3</v>
      </c>
      <c r="AI77" s="8">
        <f t="shared" ref="AI77:AJ77" si="59">+AI71/AI73</f>
        <v>0</v>
      </c>
      <c r="AJ77" s="8">
        <f t="shared" si="59"/>
        <v>0</v>
      </c>
      <c r="AK77" s="8">
        <f>+AK71/AK73</f>
        <v>1.3888888888888889E-3</v>
      </c>
      <c r="AL77" s="8">
        <f>+AL71/AL73</f>
        <v>8.7365591397849454E-3</v>
      </c>
      <c r="AM77" s="8">
        <f t="shared" ref="AM77:AN77" si="60">+AM71/AM73</f>
        <v>0</v>
      </c>
      <c r="AN77" s="8">
        <f t="shared" si="60"/>
        <v>3.2258064516129031E-2</v>
      </c>
      <c r="AO77" s="8"/>
      <c r="AP77" s="8"/>
    </row>
    <row r="78" spans="1:44" ht="15.75" customHeight="1">
      <c r="A78" s="497"/>
      <c r="B78" s="54" t="s">
        <v>150</v>
      </c>
      <c r="C78" s="8"/>
      <c r="D78" s="8">
        <f t="shared" ref="D78:O78" si="61">+D72/D73</f>
        <v>3.404569892473118E-2</v>
      </c>
      <c r="E78" s="8">
        <f t="shared" si="61"/>
        <v>3.9077380952380954E-2</v>
      </c>
      <c r="F78" s="8">
        <f t="shared" si="61"/>
        <v>1.3440860215053764E-2</v>
      </c>
      <c r="G78" s="8">
        <f t="shared" si="61"/>
        <v>0</v>
      </c>
      <c r="H78" s="8">
        <f t="shared" si="61"/>
        <v>1.0161290322580646E-2</v>
      </c>
      <c r="I78" s="8">
        <f t="shared" si="61"/>
        <v>3.1833333333333338E-2</v>
      </c>
      <c r="J78" s="8">
        <f t="shared" si="61"/>
        <v>0.10230654761904762</v>
      </c>
      <c r="K78" s="8">
        <f t="shared" si="61"/>
        <v>2.9291666666666667E-2</v>
      </c>
      <c r="L78" s="8">
        <f t="shared" si="61"/>
        <v>4.6383928571428576E-2</v>
      </c>
      <c r="M78" s="8">
        <f t="shared" si="61"/>
        <v>1.9005847953216373E-2</v>
      </c>
      <c r="N78" s="8">
        <f t="shared" si="61"/>
        <v>4.5258620689655173E-2</v>
      </c>
      <c r="O78" s="8">
        <f t="shared" si="61"/>
        <v>0.14548611111111112</v>
      </c>
      <c r="P78" s="8"/>
      <c r="Q78" s="8">
        <f>+Q72/Q73</f>
        <v>0.21123611111111112</v>
      </c>
      <c r="R78" s="8">
        <f>+R72/R73</f>
        <v>0.38359090909090909</v>
      </c>
      <c r="S78" s="8">
        <f>+S72/SUM($F$41)</f>
        <v>8.7365591397849468E-2</v>
      </c>
      <c r="T78" s="8">
        <f t="shared" ref="T78:AG78" si="62">+T72/T73</f>
        <v>6.8402777777777785E-2</v>
      </c>
      <c r="U78" s="8">
        <f t="shared" si="62"/>
        <v>4.7458333333333338E-2</v>
      </c>
      <c r="V78" s="8">
        <f t="shared" si="62"/>
        <v>8.5638888888888889E-2</v>
      </c>
      <c r="W78" s="8">
        <f t="shared" si="62"/>
        <v>0.19802419354838707</v>
      </c>
      <c r="X78" s="8">
        <f t="shared" si="62"/>
        <v>5.4327956989247313E-2</v>
      </c>
      <c r="Y78" s="8">
        <f t="shared" si="62"/>
        <v>3.9125E-2</v>
      </c>
      <c r="Z78" s="8">
        <f t="shared" si="62"/>
        <v>4.4354838709677422E-2</v>
      </c>
      <c r="AA78" s="8">
        <f t="shared" si="62"/>
        <v>7.3611111111111108E-3</v>
      </c>
      <c r="AB78" s="8">
        <f t="shared" si="62"/>
        <v>3.8037634408602153E-2</v>
      </c>
      <c r="AC78" s="8">
        <f t="shared" si="62"/>
        <v>3.2526881720430106E-3</v>
      </c>
      <c r="AD78" s="8">
        <f t="shared" si="62"/>
        <v>5.617559523809524E-2</v>
      </c>
      <c r="AE78" s="8">
        <f t="shared" si="62"/>
        <v>0.1067204301075269</v>
      </c>
      <c r="AF78" s="8">
        <f t="shared" si="62"/>
        <v>9.9861111111111123E-2</v>
      </c>
      <c r="AG78" s="8">
        <f t="shared" si="62"/>
        <v>5.1747311827956992E-2</v>
      </c>
      <c r="AH78" s="8">
        <f>+AH72/AH73</f>
        <v>3.3486111111111112E-2</v>
      </c>
      <c r="AI78" s="8">
        <f t="shared" ref="AI78:AJ78" si="63">+AI72/AI73</f>
        <v>3.2594086021505375E-2</v>
      </c>
      <c r="AJ78" s="8">
        <f t="shared" si="63"/>
        <v>2.8225806451612902E-2</v>
      </c>
      <c r="AK78" s="8">
        <f>+AK72/AK73</f>
        <v>4.402777777777778E-3</v>
      </c>
      <c r="AL78" s="8">
        <f>+AL72/AL73</f>
        <v>1.2997311827956989E-2</v>
      </c>
      <c r="AM78" s="8">
        <f t="shared" ref="AM78:AN78" si="64">+AM72/AM73</f>
        <v>2.5000000000000001E-2</v>
      </c>
      <c r="AN78" s="8">
        <f t="shared" si="64"/>
        <v>0.27553763440860213</v>
      </c>
      <c r="AO78" s="8"/>
      <c r="AP78" s="8"/>
    </row>
    <row r="79" spans="1:44" ht="15.75" customHeight="1">
      <c r="A79" s="498"/>
      <c r="B79" s="54" t="s">
        <v>60</v>
      </c>
      <c r="C79" s="9"/>
      <c r="D79" s="9">
        <f t="shared" ref="D79:O79" si="65">SUM(D75:D78)</f>
        <v>1.0000000000000002</v>
      </c>
      <c r="E79" s="9">
        <f t="shared" si="65"/>
        <v>1.0000000000000002</v>
      </c>
      <c r="F79" s="9">
        <f t="shared" si="65"/>
        <v>1</v>
      </c>
      <c r="G79" s="9">
        <f t="shared" si="65"/>
        <v>1</v>
      </c>
      <c r="H79" s="9">
        <f t="shared" si="65"/>
        <v>1.0000000000000002</v>
      </c>
      <c r="I79" s="9">
        <f t="shared" si="65"/>
        <v>0.99999999999999956</v>
      </c>
      <c r="J79" s="9">
        <f t="shared" si="65"/>
        <v>0.99999999999999956</v>
      </c>
      <c r="K79" s="9">
        <f t="shared" si="65"/>
        <v>1</v>
      </c>
      <c r="L79" s="9">
        <f t="shared" si="65"/>
        <v>1</v>
      </c>
      <c r="M79" s="9">
        <f t="shared" si="65"/>
        <v>1</v>
      </c>
      <c r="N79" s="9">
        <f t="shared" si="65"/>
        <v>1</v>
      </c>
      <c r="O79" s="9">
        <f t="shared" si="65"/>
        <v>1</v>
      </c>
      <c r="P79" s="9"/>
      <c r="Q79" s="9">
        <f t="shared" ref="Q79:AG79" si="66">SUM(Q75:Q78)</f>
        <v>1</v>
      </c>
      <c r="R79" s="9">
        <f t="shared" si="66"/>
        <v>1</v>
      </c>
      <c r="S79" s="9">
        <f t="shared" si="66"/>
        <v>0.99999999999999967</v>
      </c>
      <c r="T79" s="9">
        <f t="shared" si="66"/>
        <v>1</v>
      </c>
      <c r="U79" s="9">
        <f t="shared" si="66"/>
        <v>1.0010306316590563</v>
      </c>
      <c r="V79" s="9">
        <f t="shared" si="66"/>
        <v>1</v>
      </c>
      <c r="W79" s="9">
        <f t="shared" si="66"/>
        <v>1.0201612903225805</v>
      </c>
      <c r="X79" s="9">
        <f t="shared" si="66"/>
        <v>1</v>
      </c>
      <c r="Y79" s="9">
        <f t="shared" si="66"/>
        <v>0.99999999999999989</v>
      </c>
      <c r="Z79" s="9">
        <f t="shared" si="66"/>
        <v>1</v>
      </c>
      <c r="AA79" s="9">
        <f t="shared" si="66"/>
        <v>1</v>
      </c>
      <c r="AB79" s="9">
        <f t="shared" si="66"/>
        <v>1</v>
      </c>
      <c r="AC79" s="9">
        <f t="shared" si="66"/>
        <v>1.0000000000000002</v>
      </c>
      <c r="AD79" s="9">
        <f t="shared" si="66"/>
        <v>1.0000000000000002</v>
      </c>
      <c r="AE79" s="9">
        <f t="shared" si="66"/>
        <v>1.0000000000000002</v>
      </c>
      <c r="AF79" s="9">
        <f t="shared" si="66"/>
        <v>1</v>
      </c>
      <c r="AG79" s="9">
        <f t="shared" si="66"/>
        <v>0.99999999999999989</v>
      </c>
      <c r="AH79" s="9">
        <f>SUM(AH75:AH78)</f>
        <v>0.99999999999999989</v>
      </c>
      <c r="AI79" s="9">
        <f t="shared" ref="AI79:AJ79" si="67">SUM(AI75:AI78)</f>
        <v>1</v>
      </c>
      <c r="AJ79" s="9">
        <f t="shared" si="67"/>
        <v>0.99999999999999967</v>
      </c>
      <c r="AK79" s="9">
        <f>SUM(AK75:AK78)</f>
        <v>0.99999999999999989</v>
      </c>
      <c r="AL79" s="9">
        <f>SUM(AL75:AL78)</f>
        <v>1.0000000000000002</v>
      </c>
      <c r="AM79" s="9">
        <f t="shared" ref="AM79:AN79" si="68">SUM(AM75:AM78)</f>
        <v>1</v>
      </c>
      <c r="AN79" s="9">
        <f t="shared" si="68"/>
        <v>0.99999999999999989</v>
      </c>
      <c r="AO79" s="9"/>
      <c r="AP79" s="9"/>
    </row>
    <row r="80" spans="1:44" ht="15.75" customHeight="1">
      <c r="A80" s="10" t="s">
        <v>41</v>
      </c>
      <c r="B80" s="20"/>
      <c r="C80" s="32" t="s">
        <v>167</v>
      </c>
      <c r="D80" s="237">
        <v>44197</v>
      </c>
      <c r="E80" s="237">
        <v>44228</v>
      </c>
      <c r="F80" s="237">
        <v>44256</v>
      </c>
      <c r="G80" s="237">
        <v>44287</v>
      </c>
      <c r="H80" s="237">
        <v>44317</v>
      </c>
      <c r="I80" s="237">
        <v>44348</v>
      </c>
      <c r="J80" s="237">
        <v>44378</v>
      </c>
      <c r="K80" s="237">
        <v>44409</v>
      </c>
      <c r="L80" s="237">
        <v>44440</v>
      </c>
      <c r="M80" s="237">
        <v>44470</v>
      </c>
      <c r="N80" s="237">
        <v>44501</v>
      </c>
      <c r="O80" s="237">
        <v>44531</v>
      </c>
      <c r="P80" s="237" t="s">
        <v>229</v>
      </c>
      <c r="Q80" s="237">
        <v>44562</v>
      </c>
      <c r="R80" s="237">
        <v>44593</v>
      </c>
      <c r="S80" s="237">
        <v>44621</v>
      </c>
      <c r="T80" s="237">
        <v>44652</v>
      </c>
      <c r="U80" s="237">
        <v>44682</v>
      </c>
      <c r="V80" s="237">
        <v>44713</v>
      </c>
      <c r="W80" s="237">
        <v>44743</v>
      </c>
      <c r="X80" s="237">
        <v>44774</v>
      </c>
      <c r="Y80" s="237">
        <v>44805</v>
      </c>
      <c r="Z80" s="237">
        <v>44835</v>
      </c>
      <c r="AA80" s="237">
        <v>44866</v>
      </c>
      <c r="AB80" s="237">
        <v>44896</v>
      </c>
      <c r="AC80" s="237">
        <v>44927</v>
      </c>
      <c r="AD80" s="237">
        <v>44958</v>
      </c>
      <c r="AE80" s="237">
        <v>44986</v>
      </c>
      <c r="AF80" s="237">
        <v>45017</v>
      </c>
      <c r="AG80" s="237">
        <v>45047</v>
      </c>
      <c r="AH80" s="237">
        <v>45078</v>
      </c>
      <c r="AI80" s="237">
        <v>45108</v>
      </c>
      <c r="AJ80" s="237">
        <v>45139</v>
      </c>
      <c r="AK80" s="237">
        <v>45170</v>
      </c>
      <c r="AL80" s="237">
        <v>45200</v>
      </c>
      <c r="AM80" s="237">
        <v>45231</v>
      </c>
      <c r="AN80" s="237">
        <v>45261</v>
      </c>
      <c r="AO80" s="32" t="s">
        <v>311</v>
      </c>
      <c r="AP80" s="32" t="s">
        <v>119</v>
      </c>
    </row>
    <row r="81" spans="1:44" ht="15.75" customHeight="1">
      <c r="A81" s="502" t="s">
        <v>20</v>
      </c>
      <c r="B81" s="51" t="s">
        <v>84</v>
      </c>
      <c r="C81" s="4">
        <v>0.84313110812425351</v>
      </c>
      <c r="D81" s="161">
        <v>0.77776881720430102</v>
      </c>
      <c r="E81" s="169">
        <v>0.67808035714285697</v>
      </c>
      <c r="F81" s="169">
        <v>0.87763440860215103</v>
      </c>
      <c r="G81" s="202">
        <v>1</v>
      </c>
      <c r="H81" s="3">
        <v>0.96192204301075301</v>
      </c>
      <c r="I81" s="151">
        <v>0.94594444444444503</v>
      </c>
      <c r="J81" s="161">
        <v>0.84002976190476197</v>
      </c>
      <c r="K81" s="161">
        <v>0.92304166666666665</v>
      </c>
      <c r="L81" s="161">
        <v>0.93799107142857152</v>
      </c>
      <c r="M81" s="161">
        <v>0.908625730994152</v>
      </c>
      <c r="N81" s="161">
        <v>0.93175287356321845</v>
      </c>
      <c r="O81" s="161">
        <v>0.89190277777777771</v>
      </c>
      <c r="P81" s="161">
        <v>0.87742571548821557</v>
      </c>
      <c r="Q81" s="161">
        <v>0.8925833333333334</v>
      </c>
      <c r="R81" s="161">
        <v>0.89646969696969692</v>
      </c>
      <c r="S81" s="161">
        <v>0.81395161290322604</v>
      </c>
      <c r="T81" s="160">
        <v>0.83309722222222238</v>
      </c>
      <c r="U81" s="160">
        <v>0.90670833333333345</v>
      </c>
      <c r="V81" s="160">
        <v>0.76748611111111098</v>
      </c>
      <c r="W81" s="160">
        <v>0.94892473118279563</v>
      </c>
      <c r="X81" s="160">
        <v>0.92708333333333326</v>
      </c>
      <c r="Y81" s="160">
        <v>0.83923611111111118</v>
      </c>
      <c r="Z81" s="160">
        <v>0.91969086021505375</v>
      </c>
      <c r="AA81" s="160">
        <v>0.88602777777777786</v>
      </c>
      <c r="AB81" s="160">
        <v>0.89784946236559138</v>
      </c>
      <c r="AC81" s="160">
        <v>0.906465053763441</v>
      </c>
      <c r="AD81" s="160">
        <v>0.91845238095238102</v>
      </c>
      <c r="AE81" s="160">
        <v>0.88662634408602148</v>
      </c>
      <c r="AF81" s="160">
        <v>0.90583333333333338</v>
      </c>
      <c r="AG81" s="160">
        <v>0.83911290322580645</v>
      </c>
      <c r="AH81" s="160">
        <v>0.89583333333333326</v>
      </c>
      <c r="AI81" s="160">
        <v>0.72803763440860214</v>
      </c>
      <c r="AJ81" s="160">
        <v>0.94993279569892497</v>
      </c>
      <c r="AK81" s="160">
        <v>0.91783333333333328</v>
      </c>
      <c r="AL81" s="160">
        <v>0.95161290322580605</v>
      </c>
      <c r="AM81" s="160">
        <v>0.84305555555555556</v>
      </c>
      <c r="AN81" s="160">
        <v>0.74888440860215</v>
      </c>
      <c r="AO81" s="4">
        <f>AVERAGE(AC81:AN81)</f>
        <v>0.87430666495989062</v>
      </c>
      <c r="AP81" s="3">
        <v>0.85</v>
      </c>
    </row>
    <row r="82" spans="1:44" ht="15.75" customHeight="1">
      <c r="A82" s="503"/>
      <c r="B82" s="51" t="s">
        <v>141</v>
      </c>
      <c r="C82" s="4">
        <v>0.44091096079827885</v>
      </c>
      <c r="D82" s="161">
        <v>0.29029136280371898</v>
      </c>
      <c r="E82" s="169">
        <v>0.50266640331819101</v>
      </c>
      <c r="F82" s="169">
        <v>0.26540676304827199</v>
      </c>
      <c r="G82" s="202">
        <v>0</v>
      </c>
      <c r="H82" s="3">
        <v>0.47443654198163998</v>
      </c>
      <c r="I82" s="151">
        <v>0.43269513126211301</v>
      </c>
      <c r="J82" s="161">
        <v>0.36922940655447301</v>
      </c>
      <c r="K82" s="161">
        <v>0.44404821017469409</v>
      </c>
      <c r="L82" s="161">
        <v>0.41760665048466672</v>
      </c>
      <c r="M82" s="161">
        <v>0.11885760257441673</v>
      </c>
      <c r="N82" s="161">
        <v>0.34976098689282964</v>
      </c>
      <c r="O82" s="161">
        <v>0.54378124172726827</v>
      </c>
      <c r="P82" s="161">
        <v>0.47548130911606518</v>
      </c>
      <c r="Q82" s="161">
        <v>0.48493760308716888</v>
      </c>
      <c r="R82" s="161">
        <v>0.49573241840891052</v>
      </c>
      <c r="S82" s="161">
        <v>0.48318966940783997</v>
      </c>
      <c r="T82" s="161">
        <v>0.39492856309287633</v>
      </c>
      <c r="U82" s="161">
        <v>0.46538915184657553</v>
      </c>
      <c r="V82" s="161">
        <v>0.50827919433938396</v>
      </c>
      <c r="W82" s="161">
        <v>0.44899433427762042</v>
      </c>
      <c r="X82" s="161">
        <v>0.48514679231605656</v>
      </c>
      <c r="Y82" s="161">
        <v>0.45153496069507648</v>
      </c>
      <c r="Z82" s="161">
        <v>0.49511143587869932</v>
      </c>
      <c r="AA82" s="161">
        <v>0.55492679562341285</v>
      </c>
      <c r="AB82" s="161">
        <v>0.43760479041916156</v>
      </c>
      <c r="AC82" s="161">
        <v>0.48531308847733601</v>
      </c>
      <c r="AD82" s="161">
        <v>0.56482501620220305</v>
      </c>
      <c r="AE82" s="161">
        <v>0.50629879481543238</v>
      </c>
      <c r="AF82" s="161">
        <v>0.52851885924563002</v>
      </c>
      <c r="AG82" s="161">
        <v>0.52109562710235457</v>
      </c>
      <c r="AH82" s="161">
        <v>0.522031007751938</v>
      </c>
      <c r="AI82" s="161">
        <v>0.53592659601964332</v>
      </c>
      <c r="AJ82" s="161">
        <v>0.54661478599221802</v>
      </c>
      <c r="AK82" s="161">
        <v>0.41265661884873794</v>
      </c>
      <c r="AL82" s="161">
        <v>0.51275423728813596</v>
      </c>
      <c r="AM82" s="161">
        <v>0.52392092257001655</v>
      </c>
      <c r="AN82" s="161">
        <v>0.49541432596873503</v>
      </c>
      <c r="AO82" s="4">
        <f>AVERAGE(AC82:AN82)</f>
        <v>0.51294749002353168</v>
      </c>
      <c r="AP82" s="3">
        <v>0.5</v>
      </c>
    </row>
    <row r="83" spans="1:44" ht="15.75" customHeight="1">
      <c r="A83" s="503"/>
      <c r="B83" s="51" t="s">
        <v>18</v>
      </c>
      <c r="C83" s="47">
        <v>42.639375000000001</v>
      </c>
      <c r="D83" s="162">
        <v>1.4543722943722945</v>
      </c>
      <c r="E83" s="171">
        <v>76.349999999999994</v>
      </c>
      <c r="F83" s="171">
        <v>43.324999999999989</v>
      </c>
      <c r="G83" s="196">
        <v>0</v>
      </c>
      <c r="H83" s="5">
        <v>67.908000000000015</v>
      </c>
      <c r="I83" s="150">
        <v>98.233333333333334</v>
      </c>
      <c r="J83" s="162">
        <v>52.107500000000002</v>
      </c>
      <c r="K83" s="162">
        <v>29.510999999999996</v>
      </c>
      <c r="L83" s="162">
        <v>87.743333333333339</v>
      </c>
      <c r="M83" s="162">
        <v>12.311666666666667</v>
      </c>
      <c r="N83" s="162">
        <v>56.704999999999998</v>
      </c>
      <c r="O83" s="162">
        <v>26.861538461538451</v>
      </c>
      <c r="P83" s="162">
        <v>49.056947191697184</v>
      </c>
      <c r="Q83" s="162">
        <v>62.329999999999984</v>
      </c>
      <c r="R83" s="162">
        <v>58.662000000000013</v>
      </c>
      <c r="S83" s="162">
        <v>22.508461538461539</v>
      </c>
      <c r="T83" s="150">
        <v>26.321111111111115</v>
      </c>
      <c r="U83" s="150">
        <v>27.619999999999994</v>
      </c>
      <c r="V83" s="150">
        <v>31.207777777777771</v>
      </c>
      <c r="W83" s="150">
        <v>45.284285714285716</v>
      </c>
      <c r="X83" s="150">
        <v>47.804285714285712</v>
      </c>
      <c r="Y83" s="150">
        <v>136.41999999999999</v>
      </c>
      <c r="Z83" s="150">
        <v>84.694999999999993</v>
      </c>
      <c r="AA83" s="150">
        <v>39.334444444444443</v>
      </c>
      <c r="AB83" s="150">
        <v>6.4959999999999987</v>
      </c>
      <c r="AC83" s="150">
        <v>29.754545454545461</v>
      </c>
      <c r="AD83" s="150">
        <v>87.152499999999989</v>
      </c>
      <c r="AE83" s="150">
        <v>30.361818181818172</v>
      </c>
      <c r="AF83" s="150">
        <v>28.724999999999994</v>
      </c>
      <c r="AG83" s="150">
        <v>32.531999999999996</v>
      </c>
      <c r="AH83" s="150">
        <v>42.088749999999997</v>
      </c>
      <c r="AI83" s="150">
        <v>26.389999999999997</v>
      </c>
      <c r="AJ83" s="150">
        <v>77.263999999999982</v>
      </c>
      <c r="AK83" s="150">
        <v>45.449999999999996</v>
      </c>
      <c r="AL83" s="150">
        <v>60.505000000000003</v>
      </c>
      <c r="AM83" s="150">
        <v>39.752500000000005</v>
      </c>
      <c r="AN83" s="150">
        <v>39.432857142857152</v>
      </c>
      <c r="AO83" s="5">
        <f>AVERAGE(AC83:AN83)</f>
        <v>44.950747564935064</v>
      </c>
      <c r="AP83" s="50">
        <v>50</v>
      </c>
    </row>
    <row r="84" spans="1:44" ht="15.75" customHeight="1">
      <c r="A84" s="504"/>
      <c r="B84" s="51" t="s">
        <v>19</v>
      </c>
      <c r="C84" s="47">
        <v>15.623167735042735</v>
      </c>
      <c r="D84" s="162">
        <v>2.0245887445887445</v>
      </c>
      <c r="E84" s="171">
        <v>63.776666666666671</v>
      </c>
      <c r="F84" s="171">
        <v>16.967500000000001</v>
      </c>
      <c r="G84" s="196">
        <v>0</v>
      </c>
      <c r="H84" s="5">
        <v>1.6</v>
      </c>
      <c r="I84" s="150">
        <v>4.1399999999999997</v>
      </c>
      <c r="J84" s="162">
        <v>23.875</v>
      </c>
      <c r="K84" s="162">
        <v>3.5329999999999999</v>
      </c>
      <c r="L84" s="162">
        <v>0.55666666666666664</v>
      </c>
      <c r="M84" s="162">
        <v>7.75</v>
      </c>
      <c r="N84" s="162">
        <v>2.125</v>
      </c>
      <c r="O84" s="162">
        <v>3.1407692307692305</v>
      </c>
      <c r="P84" s="162">
        <v>7.7069567608317611</v>
      </c>
      <c r="Q84" s="162">
        <v>0.6</v>
      </c>
      <c r="R84" s="162">
        <v>2.5659999999999998</v>
      </c>
      <c r="S84" s="162">
        <v>3.8592307692307695</v>
      </c>
      <c r="T84" s="150">
        <v>8.7411111111111115</v>
      </c>
      <c r="U84" s="150">
        <v>3.060909090909091</v>
      </c>
      <c r="V84" s="150">
        <v>14.536666666666669</v>
      </c>
      <c r="W84" s="150">
        <v>2.6428571428571428</v>
      </c>
      <c r="X84" s="150">
        <v>2.3214285714285716</v>
      </c>
      <c r="Y84" s="150">
        <v>39.5</v>
      </c>
      <c r="Z84" s="150">
        <v>9.9375</v>
      </c>
      <c r="AA84" s="150">
        <v>3.9177777777777774</v>
      </c>
      <c r="AB84" s="150">
        <v>0.8</v>
      </c>
      <c r="AC84" s="150">
        <v>4.6900000000000004</v>
      </c>
      <c r="AD84" s="150">
        <v>2.5</v>
      </c>
      <c r="AE84" s="150">
        <v>5.1954545454545453</v>
      </c>
      <c r="AF84" s="150">
        <v>3.1083333333333329</v>
      </c>
      <c r="AG84" s="150">
        <v>5.17</v>
      </c>
      <c r="AH84" s="150">
        <v>6</v>
      </c>
      <c r="AI84" s="150">
        <v>13.84909090909091</v>
      </c>
      <c r="AJ84" s="150">
        <v>1.85</v>
      </c>
      <c r="AK84" s="150">
        <v>5.3599999999999994</v>
      </c>
      <c r="AL84" s="150">
        <v>2.1666666666666665</v>
      </c>
      <c r="AM84" s="150">
        <v>8.125</v>
      </c>
      <c r="AN84" s="150">
        <v>23.118571428571432</v>
      </c>
      <c r="AO84" s="5">
        <f>AVERAGE(AC84:AN84)</f>
        <v>6.7610930735930737</v>
      </c>
      <c r="AP84" s="50">
        <v>5</v>
      </c>
    </row>
    <row r="85" spans="1:44" customFormat="1" ht="15.75" customHeight="1">
      <c r="A85" s="14"/>
      <c r="B85" s="13"/>
      <c r="AP85" s="13"/>
    </row>
    <row r="86" spans="1:44" ht="15.75" customHeight="1">
      <c r="A86" s="499" t="s">
        <v>52</v>
      </c>
      <c r="B86" s="53" t="s">
        <v>142</v>
      </c>
      <c r="C86" s="12"/>
      <c r="D86" s="12">
        <v>26.5</v>
      </c>
      <c r="E86" s="12">
        <v>25</v>
      </c>
      <c r="F86" s="12">
        <v>23.17</v>
      </c>
      <c r="G86" s="12">
        <v>0</v>
      </c>
      <c r="H86" s="12">
        <v>16.329999999999998</v>
      </c>
      <c r="I86" s="12">
        <v>26.5</v>
      </c>
      <c r="J86" s="12">
        <v>12</v>
      </c>
      <c r="K86" s="12">
        <v>20.079999999999998</v>
      </c>
      <c r="L86" s="12">
        <v>40</v>
      </c>
      <c r="M86" s="12">
        <v>16</v>
      </c>
      <c r="N86" s="12">
        <v>39</v>
      </c>
      <c r="O86" s="12">
        <v>37</v>
      </c>
      <c r="P86" s="12"/>
      <c r="Q86" s="12">
        <v>74.34</v>
      </c>
      <c r="R86" s="12">
        <v>55.5</v>
      </c>
      <c r="S86" s="12">
        <v>78.25</v>
      </c>
      <c r="T86" s="12">
        <v>15</v>
      </c>
      <c r="U86" s="12">
        <v>32</v>
      </c>
      <c r="V86" s="12">
        <v>17</v>
      </c>
      <c r="W86" s="12">
        <v>8</v>
      </c>
      <c r="X86" s="12">
        <v>38</v>
      </c>
      <c r="Y86" s="12">
        <v>26.5</v>
      </c>
      <c r="Z86" s="12">
        <v>20</v>
      </c>
      <c r="AA86" s="12">
        <v>32.299999999999997</v>
      </c>
      <c r="AB86" s="12">
        <v>25</v>
      </c>
      <c r="AC86" s="12">
        <v>12</v>
      </c>
      <c r="AD86" s="12">
        <v>44.3</v>
      </c>
      <c r="AE86" s="12">
        <v>27.2</v>
      </c>
      <c r="AF86" s="12">
        <v>24</v>
      </c>
      <c r="AG86" s="12">
        <v>52</v>
      </c>
      <c r="AH86" s="12">
        <v>24</v>
      </c>
      <c r="AI86" s="12">
        <v>26</v>
      </c>
      <c r="AJ86" s="12">
        <v>28</v>
      </c>
      <c r="AK86" s="12">
        <v>22</v>
      </c>
      <c r="AL86" s="12">
        <v>21</v>
      </c>
      <c r="AM86" s="12">
        <v>48</v>
      </c>
      <c r="AN86" s="12">
        <v>12</v>
      </c>
      <c r="AO86" s="12"/>
      <c r="AP86" s="12"/>
    </row>
    <row r="87" spans="1:44" ht="15.75" customHeight="1">
      <c r="A87" s="500"/>
      <c r="B87" s="53" t="s">
        <v>143</v>
      </c>
      <c r="C87" s="12"/>
      <c r="D87" s="12">
        <v>0</v>
      </c>
      <c r="E87" s="12">
        <v>0</v>
      </c>
      <c r="F87" s="12">
        <v>0</v>
      </c>
      <c r="G87" s="12">
        <v>0</v>
      </c>
      <c r="H87" s="12">
        <v>4</v>
      </c>
      <c r="I87" s="12">
        <v>0</v>
      </c>
      <c r="J87" s="12">
        <v>0</v>
      </c>
      <c r="K87" s="12">
        <v>0</v>
      </c>
      <c r="L87" s="12">
        <v>0</v>
      </c>
      <c r="M87" s="12">
        <v>0</v>
      </c>
      <c r="N87" s="12">
        <v>0</v>
      </c>
      <c r="O87" s="12">
        <v>0</v>
      </c>
      <c r="P87" s="12"/>
      <c r="Q87" s="12">
        <v>0</v>
      </c>
      <c r="R87" s="12">
        <v>0</v>
      </c>
      <c r="S87" s="12">
        <v>10</v>
      </c>
      <c r="T87" s="12">
        <v>26.5</v>
      </c>
      <c r="U87" s="12">
        <v>1.5</v>
      </c>
      <c r="V87" s="12">
        <v>19.579999999999998</v>
      </c>
      <c r="W87" s="12">
        <v>11.5</v>
      </c>
      <c r="X87" s="12">
        <v>0</v>
      </c>
      <c r="Y87" s="12">
        <v>10.25</v>
      </c>
      <c r="Z87" s="12">
        <v>0</v>
      </c>
      <c r="AA87" s="12">
        <v>14.5</v>
      </c>
      <c r="AB87" s="12">
        <v>15</v>
      </c>
      <c r="AC87" s="12">
        <v>6</v>
      </c>
      <c r="AD87" s="12">
        <v>0.5</v>
      </c>
      <c r="AE87" s="12">
        <v>0</v>
      </c>
      <c r="AF87" s="12">
        <v>6.5</v>
      </c>
      <c r="AG87" s="12">
        <v>16</v>
      </c>
      <c r="AH87" s="12">
        <v>3</v>
      </c>
      <c r="AI87" s="12">
        <v>24</v>
      </c>
      <c r="AJ87" s="12">
        <v>0</v>
      </c>
      <c r="AK87" s="12">
        <v>5</v>
      </c>
      <c r="AL87" s="12">
        <v>2</v>
      </c>
      <c r="AM87" s="12">
        <v>0</v>
      </c>
      <c r="AN87" s="12">
        <v>13</v>
      </c>
      <c r="AO87" s="12"/>
      <c r="AP87" s="12"/>
    </row>
    <row r="88" spans="1:44" ht="15.75" customHeight="1">
      <c r="A88" s="500"/>
      <c r="B88" s="53" t="s">
        <v>144</v>
      </c>
      <c r="C88" s="12"/>
      <c r="D88" s="12">
        <v>139.13999999999999</v>
      </c>
      <c r="E88" s="12">
        <v>191.33</v>
      </c>
      <c r="F88" s="12">
        <v>67.87</v>
      </c>
      <c r="G88" s="12">
        <v>0</v>
      </c>
      <c r="H88" s="12">
        <v>8</v>
      </c>
      <c r="I88" s="12">
        <v>12.42</v>
      </c>
      <c r="J88" s="12">
        <v>95.5</v>
      </c>
      <c r="K88" s="12">
        <v>35.33</v>
      </c>
      <c r="L88" s="12">
        <v>1.67</v>
      </c>
      <c r="M88" s="12">
        <v>46.5</v>
      </c>
      <c r="N88" s="12">
        <v>8.5</v>
      </c>
      <c r="O88" s="12">
        <v>40.83</v>
      </c>
      <c r="P88" s="12"/>
      <c r="Q88" s="12">
        <v>3</v>
      </c>
      <c r="R88" s="12">
        <v>12.83</v>
      </c>
      <c r="S88" s="12">
        <v>50.17</v>
      </c>
      <c r="T88" s="12">
        <v>78.67</v>
      </c>
      <c r="U88" s="12">
        <v>33.67</v>
      </c>
      <c r="V88" s="12">
        <v>130.83000000000001</v>
      </c>
      <c r="W88" s="12">
        <v>18.5</v>
      </c>
      <c r="X88" s="12">
        <v>16.25</v>
      </c>
      <c r="Y88" s="12">
        <v>79</v>
      </c>
      <c r="Z88" s="12">
        <v>39.75</v>
      </c>
      <c r="AA88" s="12">
        <v>35.26</v>
      </c>
      <c r="AB88" s="12">
        <v>36</v>
      </c>
      <c r="AC88" s="12">
        <v>51.59</v>
      </c>
      <c r="AD88" s="12">
        <v>10</v>
      </c>
      <c r="AE88" s="12">
        <v>57.15</v>
      </c>
      <c r="AF88" s="12">
        <v>37.299999999999997</v>
      </c>
      <c r="AG88" s="12">
        <v>51.7</v>
      </c>
      <c r="AH88" s="12">
        <v>48</v>
      </c>
      <c r="AI88" s="12">
        <v>152.34</v>
      </c>
      <c r="AJ88" s="12">
        <v>9.25</v>
      </c>
      <c r="AK88" s="12">
        <v>32.159999999999997</v>
      </c>
      <c r="AL88" s="12">
        <v>13</v>
      </c>
      <c r="AM88" s="12">
        <v>65</v>
      </c>
      <c r="AN88" s="12">
        <v>161.83000000000001</v>
      </c>
      <c r="AO88" s="12"/>
      <c r="AP88" s="12"/>
    </row>
    <row r="89" spans="1:44" ht="15.75" customHeight="1">
      <c r="A89" s="500"/>
      <c r="B89" s="53" t="s">
        <v>145</v>
      </c>
      <c r="C89" s="12"/>
      <c r="D89" s="12">
        <v>744</v>
      </c>
      <c r="E89" s="12">
        <v>672</v>
      </c>
      <c r="F89" s="12">
        <v>744</v>
      </c>
      <c r="G89" s="12">
        <v>720</v>
      </c>
      <c r="H89" s="12">
        <v>744</v>
      </c>
      <c r="I89" s="12">
        <v>720</v>
      </c>
      <c r="J89" s="12">
        <v>672</v>
      </c>
      <c r="K89" s="12">
        <v>720</v>
      </c>
      <c r="L89" s="12">
        <v>672</v>
      </c>
      <c r="M89" s="12">
        <v>684</v>
      </c>
      <c r="N89" s="12">
        <v>696</v>
      </c>
      <c r="O89" s="12">
        <v>720</v>
      </c>
      <c r="P89" s="12"/>
      <c r="Q89" s="12">
        <v>720</v>
      </c>
      <c r="R89" s="12">
        <v>660</v>
      </c>
      <c r="S89" s="12">
        <v>744</v>
      </c>
      <c r="T89" s="12">
        <v>720</v>
      </c>
      <c r="U89" s="12">
        <v>720</v>
      </c>
      <c r="V89" s="12">
        <v>720</v>
      </c>
      <c r="W89" s="12">
        <v>744</v>
      </c>
      <c r="X89" s="12">
        <v>744</v>
      </c>
      <c r="Y89" s="12">
        <v>720</v>
      </c>
      <c r="Z89" s="12">
        <v>744</v>
      </c>
      <c r="AA89" s="12">
        <v>720</v>
      </c>
      <c r="AB89" s="12">
        <v>744</v>
      </c>
      <c r="AC89" s="12">
        <v>744</v>
      </c>
      <c r="AD89" s="12">
        <v>672</v>
      </c>
      <c r="AE89" s="12">
        <v>744</v>
      </c>
      <c r="AF89" s="12">
        <v>720</v>
      </c>
      <c r="AG89" s="12">
        <v>744</v>
      </c>
      <c r="AH89" s="12">
        <v>720</v>
      </c>
      <c r="AI89" s="12">
        <v>744</v>
      </c>
      <c r="AJ89" s="12">
        <v>744</v>
      </c>
      <c r="AK89" s="12">
        <v>720</v>
      </c>
      <c r="AL89" s="12">
        <v>744</v>
      </c>
      <c r="AM89" s="12">
        <v>720</v>
      </c>
      <c r="AN89" s="12">
        <v>744</v>
      </c>
      <c r="AO89" s="12"/>
      <c r="AP89" s="12"/>
    </row>
    <row r="90" spans="1:44" ht="15.75" customHeight="1">
      <c r="A90" s="501"/>
      <c r="B90" s="53" t="s">
        <v>146</v>
      </c>
      <c r="C90" s="12"/>
      <c r="D90" s="165">
        <v>167.98000000000002</v>
      </c>
      <c r="E90" s="172">
        <v>229.04999999999998</v>
      </c>
      <c r="F90" s="172">
        <v>173.29999999999995</v>
      </c>
      <c r="G90" s="12">
        <v>0</v>
      </c>
      <c r="H90" s="12">
        <v>339.54000000000008</v>
      </c>
      <c r="I90" s="152">
        <v>294.7</v>
      </c>
      <c r="J90" s="165">
        <v>208.43</v>
      </c>
      <c r="K90" s="165">
        <v>295.10999999999996</v>
      </c>
      <c r="L90" s="165">
        <v>263.23</v>
      </c>
      <c r="M90" s="165">
        <v>73.87</v>
      </c>
      <c r="N90" s="165">
        <v>226.82</v>
      </c>
      <c r="O90" s="165">
        <v>349.19999999999987</v>
      </c>
      <c r="P90" s="165"/>
      <c r="Q90" s="165">
        <v>311.64999999999992</v>
      </c>
      <c r="R90" s="165">
        <v>293.31000000000006</v>
      </c>
      <c r="S90" s="165">
        <v>292.61</v>
      </c>
      <c r="T90" s="164">
        <v>236.89000000000004</v>
      </c>
      <c r="U90" s="164">
        <v>303.81999999999994</v>
      </c>
      <c r="V90" s="164">
        <v>280.86999999999995</v>
      </c>
      <c r="W90" s="164">
        <v>316.99</v>
      </c>
      <c r="X90" s="164">
        <v>334.63</v>
      </c>
      <c r="Y90" s="164">
        <v>272.83999999999997</v>
      </c>
      <c r="Z90" s="164">
        <v>338.78</v>
      </c>
      <c r="AA90" s="164">
        <v>354.01</v>
      </c>
      <c r="AB90" s="164">
        <v>292.31999999999994</v>
      </c>
      <c r="AC90" s="164">
        <v>327.30000000000007</v>
      </c>
      <c r="AD90" s="164">
        <v>348.61</v>
      </c>
      <c r="AE90" s="164">
        <v>333.9799999999999</v>
      </c>
      <c r="AF90" s="164">
        <v>344.69999999999993</v>
      </c>
      <c r="AG90" s="164">
        <v>325.31999999999994</v>
      </c>
      <c r="AH90" s="164">
        <v>336.71</v>
      </c>
      <c r="AI90" s="164">
        <v>290.28999999999996</v>
      </c>
      <c r="AJ90" s="164">
        <v>386.23</v>
      </c>
      <c r="AK90" s="164">
        <v>272.7</v>
      </c>
      <c r="AL90" s="164">
        <v>263.3</v>
      </c>
      <c r="AM90" s="164">
        <v>318.02000000000004</v>
      </c>
      <c r="AN90" s="164">
        <v>276.3</v>
      </c>
      <c r="AO90" s="12"/>
      <c r="AP90" s="12"/>
    </row>
    <row r="91" spans="1:44" ht="15.75" customHeight="1">
      <c r="A91" s="496" t="s">
        <v>162</v>
      </c>
      <c r="B91" s="54" t="s">
        <v>147</v>
      </c>
      <c r="C91" s="8"/>
      <c r="D91" s="8">
        <f t="shared" ref="D91:O91" si="69">+D81</f>
        <v>0.77776881720430102</v>
      </c>
      <c r="E91" s="8">
        <f t="shared" si="69"/>
        <v>0.67808035714285697</v>
      </c>
      <c r="F91" s="8">
        <f t="shared" si="69"/>
        <v>0.87763440860215103</v>
      </c>
      <c r="G91" s="8">
        <f t="shared" si="69"/>
        <v>1</v>
      </c>
      <c r="H91" s="8">
        <f t="shared" si="69"/>
        <v>0.96192204301075301</v>
      </c>
      <c r="I91" s="8">
        <f t="shared" si="69"/>
        <v>0.94594444444444503</v>
      </c>
      <c r="J91" s="8">
        <f t="shared" si="69"/>
        <v>0.84002976190476197</v>
      </c>
      <c r="K91" s="8">
        <f t="shared" si="69"/>
        <v>0.92304166666666665</v>
      </c>
      <c r="L91" s="8">
        <f t="shared" si="69"/>
        <v>0.93799107142857152</v>
      </c>
      <c r="M91" s="8">
        <f t="shared" si="69"/>
        <v>0.908625730994152</v>
      </c>
      <c r="N91" s="8">
        <f t="shared" si="69"/>
        <v>0.93175287356321845</v>
      </c>
      <c r="O91" s="8">
        <f t="shared" si="69"/>
        <v>0.89190277777777771</v>
      </c>
      <c r="P91" s="8"/>
      <c r="Q91" s="8">
        <f t="shared" ref="Q91:AG91" si="70">+Q81</f>
        <v>0.8925833333333334</v>
      </c>
      <c r="R91" s="8">
        <f t="shared" si="70"/>
        <v>0.89646969696969692</v>
      </c>
      <c r="S91" s="8">
        <f t="shared" si="70"/>
        <v>0.81395161290322604</v>
      </c>
      <c r="T91" s="8">
        <f t="shared" si="70"/>
        <v>0.83309722222222238</v>
      </c>
      <c r="U91" s="8">
        <f t="shared" si="70"/>
        <v>0.90670833333333345</v>
      </c>
      <c r="V91" s="8">
        <f t="shared" si="70"/>
        <v>0.76748611111111098</v>
      </c>
      <c r="W91" s="8">
        <f t="shared" si="70"/>
        <v>0.94892473118279563</v>
      </c>
      <c r="X91" s="8">
        <f t="shared" si="70"/>
        <v>0.92708333333333326</v>
      </c>
      <c r="Y91" s="8">
        <f t="shared" si="70"/>
        <v>0.83923611111111118</v>
      </c>
      <c r="Z91" s="8">
        <f t="shared" si="70"/>
        <v>0.91969086021505375</v>
      </c>
      <c r="AA91" s="8">
        <f t="shared" si="70"/>
        <v>0.88602777777777786</v>
      </c>
      <c r="AB91" s="8">
        <f t="shared" si="70"/>
        <v>0.89784946236559138</v>
      </c>
      <c r="AC91" s="8">
        <f t="shared" si="70"/>
        <v>0.906465053763441</v>
      </c>
      <c r="AD91" s="8">
        <f t="shared" si="70"/>
        <v>0.91845238095238102</v>
      </c>
      <c r="AE91" s="8">
        <f t="shared" si="70"/>
        <v>0.88662634408602148</v>
      </c>
      <c r="AF91" s="8">
        <f t="shared" si="70"/>
        <v>0.90583333333333338</v>
      </c>
      <c r="AG91" s="8">
        <f t="shared" si="70"/>
        <v>0.83911290322580645</v>
      </c>
      <c r="AH91" s="8">
        <f>+AH81</f>
        <v>0.89583333333333326</v>
      </c>
      <c r="AI91" s="8">
        <f>+AI81</f>
        <v>0.72803763440860214</v>
      </c>
      <c r="AJ91" s="8">
        <f>+AJ81</f>
        <v>0.94993279569892497</v>
      </c>
      <c r="AK91" s="8">
        <f>+AK81</f>
        <v>0.91783333333333328</v>
      </c>
      <c r="AL91" s="8">
        <f>+AL81</f>
        <v>0.95161290322580605</v>
      </c>
      <c r="AM91" s="8">
        <f t="shared" ref="AM91:AN91" si="71">+AM81</f>
        <v>0.84305555555555556</v>
      </c>
      <c r="AN91" s="8">
        <f t="shared" si="71"/>
        <v>0.74888440860215</v>
      </c>
      <c r="AO91" s="8"/>
      <c r="AP91" s="8"/>
      <c r="AR91" s="49"/>
    </row>
    <row r="92" spans="1:44" ht="15.75" customHeight="1">
      <c r="A92" s="497"/>
      <c r="B92" s="54" t="s">
        <v>148</v>
      </c>
      <c r="C92" s="8"/>
      <c r="D92" s="8">
        <f t="shared" ref="D92:O92" si="72">+D86/D89</f>
        <v>3.5618279569892476E-2</v>
      </c>
      <c r="E92" s="8">
        <f t="shared" si="72"/>
        <v>3.7202380952380952E-2</v>
      </c>
      <c r="F92" s="8">
        <f t="shared" si="72"/>
        <v>3.1142473118279571E-2</v>
      </c>
      <c r="G92" s="8">
        <f t="shared" si="72"/>
        <v>0</v>
      </c>
      <c r="H92" s="8">
        <f t="shared" si="72"/>
        <v>2.1948924731182793E-2</v>
      </c>
      <c r="I92" s="8">
        <f t="shared" si="72"/>
        <v>3.6805555555555557E-2</v>
      </c>
      <c r="J92" s="8">
        <f t="shared" si="72"/>
        <v>1.7857142857142856E-2</v>
      </c>
      <c r="K92" s="8">
        <f t="shared" si="72"/>
        <v>2.7888888888888887E-2</v>
      </c>
      <c r="L92" s="8">
        <f t="shared" si="72"/>
        <v>5.9523809523809521E-2</v>
      </c>
      <c r="M92" s="8">
        <f t="shared" si="72"/>
        <v>2.3391812865497075E-2</v>
      </c>
      <c r="N92" s="8">
        <f t="shared" si="72"/>
        <v>5.6034482758620691E-2</v>
      </c>
      <c r="O92" s="8">
        <f t="shared" si="72"/>
        <v>5.1388888888888887E-2</v>
      </c>
      <c r="P92" s="8"/>
      <c r="Q92" s="8">
        <f>+Q86/Q89</f>
        <v>0.10325000000000001</v>
      </c>
      <c r="R92" s="8">
        <f>+R86/R89</f>
        <v>8.4090909090909091E-2</v>
      </c>
      <c r="S92" s="8">
        <f>+S86/SUM($F$41)</f>
        <v>0.1051747311827957</v>
      </c>
      <c r="T92" s="8">
        <f t="shared" ref="T92:AG92" si="73">+T86/T89</f>
        <v>2.0833333333333332E-2</v>
      </c>
      <c r="U92" s="8">
        <f t="shared" si="73"/>
        <v>4.4444444444444446E-2</v>
      </c>
      <c r="V92" s="8">
        <f t="shared" si="73"/>
        <v>2.361111111111111E-2</v>
      </c>
      <c r="W92" s="8">
        <f t="shared" si="73"/>
        <v>1.0752688172043012E-2</v>
      </c>
      <c r="X92" s="8">
        <f t="shared" si="73"/>
        <v>5.1075268817204304E-2</v>
      </c>
      <c r="Y92" s="8">
        <f t="shared" si="73"/>
        <v>3.6805555555555557E-2</v>
      </c>
      <c r="Z92" s="8">
        <f t="shared" si="73"/>
        <v>2.6881720430107527E-2</v>
      </c>
      <c r="AA92" s="8">
        <f t="shared" si="73"/>
        <v>4.4861111111111109E-2</v>
      </c>
      <c r="AB92" s="8">
        <f t="shared" si="73"/>
        <v>3.3602150537634407E-2</v>
      </c>
      <c r="AC92" s="8">
        <f t="shared" si="73"/>
        <v>1.6129032258064516E-2</v>
      </c>
      <c r="AD92" s="8">
        <f t="shared" si="73"/>
        <v>6.5922619047619049E-2</v>
      </c>
      <c r="AE92" s="8">
        <f t="shared" si="73"/>
        <v>3.6559139784946237E-2</v>
      </c>
      <c r="AF92" s="8">
        <f t="shared" si="73"/>
        <v>3.3333333333333333E-2</v>
      </c>
      <c r="AG92" s="8">
        <f t="shared" si="73"/>
        <v>6.9892473118279563E-2</v>
      </c>
      <c r="AH92" s="8">
        <f>+AH86/AH89</f>
        <v>3.3333333333333333E-2</v>
      </c>
      <c r="AI92" s="8">
        <f>+AI86/AI89</f>
        <v>3.4946236559139782E-2</v>
      </c>
      <c r="AJ92" s="8">
        <f>+AJ86/AJ89</f>
        <v>3.7634408602150539E-2</v>
      </c>
      <c r="AK92" s="8">
        <f>+AK86/AK89</f>
        <v>3.0555555555555555E-2</v>
      </c>
      <c r="AL92" s="8">
        <f>+AL86/AL89</f>
        <v>2.8225806451612902E-2</v>
      </c>
      <c r="AM92" s="8">
        <f t="shared" ref="AM92:AN92" si="74">+AM86/AM89</f>
        <v>6.6666666666666666E-2</v>
      </c>
      <c r="AN92" s="8">
        <f t="shared" si="74"/>
        <v>1.6129032258064516E-2</v>
      </c>
      <c r="AO92" s="8"/>
      <c r="AP92" s="8"/>
      <c r="AR92" s="49"/>
    </row>
    <row r="93" spans="1:44" ht="15.75" customHeight="1">
      <c r="A93" s="497"/>
      <c r="B93" s="54" t="s">
        <v>149</v>
      </c>
      <c r="C93" s="8"/>
      <c r="D93" s="8">
        <f t="shared" ref="D93:O93" si="75">+D87/D89</f>
        <v>0</v>
      </c>
      <c r="E93" s="8">
        <f t="shared" si="75"/>
        <v>0</v>
      </c>
      <c r="F93" s="8">
        <f t="shared" si="75"/>
        <v>0</v>
      </c>
      <c r="G93" s="8">
        <f t="shared" si="75"/>
        <v>0</v>
      </c>
      <c r="H93" s="8">
        <f t="shared" si="75"/>
        <v>5.3763440860215058E-3</v>
      </c>
      <c r="I93" s="8">
        <f t="shared" si="75"/>
        <v>0</v>
      </c>
      <c r="J93" s="8">
        <f t="shared" si="75"/>
        <v>0</v>
      </c>
      <c r="K93" s="8">
        <f t="shared" si="75"/>
        <v>0</v>
      </c>
      <c r="L93" s="8">
        <f t="shared" si="75"/>
        <v>0</v>
      </c>
      <c r="M93" s="8">
        <f t="shared" si="75"/>
        <v>0</v>
      </c>
      <c r="N93" s="8">
        <f t="shared" si="75"/>
        <v>0</v>
      </c>
      <c r="O93" s="8">
        <f t="shared" si="75"/>
        <v>0</v>
      </c>
      <c r="P93" s="8"/>
      <c r="Q93" s="8">
        <f>+Q87/Q89</f>
        <v>0</v>
      </c>
      <c r="R93" s="8">
        <f>+R87/R89</f>
        <v>0</v>
      </c>
      <c r="S93" s="8">
        <f>+S87/SUM($F$41)</f>
        <v>1.3440860215053764E-2</v>
      </c>
      <c r="T93" s="8">
        <f t="shared" ref="T93:AG93" si="76">+T87/T89</f>
        <v>3.6805555555555557E-2</v>
      </c>
      <c r="U93" s="8">
        <f t="shared" si="76"/>
        <v>2.0833333333333333E-3</v>
      </c>
      <c r="V93" s="8">
        <f t="shared" si="76"/>
        <v>2.7194444444444441E-2</v>
      </c>
      <c r="W93" s="8">
        <f t="shared" si="76"/>
        <v>1.5456989247311828E-2</v>
      </c>
      <c r="X93" s="8">
        <f t="shared" si="76"/>
        <v>0</v>
      </c>
      <c r="Y93" s="8">
        <f t="shared" si="76"/>
        <v>1.4236111111111111E-2</v>
      </c>
      <c r="Z93" s="8">
        <f t="shared" si="76"/>
        <v>0</v>
      </c>
      <c r="AA93" s="8">
        <f t="shared" si="76"/>
        <v>2.013888888888889E-2</v>
      </c>
      <c r="AB93" s="8">
        <f t="shared" si="76"/>
        <v>2.0161290322580645E-2</v>
      </c>
      <c r="AC93" s="8">
        <f t="shared" si="76"/>
        <v>8.0645161290322578E-3</v>
      </c>
      <c r="AD93" s="8">
        <f t="shared" si="76"/>
        <v>7.4404761904761901E-4</v>
      </c>
      <c r="AE93" s="8">
        <f t="shared" si="76"/>
        <v>0</v>
      </c>
      <c r="AF93" s="8">
        <f t="shared" si="76"/>
        <v>9.0277777777777769E-3</v>
      </c>
      <c r="AG93" s="8">
        <f t="shared" si="76"/>
        <v>2.1505376344086023E-2</v>
      </c>
      <c r="AH93" s="8">
        <f>+AH87/AH89</f>
        <v>4.1666666666666666E-3</v>
      </c>
      <c r="AI93" s="8">
        <f>+AI87/AI89</f>
        <v>3.2258064516129031E-2</v>
      </c>
      <c r="AJ93" s="8">
        <f>+AJ87/AJ89</f>
        <v>0</v>
      </c>
      <c r="AK93" s="8">
        <f>+AK87/AK89</f>
        <v>6.9444444444444441E-3</v>
      </c>
      <c r="AL93" s="8">
        <f>+AL87/AL89</f>
        <v>2.6881720430107529E-3</v>
      </c>
      <c r="AM93" s="8">
        <f t="shared" ref="AM93:AN93" si="77">+AM87/AM89</f>
        <v>0</v>
      </c>
      <c r="AN93" s="8">
        <f t="shared" si="77"/>
        <v>1.7473118279569891E-2</v>
      </c>
      <c r="AO93" s="8"/>
      <c r="AP93" s="8"/>
    </row>
    <row r="94" spans="1:44" ht="15.75" customHeight="1">
      <c r="A94" s="497"/>
      <c r="B94" s="54" t="s">
        <v>150</v>
      </c>
      <c r="C94" s="8"/>
      <c r="D94" s="8">
        <f t="shared" ref="D94:O94" si="78">+D88/D89</f>
        <v>0.18701612903225803</v>
      </c>
      <c r="E94" s="8">
        <f t="shared" si="78"/>
        <v>0.28471726190476193</v>
      </c>
      <c r="F94" s="8">
        <f t="shared" si="78"/>
        <v>9.1223118279569901E-2</v>
      </c>
      <c r="G94" s="8">
        <f t="shared" si="78"/>
        <v>0</v>
      </c>
      <c r="H94" s="8">
        <f t="shared" si="78"/>
        <v>1.0752688172043012E-2</v>
      </c>
      <c r="I94" s="8">
        <f t="shared" si="78"/>
        <v>1.7250000000000001E-2</v>
      </c>
      <c r="J94" s="8">
        <f t="shared" si="78"/>
        <v>0.14211309523809523</v>
      </c>
      <c r="K94" s="8">
        <f t="shared" si="78"/>
        <v>4.9069444444444443E-2</v>
      </c>
      <c r="L94" s="8">
        <f t="shared" si="78"/>
        <v>2.4851190476190476E-3</v>
      </c>
      <c r="M94" s="8">
        <f t="shared" si="78"/>
        <v>6.798245614035088E-2</v>
      </c>
      <c r="N94" s="8">
        <f t="shared" si="78"/>
        <v>1.221264367816092E-2</v>
      </c>
      <c r="O94" s="8">
        <f t="shared" si="78"/>
        <v>5.6708333333333333E-2</v>
      </c>
      <c r="P94" s="8"/>
      <c r="Q94" s="8">
        <f>+Q88/Q89</f>
        <v>4.1666666666666666E-3</v>
      </c>
      <c r="R94" s="8">
        <f>+R88/R89</f>
        <v>1.943939393939394E-2</v>
      </c>
      <c r="S94" s="8">
        <f>+S88/SUM($F$41)</f>
        <v>6.7432795698924727E-2</v>
      </c>
      <c r="T94" s="8">
        <f t="shared" ref="T94:AG94" si="79">+T88/T89</f>
        <v>0.1092638888888889</v>
      </c>
      <c r="U94" s="8">
        <f t="shared" si="79"/>
        <v>4.676388888888889E-2</v>
      </c>
      <c r="V94" s="8">
        <f t="shared" si="79"/>
        <v>0.18170833333333336</v>
      </c>
      <c r="W94" s="8">
        <f t="shared" si="79"/>
        <v>2.4865591397849461E-2</v>
      </c>
      <c r="X94" s="8">
        <f t="shared" si="79"/>
        <v>2.1841397849462367E-2</v>
      </c>
      <c r="Y94" s="8">
        <f t="shared" si="79"/>
        <v>0.10972222222222222</v>
      </c>
      <c r="Z94" s="8">
        <f t="shared" si="79"/>
        <v>5.3427419354838711E-2</v>
      </c>
      <c r="AA94" s="8">
        <f t="shared" si="79"/>
        <v>4.8972222222222223E-2</v>
      </c>
      <c r="AB94" s="8">
        <f t="shared" si="79"/>
        <v>4.8387096774193547E-2</v>
      </c>
      <c r="AC94" s="8">
        <f t="shared" si="79"/>
        <v>6.9341397849462375E-2</v>
      </c>
      <c r="AD94" s="8">
        <f t="shared" si="79"/>
        <v>1.488095238095238E-2</v>
      </c>
      <c r="AE94" s="8">
        <f t="shared" si="79"/>
        <v>7.6814516129032256E-2</v>
      </c>
      <c r="AF94" s="8">
        <f t="shared" si="79"/>
        <v>5.1805555555555549E-2</v>
      </c>
      <c r="AG94" s="8">
        <f t="shared" si="79"/>
        <v>6.9489247311827956E-2</v>
      </c>
      <c r="AH94" s="8">
        <f>+AH88/AH89</f>
        <v>6.6666666666666666E-2</v>
      </c>
      <c r="AI94" s="8">
        <f>+AI88/AI89</f>
        <v>0.20475806451612905</v>
      </c>
      <c r="AJ94" s="8">
        <f>+AJ88/AJ89</f>
        <v>1.2432795698924731E-2</v>
      </c>
      <c r="AK94" s="8">
        <f>+AK88/AK89</f>
        <v>4.466666666666666E-2</v>
      </c>
      <c r="AL94" s="8">
        <f>+AL88/AL89</f>
        <v>1.7473118279569891E-2</v>
      </c>
      <c r="AM94" s="8">
        <f t="shared" ref="AM94:AN94" si="80">+AM88/AM89</f>
        <v>9.0277777777777776E-2</v>
      </c>
      <c r="AN94" s="8">
        <f t="shared" si="80"/>
        <v>0.21751344086021507</v>
      </c>
      <c r="AO94" s="8"/>
      <c r="AP94" s="8"/>
    </row>
    <row r="95" spans="1:44" ht="15.75" customHeight="1">
      <c r="A95" s="498"/>
      <c r="B95" s="54" t="s">
        <v>60</v>
      </c>
      <c r="C95" s="9"/>
      <c r="D95" s="9">
        <f t="shared" ref="D95:O95" si="81">SUM(D91:D94)</f>
        <v>1.0004032258064515</v>
      </c>
      <c r="E95" s="9">
        <f t="shared" si="81"/>
        <v>0.99999999999999978</v>
      </c>
      <c r="F95" s="9">
        <f t="shared" si="81"/>
        <v>1.0000000000000004</v>
      </c>
      <c r="G95" s="9">
        <f t="shared" si="81"/>
        <v>1</v>
      </c>
      <c r="H95" s="9">
        <f t="shared" si="81"/>
        <v>1.0000000000000004</v>
      </c>
      <c r="I95" s="9">
        <f t="shared" si="81"/>
        <v>1.0000000000000007</v>
      </c>
      <c r="J95" s="9">
        <f t="shared" si="81"/>
        <v>1</v>
      </c>
      <c r="K95" s="9">
        <f t="shared" si="81"/>
        <v>1</v>
      </c>
      <c r="L95" s="9">
        <f t="shared" si="81"/>
        <v>1</v>
      </c>
      <c r="M95" s="9">
        <f t="shared" si="81"/>
        <v>1</v>
      </c>
      <c r="N95" s="9">
        <f t="shared" si="81"/>
        <v>1</v>
      </c>
      <c r="O95" s="9">
        <f t="shared" si="81"/>
        <v>1</v>
      </c>
      <c r="P95" s="9"/>
      <c r="Q95" s="9">
        <f t="shared" ref="Q95:AG95" si="82">SUM(Q91:Q94)</f>
        <v>1</v>
      </c>
      <c r="R95" s="9">
        <f t="shared" si="82"/>
        <v>1</v>
      </c>
      <c r="S95" s="9">
        <f t="shared" si="82"/>
        <v>1.0000000000000002</v>
      </c>
      <c r="T95" s="9">
        <f t="shared" si="82"/>
        <v>1.0000000000000002</v>
      </c>
      <c r="U95" s="9">
        <f t="shared" si="82"/>
        <v>1</v>
      </c>
      <c r="V95" s="9">
        <f t="shared" si="82"/>
        <v>0.99999999999999989</v>
      </c>
      <c r="W95" s="9">
        <f t="shared" si="82"/>
        <v>1</v>
      </c>
      <c r="X95" s="9">
        <f t="shared" si="82"/>
        <v>0.99999999999999989</v>
      </c>
      <c r="Y95" s="9">
        <f t="shared" si="82"/>
        <v>1</v>
      </c>
      <c r="Z95" s="9">
        <f t="shared" si="82"/>
        <v>1</v>
      </c>
      <c r="AA95" s="9">
        <f t="shared" si="82"/>
        <v>1.0000000000000002</v>
      </c>
      <c r="AB95" s="9">
        <f t="shared" si="82"/>
        <v>0.99999999999999989</v>
      </c>
      <c r="AC95" s="9">
        <f t="shared" si="82"/>
        <v>1.0000000000000002</v>
      </c>
      <c r="AD95" s="9">
        <f t="shared" si="82"/>
        <v>1.0000000000000002</v>
      </c>
      <c r="AE95" s="9">
        <f t="shared" si="82"/>
        <v>0.99999999999999989</v>
      </c>
      <c r="AF95" s="9">
        <f t="shared" si="82"/>
        <v>1</v>
      </c>
      <c r="AG95" s="9">
        <f t="shared" si="82"/>
        <v>0.99999999999999989</v>
      </c>
      <c r="AH95" s="9">
        <f>SUM(AH91:AH94)</f>
        <v>0.99999999999999989</v>
      </c>
      <c r="AI95" s="9">
        <f>SUM(AI91:AI94)</f>
        <v>1</v>
      </c>
      <c r="AJ95" s="9">
        <f>SUM(AJ91:AJ94)</f>
        <v>1.0000000000000002</v>
      </c>
      <c r="AK95" s="9">
        <f>SUM(AK91:AK94)</f>
        <v>0.99999999999999989</v>
      </c>
      <c r="AL95" s="9">
        <f>SUM(AL91:AL94)</f>
        <v>0.99999999999999956</v>
      </c>
      <c r="AM95" s="9">
        <f t="shared" ref="AM95:AN95" si="83">SUM(AM91:AM94)</f>
        <v>1</v>
      </c>
      <c r="AN95" s="9">
        <f t="shared" si="83"/>
        <v>0.99999999999999944</v>
      </c>
      <c r="AO95" s="9"/>
      <c r="AP95" s="9"/>
    </row>
    <row r="96" spans="1:44" ht="15.75" customHeight="1">
      <c r="A96" s="10" t="s">
        <v>42</v>
      </c>
      <c r="B96" s="20"/>
      <c r="C96" s="32" t="s">
        <v>167</v>
      </c>
      <c r="D96" s="237">
        <v>44197</v>
      </c>
      <c r="E96" s="237">
        <v>44228</v>
      </c>
      <c r="F96" s="237">
        <v>44256</v>
      </c>
      <c r="G96" s="237">
        <v>44287</v>
      </c>
      <c r="H96" s="237">
        <v>44317</v>
      </c>
      <c r="I96" s="237">
        <v>44348</v>
      </c>
      <c r="J96" s="237">
        <v>44378</v>
      </c>
      <c r="K96" s="237">
        <v>44409</v>
      </c>
      <c r="L96" s="237">
        <v>44440</v>
      </c>
      <c r="M96" s="237">
        <v>44470</v>
      </c>
      <c r="N96" s="237">
        <v>44501</v>
      </c>
      <c r="O96" s="237">
        <v>44531</v>
      </c>
      <c r="P96" s="237" t="s">
        <v>229</v>
      </c>
      <c r="Q96" s="237">
        <v>44562</v>
      </c>
      <c r="R96" s="237">
        <v>44593</v>
      </c>
      <c r="S96" s="237">
        <v>44621</v>
      </c>
      <c r="T96" s="237">
        <v>44652</v>
      </c>
      <c r="U96" s="237">
        <v>44682</v>
      </c>
      <c r="V96" s="237">
        <v>44713</v>
      </c>
      <c r="W96" s="237">
        <v>44743</v>
      </c>
      <c r="X96" s="237">
        <v>44774</v>
      </c>
      <c r="Y96" s="237">
        <v>44805</v>
      </c>
      <c r="Z96" s="237">
        <v>44835</v>
      </c>
      <c r="AA96" s="237">
        <v>44866</v>
      </c>
      <c r="AB96" s="237">
        <v>44896</v>
      </c>
      <c r="AC96" s="237">
        <v>44927</v>
      </c>
      <c r="AD96" s="237">
        <v>44958</v>
      </c>
      <c r="AE96" s="237">
        <v>44986</v>
      </c>
      <c r="AF96" s="237">
        <v>45017</v>
      </c>
      <c r="AG96" s="237">
        <v>45047</v>
      </c>
      <c r="AH96" s="237">
        <v>45078</v>
      </c>
      <c r="AI96" s="237">
        <v>45108</v>
      </c>
      <c r="AJ96" s="237">
        <v>45139</v>
      </c>
      <c r="AK96" s="237">
        <v>45170</v>
      </c>
      <c r="AL96" s="237">
        <v>45200</v>
      </c>
      <c r="AM96" s="237">
        <v>45231</v>
      </c>
      <c r="AN96" s="237">
        <v>45261</v>
      </c>
      <c r="AO96" s="32" t="s">
        <v>311</v>
      </c>
      <c r="AP96" s="32" t="s">
        <v>119</v>
      </c>
    </row>
    <row r="97" spans="1:44" ht="15.75" customHeight="1">
      <c r="A97" s="502" t="s">
        <v>20</v>
      </c>
      <c r="B97" s="51" t="s">
        <v>84</v>
      </c>
      <c r="C97" s="4">
        <v>0.83401791367980882</v>
      </c>
      <c r="D97" s="166">
        <v>0.90311827956989299</v>
      </c>
      <c r="E97" s="174">
        <v>0.595863095238095</v>
      </c>
      <c r="F97" s="174">
        <v>0.97805107526881696</v>
      </c>
      <c r="G97" s="200">
        <v>1</v>
      </c>
      <c r="H97" s="3">
        <v>0.43682795698924698</v>
      </c>
      <c r="I97" s="161">
        <v>0.93170833333333303</v>
      </c>
      <c r="J97" s="161">
        <v>0.96639880952380897</v>
      </c>
      <c r="K97" s="161">
        <v>0.93172222222222212</v>
      </c>
      <c r="L97" s="161">
        <v>0.71924107142857141</v>
      </c>
      <c r="M97" s="161">
        <v>0.91934210526315796</v>
      </c>
      <c r="N97" s="161">
        <v>0.88505747126436785</v>
      </c>
      <c r="O97" s="161">
        <v>0.89988888888888885</v>
      </c>
      <c r="P97" s="161">
        <v>0.79323671866514622</v>
      </c>
      <c r="Q97" s="161">
        <v>0.92558333333333342</v>
      </c>
      <c r="R97" s="161">
        <v>0.91072727272727283</v>
      </c>
      <c r="S97" s="161">
        <v>0.49338709677419401</v>
      </c>
      <c r="T97" s="160">
        <v>0.8413194444444444</v>
      </c>
      <c r="U97" s="160">
        <v>0.91227777777777774</v>
      </c>
      <c r="V97" s="160">
        <v>0.86330555555555599</v>
      </c>
      <c r="W97" s="160">
        <v>0.90747311827956989</v>
      </c>
      <c r="X97" s="160">
        <v>0.52755376344086025</v>
      </c>
      <c r="Y97" s="160">
        <v>0.95648611111111104</v>
      </c>
      <c r="Z97" s="160">
        <v>0.4229435483870968</v>
      </c>
      <c r="AA97" s="160">
        <v>0.95670833333333338</v>
      </c>
      <c r="AB97" s="160">
        <v>0.80107526881720437</v>
      </c>
      <c r="AC97" s="160">
        <v>0.94455645161290303</v>
      </c>
      <c r="AD97" s="160">
        <v>0.928943452380952</v>
      </c>
      <c r="AE97" s="160">
        <v>0.92110215053763445</v>
      </c>
      <c r="AF97" s="160">
        <v>0.9193472222222222</v>
      </c>
      <c r="AG97" s="160">
        <v>0.94637096774193552</v>
      </c>
      <c r="AH97" s="160">
        <v>0.90555555555555556</v>
      </c>
      <c r="AI97" s="160">
        <v>0.92383064516129043</v>
      </c>
      <c r="AJ97" s="160">
        <v>0.87231182795698903</v>
      </c>
      <c r="AK97" s="160">
        <v>0.92013888888888884</v>
      </c>
      <c r="AL97" s="160">
        <v>0.88329301075268796</v>
      </c>
      <c r="AM97" s="160">
        <v>0.93565277777777778</v>
      </c>
      <c r="AN97" s="160">
        <v>0.89180107526881702</v>
      </c>
      <c r="AO97" s="4">
        <f>AVERAGE(AC97:AN97)</f>
        <v>0.91607533548813791</v>
      </c>
      <c r="AP97" s="3">
        <v>0.85</v>
      </c>
    </row>
    <row r="98" spans="1:44" ht="15.75" customHeight="1">
      <c r="A98" s="503"/>
      <c r="B98" s="51" t="s">
        <v>141</v>
      </c>
      <c r="C98" s="4">
        <v>0.40680254165963309</v>
      </c>
      <c r="D98" s="166">
        <v>0.13303667103226599</v>
      </c>
      <c r="E98" s="174">
        <v>0.22888467109534999</v>
      </c>
      <c r="F98" s="174">
        <v>5.49424876661124E-2</v>
      </c>
      <c r="G98" s="200">
        <v>0</v>
      </c>
      <c r="H98" s="3">
        <v>2.8861538461538501E-2</v>
      </c>
      <c r="I98" s="161">
        <v>0.35418809534457302</v>
      </c>
      <c r="J98" s="161">
        <v>0.43446459918080799</v>
      </c>
      <c r="K98" s="161">
        <v>0.51137380001192545</v>
      </c>
      <c r="L98" s="161">
        <v>0.45124449134131972</v>
      </c>
      <c r="M98" s="161">
        <v>0.30237107008253422</v>
      </c>
      <c r="N98" s="161">
        <v>0.31225649350649354</v>
      </c>
      <c r="O98" s="161">
        <v>0.36933572045931612</v>
      </c>
      <c r="P98" s="161">
        <v>0.41631461521628882</v>
      </c>
      <c r="Q98" s="161">
        <v>0.40186368956513924</v>
      </c>
      <c r="R98" s="161">
        <v>0.41665002994609712</v>
      </c>
      <c r="S98" s="161">
        <v>0.396098943009698</v>
      </c>
      <c r="T98" s="161">
        <v>0.43914156004952537</v>
      </c>
      <c r="U98" s="161">
        <v>0.45330674136776072</v>
      </c>
      <c r="V98" s="161">
        <v>0.446587728047878</v>
      </c>
      <c r="W98" s="161">
        <v>0.46383079566325008</v>
      </c>
      <c r="X98" s="161">
        <v>0.40817834394904456</v>
      </c>
      <c r="Y98" s="161">
        <v>0.44073358793035844</v>
      </c>
      <c r="Z98" s="161">
        <v>0.19162932596053012</v>
      </c>
      <c r="AA98" s="161">
        <v>0.46136201965651891</v>
      </c>
      <c r="AB98" s="161">
        <v>0.47639261744966438</v>
      </c>
      <c r="AC98" s="161">
        <v>0.41758804695837798</v>
      </c>
      <c r="AD98" s="161">
        <v>0.53303964757709299</v>
      </c>
      <c r="AE98" s="161">
        <v>0.47424485626732815</v>
      </c>
      <c r="AF98" s="161">
        <v>0.44051485806656304</v>
      </c>
      <c r="AG98" s="161">
        <v>0.39680443118875158</v>
      </c>
      <c r="AH98" s="161">
        <v>0.46780674846625764</v>
      </c>
      <c r="AI98" s="161">
        <v>0.48739324633000164</v>
      </c>
      <c r="AJ98" s="161">
        <v>0.51694915254237295</v>
      </c>
      <c r="AK98" s="161">
        <v>0.50413584905660369</v>
      </c>
      <c r="AL98" s="161">
        <v>0.32636912823165998</v>
      </c>
      <c r="AM98" s="161">
        <v>0.53447533658913127</v>
      </c>
      <c r="AN98" s="161">
        <v>0.36804822908816898</v>
      </c>
      <c r="AO98" s="4">
        <f>AVERAGE(AC98:AN98)</f>
        <v>0.45561412753019243</v>
      </c>
      <c r="AP98" s="3">
        <v>0.5</v>
      </c>
    </row>
    <row r="99" spans="1:44" ht="15.75" customHeight="1">
      <c r="A99" s="503"/>
      <c r="B99" s="51" t="s">
        <v>18</v>
      </c>
      <c r="C99" s="47">
        <v>58.758439153439156</v>
      </c>
      <c r="D99" s="167">
        <v>17.878</v>
      </c>
      <c r="E99" s="134">
        <v>91.649999999999991</v>
      </c>
      <c r="F99" s="134">
        <v>19.989999999999995</v>
      </c>
      <c r="G99" s="201">
        <v>0</v>
      </c>
      <c r="H99" s="5">
        <v>9.3800000000000008</v>
      </c>
      <c r="I99" s="162">
        <v>29.700000000000003</v>
      </c>
      <c r="J99" s="162">
        <v>40.307142857142871</v>
      </c>
      <c r="K99" s="162">
        <v>42.881250000000009</v>
      </c>
      <c r="L99" s="162">
        <v>43.620000000000005</v>
      </c>
      <c r="M99" s="162">
        <v>15.845000000000001</v>
      </c>
      <c r="N99" s="162">
        <v>17.486363636363635</v>
      </c>
      <c r="O99" s="162">
        <v>14.076470588235297</v>
      </c>
      <c r="P99" s="162">
        <v>48.339321428571424</v>
      </c>
      <c r="Q99" s="162">
        <v>33.476250000000007</v>
      </c>
      <c r="R99" s="162">
        <v>16.696000000000005</v>
      </c>
      <c r="S99" s="162">
        <v>29.079999999999995</v>
      </c>
      <c r="T99" s="150">
        <v>33.251249999999999</v>
      </c>
      <c r="U99" s="150">
        <v>42.535714285714285</v>
      </c>
      <c r="V99" s="150">
        <v>55.517999999999994</v>
      </c>
      <c r="W99" s="150">
        <v>44.737142857142842</v>
      </c>
      <c r="X99" s="150">
        <v>160.21</v>
      </c>
      <c r="Y99" s="150">
        <v>75.879999999999981</v>
      </c>
      <c r="Z99" s="150">
        <v>12.060000000000002</v>
      </c>
      <c r="AA99" s="150">
        <v>52.966666666666661</v>
      </c>
      <c r="AB99" s="150">
        <v>23.660833333333333</v>
      </c>
      <c r="AC99" s="150">
        <v>58.692000000000007</v>
      </c>
      <c r="AD99" s="150">
        <v>110.91666666666667</v>
      </c>
      <c r="AE99" s="150">
        <v>54.166666666666664</v>
      </c>
      <c r="AF99" s="150">
        <v>72.897500000000008</v>
      </c>
      <c r="AG99" s="150">
        <v>39.912857142857142</v>
      </c>
      <c r="AH99" s="150">
        <v>15.250499999999999</v>
      </c>
      <c r="AI99" s="150">
        <v>33.500000000000007</v>
      </c>
      <c r="AJ99" s="150">
        <v>83.874999999999986</v>
      </c>
      <c r="AK99" s="150">
        <v>66.797999999999988</v>
      </c>
      <c r="AL99" s="150">
        <v>26.809999999999995</v>
      </c>
      <c r="AM99" s="150">
        <v>36.006</v>
      </c>
      <c r="AN99" s="150">
        <v>24.420000000000009</v>
      </c>
      <c r="AO99" s="5">
        <f>AVERAGE(AC99:AN99)</f>
        <v>51.937099206349195</v>
      </c>
      <c r="AP99" s="50">
        <v>50</v>
      </c>
    </row>
    <row r="100" spans="1:44" ht="15.75" customHeight="1">
      <c r="A100" s="504"/>
      <c r="B100" s="51" t="s">
        <v>19</v>
      </c>
      <c r="C100" s="47">
        <v>7.6834259259259268</v>
      </c>
      <c r="D100" s="167">
        <v>4.8</v>
      </c>
      <c r="E100" s="134">
        <v>165.67</v>
      </c>
      <c r="F100" s="134">
        <v>12.164999999999999</v>
      </c>
      <c r="G100" s="201">
        <v>0</v>
      </c>
      <c r="H100" s="5">
        <v>408</v>
      </c>
      <c r="I100" s="162">
        <v>2.8337500000000002</v>
      </c>
      <c r="J100" s="162">
        <v>1.6428571428571428</v>
      </c>
      <c r="K100" s="162">
        <v>4.25</v>
      </c>
      <c r="L100" s="162">
        <v>35.134</v>
      </c>
      <c r="M100" s="162">
        <v>2.4725000000000001</v>
      </c>
      <c r="N100" s="162">
        <v>3.8636363636363638</v>
      </c>
      <c r="O100" s="162">
        <v>1.9164705882352939</v>
      </c>
      <c r="P100" s="162">
        <v>37.376957341269836</v>
      </c>
      <c r="Q100" s="162">
        <v>3.1974999999999998</v>
      </c>
      <c r="R100" s="162">
        <v>2.1280000000000001</v>
      </c>
      <c r="S100" s="162">
        <v>73.384</v>
      </c>
      <c r="T100" s="150">
        <v>9.53125</v>
      </c>
      <c r="U100" s="150">
        <v>1.9757142857142858</v>
      </c>
      <c r="V100" s="150">
        <v>8.5839999999999996</v>
      </c>
      <c r="W100" s="150">
        <v>5.2628571428571433</v>
      </c>
      <c r="X100" s="150">
        <v>259.5</v>
      </c>
      <c r="Y100" s="150">
        <v>1.8325</v>
      </c>
      <c r="Z100" s="150">
        <v>69.265999999999991</v>
      </c>
      <c r="AA100" s="150">
        <v>3.5283333333333338</v>
      </c>
      <c r="AB100" s="150">
        <v>10.333333333333334</v>
      </c>
      <c r="AC100" s="150">
        <v>4.25</v>
      </c>
      <c r="AD100" s="150">
        <v>2.25</v>
      </c>
      <c r="AE100" s="150">
        <v>2.6333333333333333</v>
      </c>
      <c r="AF100" s="150">
        <v>0.72499999999999998</v>
      </c>
      <c r="AG100" s="150">
        <v>1.2</v>
      </c>
      <c r="AH100" s="150">
        <v>2.0249999999999999</v>
      </c>
      <c r="AI100" s="150">
        <v>3.6670000000000003</v>
      </c>
      <c r="AJ100" s="150">
        <v>20.5</v>
      </c>
      <c r="AK100" s="150">
        <v>3.1</v>
      </c>
      <c r="AL100" s="150">
        <v>6.4787499999999998</v>
      </c>
      <c r="AM100" s="150">
        <v>2.6829999999999998</v>
      </c>
      <c r="AN100" s="150">
        <v>2.65</v>
      </c>
      <c r="AO100" s="5">
        <f>AVERAGE(AC100:AN100)</f>
        <v>4.346840277777777</v>
      </c>
      <c r="AP100" s="50">
        <v>5</v>
      </c>
    </row>
    <row r="101" spans="1:44" customFormat="1" ht="15.75" customHeight="1">
      <c r="A101" s="14"/>
      <c r="B101" s="13"/>
      <c r="AP101" s="13" t="s">
        <v>163</v>
      </c>
    </row>
    <row r="102" spans="1:44" ht="15.75" customHeight="1">
      <c r="A102" s="499" t="s">
        <v>52</v>
      </c>
      <c r="B102" s="53" t="s">
        <v>142</v>
      </c>
      <c r="C102" s="12"/>
      <c r="D102" s="12">
        <v>48.08</v>
      </c>
      <c r="E102" s="12">
        <v>21.91</v>
      </c>
      <c r="F102" s="12">
        <v>0</v>
      </c>
      <c r="G102" s="12">
        <v>0</v>
      </c>
      <c r="H102" s="12">
        <v>0</v>
      </c>
      <c r="I102" s="12">
        <v>26</v>
      </c>
      <c r="J102" s="12">
        <v>11.08</v>
      </c>
      <c r="K102" s="12">
        <v>15.16</v>
      </c>
      <c r="L102" s="12">
        <v>13</v>
      </c>
      <c r="M102" s="12">
        <v>25.5</v>
      </c>
      <c r="N102" s="12">
        <v>37.5</v>
      </c>
      <c r="O102" s="12">
        <v>39.5</v>
      </c>
      <c r="P102" s="12"/>
      <c r="Q102" s="12">
        <v>28</v>
      </c>
      <c r="R102" s="12">
        <v>27</v>
      </c>
      <c r="S102" s="12">
        <v>10</v>
      </c>
      <c r="T102" s="12">
        <v>26</v>
      </c>
      <c r="U102" s="12">
        <v>40</v>
      </c>
      <c r="V102" s="12">
        <v>44</v>
      </c>
      <c r="W102" s="12">
        <v>32</v>
      </c>
      <c r="X102" s="12">
        <v>18</v>
      </c>
      <c r="Y102" s="12">
        <v>24</v>
      </c>
      <c r="Z102" s="12">
        <v>11</v>
      </c>
      <c r="AA102" s="12">
        <v>10</v>
      </c>
      <c r="AB102" s="12">
        <v>24</v>
      </c>
      <c r="AC102" s="12">
        <v>20</v>
      </c>
      <c r="AD102" s="12">
        <v>26.75</v>
      </c>
      <c r="AE102" s="12">
        <v>42.9</v>
      </c>
      <c r="AF102" s="12">
        <v>32.17</v>
      </c>
      <c r="AG102" s="12">
        <v>17</v>
      </c>
      <c r="AH102" s="12">
        <v>24</v>
      </c>
      <c r="AI102" s="12">
        <v>20</v>
      </c>
      <c r="AJ102" s="12">
        <v>13</v>
      </c>
      <c r="AK102" s="12">
        <v>42</v>
      </c>
      <c r="AL102" s="12">
        <v>30</v>
      </c>
      <c r="AM102" s="12">
        <v>19.5</v>
      </c>
      <c r="AN102" s="12">
        <v>36</v>
      </c>
      <c r="AO102" s="12"/>
      <c r="AP102" s="12"/>
    </row>
    <row r="103" spans="1:44" ht="15.75" customHeight="1">
      <c r="A103" s="500"/>
      <c r="B103" s="53" t="s">
        <v>143</v>
      </c>
      <c r="C103" s="12"/>
      <c r="D103" s="12">
        <v>0</v>
      </c>
      <c r="E103" s="12">
        <v>25</v>
      </c>
      <c r="F103" s="12">
        <v>0</v>
      </c>
      <c r="G103" s="12">
        <v>0</v>
      </c>
      <c r="H103" s="12">
        <v>11</v>
      </c>
      <c r="I103" s="12">
        <v>0.5</v>
      </c>
      <c r="J103" s="12">
        <v>0</v>
      </c>
      <c r="K103" s="12">
        <v>0</v>
      </c>
      <c r="L103" s="12">
        <v>0</v>
      </c>
      <c r="M103" s="12">
        <v>0</v>
      </c>
      <c r="N103" s="12">
        <v>0</v>
      </c>
      <c r="O103" s="12">
        <v>0</v>
      </c>
      <c r="P103" s="12"/>
      <c r="Q103" s="12">
        <v>0</v>
      </c>
      <c r="R103" s="12">
        <v>0</v>
      </c>
      <c r="S103" s="12">
        <v>0</v>
      </c>
      <c r="T103" s="12">
        <v>12</v>
      </c>
      <c r="U103" s="12">
        <v>9.33</v>
      </c>
      <c r="V103" s="12">
        <v>11.5</v>
      </c>
      <c r="W103" s="12">
        <v>0</v>
      </c>
      <c r="X103" s="12">
        <v>74</v>
      </c>
      <c r="Y103" s="12">
        <v>0</v>
      </c>
      <c r="Z103" s="12">
        <v>72</v>
      </c>
      <c r="AA103" s="12">
        <v>0</v>
      </c>
      <c r="AB103" s="12">
        <v>0</v>
      </c>
      <c r="AC103" s="12">
        <v>0</v>
      </c>
      <c r="AD103" s="12">
        <v>17</v>
      </c>
      <c r="AE103" s="12">
        <v>0</v>
      </c>
      <c r="AF103" s="12">
        <v>23</v>
      </c>
      <c r="AG103" s="12">
        <v>14.5</v>
      </c>
      <c r="AH103" s="12">
        <v>4.5</v>
      </c>
      <c r="AI103" s="12">
        <v>0</v>
      </c>
      <c r="AJ103" s="12">
        <v>0</v>
      </c>
      <c r="AK103" s="12">
        <v>0</v>
      </c>
      <c r="AL103" s="12">
        <v>5</v>
      </c>
      <c r="AM103" s="12">
        <v>0</v>
      </c>
      <c r="AN103" s="12">
        <v>18</v>
      </c>
      <c r="AO103" s="12"/>
      <c r="AP103" s="12"/>
    </row>
    <row r="104" spans="1:44" ht="15.75" customHeight="1">
      <c r="A104" s="500"/>
      <c r="B104" s="53" t="s">
        <v>144</v>
      </c>
      <c r="C104" s="12"/>
      <c r="D104" s="12">
        <v>24</v>
      </c>
      <c r="E104" s="12">
        <v>224.9</v>
      </c>
      <c r="F104" s="12">
        <v>16</v>
      </c>
      <c r="G104" s="12">
        <v>0</v>
      </c>
      <c r="H104" s="12">
        <v>408</v>
      </c>
      <c r="I104" s="12">
        <v>22.67</v>
      </c>
      <c r="J104" s="12">
        <v>11.5</v>
      </c>
      <c r="K104" s="12">
        <v>34</v>
      </c>
      <c r="L104" s="12">
        <v>175.67000000000002</v>
      </c>
      <c r="M104" s="12">
        <v>29.67</v>
      </c>
      <c r="N104" s="12">
        <v>42.5</v>
      </c>
      <c r="O104" s="12">
        <v>32.58</v>
      </c>
      <c r="P104" s="12"/>
      <c r="Q104" s="12">
        <v>25.58</v>
      </c>
      <c r="R104" s="12">
        <v>31.92</v>
      </c>
      <c r="S104" s="12">
        <v>366.92</v>
      </c>
      <c r="T104" s="12">
        <v>76.25</v>
      </c>
      <c r="U104" s="12">
        <v>13.83</v>
      </c>
      <c r="V104" s="12">
        <v>42.92</v>
      </c>
      <c r="W104" s="12">
        <v>36.840000000000003</v>
      </c>
      <c r="X104" s="12">
        <v>259.5</v>
      </c>
      <c r="Y104" s="12">
        <v>7.33</v>
      </c>
      <c r="Z104" s="12">
        <v>346.33</v>
      </c>
      <c r="AA104" s="12">
        <v>21.17</v>
      </c>
      <c r="AB104" s="12">
        <v>124</v>
      </c>
      <c r="AC104" s="12">
        <v>21.25</v>
      </c>
      <c r="AD104" s="12">
        <v>6.75</v>
      </c>
      <c r="AE104" s="12">
        <v>15.8</v>
      </c>
      <c r="AF104" s="12">
        <v>2.9</v>
      </c>
      <c r="AG104" s="12">
        <v>8.4</v>
      </c>
      <c r="AH104" s="12">
        <v>40.5</v>
      </c>
      <c r="AI104" s="12">
        <v>36.67</v>
      </c>
      <c r="AJ104" s="12">
        <v>82</v>
      </c>
      <c r="AK104" s="12">
        <v>15.5</v>
      </c>
      <c r="AL104" s="12">
        <v>51.83</v>
      </c>
      <c r="AM104" s="12">
        <v>26.83</v>
      </c>
      <c r="AN104" s="12">
        <v>26.5</v>
      </c>
      <c r="AO104" s="12"/>
      <c r="AP104" s="12"/>
    </row>
    <row r="105" spans="1:44" ht="15.75" customHeight="1">
      <c r="A105" s="500"/>
      <c r="B105" s="53" t="s">
        <v>145</v>
      </c>
      <c r="C105" s="12"/>
      <c r="D105" s="12">
        <v>744</v>
      </c>
      <c r="E105" s="12">
        <v>672</v>
      </c>
      <c r="F105" s="12">
        <v>744</v>
      </c>
      <c r="G105" s="12">
        <v>720</v>
      </c>
      <c r="H105" s="12">
        <v>744</v>
      </c>
      <c r="I105" s="12">
        <v>720</v>
      </c>
      <c r="J105" s="12">
        <v>672</v>
      </c>
      <c r="K105" s="12">
        <v>720</v>
      </c>
      <c r="L105" s="12">
        <v>672</v>
      </c>
      <c r="M105" s="12">
        <v>684</v>
      </c>
      <c r="N105" s="12">
        <v>696</v>
      </c>
      <c r="O105" s="12">
        <v>720</v>
      </c>
      <c r="P105" s="12"/>
      <c r="Q105" s="12">
        <v>720</v>
      </c>
      <c r="R105" s="12">
        <v>660</v>
      </c>
      <c r="S105" s="12">
        <v>744</v>
      </c>
      <c r="T105" s="12">
        <v>720</v>
      </c>
      <c r="U105" s="12">
        <v>720</v>
      </c>
      <c r="V105" s="12">
        <v>720</v>
      </c>
      <c r="W105" s="12">
        <v>744</v>
      </c>
      <c r="X105" s="12">
        <v>744</v>
      </c>
      <c r="Y105" s="12">
        <v>720</v>
      </c>
      <c r="Z105" s="12">
        <v>744</v>
      </c>
      <c r="AA105" s="12">
        <v>720</v>
      </c>
      <c r="AB105" s="12">
        <v>744</v>
      </c>
      <c r="AC105" s="12">
        <v>744</v>
      </c>
      <c r="AD105" s="12">
        <v>672</v>
      </c>
      <c r="AE105" s="12">
        <v>744</v>
      </c>
      <c r="AF105" s="12">
        <v>720</v>
      </c>
      <c r="AG105" s="12">
        <v>744</v>
      </c>
      <c r="AH105" s="12">
        <v>720</v>
      </c>
      <c r="AI105" s="12">
        <v>744</v>
      </c>
      <c r="AJ105" s="12">
        <v>744</v>
      </c>
      <c r="AK105" s="12">
        <v>720</v>
      </c>
      <c r="AL105" s="12">
        <v>744</v>
      </c>
      <c r="AM105" s="12">
        <v>720</v>
      </c>
      <c r="AN105" s="12">
        <v>744</v>
      </c>
      <c r="AO105" s="12"/>
      <c r="AP105" s="12"/>
    </row>
    <row r="106" spans="1:44" ht="15.75" customHeight="1">
      <c r="A106" s="501"/>
      <c r="B106" s="53" t="s">
        <v>146</v>
      </c>
      <c r="C106" s="12"/>
      <c r="D106" s="165">
        <v>89.39</v>
      </c>
      <c r="E106" s="172">
        <v>91.649999999999991</v>
      </c>
      <c r="F106" s="172">
        <v>39.979999999999997</v>
      </c>
      <c r="G106" s="12">
        <v>0</v>
      </c>
      <c r="H106" s="12">
        <v>9.3800000000000008</v>
      </c>
      <c r="I106" s="165">
        <v>237.60000000000002</v>
      </c>
      <c r="J106" s="165">
        <v>282.15000000000009</v>
      </c>
      <c r="K106" s="165">
        <v>343.05000000000007</v>
      </c>
      <c r="L106" s="165">
        <v>218.10000000000002</v>
      </c>
      <c r="M106" s="165">
        <v>190.14000000000001</v>
      </c>
      <c r="N106" s="165">
        <v>192.35</v>
      </c>
      <c r="O106" s="165">
        <v>239.30000000000007</v>
      </c>
      <c r="P106" s="165"/>
      <c r="Q106" s="165">
        <v>267.81000000000006</v>
      </c>
      <c r="R106" s="165">
        <v>250.44000000000005</v>
      </c>
      <c r="S106" s="165">
        <v>145.39999999999998</v>
      </c>
      <c r="T106" s="164">
        <v>266.01</v>
      </c>
      <c r="U106" s="164">
        <v>297.75</v>
      </c>
      <c r="V106" s="164">
        <v>277.58999999999997</v>
      </c>
      <c r="W106" s="164">
        <v>313.15999999999991</v>
      </c>
      <c r="X106" s="164">
        <v>160.21</v>
      </c>
      <c r="Y106" s="164">
        <v>303.51999999999992</v>
      </c>
      <c r="Z106" s="164">
        <v>60.300000000000011</v>
      </c>
      <c r="AA106" s="164">
        <v>317.79999999999995</v>
      </c>
      <c r="AB106" s="164">
        <v>283.93</v>
      </c>
      <c r="AC106" s="164">
        <v>293.46000000000004</v>
      </c>
      <c r="AD106" s="164">
        <v>332.75</v>
      </c>
      <c r="AE106" s="164">
        <v>325</v>
      </c>
      <c r="AF106" s="164">
        <v>291.59000000000003</v>
      </c>
      <c r="AG106" s="164">
        <v>279.39</v>
      </c>
      <c r="AH106" s="164">
        <v>305.01</v>
      </c>
      <c r="AI106" s="164">
        <v>335.00000000000006</v>
      </c>
      <c r="AJ106" s="164">
        <v>336</v>
      </c>
      <c r="AK106" s="164">
        <v>333.98999999999995</v>
      </c>
      <c r="AL106" s="164">
        <v>214.5</v>
      </c>
      <c r="AM106" s="164">
        <v>360.06</v>
      </c>
      <c r="AN106" s="164">
        <v>244.2</v>
      </c>
      <c r="AO106" s="12"/>
      <c r="AP106" s="12"/>
    </row>
    <row r="107" spans="1:44" ht="15.75" customHeight="1">
      <c r="A107" s="496" t="s">
        <v>162</v>
      </c>
      <c r="B107" s="54" t="s">
        <v>147</v>
      </c>
      <c r="C107" s="8"/>
      <c r="D107" s="8">
        <f t="shared" ref="D107:O107" si="84">+D97</f>
        <v>0.90311827956989299</v>
      </c>
      <c r="E107" s="8">
        <f t="shared" si="84"/>
        <v>0.595863095238095</v>
      </c>
      <c r="F107" s="8">
        <f t="shared" si="84"/>
        <v>0.97805107526881696</v>
      </c>
      <c r="G107" s="8">
        <f t="shared" si="84"/>
        <v>1</v>
      </c>
      <c r="H107" s="8">
        <f t="shared" si="84"/>
        <v>0.43682795698924698</v>
      </c>
      <c r="I107" s="8">
        <f t="shared" si="84"/>
        <v>0.93170833333333303</v>
      </c>
      <c r="J107" s="8">
        <f t="shared" si="84"/>
        <v>0.96639880952380897</v>
      </c>
      <c r="K107" s="8">
        <f t="shared" si="84"/>
        <v>0.93172222222222212</v>
      </c>
      <c r="L107" s="8">
        <f t="shared" si="84"/>
        <v>0.71924107142857141</v>
      </c>
      <c r="M107" s="8">
        <f t="shared" si="84"/>
        <v>0.91934210526315796</v>
      </c>
      <c r="N107" s="8">
        <f t="shared" si="84"/>
        <v>0.88505747126436785</v>
      </c>
      <c r="O107" s="8">
        <f t="shared" si="84"/>
        <v>0.89988888888888885</v>
      </c>
      <c r="P107" s="8"/>
      <c r="Q107" s="8">
        <f t="shared" ref="Q107:AG107" si="85">+Q97</f>
        <v>0.92558333333333342</v>
      </c>
      <c r="R107" s="8">
        <f t="shared" si="85"/>
        <v>0.91072727272727283</v>
      </c>
      <c r="S107" s="8">
        <f t="shared" si="85"/>
        <v>0.49338709677419401</v>
      </c>
      <c r="T107" s="8">
        <f t="shared" si="85"/>
        <v>0.8413194444444444</v>
      </c>
      <c r="U107" s="8">
        <f t="shared" si="85"/>
        <v>0.91227777777777774</v>
      </c>
      <c r="V107" s="8">
        <f t="shared" si="85"/>
        <v>0.86330555555555599</v>
      </c>
      <c r="W107" s="8">
        <f t="shared" si="85"/>
        <v>0.90747311827956989</v>
      </c>
      <c r="X107" s="8">
        <f t="shared" si="85"/>
        <v>0.52755376344086025</v>
      </c>
      <c r="Y107" s="8">
        <f t="shared" si="85"/>
        <v>0.95648611111111104</v>
      </c>
      <c r="Z107" s="8">
        <f t="shared" si="85"/>
        <v>0.4229435483870968</v>
      </c>
      <c r="AA107" s="8">
        <f t="shared" si="85"/>
        <v>0.95670833333333338</v>
      </c>
      <c r="AB107" s="8">
        <f t="shared" si="85"/>
        <v>0.80107526881720437</v>
      </c>
      <c r="AC107" s="8">
        <f t="shared" si="85"/>
        <v>0.94455645161290303</v>
      </c>
      <c r="AD107" s="8">
        <f t="shared" si="85"/>
        <v>0.928943452380952</v>
      </c>
      <c r="AE107" s="8">
        <f t="shared" si="85"/>
        <v>0.92110215053763445</v>
      </c>
      <c r="AF107" s="8">
        <f t="shared" si="85"/>
        <v>0.9193472222222222</v>
      </c>
      <c r="AG107" s="8">
        <f t="shared" si="85"/>
        <v>0.94637096774193552</v>
      </c>
      <c r="AH107" s="8">
        <f>+AH97</f>
        <v>0.90555555555555556</v>
      </c>
      <c r="AI107" s="8">
        <f>+AI97</f>
        <v>0.92383064516129043</v>
      </c>
      <c r="AJ107" s="8">
        <f>+AJ97</f>
        <v>0.87231182795698903</v>
      </c>
      <c r="AK107" s="8">
        <f>+AK97</f>
        <v>0.92013888888888884</v>
      </c>
      <c r="AL107" s="8">
        <f>+AL97</f>
        <v>0.88329301075268796</v>
      </c>
      <c r="AM107" s="8">
        <f t="shared" ref="AM107:AN107" si="86">+AM97</f>
        <v>0.93565277777777778</v>
      </c>
      <c r="AN107" s="8">
        <f t="shared" si="86"/>
        <v>0.89180107526881702</v>
      </c>
      <c r="AO107" s="8"/>
      <c r="AP107" s="8"/>
      <c r="AR107" s="49"/>
    </row>
    <row r="108" spans="1:44" ht="15.75" customHeight="1">
      <c r="A108" s="497"/>
      <c r="B108" s="54" t="s">
        <v>148</v>
      </c>
      <c r="C108" s="8"/>
      <c r="D108" s="8">
        <f t="shared" ref="D108:O108" si="87">+D102/D105</f>
        <v>6.4623655913978492E-2</v>
      </c>
      <c r="E108" s="8">
        <f t="shared" si="87"/>
        <v>3.260416666666667E-2</v>
      </c>
      <c r="F108" s="8">
        <f t="shared" si="87"/>
        <v>0</v>
      </c>
      <c r="G108" s="8">
        <f t="shared" si="87"/>
        <v>0</v>
      </c>
      <c r="H108" s="8">
        <f t="shared" si="87"/>
        <v>0</v>
      </c>
      <c r="I108" s="8">
        <f t="shared" si="87"/>
        <v>3.6111111111111108E-2</v>
      </c>
      <c r="J108" s="8">
        <f t="shared" si="87"/>
        <v>1.6488095238095239E-2</v>
      </c>
      <c r="K108" s="8">
        <f t="shared" si="87"/>
        <v>2.1055555555555557E-2</v>
      </c>
      <c r="L108" s="8">
        <f t="shared" si="87"/>
        <v>1.9345238095238096E-2</v>
      </c>
      <c r="M108" s="8">
        <f t="shared" si="87"/>
        <v>3.7280701754385963E-2</v>
      </c>
      <c r="N108" s="8">
        <f t="shared" si="87"/>
        <v>5.3879310344827583E-2</v>
      </c>
      <c r="O108" s="8">
        <f t="shared" si="87"/>
        <v>5.486111111111111E-2</v>
      </c>
      <c r="P108" s="8"/>
      <c r="Q108" s="8">
        <f>+Q102/Q105</f>
        <v>3.888888888888889E-2</v>
      </c>
      <c r="R108" s="8">
        <f>+R102/R105</f>
        <v>4.0909090909090909E-2</v>
      </c>
      <c r="S108" s="8">
        <f>+S102/SUM($F$41)</f>
        <v>1.3440860215053764E-2</v>
      </c>
      <c r="T108" s="8">
        <f t="shared" ref="T108:AG108" si="88">+T102/T105</f>
        <v>3.6111111111111108E-2</v>
      </c>
      <c r="U108" s="8">
        <f t="shared" si="88"/>
        <v>5.5555555555555552E-2</v>
      </c>
      <c r="V108" s="8">
        <f t="shared" si="88"/>
        <v>6.1111111111111109E-2</v>
      </c>
      <c r="W108" s="8">
        <f t="shared" si="88"/>
        <v>4.3010752688172046E-2</v>
      </c>
      <c r="X108" s="8">
        <f t="shared" si="88"/>
        <v>2.4193548387096774E-2</v>
      </c>
      <c r="Y108" s="8">
        <f t="shared" si="88"/>
        <v>3.3333333333333333E-2</v>
      </c>
      <c r="Z108" s="8">
        <f t="shared" si="88"/>
        <v>1.4784946236559141E-2</v>
      </c>
      <c r="AA108" s="8">
        <f t="shared" si="88"/>
        <v>1.3888888888888888E-2</v>
      </c>
      <c r="AB108" s="8">
        <f t="shared" si="88"/>
        <v>3.2258064516129031E-2</v>
      </c>
      <c r="AC108" s="8">
        <f t="shared" si="88"/>
        <v>2.6881720430107527E-2</v>
      </c>
      <c r="AD108" s="8">
        <f t="shared" si="88"/>
        <v>3.9806547619047616E-2</v>
      </c>
      <c r="AE108" s="8">
        <f t="shared" si="88"/>
        <v>5.7661290322580647E-2</v>
      </c>
      <c r="AF108" s="8">
        <f t="shared" si="88"/>
        <v>4.4680555555555557E-2</v>
      </c>
      <c r="AG108" s="8">
        <f t="shared" si="88"/>
        <v>2.2849462365591398E-2</v>
      </c>
      <c r="AH108" s="8">
        <f>+AH102/AH105</f>
        <v>3.3333333333333333E-2</v>
      </c>
      <c r="AI108" s="8">
        <f>+AI102/AI105</f>
        <v>2.6881720430107527E-2</v>
      </c>
      <c r="AJ108" s="8">
        <f>+AJ102/AJ105</f>
        <v>1.7473118279569891E-2</v>
      </c>
      <c r="AK108" s="8">
        <f>+AK102/AK105</f>
        <v>5.8333333333333334E-2</v>
      </c>
      <c r="AL108" s="8">
        <f>+AL102/AL105</f>
        <v>4.0322580645161289E-2</v>
      </c>
      <c r="AM108" s="8">
        <f t="shared" ref="AM108:AN108" si="89">+AM102/AM105</f>
        <v>2.7083333333333334E-2</v>
      </c>
      <c r="AN108" s="8">
        <f t="shared" si="89"/>
        <v>4.8387096774193547E-2</v>
      </c>
      <c r="AO108" s="8"/>
      <c r="AP108" s="8"/>
      <c r="AR108" s="49"/>
    </row>
    <row r="109" spans="1:44" ht="15.75" customHeight="1">
      <c r="A109" s="497"/>
      <c r="B109" s="54" t="s">
        <v>149</v>
      </c>
      <c r="C109" s="8"/>
      <c r="D109" s="8">
        <f t="shared" ref="D109:O109" si="90">+D103/D105</f>
        <v>0</v>
      </c>
      <c r="E109" s="8">
        <f t="shared" si="90"/>
        <v>3.7202380952380952E-2</v>
      </c>
      <c r="F109" s="8">
        <f t="shared" si="90"/>
        <v>0</v>
      </c>
      <c r="G109" s="8">
        <f t="shared" si="90"/>
        <v>0</v>
      </c>
      <c r="H109" s="8">
        <f t="shared" si="90"/>
        <v>1.4784946236559141E-2</v>
      </c>
      <c r="I109" s="8">
        <f t="shared" si="90"/>
        <v>6.9444444444444447E-4</v>
      </c>
      <c r="J109" s="8">
        <f t="shared" si="90"/>
        <v>0</v>
      </c>
      <c r="K109" s="8">
        <f t="shared" si="90"/>
        <v>0</v>
      </c>
      <c r="L109" s="8">
        <f t="shared" si="90"/>
        <v>0</v>
      </c>
      <c r="M109" s="8">
        <f t="shared" si="90"/>
        <v>0</v>
      </c>
      <c r="N109" s="8">
        <f t="shared" si="90"/>
        <v>0</v>
      </c>
      <c r="O109" s="8">
        <f t="shared" si="90"/>
        <v>0</v>
      </c>
      <c r="P109" s="8"/>
      <c r="Q109" s="8">
        <f>+Q103/Q105</f>
        <v>0</v>
      </c>
      <c r="R109" s="8">
        <f>+R103/R105</f>
        <v>0</v>
      </c>
      <c r="S109" s="8">
        <f>+S103/SUM($F$41)</f>
        <v>0</v>
      </c>
      <c r="T109" s="8">
        <f t="shared" ref="T109:AG109" si="91">+T103/T105</f>
        <v>1.6666666666666666E-2</v>
      </c>
      <c r="U109" s="8">
        <f t="shared" si="91"/>
        <v>1.2958333333333334E-2</v>
      </c>
      <c r="V109" s="8">
        <f t="shared" si="91"/>
        <v>1.5972222222222221E-2</v>
      </c>
      <c r="W109" s="8">
        <f t="shared" si="91"/>
        <v>0</v>
      </c>
      <c r="X109" s="8">
        <f t="shared" si="91"/>
        <v>9.9462365591397844E-2</v>
      </c>
      <c r="Y109" s="8">
        <f t="shared" si="91"/>
        <v>0</v>
      </c>
      <c r="Z109" s="8">
        <f t="shared" si="91"/>
        <v>9.6774193548387094E-2</v>
      </c>
      <c r="AA109" s="8">
        <f t="shared" si="91"/>
        <v>0</v>
      </c>
      <c r="AB109" s="8">
        <f t="shared" si="91"/>
        <v>0</v>
      </c>
      <c r="AC109" s="8">
        <f t="shared" si="91"/>
        <v>0</v>
      </c>
      <c r="AD109" s="8">
        <f t="shared" si="91"/>
        <v>2.5297619047619048E-2</v>
      </c>
      <c r="AE109" s="8">
        <f t="shared" si="91"/>
        <v>0</v>
      </c>
      <c r="AF109" s="8">
        <f t="shared" si="91"/>
        <v>3.1944444444444442E-2</v>
      </c>
      <c r="AG109" s="8">
        <f t="shared" si="91"/>
        <v>1.9489247311827957E-2</v>
      </c>
      <c r="AH109" s="8">
        <f>+AH103/AH105</f>
        <v>6.2500000000000003E-3</v>
      </c>
      <c r="AI109" s="8">
        <f>+AI103/AI105</f>
        <v>0</v>
      </c>
      <c r="AJ109" s="8">
        <f>+AJ103/AJ105</f>
        <v>0</v>
      </c>
      <c r="AK109" s="8">
        <f>+AK103/AK105</f>
        <v>0</v>
      </c>
      <c r="AL109" s="8">
        <f>+AL103/AL105</f>
        <v>6.7204301075268818E-3</v>
      </c>
      <c r="AM109" s="8">
        <f t="shared" ref="AM109:AN109" si="92">+AM103/AM105</f>
        <v>0</v>
      </c>
      <c r="AN109" s="8">
        <f t="shared" si="92"/>
        <v>2.4193548387096774E-2</v>
      </c>
      <c r="AO109" s="8"/>
      <c r="AP109" s="8"/>
    </row>
    <row r="110" spans="1:44" ht="15.75" customHeight="1">
      <c r="A110" s="497"/>
      <c r="B110" s="54" t="s">
        <v>150</v>
      </c>
      <c r="C110" s="8"/>
      <c r="D110" s="8">
        <f t="shared" ref="D110:O110" si="93">+D104/D105</f>
        <v>3.2258064516129031E-2</v>
      </c>
      <c r="E110" s="8">
        <f t="shared" si="93"/>
        <v>0.33467261904761908</v>
      </c>
      <c r="F110" s="8">
        <f t="shared" si="93"/>
        <v>2.1505376344086023E-2</v>
      </c>
      <c r="G110" s="8">
        <f t="shared" si="93"/>
        <v>0</v>
      </c>
      <c r="H110" s="8">
        <f t="shared" si="93"/>
        <v>0.54838709677419351</v>
      </c>
      <c r="I110" s="8">
        <f t="shared" si="93"/>
        <v>3.1486111111111111E-2</v>
      </c>
      <c r="J110" s="8">
        <f t="shared" si="93"/>
        <v>1.711309523809524E-2</v>
      </c>
      <c r="K110" s="8">
        <f t="shared" si="93"/>
        <v>4.7222222222222221E-2</v>
      </c>
      <c r="L110" s="8">
        <f t="shared" si="93"/>
        <v>0.26141369047619051</v>
      </c>
      <c r="M110" s="8">
        <f t="shared" si="93"/>
        <v>4.3377192982456146E-2</v>
      </c>
      <c r="N110" s="8">
        <f t="shared" si="93"/>
        <v>6.1063218390804599E-2</v>
      </c>
      <c r="O110" s="8">
        <f t="shared" si="93"/>
        <v>4.5249999999999999E-2</v>
      </c>
      <c r="P110" s="8"/>
      <c r="Q110" s="8">
        <f>+Q104/Q105</f>
        <v>3.5527777777777776E-2</v>
      </c>
      <c r="R110" s="8">
        <f>+R104/R105</f>
        <v>4.8363636363636366E-2</v>
      </c>
      <c r="S110" s="8">
        <f>+S104/SUM($F$41)</f>
        <v>0.49317204301075274</v>
      </c>
      <c r="T110" s="8">
        <f t="shared" ref="T110:AG110" si="94">+T104/T105</f>
        <v>0.10590277777777778</v>
      </c>
      <c r="U110" s="8">
        <f t="shared" si="94"/>
        <v>1.9208333333333334E-2</v>
      </c>
      <c r="V110" s="8">
        <f t="shared" si="94"/>
        <v>5.9611111111111115E-2</v>
      </c>
      <c r="W110" s="8">
        <f t="shared" si="94"/>
        <v>4.951612903225807E-2</v>
      </c>
      <c r="X110" s="8">
        <f t="shared" si="94"/>
        <v>0.34879032258064518</v>
      </c>
      <c r="Y110" s="8">
        <f t="shared" si="94"/>
        <v>1.0180555555555556E-2</v>
      </c>
      <c r="Z110" s="8">
        <f t="shared" si="94"/>
        <v>0.46549731182795695</v>
      </c>
      <c r="AA110" s="8">
        <f t="shared" si="94"/>
        <v>2.9402777777777781E-2</v>
      </c>
      <c r="AB110" s="8">
        <f t="shared" si="94"/>
        <v>0.16666666666666666</v>
      </c>
      <c r="AC110" s="8">
        <f t="shared" si="94"/>
        <v>2.8561827956989246E-2</v>
      </c>
      <c r="AD110" s="8">
        <f t="shared" si="94"/>
        <v>1.0044642857142858E-2</v>
      </c>
      <c r="AE110" s="8">
        <f t="shared" si="94"/>
        <v>2.1236559139784946E-2</v>
      </c>
      <c r="AF110" s="8">
        <f t="shared" si="94"/>
        <v>4.0277777777777777E-3</v>
      </c>
      <c r="AG110" s="8">
        <f t="shared" si="94"/>
        <v>1.1290322580645162E-2</v>
      </c>
      <c r="AH110" s="8">
        <f>+AH104/AH105</f>
        <v>5.6250000000000001E-2</v>
      </c>
      <c r="AI110" s="8">
        <f>+AI104/AI105</f>
        <v>4.9287634408602156E-2</v>
      </c>
      <c r="AJ110" s="8">
        <f>+AJ104/AJ105</f>
        <v>0.11021505376344086</v>
      </c>
      <c r="AK110" s="8">
        <f>+AK104/AK105</f>
        <v>2.1527777777777778E-2</v>
      </c>
      <c r="AL110" s="8">
        <f>+AL104/AL105</f>
        <v>6.9663978494623649E-2</v>
      </c>
      <c r="AM110" s="8">
        <f t="shared" ref="AM110:AN110" si="95">+AM104/AM105</f>
        <v>3.7263888888888888E-2</v>
      </c>
      <c r="AN110" s="8">
        <f t="shared" si="95"/>
        <v>3.5618279569892476E-2</v>
      </c>
      <c r="AO110" s="8"/>
      <c r="AP110" s="8"/>
    </row>
    <row r="111" spans="1:44" ht="15.75" customHeight="1">
      <c r="A111" s="498"/>
      <c r="B111" s="54" t="s">
        <v>60</v>
      </c>
      <c r="C111" s="9"/>
      <c r="D111" s="9">
        <f t="shared" ref="D111:O111" si="96">SUM(D107:D110)</f>
        <v>1.0000000000000004</v>
      </c>
      <c r="E111" s="9">
        <f t="shared" si="96"/>
        <v>1.0003422619047617</v>
      </c>
      <c r="F111" s="9">
        <f t="shared" si="96"/>
        <v>0.99955645161290296</v>
      </c>
      <c r="G111" s="9">
        <f t="shared" si="96"/>
        <v>1</v>
      </c>
      <c r="H111" s="9">
        <f t="shared" si="96"/>
        <v>0.99999999999999956</v>
      </c>
      <c r="I111" s="9">
        <f t="shared" si="96"/>
        <v>0.99999999999999967</v>
      </c>
      <c r="J111" s="9">
        <f t="shared" si="96"/>
        <v>0.99999999999999944</v>
      </c>
      <c r="K111" s="9">
        <f t="shared" si="96"/>
        <v>1</v>
      </c>
      <c r="L111" s="9">
        <f t="shared" si="96"/>
        <v>1</v>
      </c>
      <c r="M111" s="9">
        <f t="shared" si="96"/>
        <v>1</v>
      </c>
      <c r="N111" s="9">
        <f t="shared" si="96"/>
        <v>1</v>
      </c>
      <c r="O111" s="9">
        <f t="shared" si="96"/>
        <v>1</v>
      </c>
      <c r="P111" s="9"/>
      <c r="Q111" s="9">
        <f t="shared" ref="Q111:AG111" si="97">SUM(Q107:Q110)</f>
        <v>1</v>
      </c>
      <c r="R111" s="9">
        <f t="shared" si="97"/>
        <v>1</v>
      </c>
      <c r="S111" s="9">
        <f t="shared" si="97"/>
        <v>1.0000000000000004</v>
      </c>
      <c r="T111" s="9">
        <f t="shared" si="97"/>
        <v>1</v>
      </c>
      <c r="U111" s="9">
        <f t="shared" si="97"/>
        <v>1</v>
      </c>
      <c r="V111" s="9">
        <f t="shared" si="97"/>
        <v>1.0000000000000004</v>
      </c>
      <c r="W111" s="9">
        <f t="shared" si="97"/>
        <v>1</v>
      </c>
      <c r="X111" s="9">
        <f t="shared" si="97"/>
        <v>1</v>
      </c>
      <c r="Y111" s="9">
        <f t="shared" si="97"/>
        <v>0.99999999999999989</v>
      </c>
      <c r="Z111" s="9">
        <f t="shared" si="97"/>
        <v>1</v>
      </c>
      <c r="AA111" s="9">
        <f t="shared" si="97"/>
        <v>1</v>
      </c>
      <c r="AB111" s="9">
        <f t="shared" si="97"/>
        <v>1</v>
      </c>
      <c r="AC111" s="9">
        <f t="shared" si="97"/>
        <v>0.99999999999999978</v>
      </c>
      <c r="AD111" s="9">
        <f t="shared" si="97"/>
        <v>1.0040922619047614</v>
      </c>
      <c r="AE111" s="9">
        <f t="shared" si="97"/>
        <v>1</v>
      </c>
      <c r="AF111" s="9">
        <f t="shared" si="97"/>
        <v>0.99999999999999989</v>
      </c>
      <c r="AG111" s="9">
        <f t="shared" si="97"/>
        <v>1</v>
      </c>
      <c r="AH111" s="9">
        <f>SUM(AH107:AH110)</f>
        <v>1.0013888888888889</v>
      </c>
      <c r="AI111" s="9">
        <f>SUM(AI107:AI110)</f>
        <v>1</v>
      </c>
      <c r="AJ111" s="9">
        <f>SUM(AJ107:AJ110)</f>
        <v>0.99999999999999978</v>
      </c>
      <c r="AK111" s="9">
        <f>SUM(AK107:AK110)</f>
        <v>1</v>
      </c>
      <c r="AL111" s="9">
        <f>SUM(AL107:AL110)</f>
        <v>0.99999999999999978</v>
      </c>
      <c r="AM111" s="9">
        <f t="shared" ref="AM111:AN111" si="98">SUM(AM107:AM110)</f>
        <v>1</v>
      </c>
      <c r="AN111" s="9">
        <f t="shared" si="98"/>
        <v>0.99999999999999978</v>
      </c>
      <c r="AO111" s="9"/>
      <c r="AP111" s="9"/>
    </row>
    <row r="112" spans="1:44" ht="15.75" customHeight="1">
      <c r="A112" s="10" t="s">
        <v>158</v>
      </c>
      <c r="B112" s="20"/>
      <c r="C112" s="32" t="s">
        <v>167</v>
      </c>
      <c r="D112" s="237">
        <v>44197</v>
      </c>
      <c r="E112" s="237">
        <v>44228</v>
      </c>
      <c r="F112" s="237">
        <v>44256</v>
      </c>
      <c r="G112" s="237">
        <v>44287</v>
      </c>
      <c r="H112" s="237">
        <v>44317</v>
      </c>
      <c r="I112" s="237">
        <v>44348</v>
      </c>
      <c r="J112" s="237">
        <v>44378</v>
      </c>
      <c r="K112" s="237">
        <v>44409</v>
      </c>
      <c r="L112" s="237">
        <v>44440</v>
      </c>
      <c r="M112" s="237">
        <v>44470</v>
      </c>
      <c r="N112" s="237">
        <v>44501</v>
      </c>
      <c r="O112" s="237">
        <v>44531</v>
      </c>
      <c r="P112" s="237" t="s">
        <v>229</v>
      </c>
      <c r="Q112" s="237">
        <v>44562</v>
      </c>
      <c r="R112" s="237">
        <v>44593</v>
      </c>
      <c r="S112" s="237">
        <v>44621</v>
      </c>
      <c r="T112" s="237">
        <v>44652</v>
      </c>
      <c r="U112" s="237">
        <v>44682</v>
      </c>
      <c r="V112" s="237">
        <v>44713</v>
      </c>
      <c r="W112" s="237">
        <v>44743</v>
      </c>
      <c r="X112" s="237">
        <v>44774</v>
      </c>
      <c r="Y112" s="237">
        <v>44805</v>
      </c>
      <c r="Z112" s="237">
        <v>44835</v>
      </c>
      <c r="AA112" s="237">
        <v>44866</v>
      </c>
      <c r="AB112" s="237">
        <v>44896</v>
      </c>
      <c r="AC112" s="237">
        <v>44927</v>
      </c>
      <c r="AD112" s="237">
        <v>44958</v>
      </c>
      <c r="AE112" s="237">
        <v>44986</v>
      </c>
      <c r="AF112" s="237">
        <v>45017</v>
      </c>
      <c r="AG112" s="237">
        <v>45047</v>
      </c>
      <c r="AH112" s="237">
        <v>45078</v>
      </c>
      <c r="AI112" s="237">
        <v>45108</v>
      </c>
      <c r="AJ112" s="237">
        <v>45139</v>
      </c>
      <c r="AK112" s="237">
        <v>45170</v>
      </c>
      <c r="AL112" s="237">
        <v>45200</v>
      </c>
      <c r="AM112" s="237">
        <v>45231</v>
      </c>
      <c r="AN112" s="237">
        <v>45261</v>
      </c>
      <c r="AO112" s="32" t="s">
        <v>311</v>
      </c>
      <c r="AP112" s="32" t="s">
        <v>119</v>
      </c>
    </row>
    <row r="113" spans="1:42" ht="15.75" customHeight="1">
      <c r="A113" s="502" t="s">
        <v>20</v>
      </c>
      <c r="B113" s="51" t="s">
        <v>84</v>
      </c>
      <c r="C113" s="4">
        <v>0.90086363636363631</v>
      </c>
      <c r="D113" s="160">
        <v>0.91532258064516103</v>
      </c>
      <c r="E113" s="178">
        <v>0.91992647058823496</v>
      </c>
      <c r="F113" s="204">
        <v>0.97110215053763405</v>
      </c>
      <c r="G113" s="204">
        <v>0.98750000000000004</v>
      </c>
      <c r="H113" s="3">
        <v>0.96102150537634401</v>
      </c>
      <c r="I113" s="153">
        <v>0.96527777777777801</v>
      </c>
      <c r="J113" s="160">
        <v>0.94910714285714304</v>
      </c>
      <c r="K113" s="160">
        <v>0.93866666666666665</v>
      </c>
      <c r="L113" s="160">
        <v>0.93180059523809522</v>
      </c>
      <c r="M113" s="160">
        <v>0.88596491228070173</v>
      </c>
      <c r="N113" s="160">
        <v>0.94275862068965521</v>
      </c>
      <c r="O113" s="160">
        <v>0.91412499999999997</v>
      </c>
      <c r="P113" s="160">
        <v>0.445277628434886</v>
      </c>
      <c r="Q113" s="160">
        <v>0.40138888888888885</v>
      </c>
      <c r="R113" s="160">
        <v>0</v>
      </c>
      <c r="S113" s="160">
        <v>3.2258064516128997E-2</v>
      </c>
      <c r="T113" s="160">
        <v>0.4455972222222222</v>
      </c>
      <c r="U113" s="160">
        <v>0.41312500000000002</v>
      </c>
      <c r="V113" s="160">
        <v>0.50624999999999998</v>
      </c>
      <c r="W113" s="160">
        <v>6.8548387096774188E-2</v>
      </c>
      <c r="X113" s="160">
        <v>0.76545698924731187</v>
      </c>
      <c r="Y113" s="160">
        <v>0.24258333333333329</v>
      </c>
      <c r="Z113" s="160">
        <v>0.75627688172042995</v>
      </c>
      <c r="AA113" s="160">
        <v>0.75933333333333342</v>
      </c>
      <c r="AB113" s="160">
        <v>0.95251344086021505</v>
      </c>
      <c r="AC113" s="160">
        <v>0.92595430107526899</v>
      </c>
      <c r="AD113" s="160">
        <v>0.106919642857143</v>
      </c>
      <c r="AE113" s="160">
        <v>0.61875000000000002</v>
      </c>
      <c r="AF113" s="160">
        <v>0.44166666666666665</v>
      </c>
      <c r="AG113" s="160">
        <v>0.92661290322580636</v>
      </c>
      <c r="AH113" s="160">
        <v>0.85249999999999981</v>
      </c>
      <c r="AI113" s="160">
        <v>0.9336021505376344</v>
      </c>
      <c r="AJ113" s="160">
        <v>0.90389784946236595</v>
      </c>
      <c r="AK113" s="160">
        <v>0.91548611111111111</v>
      </c>
      <c r="AL113" s="160">
        <v>0.920994623655914</v>
      </c>
      <c r="AM113" s="160">
        <v>0.90326388888888887</v>
      </c>
      <c r="AN113" s="160">
        <v>0.93682795698924703</v>
      </c>
      <c r="AO113" s="4">
        <f>AVERAGE(AC113:AN113)</f>
        <v>0.78220634120583732</v>
      </c>
      <c r="AP113" s="3">
        <v>0.85</v>
      </c>
    </row>
    <row r="114" spans="1:42" ht="15.75" customHeight="1">
      <c r="A114" s="503"/>
      <c r="B114" s="51" t="s">
        <v>141</v>
      </c>
      <c r="C114" s="4">
        <v>0.45643287127383819</v>
      </c>
      <c r="D114" s="161">
        <v>0.231982378854626</v>
      </c>
      <c r="E114" s="169">
        <v>0.44083872858551099</v>
      </c>
      <c r="F114" s="202">
        <v>0.316179930795848</v>
      </c>
      <c r="G114" s="202">
        <v>0.182559774964838</v>
      </c>
      <c r="H114" s="3">
        <v>0.27429370629370597</v>
      </c>
      <c r="I114" s="151">
        <v>0.31810071942446</v>
      </c>
      <c r="J114" s="161">
        <v>0.310755722797115</v>
      </c>
      <c r="K114" s="161">
        <v>0.29956794507575762</v>
      </c>
      <c r="L114" s="161">
        <v>0.29833751217720428</v>
      </c>
      <c r="M114" s="161">
        <v>0.3445379537953796</v>
      </c>
      <c r="N114" s="161">
        <v>0.29200195074372109</v>
      </c>
      <c r="O114" s="161">
        <v>0.45263381801054436</v>
      </c>
      <c r="P114" s="161">
        <v>0.23144489883794381</v>
      </c>
      <c r="Q114" s="161">
        <v>0.11107266435986159</v>
      </c>
      <c r="R114" s="161">
        <v>0</v>
      </c>
      <c r="S114" s="161">
        <v>1.6666666666666701E-2</v>
      </c>
      <c r="T114" s="161">
        <v>0</v>
      </c>
      <c r="U114" s="161">
        <v>0.46958333333333335</v>
      </c>
      <c r="V114" s="161">
        <v>0.46958333333333302</v>
      </c>
      <c r="W114" s="161">
        <v>0.46958333333333335</v>
      </c>
      <c r="X114" s="161">
        <v>0.22686567164179103</v>
      </c>
      <c r="Y114" s="161">
        <v>0.24951334020382462</v>
      </c>
      <c r="Z114" s="161">
        <v>0.30922210176480008</v>
      </c>
      <c r="AA114" s="161">
        <v>0.17771436932982151</v>
      </c>
      <c r="AB114" s="161">
        <v>0.27753397208856029</v>
      </c>
      <c r="AC114" s="161">
        <v>0.30825506960270599</v>
      </c>
      <c r="AD114" s="161">
        <v>0.24328462073764801</v>
      </c>
      <c r="AE114" s="161">
        <v>0.4409253828608668</v>
      </c>
      <c r="AF114" s="161">
        <v>0.1761006289308176</v>
      </c>
      <c r="AG114" s="161">
        <v>0.53394255874673635</v>
      </c>
      <c r="AH114" s="161">
        <v>0.47285760834147939</v>
      </c>
      <c r="AI114" s="161">
        <v>0.55574431327382678</v>
      </c>
      <c r="AJ114" s="161">
        <v>0.59268401486988898</v>
      </c>
      <c r="AK114" s="161">
        <v>0.59259652582871869</v>
      </c>
      <c r="AL114" s="161">
        <v>0.447447535098216</v>
      </c>
      <c r="AM114" s="161">
        <v>0.4070884908126392</v>
      </c>
      <c r="AN114" s="161">
        <v>0.586829268292683</v>
      </c>
      <c r="AO114" s="4">
        <f>AVERAGE(AC114:AN114)</f>
        <v>0.44647966811635226</v>
      </c>
      <c r="AP114" s="3">
        <v>0.85</v>
      </c>
    </row>
    <row r="115" spans="1:42" ht="15.75" customHeight="1">
      <c r="A115" s="503"/>
      <c r="B115" s="51" t="s">
        <v>18</v>
      </c>
      <c r="C115" s="47">
        <v>74.591666666666669</v>
      </c>
      <c r="D115" s="162">
        <v>31.595999999999997</v>
      </c>
      <c r="E115" s="171">
        <v>165.45999999999998</v>
      </c>
      <c r="F115" s="196">
        <v>57.109999999999964</v>
      </c>
      <c r="G115" s="196">
        <v>12.98</v>
      </c>
      <c r="H115" s="5">
        <v>49.03</v>
      </c>
      <c r="I115" s="150">
        <v>221.07999999999998</v>
      </c>
      <c r="J115" s="162">
        <v>39.64</v>
      </c>
      <c r="K115" s="162">
        <v>33.743333333333339</v>
      </c>
      <c r="L115" s="162">
        <v>31.135000000000002</v>
      </c>
      <c r="M115" s="162">
        <v>34.798333333333339</v>
      </c>
      <c r="N115" s="162">
        <v>47.9</v>
      </c>
      <c r="O115" s="162">
        <v>42.558571428571426</v>
      </c>
      <c r="P115" s="162">
        <v>18.175876984126983</v>
      </c>
      <c r="Q115" s="162">
        <v>10.700000000000001</v>
      </c>
      <c r="R115" s="162">
        <v>0</v>
      </c>
      <c r="S115" s="162">
        <v>0.1</v>
      </c>
      <c r="T115" s="150">
        <v>10.054</v>
      </c>
      <c r="U115" s="150">
        <v>26.481666666666658</v>
      </c>
      <c r="V115" s="150">
        <v>65.53</v>
      </c>
      <c r="W115" s="150">
        <v>0</v>
      </c>
      <c r="X115" s="150">
        <v>18.457142857142856</v>
      </c>
      <c r="Y115" s="150">
        <v>8.7159999999999993</v>
      </c>
      <c r="Z115" s="150">
        <v>24.855714285714292</v>
      </c>
      <c r="AA115" s="150">
        <v>13.88</v>
      </c>
      <c r="AB115" s="150">
        <v>39.335999999999999</v>
      </c>
      <c r="AC115" s="150">
        <v>53.090000000000011</v>
      </c>
      <c r="AD115" s="150">
        <v>3.496</v>
      </c>
      <c r="AE115" s="150">
        <v>25.372500000000002</v>
      </c>
      <c r="AF115" s="150">
        <v>8</v>
      </c>
      <c r="AG115" s="150">
        <v>46.012500000000003</v>
      </c>
      <c r="AH115" s="150">
        <v>41.462857142857146</v>
      </c>
      <c r="AI115" s="150">
        <v>32.168333333333344</v>
      </c>
      <c r="AJ115" s="150">
        <v>66.429999999999993</v>
      </c>
      <c r="AK115" s="150">
        <v>65.101666666666659</v>
      </c>
      <c r="AL115" s="150">
        <v>38.324999999999989</v>
      </c>
      <c r="AM115" s="150">
        <v>20.36538461538461</v>
      </c>
      <c r="AN115" s="150">
        <v>81.804000000000016</v>
      </c>
      <c r="AO115" s="5">
        <f>AVERAGE(AC115:AN115)</f>
        <v>40.135686813186815</v>
      </c>
      <c r="AP115" s="3">
        <v>0.85</v>
      </c>
    </row>
    <row r="116" spans="1:42" ht="15.75" customHeight="1">
      <c r="A116" s="504"/>
      <c r="B116" s="51" t="s">
        <v>19</v>
      </c>
      <c r="C116" s="47">
        <v>5.2608333333333341</v>
      </c>
      <c r="D116" s="162">
        <v>2.9</v>
      </c>
      <c r="E116" s="171">
        <v>8.67</v>
      </c>
      <c r="F116" s="196">
        <v>3.375</v>
      </c>
      <c r="G116" s="196">
        <v>2.5</v>
      </c>
      <c r="H116" s="5">
        <v>0.75</v>
      </c>
      <c r="I116" s="150">
        <v>5.5</v>
      </c>
      <c r="J116" s="162">
        <v>2.1800000000000002</v>
      </c>
      <c r="K116" s="162">
        <v>2.1383333333333332</v>
      </c>
      <c r="L116" s="162">
        <v>1.7216666666666667</v>
      </c>
      <c r="M116" s="162">
        <v>8.9166666666666661</v>
      </c>
      <c r="N116" s="162">
        <v>1.875</v>
      </c>
      <c r="O116" s="162">
        <v>4.8685714285714283</v>
      </c>
      <c r="P116" s="162">
        <v>111.17239285714287</v>
      </c>
      <c r="Q116" s="162">
        <v>143.66666666666666</v>
      </c>
      <c r="R116" s="162">
        <v>220</v>
      </c>
      <c r="S116" s="162">
        <v>186</v>
      </c>
      <c r="T116" s="150">
        <v>79.834000000000003</v>
      </c>
      <c r="U116" s="150">
        <v>65.591666666666669</v>
      </c>
      <c r="V116" s="150">
        <v>113.16666666666667</v>
      </c>
      <c r="W116" s="150">
        <v>346.5</v>
      </c>
      <c r="X116" s="150">
        <v>23.357142857142858</v>
      </c>
      <c r="Y116" s="150">
        <v>109.06800000000001</v>
      </c>
      <c r="Z116" s="150">
        <v>24.332857142857144</v>
      </c>
      <c r="AA116" s="150">
        <v>21.385714285714283</v>
      </c>
      <c r="AB116" s="150">
        <v>1.1659999999999999</v>
      </c>
      <c r="AC116" s="150">
        <v>5.0225000000000009</v>
      </c>
      <c r="AD116" s="150">
        <v>120.03</v>
      </c>
      <c r="AE116" s="150">
        <v>33.831250000000004</v>
      </c>
      <c r="AF116" s="150">
        <v>57.428571428571431</v>
      </c>
      <c r="AG116" s="150">
        <v>1.45</v>
      </c>
      <c r="AH116" s="150">
        <v>10.171428571428573</v>
      </c>
      <c r="AI116" s="150">
        <v>2.5333333333333337</v>
      </c>
      <c r="AJ116" s="150">
        <v>3.5833333333333335</v>
      </c>
      <c r="AK116" s="150">
        <v>1.7249999999999999</v>
      </c>
      <c r="AL116" s="150">
        <v>3.0662499999999997</v>
      </c>
      <c r="AM116" s="150">
        <v>2.5307692307692307</v>
      </c>
      <c r="AN116" s="150">
        <v>4</v>
      </c>
      <c r="AO116" s="5">
        <f>AVERAGE(AC116:AN116)</f>
        <v>20.447702991452996</v>
      </c>
      <c r="AP116" s="3">
        <v>0.85</v>
      </c>
    </row>
    <row r="117" spans="1:42" ht="15.75" customHeight="1">
      <c r="A117" s="222"/>
      <c r="B117" s="223"/>
      <c r="C117" s="223"/>
      <c r="D117" s="223"/>
      <c r="E117" s="223"/>
      <c r="F117" s="223"/>
      <c r="G117" s="223"/>
      <c r="H117" s="223"/>
      <c r="I117" s="223"/>
      <c r="J117" s="223"/>
      <c r="K117" s="223"/>
      <c r="L117" s="223"/>
      <c r="M117" s="223"/>
      <c r="N117" s="223"/>
      <c r="O117" s="223"/>
      <c r="P117" s="223"/>
      <c r="Q117" s="223"/>
      <c r="R117" s="223"/>
      <c r="S117" s="223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 s="224"/>
    </row>
    <row r="118" spans="1:42" ht="15.75" customHeight="1">
      <c r="A118" s="499" t="s">
        <v>52</v>
      </c>
      <c r="B118" s="53" t="s">
        <v>142</v>
      </c>
      <c r="C118" s="12"/>
      <c r="D118" s="12">
        <v>0</v>
      </c>
      <c r="E118" s="12">
        <v>39</v>
      </c>
      <c r="F118" s="12">
        <v>0</v>
      </c>
      <c r="G118" s="12">
        <v>0</v>
      </c>
      <c r="H118" s="12">
        <v>20</v>
      </c>
      <c r="I118" s="12">
        <v>19.5</v>
      </c>
      <c r="J118" s="12">
        <v>20</v>
      </c>
      <c r="K118" s="12">
        <v>31.33</v>
      </c>
      <c r="L118" s="12">
        <v>35.5</v>
      </c>
      <c r="M118" s="12">
        <v>24.5</v>
      </c>
      <c r="N118" s="12">
        <v>32.340000000000003</v>
      </c>
      <c r="O118" s="12">
        <v>30</v>
      </c>
      <c r="P118" s="12"/>
      <c r="Q118" s="12">
        <v>0</v>
      </c>
      <c r="R118" s="12">
        <v>0</v>
      </c>
      <c r="S118" s="12">
        <v>0</v>
      </c>
      <c r="T118" s="12">
        <v>0</v>
      </c>
      <c r="U118" s="12">
        <v>24</v>
      </c>
      <c r="V118" s="12">
        <v>11</v>
      </c>
      <c r="W118" s="12">
        <v>0</v>
      </c>
      <c r="X118" s="12">
        <v>0</v>
      </c>
      <c r="Y118" s="12">
        <v>0</v>
      </c>
      <c r="Z118" s="12">
        <v>11</v>
      </c>
      <c r="AA118" s="12">
        <v>12</v>
      </c>
      <c r="AB118" s="12">
        <v>29.5</v>
      </c>
      <c r="AC118" s="12">
        <v>32</v>
      </c>
      <c r="AD118" s="12">
        <v>0</v>
      </c>
      <c r="AE118" s="12">
        <v>12</v>
      </c>
      <c r="AF118" s="12">
        <v>0</v>
      </c>
      <c r="AG118" s="12">
        <v>38</v>
      </c>
      <c r="AH118" s="12">
        <v>35</v>
      </c>
      <c r="AI118" s="12">
        <v>19</v>
      </c>
      <c r="AJ118" s="12">
        <v>50</v>
      </c>
      <c r="AK118" s="12">
        <v>50.5</v>
      </c>
      <c r="AL118" s="12">
        <v>34.25</v>
      </c>
      <c r="AM118" s="12">
        <v>27</v>
      </c>
      <c r="AN118" s="12">
        <v>27</v>
      </c>
      <c r="AO118" s="12"/>
      <c r="AP118" s="12"/>
    </row>
    <row r="119" spans="1:42" ht="15.75" customHeight="1">
      <c r="A119" s="500"/>
      <c r="B119" s="53" t="s">
        <v>143</v>
      </c>
      <c r="C119" s="12"/>
      <c r="D119" s="12">
        <v>48.5</v>
      </c>
      <c r="E119" s="12">
        <v>0</v>
      </c>
      <c r="F119" s="12">
        <v>8</v>
      </c>
      <c r="G119" s="12">
        <v>9</v>
      </c>
      <c r="H119" s="12">
        <v>6</v>
      </c>
      <c r="I119" s="12">
        <v>0</v>
      </c>
      <c r="J119" s="12">
        <v>2</v>
      </c>
      <c r="K119" s="12">
        <v>0</v>
      </c>
      <c r="L119" s="12">
        <v>0</v>
      </c>
      <c r="M119" s="12">
        <v>0</v>
      </c>
      <c r="N119" s="12">
        <v>0</v>
      </c>
      <c r="O119" s="12">
        <v>0</v>
      </c>
      <c r="P119" s="12"/>
      <c r="Q119" s="12">
        <v>0</v>
      </c>
      <c r="R119" s="12">
        <v>0</v>
      </c>
      <c r="S119" s="12">
        <v>0</v>
      </c>
      <c r="T119" s="12">
        <v>0</v>
      </c>
      <c r="U119" s="12">
        <v>5</v>
      </c>
      <c r="V119" s="12">
        <v>29</v>
      </c>
      <c r="W119" s="12">
        <v>4</v>
      </c>
      <c r="X119" s="12">
        <v>11</v>
      </c>
      <c r="Y119" s="12">
        <v>0</v>
      </c>
      <c r="Z119" s="12">
        <v>0</v>
      </c>
      <c r="AA119" s="12">
        <v>11.58</v>
      </c>
      <c r="AB119" s="12">
        <v>0</v>
      </c>
      <c r="AC119" s="12">
        <v>3</v>
      </c>
      <c r="AD119" s="12">
        <v>0</v>
      </c>
      <c r="AE119" s="12">
        <v>1</v>
      </c>
      <c r="AF119" s="12">
        <v>0</v>
      </c>
      <c r="AG119" s="12">
        <v>5</v>
      </c>
      <c r="AH119" s="12">
        <v>0</v>
      </c>
      <c r="AI119" s="12">
        <v>0</v>
      </c>
      <c r="AJ119" s="12">
        <v>0</v>
      </c>
      <c r="AK119" s="12">
        <v>0</v>
      </c>
      <c r="AL119" s="12">
        <v>0</v>
      </c>
      <c r="AM119" s="12">
        <v>9.75</v>
      </c>
      <c r="AN119" s="12">
        <v>0</v>
      </c>
      <c r="AO119" s="12"/>
      <c r="AP119" s="12"/>
    </row>
    <row r="120" spans="1:42" ht="15.75" customHeight="1">
      <c r="A120" s="500"/>
      <c r="B120" s="53" t="s">
        <v>144</v>
      </c>
      <c r="C120" s="12"/>
      <c r="D120" s="12">
        <v>14.5</v>
      </c>
      <c r="E120" s="12">
        <v>15</v>
      </c>
      <c r="F120" s="12">
        <v>13.5</v>
      </c>
      <c r="G120" s="12">
        <v>0.3</v>
      </c>
      <c r="H120" s="12">
        <v>3</v>
      </c>
      <c r="I120" s="12">
        <v>5.5</v>
      </c>
      <c r="J120" s="12">
        <v>10.9</v>
      </c>
      <c r="K120" s="12">
        <v>12.83</v>
      </c>
      <c r="L120" s="12">
        <v>10.33</v>
      </c>
      <c r="M120" s="12">
        <v>53.5</v>
      </c>
      <c r="N120" s="12">
        <v>7.5</v>
      </c>
      <c r="O120" s="12">
        <v>32</v>
      </c>
      <c r="P120" s="12"/>
      <c r="Q120" s="12">
        <v>431</v>
      </c>
      <c r="R120" s="12">
        <v>660</v>
      </c>
      <c r="S120" s="12">
        <v>720</v>
      </c>
      <c r="T120" s="12">
        <v>399.17</v>
      </c>
      <c r="U120" s="12">
        <v>393.55</v>
      </c>
      <c r="V120" s="12">
        <v>315.5</v>
      </c>
      <c r="W120" s="12">
        <v>693</v>
      </c>
      <c r="X120" s="12">
        <v>163.5</v>
      </c>
      <c r="Y120" s="12">
        <v>545.34</v>
      </c>
      <c r="Z120" s="12">
        <v>170.33</v>
      </c>
      <c r="AA120" s="12">
        <v>149.69999999999999</v>
      </c>
      <c r="AB120" s="12">
        <v>5.83</v>
      </c>
      <c r="AC120" s="12">
        <v>20.090000000000003</v>
      </c>
      <c r="AD120" s="12">
        <v>600.15</v>
      </c>
      <c r="AE120" s="12">
        <v>270.65000000000003</v>
      </c>
      <c r="AF120" s="12">
        <v>402</v>
      </c>
      <c r="AG120" s="12">
        <v>11.6</v>
      </c>
      <c r="AH120" s="12">
        <v>71.2</v>
      </c>
      <c r="AI120" s="12">
        <v>30.400000000000002</v>
      </c>
      <c r="AJ120" s="12">
        <v>21.5</v>
      </c>
      <c r="AK120" s="12">
        <v>10.35</v>
      </c>
      <c r="AL120" s="12">
        <v>24.529999999999998</v>
      </c>
      <c r="AM120" s="12">
        <v>32.9</v>
      </c>
      <c r="AN120" s="12">
        <v>20</v>
      </c>
      <c r="AO120" s="12"/>
      <c r="AP120" s="12"/>
    </row>
    <row r="121" spans="1:42" ht="15.75" customHeight="1">
      <c r="A121" s="500"/>
      <c r="B121" s="53" t="s">
        <v>145</v>
      </c>
      <c r="C121" s="12"/>
      <c r="D121" s="12">
        <v>744</v>
      </c>
      <c r="E121" s="12">
        <v>672</v>
      </c>
      <c r="F121" s="12">
        <v>744</v>
      </c>
      <c r="G121" s="12">
        <v>720</v>
      </c>
      <c r="H121" s="12">
        <v>744</v>
      </c>
      <c r="I121" s="12">
        <v>720</v>
      </c>
      <c r="J121" s="12">
        <v>672</v>
      </c>
      <c r="K121" s="12">
        <v>720</v>
      </c>
      <c r="L121" s="12">
        <v>672</v>
      </c>
      <c r="M121" s="12">
        <v>684</v>
      </c>
      <c r="N121" s="12">
        <v>696</v>
      </c>
      <c r="O121" s="12">
        <v>720</v>
      </c>
      <c r="P121" s="12"/>
      <c r="Q121" s="12">
        <v>720</v>
      </c>
      <c r="R121" s="12">
        <v>660</v>
      </c>
      <c r="S121" s="12">
        <v>744</v>
      </c>
      <c r="T121" s="12">
        <v>720</v>
      </c>
      <c r="U121" s="12">
        <v>720</v>
      </c>
      <c r="V121" s="12">
        <v>720</v>
      </c>
      <c r="W121" s="12">
        <v>744</v>
      </c>
      <c r="X121" s="12">
        <v>744</v>
      </c>
      <c r="Y121" s="12">
        <v>720</v>
      </c>
      <c r="Z121" s="12">
        <v>744</v>
      </c>
      <c r="AA121" s="12">
        <v>720</v>
      </c>
      <c r="AB121" s="12">
        <v>744</v>
      </c>
      <c r="AC121" s="12">
        <v>744</v>
      </c>
      <c r="AD121" s="12">
        <v>672</v>
      </c>
      <c r="AE121" s="12">
        <v>744</v>
      </c>
      <c r="AF121" s="12">
        <v>720</v>
      </c>
      <c r="AG121" s="12">
        <v>744</v>
      </c>
      <c r="AH121" s="12">
        <v>720</v>
      </c>
      <c r="AI121" s="12">
        <v>744</v>
      </c>
      <c r="AJ121" s="12">
        <v>744</v>
      </c>
      <c r="AK121" s="12">
        <v>720</v>
      </c>
      <c r="AL121" s="12">
        <v>744</v>
      </c>
      <c r="AM121" s="12">
        <v>720</v>
      </c>
      <c r="AN121" s="12">
        <v>744</v>
      </c>
      <c r="AO121" s="12"/>
      <c r="AP121" s="12"/>
    </row>
    <row r="122" spans="1:42" ht="21" customHeight="1">
      <c r="A122" s="501"/>
      <c r="B122" s="53" t="s">
        <v>146</v>
      </c>
      <c r="C122" s="12"/>
      <c r="D122" s="122">
        <v>157.97999999999999</v>
      </c>
      <c r="E122" s="134">
        <v>330.91999999999996</v>
      </c>
      <c r="F122" s="134">
        <v>228.43999999999986</v>
      </c>
      <c r="G122" s="201">
        <v>12.98</v>
      </c>
      <c r="H122" s="12">
        <v>196.12</v>
      </c>
      <c r="I122" s="122">
        <v>221.07999999999998</v>
      </c>
      <c r="J122" s="122">
        <v>198.2</v>
      </c>
      <c r="K122" s="122">
        <v>202.46000000000004</v>
      </c>
      <c r="L122" s="122">
        <v>186.81</v>
      </c>
      <c r="M122" s="122">
        <v>208.79000000000002</v>
      </c>
      <c r="N122" s="122">
        <v>191.6</v>
      </c>
      <c r="O122" s="122">
        <v>297.90999999999997</v>
      </c>
      <c r="P122" s="122"/>
      <c r="Q122" s="122">
        <v>32.1</v>
      </c>
      <c r="R122" s="122">
        <v>0</v>
      </c>
      <c r="S122" s="122">
        <v>0.4</v>
      </c>
      <c r="T122" s="164">
        <v>50.27</v>
      </c>
      <c r="U122" s="164">
        <v>158.88999999999996</v>
      </c>
      <c r="V122" s="164">
        <v>196.58</v>
      </c>
      <c r="W122" s="164">
        <v>0</v>
      </c>
      <c r="X122" s="164">
        <v>129.19999999999999</v>
      </c>
      <c r="Y122" s="164">
        <v>43.58</v>
      </c>
      <c r="Z122" s="164">
        <v>173.99000000000004</v>
      </c>
      <c r="AA122" s="164">
        <v>97.160000000000011</v>
      </c>
      <c r="AB122" s="164">
        <v>196.68</v>
      </c>
      <c r="AC122" s="164">
        <v>212.3</v>
      </c>
      <c r="AD122" s="164">
        <v>17.48</v>
      </c>
      <c r="AE122" s="164">
        <v>202.98000000000002</v>
      </c>
      <c r="AF122" s="164">
        <v>56</v>
      </c>
      <c r="AG122" s="164">
        <v>368.1</v>
      </c>
      <c r="AH122" s="164">
        <v>290.24</v>
      </c>
      <c r="AI122" s="164">
        <v>386.0200000000001</v>
      </c>
      <c r="AJ122" s="164">
        <v>398.3</v>
      </c>
      <c r="AK122" s="164">
        <v>390.60999999999996</v>
      </c>
      <c r="AL122" s="164">
        <v>306.3</v>
      </c>
      <c r="AM122" s="164">
        <v>264.74999999999994</v>
      </c>
      <c r="AN122" s="164">
        <v>409.2</v>
      </c>
      <c r="AO122" s="12"/>
      <c r="AP122" s="12"/>
    </row>
    <row r="123" spans="1:42" ht="24.75" customHeight="1">
      <c r="A123" s="496" t="s">
        <v>162</v>
      </c>
      <c r="B123" s="54" t="s">
        <v>147</v>
      </c>
      <c r="C123" s="9"/>
      <c r="D123" s="9">
        <f t="shared" ref="D123:O123" si="99">+D113</f>
        <v>0.91532258064516103</v>
      </c>
      <c r="E123" s="9">
        <f t="shared" si="99"/>
        <v>0.91992647058823496</v>
      </c>
      <c r="F123" s="9">
        <f t="shared" si="99"/>
        <v>0.97110215053763405</v>
      </c>
      <c r="G123" s="9">
        <f t="shared" si="99"/>
        <v>0.98750000000000004</v>
      </c>
      <c r="H123" s="9">
        <f t="shared" si="99"/>
        <v>0.96102150537634401</v>
      </c>
      <c r="I123" s="9">
        <f t="shared" si="99"/>
        <v>0.96527777777777801</v>
      </c>
      <c r="J123" s="9">
        <f t="shared" si="99"/>
        <v>0.94910714285714304</v>
      </c>
      <c r="K123" s="9">
        <f t="shared" si="99"/>
        <v>0.93866666666666665</v>
      </c>
      <c r="L123" s="9">
        <f t="shared" si="99"/>
        <v>0.93180059523809522</v>
      </c>
      <c r="M123" s="9">
        <f t="shared" si="99"/>
        <v>0.88596491228070173</v>
      </c>
      <c r="N123" s="9">
        <f t="shared" si="99"/>
        <v>0.94275862068965521</v>
      </c>
      <c r="O123" s="9">
        <f t="shared" si="99"/>
        <v>0.91412499999999997</v>
      </c>
      <c r="P123" s="9"/>
      <c r="Q123" s="8">
        <f t="shared" ref="Q123:AG123" si="100">+Q113</f>
        <v>0.40138888888888885</v>
      </c>
      <c r="R123" s="8">
        <f t="shared" si="100"/>
        <v>0</v>
      </c>
      <c r="S123" s="8">
        <f t="shared" si="100"/>
        <v>3.2258064516128997E-2</v>
      </c>
      <c r="T123" s="8">
        <f t="shared" si="100"/>
        <v>0.4455972222222222</v>
      </c>
      <c r="U123" s="8">
        <f t="shared" si="100"/>
        <v>0.41312500000000002</v>
      </c>
      <c r="V123" s="8">
        <f t="shared" si="100"/>
        <v>0.50624999999999998</v>
      </c>
      <c r="W123" s="8">
        <f t="shared" si="100"/>
        <v>6.8548387096774188E-2</v>
      </c>
      <c r="X123" s="8">
        <f t="shared" si="100"/>
        <v>0.76545698924731187</v>
      </c>
      <c r="Y123" s="8">
        <f t="shared" si="100"/>
        <v>0.24258333333333329</v>
      </c>
      <c r="Z123" s="8">
        <f t="shared" si="100"/>
        <v>0.75627688172042995</v>
      </c>
      <c r="AA123" s="8">
        <f t="shared" si="100"/>
        <v>0.75933333333333342</v>
      </c>
      <c r="AB123" s="8">
        <f t="shared" si="100"/>
        <v>0.95251344086021505</v>
      </c>
      <c r="AC123" s="8">
        <f t="shared" si="100"/>
        <v>0.92595430107526899</v>
      </c>
      <c r="AD123" s="8">
        <f t="shared" si="100"/>
        <v>0.106919642857143</v>
      </c>
      <c r="AE123" s="8">
        <f t="shared" si="100"/>
        <v>0.61875000000000002</v>
      </c>
      <c r="AF123" s="8">
        <f t="shared" si="100"/>
        <v>0.44166666666666665</v>
      </c>
      <c r="AG123" s="8">
        <f t="shared" si="100"/>
        <v>0.92661290322580636</v>
      </c>
      <c r="AH123" s="8">
        <f>+AH113</f>
        <v>0.85249999999999981</v>
      </c>
      <c r="AI123" s="8">
        <f>+AI113</f>
        <v>0.9336021505376344</v>
      </c>
      <c r="AJ123" s="8">
        <f>+AJ113</f>
        <v>0.90389784946236595</v>
      </c>
      <c r="AK123" s="8">
        <f>+AK113</f>
        <v>0.91548611111111111</v>
      </c>
      <c r="AL123" s="8">
        <f>+AL113</f>
        <v>0.920994623655914</v>
      </c>
      <c r="AM123" s="8">
        <f t="shared" ref="AM123:AN123" si="101">+AM113</f>
        <v>0.90326388888888887</v>
      </c>
      <c r="AN123" s="8">
        <f t="shared" si="101"/>
        <v>0.93682795698924703</v>
      </c>
      <c r="AO123" s="8"/>
      <c r="AP123" s="9"/>
    </row>
    <row r="124" spans="1:42" ht="15.75" customHeight="1">
      <c r="A124" s="497"/>
      <c r="B124" s="54" t="s">
        <v>148</v>
      </c>
      <c r="C124" s="9"/>
      <c r="D124" s="9">
        <f t="shared" ref="D124:O124" si="102">+D118/D121</f>
        <v>0</v>
      </c>
      <c r="E124" s="9">
        <f t="shared" si="102"/>
        <v>5.8035714285714288E-2</v>
      </c>
      <c r="F124" s="9">
        <f t="shared" si="102"/>
        <v>0</v>
      </c>
      <c r="G124" s="9">
        <f t="shared" si="102"/>
        <v>0</v>
      </c>
      <c r="H124" s="9">
        <f t="shared" si="102"/>
        <v>2.6881720430107527E-2</v>
      </c>
      <c r="I124" s="9">
        <f t="shared" si="102"/>
        <v>2.7083333333333334E-2</v>
      </c>
      <c r="J124" s="9">
        <f t="shared" si="102"/>
        <v>2.976190476190476E-2</v>
      </c>
      <c r="K124" s="9">
        <f t="shared" si="102"/>
        <v>4.3513888888888887E-2</v>
      </c>
      <c r="L124" s="9">
        <f t="shared" si="102"/>
        <v>5.2827380952380952E-2</v>
      </c>
      <c r="M124" s="9">
        <f t="shared" si="102"/>
        <v>3.5818713450292396E-2</v>
      </c>
      <c r="N124" s="9">
        <f t="shared" si="102"/>
        <v>4.6465517241379317E-2</v>
      </c>
      <c r="O124" s="9">
        <f t="shared" si="102"/>
        <v>4.1666666666666664E-2</v>
      </c>
      <c r="P124" s="9"/>
      <c r="Q124" s="8">
        <f>+Q118/Q121</f>
        <v>0</v>
      </c>
      <c r="R124" s="8">
        <f>+R118/R121</f>
        <v>0</v>
      </c>
      <c r="S124" s="8">
        <f>+S118/SUM($F$41)</f>
        <v>0</v>
      </c>
      <c r="T124" s="8">
        <f t="shared" ref="T124:AG124" si="103">+T118/T121</f>
        <v>0</v>
      </c>
      <c r="U124" s="8">
        <f t="shared" si="103"/>
        <v>3.3333333333333333E-2</v>
      </c>
      <c r="V124" s="8">
        <f t="shared" si="103"/>
        <v>1.5277777777777777E-2</v>
      </c>
      <c r="W124" s="8">
        <f t="shared" si="103"/>
        <v>0</v>
      </c>
      <c r="X124" s="8">
        <f t="shared" si="103"/>
        <v>0</v>
      </c>
      <c r="Y124" s="8">
        <f t="shared" si="103"/>
        <v>0</v>
      </c>
      <c r="Z124" s="8">
        <f t="shared" si="103"/>
        <v>1.4784946236559141E-2</v>
      </c>
      <c r="AA124" s="8">
        <f t="shared" si="103"/>
        <v>1.6666666666666666E-2</v>
      </c>
      <c r="AB124" s="8">
        <f t="shared" si="103"/>
        <v>3.9650537634408602E-2</v>
      </c>
      <c r="AC124" s="8">
        <f t="shared" si="103"/>
        <v>4.3010752688172046E-2</v>
      </c>
      <c r="AD124" s="8">
        <f t="shared" si="103"/>
        <v>0</v>
      </c>
      <c r="AE124" s="8">
        <f t="shared" si="103"/>
        <v>1.6129032258064516E-2</v>
      </c>
      <c r="AF124" s="8">
        <f t="shared" si="103"/>
        <v>0</v>
      </c>
      <c r="AG124" s="8">
        <f t="shared" si="103"/>
        <v>5.1075268817204304E-2</v>
      </c>
      <c r="AH124" s="8">
        <f>+AH118/AH121</f>
        <v>4.8611111111111112E-2</v>
      </c>
      <c r="AI124" s="8">
        <f>+AI118/AI121</f>
        <v>2.5537634408602152E-2</v>
      </c>
      <c r="AJ124" s="8">
        <f>+AJ118/AJ121</f>
        <v>6.7204301075268813E-2</v>
      </c>
      <c r="AK124" s="8">
        <f>+AK118/AK121</f>
        <v>7.013888888888889E-2</v>
      </c>
      <c r="AL124" s="8">
        <f>+AL118/AL121</f>
        <v>4.6034946236559141E-2</v>
      </c>
      <c r="AM124" s="8">
        <f t="shared" ref="AM124:AN124" si="104">+AM118/AM121</f>
        <v>3.7499999999999999E-2</v>
      </c>
      <c r="AN124" s="8">
        <f t="shared" si="104"/>
        <v>3.6290322580645164E-2</v>
      </c>
      <c r="AO124" s="8"/>
      <c r="AP124" s="9"/>
    </row>
    <row r="125" spans="1:42" ht="15.75" customHeight="1">
      <c r="A125" s="497"/>
      <c r="B125" s="54" t="s">
        <v>149</v>
      </c>
      <c r="C125" s="9"/>
      <c r="D125" s="9">
        <f t="shared" ref="D125:O125" si="105">+D119/D121</f>
        <v>6.518817204301075E-2</v>
      </c>
      <c r="E125" s="9">
        <f t="shared" si="105"/>
        <v>0</v>
      </c>
      <c r="F125" s="9">
        <f t="shared" si="105"/>
        <v>1.0752688172043012E-2</v>
      </c>
      <c r="G125" s="9">
        <f t="shared" si="105"/>
        <v>1.2500000000000001E-2</v>
      </c>
      <c r="H125" s="9">
        <f t="shared" si="105"/>
        <v>8.0645161290322578E-3</v>
      </c>
      <c r="I125" s="9">
        <f t="shared" si="105"/>
        <v>0</v>
      </c>
      <c r="J125" s="9">
        <f t="shared" si="105"/>
        <v>2.976190476190476E-3</v>
      </c>
      <c r="K125" s="9">
        <f t="shared" si="105"/>
        <v>0</v>
      </c>
      <c r="L125" s="9">
        <f t="shared" si="105"/>
        <v>0</v>
      </c>
      <c r="M125" s="9">
        <f t="shared" si="105"/>
        <v>0</v>
      </c>
      <c r="N125" s="9">
        <f t="shared" si="105"/>
        <v>0</v>
      </c>
      <c r="O125" s="9">
        <f t="shared" si="105"/>
        <v>0</v>
      </c>
      <c r="P125" s="9"/>
      <c r="Q125" s="8">
        <f>+Q119/Q121</f>
        <v>0</v>
      </c>
      <c r="R125" s="8">
        <f>+R119/R121</f>
        <v>0</v>
      </c>
      <c r="S125" s="8">
        <f>+S119/SUM($F$41)</f>
        <v>0</v>
      </c>
      <c r="T125" s="8">
        <f t="shared" ref="T125:AG125" si="106">+T119/T121</f>
        <v>0</v>
      </c>
      <c r="U125" s="8">
        <f t="shared" si="106"/>
        <v>6.9444444444444441E-3</v>
      </c>
      <c r="V125" s="8">
        <f t="shared" si="106"/>
        <v>4.027777777777778E-2</v>
      </c>
      <c r="W125" s="8">
        <f t="shared" si="106"/>
        <v>5.3763440860215058E-3</v>
      </c>
      <c r="X125" s="8">
        <f t="shared" si="106"/>
        <v>1.4784946236559141E-2</v>
      </c>
      <c r="Y125" s="8">
        <f t="shared" si="106"/>
        <v>0</v>
      </c>
      <c r="Z125" s="8">
        <f t="shared" si="106"/>
        <v>0</v>
      </c>
      <c r="AA125" s="8">
        <f t="shared" si="106"/>
        <v>1.6083333333333335E-2</v>
      </c>
      <c r="AB125" s="8">
        <f t="shared" si="106"/>
        <v>0</v>
      </c>
      <c r="AC125" s="8">
        <f t="shared" si="106"/>
        <v>4.0322580645161289E-3</v>
      </c>
      <c r="AD125" s="8">
        <f t="shared" si="106"/>
        <v>0</v>
      </c>
      <c r="AE125" s="8">
        <f t="shared" si="106"/>
        <v>1.3440860215053765E-3</v>
      </c>
      <c r="AF125" s="8">
        <f t="shared" si="106"/>
        <v>0</v>
      </c>
      <c r="AG125" s="8">
        <f t="shared" si="106"/>
        <v>6.7204301075268818E-3</v>
      </c>
      <c r="AH125" s="8">
        <f>+AH119/AH121</f>
        <v>0</v>
      </c>
      <c r="AI125" s="8">
        <f>+AI119/AI121</f>
        <v>0</v>
      </c>
      <c r="AJ125" s="8">
        <f>+AJ119/AJ121</f>
        <v>0</v>
      </c>
      <c r="AK125" s="8">
        <f>+AK119/AK121</f>
        <v>0</v>
      </c>
      <c r="AL125" s="8">
        <f>+AL119/AL121</f>
        <v>0</v>
      </c>
      <c r="AM125" s="8">
        <f t="shared" ref="AM125:AN125" si="107">+AM119/AM121</f>
        <v>1.3541666666666667E-2</v>
      </c>
      <c r="AN125" s="8">
        <f t="shared" si="107"/>
        <v>0</v>
      </c>
      <c r="AO125" s="8"/>
      <c r="AP125" s="9"/>
    </row>
    <row r="126" spans="1:42" ht="15.75" customHeight="1">
      <c r="A126" s="497"/>
      <c r="B126" s="54" t="s">
        <v>150</v>
      </c>
      <c r="C126" s="9"/>
      <c r="D126" s="9">
        <f t="shared" ref="D126:O126" si="108">+D120/D121</f>
        <v>1.9489247311827957E-2</v>
      </c>
      <c r="E126" s="9">
        <f t="shared" si="108"/>
        <v>2.2321428571428572E-2</v>
      </c>
      <c r="F126" s="9">
        <f t="shared" si="108"/>
        <v>1.8145161290322582E-2</v>
      </c>
      <c r="G126" s="9">
        <f t="shared" si="108"/>
        <v>4.1666666666666664E-4</v>
      </c>
      <c r="H126" s="9">
        <f t="shared" si="108"/>
        <v>4.0322580645161289E-3</v>
      </c>
      <c r="I126" s="9">
        <f t="shared" si="108"/>
        <v>7.6388888888888886E-3</v>
      </c>
      <c r="J126" s="9">
        <f t="shared" si="108"/>
        <v>1.6220238095238097E-2</v>
      </c>
      <c r="K126" s="9">
        <f t="shared" si="108"/>
        <v>1.7819444444444443E-2</v>
      </c>
      <c r="L126" s="9">
        <f t="shared" si="108"/>
        <v>1.5372023809523809E-2</v>
      </c>
      <c r="M126" s="9">
        <f t="shared" si="108"/>
        <v>7.8216374269005851E-2</v>
      </c>
      <c r="N126" s="9">
        <f t="shared" si="108"/>
        <v>1.0775862068965518E-2</v>
      </c>
      <c r="O126" s="9">
        <f t="shared" si="108"/>
        <v>4.4444444444444446E-2</v>
      </c>
      <c r="P126" s="9"/>
      <c r="Q126" s="8">
        <f>+Q120/Q121</f>
        <v>0.59861111111111109</v>
      </c>
      <c r="R126" s="8">
        <f>+R120/R121</f>
        <v>1</v>
      </c>
      <c r="S126" s="8">
        <f>+S120/SUM($F$41)</f>
        <v>0.967741935483871</v>
      </c>
      <c r="T126" s="8">
        <f t="shared" ref="T126:AG126" si="109">+T120/T121</f>
        <v>0.5544027777777778</v>
      </c>
      <c r="U126" s="8">
        <f t="shared" si="109"/>
        <v>0.54659722222222229</v>
      </c>
      <c r="V126" s="8">
        <f t="shared" si="109"/>
        <v>0.43819444444444444</v>
      </c>
      <c r="W126" s="8">
        <f t="shared" si="109"/>
        <v>0.93145161290322576</v>
      </c>
      <c r="X126" s="8">
        <f t="shared" si="109"/>
        <v>0.21975806451612903</v>
      </c>
      <c r="Y126" s="8">
        <f t="shared" si="109"/>
        <v>0.75741666666666674</v>
      </c>
      <c r="Z126" s="8">
        <f t="shared" si="109"/>
        <v>0.22893817204301076</v>
      </c>
      <c r="AA126" s="8">
        <f t="shared" si="109"/>
        <v>0.20791666666666664</v>
      </c>
      <c r="AB126" s="8">
        <f t="shared" si="109"/>
        <v>7.8360215053763435E-3</v>
      </c>
      <c r="AC126" s="8">
        <f t="shared" si="109"/>
        <v>2.7002688172043016E-2</v>
      </c>
      <c r="AD126" s="8">
        <f t="shared" si="109"/>
        <v>0.89308035714285716</v>
      </c>
      <c r="AE126" s="8">
        <f t="shared" si="109"/>
        <v>0.36377688172043016</v>
      </c>
      <c r="AF126" s="8">
        <f t="shared" si="109"/>
        <v>0.55833333333333335</v>
      </c>
      <c r="AG126" s="8">
        <f t="shared" si="109"/>
        <v>1.5591397849462365E-2</v>
      </c>
      <c r="AH126" s="8">
        <f>+AH120/AH121</f>
        <v>9.8888888888888887E-2</v>
      </c>
      <c r="AI126" s="8">
        <f>+AI120/AI121</f>
        <v>4.0860215053763443E-2</v>
      </c>
      <c r="AJ126" s="8">
        <f>+AJ120/AJ121</f>
        <v>2.889784946236559E-2</v>
      </c>
      <c r="AK126" s="8">
        <f>+AK120/AK121</f>
        <v>1.4374999999999999E-2</v>
      </c>
      <c r="AL126" s="8">
        <f>+AL120/AL121</f>
        <v>3.2970430107526878E-2</v>
      </c>
      <c r="AM126" s="8">
        <f t="shared" ref="AM126:AN126" si="110">+AM120/AM121</f>
        <v>4.569444444444444E-2</v>
      </c>
      <c r="AN126" s="8">
        <f t="shared" si="110"/>
        <v>2.6881720430107527E-2</v>
      </c>
      <c r="AO126" s="8"/>
      <c r="AP126" s="9"/>
    </row>
    <row r="127" spans="1:42" ht="14.4">
      <c r="A127" s="498"/>
      <c r="B127" s="54" t="s">
        <v>60</v>
      </c>
      <c r="C127" s="9"/>
      <c r="D127" s="9">
        <f t="shared" ref="D127:O127" si="111">SUM(D123:D126)</f>
        <v>0.99999999999999978</v>
      </c>
      <c r="E127" s="9">
        <f t="shared" si="111"/>
        <v>1.0002836134453779</v>
      </c>
      <c r="F127" s="9">
        <f t="shared" si="111"/>
        <v>0.99999999999999967</v>
      </c>
      <c r="G127" s="9">
        <f t="shared" si="111"/>
        <v>1.0004166666666667</v>
      </c>
      <c r="H127" s="9">
        <f t="shared" si="111"/>
        <v>0.99999999999999989</v>
      </c>
      <c r="I127" s="9">
        <f t="shared" si="111"/>
        <v>1.0000000000000002</v>
      </c>
      <c r="J127" s="9">
        <f t="shared" si="111"/>
        <v>0.99806547619047636</v>
      </c>
      <c r="K127" s="9">
        <f t="shared" si="111"/>
        <v>1</v>
      </c>
      <c r="L127" s="9">
        <f t="shared" si="111"/>
        <v>1</v>
      </c>
      <c r="M127" s="9">
        <f t="shared" si="111"/>
        <v>1</v>
      </c>
      <c r="N127" s="9">
        <f t="shared" si="111"/>
        <v>1</v>
      </c>
      <c r="O127" s="9">
        <f t="shared" si="111"/>
        <v>1.0002361111111111</v>
      </c>
      <c r="P127" s="9"/>
      <c r="Q127" s="9">
        <f t="shared" ref="Q127:AG127" si="112">SUM(Q123:Q126)</f>
        <v>1</v>
      </c>
      <c r="R127" s="9">
        <f t="shared" si="112"/>
        <v>1</v>
      </c>
      <c r="S127" s="9">
        <f t="shared" si="112"/>
        <v>1</v>
      </c>
      <c r="T127" s="9">
        <f t="shared" si="112"/>
        <v>1</v>
      </c>
      <c r="U127" s="9">
        <f t="shared" si="112"/>
        <v>1</v>
      </c>
      <c r="V127" s="9">
        <f t="shared" si="112"/>
        <v>0.99999999999999989</v>
      </c>
      <c r="W127" s="9">
        <f t="shared" si="112"/>
        <v>1.0053763440860215</v>
      </c>
      <c r="X127" s="9">
        <f t="shared" si="112"/>
        <v>1</v>
      </c>
      <c r="Y127" s="9">
        <f t="shared" si="112"/>
        <v>1</v>
      </c>
      <c r="Z127" s="9">
        <f t="shared" si="112"/>
        <v>0.99999999999999978</v>
      </c>
      <c r="AA127" s="9">
        <f t="shared" si="112"/>
        <v>1</v>
      </c>
      <c r="AB127" s="9">
        <f t="shared" si="112"/>
        <v>1</v>
      </c>
      <c r="AC127" s="9">
        <f t="shared" si="112"/>
        <v>1.0000000000000002</v>
      </c>
      <c r="AD127" s="9">
        <f t="shared" si="112"/>
        <v>1.0000000000000002</v>
      </c>
      <c r="AE127" s="9">
        <f t="shared" si="112"/>
        <v>1</v>
      </c>
      <c r="AF127" s="9">
        <f t="shared" si="112"/>
        <v>1</v>
      </c>
      <c r="AG127" s="9">
        <f t="shared" si="112"/>
        <v>0.99999999999999989</v>
      </c>
      <c r="AH127" s="9">
        <f>SUM(AH123:AH126)</f>
        <v>0.99999999999999989</v>
      </c>
      <c r="AI127" s="9">
        <f>SUM(AI123:AI126)</f>
        <v>1</v>
      </c>
      <c r="AJ127" s="9">
        <f>SUM(AJ123:AJ126)</f>
        <v>1.0000000000000002</v>
      </c>
      <c r="AK127" s="9">
        <f>SUM(AK123:AK126)</f>
        <v>1</v>
      </c>
      <c r="AL127" s="9">
        <f>SUM(AL123:AL126)</f>
        <v>1</v>
      </c>
      <c r="AM127" s="9">
        <f t="shared" ref="AM127:AN127" si="113">SUM(AM123:AM126)</f>
        <v>1</v>
      </c>
      <c r="AN127" s="9">
        <f t="shared" si="113"/>
        <v>0.99999999999999967</v>
      </c>
      <c r="AO127" s="9"/>
      <c r="AP127" s="9"/>
    </row>
    <row r="128" spans="1:42" ht="14.4">
      <c r="A128" s="10" t="s">
        <v>235</v>
      </c>
      <c r="B128" s="20"/>
      <c r="C128" s="32"/>
      <c r="D128" s="237"/>
      <c r="E128" s="237"/>
      <c r="F128" s="237"/>
      <c r="G128" s="237"/>
      <c r="H128" s="237"/>
      <c r="I128" s="237"/>
      <c r="J128" s="237"/>
      <c r="K128" s="237"/>
      <c r="L128" s="237"/>
      <c r="M128" s="237"/>
      <c r="N128" s="237"/>
      <c r="O128" s="237"/>
      <c r="P128" s="237" t="s">
        <v>229</v>
      </c>
      <c r="Q128" s="237">
        <v>44562</v>
      </c>
      <c r="R128" s="237">
        <v>44593</v>
      </c>
      <c r="S128" s="237">
        <v>44621</v>
      </c>
      <c r="T128" s="237">
        <v>44652</v>
      </c>
      <c r="U128" s="237">
        <v>44682</v>
      </c>
      <c r="V128" s="237">
        <v>44713</v>
      </c>
      <c r="W128" s="237">
        <v>44743</v>
      </c>
      <c r="X128" s="237">
        <v>44774</v>
      </c>
      <c r="Y128" s="237">
        <v>44805</v>
      </c>
      <c r="Z128" s="237">
        <v>44835</v>
      </c>
      <c r="AA128" s="237">
        <v>44866</v>
      </c>
      <c r="AB128" s="237">
        <v>44896</v>
      </c>
      <c r="AC128" s="237">
        <v>44927</v>
      </c>
      <c r="AD128" s="237">
        <v>44958</v>
      </c>
      <c r="AE128" s="237">
        <v>44986</v>
      </c>
      <c r="AF128" s="237">
        <v>45017</v>
      </c>
      <c r="AG128" s="237">
        <v>45047</v>
      </c>
      <c r="AH128" s="237">
        <v>45078</v>
      </c>
      <c r="AI128" s="237">
        <v>45108</v>
      </c>
      <c r="AJ128" s="237">
        <v>45139</v>
      </c>
      <c r="AK128" s="237">
        <v>45170</v>
      </c>
      <c r="AL128" s="237">
        <v>45200</v>
      </c>
      <c r="AM128" s="237">
        <v>45231</v>
      </c>
      <c r="AN128" s="237">
        <v>45261</v>
      </c>
      <c r="AO128" s="32" t="s">
        <v>311</v>
      </c>
      <c r="AP128" s="32" t="s">
        <v>119</v>
      </c>
    </row>
    <row r="129" spans="1:42" ht="14.4">
      <c r="A129" s="502" t="s">
        <v>20</v>
      </c>
      <c r="B129" s="51" t="s">
        <v>84</v>
      </c>
      <c r="C129" s="272"/>
      <c r="D129" s="273"/>
      <c r="E129" s="274"/>
      <c r="F129" s="274"/>
      <c r="G129" s="274"/>
      <c r="H129" s="275"/>
      <c r="I129" s="276"/>
      <c r="J129" s="273"/>
      <c r="K129" s="273"/>
      <c r="L129" s="273"/>
      <c r="M129" s="273"/>
      <c r="N129" s="273"/>
      <c r="O129" s="273"/>
      <c r="P129" s="277">
        <v>0.86772909517272923</v>
      </c>
      <c r="Q129" s="277"/>
      <c r="R129" s="264">
        <v>0.33921985815602801</v>
      </c>
      <c r="S129" s="160"/>
      <c r="T129" s="160"/>
      <c r="U129" s="160"/>
      <c r="V129" s="160">
        <v>0.97476388888888899</v>
      </c>
      <c r="W129" s="160">
        <v>0.98499999999999999</v>
      </c>
      <c r="X129" s="160">
        <v>0.90177419354838706</v>
      </c>
      <c r="Y129" s="160">
        <v>0.91088888888888886</v>
      </c>
      <c r="Z129" s="160">
        <v>0.92204301075268813</v>
      </c>
      <c r="AA129" s="160">
        <v>0.96493055555555562</v>
      </c>
      <c r="AB129" s="160">
        <v>0.94321236559139787</v>
      </c>
      <c r="AC129" s="160">
        <v>0.80155913978494597</v>
      </c>
      <c r="AD129" s="160">
        <v>0.900535714285714</v>
      </c>
      <c r="AE129" s="160">
        <v>0.92126344086021505</v>
      </c>
      <c r="AF129" s="160">
        <v>0.91416666666666668</v>
      </c>
      <c r="AG129" s="160">
        <v>0.91948924731182802</v>
      </c>
      <c r="AH129" s="160">
        <v>0.88663888888888887</v>
      </c>
      <c r="AI129" s="160">
        <v>0.88298387096774189</v>
      </c>
      <c r="AJ129" s="160">
        <v>0.92338709677419395</v>
      </c>
      <c r="AK129" s="160">
        <v>0.84094444444444449</v>
      </c>
      <c r="AL129" s="160">
        <v>0.79138440860215098</v>
      </c>
      <c r="AM129" s="160">
        <v>0.88680555555555562</v>
      </c>
      <c r="AN129" s="160">
        <v>0.93548387096774199</v>
      </c>
      <c r="AO129" s="4">
        <f>AVERAGE(AC129:AN129)</f>
        <v>0.88372019542584068</v>
      </c>
      <c r="AP129" s="3">
        <v>0.85</v>
      </c>
    </row>
    <row r="130" spans="1:42" ht="14.4">
      <c r="A130" s="503"/>
      <c r="B130" s="51" t="s">
        <v>141</v>
      </c>
      <c r="C130" s="272"/>
      <c r="D130" s="278"/>
      <c r="E130" s="279"/>
      <c r="F130" s="279"/>
      <c r="G130" s="279"/>
      <c r="H130" s="275"/>
      <c r="I130" s="280"/>
      <c r="J130" s="278"/>
      <c r="K130" s="278"/>
      <c r="L130" s="278"/>
      <c r="M130" s="278"/>
      <c r="N130" s="278"/>
      <c r="O130" s="278"/>
      <c r="P130" s="281">
        <v>0.38701935123395426</v>
      </c>
      <c r="Q130" s="281"/>
      <c r="R130" s="265">
        <v>0.16203219736567001</v>
      </c>
      <c r="S130" s="161"/>
      <c r="T130" s="161"/>
      <c r="U130" s="161"/>
      <c r="V130" s="161">
        <v>0.50479460838094703</v>
      </c>
      <c r="W130" s="161">
        <v>0.35670182555780899</v>
      </c>
      <c r="X130" s="161">
        <v>0.40103141954331373</v>
      </c>
      <c r="Y130" s="161">
        <v>0.45654427909246165</v>
      </c>
      <c r="Z130" s="161">
        <v>0.49504373177842576</v>
      </c>
      <c r="AA130" s="161">
        <v>0.39496221662468506</v>
      </c>
      <c r="AB130" s="161">
        <v>0.32504453152832208</v>
      </c>
      <c r="AC130" s="161">
        <v>0.51888121269032095</v>
      </c>
      <c r="AD130" s="161">
        <v>0.53635402207680605</v>
      </c>
      <c r="AE130" s="161">
        <v>0.45322575938840431</v>
      </c>
      <c r="AF130" s="161">
        <v>0.41140990580370695</v>
      </c>
      <c r="AG130" s="161">
        <v>0.45753544803391316</v>
      </c>
      <c r="AH130" s="161">
        <v>0.47467025909332994</v>
      </c>
      <c r="AI130" s="161">
        <v>0.423935214783694</v>
      </c>
      <c r="AJ130" s="161">
        <v>0.44914119359534199</v>
      </c>
      <c r="AK130" s="161">
        <v>0.39720552289092997</v>
      </c>
      <c r="AL130" s="161">
        <v>0.53214218991491002</v>
      </c>
      <c r="AM130" s="161">
        <v>0.44267815191855908</v>
      </c>
      <c r="AN130" s="161">
        <v>0.52889367816092003</v>
      </c>
      <c r="AO130" s="4">
        <f>AVERAGE(AC130:AN130)</f>
        <v>0.46883937986256979</v>
      </c>
      <c r="AP130" s="3">
        <v>0.85</v>
      </c>
    </row>
    <row r="131" spans="1:42" ht="14.4">
      <c r="A131" s="503"/>
      <c r="B131" s="51" t="s">
        <v>18</v>
      </c>
      <c r="C131" s="282"/>
      <c r="D131" s="283"/>
      <c r="E131" s="284"/>
      <c r="F131" s="284"/>
      <c r="G131" s="284"/>
      <c r="H131" s="285"/>
      <c r="I131" s="286"/>
      <c r="J131" s="283"/>
      <c r="K131" s="283"/>
      <c r="L131" s="283"/>
      <c r="M131" s="283"/>
      <c r="N131" s="283"/>
      <c r="O131" s="283"/>
      <c r="P131" s="287">
        <v>102.84871626984128</v>
      </c>
      <c r="Q131" s="287"/>
      <c r="R131" s="266">
        <v>7.75</v>
      </c>
      <c r="S131" s="162"/>
      <c r="T131" s="150"/>
      <c r="U131" s="150"/>
      <c r="V131" s="150">
        <v>70.855999999999966</v>
      </c>
      <c r="W131" s="150">
        <v>132</v>
      </c>
      <c r="X131" s="150">
        <v>67.265000000000001</v>
      </c>
      <c r="Y131" s="150">
        <v>42.774285714285725</v>
      </c>
      <c r="Z131" s="150">
        <v>339.60000000000008</v>
      </c>
      <c r="AA131" s="150">
        <v>137.19999999999999</v>
      </c>
      <c r="AB131" s="150">
        <v>25.344444444444445</v>
      </c>
      <c r="AC131" s="150">
        <v>25.786666666666672</v>
      </c>
      <c r="AD131" s="150">
        <v>64.915999999999997</v>
      </c>
      <c r="AE131" s="150">
        <v>38.831250000000011</v>
      </c>
      <c r="AF131" s="150">
        <v>54.157999999999994</v>
      </c>
      <c r="AG131" s="150">
        <v>78.25</v>
      </c>
      <c r="AH131" s="150">
        <v>21.644285714285711</v>
      </c>
      <c r="AI131" s="150">
        <v>14.657894736842104</v>
      </c>
      <c r="AJ131" s="150">
        <v>34.284444444444439</v>
      </c>
      <c r="AK131" s="150">
        <v>26.722222222222221</v>
      </c>
      <c r="AL131" s="150">
        <v>34.813333333333325</v>
      </c>
      <c r="AM131" s="150">
        <v>94.216666666666654</v>
      </c>
      <c r="AN131" s="150">
        <v>52.587142857142858</v>
      </c>
      <c r="AO131" s="5">
        <f>AVERAGE(AC131:AN131)</f>
        <v>45.072325553467003</v>
      </c>
      <c r="AP131" s="3">
        <v>0.85</v>
      </c>
    </row>
    <row r="132" spans="1:42" ht="14.4">
      <c r="A132" s="504"/>
      <c r="B132" s="51" t="s">
        <v>19</v>
      </c>
      <c r="C132" s="282"/>
      <c r="D132" s="283"/>
      <c r="E132" s="284"/>
      <c r="F132" s="284"/>
      <c r="G132" s="284"/>
      <c r="H132" s="285"/>
      <c r="I132" s="286"/>
      <c r="J132" s="283"/>
      <c r="K132" s="283"/>
      <c r="L132" s="283"/>
      <c r="M132" s="283"/>
      <c r="N132" s="283"/>
      <c r="O132" s="283"/>
      <c r="P132" s="287">
        <v>15.654324404761907</v>
      </c>
      <c r="Q132" s="287"/>
      <c r="R132" s="266">
        <v>93.17</v>
      </c>
      <c r="S132" s="162"/>
      <c r="T132" s="150"/>
      <c r="U132" s="150"/>
      <c r="V132" s="150">
        <v>0.63400000000000001</v>
      </c>
      <c r="W132" s="150">
        <v>0.5</v>
      </c>
      <c r="X132" s="150">
        <v>2.8125</v>
      </c>
      <c r="Y132" s="150">
        <v>2.951428571428572</v>
      </c>
      <c r="Z132" s="150">
        <v>23.5</v>
      </c>
      <c r="AA132" s="150">
        <v>0.75</v>
      </c>
      <c r="AB132" s="150">
        <v>0.91666666666666663</v>
      </c>
      <c r="AC132" s="150">
        <v>5.5533333333333337</v>
      </c>
      <c r="AD132" s="150">
        <v>5.6340000000000003</v>
      </c>
      <c r="AE132" s="150">
        <v>5.9474999999999998</v>
      </c>
      <c r="AF132" s="150">
        <v>3.46</v>
      </c>
      <c r="AG132" s="150">
        <v>4</v>
      </c>
      <c r="AH132" s="150">
        <v>2.1871428571428573</v>
      </c>
      <c r="AI132" s="150">
        <v>2.2705263157894735</v>
      </c>
      <c r="AJ132" s="150">
        <v>6.333333333333333</v>
      </c>
      <c r="AK132" s="150">
        <v>9.0133333333333336</v>
      </c>
      <c r="AL132" s="150">
        <v>14.467777777777776</v>
      </c>
      <c r="AM132" s="150">
        <v>3.8333333333333335</v>
      </c>
      <c r="AN132" s="150">
        <v>3</v>
      </c>
      <c r="AO132" s="5">
        <f>AVERAGE(AC132:AN132)</f>
        <v>5.4750233570036206</v>
      </c>
      <c r="AP132" s="3">
        <v>0.85</v>
      </c>
    </row>
    <row r="133" spans="1:42" ht="14.4">
      <c r="A133" s="222"/>
      <c r="B133" s="223"/>
      <c r="C133" s="288"/>
      <c r="D133" s="288"/>
      <c r="E133" s="288"/>
      <c r="F133" s="288"/>
      <c r="G133" s="288"/>
      <c r="H133" s="288"/>
      <c r="I133" s="288"/>
      <c r="J133" s="288"/>
      <c r="K133" s="288"/>
      <c r="L133" s="288"/>
      <c r="M133" s="288"/>
      <c r="N133" s="288"/>
      <c r="O133" s="288"/>
      <c r="P133" s="289"/>
      <c r="Q133" s="289"/>
      <c r="R133" s="267"/>
      <c r="S133" s="22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 s="224"/>
    </row>
    <row r="134" spans="1:42" ht="14.4">
      <c r="A134" s="499" t="s">
        <v>52</v>
      </c>
      <c r="B134" s="53" t="s">
        <v>142</v>
      </c>
      <c r="C134" s="290"/>
      <c r="D134" s="290"/>
      <c r="E134" s="290"/>
      <c r="F134" s="290"/>
      <c r="G134" s="290"/>
      <c r="H134" s="290"/>
      <c r="I134" s="290"/>
      <c r="J134" s="290"/>
      <c r="K134" s="290"/>
      <c r="L134" s="290"/>
      <c r="M134" s="290"/>
      <c r="N134" s="290"/>
      <c r="O134" s="290"/>
      <c r="P134" s="291"/>
      <c r="Q134" s="291"/>
      <c r="R134" s="268">
        <v>0</v>
      </c>
      <c r="S134" s="12"/>
      <c r="T134" s="12"/>
      <c r="U134" s="12"/>
      <c r="V134" s="12">
        <v>12.5</v>
      </c>
      <c r="W134" s="12">
        <v>10</v>
      </c>
      <c r="X134" s="12">
        <v>16</v>
      </c>
      <c r="Y134" s="12">
        <v>28</v>
      </c>
      <c r="Z134" s="12">
        <v>25.5</v>
      </c>
      <c r="AA134" s="12">
        <v>22</v>
      </c>
      <c r="AB134" s="12">
        <v>18.5</v>
      </c>
      <c r="AC134" s="12">
        <v>22</v>
      </c>
      <c r="AD134" s="12">
        <v>29</v>
      </c>
      <c r="AE134" s="12">
        <v>10</v>
      </c>
      <c r="AF134" s="12">
        <v>44.5</v>
      </c>
      <c r="AG134" s="12">
        <v>39</v>
      </c>
      <c r="AH134" s="12">
        <v>42</v>
      </c>
      <c r="AI134" s="12">
        <v>43.92</v>
      </c>
      <c r="AJ134" s="12">
        <v>15</v>
      </c>
      <c r="AK134" s="12">
        <v>30</v>
      </c>
      <c r="AL134" s="12">
        <v>24</v>
      </c>
      <c r="AM134" s="12">
        <v>65</v>
      </c>
      <c r="AN134" s="12">
        <v>27</v>
      </c>
      <c r="AO134" s="12"/>
      <c r="AP134" s="12"/>
    </row>
    <row r="135" spans="1:42" ht="14.4">
      <c r="A135" s="500"/>
      <c r="B135" s="53" t="s">
        <v>143</v>
      </c>
      <c r="C135" s="290"/>
      <c r="D135" s="290"/>
      <c r="E135" s="290"/>
      <c r="F135" s="290"/>
      <c r="G135" s="290"/>
      <c r="H135" s="290"/>
      <c r="I135" s="290"/>
      <c r="J135" s="290"/>
      <c r="K135" s="290"/>
      <c r="L135" s="290"/>
      <c r="M135" s="290"/>
      <c r="N135" s="290"/>
      <c r="O135" s="290"/>
      <c r="P135" s="291"/>
      <c r="Q135" s="291"/>
      <c r="R135" s="268">
        <v>0</v>
      </c>
      <c r="S135" s="12"/>
      <c r="T135" s="12"/>
      <c r="U135" s="12"/>
      <c r="V135" s="12">
        <v>5</v>
      </c>
      <c r="W135" s="12">
        <v>0</v>
      </c>
      <c r="X135" s="12">
        <v>61.83</v>
      </c>
      <c r="Y135" s="12">
        <v>15.5</v>
      </c>
      <c r="Z135" s="12">
        <v>9</v>
      </c>
      <c r="AA135" s="12">
        <v>1.75</v>
      </c>
      <c r="AB135" s="12">
        <v>15.5</v>
      </c>
      <c r="AC135" s="12">
        <v>59</v>
      </c>
      <c r="AD135" s="12">
        <v>9.67</v>
      </c>
      <c r="AE135" s="12">
        <v>1</v>
      </c>
      <c r="AF135" s="12">
        <v>0</v>
      </c>
      <c r="AG135" s="12">
        <v>4.9000000000000004</v>
      </c>
      <c r="AH135" s="12">
        <v>21</v>
      </c>
      <c r="AI135" s="12">
        <v>0</v>
      </c>
      <c r="AJ135" s="12">
        <v>0</v>
      </c>
      <c r="AK135" s="12">
        <v>3.4</v>
      </c>
      <c r="AL135" s="12">
        <v>1</v>
      </c>
      <c r="AM135" s="12">
        <v>5</v>
      </c>
      <c r="AN135" s="12">
        <v>0</v>
      </c>
      <c r="AO135" s="12"/>
      <c r="AP135" s="12"/>
    </row>
    <row r="136" spans="1:42" ht="14.4">
      <c r="A136" s="500"/>
      <c r="B136" s="53" t="s">
        <v>144</v>
      </c>
      <c r="C136" s="290"/>
      <c r="D136" s="290"/>
      <c r="E136" s="290"/>
      <c r="F136" s="290"/>
      <c r="G136" s="290"/>
      <c r="H136" s="290"/>
      <c r="I136" s="290"/>
      <c r="J136" s="290"/>
      <c r="K136" s="290"/>
      <c r="L136" s="290"/>
      <c r="M136" s="290"/>
      <c r="N136" s="290"/>
      <c r="O136" s="290"/>
      <c r="P136" s="291"/>
      <c r="Q136" s="291"/>
      <c r="R136" s="268">
        <v>372.68</v>
      </c>
      <c r="S136" s="12"/>
      <c r="T136" s="12"/>
      <c r="U136" s="12"/>
      <c r="V136" s="12">
        <v>1</v>
      </c>
      <c r="W136" s="12">
        <v>1</v>
      </c>
      <c r="X136" s="12">
        <v>11.25</v>
      </c>
      <c r="Y136" s="12">
        <v>20.660000000000004</v>
      </c>
      <c r="Z136" s="12">
        <v>23.5</v>
      </c>
      <c r="AA136" s="12">
        <v>1.5</v>
      </c>
      <c r="AB136" s="12">
        <v>8.25</v>
      </c>
      <c r="AC136" s="12">
        <v>66.64</v>
      </c>
      <c r="AD136" s="12">
        <v>28.17</v>
      </c>
      <c r="AE136" s="12">
        <v>47.58</v>
      </c>
      <c r="AF136" s="12">
        <v>17.3</v>
      </c>
      <c r="AG136" s="12">
        <v>16</v>
      </c>
      <c r="AH136" s="12">
        <v>30.620000000000005</v>
      </c>
      <c r="AI136" s="12">
        <v>43.14</v>
      </c>
      <c r="AJ136" s="12">
        <v>57</v>
      </c>
      <c r="AK136" s="12">
        <v>81.12</v>
      </c>
      <c r="AL136" s="12">
        <v>130.20999999999998</v>
      </c>
      <c r="AM136" s="12">
        <v>11.5</v>
      </c>
      <c r="AN136" s="12">
        <v>21</v>
      </c>
      <c r="AO136" s="12"/>
      <c r="AP136" s="12"/>
    </row>
    <row r="137" spans="1:42" ht="14.4">
      <c r="A137" s="500"/>
      <c r="B137" s="53" t="s">
        <v>145</v>
      </c>
      <c r="C137" s="290"/>
      <c r="D137" s="290"/>
      <c r="E137" s="290"/>
      <c r="F137" s="290"/>
      <c r="G137" s="290"/>
      <c r="H137" s="290"/>
      <c r="I137" s="290"/>
      <c r="J137" s="290"/>
      <c r="K137" s="290"/>
      <c r="L137" s="290"/>
      <c r="M137" s="290"/>
      <c r="N137" s="290"/>
      <c r="O137" s="290"/>
      <c r="P137" s="291"/>
      <c r="Q137" s="291"/>
      <c r="R137" s="268">
        <v>564</v>
      </c>
      <c r="S137" s="12"/>
      <c r="T137" s="12"/>
      <c r="U137" s="12"/>
      <c r="V137" s="12">
        <v>720</v>
      </c>
      <c r="W137" s="12">
        <v>744</v>
      </c>
      <c r="X137" s="12">
        <v>744</v>
      </c>
      <c r="Y137" s="12">
        <v>720</v>
      </c>
      <c r="Z137" s="12">
        <v>744</v>
      </c>
      <c r="AA137" s="12">
        <v>720</v>
      </c>
      <c r="AB137" s="12">
        <v>744</v>
      </c>
      <c r="AC137" s="12">
        <v>744</v>
      </c>
      <c r="AD137" s="12">
        <v>672</v>
      </c>
      <c r="AE137" s="12">
        <v>744</v>
      </c>
      <c r="AF137" s="12">
        <v>720</v>
      </c>
      <c r="AG137" s="12">
        <v>744</v>
      </c>
      <c r="AH137" s="12">
        <v>720</v>
      </c>
      <c r="AI137" s="12">
        <v>744</v>
      </c>
      <c r="AJ137" s="12">
        <v>744</v>
      </c>
      <c r="AK137" s="12">
        <v>720</v>
      </c>
      <c r="AL137" s="12">
        <v>744</v>
      </c>
      <c r="AM137" s="12">
        <v>720</v>
      </c>
      <c r="AN137" s="12">
        <v>744</v>
      </c>
      <c r="AO137" s="12"/>
      <c r="AP137" s="12"/>
    </row>
    <row r="138" spans="1:42" ht="14.4">
      <c r="A138" s="501"/>
      <c r="B138" s="53" t="s">
        <v>146</v>
      </c>
      <c r="C138" s="290"/>
      <c r="D138" s="292"/>
      <c r="E138" s="293"/>
      <c r="F138" s="293"/>
      <c r="G138" s="293"/>
      <c r="H138" s="290"/>
      <c r="I138" s="292"/>
      <c r="J138" s="292"/>
      <c r="K138" s="292"/>
      <c r="L138" s="292"/>
      <c r="M138" s="292"/>
      <c r="N138" s="292"/>
      <c r="O138" s="292"/>
      <c r="P138" s="294"/>
      <c r="Q138" s="294"/>
      <c r="R138" s="269">
        <v>372.68</v>
      </c>
      <c r="S138" s="122"/>
      <c r="T138" s="164"/>
      <c r="U138" s="164"/>
      <c r="V138" s="164">
        <v>354.27999999999986</v>
      </c>
      <c r="W138" s="164">
        <v>265.26</v>
      </c>
      <c r="X138" s="164">
        <v>269.06</v>
      </c>
      <c r="Y138" s="164">
        <v>299.42000000000007</v>
      </c>
      <c r="Z138" s="164">
        <v>339.60000000000008</v>
      </c>
      <c r="AA138" s="164">
        <v>274.39999999999998</v>
      </c>
      <c r="AB138" s="164">
        <v>228.1</v>
      </c>
      <c r="AC138" s="164">
        <v>309.44000000000005</v>
      </c>
      <c r="AD138" s="164">
        <v>324.58</v>
      </c>
      <c r="AE138" s="164">
        <v>310.65000000000009</v>
      </c>
      <c r="AF138" s="164">
        <v>270.78999999999996</v>
      </c>
      <c r="AG138" s="164">
        <v>313</v>
      </c>
      <c r="AH138" s="164">
        <v>303.02</v>
      </c>
      <c r="AI138" s="164">
        <v>278.5</v>
      </c>
      <c r="AJ138" s="164">
        <v>308.55999999999995</v>
      </c>
      <c r="AK138" s="164">
        <v>240.5</v>
      </c>
      <c r="AL138" s="164">
        <v>313.26</v>
      </c>
      <c r="AM138" s="164">
        <v>282.64999999999998</v>
      </c>
      <c r="AN138" s="164">
        <v>368.11</v>
      </c>
      <c r="AO138" s="12"/>
      <c r="AP138" s="12"/>
    </row>
    <row r="139" spans="1:42" ht="14.4">
      <c r="A139" s="496" t="s">
        <v>162</v>
      </c>
      <c r="B139" s="54" t="s">
        <v>147</v>
      </c>
      <c r="C139" s="295"/>
      <c r="D139" s="295"/>
      <c r="E139" s="295"/>
      <c r="F139" s="295"/>
      <c r="G139" s="295"/>
      <c r="H139" s="295"/>
      <c r="I139" s="295"/>
      <c r="J139" s="295"/>
      <c r="K139" s="295"/>
      <c r="L139" s="295"/>
      <c r="M139" s="295"/>
      <c r="N139" s="295"/>
      <c r="O139" s="295"/>
      <c r="P139" s="296"/>
      <c r="Q139" s="297">
        <f t="shared" ref="Q139:V139" si="114">+Q129</f>
        <v>0</v>
      </c>
      <c r="R139" s="270">
        <f t="shared" si="114"/>
        <v>0.33921985815602801</v>
      </c>
      <c r="S139" s="8">
        <f t="shared" si="114"/>
        <v>0</v>
      </c>
      <c r="T139" s="8">
        <f t="shared" si="114"/>
        <v>0</v>
      </c>
      <c r="U139" s="8">
        <f t="shared" si="114"/>
        <v>0</v>
      </c>
      <c r="V139" s="8">
        <f t="shared" si="114"/>
        <v>0.97476388888888899</v>
      </c>
      <c r="W139" s="8">
        <f>+W129</f>
        <v>0.98499999999999999</v>
      </c>
      <c r="X139" s="8">
        <f>+X129</f>
        <v>0.90177419354838706</v>
      </c>
      <c r="Y139" s="8">
        <f>+Y129</f>
        <v>0.91088888888888886</v>
      </c>
      <c r="Z139" s="8">
        <f t="shared" ref="Z139:AG139" si="115">+Z129</f>
        <v>0.92204301075268813</v>
      </c>
      <c r="AA139" s="8">
        <f t="shared" si="115"/>
        <v>0.96493055555555562</v>
      </c>
      <c r="AB139" s="8">
        <f t="shared" si="115"/>
        <v>0.94321236559139787</v>
      </c>
      <c r="AC139" s="8">
        <f t="shared" si="115"/>
        <v>0.80155913978494597</v>
      </c>
      <c r="AD139" s="8">
        <f t="shared" si="115"/>
        <v>0.900535714285714</v>
      </c>
      <c r="AE139" s="8">
        <f t="shared" si="115"/>
        <v>0.92126344086021505</v>
      </c>
      <c r="AF139" s="8">
        <f t="shared" si="115"/>
        <v>0.91416666666666668</v>
      </c>
      <c r="AG139" s="8">
        <f t="shared" si="115"/>
        <v>0.91948924731182802</v>
      </c>
      <c r="AH139" s="8">
        <f>+AH129</f>
        <v>0.88663888888888887</v>
      </c>
      <c r="AI139" s="8">
        <f>+AI129</f>
        <v>0.88298387096774189</v>
      </c>
      <c r="AJ139" s="8">
        <f>+AJ129</f>
        <v>0.92338709677419395</v>
      </c>
      <c r="AK139" s="8">
        <f>+AK129</f>
        <v>0.84094444444444449</v>
      </c>
      <c r="AL139" s="8">
        <f>+AL129</f>
        <v>0.79138440860215098</v>
      </c>
      <c r="AM139" s="8">
        <f t="shared" ref="AM139:AN139" si="116">+AM129</f>
        <v>0.88680555555555562</v>
      </c>
      <c r="AN139" s="8">
        <f t="shared" si="116"/>
        <v>0.93548387096774199</v>
      </c>
      <c r="AO139" s="8"/>
      <c r="AP139" s="9"/>
    </row>
    <row r="140" spans="1:42" ht="14.4">
      <c r="A140" s="497"/>
      <c r="B140" s="54" t="s">
        <v>148</v>
      </c>
      <c r="C140" s="295"/>
      <c r="D140" s="295"/>
      <c r="E140" s="295"/>
      <c r="F140" s="295"/>
      <c r="G140" s="295"/>
      <c r="H140" s="295"/>
      <c r="I140" s="295"/>
      <c r="J140" s="295"/>
      <c r="K140" s="295"/>
      <c r="L140" s="295"/>
      <c r="M140" s="295"/>
      <c r="N140" s="295"/>
      <c r="O140" s="295"/>
      <c r="P140" s="296"/>
      <c r="Q140" s="297" t="e">
        <f>+Q134/Q137</f>
        <v>#DIV/0!</v>
      </c>
      <c r="R140" s="270">
        <f>+R134/R137</f>
        <v>0</v>
      </c>
      <c r="S140" s="8">
        <f>+S134/SUM($F$41)</f>
        <v>0</v>
      </c>
      <c r="T140" s="8" t="e">
        <f t="shared" ref="T140:AG140" si="117">+T134/T137</f>
        <v>#DIV/0!</v>
      </c>
      <c r="U140" s="8" t="e">
        <f t="shared" si="117"/>
        <v>#DIV/0!</v>
      </c>
      <c r="V140" s="8">
        <f t="shared" si="117"/>
        <v>1.7361111111111112E-2</v>
      </c>
      <c r="W140" s="8">
        <f t="shared" si="117"/>
        <v>1.3440860215053764E-2</v>
      </c>
      <c r="X140" s="8">
        <f t="shared" si="117"/>
        <v>2.1505376344086023E-2</v>
      </c>
      <c r="Y140" s="8">
        <f t="shared" si="117"/>
        <v>3.888888888888889E-2</v>
      </c>
      <c r="Z140" s="8">
        <f t="shared" si="117"/>
        <v>3.4274193548387094E-2</v>
      </c>
      <c r="AA140" s="8">
        <f t="shared" si="117"/>
        <v>3.0555555555555555E-2</v>
      </c>
      <c r="AB140" s="8">
        <f t="shared" si="117"/>
        <v>2.4865591397849461E-2</v>
      </c>
      <c r="AC140" s="8">
        <f t="shared" si="117"/>
        <v>2.9569892473118281E-2</v>
      </c>
      <c r="AD140" s="8">
        <f t="shared" si="117"/>
        <v>4.3154761904761904E-2</v>
      </c>
      <c r="AE140" s="8">
        <f t="shared" si="117"/>
        <v>1.3440860215053764E-2</v>
      </c>
      <c r="AF140" s="8">
        <f t="shared" si="117"/>
        <v>6.1805555555555558E-2</v>
      </c>
      <c r="AG140" s="8">
        <f t="shared" si="117"/>
        <v>5.2419354838709679E-2</v>
      </c>
      <c r="AH140" s="8">
        <f>+AH134/AH137</f>
        <v>5.8333333333333334E-2</v>
      </c>
      <c r="AI140" s="8">
        <f>+AI134/AI137</f>
        <v>5.9032258064516133E-2</v>
      </c>
      <c r="AJ140" s="8">
        <f>+AJ134/AJ137</f>
        <v>2.0161290322580645E-2</v>
      </c>
      <c r="AK140" s="8">
        <f>+AK134/AK137</f>
        <v>4.1666666666666664E-2</v>
      </c>
      <c r="AL140" s="8">
        <f>+AL134/AL137</f>
        <v>3.2258064516129031E-2</v>
      </c>
      <c r="AM140" s="8">
        <f t="shared" ref="AM140:AN140" si="118">+AM134/AM137</f>
        <v>9.0277777777777776E-2</v>
      </c>
      <c r="AN140" s="8">
        <f t="shared" si="118"/>
        <v>3.6290322580645164E-2</v>
      </c>
      <c r="AO140" s="8"/>
      <c r="AP140" s="9"/>
    </row>
    <row r="141" spans="1:42" ht="14.4">
      <c r="A141" s="497"/>
      <c r="B141" s="54" t="s">
        <v>149</v>
      </c>
      <c r="C141" s="295"/>
      <c r="D141" s="295"/>
      <c r="E141" s="295"/>
      <c r="F141" s="295"/>
      <c r="G141" s="295"/>
      <c r="H141" s="295"/>
      <c r="I141" s="295"/>
      <c r="J141" s="295"/>
      <c r="K141" s="295"/>
      <c r="L141" s="295"/>
      <c r="M141" s="295"/>
      <c r="N141" s="295"/>
      <c r="O141" s="295"/>
      <c r="P141" s="296"/>
      <c r="Q141" s="297" t="e">
        <f>+Q135/Q137</f>
        <v>#DIV/0!</v>
      </c>
      <c r="R141" s="270">
        <f>+R135/R137</f>
        <v>0</v>
      </c>
      <c r="S141" s="8">
        <f>+S135/SUM($F$41)</f>
        <v>0</v>
      </c>
      <c r="T141" s="8" t="e">
        <f t="shared" ref="T141:Y141" si="119">+T135/T137</f>
        <v>#DIV/0!</v>
      </c>
      <c r="U141" s="8" t="e">
        <f t="shared" si="119"/>
        <v>#DIV/0!</v>
      </c>
      <c r="V141" s="8">
        <f t="shared" si="119"/>
        <v>6.9444444444444441E-3</v>
      </c>
      <c r="W141" s="8">
        <f t="shared" si="119"/>
        <v>0</v>
      </c>
      <c r="X141" s="8">
        <f t="shared" si="119"/>
        <v>8.3104838709677414E-2</v>
      </c>
      <c r="Y141" s="8">
        <f t="shared" si="119"/>
        <v>2.1527777777777778E-2</v>
      </c>
      <c r="Z141" s="8">
        <f t="shared" ref="Z141:AG141" si="120">+Z135/Z137</f>
        <v>1.2096774193548387E-2</v>
      </c>
      <c r="AA141" s="8">
        <f t="shared" si="120"/>
        <v>2.4305555555555556E-3</v>
      </c>
      <c r="AB141" s="8">
        <f t="shared" si="120"/>
        <v>2.0833333333333332E-2</v>
      </c>
      <c r="AC141" s="8">
        <f t="shared" si="120"/>
        <v>7.9301075268817203E-2</v>
      </c>
      <c r="AD141" s="8">
        <f t="shared" si="120"/>
        <v>1.4389880952380953E-2</v>
      </c>
      <c r="AE141" s="8">
        <f t="shared" si="120"/>
        <v>1.3440860215053765E-3</v>
      </c>
      <c r="AF141" s="8">
        <f t="shared" si="120"/>
        <v>0</v>
      </c>
      <c r="AG141" s="8">
        <f t="shared" si="120"/>
        <v>6.5860215053763441E-3</v>
      </c>
      <c r="AH141" s="8">
        <f>+AH135/AH137</f>
        <v>2.9166666666666667E-2</v>
      </c>
      <c r="AI141" s="8">
        <f>+AI135/AI137</f>
        <v>0</v>
      </c>
      <c r="AJ141" s="8">
        <f>+AJ135/AJ137</f>
        <v>0</v>
      </c>
      <c r="AK141" s="8">
        <f>+AK135/AK137</f>
        <v>4.7222222222222223E-3</v>
      </c>
      <c r="AL141" s="8">
        <f>+AL135/AL137</f>
        <v>1.3440860215053765E-3</v>
      </c>
      <c r="AM141" s="8">
        <f t="shared" ref="AM141:AN141" si="121">+AM135/AM137</f>
        <v>6.9444444444444441E-3</v>
      </c>
      <c r="AN141" s="8">
        <f t="shared" si="121"/>
        <v>0</v>
      </c>
      <c r="AO141" s="8"/>
      <c r="AP141" s="9"/>
    </row>
    <row r="142" spans="1:42" ht="14.4">
      <c r="A142" s="497"/>
      <c r="B142" s="54" t="s">
        <v>150</v>
      </c>
      <c r="C142" s="295"/>
      <c r="D142" s="295"/>
      <c r="E142" s="295"/>
      <c r="F142" s="295"/>
      <c r="G142" s="295"/>
      <c r="H142" s="295"/>
      <c r="I142" s="295"/>
      <c r="J142" s="295"/>
      <c r="K142" s="295"/>
      <c r="L142" s="295"/>
      <c r="M142" s="295"/>
      <c r="N142" s="295"/>
      <c r="O142" s="295"/>
      <c r="P142" s="296"/>
      <c r="Q142" s="297" t="e">
        <f>+Q136/Q137</f>
        <v>#DIV/0!</v>
      </c>
      <c r="R142" s="270">
        <f>+R136/R137</f>
        <v>0.6607801418439716</v>
      </c>
      <c r="S142" s="8">
        <f>+S136/SUM($F$41)</f>
        <v>0</v>
      </c>
      <c r="T142" s="8" t="e">
        <f t="shared" ref="T142:Y142" si="122">+T136/T137</f>
        <v>#DIV/0!</v>
      </c>
      <c r="U142" s="8" t="e">
        <f t="shared" si="122"/>
        <v>#DIV/0!</v>
      </c>
      <c r="V142" s="8">
        <f t="shared" si="122"/>
        <v>1.3888888888888889E-3</v>
      </c>
      <c r="W142" s="8">
        <f t="shared" si="122"/>
        <v>1.3440860215053765E-3</v>
      </c>
      <c r="X142" s="8">
        <f t="shared" si="122"/>
        <v>1.5120967741935484E-2</v>
      </c>
      <c r="Y142" s="8">
        <f t="shared" si="122"/>
        <v>2.8694444444444449E-2</v>
      </c>
      <c r="Z142" s="8">
        <f t="shared" ref="Z142:AG142" si="123">+Z136/Z137</f>
        <v>3.1586021505376344E-2</v>
      </c>
      <c r="AA142" s="8">
        <f t="shared" si="123"/>
        <v>2.0833333333333333E-3</v>
      </c>
      <c r="AB142" s="8">
        <f t="shared" si="123"/>
        <v>1.1088709677419355E-2</v>
      </c>
      <c r="AC142" s="8">
        <f t="shared" si="123"/>
        <v>8.9569892473118279E-2</v>
      </c>
      <c r="AD142" s="8">
        <f t="shared" si="123"/>
        <v>4.1919642857142857E-2</v>
      </c>
      <c r="AE142" s="8">
        <f t="shared" si="123"/>
        <v>6.3951612903225805E-2</v>
      </c>
      <c r="AF142" s="8">
        <f t="shared" si="123"/>
        <v>2.402777777777778E-2</v>
      </c>
      <c r="AG142" s="8">
        <f t="shared" si="123"/>
        <v>2.1505376344086023E-2</v>
      </c>
      <c r="AH142" s="8">
        <f>+AH136/AH137</f>
        <v>4.2527777777777782E-2</v>
      </c>
      <c r="AI142" s="8">
        <f>+AI136/AI137</f>
        <v>5.7983870967741935E-2</v>
      </c>
      <c r="AJ142" s="8">
        <f>+AJ136/AJ137</f>
        <v>7.6612903225806453E-2</v>
      </c>
      <c r="AK142" s="8">
        <f>+AK136/AK137</f>
        <v>0.11266666666666668</v>
      </c>
      <c r="AL142" s="8">
        <f>+AL136/AL137</f>
        <v>0.17501344086021503</v>
      </c>
      <c r="AM142" s="8">
        <f t="shared" ref="AM142:AN142" si="124">+AM136/AM137</f>
        <v>1.5972222222222221E-2</v>
      </c>
      <c r="AN142" s="8">
        <f t="shared" si="124"/>
        <v>2.8225806451612902E-2</v>
      </c>
      <c r="AO142" s="8"/>
      <c r="AP142" s="9"/>
    </row>
    <row r="143" spans="1:42" ht="14.4">
      <c r="A143" s="498"/>
      <c r="B143" s="54" t="s">
        <v>60</v>
      </c>
      <c r="C143" s="295"/>
      <c r="D143" s="295"/>
      <c r="E143" s="295"/>
      <c r="F143" s="295"/>
      <c r="G143" s="295"/>
      <c r="H143" s="295"/>
      <c r="I143" s="295"/>
      <c r="J143" s="295"/>
      <c r="K143" s="295"/>
      <c r="L143" s="295"/>
      <c r="M143" s="295"/>
      <c r="N143" s="295"/>
      <c r="O143" s="295"/>
      <c r="P143" s="296"/>
      <c r="Q143" s="296" t="e">
        <f t="shared" ref="Q143:Y143" si="125">SUM(Q139:Q142)</f>
        <v>#DIV/0!</v>
      </c>
      <c r="R143" s="271">
        <f t="shared" si="125"/>
        <v>0.99999999999999956</v>
      </c>
      <c r="S143" s="9">
        <f t="shared" si="125"/>
        <v>0</v>
      </c>
      <c r="T143" s="9" t="e">
        <f t="shared" si="125"/>
        <v>#DIV/0!</v>
      </c>
      <c r="U143" s="9" t="e">
        <f t="shared" si="125"/>
        <v>#DIV/0!</v>
      </c>
      <c r="V143" s="9">
        <f t="shared" si="125"/>
        <v>1.0004583333333334</v>
      </c>
      <c r="W143" s="9">
        <f t="shared" si="125"/>
        <v>0.99978494623655911</v>
      </c>
      <c r="X143" s="9">
        <f t="shared" si="125"/>
        <v>1.021505376344086</v>
      </c>
      <c r="Y143" s="9">
        <f t="shared" si="125"/>
        <v>1</v>
      </c>
      <c r="Z143" s="9">
        <f t="shared" ref="Z143:AG143" si="126">SUM(Z139:Z142)</f>
        <v>1</v>
      </c>
      <c r="AA143" s="9">
        <f t="shared" si="126"/>
        <v>1.0000000000000002</v>
      </c>
      <c r="AB143" s="368">
        <f t="shared" si="126"/>
        <v>1</v>
      </c>
      <c r="AC143" s="368">
        <f t="shared" si="126"/>
        <v>0.99999999999999978</v>
      </c>
      <c r="AD143" s="368">
        <f t="shared" si="126"/>
        <v>0.99999999999999967</v>
      </c>
      <c r="AE143" s="9">
        <f t="shared" si="126"/>
        <v>1</v>
      </c>
      <c r="AF143" s="9">
        <f t="shared" si="126"/>
        <v>1</v>
      </c>
      <c r="AG143" s="9">
        <f t="shared" si="126"/>
        <v>1</v>
      </c>
      <c r="AH143" s="9">
        <f>SUM(AH139:AH142)</f>
        <v>1.0166666666666666</v>
      </c>
      <c r="AI143" s="9">
        <f>SUM(AI139:AI142)</f>
        <v>1</v>
      </c>
      <c r="AJ143" s="9">
        <f>SUM(AJ139:AJ142)</f>
        <v>1.020161290322581</v>
      </c>
      <c r="AK143" s="9">
        <f>SUM(AK139:AK142)</f>
        <v>1</v>
      </c>
      <c r="AL143" s="9">
        <f>SUM(AL139:AL142)</f>
        <v>1.0000000000000004</v>
      </c>
      <c r="AM143" s="9">
        <f t="shared" ref="AM143:AN143" si="127">SUM(AM139:AM142)</f>
        <v>1</v>
      </c>
      <c r="AN143" s="9">
        <f t="shared" si="127"/>
        <v>1</v>
      </c>
      <c r="AO143" s="9"/>
      <c r="AP143" s="9"/>
    </row>
    <row r="144" spans="1:42" ht="14.4">
      <c r="A144" s="263"/>
      <c r="B144" s="54"/>
      <c r="C144" s="295"/>
      <c r="D144" s="295"/>
      <c r="E144" s="295"/>
      <c r="F144" s="295"/>
      <c r="G144" s="295"/>
      <c r="H144" s="295"/>
      <c r="I144" s="295"/>
      <c r="J144" s="295"/>
      <c r="K144" s="295"/>
      <c r="L144" s="295"/>
      <c r="M144" s="295"/>
      <c r="N144" s="295"/>
      <c r="O144" s="295"/>
      <c r="P144" s="296"/>
      <c r="Q144" s="296"/>
      <c r="R144" s="271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</row>
    <row r="145" spans="1:44" ht="20.399999999999999">
      <c r="A145" s="141" t="s">
        <v>22</v>
      </c>
      <c r="B145" s="57"/>
      <c r="C145" s="32" t="s">
        <v>167</v>
      </c>
      <c r="D145" s="237">
        <v>44197</v>
      </c>
      <c r="E145" s="237">
        <v>44228</v>
      </c>
      <c r="F145" s="237">
        <v>44256</v>
      </c>
      <c r="G145" s="237">
        <v>44287</v>
      </c>
      <c r="H145" s="237">
        <v>44317</v>
      </c>
      <c r="I145" s="237">
        <v>44348</v>
      </c>
      <c r="J145" s="237">
        <v>44378</v>
      </c>
      <c r="K145" s="237">
        <v>44409</v>
      </c>
      <c r="L145" s="237">
        <v>44440</v>
      </c>
      <c r="M145" s="237">
        <v>44470</v>
      </c>
      <c r="N145" s="237">
        <v>44501</v>
      </c>
      <c r="O145" s="237">
        <v>44531</v>
      </c>
      <c r="P145" s="237" t="s">
        <v>229</v>
      </c>
      <c r="Q145" s="237">
        <v>44562</v>
      </c>
      <c r="R145" s="237">
        <v>44593</v>
      </c>
      <c r="S145" s="237">
        <v>44621</v>
      </c>
      <c r="T145" s="237">
        <v>44652</v>
      </c>
      <c r="U145" s="237">
        <v>44682</v>
      </c>
      <c r="V145" s="237">
        <v>44713</v>
      </c>
      <c r="W145" s="237">
        <v>44743</v>
      </c>
      <c r="X145" s="237">
        <v>44774</v>
      </c>
      <c r="Y145" s="237">
        <v>44805</v>
      </c>
      <c r="Z145" s="237">
        <v>44835</v>
      </c>
      <c r="AA145" s="237">
        <v>44866</v>
      </c>
      <c r="AB145" s="237">
        <v>44896</v>
      </c>
      <c r="AC145" s="237">
        <v>44927</v>
      </c>
      <c r="AD145" s="237">
        <v>44958</v>
      </c>
      <c r="AE145" s="237">
        <v>44986</v>
      </c>
      <c r="AF145" s="237">
        <v>45017</v>
      </c>
      <c r="AG145" s="237">
        <v>45047</v>
      </c>
      <c r="AH145" s="237">
        <v>45078</v>
      </c>
      <c r="AI145" s="237">
        <v>45108</v>
      </c>
      <c r="AJ145" s="237">
        <v>45139</v>
      </c>
      <c r="AK145" s="237">
        <v>45170</v>
      </c>
      <c r="AL145" s="237">
        <v>45200</v>
      </c>
      <c r="AM145" s="237">
        <v>45231</v>
      </c>
      <c r="AN145" s="237">
        <v>45261</v>
      </c>
      <c r="AO145" s="32" t="s">
        <v>311</v>
      </c>
      <c r="AP145" s="57" t="s">
        <v>119</v>
      </c>
    </row>
    <row r="146" spans="1:44" ht="14.4">
      <c r="A146" s="502" t="s">
        <v>20</v>
      </c>
      <c r="B146" s="51" t="s">
        <v>84</v>
      </c>
      <c r="C146" s="4">
        <v>0.83757443415637856</v>
      </c>
      <c r="D146" s="3">
        <f t="shared" ref="D146:O146" si="128">+AVERAGE(D97,D81,D65,D49,D33,D2,D113)</f>
        <v>0.83968125960061468</v>
      </c>
      <c r="E146" s="3">
        <f t="shared" si="128"/>
        <v>0.7808617196878751</v>
      </c>
      <c r="F146" s="3">
        <f t="shared" si="128"/>
        <v>0.93626728110599067</v>
      </c>
      <c r="G146" s="3">
        <f t="shared" si="128"/>
        <v>0.99375000000000013</v>
      </c>
      <c r="H146" s="3">
        <f t="shared" si="128"/>
        <v>0.86298579109062989</v>
      </c>
      <c r="I146" s="3">
        <f t="shared" si="128"/>
        <v>0.94864285714285701</v>
      </c>
      <c r="J146" s="3">
        <f t="shared" si="128"/>
        <v>0.85141581632653052</v>
      </c>
      <c r="K146" s="3">
        <f t="shared" si="128"/>
        <v>0.85412708170699969</v>
      </c>
      <c r="L146" s="3">
        <f t="shared" si="128"/>
        <v>0.88791241496598627</v>
      </c>
      <c r="M146" s="3">
        <f t="shared" si="128"/>
        <v>0.91214076858813709</v>
      </c>
      <c r="N146" s="3">
        <f t="shared" si="128"/>
        <v>0.83246100164203618</v>
      </c>
      <c r="O146" s="3">
        <f t="shared" si="128"/>
        <v>0.76923412698412696</v>
      </c>
      <c r="P146" s="4">
        <v>0.72841413110464004</v>
      </c>
      <c r="Q146" s="4">
        <f t="shared" ref="Q146:S149" si="129">+AVERAGE(Q97,Q81,Q65,Q49,Q33,Q2,Q113)</f>
        <v>0.64283928571428561</v>
      </c>
      <c r="R146" s="4">
        <f t="shared" si="129"/>
        <v>0.70953896103896097</v>
      </c>
      <c r="S146" s="4">
        <f t="shared" si="129"/>
        <v>0.63660906298003084</v>
      </c>
      <c r="T146" s="4">
        <f t="shared" ref="T146:U149" si="130">+AVERAGE(T97,T81,T65,T49,T33,T2,T113)</f>
        <v>0.72023611111111119</v>
      </c>
      <c r="U146" s="4">
        <f t="shared" si="130"/>
        <v>0.68933053381169818</v>
      </c>
      <c r="V146" s="4">
        <f t="shared" ref="V146:W149" si="131">+AVERAGE(V97,V81,V65,V49,V33,V2,V113,V129)</f>
        <v>0.65551215277777786</v>
      </c>
      <c r="W146" s="4">
        <f t="shared" si="131"/>
        <v>0.67007224462365589</v>
      </c>
      <c r="X146" s="4">
        <f t="shared" ref="X146:Z149" si="132">+AVERAGE(X97,X81,X65,X49,X33,X2,X113,X129)</f>
        <v>0.77066532258064513</v>
      </c>
      <c r="Y146" s="4">
        <f t="shared" si="132"/>
        <v>0.75266319444444441</v>
      </c>
      <c r="Z146" s="4">
        <f t="shared" si="132"/>
        <v>0.80535882296466965</v>
      </c>
      <c r="AA146" s="4">
        <f t="shared" ref="AA146:AB149" si="133">+AVERAGE(AA97,AA81,AA65,AA49,AA2,AA113,AA129)</f>
        <v>0.86400793650793639</v>
      </c>
      <c r="AB146" s="4">
        <f t="shared" si="133"/>
        <v>0.82413594470046092</v>
      </c>
      <c r="AC146" s="4">
        <f t="shared" ref="AC146:AE149" si="134">+AVERAGE(AC97,AC81,AC65,AC49,AC2,AC113,AC129)</f>
        <v>0.90598310291858652</v>
      </c>
      <c r="AD146" s="4">
        <f t="shared" si="134"/>
        <v>0.6712648809523809</v>
      </c>
      <c r="AE146" s="4">
        <f t="shared" si="134"/>
        <v>0.74938940092165895</v>
      </c>
      <c r="AF146" s="4">
        <f t="shared" ref="AF146:AG149" si="135">+AVERAGE(AF97,AF81,AF65,AF49,AF2,AF113,AF129)</f>
        <v>0.83552777777777776</v>
      </c>
      <c r="AG146" s="4">
        <f t="shared" si="135"/>
        <v>0.92959101382488485</v>
      </c>
      <c r="AH146" s="4">
        <f t="shared" ref="AH146:AI146" si="136">+AVERAGE(AH97,AH81,AH65,AH49,AH2,AH113,AH129)</f>
        <v>0.86183730158730154</v>
      </c>
      <c r="AI146" s="4">
        <f t="shared" si="136"/>
        <v>0.86437211981566819</v>
      </c>
      <c r="AJ146" s="4">
        <f t="shared" ref="AJ146:AK146" si="137">+AVERAGE(AJ97,AJ81,AJ65,AJ49,AJ2,AJ113,AJ129)</f>
        <v>0.91825076804915517</v>
      </c>
      <c r="AK146" s="4">
        <f t="shared" si="137"/>
        <v>0.90106039649608116</v>
      </c>
      <c r="AL146" s="4">
        <f t="shared" ref="AL146:AN147" si="138">+AVERAGE(AL97,AL81,AL65,AL49,AL2,AL113,AL129)</f>
        <v>0.8722350230414746</v>
      </c>
      <c r="AM146" s="4">
        <f t="shared" si="138"/>
        <v>0.81124801587301598</v>
      </c>
      <c r="AN146" s="4">
        <f t="shared" si="138"/>
        <v>0.71502880184331785</v>
      </c>
      <c r="AO146" s="4">
        <f>AVERAGE(AC146:AN146)</f>
        <v>0.83631571692510853</v>
      </c>
      <c r="AP146" s="4">
        <v>0.85</v>
      </c>
    </row>
    <row r="147" spans="1:44" ht="15.75" customHeight="1">
      <c r="A147" s="503"/>
      <c r="B147" s="51" t="s">
        <v>141</v>
      </c>
      <c r="C147" s="4">
        <v>0.43770823819179189</v>
      </c>
      <c r="D147" s="3">
        <f t="shared" ref="D147:O147" si="139">+AVERAGE(D98,D82,D66,D50,D34,D3,D114)</f>
        <v>0.29695490891464243</v>
      </c>
      <c r="E147" s="3">
        <f t="shared" si="139"/>
        <v>0.41572873965031709</v>
      </c>
      <c r="F147" s="3">
        <f t="shared" si="139"/>
        <v>0.24315369757038846</v>
      </c>
      <c r="G147" s="3">
        <f t="shared" si="139"/>
        <v>2.8434783716142369E-2</v>
      </c>
      <c r="H147" s="3">
        <f t="shared" si="139"/>
        <v>0.32027755158329191</v>
      </c>
      <c r="I147" s="3">
        <f t="shared" si="139"/>
        <v>0.33542872002908009</v>
      </c>
      <c r="J147" s="3">
        <f t="shared" si="139"/>
        <v>0.38320324455681565</v>
      </c>
      <c r="K147" s="3">
        <f t="shared" si="139"/>
        <v>0.37949375257749746</v>
      </c>
      <c r="L147" s="3">
        <f t="shared" si="139"/>
        <v>0.38269608476918171</v>
      </c>
      <c r="M147" s="3">
        <f t="shared" si="139"/>
        <v>0.30510243940516474</v>
      </c>
      <c r="N147" s="3">
        <f t="shared" si="139"/>
        <v>0.39299973363829671</v>
      </c>
      <c r="O147" s="3">
        <f t="shared" si="139"/>
        <v>0.41683614787923828</v>
      </c>
      <c r="P147" s="4">
        <v>0.37586513668767901</v>
      </c>
      <c r="Q147" s="4">
        <f t="shared" si="129"/>
        <v>0.29933204722451684</v>
      </c>
      <c r="R147" s="4">
        <f t="shared" si="129"/>
        <v>0.33207778099619745</v>
      </c>
      <c r="S147" s="4">
        <f t="shared" si="129"/>
        <v>0.39144300290282885</v>
      </c>
      <c r="T147" s="4">
        <f t="shared" si="130"/>
        <v>0.36742951355298287</v>
      </c>
      <c r="U147" s="4">
        <f t="shared" si="130"/>
        <v>0.36534386285191245</v>
      </c>
      <c r="V147" s="4">
        <f t="shared" si="131"/>
        <v>0.42072086172836271</v>
      </c>
      <c r="W147" s="4">
        <f t="shared" si="131"/>
        <v>0.4102558247575942</v>
      </c>
      <c r="X147" s="4">
        <f t="shared" si="132"/>
        <v>0.3689103080002144</v>
      </c>
      <c r="Y147" s="4">
        <f t="shared" si="132"/>
        <v>0.37632711254172091</v>
      </c>
      <c r="Z147" s="4">
        <f t="shared" si="132"/>
        <v>0.39174709659501245</v>
      </c>
      <c r="AA147" s="4">
        <f t="shared" si="133"/>
        <v>0.38386629304102637</v>
      </c>
      <c r="AB147" s="4">
        <f t="shared" si="133"/>
        <v>0.40292793605978394</v>
      </c>
      <c r="AC147" s="4">
        <f t="shared" si="134"/>
        <v>0.39569279946473285</v>
      </c>
      <c r="AD147" s="4">
        <f t="shared" si="134"/>
        <v>0.418827280062465</v>
      </c>
      <c r="AE147" s="4">
        <f t="shared" si="134"/>
        <v>0.42987848956964164</v>
      </c>
      <c r="AF147" s="4">
        <f t="shared" si="135"/>
        <v>0.37865297070945353</v>
      </c>
      <c r="AG147" s="4">
        <f t="shared" si="135"/>
        <v>0.38226999182308002</v>
      </c>
      <c r="AH147" s="4">
        <f t="shared" ref="AH147:AI147" si="140">+AVERAGE(AH98,AH82,AH66,AH50,AH3,AH114,AH130)</f>
        <v>0.42448035056020739</v>
      </c>
      <c r="AI147" s="4">
        <f t="shared" si="140"/>
        <v>0.42035254792306204</v>
      </c>
      <c r="AJ147" s="4">
        <f t="shared" ref="AJ147:AK147" si="141">+AVERAGE(AJ98,AJ82,AJ66,AJ50,AJ3,AJ114,AJ130)</f>
        <v>0.44134866571543224</v>
      </c>
      <c r="AK147" s="4">
        <f t="shared" si="141"/>
        <v>0.40672045422700692</v>
      </c>
      <c r="AL147" s="4">
        <f t="shared" si="138"/>
        <v>0.40381265815161127</v>
      </c>
      <c r="AM147" s="4">
        <f t="shared" si="138"/>
        <v>0.44080197632426737</v>
      </c>
      <c r="AN147" s="4">
        <f t="shared" si="138"/>
        <v>0.40160714783273427</v>
      </c>
      <c r="AO147" s="4">
        <f>AVERAGE(AC147:AN147)</f>
        <v>0.41203711103030782</v>
      </c>
      <c r="AP147" s="4">
        <v>0.5</v>
      </c>
    </row>
    <row r="148" spans="1:44" ht="16.5" customHeight="1">
      <c r="A148" s="503"/>
      <c r="B148" s="51" t="s">
        <v>18</v>
      </c>
      <c r="C148" s="47">
        <v>35.154135813047127</v>
      </c>
      <c r="D148" s="5">
        <f t="shared" ref="D148:O148" si="142">+AVERAGE(D99,D83,D67,D51,D35,D4,D115)</f>
        <v>29.652017470624617</v>
      </c>
      <c r="E148" s="5">
        <f t="shared" si="142"/>
        <v>74.212738095238109</v>
      </c>
      <c r="F148" s="5">
        <f t="shared" si="142"/>
        <v>34.97790909090908</v>
      </c>
      <c r="G148" s="5">
        <f t="shared" si="142"/>
        <v>3.1385714285714283</v>
      </c>
      <c r="H148" s="5">
        <f t="shared" si="142"/>
        <v>53.984098901098896</v>
      </c>
      <c r="I148" s="5">
        <f t="shared" si="142"/>
        <v>79.819924242424236</v>
      </c>
      <c r="J148" s="5">
        <f t="shared" si="142"/>
        <v>46.799744897959179</v>
      </c>
      <c r="K148" s="5">
        <f t="shared" si="142"/>
        <v>28.724345341166774</v>
      </c>
      <c r="L148" s="5">
        <f t="shared" si="142"/>
        <v>42.758306122448978</v>
      </c>
      <c r="M148" s="5">
        <f t="shared" si="142"/>
        <v>27.716312306740882</v>
      </c>
      <c r="N148" s="5">
        <f t="shared" si="142"/>
        <v>39.633868274582561</v>
      </c>
      <c r="O148" s="5">
        <f t="shared" si="142"/>
        <v>37.256713877858836</v>
      </c>
      <c r="P148" s="97">
        <v>40.644624117615201</v>
      </c>
      <c r="Q148" s="97">
        <f t="shared" si="129"/>
        <v>24.881591269841266</v>
      </c>
      <c r="R148" s="97">
        <f t="shared" si="129"/>
        <v>31.19201587301588</v>
      </c>
      <c r="S148" s="97">
        <f t="shared" si="129"/>
        <v>23.386159188034188</v>
      </c>
      <c r="T148" s="97">
        <f t="shared" si="130"/>
        <v>26.181473879295307</v>
      </c>
      <c r="U148" s="97">
        <f t="shared" si="130"/>
        <v>28.984954648526074</v>
      </c>
      <c r="V148" s="97">
        <f t="shared" si="131"/>
        <v>39.412734397546892</v>
      </c>
      <c r="W148" s="97">
        <f t="shared" si="131"/>
        <v>42.990459956709955</v>
      </c>
      <c r="X148" s="97">
        <f t="shared" si="132"/>
        <v>49.852321428571422</v>
      </c>
      <c r="Y148" s="97">
        <f t="shared" si="132"/>
        <v>49.068458333333332</v>
      </c>
      <c r="Z148" s="97">
        <f t="shared" si="132"/>
        <v>78.6747767857143</v>
      </c>
      <c r="AA148" s="97">
        <f t="shared" si="133"/>
        <v>59.954265873015864</v>
      </c>
      <c r="AB148" s="97">
        <f t="shared" si="133"/>
        <v>33.156277777777781</v>
      </c>
      <c r="AC148" s="97">
        <f t="shared" si="134"/>
        <v>50.663213976499705</v>
      </c>
      <c r="AD148" s="97">
        <f t="shared" si="134"/>
        <v>53.625404761904754</v>
      </c>
      <c r="AE148" s="97">
        <f t="shared" si="134"/>
        <v>31.5202398989899</v>
      </c>
      <c r="AF148" s="97">
        <f t="shared" si="135"/>
        <v>34.932630952380947</v>
      </c>
      <c r="AG148" s="97">
        <f t="shared" si="135"/>
        <v>39.436924036281177</v>
      </c>
      <c r="AH148" s="97">
        <f t="shared" ref="AH148:AI148" si="143">+AVERAGE(AH99,AH83,AH67,AH51,AH4,AH115,AH131)</f>
        <v>26.076405328798185</v>
      </c>
      <c r="AI148" s="97">
        <f t="shared" si="143"/>
        <v>22.810717563138617</v>
      </c>
      <c r="AJ148" s="97">
        <f t="shared" ref="AJ148:AK148" si="144">+AVERAGE(AJ99,AJ83,AJ67,AJ51,AJ4,AJ115,AJ131)</f>
        <v>59.11049206349206</v>
      </c>
      <c r="AK148" s="97">
        <f t="shared" si="144"/>
        <v>49.281000000000006</v>
      </c>
      <c r="AL148" s="97">
        <f t="shared" ref="AL148:AM148" si="145">+AVERAGE(AL99,AL83,AL67,AL51,AL4,AL115,AL131)</f>
        <v>35.22759523809524</v>
      </c>
      <c r="AM148" s="97">
        <f t="shared" si="145"/>
        <v>44.473293040293036</v>
      </c>
      <c r="AN148" s="97">
        <f t="shared" ref="AN148" si="146">+AVERAGE(AN99,AN83,AN67,AN51,AN4,AN115,AN131)</f>
        <v>35.586920634920638</v>
      </c>
      <c r="AO148" s="5">
        <f>AVERAGE(AC148:AN148)</f>
        <v>40.228736457899522</v>
      </c>
      <c r="AP148" s="298">
        <v>50</v>
      </c>
    </row>
    <row r="149" spans="1:44" ht="15.75" customHeight="1">
      <c r="A149" s="504"/>
      <c r="B149" s="51" t="s">
        <v>19</v>
      </c>
      <c r="C149" s="47">
        <v>10.070802469135803</v>
      </c>
      <c r="D149" s="97">
        <f t="shared" ref="D149:O149" si="147">+AVERAGE(D100,D84,D68,D52,D36,D5,D116)</f>
        <v>18.930405534941251</v>
      </c>
      <c r="E149" s="97">
        <f t="shared" si="147"/>
        <v>51.767301587301588</v>
      </c>
      <c r="F149" s="97">
        <f t="shared" si="147"/>
        <v>7.1301103896103895</v>
      </c>
      <c r="G149" s="97">
        <f t="shared" si="147"/>
        <v>1.5714285714285714</v>
      </c>
      <c r="H149" s="97">
        <f t="shared" si="147"/>
        <v>61.345021978021975</v>
      </c>
      <c r="I149" s="97">
        <f t="shared" si="147"/>
        <v>2.6809123376623378</v>
      </c>
      <c r="J149" s="97">
        <f t="shared" si="147"/>
        <v>12.872199546485261</v>
      </c>
      <c r="K149" s="97">
        <f t="shared" si="147"/>
        <v>7.0097740672026392</v>
      </c>
      <c r="L149" s="97">
        <f t="shared" si="147"/>
        <v>7.904614512471654</v>
      </c>
      <c r="M149" s="97">
        <f t="shared" si="147"/>
        <v>4.3651808905380332</v>
      </c>
      <c r="N149" s="97">
        <f t="shared" si="147"/>
        <v>18.770417439703152</v>
      </c>
      <c r="O149" s="97">
        <f t="shared" si="147"/>
        <v>31.117675416320374</v>
      </c>
      <c r="P149" s="97">
        <v>55.1461612047014</v>
      </c>
      <c r="Q149" s="97">
        <f t="shared" si="129"/>
        <v>130.8743095238095</v>
      </c>
      <c r="R149" s="97">
        <f t="shared" si="129"/>
        <v>43.308428571428571</v>
      </c>
      <c r="S149" s="97">
        <f t="shared" si="129"/>
        <v>45.974072649572648</v>
      </c>
      <c r="T149" s="97">
        <f t="shared" si="130"/>
        <v>39.265670634920639</v>
      </c>
      <c r="U149" s="97">
        <f t="shared" si="130"/>
        <v>48.43480107194393</v>
      </c>
      <c r="V149" s="97">
        <f t="shared" si="131"/>
        <v>113.57203354978355</v>
      </c>
      <c r="W149" s="97">
        <f t="shared" si="131"/>
        <v>114.93047835497836</v>
      </c>
      <c r="X149" s="97">
        <f t="shared" si="132"/>
        <v>49.911116071428566</v>
      </c>
      <c r="Y149" s="97">
        <f t="shared" si="132"/>
        <v>30.206616071428574</v>
      </c>
      <c r="Z149" s="97">
        <f t="shared" si="132"/>
        <v>21.64985714285714</v>
      </c>
      <c r="AA149" s="97">
        <f t="shared" si="133"/>
        <v>9.7852607709750572</v>
      </c>
      <c r="AB149" s="97">
        <f t="shared" si="133"/>
        <v>13.841290043290044</v>
      </c>
      <c r="AC149" s="97">
        <f t="shared" si="134"/>
        <v>5.3215816326530625</v>
      </c>
      <c r="AD149" s="97">
        <f t="shared" si="134"/>
        <v>115.80914285714286</v>
      </c>
      <c r="AE149" s="97">
        <f t="shared" si="134"/>
        <v>22.282029220779219</v>
      </c>
      <c r="AF149" s="97">
        <f t="shared" si="135"/>
        <v>10.796556122448978</v>
      </c>
      <c r="AG149" s="97">
        <f t="shared" si="135"/>
        <v>3.1075396825396822</v>
      </c>
      <c r="AH149" s="97">
        <f t="shared" ref="AH149:AI149" si="148">+AVERAGE(AH100,AH84,AH68,AH52,AH5,AH116,AH132)</f>
        <v>6.3456848072562355</v>
      </c>
      <c r="AI149" s="97">
        <f t="shared" si="148"/>
        <v>5.7134288343235715</v>
      </c>
      <c r="AJ149" s="97">
        <f t="shared" ref="AJ149:AK149" si="149">+AVERAGE(AJ100,AJ84,AJ68,AJ52,AJ5,AJ116,AJ132)</f>
        <v>6.2523809523809533</v>
      </c>
      <c r="AK149" s="97">
        <f t="shared" si="149"/>
        <v>6.6367460317460312</v>
      </c>
      <c r="AL149" s="97">
        <f t="shared" ref="AL149:AM149" si="150">+AVERAGE(AL100,AL84,AL68,AL52,AL5,AL116,AL132)</f>
        <v>8.0467301587301581</v>
      </c>
      <c r="AM149" s="97">
        <f t="shared" si="150"/>
        <v>19.859189255189257</v>
      </c>
      <c r="AN149" s="97">
        <f t="shared" ref="AN149" si="151">+AVERAGE(AN100,AN84,AN68,AN52,AN5,AN116,AN132)</f>
        <v>113.28122448979592</v>
      </c>
      <c r="AO149" s="5">
        <f>AVERAGE(AC149:AN149)</f>
        <v>26.954352837082158</v>
      </c>
      <c r="AP149" s="298">
        <v>5</v>
      </c>
    </row>
    <row r="150" spans="1:44" customFormat="1" ht="15.75" customHeight="1">
      <c r="A150" s="14"/>
      <c r="B150" s="13"/>
      <c r="AP150" s="13"/>
    </row>
    <row r="151" spans="1:44" ht="15.75" customHeight="1">
      <c r="A151" s="499" t="s">
        <v>52</v>
      </c>
      <c r="B151" s="53" t="s">
        <v>142</v>
      </c>
      <c r="C151" s="12"/>
      <c r="D151" s="12">
        <f t="shared" ref="D151:O151" si="152">SUM(D7,D38,D54,D70,D86,D102,D118)</f>
        <v>254.24</v>
      </c>
      <c r="E151" s="12">
        <f t="shared" si="152"/>
        <v>177.49</v>
      </c>
      <c r="F151" s="12">
        <f t="shared" si="152"/>
        <v>91.66</v>
      </c>
      <c r="G151" s="12">
        <f t="shared" si="152"/>
        <v>13</v>
      </c>
      <c r="H151" s="12">
        <f t="shared" si="152"/>
        <v>115.99</v>
      </c>
      <c r="I151" s="12">
        <f t="shared" si="152"/>
        <v>158.66</v>
      </c>
      <c r="J151" s="12">
        <f t="shared" si="152"/>
        <v>144.75</v>
      </c>
      <c r="K151" s="12">
        <f t="shared" si="152"/>
        <v>310.95999999999998</v>
      </c>
      <c r="L151" s="12">
        <f t="shared" si="152"/>
        <v>200.66</v>
      </c>
      <c r="M151" s="12">
        <f t="shared" si="152"/>
        <v>203</v>
      </c>
      <c r="N151" s="12">
        <f t="shared" si="152"/>
        <v>238.34</v>
      </c>
      <c r="O151" s="12">
        <f t="shared" si="152"/>
        <v>175.07999999999998</v>
      </c>
      <c r="P151" s="12"/>
      <c r="Q151" s="12">
        <f t="shared" ref="Q151:S155" si="153">SUM(Q7,Q38,Q54,Q70,Q86,Q102,Q118)</f>
        <v>155.09</v>
      </c>
      <c r="R151" s="12">
        <f t="shared" si="153"/>
        <v>172.17000000000002</v>
      </c>
      <c r="S151" s="12">
        <f t="shared" si="153"/>
        <v>130.32999999999998</v>
      </c>
      <c r="T151" s="12">
        <f t="shared" ref="T151:U155" si="154">SUM(T7,T38,T54,T70,T86,T102,T118)</f>
        <v>89.17</v>
      </c>
      <c r="U151" s="12">
        <f t="shared" si="154"/>
        <v>145.5</v>
      </c>
      <c r="V151" s="12">
        <f t="shared" ref="V151:W155" si="155">SUM(V7,V38,V54,V70,V86,V102,V118,V134)</f>
        <v>146.5</v>
      </c>
      <c r="W151" s="12">
        <f t="shared" si="155"/>
        <v>94</v>
      </c>
      <c r="X151" s="12">
        <f t="shared" ref="X151:Y155" si="156">SUM(X7,X38,X54,X70,X86,X102,X118,X134)</f>
        <v>159.17000000000002</v>
      </c>
      <c r="Y151" s="12">
        <f t="shared" si="156"/>
        <v>106</v>
      </c>
      <c r="Z151" s="12">
        <f t="shared" ref="Z151:AA155" si="157">SUM(Z7,Z38,Z54,Z70,Z86,Z102,Z118,Z134)</f>
        <v>133</v>
      </c>
      <c r="AA151" s="12">
        <f t="shared" si="157"/>
        <v>136.30000000000001</v>
      </c>
      <c r="AB151" s="12">
        <f t="shared" ref="AB151:AD155" si="158">SUM(AB7,AB38,AB54,AB70,AB86,AB102,AB118,AB134)</f>
        <v>162.5</v>
      </c>
      <c r="AC151" s="12">
        <f t="shared" si="158"/>
        <v>148.4</v>
      </c>
      <c r="AD151" s="12">
        <f t="shared" si="158"/>
        <v>145.05000000000001</v>
      </c>
      <c r="AE151" s="12">
        <f t="shared" ref="AE151:AF155" si="159">SUM(AE7,AE38,AE54,AE70,AE86,AE102,AE118,AE134)</f>
        <v>175.2</v>
      </c>
      <c r="AF151" s="12">
        <f t="shared" si="159"/>
        <v>180.17000000000002</v>
      </c>
      <c r="AG151" s="12">
        <f t="shared" ref="AG151:AH155" si="160">SUM(AG7,AG38,AG54,AG70,AG86,AG102,AG118,AG134)</f>
        <v>173</v>
      </c>
      <c r="AH151" s="12">
        <f t="shared" si="160"/>
        <v>210.5</v>
      </c>
      <c r="AI151" s="12">
        <f t="shared" ref="AI151:AJ151" si="161">SUM(AI7,AI38,AI54,AI70,AI86,AI102,AI118,AI134)</f>
        <v>171.42000000000002</v>
      </c>
      <c r="AJ151" s="12">
        <f t="shared" si="161"/>
        <v>205</v>
      </c>
      <c r="AK151" s="12">
        <f t="shared" ref="AK151:AL151" si="162">SUM(AK7,AK38,AK54,AK70,AK86,AK102,AK118,AK134)</f>
        <v>199</v>
      </c>
      <c r="AL151" s="12">
        <f t="shared" si="162"/>
        <v>183.25</v>
      </c>
      <c r="AM151" s="12">
        <f t="shared" ref="AM151:AN151" si="163">SUM(AM7,AM38,AM54,AM70,AM86,AM102,AM118,AM134)</f>
        <v>254.5</v>
      </c>
      <c r="AN151" s="12">
        <f t="shared" si="163"/>
        <v>153</v>
      </c>
      <c r="AO151" s="12"/>
      <c r="AP151" s="12"/>
    </row>
    <row r="152" spans="1:44" ht="15.75" customHeight="1">
      <c r="A152" s="500"/>
      <c r="B152" s="53" t="s">
        <v>143</v>
      </c>
      <c r="C152" s="12"/>
      <c r="D152" s="12">
        <f t="shared" ref="D152:O152" si="164">SUM(D8,D39,D55,D71,D87,D103,D119)</f>
        <v>108.5</v>
      </c>
      <c r="E152" s="12">
        <f t="shared" si="164"/>
        <v>34</v>
      </c>
      <c r="F152" s="12">
        <f t="shared" si="164"/>
        <v>10</v>
      </c>
      <c r="G152" s="12">
        <f t="shared" si="164"/>
        <v>9</v>
      </c>
      <c r="H152" s="12">
        <f t="shared" si="164"/>
        <v>52</v>
      </c>
      <c r="I152" s="12">
        <f t="shared" si="164"/>
        <v>19.75</v>
      </c>
      <c r="J152" s="12">
        <f t="shared" si="164"/>
        <v>17.96</v>
      </c>
      <c r="K152" s="12">
        <f t="shared" si="164"/>
        <v>0</v>
      </c>
      <c r="L152" s="12">
        <f t="shared" si="164"/>
        <v>0</v>
      </c>
      <c r="M152" s="12">
        <f t="shared" si="164"/>
        <v>0</v>
      </c>
      <c r="N152" s="12">
        <f t="shared" si="164"/>
        <v>0</v>
      </c>
      <c r="O152" s="12">
        <f t="shared" si="164"/>
        <v>0</v>
      </c>
      <c r="P152" s="12"/>
      <c r="Q152" s="12">
        <f t="shared" si="153"/>
        <v>0</v>
      </c>
      <c r="R152" s="12">
        <f t="shared" si="153"/>
        <v>0</v>
      </c>
      <c r="S152" s="12">
        <f t="shared" si="153"/>
        <v>12.25</v>
      </c>
      <c r="T152" s="12">
        <f t="shared" si="154"/>
        <v>64.75</v>
      </c>
      <c r="U152" s="12">
        <f t="shared" si="154"/>
        <v>33.83</v>
      </c>
      <c r="V152" s="12">
        <f t="shared" si="155"/>
        <v>125.08</v>
      </c>
      <c r="W152" s="12">
        <f t="shared" si="155"/>
        <v>222.99</v>
      </c>
      <c r="X152" s="12">
        <f>SUM(X8,X39,X55,X71,X87,X103,X119,X135)</f>
        <v>179.32999999999998</v>
      </c>
      <c r="Y152" s="12">
        <f t="shared" si="156"/>
        <v>85.25</v>
      </c>
      <c r="Z152" s="12">
        <f t="shared" si="157"/>
        <v>106.08</v>
      </c>
      <c r="AA152" s="12">
        <f t="shared" si="157"/>
        <v>55.83</v>
      </c>
      <c r="AB152" s="12">
        <f t="shared" ref="AB152:AC155" si="165">SUM(AB8,AB39,AB55,AB71,AB87,AB103,AB119,AB135)</f>
        <v>54.5</v>
      </c>
      <c r="AC152" s="12">
        <f t="shared" si="165"/>
        <v>81</v>
      </c>
      <c r="AD152" s="12">
        <f t="shared" si="158"/>
        <v>37.5</v>
      </c>
      <c r="AE152" s="12">
        <f t="shared" si="159"/>
        <v>57.5</v>
      </c>
      <c r="AF152" s="12">
        <f t="shared" si="159"/>
        <v>79.900000000000006</v>
      </c>
      <c r="AG152" s="12">
        <f t="shared" si="160"/>
        <v>42.4</v>
      </c>
      <c r="AH152" s="12">
        <f t="shared" si="160"/>
        <v>72.5</v>
      </c>
      <c r="AI152" s="12">
        <f t="shared" ref="AI152:AJ152" si="166">SUM(AI8,AI39,AI55,AI71,AI87,AI103,AI119,AI135)</f>
        <v>26</v>
      </c>
      <c r="AJ152" s="12">
        <f t="shared" si="166"/>
        <v>12</v>
      </c>
      <c r="AK152" s="12">
        <f t="shared" ref="AK152:AL152" si="167">SUM(AK8,AK39,AK55,AK71,AK87,AK103,AK119,AK135)</f>
        <v>9.4</v>
      </c>
      <c r="AL152" s="12">
        <f t="shared" si="167"/>
        <v>19.5</v>
      </c>
      <c r="AM152" s="12">
        <f t="shared" ref="AM152:AN152" si="168">SUM(AM8,AM39,AM55,AM71,AM87,AM103,AM119,AM135)</f>
        <v>17.75</v>
      </c>
      <c r="AN152" s="12">
        <f t="shared" si="168"/>
        <v>134</v>
      </c>
      <c r="AO152" s="12"/>
      <c r="AP152" s="12"/>
    </row>
    <row r="153" spans="1:44" ht="15.75" customHeight="1">
      <c r="A153" s="500"/>
      <c r="B153" s="53" t="s">
        <v>144</v>
      </c>
      <c r="C153" s="12"/>
      <c r="D153" s="12">
        <f t="shared" ref="D153:O153" si="169">SUM(D9,D40,D56,D72,D88,D104,D120)</f>
        <v>472.5</v>
      </c>
      <c r="E153" s="12">
        <f t="shared" si="169"/>
        <v>796.47</v>
      </c>
      <c r="F153" s="12">
        <f t="shared" si="169"/>
        <v>226.78</v>
      </c>
      <c r="G153" s="12">
        <f t="shared" si="169"/>
        <v>8.8000000000000007</v>
      </c>
      <c r="H153" s="12">
        <f t="shared" si="169"/>
        <v>545.57999999999993</v>
      </c>
      <c r="I153" s="12">
        <f t="shared" si="169"/>
        <v>80.430000000000007</v>
      </c>
      <c r="J153" s="12">
        <f t="shared" si="169"/>
        <v>540.65</v>
      </c>
      <c r="K153" s="12">
        <f t="shared" si="169"/>
        <v>429.24999999999994</v>
      </c>
      <c r="L153" s="12">
        <f t="shared" si="169"/>
        <v>326.59999999999997</v>
      </c>
      <c r="M153" s="12">
        <f t="shared" si="169"/>
        <v>217.67000000000002</v>
      </c>
      <c r="N153" s="12">
        <f t="shared" si="169"/>
        <v>582.07999999999993</v>
      </c>
      <c r="O153" s="12">
        <f t="shared" si="169"/>
        <v>992.24000000000012</v>
      </c>
      <c r="P153" s="12"/>
      <c r="Q153" s="12">
        <f t="shared" si="153"/>
        <v>1644.9999999999998</v>
      </c>
      <c r="R153" s="12">
        <f t="shared" si="153"/>
        <v>1169.76</v>
      </c>
      <c r="S153" s="12">
        <f t="shared" si="153"/>
        <v>1749.96</v>
      </c>
      <c r="T153" s="12">
        <f t="shared" si="154"/>
        <v>1256.0899999999999</v>
      </c>
      <c r="U153" s="12">
        <f t="shared" si="154"/>
        <v>1387.44</v>
      </c>
      <c r="V153" s="12">
        <f t="shared" si="155"/>
        <v>1713.0800000000002</v>
      </c>
      <c r="W153" s="12">
        <f t="shared" si="155"/>
        <v>1665.58</v>
      </c>
      <c r="X153" s="12">
        <f>SUM(X9,X40,X56,X72,X88,X104,X120,X136)</f>
        <v>1042.5</v>
      </c>
      <c r="Y153" s="12">
        <f t="shared" si="156"/>
        <v>1233.9100000000001</v>
      </c>
      <c r="Z153" s="12">
        <f t="shared" si="157"/>
        <v>896.41</v>
      </c>
      <c r="AA153" s="12">
        <f t="shared" si="157"/>
        <v>493.27000000000004</v>
      </c>
      <c r="AB153" s="12">
        <f t="shared" si="165"/>
        <v>698.6</v>
      </c>
      <c r="AC153" s="12">
        <f t="shared" si="165"/>
        <v>260.24</v>
      </c>
      <c r="AD153" s="12">
        <f t="shared" si="158"/>
        <v>1366.5700000000002</v>
      </c>
      <c r="AE153" s="12">
        <f t="shared" si="159"/>
        <v>1072.4799999999998</v>
      </c>
      <c r="AF153" s="12">
        <f t="shared" si="159"/>
        <v>568.87</v>
      </c>
      <c r="AG153" s="12">
        <f t="shared" si="160"/>
        <v>151.29000000000002</v>
      </c>
      <c r="AH153" s="12">
        <f t="shared" si="160"/>
        <v>426.09</v>
      </c>
      <c r="AI153" s="12">
        <f t="shared" ref="AI153:AJ153" si="170">SUM(AI9,AI40,AI56,AI72,AI88,AI104,AI120,AI136)</f>
        <v>508.93</v>
      </c>
      <c r="AJ153" s="12">
        <f t="shared" si="170"/>
        <v>223.75</v>
      </c>
      <c r="AK153" s="12">
        <f t="shared" ref="AK153:AL153" si="171">SUM(AK9,AK40,AK56,AK72,AK88,AK104,AK120,AK136)</f>
        <v>290.52</v>
      </c>
      <c r="AL153" s="12">
        <f t="shared" si="171"/>
        <v>462.65</v>
      </c>
      <c r="AM153" s="12">
        <f t="shared" ref="AM153:AN153" si="172">SUM(AM9,AM40,AM56,AM72,AM88,AM104,AM120,AM136)</f>
        <v>679.06000000000006</v>
      </c>
      <c r="AN153" s="12">
        <f t="shared" si="172"/>
        <v>1197.1299999999999</v>
      </c>
      <c r="AO153" s="12"/>
      <c r="AP153" s="12"/>
    </row>
    <row r="154" spans="1:44" ht="15.75" customHeight="1">
      <c r="A154" s="500"/>
      <c r="B154" s="53" t="s">
        <v>145</v>
      </c>
      <c r="C154" s="12"/>
      <c r="D154" s="12">
        <f t="shared" ref="D154:O154" si="173">SUM(D10,D41,D57,D73,D89,D105,D121)</f>
        <v>5208</v>
      </c>
      <c r="E154" s="12">
        <f t="shared" si="173"/>
        <v>4704</v>
      </c>
      <c r="F154" s="12">
        <f t="shared" si="173"/>
        <v>5208</v>
      </c>
      <c r="G154" s="12">
        <f t="shared" si="173"/>
        <v>5040</v>
      </c>
      <c r="H154" s="12">
        <f t="shared" si="173"/>
        <v>5208</v>
      </c>
      <c r="I154" s="12">
        <f t="shared" si="173"/>
        <v>5040</v>
      </c>
      <c r="J154" s="12">
        <f t="shared" si="173"/>
        <v>4704</v>
      </c>
      <c r="K154" s="12">
        <f t="shared" si="173"/>
        <v>5064</v>
      </c>
      <c r="L154" s="12">
        <f t="shared" si="173"/>
        <v>4704</v>
      </c>
      <c r="M154" s="12">
        <f t="shared" si="173"/>
        <v>4788</v>
      </c>
      <c r="N154" s="12">
        <f t="shared" si="173"/>
        <v>4872</v>
      </c>
      <c r="O154" s="12">
        <f t="shared" si="173"/>
        <v>5040</v>
      </c>
      <c r="P154" s="12"/>
      <c r="Q154" s="12">
        <f t="shared" si="153"/>
        <v>5040</v>
      </c>
      <c r="R154" s="12">
        <f t="shared" si="153"/>
        <v>4620</v>
      </c>
      <c r="S154" s="12">
        <f t="shared" si="153"/>
        <v>5208</v>
      </c>
      <c r="T154" s="12">
        <f t="shared" si="154"/>
        <v>5040</v>
      </c>
      <c r="U154" s="12">
        <f t="shared" si="154"/>
        <v>5040</v>
      </c>
      <c r="V154" s="12">
        <f t="shared" si="155"/>
        <v>5760</v>
      </c>
      <c r="W154" s="12">
        <f t="shared" si="155"/>
        <v>5952</v>
      </c>
      <c r="X154" s="12">
        <f>SUM(X10,X41,X57,X73,X89,X105,X121,X137)</f>
        <v>5952</v>
      </c>
      <c r="Y154" s="12">
        <f t="shared" si="156"/>
        <v>5760</v>
      </c>
      <c r="Z154" s="12">
        <f t="shared" si="157"/>
        <v>5712</v>
      </c>
      <c r="AA154" s="12">
        <f t="shared" si="157"/>
        <v>5040</v>
      </c>
      <c r="AB154" s="12">
        <f t="shared" si="165"/>
        <v>5208</v>
      </c>
      <c r="AC154" s="12">
        <f t="shared" si="165"/>
        <v>5208</v>
      </c>
      <c r="AD154" s="12">
        <f t="shared" si="158"/>
        <v>4704</v>
      </c>
      <c r="AE154" s="12">
        <f t="shared" si="159"/>
        <v>5208</v>
      </c>
      <c r="AF154" s="12">
        <f t="shared" si="159"/>
        <v>5040</v>
      </c>
      <c r="AG154" s="12">
        <f t="shared" si="160"/>
        <v>5208</v>
      </c>
      <c r="AH154" s="12">
        <f t="shared" si="160"/>
        <v>5040</v>
      </c>
      <c r="AI154" s="12">
        <f t="shared" ref="AI154:AJ154" si="174">SUM(AI10,AI41,AI57,AI73,AI89,AI105,AI121,AI137)</f>
        <v>5208</v>
      </c>
      <c r="AJ154" s="12">
        <f t="shared" si="174"/>
        <v>5208</v>
      </c>
      <c r="AK154" s="12">
        <f t="shared" ref="AK154:AL154" si="175">SUM(AK10,AK41,AK57,AK73,AK89,AK105,AK121,AK137)</f>
        <v>5043</v>
      </c>
      <c r="AL154" s="12">
        <f t="shared" si="175"/>
        <v>5208</v>
      </c>
      <c r="AM154" s="12">
        <f t="shared" ref="AM154:AN154" si="176">SUM(AM10,AM41,AM57,AM73,AM89,AM105,AM121,AM137)</f>
        <v>5040</v>
      </c>
      <c r="AN154" s="12">
        <f t="shared" si="176"/>
        <v>5208</v>
      </c>
      <c r="AO154" s="12"/>
      <c r="AP154" s="12"/>
    </row>
    <row r="155" spans="1:44" ht="15.75" customHeight="1">
      <c r="A155" s="501"/>
      <c r="B155" s="53" t="s">
        <v>146</v>
      </c>
      <c r="C155" s="12"/>
      <c r="D155" s="12">
        <f t="shared" ref="D155:O155" si="177">SUM(D11,D42,D58,D74,D90,D106,D122)</f>
        <v>1314.6200000000001</v>
      </c>
      <c r="E155" s="12">
        <f t="shared" si="177"/>
        <v>1664.2200000000003</v>
      </c>
      <c r="F155" s="12">
        <f t="shared" si="177"/>
        <v>1176.5999999999997</v>
      </c>
      <c r="G155" s="12">
        <f t="shared" si="177"/>
        <v>24.669999999999998</v>
      </c>
      <c r="H155" s="12">
        <f t="shared" si="177"/>
        <v>1549.7400000000002</v>
      </c>
      <c r="I155" s="12">
        <f t="shared" si="177"/>
        <v>1599.2399999999998</v>
      </c>
      <c r="J155" s="12">
        <f t="shared" si="177"/>
        <v>1548.13</v>
      </c>
      <c r="K155" s="12">
        <f t="shared" si="177"/>
        <v>1651.6</v>
      </c>
      <c r="L155" s="12">
        <f t="shared" si="177"/>
        <v>1585.54</v>
      </c>
      <c r="M155" s="12">
        <f t="shared" si="177"/>
        <v>1332.6</v>
      </c>
      <c r="N155" s="12">
        <f t="shared" si="177"/>
        <v>1531.6599999999999</v>
      </c>
      <c r="O155" s="12">
        <f t="shared" si="177"/>
        <v>1707.6099999999997</v>
      </c>
      <c r="P155" s="12"/>
      <c r="Q155" s="12">
        <f t="shared" si="153"/>
        <v>1231.58</v>
      </c>
      <c r="R155" s="12">
        <f t="shared" si="153"/>
        <v>1295.6500000000001</v>
      </c>
      <c r="S155" s="12">
        <f t="shared" si="153"/>
        <v>1506.65</v>
      </c>
      <c r="T155" s="12">
        <f t="shared" si="154"/>
        <v>1470.83</v>
      </c>
      <c r="U155" s="12">
        <f t="shared" si="154"/>
        <v>1500.8299999999997</v>
      </c>
      <c r="V155" s="12">
        <f t="shared" si="155"/>
        <v>1844.4899999999998</v>
      </c>
      <c r="W155" s="12">
        <f t="shared" si="155"/>
        <v>1637.01</v>
      </c>
      <c r="X155" s="12">
        <f>SUM(X11,X42,X58,X74,X90,X106,X122,X138)</f>
        <v>1740.66</v>
      </c>
      <c r="Y155" s="12">
        <f t="shared" si="156"/>
        <v>1685.1699999999998</v>
      </c>
      <c r="Z155" s="12">
        <f t="shared" si="157"/>
        <v>1861.82</v>
      </c>
      <c r="AA155" s="12">
        <f t="shared" si="157"/>
        <v>1684.2599999999998</v>
      </c>
      <c r="AB155" s="12">
        <f t="shared" si="165"/>
        <v>1697.4</v>
      </c>
      <c r="AC155" s="12">
        <f t="shared" si="165"/>
        <v>1859.5600000000002</v>
      </c>
      <c r="AD155" s="12">
        <f t="shared" si="158"/>
        <v>1677.1399999999999</v>
      </c>
      <c r="AE155" s="12">
        <f t="shared" si="159"/>
        <v>1806.3899999999999</v>
      </c>
      <c r="AF155" s="12">
        <f t="shared" si="159"/>
        <v>1662.83</v>
      </c>
      <c r="AG155" s="12">
        <f t="shared" si="160"/>
        <v>1824.5899999999997</v>
      </c>
      <c r="AH155" s="12">
        <f t="shared" si="160"/>
        <v>1842.8</v>
      </c>
      <c r="AI155" s="12">
        <f t="shared" ref="AI155:AJ155" si="178">SUM(AI11,AI42,AI58,AI74,AI90,AI106,AI122,AI138)</f>
        <v>1876.77</v>
      </c>
      <c r="AJ155" s="12">
        <f t="shared" si="178"/>
        <v>2096.6999999999998</v>
      </c>
      <c r="AK155" s="12">
        <f t="shared" ref="AK155:AL155" si="179">SUM(AK11,AK42,AK58,AK74,AK90,AK106,AK122,AK138)</f>
        <v>1865.04</v>
      </c>
      <c r="AL155" s="12">
        <f t="shared" si="179"/>
        <v>1758.62</v>
      </c>
      <c r="AM155" s="12">
        <f t="shared" ref="AM155:AN155" si="180">SUM(AM11,AM42,AM58,AM74,AM90,AM106,AM122,AM138)</f>
        <v>1806.7199999999998</v>
      </c>
      <c r="AN155" s="12">
        <f t="shared" si="180"/>
        <v>1522.1100000000001</v>
      </c>
      <c r="AO155" s="12"/>
      <c r="AP155" s="12"/>
    </row>
    <row r="156" spans="1:44" ht="15.75" customHeight="1">
      <c r="A156" s="496" t="s">
        <v>162</v>
      </c>
      <c r="B156" s="54" t="s">
        <v>147</v>
      </c>
      <c r="C156" s="8"/>
      <c r="D156" s="8">
        <f t="shared" ref="D156:O156" si="181">+D146</f>
        <v>0.83968125960061468</v>
      </c>
      <c r="E156" s="8">
        <f t="shared" si="181"/>
        <v>0.7808617196878751</v>
      </c>
      <c r="F156" s="8">
        <f t="shared" si="181"/>
        <v>0.93626728110599067</v>
      </c>
      <c r="G156" s="8">
        <f t="shared" si="181"/>
        <v>0.99375000000000013</v>
      </c>
      <c r="H156" s="8">
        <f t="shared" si="181"/>
        <v>0.86298579109062989</v>
      </c>
      <c r="I156" s="8">
        <f t="shared" si="181"/>
        <v>0.94864285714285701</v>
      </c>
      <c r="J156" s="8">
        <f t="shared" si="181"/>
        <v>0.85141581632653052</v>
      </c>
      <c r="K156" s="8">
        <f t="shared" si="181"/>
        <v>0.85412708170699969</v>
      </c>
      <c r="L156" s="8">
        <f t="shared" si="181"/>
        <v>0.88791241496598627</v>
      </c>
      <c r="M156" s="8">
        <f t="shared" si="181"/>
        <v>0.91214076858813709</v>
      </c>
      <c r="N156" s="8">
        <f t="shared" si="181"/>
        <v>0.83246100164203618</v>
      </c>
      <c r="O156" s="8">
        <f t="shared" si="181"/>
        <v>0.76923412698412696</v>
      </c>
      <c r="P156" s="8"/>
      <c r="Q156" s="8">
        <f>+Q146</f>
        <v>0.64283928571428561</v>
      </c>
      <c r="R156" s="8">
        <f>+R146</f>
        <v>0.70953896103896097</v>
      </c>
      <c r="S156" s="8">
        <f>+S146</f>
        <v>0.63660906298003084</v>
      </c>
      <c r="T156" s="8">
        <f>+T146</f>
        <v>0.72023611111111119</v>
      </c>
      <c r="U156" s="8">
        <f>+U146</f>
        <v>0.68933053381169818</v>
      </c>
      <c r="V156" s="8">
        <f t="shared" ref="V156:AA156" si="182">+V146</f>
        <v>0.65551215277777786</v>
      </c>
      <c r="W156" s="8">
        <f t="shared" si="182"/>
        <v>0.67007224462365589</v>
      </c>
      <c r="X156" s="8">
        <f t="shared" si="182"/>
        <v>0.77066532258064513</v>
      </c>
      <c r="Y156" s="8">
        <f t="shared" si="182"/>
        <v>0.75266319444444441</v>
      </c>
      <c r="Z156" s="8">
        <f t="shared" si="182"/>
        <v>0.80535882296466965</v>
      </c>
      <c r="AA156" s="8">
        <f t="shared" si="182"/>
        <v>0.86400793650793639</v>
      </c>
      <c r="AB156" s="8">
        <f t="shared" ref="AB156:AG156" si="183">+AB146</f>
        <v>0.82413594470046092</v>
      </c>
      <c r="AC156" s="8">
        <f t="shared" si="183"/>
        <v>0.90598310291858652</v>
      </c>
      <c r="AD156" s="8">
        <f t="shared" si="183"/>
        <v>0.6712648809523809</v>
      </c>
      <c r="AE156" s="8">
        <f t="shared" si="183"/>
        <v>0.74938940092165895</v>
      </c>
      <c r="AF156" s="8">
        <f t="shared" si="183"/>
        <v>0.83552777777777776</v>
      </c>
      <c r="AG156" s="8">
        <f t="shared" si="183"/>
        <v>0.92959101382488485</v>
      </c>
      <c r="AH156" s="8">
        <f t="shared" ref="AH156:AI156" si="184">+AH146</f>
        <v>0.86183730158730154</v>
      </c>
      <c r="AI156" s="8">
        <f t="shared" si="184"/>
        <v>0.86437211981566819</v>
      </c>
      <c r="AJ156" s="8">
        <f t="shared" ref="AJ156:AK156" si="185">+AJ146</f>
        <v>0.91825076804915517</v>
      </c>
      <c r="AK156" s="8">
        <f t="shared" si="185"/>
        <v>0.90106039649608116</v>
      </c>
      <c r="AL156" s="8">
        <f t="shared" ref="AL156" si="186">+AL146</f>
        <v>0.8722350230414746</v>
      </c>
      <c r="AM156" s="8">
        <f t="shared" ref="AM156:AN156" si="187">+AM146</f>
        <v>0.81124801587301598</v>
      </c>
      <c r="AN156" s="8">
        <f t="shared" si="187"/>
        <v>0.71502880184331785</v>
      </c>
      <c r="AO156" s="8"/>
      <c r="AP156" s="8"/>
      <c r="AR156" s="49"/>
    </row>
    <row r="157" spans="1:44" ht="15.75" customHeight="1">
      <c r="A157" s="497"/>
      <c r="B157" s="54" t="s">
        <v>148</v>
      </c>
      <c r="C157" s="8"/>
      <c r="D157" s="8">
        <f t="shared" ref="D157:E159" si="188">+D151/SUM(D$151:D$153)</f>
        <v>0.30439155212872948</v>
      </c>
      <c r="E157" s="8">
        <f t="shared" si="188"/>
        <v>0.17608833683876343</v>
      </c>
      <c r="F157" s="8">
        <f t="shared" ref="F157:G159" si="189">+F151/SUM(F$151:F$153)</f>
        <v>0.27907684813055655</v>
      </c>
      <c r="G157" s="8">
        <f t="shared" si="189"/>
        <v>0.42207792207792205</v>
      </c>
      <c r="H157" s="8">
        <f t="shared" ref="H157:O159" si="190">+H151/SUM(H$151:H$153)</f>
        <v>0.16254887397171966</v>
      </c>
      <c r="I157" s="8">
        <f t="shared" si="190"/>
        <v>0.61296553855663727</v>
      </c>
      <c r="J157" s="8">
        <f t="shared" si="190"/>
        <v>0.20579788444040037</v>
      </c>
      <c r="K157" s="8">
        <f t="shared" si="190"/>
        <v>0.42009699950014184</v>
      </c>
      <c r="L157" s="8">
        <f t="shared" si="190"/>
        <v>0.38057125516822821</v>
      </c>
      <c r="M157" s="8">
        <f t="shared" si="190"/>
        <v>0.48256352960753085</v>
      </c>
      <c r="N157" s="8">
        <f t="shared" si="190"/>
        <v>0.29050973891421467</v>
      </c>
      <c r="O157" s="8">
        <f t="shared" si="190"/>
        <v>0.14998458006373569</v>
      </c>
      <c r="P157" s="8"/>
      <c r="Q157" s="8">
        <f>+Q151/Q154</f>
        <v>3.0771825396825398E-2</v>
      </c>
      <c r="R157" s="8">
        <f t="shared" ref="R157:S159" si="191">+R151/SUM(R$151:R$153)</f>
        <v>0.12830028391942949</v>
      </c>
      <c r="S157" s="8">
        <f t="shared" si="191"/>
        <v>6.8865123062128136E-2</v>
      </c>
      <c r="T157" s="8">
        <f>+T151/T154</f>
        <v>1.7692460317460319E-2</v>
      </c>
      <c r="U157" s="8">
        <f>+U151/U154</f>
        <v>2.8869047619047621E-2</v>
      </c>
      <c r="V157" s="8">
        <f t="shared" ref="V157:AA157" si="192">+V151/V154</f>
        <v>2.5434027777777778E-2</v>
      </c>
      <c r="W157" s="8">
        <f t="shared" si="192"/>
        <v>1.5793010752688172E-2</v>
      </c>
      <c r="X157" s="8">
        <f t="shared" si="192"/>
        <v>2.6742271505376346E-2</v>
      </c>
      <c r="Y157" s="8">
        <f t="shared" si="192"/>
        <v>1.8402777777777778E-2</v>
      </c>
      <c r="Z157" s="8">
        <f t="shared" si="192"/>
        <v>2.3284313725490197E-2</v>
      </c>
      <c r="AA157" s="8">
        <f t="shared" si="192"/>
        <v>2.7043650793650797E-2</v>
      </c>
      <c r="AB157" s="8">
        <f t="shared" ref="AB157:AG157" si="193">+AB151/AB154</f>
        <v>3.1201996927803378E-2</v>
      </c>
      <c r="AC157" s="8">
        <f t="shared" si="193"/>
        <v>2.849462365591398E-2</v>
      </c>
      <c r="AD157" s="8">
        <f t="shared" si="193"/>
        <v>3.0835459183673471E-2</v>
      </c>
      <c r="AE157" s="8">
        <f t="shared" si="193"/>
        <v>3.3640552995391704E-2</v>
      </c>
      <c r="AF157" s="8">
        <f t="shared" si="193"/>
        <v>3.5748015873015876E-2</v>
      </c>
      <c r="AG157" s="8">
        <f t="shared" si="193"/>
        <v>3.3218125960061441E-2</v>
      </c>
      <c r="AH157" s="8">
        <f t="shared" ref="AH157:AI157" si="194">+AH151/AH154</f>
        <v>4.1765873015873013E-2</v>
      </c>
      <c r="AI157" s="8">
        <f t="shared" si="194"/>
        <v>3.2914746543778801E-2</v>
      </c>
      <c r="AJ157" s="8">
        <f t="shared" ref="AJ157:AK157" si="195">+AJ151/AJ154</f>
        <v>3.9362519201228879E-2</v>
      </c>
      <c r="AK157" s="8">
        <f t="shared" si="195"/>
        <v>3.9460638508824114E-2</v>
      </c>
      <c r="AL157" s="8">
        <f t="shared" ref="AL157" si="196">+AL151/AL154</f>
        <v>3.5186251920122889E-2</v>
      </c>
      <c r="AM157" s="8">
        <f t="shared" ref="AM157:AN157" si="197">+AM151/AM154</f>
        <v>5.0496031746031747E-2</v>
      </c>
      <c r="AN157" s="8">
        <f t="shared" si="197"/>
        <v>2.9377880184331798E-2</v>
      </c>
      <c r="AO157" s="8"/>
      <c r="AP157" s="8"/>
      <c r="AR157" s="49"/>
    </row>
    <row r="158" spans="1:44" ht="15.75" customHeight="1">
      <c r="A158" s="497"/>
      <c r="B158" s="54" t="s">
        <v>149</v>
      </c>
      <c r="C158" s="8"/>
      <c r="D158" s="8">
        <f t="shared" si="188"/>
        <v>0.1299027824337915</v>
      </c>
      <c r="E158" s="8">
        <f t="shared" si="188"/>
        <v>3.3731497281638156E-2</v>
      </c>
      <c r="F158" s="8">
        <f t="shared" si="189"/>
        <v>3.0446961393252953E-2</v>
      </c>
      <c r="G158" s="8">
        <f t="shared" si="189"/>
        <v>0.29220779220779219</v>
      </c>
      <c r="H158" s="8">
        <f t="shared" si="190"/>
        <v>7.2873018764802344E-2</v>
      </c>
      <c r="I158" s="8">
        <f t="shared" si="190"/>
        <v>7.6301962602379841E-2</v>
      </c>
      <c r="J158" s="8">
        <f t="shared" si="190"/>
        <v>2.5534576888080075E-2</v>
      </c>
      <c r="K158" s="8">
        <f t="shared" si="190"/>
        <v>0</v>
      </c>
      <c r="L158" s="8">
        <f t="shared" si="190"/>
        <v>0</v>
      </c>
      <c r="M158" s="8">
        <f t="shared" si="190"/>
        <v>0</v>
      </c>
      <c r="N158" s="8">
        <f t="shared" si="190"/>
        <v>0</v>
      </c>
      <c r="O158" s="8">
        <f t="shared" si="190"/>
        <v>0</v>
      </c>
      <c r="P158" s="8"/>
      <c r="Q158" s="8">
        <f>+Q152/Q154</f>
        <v>0</v>
      </c>
      <c r="R158" s="8">
        <f t="shared" si="191"/>
        <v>0</v>
      </c>
      <c r="S158" s="8">
        <f t="shared" si="191"/>
        <v>6.4727826096145922E-3</v>
      </c>
      <c r="T158" s="8">
        <f>+T152/T154</f>
        <v>1.2847222222222222E-2</v>
      </c>
      <c r="U158" s="8">
        <f>+U152/U154</f>
        <v>6.7123015873015871E-3</v>
      </c>
      <c r="V158" s="8">
        <f t="shared" ref="V158:AA158" si="198">+V152/V154</f>
        <v>2.1715277777777778E-2</v>
      </c>
      <c r="W158" s="8">
        <f t="shared" si="198"/>
        <v>3.7464717741935487E-2</v>
      </c>
      <c r="X158" s="8">
        <f t="shared" si="198"/>
        <v>3.0129368279569888E-2</v>
      </c>
      <c r="Y158" s="8">
        <f t="shared" si="198"/>
        <v>1.4800347222222222E-2</v>
      </c>
      <c r="Z158" s="8">
        <f t="shared" si="198"/>
        <v>1.8571428571428572E-2</v>
      </c>
      <c r="AA158" s="8">
        <f t="shared" si="198"/>
        <v>1.1077380952380951E-2</v>
      </c>
      <c r="AB158" s="8">
        <f t="shared" ref="AB158:AG158" si="199">+AB152/AB154</f>
        <v>1.0464669738863288E-2</v>
      </c>
      <c r="AC158" s="8">
        <f t="shared" si="199"/>
        <v>1.5552995391705069E-2</v>
      </c>
      <c r="AD158" s="8">
        <f t="shared" si="199"/>
        <v>7.9719387755102043E-3</v>
      </c>
      <c r="AE158" s="8">
        <f t="shared" si="199"/>
        <v>1.1040706605222734E-2</v>
      </c>
      <c r="AF158" s="8">
        <f t="shared" si="199"/>
        <v>1.5853174603174605E-2</v>
      </c>
      <c r="AG158" s="8">
        <f t="shared" si="199"/>
        <v>8.1413210445468506E-3</v>
      </c>
      <c r="AH158" s="8">
        <f t="shared" ref="AH158:AI158" si="200">+AH152/AH154</f>
        <v>1.4384920634920634E-2</v>
      </c>
      <c r="AI158" s="8">
        <f t="shared" si="200"/>
        <v>4.9923195084485405E-3</v>
      </c>
      <c r="AJ158" s="8">
        <f t="shared" ref="AJ158:AK158" si="201">+AJ152/AJ154</f>
        <v>2.304147465437788E-3</v>
      </c>
      <c r="AK158" s="8">
        <f t="shared" si="201"/>
        <v>1.8639698592107872E-3</v>
      </c>
      <c r="AL158" s="8">
        <f t="shared" ref="AL158" si="202">+AL152/AL154</f>
        <v>3.7442396313364054E-3</v>
      </c>
      <c r="AM158" s="8">
        <f t="shared" ref="AM158:AN158" si="203">+AM152/AM154</f>
        <v>3.5218253968253969E-3</v>
      </c>
      <c r="AN158" s="8">
        <f t="shared" si="203"/>
        <v>2.5729646697388631E-2</v>
      </c>
      <c r="AO158" s="8"/>
      <c r="AP158" s="8"/>
    </row>
    <row r="159" spans="1:44" ht="15.75" customHeight="1">
      <c r="A159" s="497"/>
      <c r="B159" s="54" t="s">
        <v>150</v>
      </c>
      <c r="C159" s="8"/>
      <c r="D159" s="8">
        <f t="shared" si="188"/>
        <v>0.56570566543747902</v>
      </c>
      <c r="E159" s="8">
        <f t="shared" si="188"/>
        <v>0.79018016587959838</v>
      </c>
      <c r="F159" s="8">
        <f t="shared" si="189"/>
        <v>0.69047619047619047</v>
      </c>
      <c r="G159" s="8">
        <f t="shared" si="189"/>
        <v>0.28571428571428575</v>
      </c>
      <c r="H159" s="8">
        <f t="shared" si="190"/>
        <v>0.76457810726347797</v>
      </c>
      <c r="I159" s="8">
        <f t="shared" si="190"/>
        <v>0.31073249884098281</v>
      </c>
      <c r="J159" s="8">
        <f t="shared" si="190"/>
        <v>0.76866753867151949</v>
      </c>
      <c r="K159" s="8">
        <f t="shared" si="190"/>
        <v>0.5799030004998581</v>
      </c>
      <c r="L159" s="8">
        <f t="shared" si="190"/>
        <v>0.61942874483177179</v>
      </c>
      <c r="M159" s="8">
        <f t="shared" si="190"/>
        <v>0.51743647039246921</v>
      </c>
      <c r="N159" s="8">
        <f t="shared" si="190"/>
        <v>0.70949026108578528</v>
      </c>
      <c r="O159" s="8">
        <f t="shared" si="190"/>
        <v>0.85001541993626428</v>
      </c>
      <c r="P159" s="8"/>
      <c r="Q159" s="8">
        <f>+Q153/Q154</f>
        <v>0.32638888888888884</v>
      </c>
      <c r="R159" s="8">
        <f t="shared" si="191"/>
        <v>0.87169971608057051</v>
      </c>
      <c r="S159" s="8">
        <f t="shared" si="191"/>
        <v>0.9246620943282573</v>
      </c>
      <c r="T159" s="8">
        <f>+T153/T154</f>
        <v>0.24922420634920633</v>
      </c>
      <c r="U159" s="8">
        <f>+U153/U154</f>
        <v>0.2752857142857143</v>
      </c>
      <c r="V159" s="8">
        <f t="shared" ref="V159:AA159" si="204">+V153/V154</f>
        <v>0.29740972222222223</v>
      </c>
      <c r="W159" s="8">
        <f t="shared" si="204"/>
        <v>0.2798353494623656</v>
      </c>
      <c r="X159" s="8">
        <f t="shared" si="204"/>
        <v>0.17515120967741934</v>
      </c>
      <c r="Y159" s="8">
        <f t="shared" si="204"/>
        <v>0.21422048611111114</v>
      </c>
      <c r="Z159" s="8">
        <f t="shared" si="204"/>
        <v>0.1569345238095238</v>
      </c>
      <c r="AA159" s="8">
        <f t="shared" si="204"/>
        <v>9.7871031746031747E-2</v>
      </c>
      <c r="AB159" s="8">
        <f t="shared" ref="AB159:AG159" si="205">+AB153/AB154</f>
        <v>0.13413978494623657</v>
      </c>
      <c r="AC159" s="8">
        <f t="shared" si="205"/>
        <v>4.9969278033794168E-2</v>
      </c>
      <c r="AD159" s="8">
        <f t="shared" si="205"/>
        <v>0.29051232993197285</v>
      </c>
      <c r="AE159" s="8">
        <f t="shared" si="205"/>
        <v>0.20592933947772654</v>
      </c>
      <c r="AF159" s="8">
        <f t="shared" si="205"/>
        <v>0.11287103174603175</v>
      </c>
      <c r="AG159" s="8">
        <f t="shared" si="205"/>
        <v>2.9049539170506917E-2</v>
      </c>
      <c r="AH159" s="8">
        <f t="shared" ref="AH159:AI159" si="206">+AH153/AH154</f>
        <v>8.4541666666666668E-2</v>
      </c>
      <c r="AI159" s="8">
        <f t="shared" si="206"/>
        <v>9.7720814132104455E-2</v>
      </c>
      <c r="AJ159" s="8">
        <f t="shared" ref="AJ159:AK159" si="207">+AJ153/AJ154</f>
        <v>4.2962749615975425E-2</v>
      </c>
      <c r="AK159" s="8">
        <f t="shared" si="207"/>
        <v>5.7608566329565729E-2</v>
      </c>
      <c r="AL159" s="8">
        <f t="shared" ref="AL159" si="208">+AL153/AL154</f>
        <v>8.8834485407066052E-2</v>
      </c>
      <c r="AM159" s="8">
        <f t="shared" ref="AM159:AN159" si="209">+AM153/AM154</f>
        <v>0.13473412698412698</v>
      </c>
      <c r="AN159" s="8">
        <f t="shared" si="209"/>
        <v>0.22986367127496157</v>
      </c>
      <c r="AO159" s="8"/>
      <c r="AP159" s="8"/>
    </row>
    <row r="160" spans="1:44" ht="15.75" customHeight="1">
      <c r="A160" s="498"/>
      <c r="B160" s="54" t="s">
        <v>60</v>
      </c>
      <c r="C160" s="9"/>
      <c r="D160" s="9">
        <f t="shared" ref="D160:O160" si="210">SUM(D157:D159)</f>
        <v>1</v>
      </c>
      <c r="E160" s="9">
        <f t="shared" si="210"/>
        <v>1</v>
      </c>
      <c r="F160" s="9">
        <f t="shared" si="210"/>
        <v>1</v>
      </c>
      <c r="G160" s="9">
        <f t="shared" si="210"/>
        <v>1</v>
      </c>
      <c r="H160" s="9">
        <f t="shared" si="210"/>
        <v>1</v>
      </c>
      <c r="I160" s="9">
        <f t="shared" si="210"/>
        <v>1</v>
      </c>
      <c r="J160" s="9">
        <f t="shared" si="210"/>
        <v>1</v>
      </c>
      <c r="K160" s="9">
        <f t="shared" si="210"/>
        <v>1</v>
      </c>
      <c r="L160" s="9">
        <f t="shared" si="210"/>
        <v>1</v>
      </c>
      <c r="M160" s="9">
        <f t="shared" si="210"/>
        <v>1</v>
      </c>
      <c r="N160" s="9">
        <f t="shared" si="210"/>
        <v>1</v>
      </c>
      <c r="O160" s="9">
        <f t="shared" si="210"/>
        <v>1</v>
      </c>
      <c r="P160" s="9"/>
      <c r="Q160" s="9">
        <f>SUM(Q156:Q159)</f>
        <v>0.99999999999999989</v>
      </c>
      <c r="R160" s="9">
        <f>SUM(R157:R159)</f>
        <v>1</v>
      </c>
      <c r="S160" s="9">
        <f>SUM(S157:S159)</f>
        <v>1</v>
      </c>
      <c r="T160" s="9">
        <f t="shared" ref="T160:AE160" si="211">SUM(T156:T159)</f>
        <v>1</v>
      </c>
      <c r="U160" s="9">
        <f t="shared" si="211"/>
        <v>1.0001975973037618</v>
      </c>
      <c r="V160" s="9">
        <f t="shared" si="211"/>
        <v>1.0000711805555558</v>
      </c>
      <c r="W160" s="9">
        <f t="shared" si="211"/>
        <v>1.0031653225806452</v>
      </c>
      <c r="X160" s="9">
        <f t="shared" si="211"/>
        <v>1.0026881720430108</v>
      </c>
      <c r="Y160" s="9">
        <f t="shared" si="211"/>
        <v>1.0000868055555556</v>
      </c>
      <c r="Z160" s="356">
        <f t="shared" si="211"/>
        <v>1.0041490890711122</v>
      </c>
      <c r="AA160" s="356">
        <f t="shared" si="211"/>
        <v>0.99999999999999989</v>
      </c>
      <c r="AB160" s="356">
        <f t="shared" si="211"/>
        <v>0.99994239631336412</v>
      </c>
      <c r="AC160" s="356">
        <f t="shared" si="211"/>
        <v>0.99999999999999967</v>
      </c>
      <c r="AD160" s="356">
        <f t="shared" si="211"/>
        <v>1.0005846088435373</v>
      </c>
      <c r="AE160" s="356">
        <f t="shared" si="211"/>
        <v>0.99999999999999989</v>
      </c>
      <c r="AF160" s="356">
        <f t="shared" ref="AF160:AK160" si="212">SUM(AF156:AF159)</f>
        <v>1</v>
      </c>
      <c r="AG160" s="356">
        <f t="shared" si="212"/>
        <v>1.0000000000000002</v>
      </c>
      <c r="AH160" s="356">
        <f t="shared" si="212"/>
        <v>1.0025297619047617</v>
      </c>
      <c r="AI160" s="356">
        <f t="shared" si="212"/>
        <v>1</v>
      </c>
      <c r="AJ160" s="356">
        <f t="shared" si="212"/>
        <v>1.0028801843317974</v>
      </c>
      <c r="AK160" s="356">
        <f t="shared" si="212"/>
        <v>0.99999357119368171</v>
      </c>
      <c r="AL160" s="356">
        <f t="shared" ref="AL160:AM160" si="213">SUM(AL156:AL159)</f>
        <v>1</v>
      </c>
      <c r="AM160" s="356">
        <f t="shared" si="213"/>
        <v>1.0000000000000002</v>
      </c>
      <c r="AN160" s="356">
        <f t="shared" ref="AN160" si="214">SUM(AN156:AN159)</f>
        <v>0.99999999999999989</v>
      </c>
      <c r="AO160" s="9"/>
      <c r="AP160" s="9"/>
    </row>
    <row r="161" spans="1:1" customFormat="1" ht="15.75" customHeight="1">
      <c r="A161" s="58"/>
    </row>
  </sheetData>
  <mergeCells count="30">
    <mergeCell ref="A49:A52"/>
    <mergeCell ref="A38:A42"/>
    <mergeCell ref="A54:A58"/>
    <mergeCell ref="A2:A5"/>
    <mergeCell ref="A33:A36"/>
    <mergeCell ref="A7:A11"/>
    <mergeCell ref="A12:A16"/>
    <mergeCell ref="A43:A47"/>
    <mergeCell ref="A18:A21"/>
    <mergeCell ref="A22:A26"/>
    <mergeCell ref="A27:A31"/>
    <mergeCell ref="A59:A63"/>
    <mergeCell ref="A70:A74"/>
    <mergeCell ref="A75:A79"/>
    <mergeCell ref="A86:A90"/>
    <mergeCell ref="A65:A68"/>
    <mergeCell ref="A81:A84"/>
    <mergeCell ref="A91:A95"/>
    <mergeCell ref="A102:A106"/>
    <mergeCell ref="A107:A111"/>
    <mergeCell ref="A151:A155"/>
    <mergeCell ref="A156:A160"/>
    <mergeCell ref="A146:A149"/>
    <mergeCell ref="A97:A100"/>
    <mergeCell ref="A113:A116"/>
    <mergeCell ref="A118:A122"/>
    <mergeCell ref="A123:A127"/>
    <mergeCell ref="A129:A132"/>
    <mergeCell ref="A134:A138"/>
    <mergeCell ref="A139:A143"/>
  </mergeCells>
  <conditionalFormatting sqref="E33:G36">
    <cfRule type="cellIs" dxfId="470" priority="1" operator="lessThan">
      <formula>0</formula>
    </cfRule>
    <cfRule type="cellIs" dxfId="469" priority="2" operator="greaterThan">
      <formula>100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:AP172"/>
  <sheetViews>
    <sheetView showGridLines="0" topLeftCell="A17" zoomScale="70" zoomScaleNormal="70" workbookViewId="0">
      <selection activeCell="AO26" sqref="AO26"/>
    </sheetView>
  </sheetViews>
  <sheetFormatPr baseColWidth="10" defaultColWidth="15" defaultRowHeight="15.75" customHeight="1"/>
  <cols>
    <col min="1" max="1" width="7.44140625" style="2" customWidth="1"/>
    <col min="2" max="2" width="21.33203125" style="22" bestFit="1" customWidth="1"/>
    <col min="3" max="3" width="14.44140625" style="2" hidden="1" customWidth="1"/>
    <col min="4" max="4" width="9.5546875" style="2" hidden="1" customWidth="1"/>
    <col min="5" max="5" width="12.5546875" style="2" hidden="1" customWidth="1"/>
    <col min="6" max="15" width="8.5546875" style="2" hidden="1" customWidth="1"/>
    <col min="16" max="16" width="13.109375" style="2" customWidth="1"/>
    <col min="17" max="21" width="8.5546875" style="2" hidden="1" customWidth="1"/>
    <col min="22" max="28" width="10.44140625" style="2" hidden="1" customWidth="1"/>
    <col min="29" max="40" width="10.44140625" style="2" customWidth="1"/>
    <col min="41" max="41" width="12.44140625" style="2" customWidth="1"/>
    <col min="42" max="42" width="12.88671875" style="2" bestFit="1" customWidth="1"/>
    <col min="43" max="78" width="9.5546875" style="2" customWidth="1"/>
    <col min="79" max="16384" width="15" style="2"/>
  </cols>
  <sheetData>
    <row r="1" spans="1:42" s="11" customFormat="1" ht="15.75" hidden="1" customHeight="1">
      <c r="A1" s="10" t="s">
        <v>35</v>
      </c>
      <c r="B1" s="20"/>
      <c r="C1" s="32" t="s">
        <v>167</v>
      </c>
      <c r="D1" s="1" t="s">
        <v>152</v>
      </c>
      <c r="E1" s="1" t="s">
        <v>153</v>
      </c>
      <c r="F1" s="32"/>
      <c r="G1" s="1" t="s">
        <v>115</v>
      </c>
      <c r="H1" s="32" t="s">
        <v>116</v>
      </c>
      <c r="I1" s="32" t="s">
        <v>117</v>
      </c>
      <c r="J1" s="32" t="s">
        <v>118</v>
      </c>
      <c r="K1" s="32" t="s">
        <v>134</v>
      </c>
      <c r="L1" s="32" t="s">
        <v>135</v>
      </c>
      <c r="M1" s="32" t="s">
        <v>136</v>
      </c>
      <c r="N1" s="32" t="s">
        <v>139</v>
      </c>
      <c r="O1" s="32" t="s">
        <v>151</v>
      </c>
      <c r="P1" s="32" t="s">
        <v>170</v>
      </c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 t="s">
        <v>170</v>
      </c>
      <c r="AP1" s="1" t="s">
        <v>119</v>
      </c>
    </row>
    <row r="2" spans="1:42" ht="15.75" hidden="1" customHeight="1">
      <c r="A2" s="511" t="s">
        <v>20</v>
      </c>
      <c r="B2" s="51" t="s">
        <v>84</v>
      </c>
      <c r="C2" s="3">
        <v>0.88288333333333335</v>
      </c>
      <c r="D2" s="123">
        <v>1</v>
      </c>
      <c r="E2" s="123"/>
      <c r="F2" s="83"/>
      <c r="G2" s="3"/>
      <c r="H2" s="3"/>
      <c r="I2" s="3"/>
      <c r="J2" s="123"/>
      <c r="K2" s="123"/>
      <c r="L2" s="123"/>
      <c r="M2" s="83"/>
      <c r="N2" s="123"/>
      <c r="O2" s="83"/>
      <c r="P2" s="83">
        <v>1</v>
      </c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  <c r="AM2" s="83"/>
      <c r="AN2" s="83"/>
      <c r="AO2" s="3">
        <f>AVERAGE(D2:O2)</f>
        <v>1</v>
      </c>
      <c r="AP2" s="24">
        <v>0.85</v>
      </c>
    </row>
    <row r="3" spans="1:42" ht="15.75" hidden="1" customHeight="1">
      <c r="A3" s="512"/>
      <c r="B3" s="51" t="s">
        <v>141</v>
      </c>
      <c r="C3" s="3">
        <v>9.2499999999999985E-2</v>
      </c>
      <c r="D3" s="123">
        <v>0</v>
      </c>
      <c r="E3" s="123"/>
      <c r="F3" s="83"/>
      <c r="G3" s="3"/>
      <c r="H3" s="3"/>
      <c r="I3" s="3"/>
      <c r="J3" s="123"/>
      <c r="K3" s="123"/>
      <c r="L3" s="123"/>
      <c r="M3" s="83"/>
      <c r="N3" s="123"/>
      <c r="O3" s="83"/>
      <c r="P3" s="83">
        <v>0</v>
      </c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  <c r="AB3" s="83"/>
      <c r="AC3" s="83"/>
      <c r="AD3" s="83"/>
      <c r="AE3" s="83"/>
      <c r="AF3" s="83"/>
      <c r="AG3" s="83"/>
      <c r="AH3" s="83"/>
      <c r="AI3" s="83"/>
      <c r="AJ3" s="83"/>
      <c r="AK3" s="83"/>
      <c r="AL3" s="83"/>
      <c r="AM3" s="83"/>
      <c r="AN3" s="83"/>
      <c r="AO3" s="3">
        <f>AVERAGE(D3:O3)</f>
        <v>0</v>
      </c>
      <c r="AP3" s="24">
        <v>0.5</v>
      </c>
    </row>
    <row r="4" spans="1:42" ht="15.75" hidden="1" customHeight="1">
      <c r="A4" s="512"/>
      <c r="B4" s="51" t="s">
        <v>18</v>
      </c>
      <c r="C4" s="5">
        <v>18.404166666666669</v>
      </c>
      <c r="D4" s="5">
        <v>0</v>
      </c>
      <c r="E4" s="5"/>
      <c r="F4" s="84"/>
      <c r="G4" s="5"/>
      <c r="H4" s="5"/>
      <c r="I4" s="5"/>
      <c r="J4" s="5"/>
      <c r="K4" s="122"/>
      <c r="L4" s="122"/>
      <c r="M4" s="84"/>
      <c r="N4" s="122"/>
      <c r="O4" s="84"/>
      <c r="P4" s="84">
        <v>0</v>
      </c>
      <c r="Q4" s="84"/>
      <c r="R4" s="84"/>
      <c r="S4" s="84"/>
      <c r="T4" s="84"/>
      <c r="U4" s="84"/>
      <c r="V4" s="84"/>
      <c r="W4" s="84"/>
      <c r="X4" s="84"/>
      <c r="Y4" s="84"/>
      <c r="Z4" s="84"/>
      <c r="AA4" s="84"/>
      <c r="AB4" s="84"/>
      <c r="AC4" s="84"/>
      <c r="AD4" s="84"/>
      <c r="AE4" s="84"/>
      <c r="AF4" s="84"/>
      <c r="AG4" s="84"/>
      <c r="AH4" s="84"/>
      <c r="AI4" s="84"/>
      <c r="AJ4" s="84"/>
      <c r="AK4" s="84"/>
      <c r="AL4" s="84"/>
      <c r="AM4" s="84"/>
      <c r="AN4" s="84"/>
      <c r="AO4" s="5">
        <f>AVERAGE(D4:O4)</f>
        <v>0</v>
      </c>
      <c r="AP4" s="25">
        <v>60</v>
      </c>
    </row>
    <row r="5" spans="1:42" ht="15.75" hidden="1" customHeight="1">
      <c r="A5" s="513"/>
      <c r="B5" s="51" t="s">
        <v>19</v>
      </c>
      <c r="C5" s="5">
        <v>16.186666666666664</v>
      </c>
      <c r="D5" s="5">
        <v>0</v>
      </c>
      <c r="E5" s="5"/>
      <c r="F5" s="84"/>
      <c r="G5" s="5"/>
      <c r="H5" s="5"/>
      <c r="I5" s="5"/>
      <c r="J5" s="5"/>
      <c r="K5" s="122"/>
      <c r="L5" s="122"/>
      <c r="M5" s="84"/>
      <c r="N5" s="122"/>
      <c r="O5" s="84"/>
      <c r="P5" s="84">
        <v>0</v>
      </c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  <c r="AD5" s="84"/>
      <c r="AE5" s="84"/>
      <c r="AF5" s="84"/>
      <c r="AG5" s="84"/>
      <c r="AH5" s="84"/>
      <c r="AI5" s="84"/>
      <c r="AJ5" s="84"/>
      <c r="AK5" s="84"/>
      <c r="AL5" s="84"/>
      <c r="AM5" s="84"/>
      <c r="AN5" s="84"/>
      <c r="AO5" s="5">
        <f>AVERAGE(D5:O5)</f>
        <v>0</v>
      </c>
      <c r="AP5" s="25">
        <v>2</v>
      </c>
    </row>
    <row r="6" spans="1:42" customFormat="1" ht="15.75" hidden="1" customHeight="1">
      <c r="A6" s="14"/>
      <c r="B6" s="13"/>
      <c r="AP6" s="13"/>
    </row>
    <row r="7" spans="1:42" ht="15.75" hidden="1" customHeight="1">
      <c r="A7" s="505" t="s">
        <v>52</v>
      </c>
      <c r="B7" s="53" t="s">
        <v>142</v>
      </c>
      <c r="C7" s="12"/>
      <c r="D7" s="12">
        <v>0</v>
      </c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</row>
    <row r="8" spans="1:42" ht="15.75" hidden="1" customHeight="1">
      <c r="A8" s="506"/>
      <c r="B8" s="53" t="s">
        <v>143</v>
      </c>
      <c r="C8" s="12"/>
      <c r="D8" s="12">
        <v>0</v>
      </c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</row>
    <row r="9" spans="1:42" ht="15.75" hidden="1" customHeight="1">
      <c r="A9" s="506"/>
      <c r="B9" s="53" t="s">
        <v>144</v>
      </c>
      <c r="C9" s="12"/>
      <c r="D9" s="12">
        <v>0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</row>
    <row r="10" spans="1:42" ht="15.75" hidden="1" customHeight="1">
      <c r="A10" s="506"/>
      <c r="B10" s="53" t="s">
        <v>145</v>
      </c>
      <c r="C10" s="12"/>
      <c r="D10" s="12">
        <v>744</v>
      </c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</row>
    <row r="11" spans="1:42" ht="15.75" hidden="1" customHeight="1">
      <c r="A11" s="507"/>
      <c r="B11" s="53" t="s">
        <v>146</v>
      </c>
      <c r="C11" s="12"/>
      <c r="D11" s="12">
        <v>0</v>
      </c>
      <c r="E11" s="12"/>
      <c r="F11" s="12"/>
      <c r="G11" s="119"/>
      <c r="H11" s="12"/>
      <c r="I11" s="12"/>
      <c r="J11" s="12"/>
      <c r="K11" s="124"/>
      <c r="L11" s="124"/>
      <c r="M11" s="12"/>
      <c r="N11" s="124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</row>
    <row r="12" spans="1:42" ht="15.75" hidden="1" customHeight="1">
      <c r="A12" s="508" t="s">
        <v>162</v>
      </c>
      <c r="B12" s="54" t="s">
        <v>147</v>
      </c>
      <c r="C12" s="8"/>
      <c r="D12" s="8">
        <f t="shared" ref="D12:O12" si="0">+D2</f>
        <v>1</v>
      </c>
      <c r="E12" s="8">
        <f t="shared" si="0"/>
        <v>0</v>
      </c>
      <c r="F12" s="8"/>
      <c r="G12" s="8">
        <f>+G2</f>
        <v>0</v>
      </c>
      <c r="H12" s="8">
        <f t="shared" si="0"/>
        <v>0</v>
      </c>
      <c r="I12" s="8">
        <f t="shared" si="0"/>
        <v>0</v>
      </c>
      <c r="J12" s="8">
        <f t="shared" si="0"/>
        <v>0</v>
      </c>
      <c r="K12" s="8">
        <f t="shared" si="0"/>
        <v>0</v>
      </c>
      <c r="L12" s="8">
        <f t="shared" si="0"/>
        <v>0</v>
      </c>
      <c r="M12" s="8">
        <f t="shared" si="0"/>
        <v>0</v>
      </c>
      <c r="N12" s="8">
        <f t="shared" si="0"/>
        <v>0</v>
      </c>
      <c r="O12" s="8">
        <f t="shared" si="0"/>
        <v>0</v>
      </c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</row>
    <row r="13" spans="1:42" ht="15.75" hidden="1" customHeight="1">
      <c r="A13" s="509"/>
      <c r="B13" s="54" t="s">
        <v>148</v>
      </c>
      <c r="C13" s="8"/>
      <c r="D13" s="8">
        <f t="shared" ref="D13:J13" si="1">+D7/D10</f>
        <v>0</v>
      </c>
      <c r="E13" s="8" t="e">
        <f t="shared" si="1"/>
        <v>#DIV/0!</v>
      </c>
      <c r="F13" s="8"/>
      <c r="G13" s="8" t="e">
        <f>+G7/G10</f>
        <v>#DIV/0!</v>
      </c>
      <c r="H13" s="8" t="e">
        <f t="shared" si="1"/>
        <v>#DIV/0!</v>
      </c>
      <c r="I13" s="8" t="e">
        <f t="shared" si="1"/>
        <v>#DIV/0!</v>
      </c>
      <c r="J13" s="8" t="e">
        <f t="shared" si="1"/>
        <v>#DIV/0!</v>
      </c>
      <c r="K13" s="8" t="e">
        <f>+K7/K10</f>
        <v>#DIV/0!</v>
      </c>
      <c r="L13" s="8" t="e">
        <f>+L7/L10</f>
        <v>#DIV/0!</v>
      </c>
      <c r="M13" s="8" t="e">
        <f>+M7/M10</f>
        <v>#DIV/0!</v>
      </c>
      <c r="N13" s="8" t="e">
        <f>+N7/N10</f>
        <v>#DIV/0!</v>
      </c>
      <c r="O13" s="8" t="e">
        <f>+O7/O10</f>
        <v>#DIV/0!</v>
      </c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</row>
    <row r="14" spans="1:42" ht="15.75" hidden="1" customHeight="1">
      <c r="A14" s="509"/>
      <c r="B14" s="54" t="s">
        <v>149</v>
      </c>
      <c r="C14" s="8"/>
      <c r="D14" s="8">
        <f t="shared" ref="D14:I14" si="2">+D8/D10</f>
        <v>0</v>
      </c>
      <c r="E14" s="8" t="e">
        <f t="shared" si="2"/>
        <v>#DIV/0!</v>
      </c>
      <c r="F14" s="8"/>
      <c r="G14" s="8" t="e">
        <f>+G8/G10</f>
        <v>#DIV/0!</v>
      </c>
      <c r="H14" s="8" t="e">
        <f t="shared" si="2"/>
        <v>#DIV/0!</v>
      </c>
      <c r="I14" s="8" t="e">
        <f t="shared" si="2"/>
        <v>#DIV/0!</v>
      </c>
      <c r="J14" s="8" t="e">
        <f t="shared" ref="J14:O14" si="3">+J8/J10</f>
        <v>#DIV/0!</v>
      </c>
      <c r="K14" s="8" t="e">
        <f t="shared" si="3"/>
        <v>#DIV/0!</v>
      </c>
      <c r="L14" s="8" t="e">
        <f t="shared" si="3"/>
        <v>#DIV/0!</v>
      </c>
      <c r="M14" s="8" t="e">
        <f t="shared" si="3"/>
        <v>#DIV/0!</v>
      </c>
      <c r="N14" s="8" t="e">
        <f t="shared" si="3"/>
        <v>#DIV/0!</v>
      </c>
      <c r="O14" s="8" t="e">
        <f t="shared" si="3"/>
        <v>#DIV/0!</v>
      </c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</row>
    <row r="15" spans="1:42" ht="15.75" hidden="1" customHeight="1">
      <c r="A15" s="509"/>
      <c r="B15" s="54" t="s">
        <v>150</v>
      </c>
      <c r="C15" s="8"/>
      <c r="D15" s="8">
        <f t="shared" ref="D15:I15" si="4">+D9/D10</f>
        <v>0</v>
      </c>
      <c r="E15" s="8" t="e">
        <f t="shared" si="4"/>
        <v>#DIV/0!</v>
      </c>
      <c r="F15" s="8"/>
      <c r="G15" s="8" t="e">
        <f>+G9/G10</f>
        <v>#DIV/0!</v>
      </c>
      <c r="H15" s="8" t="e">
        <f t="shared" si="4"/>
        <v>#DIV/0!</v>
      </c>
      <c r="I15" s="8" t="e">
        <f t="shared" si="4"/>
        <v>#DIV/0!</v>
      </c>
      <c r="J15" s="8" t="e">
        <f t="shared" ref="J15:O15" si="5">+J9/J10</f>
        <v>#DIV/0!</v>
      </c>
      <c r="K15" s="8" t="e">
        <f t="shared" si="5"/>
        <v>#DIV/0!</v>
      </c>
      <c r="L15" s="8" t="e">
        <f t="shared" si="5"/>
        <v>#DIV/0!</v>
      </c>
      <c r="M15" s="8" t="e">
        <f t="shared" si="5"/>
        <v>#DIV/0!</v>
      </c>
      <c r="N15" s="8" t="e">
        <f t="shared" si="5"/>
        <v>#DIV/0!</v>
      </c>
      <c r="O15" s="8" t="e">
        <f t="shared" si="5"/>
        <v>#DIV/0!</v>
      </c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</row>
    <row r="16" spans="1:42" ht="15.75" hidden="1" customHeight="1">
      <c r="A16" s="510"/>
      <c r="B16" s="54" t="s">
        <v>60</v>
      </c>
      <c r="C16" s="9"/>
      <c r="D16" s="9">
        <f t="shared" ref="D16:I16" si="6">SUM(D12:D15)</f>
        <v>1</v>
      </c>
      <c r="E16" s="9" t="e">
        <f t="shared" si="6"/>
        <v>#DIV/0!</v>
      </c>
      <c r="F16" s="9"/>
      <c r="G16" s="9" t="e">
        <f>SUM(G12:G15)</f>
        <v>#DIV/0!</v>
      </c>
      <c r="H16" s="9" t="e">
        <f t="shared" si="6"/>
        <v>#DIV/0!</v>
      </c>
      <c r="I16" s="9" t="e">
        <f t="shared" si="6"/>
        <v>#DIV/0!</v>
      </c>
      <c r="J16" s="9" t="e">
        <f t="shared" ref="J16:O16" si="7">SUM(J12:J15)</f>
        <v>#DIV/0!</v>
      </c>
      <c r="K16" s="9" t="e">
        <f t="shared" si="7"/>
        <v>#DIV/0!</v>
      </c>
      <c r="L16" s="9" t="e">
        <f t="shared" si="7"/>
        <v>#DIV/0!</v>
      </c>
      <c r="M16" s="9" t="e">
        <f t="shared" si="7"/>
        <v>#DIV/0!</v>
      </c>
      <c r="N16" s="9" t="e">
        <f t="shared" si="7"/>
        <v>#DIV/0!</v>
      </c>
      <c r="O16" s="9" t="e">
        <f t="shared" si="7"/>
        <v>#DIV/0!</v>
      </c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</row>
    <row r="17" spans="1:42" ht="15.75" customHeight="1">
      <c r="A17" s="10" t="s">
        <v>36</v>
      </c>
      <c r="B17" s="20"/>
      <c r="C17" s="32" t="s">
        <v>167</v>
      </c>
      <c r="D17" s="237">
        <v>44197</v>
      </c>
      <c r="E17" s="237">
        <v>44228</v>
      </c>
      <c r="F17" s="237">
        <v>44256</v>
      </c>
      <c r="G17" s="237">
        <v>44287</v>
      </c>
      <c r="H17" s="237">
        <v>44317</v>
      </c>
      <c r="I17" s="237">
        <v>44348</v>
      </c>
      <c r="J17" s="237">
        <v>44378</v>
      </c>
      <c r="K17" s="237">
        <v>44409</v>
      </c>
      <c r="L17" s="237">
        <v>44440</v>
      </c>
      <c r="M17" s="237">
        <v>44470</v>
      </c>
      <c r="N17" s="237">
        <v>44501</v>
      </c>
      <c r="O17" s="237">
        <v>44531</v>
      </c>
      <c r="P17" s="237" t="s">
        <v>229</v>
      </c>
      <c r="Q17" s="237">
        <v>44562</v>
      </c>
      <c r="R17" s="237">
        <v>44593</v>
      </c>
      <c r="S17" s="237">
        <v>44621</v>
      </c>
      <c r="T17" s="237">
        <v>44652</v>
      </c>
      <c r="U17" s="237">
        <v>44682</v>
      </c>
      <c r="V17" s="237">
        <v>44713</v>
      </c>
      <c r="W17" s="237">
        <v>44743</v>
      </c>
      <c r="X17" s="237">
        <v>44774</v>
      </c>
      <c r="Y17" s="237">
        <v>44805</v>
      </c>
      <c r="Z17" s="237">
        <v>44835</v>
      </c>
      <c r="AA17" s="237">
        <v>44866</v>
      </c>
      <c r="AB17" s="237">
        <v>44896</v>
      </c>
      <c r="AC17" s="237">
        <v>44927</v>
      </c>
      <c r="AD17" s="237">
        <v>44958</v>
      </c>
      <c r="AE17" s="237">
        <v>44986</v>
      </c>
      <c r="AF17" s="237">
        <v>45017</v>
      </c>
      <c r="AG17" s="237">
        <v>45047</v>
      </c>
      <c r="AH17" s="237">
        <v>45078</v>
      </c>
      <c r="AI17" s="237">
        <v>45108</v>
      </c>
      <c r="AJ17" s="237">
        <v>45139</v>
      </c>
      <c r="AK17" s="237">
        <v>45170</v>
      </c>
      <c r="AL17" s="237">
        <v>45200</v>
      </c>
      <c r="AM17" s="237">
        <v>45231</v>
      </c>
      <c r="AN17" s="237">
        <v>45261</v>
      </c>
      <c r="AO17" s="32" t="s">
        <v>311</v>
      </c>
      <c r="AP17" s="1" t="s">
        <v>119</v>
      </c>
    </row>
    <row r="18" spans="1:42" ht="15.75" customHeight="1">
      <c r="A18" s="502" t="s">
        <v>20</v>
      </c>
      <c r="B18" s="51" t="s">
        <v>84</v>
      </c>
      <c r="C18" s="3">
        <v>0.8779499999999999</v>
      </c>
      <c r="D18" s="161">
        <v>0.94354838709677402</v>
      </c>
      <c r="E18" s="169">
        <v>0.95036764705882304</v>
      </c>
      <c r="F18" s="161">
        <v>0.97748655913978499</v>
      </c>
      <c r="G18" s="169">
        <v>0.97916666666666696</v>
      </c>
      <c r="H18" s="3">
        <v>0.97647849462365599</v>
      </c>
      <c r="I18" s="3">
        <v>1</v>
      </c>
      <c r="J18" s="123">
        <v>0.93031249999999999</v>
      </c>
      <c r="K18" s="123">
        <v>0.88888888888888884</v>
      </c>
      <c r="L18" s="157">
        <v>0.9620535714285714</v>
      </c>
      <c r="M18" s="3">
        <v>0.65497076023391809</v>
      </c>
      <c r="N18" s="151">
        <v>0.95905172413793105</v>
      </c>
      <c r="O18" s="161">
        <v>0.98333333333333328</v>
      </c>
      <c r="P18" s="161">
        <v>0.98225433094384718</v>
      </c>
      <c r="Q18" s="230">
        <v>0.96736111111111112</v>
      </c>
      <c r="R18" s="161">
        <v>1</v>
      </c>
      <c r="S18" s="161">
        <v>0.98991935483870996</v>
      </c>
      <c r="T18" s="160">
        <v>1</v>
      </c>
      <c r="U18" s="161">
        <v>0.99861111111111112</v>
      </c>
      <c r="V18" s="161">
        <v>1</v>
      </c>
      <c r="W18" s="160">
        <v>0.99529569892473124</v>
      </c>
      <c r="X18" s="160">
        <v>1</v>
      </c>
      <c r="Y18" s="160">
        <v>1</v>
      </c>
      <c r="Z18" s="160">
        <v>0.88844086021505375</v>
      </c>
      <c r="AA18" s="160">
        <v>0.99513888888888891</v>
      </c>
      <c r="AB18" s="160">
        <v>0.95228494623655924</v>
      </c>
      <c r="AC18" s="160">
        <v>0.99327956989247301</v>
      </c>
      <c r="AD18" s="160">
        <v>0.95758928571428603</v>
      </c>
      <c r="AE18" s="160">
        <v>1</v>
      </c>
      <c r="AF18" s="160">
        <v>0.98333333333333328</v>
      </c>
      <c r="AG18" s="160">
        <v>0.98991935483870963</v>
      </c>
      <c r="AH18" s="160">
        <v>0.99236111111111114</v>
      </c>
      <c r="AI18" s="160">
        <v>0.99596774193548387</v>
      </c>
      <c r="AJ18" s="160">
        <v>0.967741935483871</v>
      </c>
      <c r="AK18" s="160">
        <v>0.98611111111111116</v>
      </c>
      <c r="AL18" s="160">
        <v>0.98319892473118298</v>
      </c>
      <c r="AM18" s="160">
        <v>0.99305555555555558</v>
      </c>
      <c r="AN18" s="160">
        <v>1</v>
      </c>
      <c r="AO18" s="4">
        <f>AVERAGE(AC18:AN18)</f>
        <v>0.98687982697559307</v>
      </c>
      <c r="AP18" s="24">
        <v>0.85</v>
      </c>
    </row>
    <row r="19" spans="1:42" ht="15.75" customHeight="1">
      <c r="A19" s="503"/>
      <c r="B19" s="51" t="s">
        <v>141</v>
      </c>
      <c r="C19" s="3">
        <v>9.4449999999999992E-2</v>
      </c>
      <c r="D19" s="161">
        <v>5.6965811965811998E-2</v>
      </c>
      <c r="E19" s="169">
        <v>0.158117343649259</v>
      </c>
      <c r="F19" s="161">
        <v>5.6321760055001703E-2</v>
      </c>
      <c r="G19" s="169">
        <v>0</v>
      </c>
      <c r="H19" s="3">
        <v>0.1133039229181</v>
      </c>
      <c r="I19" s="3">
        <v>4.5499999999999999E-2</v>
      </c>
      <c r="J19" s="123">
        <v>7.4523729545563605E-2</v>
      </c>
      <c r="K19" s="123">
        <v>7.1249999999999994E-3</v>
      </c>
      <c r="L19" s="157">
        <v>0</v>
      </c>
      <c r="M19" s="3">
        <v>3.7946428571428575E-2</v>
      </c>
      <c r="N19" s="151">
        <v>3.9355805243445702E-2</v>
      </c>
      <c r="O19" s="161">
        <v>0.13112994350282486</v>
      </c>
      <c r="P19" s="161">
        <v>2.316210011725231E-2</v>
      </c>
      <c r="Q19" s="230">
        <v>4.7394113424264174E-2</v>
      </c>
      <c r="R19" s="161">
        <v>2.7272727272727271E-2</v>
      </c>
      <c r="S19" s="161">
        <v>1.33604887983707E-2</v>
      </c>
      <c r="T19" s="161">
        <v>3.2638888888888882E-3</v>
      </c>
      <c r="U19" s="161">
        <v>0</v>
      </c>
      <c r="V19" s="161">
        <v>8.3333333333333297E-3</v>
      </c>
      <c r="W19" s="161">
        <v>4.9831195138419986E-2</v>
      </c>
      <c r="X19" s="161">
        <v>3.4677419354838708E-2</v>
      </c>
      <c r="Y19" s="161">
        <v>0</v>
      </c>
      <c r="Z19" s="161">
        <v>0</v>
      </c>
      <c r="AA19" s="161">
        <v>5.3021632937892534E-2</v>
      </c>
      <c r="AB19" s="161">
        <v>4.0790402258292169E-2</v>
      </c>
      <c r="AC19" s="161">
        <v>4.1271989174560202E-2</v>
      </c>
      <c r="AD19" s="161">
        <v>6.75990675990676E-2</v>
      </c>
      <c r="AE19" s="161">
        <v>0</v>
      </c>
      <c r="AF19" s="161">
        <v>0</v>
      </c>
      <c r="AG19" s="161">
        <v>9.1106585200271539E-3</v>
      </c>
      <c r="AH19" s="161">
        <v>5.5843247025892228E-3</v>
      </c>
      <c r="AI19" s="161">
        <v>1.0796221322537112E-2</v>
      </c>
      <c r="AJ19" s="161">
        <v>0</v>
      </c>
      <c r="AK19" s="161">
        <v>1.4366197183098591E-2</v>
      </c>
      <c r="AL19" s="161">
        <v>1.6404647983595401E-2</v>
      </c>
      <c r="AM19" s="161">
        <v>0</v>
      </c>
      <c r="AN19" s="161">
        <v>0</v>
      </c>
      <c r="AO19" s="4">
        <f>AVERAGE(AC19:AN19)</f>
        <v>1.3761092207122939E-2</v>
      </c>
      <c r="AP19" s="24">
        <v>0.5</v>
      </c>
    </row>
    <row r="20" spans="1:42" ht="15.75" customHeight="1">
      <c r="A20" s="503"/>
      <c r="B20" s="51" t="s">
        <v>18</v>
      </c>
      <c r="C20" s="5">
        <v>13.551666666666668</v>
      </c>
      <c r="D20" s="168">
        <v>9.9975000000000005</v>
      </c>
      <c r="E20" s="157">
        <v>24.524000000000008</v>
      </c>
      <c r="F20" s="168">
        <v>20.48</v>
      </c>
      <c r="G20" s="157">
        <v>0</v>
      </c>
      <c r="H20" s="5">
        <v>41.16</v>
      </c>
      <c r="I20" s="5">
        <v>32.759999999999991</v>
      </c>
      <c r="J20" s="122">
        <v>7.7650000000000015</v>
      </c>
      <c r="K20" s="122">
        <v>2.2799999999999998</v>
      </c>
      <c r="L20" s="157">
        <v>0</v>
      </c>
      <c r="M20" s="5">
        <v>5.666666666666667</v>
      </c>
      <c r="N20" s="157">
        <v>13.135000000000002</v>
      </c>
      <c r="O20" s="168">
        <v>46.42</v>
      </c>
      <c r="P20" s="168">
        <v>10.523888888888889</v>
      </c>
      <c r="Q20" s="94">
        <v>11.003333333333332</v>
      </c>
      <c r="R20" s="168">
        <v>18</v>
      </c>
      <c r="S20" s="168">
        <v>2.46</v>
      </c>
      <c r="T20" s="150">
        <v>2.3499999999999996</v>
      </c>
      <c r="U20" s="150">
        <v>0</v>
      </c>
      <c r="V20" s="150">
        <v>0.6</v>
      </c>
      <c r="W20" s="150">
        <v>18.45</v>
      </c>
      <c r="X20" s="150">
        <v>25.8</v>
      </c>
      <c r="Y20" s="150">
        <v>0</v>
      </c>
      <c r="Z20" s="150">
        <v>0</v>
      </c>
      <c r="AA20" s="150">
        <v>37.99</v>
      </c>
      <c r="AB20" s="150">
        <v>9.6333333333333329</v>
      </c>
      <c r="AC20" s="150">
        <v>30.5</v>
      </c>
      <c r="AD20" s="150">
        <v>43.5</v>
      </c>
      <c r="AE20" s="150">
        <v>0</v>
      </c>
      <c r="AF20" s="150">
        <v>0</v>
      </c>
      <c r="AG20" s="150">
        <v>3.3549999999999995</v>
      </c>
      <c r="AH20" s="150">
        <v>1.33</v>
      </c>
      <c r="AI20" s="150">
        <v>8</v>
      </c>
      <c r="AJ20" s="150">
        <v>0</v>
      </c>
      <c r="AK20" s="150">
        <v>10.199999999999999</v>
      </c>
      <c r="AL20" s="150">
        <v>12</v>
      </c>
      <c r="AM20" s="150">
        <v>0</v>
      </c>
      <c r="AN20" s="150">
        <v>0</v>
      </c>
      <c r="AO20" s="5">
        <f>AVERAGE(AC20:AN20)</f>
        <v>9.0737500000000004</v>
      </c>
      <c r="AP20" s="25">
        <v>50</v>
      </c>
    </row>
    <row r="21" spans="1:42" ht="15.75" customHeight="1">
      <c r="A21" s="504"/>
      <c r="B21" s="51" t="s">
        <v>19</v>
      </c>
      <c r="C21" s="5">
        <v>11.832499999999998</v>
      </c>
      <c r="D21" s="168">
        <v>6.75</v>
      </c>
      <c r="E21" s="157">
        <v>5.3</v>
      </c>
      <c r="F21" s="168">
        <v>0.875</v>
      </c>
      <c r="G21" s="157">
        <v>15</v>
      </c>
      <c r="H21" s="5">
        <v>4</v>
      </c>
      <c r="I21" s="5">
        <v>0</v>
      </c>
      <c r="J21" s="122">
        <v>5.7216666666666667</v>
      </c>
      <c r="K21" s="122">
        <v>40</v>
      </c>
      <c r="L21" s="157">
        <v>12.75</v>
      </c>
      <c r="M21" s="5">
        <v>78.666666666666671</v>
      </c>
      <c r="N21" s="157">
        <v>7.25</v>
      </c>
      <c r="O21" s="168">
        <v>1.5</v>
      </c>
      <c r="P21" s="168">
        <v>8.9826388888888875</v>
      </c>
      <c r="Q21" s="94">
        <v>7.833333333333333</v>
      </c>
      <c r="R21" s="168">
        <v>0</v>
      </c>
      <c r="S21" s="168">
        <v>1.875</v>
      </c>
      <c r="T21" s="150">
        <v>0</v>
      </c>
      <c r="U21" s="150">
        <v>1</v>
      </c>
      <c r="V21" s="150">
        <v>0</v>
      </c>
      <c r="W21" s="150">
        <v>1.75</v>
      </c>
      <c r="X21" s="150">
        <v>0</v>
      </c>
      <c r="Y21" s="150">
        <v>0</v>
      </c>
      <c r="Z21" s="150">
        <v>80</v>
      </c>
      <c r="AA21" s="150">
        <v>3.5</v>
      </c>
      <c r="AB21" s="150">
        <v>11.833333333333334</v>
      </c>
      <c r="AC21" s="150">
        <v>5</v>
      </c>
      <c r="AD21" s="150">
        <v>28.5</v>
      </c>
      <c r="AE21" s="150">
        <v>0</v>
      </c>
      <c r="AF21" s="150">
        <v>0</v>
      </c>
      <c r="AG21" s="150">
        <v>1.5</v>
      </c>
      <c r="AH21" s="150">
        <v>1.8333333333333333</v>
      </c>
      <c r="AI21" s="150">
        <v>3</v>
      </c>
      <c r="AJ21" s="150">
        <v>12</v>
      </c>
      <c r="AK21" s="150">
        <v>0</v>
      </c>
      <c r="AL21" s="150">
        <v>12.5</v>
      </c>
      <c r="AM21" s="150">
        <v>5</v>
      </c>
      <c r="AN21" s="150">
        <v>0</v>
      </c>
      <c r="AO21" s="5">
        <f>AVERAGE(AC21:AN21)</f>
        <v>5.7777777777777786</v>
      </c>
      <c r="AP21" s="25">
        <v>5</v>
      </c>
    </row>
    <row r="22" spans="1:42" ht="15.75" customHeight="1">
      <c r="A22" s="14"/>
      <c r="B22" s="13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 s="13"/>
    </row>
    <row r="23" spans="1:42" ht="15.75" customHeight="1">
      <c r="A23" s="505" t="s">
        <v>52</v>
      </c>
      <c r="B23" s="53" t="s">
        <v>142</v>
      </c>
      <c r="C23" s="12"/>
      <c r="D23" s="12">
        <v>15</v>
      </c>
      <c r="E23" s="12">
        <v>11.5</v>
      </c>
      <c r="F23" s="12">
        <v>0</v>
      </c>
      <c r="G23" s="12">
        <v>0</v>
      </c>
      <c r="H23" s="12">
        <v>0</v>
      </c>
      <c r="I23" s="12">
        <v>0</v>
      </c>
      <c r="J23" s="12">
        <v>12</v>
      </c>
      <c r="K23" s="12">
        <v>0</v>
      </c>
      <c r="L23" s="12">
        <v>0</v>
      </c>
      <c r="M23" s="12">
        <v>0</v>
      </c>
      <c r="N23" s="12">
        <v>14</v>
      </c>
      <c r="O23" s="12">
        <v>9</v>
      </c>
      <c r="P23" s="12"/>
      <c r="Q23" s="94">
        <v>0</v>
      </c>
      <c r="R23" s="12">
        <v>0</v>
      </c>
      <c r="S23" s="12">
        <v>0</v>
      </c>
      <c r="T23" s="12">
        <v>0</v>
      </c>
      <c r="U23" s="12">
        <v>14.75</v>
      </c>
      <c r="V23" s="12">
        <v>0</v>
      </c>
      <c r="W23" s="12">
        <v>0</v>
      </c>
      <c r="X23" s="12">
        <v>0</v>
      </c>
      <c r="Y23" s="12">
        <v>0</v>
      </c>
      <c r="Z23" s="12">
        <v>0</v>
      </c>
      <c r="AA23" s="12">
        <v>0</v>
      </c>
      <c r="AB23" s="12">
        <v>0</v>
      </c>
      <c r="AC23" s="12">
        <v>0</v>
      </c>
      <c r="AD23" s="12">
        <v>0</v>
      </c>
      <c r="AE23" s="12">
        <v>0</v>
      </c>
      <c r="AF23" s="12">
        <v>12</v>
      </c>
      <c r="AG23" s="12">
        <v>0</v>
      </c>
      <c r="AH23" s="12">
        <v>0</v>
      </c>
      <c r="AI23" s="12">
        <v>0</v>
      </c>
      <c r="AJ23" s="12">
        <v>0</v>
      </c>
      <c r="AK23" s="12">
        <v>0</v>
      </c>
      <c r="AL23" s="12">
        <v>0</v>
      </c>
      <c r="AM23" s="12">
        <v>0</v>
      </c>
      <c r="AN23" s="12">
        <v>0</v>
      </c>
      <c r="AO23" s="12"/>
      <c r="AP23" s="7"/>
    </row>
    <row r="24" spans="1:42" ht="15.75" customHeight="1">
      <c r="A24" s="506"/>
      <c r="B24" s="53" t="s">
        <v>143</v>
      </c>
      <c r="C24" s="12"/>
      <c r="D24" s="12">
        <v>0</v>
      </c>
      <c r="E24" s="12">
        <v>0</v>
      </c>
      <c r="F24" s="12">
        <v>15</v>
      </c>
      <c r="G24" s="12">
        <v>0</v>
      </c>
      <c r="H24" s="12">
        <v>9.5</v>
      </c>
      <c r="I24" s="12">
        <v>0</v>
      </c>
      <c r="J24" s="12">
        <v>0.5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  <c r="P24" s="12"/>
      <c r="Q24" s="94">
        <v>0</v>
      </c>
      <c r="R24" s="12">
        <v>0</v>
      </c>
      <c r="S24" s="12">
        <v>0</v>
      </c>
      <c r="T24" s="12">
        <v>0</v>
      </c>
      <c r="U24" s="12">
        <v>0</v>
      </c>
      <c r="V24" s="12">
        <v>0</v>
      </c>
      <c r="W24" s="12">
        <v>0</v>
      </c>
      <c r="X24" s="12">
        <v>0</v>
      </c>
      <c r="Y24" s="12">
        <v>0</v>
      </c>
      <c r="Z24" s="12">
        <v>3</v>
      </c>
      <c r="AA24" s="12">
        <v>0</v>
      </c>
      <c r="AB24" s="12">
        <v>0</v>
      </c>
      <c r="AC24" s="12">
        <v>0</v>
      </c>
      <c r="AD24" s="12">
        <v>0</v>
      </c>
      <c r="AE24" s="12">
        <v>0</v>
      </c>
      <c r="AF24" s="12">
        <v>0</v>
      </c>
      <c r="AG24" s="12">
        <v>4.5</v>
      </c>
      <c r="AH24" s="12">
        <v>0</v>
      </c>
      <c r="AI24" s="12">
        <v>0</v>
      </c>
      <c r="AJ24" s="12">
        <v>24</v>
      </c>
      <c r="AK24" s="12">
        <v>10</v>
      </c>
      <c r="AL24" s="12">
        <v>10</v>
      </c>
      <c r="AM24" s="12">
        <v>0</v>
      </c>
      <c r="AN24" s="12">
        <v>0</v>
      </c>
      <c r="AO24" s="12"/>
      <c r="AP24" s="7"/>
    </row>
    <row r="25" spans="1:42" ht="15.75" customHeight="1">
      <c r="A25" s="506"/>
      <c r="B25" s="53" t="s">
        <v>144</v>
      </c>
      <c r="C25" s="12"/>
      <c r="D25" s="12">
        <v>27</v>
      </c>
      <c r="E25" s="12">
        <v>22</v>
      </c>
      <c r="F25" s="12">
        <v>1.75</v>
      </c>
      <c r="G25" s="12">
        <v>15</v>
      </c>
      <c r="H25" s="12">
        <v>8</v>
      </c>
      <c r="I25" s="12">
        <v>0</v>
      </c>
      <c r="J25" s="12">
        <v>34.33</v>
      </c>
      <c r="K25" s="12">
        <v>80</v>
      </c>
      <c r="L25" s="12">
        <v>25.5</v>
      </c>
      <c r="M25" s="12">
        <v>236</v>
      </c>
      <c r="N25" s="12">
        <v>14.5</v>
      </c>
      <c r="O25" s="12">
        <v>3</v>
      </c>
      <c r="P25" s="12"/>
      <c r="Q25" s="94">
        <v>23.5</v>
      </c>
      <c r="R25" s="12">
        <v>0</v>
      </c>
      <c r="S25" s="12">
        <v>7.5</v>
      </c>
      <c r="T25" s="12">
        <v>0</v>
      </c>
      <c r="U25" s="12">
        <v>1</v>
      </c>
      <c r="V25" s="12">
        <v>0</v>
      </c>
      <c r="W25" s="12">
        <v>3.5</v>
      </c>
      <c r="X25" s="12">
        <v>0</v>
      </c>
      <c r="Y25" s="12">
        <v>0</v>
      </c>
      <c r="Z25" s="12">
        <v>80</v>
      </c>
      <c r="AA25" s="12">
        <v>3.5</v>
      </c>
      <c r="AB25" s="12">
        <v>35.5</v>
      </c>
      <c r="AC25" s="12">
        <v>5</v>
      </c>
      <c r="AD25" s="12">
        <v>28.5</v>
      </c>
      <c r="AE25" s="12">
        <v>0</v>
      </c>
      <c r="AF25" s="12">
        <v>0</v>
      </c>
      <c r="AG25" s="12">
        <v>3</v>
      </c>
      <c r="AH25" s="12">
        <v>5.5</v>
      </c>
      <c r="AI25" s="12">
        <v>3</v>
      </c>
      <c r="AJ25" s="12"/>
      <c r="AK25" s="12">
        <v>0</v>
      </c>
      <c r="AL25" s="12">
        <v>0</v>
      </c>
      <c r="AM25" s="12">
        <v>5</v>
      </c>
      <c r="AN25" s="12">
        <v>0</v>
      </c>
      <c r="AO25" s="12"/>
      <c r="AP25" s="7"/>
    </row>
    <row r="26" spans="1:42" customFormat="1" ht="15.75" customHeight="1">
      <c r="A26" s="506"/>
      <c r="B26" s="53" t="s">
        <v>145</v>
      </c>
      <c r="C26" s="12"/>
      <c r="D26" s="12">
        <v>744</v>
      </c>
      <c r="E26" s="12">
        <v>672</v>
      </c>
      <c r="F26" s="12">
        <v>744</v>
      </c>
      <c r="G26" s="12">
        <v>720</v>
      </c>
      <c r="H26" s="12">
        <v>744</v>
      </c>
      <c r="I26" s="12">
        <v>720</v>
      </c>
      <c r="J26" s="12">
        <v>672</v>
      </c>
      <c r="K26" s="12">
        <v>720</v>
      </c>
      <c r="L26" s="12">
        <v>672</v>
      </c>
      <c r="M26" s="12">
        <v>684</v>
      </c>
      <c r="N26" s="12">
        <v>696</v>
      </c>
      <c r="O26" s="12">
        <v>720</v>
      </c>
      <c r="P26" s="12"/>
      <c r="Q26" s="94">
        <v>720</v>
      </c>
      <c r="R26" s="12">
        <v>660</v>
      </c>
      <c r="S26" s="12">
        <v>744</v>
      </c>
      <c r="T26" s="12">
        <v>720</v>
      </c>
      <c r="U26" s="12">
        <v>720</v>
      </c>
      <c r="V26" s="12">
        <v>720</v>
      </c>
      <c r="W26" s="12">
        <v>744</v>
      </c>
      <c r="X26" s="12">
        <v>744</v>
      </c>
      <c r="Y26" s="12">
        <v>720</v>
      </c>
      <c r="Z26" s="12">
        <v>744</v>
      </c>
      <c r="AA26" s="12">
        <v>720</v>
      </c>
      <c r="AB26" s="12">
        <v>744</v>
      </c>
      <c r="AC26" s="12">
        <v>744</v>
      </c>
      <c r="AD26" s="12">
        <v>672</v>
      </c>
      <c r="AE26" s="12">
        <v>744</v>
      </c>
      <c r="AF26" s="12">
        <v>720</v>
      </c>
      <c r="AG26" s="12">
        <v>744</v>
      </c>
      <c r="AH26" s="12">
        <v>720</v>
      </c>
      <c r="AI26" s="12">
        <v>744</v>
      </c>
      <c r="AJ26" s="12">
        <v>744</v>
      </c>
      <c r="AK26" s="12">
        <v>720</v>
      </c>
      <c r="AL26" s="12">
        <v>744</v>
      </c>
      <c r="AM26" s="12">
        <v>720</v>
      </c>
      <c r="AN26" s="12">
        <v>744</v>
      </c>
      <c r="AO26" s="12"/>
      <c r="AP26" s="7"/>
    </row>
    <row r="27" spans="1:42" ht="15.75" customHeight="1">
      <c r="A27" s="507"/>
      <c r="B27" s="53" t="s">
        <v>146</v>
      </c>
      <c r="C27" s="12"/>
      <c r="D27">
        <v>39.99</v>
      </c>
      <c r="E27" s="180">
        <v>122.62000000000005</v>
      </c>
      <c r="F27" s="180">
        <v>40.96</v>
      </c>
      <c r="G27" s="12">
        <v>0</v>
      </c>
      <c r="H27" s="12">
        <v>82.32</v>
      </c>
      <c r="I27" s="12">
        <v>32.759999999999991</v>
      </c>
      <c r="J27" s="119">
        <v>46.590000000000011</v>
      </c>
      <c r="K27" s="119">
        <v>4.5599999999999996</v>
      </c>
      <c r="L27" s="12">
        <v>0</v>
      </c>
      <c r="M27" s="12">
        <v>17</v>
      </c>
      <c r="N27">
        <v>26.270000000000003</v>
      </c>
      <c r="O27">
        <v>92.84</v>
      </c>
      <c r="P27"/>
      <c r="Q27" s="94">
        <v>33.01</v>
      </c>
      <c r="R27">
        <v>18</v>
      </c>
      <c r="S27">
        <v>9.84</v>
      </c>
      <c r="T27" s="164">
        <v>2.3499999999999996</v>
      </c>
      <c r="U27" s="164">
        <v>0</v>
      </c>
      <c r="V27" s="164">
        <v>0.6</v>
      </c>
      <c r="W27" s="164">
        <v>36.9</v>
      </c>
      <c r="X27" s="164">
        <v>25.8</v>
      </c>
      <c r="Y27" s="164">
        <v>0</v>
      </c>
      <c r="Z27" s="164">
        <v>0</v>
      </c>
      <c r="AA27" s="164">
        <v>37.99</v>
      </c>
      <c r="AB27" s="164">
        <v>28.9</v>
      </c>
      <c r="AC27" s="164">
        <v>30.5</v>
      </c>
      <c r="AD27" s="164">
        <v>43.5</v>
      </c>
      <c r="AE27" s="164">
        <v>0</v>
      </c>
      <c r="AF27" s="164">
        <v>0</v>
      </c>
      <c r="AG27" s="164">
        <v>6.7099999999999991</v>
      </c>
      <c r="AH27" s="164">
        <v>3.99</v>
      </c>
      <c r="AI27" s="164">
        <v>8</v>
      </c>
      <c r="AJ27" s="164">
        <v>0</v>
      </c>
      <c r="AK27" s="164">
        <v>10.199999999999999</v>
      </c>
      <c r="AL27" s="164">
        <v>0</v>
      </c>
      <c r="AM27" s="164">
        <v>0</v>
      </c>
      <c r="AN27" s="164">
        <v>0</v>
      </c>
      <c r="AO27" s="12"/>
      <c r="AP27" s="7"/>
    </row>
    <row r="28" spans="1:42" ht="15.75" customHeight="1">
      <c r="A28" s="508" t="s">
        <v>162</v>
      </c>
      <c r="B28" s="54" t="s">
        <v>147</v>
      </c>
      <c r="C28" s="8"/>
      <c r="D28" s="8">
        <f t="shared" ref="D28:O28" si="8">+D18</f>
        <v>0.94354838709677402</v>
      </c>
      <c r="E28" s="8">
        <f t="shared" si="8"/>
        <v>0.95036764705882304</v>
      </c>
      <c r="F28" s="8">
        <f t="shared" si="8"/>
        <v>0.97748655913978499</v>
      </c>
      <c r="G28" s="8">
        <f t="shared" si="8"/>
        <v>0.97916666666666696</v>
      </c>
      <c r="H28" s="8">
        <f t="shared" si="8"/>
        <v>0.97647849462365599</v>
      </c>
      <c r="I28" s="8">
        <f t="shared" si="8"/>
        <v>1</v>
      </c>
      <c r="J28" s="8">
        <f t="shared" si="8"/>
        <v>0.93031249999999999</v>
      </c>
      <c r="K28" s="8">
        <f t="shared" si="8"/>
        <v>0.88888888888888884</v>
      </c>
      <c r="L28" s="8">
        <f t="shared" si="8"/>
        <v>0.9620535714285714</v>
      </c>
      <c r="M28" s="8">
        <f>+M18</f>
        <v>0.65497076023391809</v>
      </c>
      <c r="N28" s="8">
        <f t="shared" si="8"/>
        <v>0.95905172413793105</v>
      </c>
      <c r="O28" s="8">
        <f t="shared" si="8"/>
        <v>0.98333333333333328</v>
      </c>
      <c r="P28" s="8"/>
      <c r="Q28" s="8">
        <f t="shared" ref="Q28:AG28" si="9">+Q18</f>
        <v>0.96736111111111112</v>
      </c>
      <c r="R28" s="8">
        <f t="shared" si="9"/>
        <v>1</v>
      </c>
      <c r="S28" s="8">
        <f t="shared" si="9"/>
        <v>0.98991935483870996</v>
      </c>
      <c r="T28" s="8">
        <f t="shared" si="9"/>
        <v>1</v>
      </c>
      <c r="U28" s="8">
        <f t="shared" si="9"/>
        <v>0.99861111111111112</v>
      </c>
      <c r="V28" s="8">
        <f t="shared" si="9"/>
        <v>1</v>
      </c>
      <c r="W28" s="8">
        <f t="shared" si="9"/>
        <v>0.99529569892473124</v>
      </c>
      <c r="X28" s="8">
        <f t="shared" si="9"/>
        <v>1</v>
      </c>
      <c r="Y28" s="8">
        <f t="shared" si="9"/>
        <v>1</v>
      </c>
      <c r="Z28" s="8">
        <f t="shared" si="9"/>
        <v>0.88844086021505375</v>
      </c>
      <c r="AA28" s="8">
        <f t="shared" si="9"/>
        <v>0.99513888888888891</v>
      </c>
      <c r="AB28" s="8">
        <f t="shared" si="9"/>
        <v>0.95228494623655924</v>
      </c>
      <c r="AC28" s="8">
        <f t="shared" si="9"/>
        <v>0.99327956989247301</v>
      </c>
      <c r="AD28" s="8">
        <f t="shared" si="9"/>
        <v>0.95758928571428603</v>
      </c>
      <c r="AE28" s="8">
        <f t="shared" si="9"/>
        <v>1</v>
      </c>
      <c r="AF28" s="8">
        <f t="shared" si="9"/>
        <v>0.98333333333333328</v>
      </c>
      <c r="AG28" s="8">
        <f t="shared" si="9"/>
        <v>0.98991935483870963</v>
      </c>
      <c r="AH28" s="8">
        <f>+AH18</f>
        <v>0.99236111111111114</v>
      </c>
      <c r="AI28" s="8">
        <f>+AI18</f>
        <v>0.99596774193548387</v>
      </c>
      <c r="AJ28" s="8">
        <f>+AJ18</f>
        <v>0.967741935483871</v>
      </c>
      <c r="AK28" s="8">
        <f>+AK18</f>
        <v>0.98611111111111116</v>
      </c>
      <c r="AL28" s="8">
        <f>+AL18</f>
        <v>0.98319892473118298</v>
      </c>
      <c r="AM28" s="8">
        <f t="shared" ref="AM28:AN28" si="10">+AM18</f>
        <v>0.99305555555555558</v>
      </c>
      <c r="AN28" s="8">
        <f t="shared" si="10"/>
        <v>1</v>
      </c>
      <c r="AO28" s="8"/>
      <c r="AP28" s="8"/>
    </row>
    <row r="29" spans="1:42" ht="15.75" customHeight="1">
      <c r="A29" s="509"/>
      <c r="B29" s="54" t="s">
        <v>148</v>
      </c>
      <c r="C29" s="8"/>
      <c r="D29" s="8">
        <f t="shared" ref="D29:K29" si="11">+D23/D26</f>
        <v>2.0161290322580645E-2</v>
      </c>
      <c r="E29" s="8">
        <f t="shared" si="11"/>
        <v>1.711309523809524E-2</v>
      </c>
      <c r="F29" s="8">
        <f t="shared" si="11"/>
        <v>0</v>
      </c>
      <c r="G29" s="8">
        <f t="shared" si="11"/>
        <v>0</v>
      </c>
      <c r="H29" s="8">
        <f t="shared" si="11"/>
        <v>0</v>
      </c>
      <c r="I29" s="8">
        <f t="shared" si="11"/>
        <v>0</v>
      </c>
      <c r="J29" s="8">
        <f t="shared" si="11"/>
        <v>1.7857142857142856E-2</v>
      </c>
      <c r="K29" s="8">
        <f t="shared" si="11"/>
        <v>0</v>
      </c>
      <c r="L29" s="8">
        <f>+L23/L26</f>
        <v>0</v>
      </c>
      <c r="M29" s="8">
        <f>+M23/M26</f>
        <v>0</v>
      </c>
      <c r="N29" s="8">
        <f>+N23/N26</f>
        <v>2.0114942528735632E-2</v>
      </c>
      <c r="O29" s="8">
        <f>+O23/O26</f>
        <v>1.2500000000000001E-2</v>
      </c>
      <c r="P29" s="8"/>
      <c r="Q29" s="8">
        <f t="shared" ref="Q29:AG29" si="12">+Q23/Q26</f>
        <v>0</v>
      </c>
      <c r="R29" s="8">
        <f t="shared" si="12"/>
        <v>0</v>
      </c>
      <c r="S29" s="8">
        <f t="shared" si="12"/>
        <v>0</v>
      </c>
      <c r="T29" s="8">
        <f t="shared" si="12"/>
        <v>0</v>
      </c>
      <c r="U29" s="8">
        <f t="shared" si="12"/>
        <v>2.0486111111111111E-2</v>
      </c>
      <c r="V29" s="8">
        <f t="shared" si="12"/>
        <v>0</v>
      </c>
      <c r="W29" s="8">
        <f t="shared" si="12"/>
        <v>0</v>
      </c>
      <c r="X29" s="8">
        <f t="shared" si="12"/>
        <v>0</v>
      </c>
      <c r="Y29" s="8">
        <f t="shared" si="12"/>
        <v>0</v>
      </c>
      <c r="Z29" s="8">
        <f t="shared" si="12"/>
        <v>0</v>
      </c>
      <c r="AA29" s="8">
        <f t="shared" si="12"/>
        <v>0</v>
      </c>
      <c r="AB29" s="8">
        <f t="shared" si="12"/>
        <v>0</v>
      </c>
      <c r="AC29" s="8">
        <f t="shared" si="12"/>
        <v>0</v>
      </c>
      <c r="AD29" s="8">
        <f t="shared" si="12"/>
        <v>0</v>
      </c>
      <c r="AE29" s="8">
        <f t="shared" si="12"/>
        <v>0</v>
      </c>
      <c r="AF29" s="8">
        <f t="shared" si="12"/>
        <v>1.6666666666666666E-2</v>
      </c>
      <c r="AG29" s="8">
        <f t="shared" si="12"/>
        <v>0</v>
      </c>
      <c r="AH29" s="8">
        <f>+AH23/AH26</f>
        <v>0</v>
      </c>
      <c r="AI29" s="8">
        <f>+AI23/AI26</f>
        <v>0</v>
      </c>
      <c r="AJ29" s="8">
        <f>+AJ23/AJ26</f>
        <v>0</v>
      </c>
      <c r="AK29" s="8">
        <f>+AK23/AK26</f>
        <v>0</v>
      </c>
      <c r="AL29" s="8">
        <f>+AL23/AL26</f>
        <v>0</v>
      </c>
      <c r="AM29" s="8">
        <f t="shared" ref="AM29:AN29" si="13">+AM23/AM26</f>
        <v>0</v>
      </c>
      <c r="AN29" s="8">
        <f t="shared" si="13"/>
        <v>0</v>
      </c>
      <c r="AO29" s="8"/>
      <c r="AP29" s="8"/>
    </row>
    <row r="30" spans="1:42" ht="15.75" customHeight="1">
      <c r="A30" s="509"/>
      <c r="B30" s="54" t="s">
        <v>149</v>
      </c>
      <c r="C30" s="8"/>
      <c r="D30" s="8">
        <f t="shared" ref="D30:K30" si="14">+D24/D26</f>
        <v>0</v>
      </c>
      <c r="E30" s="8">
        <f t="shared" si="14"/>
        <v>0</v>
      </c>
      <c r="F30" s="8">
        <f t="shared" si="14"/>
        <v>2.0161290322580645E-2</v>
      </c>
      <c r="G30" s="8">
        <f t="shared" si="14"/>
        <v>0</v>
      </c>
      <c r="H30" s="8">
        <f t="shared" si="14"/>
        <v>1.2768817204301076E-2</v>
      </c>
      <c r="I30" s="8">
        <f t="shared" si="14"/>
        <v>0</v>
      </c>
      <c r="J30" s="8">
        <f t="shared" si="14"/>
        <v>7.4404761904761901E-4</v>
      </c>
      <c r="K30" s="8">
        <f t="shared" si="14"/>
        <v>0</v>
      </c>
      <c r="L30" s="8">
        <f>+L24/L26</f>
        <v>0</v>
      </c>
      <c r="M30" s="8">
        <f>+M24/M26</f>
        <v>0</v>
      </c>
      <c r="N30" s="8">
        <f>+N24/N26</f>
        <v>0</v>
      </c>
      <c r="O30" s="8">
        <f>+O24/O26</f>
        <v>0</v>
      </c>
      <c r="P30" s="8"/>
      <c r="Q30" s="8">
        <f t="shared" ref="Q30:AG30" si="15">+Q24/Q26</f>
        <v>0</v>
      </c>
      <c r="R30" s="8">
        <f t="shared" si="15"/>
        <v>0</v>
      </c>
      <c r="S30" s="8">
        <f t="shared" si="15"/>
        <v>0</v>
      </c>
      <c r="T30" s="8">
        <f t="shared" si="15"/>
        <v>0</v>
      </c>
      <c r="U30" s="8">
        <f t="shared" si="15"/>
        <v>0</v>
      </c>
      <c r="V30" s="8">
        <f t="shared" si="15"/>
        <v>0</v>
      </c>
      <c r="W30" s="8">
        <f t="shared" si="15"/>
        <v>0</v>
      </c>
      <c r="X30" s="8">
        <f t="shared" si="15"/>
        <v>0</v>
      </c>
      <c r="Y30" s="8">
        <f t="shared" si="15"/>
        <v>0</v>
      </c>
      <c r="Z30" s="8">
        <f t="shared" si="15"/>
        <v>4.0322580645161289E-3</v>
      </c>
      <c r="AA30" s="8">
        <f t="shared" si="15"/>
        <v>0</v>
      </c>
      <c r="AB30" s="8">
        <f t="shared" si="15"/>
        <v>0</v>
      </c>
      <c r="AC30" s="8">
        <f t="shared" si="15"/>
        <v>0</v>
      </c>
      <c r="AD30" s="8">
        <f t="shared" si="15"/>
        <v>0</v>
      </c>
      <c r="AE30" s="8">
        <f t="shared" si="15"/>
        <v>0</v>
      </c>
      <c r="AF30" s="8">
        <f t="shared" si="15"/>
        <v>0</v>
      </c>
      <c r="AG30" s="8">
        <f t="shared" si="15"/>
        <v>6.0483870967741934E-3</v>
      </c>
      <c r="AH30" s="8">
        <f>+AH24/AH26</f>
        <v>0</v>
      </c>
      <c r="AI30" s="8">
        <f>+AI24/AI26</f>
        <v>0</v>
      </c>
      <c r="AJ30" s="8">
        <f>+AJ24/AJ26</f>
        <v>3.2258064516129031E-2</v>
      </c>
      <c r="AK30" s="8">
        <f>+AK24/AK26</f>
        <v>1.3888888888888888E-2</v>
      </c>
      <c r="AL30" s="8">
        <f>+AL24/AL26</f>
        <v>1.3440860215053764E-2</v>
      </c>
      <c r="AM30" s="8">
        <f t="shared" ref="AM30:AN30" si="16">+AM24/AM26</f>
        <v>0</v>
      </c>
      <c r="AN30" s="8">
        <f t="shared" si="16"/>
        <v>0</v>
      </c>
      <c r="AO30" s="8"/>
      <c r="AP30" s="8"/>
    </row>
    <row r="31" spans="1:42" ht="15.75" customHeight="1">
      <c r="A31" s="509"/>
      <c r="B31" s="54" t="s">
        <v>150</v>
      </c>
      <c r="C31" s="8"/>
      <c r="D31" s="8">
        <f t="shared" ref="D31:K31" si="17">+D25/D26</f>
        <v>3.6290322580645164E-2</v>
      </c>
      <c r="E31" s="8">
        <f t="shared" si="17"/>
        <v>3.273809523809524E-2</v>
      </c>
      <c r="F31" s="8">
        <f t="shared" si="17"/>
        <v>2.3521505376344087E-3</v>
      </c>
      <c r="G31" s="8">
        <f t="shared" si="17"/>
        <v>2.0833333333333332E-2</v>
      </c>
      <c r="H31" s="8">
        <f t="shared" si="17"/>
        <v>1.0752688172043012E-2</v>
      </c>
      <c r="I31" s="8">
        <f t="shared" si="17"/>
        <v>0</v>
      </c>
      <c r="J31" s="8">
        <f t="shared" si="17"/>
        <v>5.108630952380952E-2</v>
      </c>
      <c r="K31" s="8">
        <f t="shared" si="17"/>
        <v>0.1111111111111111</v>
      </c>
      <c r="L31" s="8">
        <f>+L25/L26</f>
        <v>3.7946428571428568E-2</v>
      </c>
      <c r="M31" s="8">
        <f>+M25/M26</f>
        <v>0.34502923976608185</v>
      </c>
      <c r="N31" s="8">
        <f>+N25/N26</f>
        <v>2.0833333333333332E-2</v>
      </c>
      <c r="O31" s="8">
        <f>+O25/O26</f>
        <v>4.1666666666666666E-3</v>
      </c>
      <c r="P31" s="8"/>
      <c r="Q31" s="8">
        <f t="shared" ref="Q31:AG31" si="18">+Q25/Q26</f>
        <v>3.2638888888888891E-2</v>
      </c>
      <c r="R31" s="8">
        <f t="shared" si="18"/>
        <v>0</v>
      </c>
      <c r="S31" s="8">
        <f t="shared" si="18"/>
        <v>1.0080645161290322E-2</v>
      </c>
      <c r="T31" s="8">
        <f t="shared" si="18"/>
        <v>0</v>
      </c>
      <c r="U31" s="8">
        <f t="shared" si="18"/>
        <v>1.3888888888888889E-3</v>
      </c>
      <c r="V31" s="8">
        <f t="shared" si="18"/>
        <v>0</v>
      </c>
      <c r="W31" s="8">
        <f t="shared" si="18"/>
        <v>4.7043010752688174E-3</v>
      </c>
      <c r="X31" s="8">
        <f t="shared" si="18"/>
        <v>0</v>
      </c>
      <c r="Y31" s="8">
        <f t="shared" si="18"/>
        <v>0</v>
      </c>
      <c r="Z31" s="8">
        <f t="shared" si="18"/>
        <v>0.10752688172043011</v>
      </c>
      <c r="AA31" s="8">
        <f t="shared" si="18"/>
        <v>4.8611111111111112E-3</v>
      </c>
      <c r="AB31" s="8">
        <f t="shared" si="18"/>
        <v>4.7715053763440859E-2</v>
      </c>
      <c r="AC31" s="8">
        <f t="shared" si="18"/>
        <v>6.7204301075268818E-3</v>
      </c>
      <c r="AD31" s="8">
        <f t="shared" si="18"/>
        <v>4.2410714285714288E-2</v>
      </c>
      <c r="AE31" s="8">
        <f t="shared" si="18"/>
        <v>0</v>
      </c>
      <c r="AF31" s="8">
        <f t="shared" si="18"/>
        <v>0</v>
      </c>
      <c r="AG31" s="8">
        <f t="shared" si="18"/>
        <v>4.0322580645161289E-3</v>
      </c>
      <c r="AH31" s="8">
        <f>+AH25/AH26</f>
        <v>7.6388888888888886E-3</v>
      </c>
      <c r="AI31" s="8">
        <f>+AI25/AI26</f>
        <v>4.0322580645161289E-3</v>
      </c>
      <c r="AJ31" s="8">
        <f>+AJ25/AJ26</f>
        <v>0</v>
      </c>
      <c r="AK31" s="8">
        <f>+AK25/AK26</f>
        <v>0</v>
      </c>
      <c r="AL31" s="8">
        <f>+AL25/AL26</f>
        <v>0</v>
      </c>
      <c r="AM31" s="8">
        <f t="shared" ref="AM31:AN31" si="19">+AM25/AM26</f>
        <v>6.9444444444444441E-3</v>
      </c>
      <c r="AN31" s="8">
        <f t="shared" si="19"/>
        <v>0</v>
      </c>
      <c r="AO31" s="8"/>
      <c r="AP31" s="8"/>
    </row>
    <row r="32" spans="1:42" customFormat="1" ht="15.75" customHeight="1">
      <c r="A32" s="510"/>
      <c r="B32" s="54" t="s">
        <v>60</v>
      </c>
      <c r="C32" s="9"/>
      <c r="D32" s="9">
        <f t="shared" ref="D32:K32" si="20">SUM(D28:D31)</f>
        <v>0.99999999999999978</v>
      </c>
      <c r="E32" s="9">
        <f t="shared" si="20"/>
        <v>1.0002188375350136</v>
      </c>
      <c r="F32" s="9">
        <f t="shared" si="20"/>
        <v>1</v>
      </c>
      <c r="G32" s="9">
        <f t="shared" si="20"/>
        <v>1.0000000000000002</v>
      </c>
      <c r="H32" s="9">
        <f t="shared" si="20"/>
        <v>1.0000000000000002</v>
      </c>
      <c r="I32" s="9">
        <f t="shared" si="20"/>
        <v>1</v>
      </c>
      <c r="J32" s="9">
        <f t="shared" si="20"/>
        <v>1</v>
      </c>
      <c r="K32" s="9">
        <f t="shared" si="20"/>
        <v>1</v>
      </c>
      <c r="L32" s="9">
        <f>SUM(L28:L31)</f>
        <v>1</v>
      </c>
      <c r="M32" s="9">
        <f>SUM(M28:M31)</f>
        <v>1</v>
      </c>
      <c r="N32" s="9">
        <f>SUM(N28:N31)</f>
        <v>1</v>
      </c>
      <c r="O32" s="9">
        <f>SUM(O28:O31)</f>
        <v>0.99999999999999989</v>
      </c>
      <c r="P32" s="9"/>
      <c r="Q32" s="9">
        <f t="shared" ref="Q32:AE32" si="21">SUM(Q28:Q31)</f>
        <v>1</v>
      </c>
      <c r="R32" s="9">
        <f t="shared" si="21"/>
        <v>1</v>
      </c>
      <c r="S32" s="9">
        <f t="shared" si="21"/>
        <v>1.0000000000000002</v>
      </c>
      <c r="T32" s="9">
        <f t="shared" si="21"/>
        <v>1</v>
      </c>
      <c r="U32" s="9">
        <f t="shared" si="21"/>
        <v>1.0204861111111112</v>
      </c>
      <c r="V32" s="9">
        <f t="shared" si="21"/>
        <v>1</v>
      </c>
      <c r="W32" s="9">
        <f t="shared" si="21"/>
        <v>1</v>
      </c>
      <c r="X32" s="9">
        <f t="shared" si="21"/>
        <v>1</v>
      </c>
      <c r="Y32" s="9">
        <f t="shared" si="21"/>
        <v>1</v>
      </c>
      <c r="Z32" s="9">
        <f t="shared" si="21"/>
        <v>1</v>
      </c>
      <c r="AA32" s="9">
        <f t="shared" si="21"/>
        <v>1</v>
      </c>
      <c r="AB32" s="368">
        <f t="shared" si="21"/>
        <v>1</v>
      </c>
      <c r="AC32" s="368">
        <f t="shared" si="21"/>
        <v>0.99999999999999989</v>
      </c>
      <c r="AD32" s="368">
        <f t="shared" si="21"/>
        <v>1.0000000000000002</v>
      </c>
      <c r="AE32" s="9">
        <f t="shared" si="21"/>
        <v>1</v>
      </c>
      <c r="AF32" s="9">
        <f t="shared" ref="AF32:AK32" si="22">SUM(AF28:AF31)</f>
        <v>1</v>
      </c>
      <c r="AG32" s="9">
        <f t="shared" si="22"/>
        <v>1</v>
      </c>
      <c r="AH32" s="9">
        <f t="shared" si="22"/>
        <v>1</v>
      </c>
      <c r="AI32" s="9">
        <f t="shared" si="22"/>
        <v>1</v>
      </c>
      <c r="AJ32" s="9">
        <f t="shared" si="22"/>
        <v>1</v>
      </c>
      <c r="AK32" s="9">
        <f t="shared" si="22"/>
        <v>1</v>
      </c>
      <c r="AL32" s="9">
        <f t="shared" ref="AL32" si="23">SUM(AL28:AL31)</f>
        <v>0.99663978494623673</v>
      </c>
      <c r="AM32" s="9">
        <f t="shared" ref="AM32:AN32" si="24">SUM(AM28:AM31)</f>
        <v>1</v>
      </c>
      <c r="AN32" s="9">
        <f t="shared" si="24"/>
        <v>1</v>
      </c>
      <c r="AO32" s="9"/>
      <c r="AP32" s="9"/>
    </row>
    <row r="33" spans="1:42" ht="15.75" customHeight="1">
      <c r="A33" s="18" t="s">
        <v>173</v>
      </c>
      <c r="B33" s="21"/>
      <c r="C33" s="32" t="s">
        <v>167</v>
      </c>
      <c r="D33" s="237">
        <v>44197</v>
      </c>
      <c r="E33" s="237">
        <v>44228</v>
      </c>
      <c r="F33" s="237">
        <v>44256</v>
      </c>
      <c r="G33" s="237">
        <v>44287</v>
      </c>
      <c r="H33" s="237">
        <v>44317</v>
      </c>
      <c r="I33" s="237">
        <v>44348</v>
      </c>
      <c r="J33" s="237">
        <v>44378</v>
      </c>
      <c r="K33" s="237">
        <v>44409</v>
      </c>
      <c r="L33" s="237">
        <v>44440</v>
      </c>
      <c r="M33" s="237">
        <v>44470</v>
      </c>
      <c r="N33" s="237">
        <v>44501</v>
      </c>
      <c r="O33" s="237">
        <v>44531</v>
      </c>
      <c r="P33" s="237" t="s">
        <v>229</v>
      </c>
      <c r="Q33" s="237">
        <v>44562</v>
      </c>
      <c r="R33" s="237">
        <v>44593</v>
      </c>
      <c r="S33" s="237">
        <v>44621</v>
      </c>
      <c r="T33" s="237">
        <v>44652</v>
      </c>
      <c r="U33" s="237">
        <v>44682</v>
      </c>
      <c r="V33" s="237">
        <v>44713</v>
      </c>
      <c r="W33" s="237">
        <v>44743</v>
      </c>
      <c r="X33" s="237">
        <v>44774</v>
      </c>
      <c r="Y33" s="237">
        <v>44805</v>
      </c>
      <c r="Z33" s="237">
        <v>44835</v>
      </c>
      <c r="AA33" s="237">
        <v>44866</v>
      </c>
      <c r="AB33" s="237">
        <v>44896</v>
      </c>
      <c r="AC33" s="237">
        <v>44927</v>
      </c>
      <c r="AD33" s="237">
        <v>44958</v>
      </c>
      <c r="AE33" s="237">
        <v>44986</v>
      </c>
      <c r="AF33" s="237">
        <v>45017</v>
      </c>
      <c r="AG33" s="237">
        <v>45047</v>
      </c>
      <c r="AH33" s="237">
        <v>45078</v>
      </c>
      <c r="AI33" s="237">
        <v>45108</v>
      </c>
      <c r="AJ33" s="237">
        <v>45139</v>
      </c>
      <c r="AK33" s="237">
        <v>45170</v>
      </c>
      <c r="AL33" s="237">
        <v>45170</v>
      </c>
      <c r="AM33" s="237">
        <v>45231</v>
      </c>
      <c r="AN33" s="237">
        <v>45231</v>
      </c>
      <c r="AO33" s="32" t="s">
        <v>311</v>
      </c>
      <c r="AP33" s="19" t="s">
        <v>119</v>
      </c>
    </row>
    <row r="34" spans="1:42" ht="15.75" customHeight="1">
      <c r="A34" s="502" t="s">
        <v>20</v>
      </c>
      <c r="B34" s="51" t="s">
        <v>84</v>
      </c>
      <c r="C34" s="3">
        <v>0.88041666666666663</v>
      </c>
      <c r="D34" s="23">
        <f t="shared" ref="D34:G37" si="25">+AVERAGE(D18)</f>
        <v>0.94354838709677402</v>
      </c>
      <c r="E34" s="23">
        <f t="shared" si="25"/>
        <v>0.95036764705882304</v>
      </c>
      <c r="F34" s="23">
        <f t="shared" si="25"/>
        <v>0.97748655913978499</v>
      </c>
      <c r="G34" s="23">
        <f t="shared" si="25"/>
        <v>0.97916666666666696</v>
      </c>
      <c r="H34" s="23">
        <f t="shared" ref="H34:I37" si="26">+AVERAGE(H18)</f>
        <v>0.97647849462365599</v>
      </c>
      <c r="I34" s="23">
        <f t="shared" si="26"/>
        <v>1</v>
      </c>
      <c r="J34" s="3">
        <f t="shared" ref="J34:N37" si="27">+AVERAGE(J18,J2)</f>
        <v>0.93031249999999999</v>
      </c>
      <c r="K34" s="3">
        <f t="shared" si="27"/>
        <v>0.88888888888888884</v>
      </c>
      <c r="L34" s="3">
        <f t="shared" si="27"/>
        <v>0.9620535714285714</v>
      </c>
      <c r="M34" s="3">
        <f>+AVERAGE(M18,M2)</f>
        <v>0.65497076023391809</v>
      </c>
      <c r="N34" s="3">
        <f t="shared" si="27"/>
        <v>0.95905172413793105</v>
      </c>
      <c r="O34" s="3">
        <f>+AVERAGE(O18)</f>
        <v>0.98333333333333328</v>
      </c>
      <c r="P34" s="4">
        <v>0.98225433094384718</v>
      </c>
      <c r="Q34" s="4">
        <f>+AVERAGE(Q18)</f>
        <v>0.96736111111111112</v>
      </c>
      <c r="R34" s="4">
        <f t="shared" ref="Q34:S37" si="28">+AVERAGE(R18)</f>
        <v>1</v>
      </c>
      <c r="S34" s="4">
        <f t="shared" si="28"/>
        <v>0.98991935483870996</v>
      </c>
      <c r="T34" s="4">
        <f t="shared" ref="T34:W37" si="29">+AVERAGE(T18)</f>
        <v>1</v>
      </c>
      <c r="U34" s="4">
        <f t="shared" si="29"/>
        <v>0.99861111111111112</v>
      </c>
      <c r="V34" s="4">
        <f t="shared" si="29"/>
        <v>1</v>
      </c>
      <c r="W34" s="4">
        <f t="shared" si="29"/>
        <v>0.99529569892473124</v>
      </c>
      <c r="X34" s="4">
        <f t="shared" ref="X34:Y37" si="30">+AVERAGE(X18)</f>
        <v>1</v>
      </c>
      <c r="Y34" s="4">
        <f t="shared" si="30"/>
        <v>1</v>
      </c>
      <c r="Z34" s="4">
        <f t="shared" ref="Z34:AA37" si="31">+AVERAGE(Z18)</f>
        <v>0.88844086021505375</v>
      </c>
      <c r="AA34" s="4">
        <f t="shared" si="31"/>
        <v>0.99513888888888891</v>
      </c>
      <c r="AB34" s="4">
        <f t="shared" ref="AB34:AD37" si="32">+AVERAGE(AB18)</f>
        <v>0.95228494623655924</v>
      </c>
      <c r="AC34" s="4">
        <f t="shared" si="32"/>
        <v>0.99327956989247301</v>
      </c>
      <c r="AD34" s="4">
        <f t="shared" si="32"/>
        <v>0.95758928571428603</v>
      </c>
      <c r="AE34" s="4">
        <f t="shared" ref="AE34:AF37" si="33">+AVERAGE(AE18)</f>
        <v>1</v>
      </c>
      <c r="AF34" s="4">
        <f t="shared" si="33"/>
        <v>0.98333333333333328</v>
      </c>
      <c r="AG34" s="4">
        <f t="shared" ref="AG34:AH37" si="34">+AVERAGE(AG18)</f>
        <v>0.98991935483870963</v>
      </c>
      <c r="AH34" s="4">
        <f t="shared" si="34"/>
        <v>0.99236111111111114</v>
      </c>
      <c r="AI34" s="4">
        <f t="shared" ref="AI34:AJ34" si="35">+AVERAGE(AI18)</f>
        <v>0.99596774193548387</v>
      </c>
      <c r="AJ34" s="4">
        <f t="shared" si="35"/>
        <v>0.967741935483871</v>
      </c>
      <c r="AK34" s="4">
        <f t="shared" ref="AK34" si="36">+AVERAGE(AK18)</f>
        <v>0.98611111111111116</v>
      </c>
      <c r="AL34" s="4">
        <f t="shared" ref="AL34:AM37" si="37">+AVERAGE(AL18)</f>
        <v>0.98319892473118298</v>
      </c>
      <c r="AM34" s="4">
        <f t="shared" si="37"/>
        <v>0.99305555555555558</v>
      </c>
      <c r="AN34" s="4">
        <f t="shared" ref="AN34" si="38">+AVERAGE(AN18)</f>
        <v>1</v>
      </c>
      <c r="AO34" s="4">
        <f>AVERAGE(AC34:AN34)</f>
        <v>0.98687982697559307</v>
      </c>
      <c r="AP34" s="24">
        <v>0.85</v>
      </c>
    </row>
    <row r="35" spans="1:42" ht="15.75" customHeight="1">
      <c r="A35" s="503"/>
      <c r="B35" s="51" t="s">
        <v>141</v>
      </c>
      <c r="C35" s="3">
        <v>9.3474999999999975E-2</v>
      </c>
      <c r="D35" s="23">
        <f t="shared" si="25"/>
        <v>5.6965811965811998E-2</v>
      </c>
      <c r="E35" s="23">
        <f t="shared" si="25"/>
        <v>0.158117343649259</v>
      </c>
      <c r="F35" s="23">
        <f t="shared" si="25"/>
        <v>5.6321760055001703E-2</v>
      </c>
      <c r="G35" s="23">
        <f t="shared" si="25"/>
        <v>0</v>
      </c>
      <c r="H35" s="23">
        <f t="shared" si="26"/>
        <v>0.1133039229181</v>
      </c>
      <c r="I35" s="23">
        <f t="shared" si="26"/>
        <v>4.5499999999999999E-2</v>
      </c>
      <c r="J35" s="3">
        <f t="shared" si="27"/>
        <v>7.4523729545563605E-2</v>
      </c>
      <c r="K35" s="3">
        <f t="shared" si="27"/>
        <v>7.1249999999999994E-3</v>
      </c>
      <c r="L35" s="3">
        <f t="shared" si="27"/>
        <v>0</v>
      </c>
      <c r="M35" s="3">
        <f>+AVERAGE(M19,M3)</f>
        <v>3.7946428571428575E-2</v>
      </c>
      <c r="N35" s="3">
        <f t="shared" si="27"/>
        <v>3.9355805243445702E-2</v>
      </c>
      <c r="O35" s="3">
        <f>+AVERAGE(O19)</f>
        <v>0.13112994350282486</v>
      </c>
      <c r="P35" s="4">
        <v>2.316210011725231E-2</v>
      </c>
      <c r="Q35" s="4">
        <f t="shared" si="28"/>
        <v>4.7394113424264174E-2</v>
      </c>
      <c r="R35" s="4">
        <f t="shared" si="28"/>
        <v>2.7272727272727271E-2</v>
      </c>
      <c r="S35" s="4">
        <f t="shared" si="28"/>
        <v>1.33604887983707E-2</v>
      </c>
      <c r="T35" s="4">
        <f t="shared" si="29"/>
        <v>3.2638888888888882E-3</v>
      </c>
      <c r="U35" s="4">
        <f t="shared" si="29"/>
        <v>0</v>
      </c>
      <c r="V35" s="4">
        <f t="shared" si="29"/>
        <v>8.3333333333333297E-3</v>
      </c>
      <c r="W35" s="4">
        <f t="shared" si="29"/>
        <v>4.9831195138419986E-2</v>
      </c>
      <c r="X35" s="4">
        <f>+AVERAGE(X19)</f>
        <v>3.4677419354838708E-2</v>
      </c>
      <c r="Y35" s="4">
        <f t="shared" si="30"/>
        <v>0</v>
      </c>
      <c r="Z35" s="4">
        <f t="shared" si="31"/>
        <v>0</v>
      </c>
      <c r="AA35" s="4">
        <f t="shared" si="31"/>
        <v>5.3021632937892534E-2</v>
      </c>
      <c r="AB35" s="4">
        <f t="shared" ref="AB35:AC37" si="39">+AVERAGE(AB19)</f>
        <v>4.0790402258292169E-2</v>
      </c>
      <c r="AC35" s="4">
        <f t="shared" si="39"/>
        <v>4.1271989174560202E-2</v>
      </c>
      <c r="AD35" s="4">
        <f t="shared" si="32"/>
        <v>6.75990675990676E-2</v>
      </c>
      <c r="AE35" s="4">
        <f t="shared" si="33"/>
        <v>0</v>
      </c>
      <c r="AF35" s="4">
        <f t="shared" si="33"/>
        <v>0</v>
      </c>
      <c r="AG35" s="4">
        <f t="shared" si="34"/>
        <v>9.1106585200271539E-3</v>
      </c>
      <c r="AH35" s="4">
        <f t="shared" si="34"/>
        <v>5.5843247025892228E-3</v>
      </c>
      <c r="AI35" s="4">
        <f t="shared" ref="AI35:AJ35" si="40">+AVERAGE(AI19)</f>
        <v>1.0796221322537112E-2</v>
      </c>
      <c r="AJ35" s="4">
        <f t="shared" si="40"/>
        <v>0</v>
      </c>
      <c r="AK35" s="4">
        <f t="shared" ref="AK35" si="41">+AVERAGE(AK19)</f>
        <v>1.4366197183098591E-2</v>
      </c>
      <c r="AL35" s="4">
        <f t="shared" si="37"/>
        <v>1.6404647983595401E-2</v>
      </c>
      <c r="AM35" s="4">
        <f t="shared" si="37"/>
        <v>0</v>
      </c>
      <c r="AN35" s="4">
        <f t="shared" ref="AN35" si="42">+AVERAGE(AN19)</f>
        <v>0</v>
      </c>
      <c r="AO35" s="4">
        <f>AVERAGE(AC35:AN35)</f>
        <v>1.3761092207122939E-2</v>
      </c>
      <c r="AP35" s="24">
        <v>0.5</v>
      </c>
    </row>
    <row r="36" spans="1:42" ht="15.75" customHeight="1">
      <c r="A36" s="503"/>
      <c r="B36" s="51" t="s">
        <v>18</v>
      </c>
      <c r="C36" s="5">
        <v>15.977916666666665</v>
      </c>
      <c r="D36" s="5">
        <f t="shared" si="25"/>
        <v>9.9975000000000005</v>
      </c>
      <c r="E36" s="5">
        <f t="shared" si="25"/>
        <v>24.524000000000008</v>
      </c>
      <c r="F36" s="5">
        <f t="shared" si="25"/>
        <v>20.48</v>
      </c>
      <c r="G36" s="5">
        <f t="shared" si="25"/>
        <v>0</v>
      </c>
      <c r="H36" s="5">
        <f t="shared" si="26"/>
        <v>41.16</v>
      </c>
      <c r="I36" s="5">
        <f t="shared" si="26"/>
        <v>32.759999999999991</v>
      </c>
      <c r="J36" s="5">
        <f t="shared" si="27"/>
        <v>7.7650000000000015</v>
      </c>
      <c r="K36" s="5">
        <f t="shared" si="27"/>
        <v>2.2799999999999998</v>
      </c>
      <c r="L36" s="5">
        <f t="shared" si="27"/>
        <v>0</v>
      </c>
      <c r="M36" s="5">
        <f>+AVERAGE(M20,M4)</f>
        <v>5.666666666666667</v>
      </c>
      <c r="N36" s="5">
        <f t="shared" si="27"/>
        <v>13.135000000000002</v>
      </c>
      <c r="O36" s="5">
        <f>+AVERAGE(O20)</f>
        <v>46.42</v>
      </c>
      <c r="P36" s="97">
        <v>10.523888888888889</v>
      </c>
      <c r="Q36" s="97">
        <f t="shared" si="28"/>
        <v>11.003333333333332</v>
      </c>
      <c r="R36" s="97">
        <f t="shared" si="28"/>
        <v>18</v>
      </c>
      <c r="S36" s="97">
        <f t="shared" si="28"/>
        <v>2.46</v>
      </c>
      <c r="T36" s="97">
        <f t="shared" si="29"/>
        <v>2.3499999999999996</v>
      </c>
      <c r="U36" s="97">
        <f t="shared" si="29"/>
        <v>0</v>
      </c>
      <c r="V36" s="97">
        <f t="shared" si="29"/>
        <v>0.6</v>
      </c>
      <c r="W36" s="97">
        <f t="shared" si="29"/>
        <v>18.45</v>
      </c>
      <c r="X36" s="97">
        <f>+AVERAGE(X20)</f>
        <v>25.8</v>
      </c>
      <c r="Y36" s="97">
        <f t="shared" si="30"/>
        <v>0</v>
      </c>
      <c r="Z36" s="97">
        <f t="shared" si="31"/>
        <v>0</v>
      </c>
      <c r="AA36" s="97">
        <f t="shared" si="31"/>
        <v>37.99</v>
      </c>
      <c r="AB36" s="97">
        <f t="shared" si="39"/>
        <v>9.6333333333333329</v>
      </c>
      <c r="AC36" s="97">
        <f t="shared" si="39"/>
        <v>30.5</v>
      </c>
      <c r="AD36" s="97">
        <f t="shared" si="32"/>
        <v>43.5</v>
      </c>
      <c r="AE36" s="97">
        <f t="shared" si="33"/>
        <v>0</v>
      </c>
      <c r="AF36" s="97">
        <f t="shared" si="33"/>
        <v>0</v>
      </c>
      <c r="AG36" s="97">
        <f t="shared" si="34"/>
        <v>3.3549999999999995</v>
      </c>
      <c r="AH36" s="97">
        <f t="shared" si="34"/>
        <v>1.33</v>
      </c>
      <c r="AI36" s="97">
        <f t="shared" ref="AI36:AJ36" si="43">+AVERAGE(AI20)</f>
        <v>8</v>
      </c>
      <c r="AJ36" s="97">
        <f t="shared" si="43"/>
        <v>0</v>
      </c>
      <c r="AK36" s="97">
        <f t="shared" ref="AK36" si="44">+AVERAGE(AK20)</f>
        <v>10.199999999999999</v>
      </c>
      <c r="AL36" s="97">
        <f t="shared" si="37"/>
        <v>12</v>
      </c>
      <c r="AM36" s="97">
        <f t="shared" si="37"/>
        <v>0</v>
      </c>
      <c r="AN36" s="97">
        <f t="shared" ref="AN36" si="45">+AVERAGE(AN20)</f>
        <v>0</v>
      </c>
      <c r="AO36" s="5">
        <f>AVERAGE(AC36:AN36)</f>
        <v>9.0737500000000004</v>
      </c>
      <c r="AP36" s="25">
        <v>50</v>
      </c>
    </row>
    <row r="37" spans="1:42" ht="15.75" customHeight="1">
      <c r="A37" s="504"/>
      <c r="B37" s="51" t="s">
        <v>19</v>
      </c>
      <c r="C37" s="5">
        <v>14.009583333333333</v>
      </c>
      <c r="D37" s="5">
        <f t="shared" si="25"/>
        <v>6.75</v>
      </c>
      <c r="E37" s="5">
        <f t="shared" si="25"/>
        <v>5.3</v>
      </c>
      <c r="F37" s="5">
        <f t="shared" si="25"/>
        <v>0.875</v>
      </c>
      <c r="G37" s="5">
        <f t="shared" si="25"/>
        <v>15</v>
      </c>
      <c r="H37" s="5">
        <f t="shared" si="26"/>
        <v>4</v>
      </c>
      <c r="I37" s="5">
        <f t="shared" si="26"/>
        <v>0</v>
      </c>
      <c r="J37" s="5">
        <f t="shared" si="27"/>
        <v>5.7216666666666667</v>
      </c>
      <c r="K37" s="5">
        <f t="shared" si="27"/>
        <v>40</v>
      </c>
      <c r="L37" s="5">
        <f t="shared" si="27"/>
        <v>12.75</v>
      </c>
      <c r="M37" s="5">
        <f>+AVERAGE(M21,M5)</f>
        <v>78.666666666666671</v>
      </c>
      <c r="N37" s="5">
        <f t="shared" si="27"/>
        <v>7.25</v>
      </c>
      <c r="O37" s="5">
        <f>+AVERAGE(O21)</f>
        <v>1.5</v>
      </c>
      <c r="P37" s="97">
        <v>8.9826388888888875</v>
      </c>
      <c r="Q37" s="97">
        <f t="shared" si="28"/>
        <v>7.833333333333333</v>
      </c>
      <c r="R37" s="97">
        <f t="shared" si="28"/>
        <v>0</v>
      </c>
      <c r="S37" s="97">
        <f t="shared" si="28"/>
        <v>1.875</v>
      </c>
      <c r="T37" s="97">
        <f t="shared" si="29"/>
        <v>0</v>
      </c>
      <c r="U37" s="97">
        <f t="shared" si="29"/>
        <v>1</v>
      </c>
      <c r="V37" s="97">
        <f t="shared" si="29"/>
        <v>0</v>
      </c>
      <c r="W37" s="97">
        <f t="shared" si="29"/>
        <v>1.75</v>
      </c>
      <c r="X37" s="97">
        <f>+AVERAGE(X21)</f>
        <v>0</v>
      </c>
      <c r="Y37" s="97">
        <f t="shared" si="30"/>
        <v>0</v>
      </c>
      <c r="Z37" s="97">
        <f t="shared" si="31"/>
        <v>80</v>
      </c>
      <c r="AA37" s="97">
        <f t="shared" si="31"/>
        <v>3.5</v>
      </c>
      <c r="AB37" s="97">
        <f t="shared" si="39"/>
        <v>11.833333333333334</v>
      </c>
      <c r="AC37" s="97">
        <f t="shared" si="39"/>
        <v>5</v>
      </c>
      <c r="AD37" s="97">
        <f t="shared" si="32"/>
        <v>28.5</v>
      </c>
      <c r="AE37" s="97">
        <f t="shared" si="33"/>
        <v>0</v>
      </c>
      <c r="AF37" s="97">
        <f t="shared" si="33"/>
        <v>0</v>
      </c>
      <c r="AG37" s="97">
        <f t="shared" si="34"/>
        <v>1.5</v>
      </c>
      <c r="AH37" s="97">
        <f t="shared" si="34"/>
        <v>1.8333333333333333</v>
      </c>
      <c r="AI37" s="97">
        <f t="shared" ref="AI37:AJ37" si="46">+AVERAGE(AI21)</f>
        <v>3</v>
      </c>
      <c r="AJ37" s="97">
        <f t="shared" si="46"/>
        <v>12</v>
      </c>
      <c r="AK37" s="97">
        <f t="shared" ref="AK37" si="47">+AVERAGE(AK21)</f>
        <v>0</v>
      </c>
      <c r="AL37" s="97">
        <f t="shared" si="37"/>
        <v>12.5</v>
      </c>
      <c r="AM37" s="97">
        <f t="shared" si="37"/>
        <v>5</v>
      </c>
      <c r="AN37" s="97">
        <f t="shared" ref="AN37" si="48">+AVERAGE(AN21)</f>
        <v>0</v>
      </c>
      <c r="AO37" s="5">
        <f>AVERAGE(AC37:AN37)</f>
        <v>5.7777777777777786</v>
      </c>
      <c r="AP37" s="25">
        <v>5</v>
      </c>
    </row>
    <row r="38" spans="1:42" ht="15.75" customHeight="1">
      <c r="A38" s="14"/>
      <c r="B38" s="13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 s="13"/>
    </row>
    <row r="39" spans="1:42" ht="15.75" customHeight="1">
      <c r="A39" s="505" t="s">
        <v>52</v>
      </c>
      <c r="B39" s="53" t="s">
        <v>142</v>
      </c>
      <c r="C39" s="12"/>
      <c r="D39" s="12">
        <f>+D23+D7</f>
        <v>15</v>
      </c>
      <c r="E39" s="12">
        <f t="shared" ref="D39:J43" si="49">+E23+E7</f>
        <v>11.5</v>
      </c>
      <c r="F39" s="12">
        <f t="shared" si="49"/>
        <v>0</v>
      </c>
      <c r="G39" s="12">
        <f t="shared" si="49"/>
        <v>0</v>
      </c>
      <c r="H39" s="12">
        <f t="shared" si="49"/>
        <v>0</v>
      </c>
      <c r="I39" s="12">
        <f>+I23+I7</f>
        <v>0</v>
      </c>
      <c r="J39" s="12">
        <f t="shared" si="49"/>
        <v>12</v>
      </c>
      <c r="K39" s="12">
        <f t="shared" ref="K39:N43" si="50">+K23+K7</f>
        <v>0</v>
      </c>
      <c r="L39" s="12">
        <f t="shared" si="50"/>
        <v>0</v>
      </c>
      <c r="M39" s="12">
        <f>+M23+M7</f>
        <v>0</v>
      </c>
      <c r="N39" s="12">
        <f t="shared" si="50"/>
        <v>14</v>
      </c>
      <c r="O39" s="12">
        <f>+O23</f>
        <v>9</v>
      </c>
      <c r="P39" s="12"/>
      <c r="Q39" s="12">
        <f>+Q23</f>
        <v>0</v>
      </c>
      <c r="R39" s="12">
        <f t="shared" ref="R39:S43" si="51">+R23</f>
        <v>0</v>
      </c>
      <c r="S39" s="12">
        <f t="shared" si="51"/>
        <v>0</v>
      </c>
      <c r="T39" s="12">
        <f t="shared" ref="T39:W43" si="52">+T23</f>
        <v>0</v>
      </c>
      <c r="U39" s="12">
        <f t="shared" si="52"/>
        <v>14.75</v>
      </c>
      <c r="V39" s="12">
        <f t="shared" si="52"/>
        <v>0</v>
      </c>
      <c r="W39" s="12">
        <f t="shared" si="52"/>
        <v>0</v>
      </c>
      <c r="X39" s="12">
        <f t="shared" ref="X39:Y43" si="53">+X23</f>
        <v>0</v>
      </c>
      <c r="Y39" s="12">
        <f t="shared" si="53"/>
        <v>0</v>
      </c>
      <c r="Z39" s="12">
        <f t="shared" ref="Z39:AA43" si="54">+Z23</f>
        <v>0</v>
      </c>
      <c r="AA39" s="12">
        <f t="shared" si="54"/>
        <v>0</v>
      </c>
      <c r="AB39" s="12">
        <f t="shared" ref="AB39:AD43" si="55">+AB23</f>
        <v>0</v>
      </c>
      <c r="AC39" s="12">
        <f t="shared" si="55"/>
        <v>0</v>
      </c>
      <c r="AD39" s="12">
        <f t="shared" si="55"/>
        <v>0</v>
      </c>
      <c r="AE39" s="12">
        <f t="shared" ref="AE39:AF43" si="56">+AE23</f>
        <v>0</v>
      </c>
      <c r="AF39" s="12">
        <f t="shared" si="56"/>
        <v>12</v>
      </c>
      <c r="AG39" s="12">
        <f t="shared" ref="AG39:AH43" si="57">+AG23</f>
        <v>0</v>
      </c>
      <c r="AH39" s="12">
        <f t="shared" si="57"/>
        <v>0</v>
      </c>
      <c r="AI39" s="12">
        <f t="shared" ref="AI39:AJ39" si="58">+AI23</f>
        <v>0</v>
      </c>
      <c r="AJ39" s="12">
        <f t="shared" si="58"/>
        <v>0</v>
      </c>
      <c r="AK39" s="12">
        <f t="shared" ref="AK39:AL39" si="59">+AK23</f>
        <v>0</v>
      </c>
      <c r="AL39" s="12">
        <f t="shared" si="59"/>
        <v>0</v>
      </c>
      <c r="AM39" s="12">
        <f t="shared" ref="AM39:AN39" si="60">+AM23</f>
        <v>0</v>
      </c>
      <c r="AN39" s="12">
        <f t="shared" si="60"/>
        <v>0</v>
      </c>
      <c r="AO39" s="12"/>
      <c r="AP39" s="7"/>
    </row>
    <row r="40" spans="1:42" ht="15.75" customHeight="1">
      <c r="A40" s="506"/>
      <c r="B40" s="53" t="s">
        <v>143</v>
      </c>
      <c r="C40" s="12"/>
      <c r="D40" s="12">
        <f t="shared" si="49"/>
        <v>0</v>
      </c>
      <c r="E40" s="12">
        <f t="shared" si="49"/>
        <v>0</v>
      </c>
      <c r="F40" s="12">
        <f t="shared" si="49"/>
        <v>15</v>
      </c>
      <c r="G40" s="12">
        <f t="shared" si="49"/>
        <v>0</v>
      </c>
      <c r="H40" s="12">
        <f t="shared" si="49"/>
        <v>9.5</v>
      </c>
      <c r="I40" s="12">
        <f>+I24+I8</f>
        <v>0</v>
      </c>
      <c r="J40" s="12">
        <f t="shared" si="49"/>
        <v>0.5</v>
      </c>
      <c r="K40" s="12">
        <f t="shared" si="50"/>
        <v>0</v>
      </c>
      <c r="L40" s="12">
        <f t="shared" si="50"/>
        <v>0</v>
      </c>
      <c r="M40" s="12">
        <f>+M24+M8</f>
        <v>0</v>
      </c>
      <c r="N40" s="12">
        <f t="shared" si="50"/>
        <v>0</v>
      </c>
      <c r="O40" s="12">
        <f>+O24</f>
        <v>0</v>
      </c>
      <c r="P40" s="12"/>
      <c r="Q40" s="12">
        <f>+Q24</f>
        <v>0</v>
      </c>
      <c r="R40" s="12">
        <f t="shared" si="51"/>
        <v>0</v>
      </c>
      <c r="S40" s="12">
        <f t="shared" si="51"/>
        <v>0</v>
      </c>
      <c r="T40" s="12">
        <f t="shared" si="52"/>
        <v>0</v>
      </c>
      <c r="U40" s="12">
        <f t="shared" si="52"/>
        <v>0</v>
      </c>
      <c r="V40" s="12">
        <f t="shared" si="52"/>
        <v>0</v>
      </c>
      <c r="W40" s="12">
        <f t="shared" si="52"/>
        <v>0</v>
      </c>
      <c r="X40" s="12">
        <f>+X24</f>
        <v>0</v>
      </c>
      <c r="Y40" s="12">
        <f t="shared" si="53"/>
        <v>0</v>
      </c>
      <c r="Z40" s="12">
        <f t="shared" si="54"/>
        <v>3</v>
      </c>
      <c r="AA40" s="12">
        <f t="shared" si="54"/>
        <v>0</v>
      </c>
      <c r="AB40" s="12">
        <f t="shared" ref="AB40:AC43" si="61">+AB24</f>
        <v>0</v>
      </c>
      <c r="AC40" s="12">
        <f t="shared" si="61"/>
        <v>0</v>
      </c>
      <c r="AD40" s="12">
        <f t="shared" si="55"/>
        <v>0</v>
      </c>
      <c r="AE40" s="12">
        <f t="shared" si="56"/>
        <v>0</v>
      </c>
      <c r="AF40" s="12">
        <f t="shared" si="56"/>
        <v>0</v>
      </c>
      <c r="AG40" s="12">
        <f t="shared" si="57"/>
        <v>4.5</v>
      </c>
      <c r="AH40" s="12">
        <f t="shared" si="57"/>
        <v>0</v>
      </c>
      <c r="AI40" s="12">
        <f t="shared" ref="AI40:AJ40" si="62">+AI24</f>
        <v>0</v>
      </c>
      <c r="AJ40" s="12">
        <f t="shared" si="62"/>
        <v>24</v>
      </c>
      <c r="AK40" s="12">
        <f t="shared" ref="AK40:AL40" si="63">+AK24</f>
        <v>10</v>
      </c>
      <c r="AL40" s="12">
        <f t="shared" si="63"/>
        <v>10</v>
      </c>
      <c r="AM40" s="12">
        <f t="shared" ref="AM40:AN40" si="64">+AM24</f>
        <v>0</v>
      </c>
      <c r="AN40" s="12">
        <f t="shared" si="64"/>
        <v>0</v>
      </c>
      <c r="AO40" s="12"/>
      <c r="AP40" s="7"/>
    </row>
    <row r="41" spans="1:42" ht="15.75" customHeight="1">
      <c r="A41" s="506"/>
      <c r="B41" s="53" t="s">
        <v>144</v>
      </c>
      <c r="C41" s="12"/>
      <c r="D41" s="12">
        <f t="shared" si="49"/>
        <v>27</v>
      </c>
      <c r="E41" s="12">
        <f t="shared" si="49"/>
        <v>22</v>
      </c>
      <c r="F41" s="12">
        <f t="shared" si="49"/>
        <v>1.75</v>
      </c>
      <c r="G41" s="12">
        <f t="shared" si="49"/>
        <v>15</v>
      </c>
      <c r="H41" s="12">
        <f t="shared" si="49"/>
        <v>8</v>
      </c>
      <c r="I41" s="12">
        <f>+I25+I9</f>
        <v>0</v>
      </c>
      <c r="J41" s="12">
        <f t="shared" si="49"/>
        <v>34.33</v>
      </c>
      <c r="K41" s="12">
        <f t="shared" si="50"/>
        <v>80</v>
      </c>
      <c r="L41" s="12">
        <f t="shared" si="50"/>
        <v>25.5</v>
      </c>
      <c r="M41" s="12">
        <f>+M25+M9</f>
        <v>236</v>
      </c>
      <c r="N41" s="12">
        <f t="shared" si="50"/>
        <v>14.5</v>
      </c>
      <c r="O41" s="12">
        <f>+O25</f>
        <v>3</v>
      </c>
      <c r="P41" s="12"/>
      <c r="Q41" s="12">
        <f>+Q25</f>
        <v>23.5</v>
      </c>
      <c r="R41" s="12">
        <f t="shared" si="51"/>
        <v>0</v>
      </c>
      <c r="S41" s="12">
        <f t="shared" si="51"/>
        <v>7.5</v>
      </c>
      <c r="T41" s="12">
        <f t="shared" si="52"/>
        <v>0</v>
      </c>
      <c r="U41" s="12">
        <f t="shared" si="52"/>
        <v>1</v>
      </c>
      <c r="V41" s="12">
        <f t="shared" si="52"/>
        <v>0</v>
      </c>
      <c r="W41" s="12">
        <f t="shared" si="52"/>
        <v>3.5</v>
      </c>
      <c r="X41" s="12">
        <f>+X25</f>
        <v>0</v>
      </c>
      <c r="Y41" s="12">
        <f t="shared" si="53"/>
        <v>0</v>
      </c>
      <c r="Z41" s="12">
        <f t="shared" si="54"/>
        <v>80</v>
      </c>
      <c r="AA41" s="12">
        <f t="shared" si="54"/>
        <v>3.5</v>
      </c>
      <c r="AB41" s="12">
        <f t="shared" si="61"/>
        <v>35.5</v>
      </c>
      <c r="AC41" s="12">
        <f t="shared" si="61"/>
        <v>5</v>
      </c>
      <c r="AD41" s="12">
        <f t="shared" si="55"/>
        <v>28.5</v>
      </c>
      <c r="AE41" s="12">
        <f t="shared" si="56"/>
        <v>0</v>
      </c>
      <c r="AF41" s="12">
        <f t="shared" si="56"/>
        <v>0</v>
      </c>
      <c r="AG41" s="12">
        <f t="shared" si="57"/>
        <v>3</v>
      </c>
      <c r="AH41" s="12">
        <f t="shared" si="57"/>
        <v>5.5</v>
      </c>
      <c r="AI41" s="12">
        <f t="shared" ref="AI41:AJ41" si="65">+AI25</f>
        <v>3</v>
      </c>
      <c r="AJ41" s="12">
        <f t="shared" si="65"/>
        <v>0</v>
      </c>
      <c r="AK41" s="12">
        <f t="shared" ref="AK41:AL41" si="66">+AK25</f>
        <v>0</v>
      </c>
      <c r="AL41" s="12">
        <f t="shared" si="66"/>
        <v>0</v>
      </c>
      <c r="AM41" s="12">
        <f t="shared" ref="AM41:AN41" si="67">+AM25</f>
        <v>5</v>
      </c>
      <c r="AN41" s="12">
        <f t="shared" si="67"/>
        <v>0</v>
      </c>
      <c r="AO41" s="12"/>
      <c r="AP41" s="7"/>
    </row>
    <row r="42" spans="1:42" customFormat="1" ht="15.75" customHeight="1">
      <c r="A42" s="506"/>
      <c r="B42" s="53" t="s">
        <v>145</v>
      </c>
      <c r="C42" s="12"/>
      <c r="D42" s="12">
        <f t="shared" si="49"/>
        <v>1488</v>
      </c>
      <c r="E42" s="12">
        <f t="shared" si="49"/>
        <v>672</v>
      </c>
      <c r="F42" s="12">
        <f t="shared" si="49"/>
        <v>744</v>
      </c>
      <c r="G42" s="12">
        <f t="shared" si="49"/>
        <v>720</v>
      </c>
      <c r="H42" s="12">
        <f t="shared" si="49"/>
        <v>744</v>
      </c>
      <c r="I42" s="12">
        <f>+I26+I10</f>
        <v>720</v>
      </c>
      <c r="J42" s="12">
        <f t="shared" si="49"/>
        <v>672</v>
      </c>
      <c r="K42" s="12">
        <f t="shared" si="50"/>
        <v>720</v>
      </c>
      <c r="L42" s="12">
        <f t="shared" si="50"/>
        <v>672</v>
      </c>
      <c r="M42" s="12">
        <f>+M26+M10</f>
        <v>684</v>
      </c>
      <c r="N42" s="12">
        <f t="shared" si="50"/>
        <v>696</v>
      </c>
      <c r="O42" s="12">
        <f>+O26</f>
        <v>720</v>
      </c>
      <c r="P42" s="12"/>
      <c r="Q42" s="12">
        <f>+Q26</f>
        <v>720</v>
      </c>
      <c r="R42" s="12">
        <f t="shared" si="51"/>
        <v>660</v>
      </c>
      <c r="S42" s="12">
        <f t="shared" si="51"/>
        <v>744</v>
      </c>
      <c r="T42" s="12">
        <f t="shared" si="52"/>
        <v>720</v>
      </c>
      <c r="U42" s="12">
        <f t="shared" si="52"/>
        <v>720</v>
      </c>
      <c r="V42" s="12">
        <f t="shared" si="52"/>
        <v>720</v>
      </c>
      <c r="W42" s="12">
        <f t="shared" si="52"/>
        <v>744</v>
      </c>
      <c r="X42" s="12">
        <f>+X26</f>
        <v>744</v>
      </c>
      <c r="Y42" s="12">
        <f t="shared" si="53"/>
        <v>720</v>
      </c>
      <c r="Z42" s="12">
        <f t="shared" si="54"/>
        <v>744</v>
      </c>
      <c r="AA42" s="12">
        <f t="shared" si="54"/>
        <v>720</v>
      </c>
      <c r="AB42" s="12">
        <f t="shared" si="61"/>
        <v>744</v>
      </c>
      <c r="AC42" s="12">
        <f t="shared" si="61"/>
        <v>744</v>
      </c>
      <c r="AD42" s="12">
        <f t="shared" si="55"/>
        <v>672</v>
      </c>
      <c r="AE42" s="12">
        <f t="shared" si="56"/>
        <v>744</v>
      </c>
      <c r="AF42" s="12">
        <f t="shared" si="56"/>
        <v>720</v>
      </c>
      <c r="AG42" s="12">
        <f t="shared" si="57"/>
        <v>744</v>
      </c>
      <c r="AH42" s="12">
        <f t="shared" si="57"/>
        <v>720</v>
      </c>
      <c r="AI42" s="12">
        <f t="shared" ref="AI42:AJ42" si="68">+AI26</f>
        <v>744</v>
      </c>
      <c r="AJ42" s="12">
        <f t="shared" si="68"/>
        <v>744</v>
      </c>
      <c r="AK42" s="12">
        <f t="shared" ref="AK42:AL42" si="69">+AK26</f>
        <v>720</v>
      </c>
      <c r="AL42" s="12">
        <f t="shared" si="69"/>
        <v>744</v>
      </c>
      <c r="AM42" s="12">
        <f t="shared" ref="AM42:AN42" si="70">+AM26</f>
        <v>720</v>
      </c>
      <c r="AN42" s="12">
        <f t="shared" si="70"/>
        <v>744</v>
      </c>
      <c r="AO42" s="12"/>
      <c r="AP42" s="7"/>
    </row>
    <row r="43" spans="1:42" ht="15.75" customHeight="1">
      <c r="A43" s="507"/>
      <c r="B43" s="53" t="s">
        <v>146</v>
      </c>
      <c r="C43" s="12"/>
      <c r="D43" s="12">
        <f t="shared" si="49"/>
        <v>39.99</v>
      </c>
      <c r="E43" s="12">
        <f t="shared" si="49"/>
        <v>122.62000000000005</v>
      </c>
      <c r="F43" s="12">
        <f t="shared" si="49"/>
        <v>40.96</v>
      </c>
      <c r="G43" s="12">
        <f t="shared" si="49"/>
        <v>0</v>
      </c>
      <c r="H43" s="12">
        <f t="shared" si="49"/>
        <v>82.32</v>
      </c>
      <c r="I43" s="12">
        <f>+I27+I11</f>
        <v>32.759999999999991</v>
      </c>
      <c r="J43" s="12">
        <f t="shared" si="49"/>
        <v>46.590000000000011</v>
      </c>
      <c r="K43" s="12">
        <f t="shared" si="50"/>
        <v>4.5599999999999996</v>
      </c>
      <c r="L43" s="12">
        <f t="shared" si="50"/>
        <v>0</v>
      </c>
      <c r="M43" s="12">
        <f>+M27+M11</f>
        <v>17</v>
      </c>
      <c r="N43" s="12">
        <f t="shared" si="50"/>
        <v>26.270000000000003</v>
      </c>
      <c r="O43" s="12">
        <f>+O27</f>
        <v>92.84</v>
      </c>
      <c r="P43" s="12"/>
      <c r="Q43" s="12">
        <f>+Q27</f>
        <v>33.01</v>
      </c>
      <c r="R43" s="12">
        <f>+R27</f>
        <v>18</v>
      </c>
      <c r="S43" s="12">
        <f t="shared" si="51"/>
        <v>9.84</v>
      </c>
      <c r="T43" s="12">
        <f t="shared" si="52"/>
        <v>2.3499999999999996</v>
      </c>
      <c r="U43" s="12">
        <f t="shared" si="52"/>
        <v>0</v>
      </c>
      <c r="V43" s="12">
        <f t="shared" si="52"/>
        <v>0.6</v>
      </c>
      <c r="W43" s="12">
        <f t="shared" si="52"/>
        <v>36.9</v>
      </c>
      <c r="X43" s="12">
        <f>+X27</f>
        <v>25.8</v>
      </c>
      <c r="Y43" s="12">
        <f t="shared" si="53"/>
        <v>0</v>
      </c>
      <c r="Z43" s="12">
        <f t="shared" si="54"/>
        <v>0</v>
      </c>
      <c r="AA43" s="12">
        <f t="shared" si="54"/>
        <v>37.99</v>
      </c>
      <c r="AB43" s="12">
        <f t="shared" si="61"/>
        <v>28.9</v>
      </c>
      <c r="AC43" s="12">
        <f t="shared" si="61"/>
        <v>30.5</v>
      </c>
      <c r="AD43" s="12">
        <f t="shared" si="55"/>
        <v>43.5</v>
      </c>
      <c r="AE43" s="12">
        <f t="shared" si="56"/>
        <v>0</v>
      </c>
      <c r="AF43" s="12">
        <f t="shared" si="56"/>
        <v>0</v>
      </c>
      <c r="AG43" s="12">
        <f t="shared" si="57"/>
        <v>6.7099999999999991</v>
      </c>
      <c r="AH43" s="12">
        <f t="shared" si="57"/>
        <v>3.99</v>
      </c>
      <c r="AI43" s="12">
        <f t="shared" ref="AI43:AJ43" si="71">+AI27</f>
        <v>8</v>
      </c>
      <c r="AJ43" s="12">
        <f t="shared" si="71"/>
        <v>0</v>
      </c>
      <c r="AK43" s="12">
        <f t="shared" ref="AK43:AL43" si="72">+AK27</f>
        <v>10.199999999999999</v>
      </c>
      <c r="AL43" s="12">
        <f t="shared" si="72"/>
        <v>0</v>
      </c>
      <c r="AM43" s="12">
        <f t="shared" ref="AM43:AN43" si="73">+AM27</f>
        <v>0</v>
      </c>
      <c r="AN43" s="12">
        <f t="shared" si="73"/>
        <v>0</v>
      </c>
      <c r="AO43" s="12"/>
      <c r="AP43" s="7"/>
    </row>
    <row r="44" spans="1:42" ht="15.75" customHeight="1">
      <c r="A44" s="508" t="s">
        <v>162</v>
      </c>
      <c r="B44" s="54" t="s">
        <v>147</v>
      </c>
      <c r="C44" s="8"/>
      <c r="D44" s="8">
        <f>+D34</f>
        <v>0.94354838709677402</v>
      </c>
      <c r="E44" s="8">
        <f>+E34</f>
        <v>0.95036764705882304</v>
      </c>
      <c r="F44" s="8">
        <f>+F34</f>
        <v>0.97748655913978499</v>
      </c>
      <c r="G44" s="8">
        <f t="shared" ref="G44:O44" si="74">+G34</f>
        <v>0.97916666666666696</v>
      </c>
      <c r="H44" s="8">
        <f t="shared" si="74"/>
        <v>0.97647849462365599</v>
      </c>
      <c r="I44" s="8">
        <f>+I34</f>
        <v>1</v>
      </c>
      <c r="J44" s="8">
        <f t="shared" si="74"/>
        <v>0.93031249999999999</v>
      </c>
      <c r="K44" s="8">
        <f t="shared" si="74"/>
        <v>0.88888888888888884</v>
      </c>
      <c r="L44" s="8">
        <f t="shared" si="74"/>
        <v>0.9620535714285714</v>
      </c>
      <c r="M44" s="8">
        <f>+M34</f>
        <v>0.65497076023391809</v>
      </c>
      <c r="N44" s="8">
        <f t="shared" si="74"/>
        <v>0.95905172413793105</v>
      </c>
      <c r="O44" s="8">
        <f t="shared" si="74"/>
        <v>0.98333333333333328</v>
      </c>
      <c r="P44" s="8"/>
      <c r="Q44" s="8">
        <f t="shared" ref="Q44:AE44" si="75">+Q34</f>
        <v>0.96736111111111112</v>
      </c>
      <c r="R44" s="8">
        <f t="shared" si="75"/>
        <v>1</v>
      </c>
      <c r="S44" s="8">
        <f t="shared" si="75"/>
        <v>0.98991935483870996</v>
      </c>
      <c r="T44" s="8">
        <f t="shared" si="75"/>
        <v>1</v>
      </c>
      <c r="U44" s="8">
        <f t="shared" si="75"/>
        <v>0.99861111111111112</v>
      </c>
      <c r="V44" s="8">
        <f t="shared" si="75"/>
        <v>1</v>
      </c>
      <c r="W44" s="8">
        <f t="shared" si="75"/>
        <v>0.99529569892473124</v>
      </c>
      <c r="X44" s="8">
        <f t="shared" si="75"/>
        <v>1</v>
      </c>
      <c r="Y44" s="8">
        <f t="shared" si="75"/>
        <v>1</v>
      </c>
      <c r="Z44" s="8">
        <f t="shared" si="75"/>
        <v>0.88844086021505375</v>
      </c>
      <c r="AA44" s="8">
        <f t="shared" si="75"/>
        <v>0.99513888888888891</v>
      </c>
      <c r="AB44" s="8">
        <f t="shared" si="75"/>
        <v>0.95228494623655924</v>
      </c>
      <c r="AC44" s="8">
        <f t="shared" si="75"/>
        <v>0.99327956989247301</v>
      </c>
      <c r="AD44" s="8">
        <f t="shared" si="75"/>
        <v>0.95758928571428603</v>
      </c>
      <c r="AE44" s="8">
        <f t="shared" si="75"/>
        <v>1</v>
      </c>
      <c r="AF44" s="8">
        <f t="shared" ref="AF44:AK44" si="76">+AF34</f>
        <v>0.98333333333333328</v>
      </c>
      <c r="AG44" s="8">
        <f t="shared" si="76"/>
        <v>0.98991935483870963</v>
      </c>
      <c r="AH44" s="8">
        <f t="shared" si="76"/>
        <v>0.99236111111111114</v>
      </c>
      <c r="AI44" s="8">
        <f t="shared" si="76"/>
        <v>0.99596774193548387</v>
      </c>
      <c r="AJ44" s="8">
        <f t="shared" si="76"/>
        <v>0.967741935483871</v>
      </c>
      <c r="AK44" s="8">
        <f t="shared" si="76"/>
        <v>0.98611111111111116</v>
      </c>
      <c r="AL44" s="8">
        <f t="shared" ref="AL44" si="77">+AL34</f>
        <v>0.98319892473118298</v>
      </c>
      <c r="AM44" s="8">
        <f t="shared" ref="AM44:AN44" si="78">+AM34</f>
        <v>0.99305555555555558</v>
      </c>
      <c r="AN44" s="8">
        <f t="shared" si="78"/>
        <v>1</v>
      </c>
      <c r="AO44" s="8"/>
      <c r="AP44" s="8"/>
    </row>
    <row r="45" spans="1:42" ht="15.75" customHeight="1">
      <c r="A45" s="509"/>
      <c r="B45" s="54" t="s">
        <v>148</v>
      </c>
      <c r="C45" s="8"/>
      <c r="D45" s="8">
        <f t="shared" ref="D45:E47" si="79">+D39/SUM(D$39:D$41)</f>
        <v>0.35714285714285715</v>
      </c>
      <c r="E45" s="8">
        <f t="shared" si="79"/>
        <v>0.34328358208955223</v>
      </c>
      <c r="F45" s="8">
        <f t="shared" ref="F45:G47" si="80">+F39/SUM(F$39:F$41)</f>
        <v>0</v>
      </c>
      <c r="G45" s="8">
        <f t="shared" si="80"/>
        <v>0</v>
      </c>
      <c r="H45" s="8">
        <f t="shared" ref="H45:O45" si="81">+H39/SUM(H$39:H$41)</f>
        <v>0</v>
      </c>
      <c r="I45" s="8" t="e">
        <f>+I39/SUM(I$39:I$41)</f>
        <v>#DIV/0!</v>
      </c>
      <c r="J45" s="8">
        <f t="shared" si="81"/>
        <v>0.25624599615631005</v>
      </c>
      <c r="K45" s="8">
        <f t="shared" si="81"/>
        <v>0</v>
      </c>
      <c r="L45" s="8">
        <f t="shared" si="81"/>
        <v>0</v>
      </c>
      <c r="M45" s="8">
        <f>+M39/SUM(M$39:M$41)</f>
        <v>0</v>
      </c>
      <c r="N45" s="8">
        <f t="shared" si="81"/>
        <v>0.49122807017543857</v>
      </c>
      <c r="O45" s="8">
        <f t="shared" si="81"/>
        <v>0.75</v>
      </c>
      <c r="P45" s="8"/>
      <c r="Q45" s="8">
        <f>+Q39/SUM(Q$39:Q$41)</f>
        <v>0</v>
      </c>
      <c r="R45" s="8">
        <v>0</v>
      </c>
      <c r="S45" s="8">
        <f>+S39/SUM(S$39:S$41)</f>
        <v>0</v>
      </c>
      <c r="T45" s="8">
        <f t="shared" ref="T45:AE45" si="82">+T39/T42</f>
        <v>0</v>
      </c>
      <c r="U45" s="8">
        <f t="shared" si="82"/>
        <v>2.0486111111111111E-2</v>
      </c>
      <c r="V45" s="8">
        <f t="shared" si="82"/>
        <v>0</v>
      </c>
      <c r="W45" s="8">
        <f t="shared" si="82"/>
        <v>0</v>
      </c>
      <c r="X45" s="8">
        <f t="shared" si="82"/>
        <v>0</v>
      </c>
      <c r="Y45" s="8">
        <f t="shared" si="82"/>
        <v>0</v>
      </c>
      <c r="Z45" s="8">
        <f t="shared" si="82"/>
        <v>0</v>
      </c>
      <c r="AA45" s="8">
        <f t="shared" si="82"/>
        <v>0</v>
      </c>
      <c r="AB45" s="8">
        <f t="shared" si="82"/>
        <v>0</v>
      </c>
      <c r="AC45" s="8">
        <f t="shared" si="82"/>
        <v>0</v>
      </c>
      <c r="AD45" s="8">
        <f t="shared" si="82"/>
        <v>0</v>
      </c>
      <c r="AE45" s="8">
        <f t="shared" si="82"/>
        <v>0</v>
      </c>
      <c r="AF45" s="8">
        <f t="shared" ref="AF45:AK45" si="83">+AF39/AF42</f>
        <v>1.6666666666666666E-2</v>
      </c>
      <c r="AG45" s="8">
        <f t="shared" si="83"/>
        <v>0</v>
      </c>
      <c r="AH45" s="8">
        <f t="shared" si="83"/>
        <v>0</v>
      </c>
      <c r="AI45" s="8">
        <f t="shared" si="83"/>
        <v>0</v>
      </c>
      <c r="AJ45" s="8">
        <f t="shared" si="83"/>
        <v>0</v>
      </c>
      <c r="AK45" s="8">
        <f t="shared" si="83"/>
        <v>0</v>
      </c>
      <c r="AL45" s="8">
        <f t="shared" ref="AL45" si="84">+AL39/AL42</f>
        <v>0</v>
      </c>
      <c r="AM45" s="8">
        <f t="shared" ref="AM45:AN45" si="85">+AM39/AM42</f>
        <v>0</v>
      </c>
      <c r="AN45" s="8">
        <f t="shared" si="85"/>
        <v>0</v>
      </c>
      <c r="AO45" s="8"/>
      <c r="AP45" s="8"/>
    </row>
    <row r="46" spans="1:42" ht="15.75" customHeight="1">
      <c r="A46" s="509"/>
      <c r="B46" s="54" t="s">
        <v>149</v>
      </c>
      <c r="C46" s="8"/>
      <c r="D46" s="8">
        <f t="shared" si="79"/>
        <v>0</v>
      </c>
      <c r="E46" s="8">
        <f t="shared" si="79"/>
        <v>0</v>
      </c>
      <c r="F46" s="8">
        <f t="shared" si="80"/>
        <v>0.89552238805970152</v>
      </c>
      <c r="G46" s="8">
        <f t="shared" si="80"/>
        <v>0</v>
      </c>
      <c r="H46" s="8">
        <f t="shared" ref="H46:O46" si="86">+H40/SUM(H$39:H$41)</f>
        <v>0.54285714285714282</v>
      </c>
      <c r="I46" s="8" t="e">
        <f>+I40/SUM(I$39:I$41)</f>
        <v>#DIV/0!</v>
      </c>
      <c r="J46" s="8">
        <f t="shared" si="86"/>
        <v>1.067691650651292E-2</v>
      </c>
      <c r="K46" s="8">
        <f t="shared" si="86"/>
        <v>0</v>
      </c>
      <c r="L46" s="8">
        <f t="shared" si="86"/>
        <v>0</v>
      </c>
      <c r="M46" s="8">
        <f>+M40/SUM(M$39:M$41)</f>
        <v>0</v>
      </c>
      <c r="N46" s="8">
        <f t="shared" si="86"/>
        <v>0</v>
      </c>
      <c r="O46" s="8">
        <f t="shared" si="86"/>
        <v>0</v>
      </c>
      <c r="P46" s="8"/>
      <c r="Q46" s="8">
        <f>+Q40/SUM(Q$39:Q$41)</f>
        <v>0</v>
      </c>
      <c r="R46" s="8">
        <v>0</v>
      </c>
      <c r="S46" s="8">
        <f>+S40/SUM(S$39:S$41)</f>
        <v>0</v>
      </c>
      <c r="T46" s="8">
        <f t="shared" ref="T46:AE46" si="87">+T40/T42</f>
        <v>0</v>
      </c>
      <c r="U46" s="8">
        <f t="shared" si="87"/>
        <v>0</v>
      </c>
      <c r="V46" s="8">
        <f t="shared" si="87"/>
        <v>0</v>
      </c>
      <c r="W46" s="8">
        <f t="shared" si="87"/>
        <v>0</v>
      </c>
      <c r="X46" s="8">
        <f t="shared" si="87"/>
        <v>0</v>
      </c>
      <c r="Y46" s="8">
        <f t="shared" si="87"/>
        <v>0</v>
      </c>
      <c r="Z46" s="8">
        <f t="shared" si="87"/>
        <v>4.0322580645161289E-3</v>
      </c>
      <c r="AA46" s="8">
        <f t="shared" si="87"/>
        <v>0</v>
      </c>
      <c r="AB46" s="8">
        <f t="shared" si="87"/>
        <v>0</v>
      </c>
      <c r="AC46" s="8">
        <f t="shared" si="87"/>
        <v>0</v>
      </c>
      <c r="AD46" s="8">
        <f t="shared" si="87"/>
        <v>0</v>
      </c>
      <c r="AE46" s="8">
        <f t="shared" si="87"/>
        <v>0</v>
      </c>
      <c r="AF46" s="8">
        <f t="shared" ref="AF46:AK46" si="88">+AF40/AF42</f>
        <v>0</v>
      </c>
      <c r="AG46" s="8">
        <f t="shared" si="88"/>
        <v>6.0483870967741934E-3</v>
      </c>
      <c r="AH46" s="8">
        <f t="shared" si="88"/>
        <v>0</v>
      </c>
      <c r="AI46" s="8">
        <f t="shared" si="88"/>
        <v>0</v>
      </c>
      <c r="AJ46" s="8">
        <f t="shared" si="88"/>
        <v>3.2258064516129031E-2</v>
      </c>
      <c r="AK46" s="8">
        <f t="shared" si="88"/>
        <v>1.3888888888888888E-2</v>
      </c>
      <c r="AL46" s="8">
        <f t="shared" ref="AL46" si="89">+AL40/AL42</f>
        <v>1.3440860215053764E-2</v>
      </c>
      <c r="AM46" s="8">
        <f t="shared" ref="AM46:AN46" si="90">+AM40/AM42</f>
        <v>0</v>
      </c>
      <c r="AN46" s="8">
        <f t="shared" si="90"/>
        <v>0</v>
      </c>
      <c r="AO46" s="8"/>
      <c r="AP46" s="8"/>
    </row>
    <row r="47" spans="1:42" ht="15.75" customHeight="1">
      <c r="A47" s="509"/>
      <c r="B47" s="54" t="s">
        <v>150</v>
      </c>
      <c r="C47" s="8"/>
      <c r="D47" s="8">
        <f t="shared" si="79"/>
        <v>0.6428571428571429</v>
      </c>
      <c r="E47" s="8">
        <f t="shared" si="79"/>
        <v>0.65671641791044777</v>
      </c>
      <c r="F47" s="8">
        <f t="shared" si="80"/>
        <v>0.1044776119402985</v>
      </c>
      <c r="G47" s="8">
        <f t="shared" si="80"/>
        <v>1</v>
      </c>
      <c r="H47" s="8">
        <f t="shared" ref="H47:O47" si="91">+H41/SUM(H$39:H$41)</f>
        <v>0.45714285714285713</v>
      </c>
      <c r="I47" s="8" t="e">
        <f>+I41/SUM(I$39:I$41)</f>
        <v>#DIV/0!</v>
      </c>
      <c r="J47" s="8">
        <f t="shared" si="91"/>
        <v>0.73307708733717702</v>
      </c>
      <c r="K47" s="8">
        <f t="shared" si="91"/>
        <v>1</v>
      </c>
      <c r="L47" s="8">
        <f t="shared" si="91"/>
        <v>1</v>
      </c>
      <c r="M47" s="8">
        <f>+M41/SUM(M$39:M$41)</f>
        <v>1</v>
      </c>
      <c r="N47" s="8">
        <f t="shared" si="91"/>
        <v>0.50877192982456143</v>
      </c>
      <c r="O47" s="8">
        <f t="shared" si="91"/>
        <v>0.25</v>
      </c>
      <c r="P47" s="8"/>
      <c r="Q47" s="8">
        <f>+Q41/SUM(Q$39:Q$41)</f>
        <v>1</v>
      </c>
      <c r="R47" s="8">
        <v>0</v>
      </c>
      <c r="S47" s="8">
        <f>+S41/SUM(S$39:S$41)</f>
        <v>1</v>
      </c>
      <c r="T47" s="8">
        <f t="shared" ref="T47:AE47" si="92">+T41/T42</f>
        <v>0</v>
      </c>
      <c r="U47" s="8">
        <f t="shared" si="92"/>
        <v>1.3888888888888889E-3</v>
      </c>
      <c r="V47" s="8">
        <f t="shared" si="92"/>
        <v>0</v>
      </c>
      <c r="W47" s="8">
        <f t="shared" si="92"/>
        <v>4.7043010752688174E-3</v>
      </c>
      <c r="X47" s="8">
        <f t="shared" si="92"/>
        <v>0</v>
      </c>
      <c r="Y47" s="8">
        <f t="shared" si="92"/>
        <v>0</v>
      </c>
      <c r="Z47" s="8">
        <f t="shared" si="92"/>
        <v>0.10752688172043011</v>
      </c>
      <c r="AA47" s="8">
        <f t="shared" si="92"/>
        <v>4.8611111111111112E-3</v>
      </c>
      <c r="AB47" s="8">
        <f t="shared" si="92"/>
        <v>4.7715053763440859E-2</v>
      </c>
      <c r="AC47" s="8">
        <f t="shared" si="92"/>
        <v>6.7204301075268818E-3</v>
      </c>
      <c r="AD47" s="8">
        <f t="shared" si="92"/>
        <v>4.2410714285714288E-2</v>
      </c>
      <c r="AE47" s="8">
        <f t="shared" si="92"/>
        <v>0</v>
      </c>
      <c r="AF47" s="8">
        <f t="shared" ref="AF47:AK47" si="93">+AF41/AF42</f>
        <v>0</v>
      </c>
      <c r="AG47" s="8">
        <f t="shared" si="93"/>
        <v>4.0322580645161289E-3</v>
      </c>
      <c r="AH47" s="8">
        <f t="shared" si="93"/>
        <v>7.6388888888888886E-3</v>
      </c>
      <c r="AI47" s="8">
        <f t="shared" si="93"/>
        <v>4.0322580645161289E-3</v>
      </c>
      <c r="AJ47" s="8">
        <f t="shared" si="93"/>
        <v>0</v>
      </c>
      <c r="AK47" s="8">
        <f t="shared" si="93"/>
        <v>0</v>
      </c>
      <c r="AL47" s="8">
        <f t="shared" ref="AL47" si="94">+AL41/AL42</f>
        <v>0</v>
      </c>
      <c r="AM47" s="8">
        <f t="shared" ref="AM47:AN47" si="95">+AM41/AM42</f>
        <v>6.9444444444444441E-3</v>
      </c>
      <c r="AN47" s="8">
        <f t="shared" si="95"/>
        <v>0</v>
      </c>
      <c r="AO47" s="8"/>
      <c r="AP47" s="8"/>
    </row>
    <row r="48" spans="1:42" customFormat="1" ht="15.75" customHeight="1">
      <c r="A48" s="510"/>
      <c r="B48" s="54" t="s">
        <v>60</v>
      </c>
      <c r="C48" s="9"/>
      <c r="D48" s="9">
        <f>SUM(D45:D47)</f>
        <v>1</v>
      </c>
      <c r="E48" s="9">
        <f>SUM(E45:E47)</f>
        <v>1</v>
      </c>
      <c r="F48" s="9">
        <f>SUM(F45:F47)</f>
        <v>1</v>
      </c>
      <c r="G48" s="9">
        <f>SUM(G45:G47)</f>
        <v>1</v>
      </c>
      <c r="H48" s="9">
        <f t="shared" ref="H48:O48" si="96">SUM(H45:H47)</f>
        <v>1</v>
      </c>
      <c r="I48" s="9" t="e">
        <f>SUM(I45:I47)</f>
        <v>#DIV/0!</v>
      </c>
      <c r="J48" s="9">
        <f t="shared" si="96"/>
        <v>1</v>
      </c>
      <c r="K48" s="9">
        <f t="shared" si="96"/>
        <v>1</v>
      </c>
      <c r="L48" s="9">
        <f t="shared" si="96"/>
        <v>1</v>
      </c>
      <c r="M48" s="9">
        <f>SUM(M45:M47)</f>
        <v>1</v>
      </c>
      <c r="N48" s="9">
        <f t="shared" si="96"/>
        <v>1</v>
      </c>
      <c r="O48" s="9">
        <f t="shared" si="96"/>
        <v>1</v>
      </c>
      <c r="P48" s="9"/>
      <c r="Q48" s="9">
        <f>SUM(Q45:Q47)</f>
        <v>1</v>
      </c>
      <c r="R48" s="9">
        <v>1</v>
      </c>
      <c r="S48" s="9">
        <f>SUM(S45:S47)</f>
        <v>1</v>
      </c>
      <c r="T48" s="9">
        <f t="shared" ref="T48:AE48" si="97">SUM(T44:T47)</f>
        <v>1</v>
      </c>
      <c r="U48" s="9">
        <f t="shared" si="97"/>
        <v>1.0204861111111112</v>
      </c>
      <c r="V48" s="9">
        <f t="shared" si="97"/>
        <v>1</v>
      </c>
      <c r="W48" s="9">
        <f t="shared" si="97"/>
        <v>1</v>
      </c>
      <c r="X48" s="9">
        <f t="shared" si="97"/>
        <v>1</v>
      </c>
      <c r="Y48" s="9">
        <f t="shared" si="97"/>
        <v>1</v>
      </c>
      <c r="Z48" s="9">
        <f t="shared" si="97"/>
        <v>1</v>
      </c>
      <c r="AA48" s="9">
        <f t="shared" si="97"/>
        <v>1</v>
      </c>
      <c r="AB48" s="9">
        <f t="shared" si="97"/>
        <v>1</v>
      </c>
      <c r="AC48" s="9">
        <f t="shared" si="97"/>
        <v>0.99999999999999989</v>
      </c>
      <c r="AD48" s="9">
        <f t="shared" si="97"/>
        <v>1.0000000000000002</v>
      </c>
      <c r="AE48" s="9">
        <f t="shared" si="97"/>
        <v>1</v>
      </c>
      <c r="AF48" s="9">
        <f t="shared" ref="AF48:AK48" si="98">SUM(AF44:AF47)</f>
        <v>1</v>
      </c>
      <c r="AG48" s="9">
        <f t="shared" si="98"/>
        <v>1</v>
      </c>
      <c r="AH48" s="9">
        <f t="shared" si="98"/>
        <v>1</v>
      </c>
      <c r="AI48" s="9">
        <f t="shared" si="98"/>
        <v>1</v>
      </c>
      <c r="AJ48" s="9">
        <f t="shared" si="98"/>
        <v>1</v>
      </c>
      <c r="AK48" s="9">
        <f t="shared" si="98"/>
        <v>1</v>
      </c>
      <c r="AL48" s="9">
        <f t="shared" ref="AL48:AM48" si="99">SUM(AL44:AL47)</f>
        <v>0.99663978494623673</v>
      </c>
      <c r="AM48" s="9">
        <f t="shared" si="99"/>
        <v>1</v>
      </c>
      <c r="AN48" s="9">
        <f t="shared" ref="AN48" si="100">SUM(AN44:AN47)</f>
        <v>1</v>
      </c>
      <c r="AO48" s="9"/>
      <c r="AP48" s="9"/>
    </row>
    <row r="69" spans="1:42" customFormat="1" ht="15.75" customHeight="1">
      <c r="A69" s="2"/>
      <c r="B69" s="2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</row>
    <row r="75" spans="1:42" customFormat="1" ht="15.75" customHeight="1">
      <c r="A75" s="2"/>
      <c r="B75" s="2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</row>
    <row r="96" spans="1:42" customFormat="1" ht="15.75" customHeight="1">
      <c r="A96" s="2"/>
      <c r="B96" s="2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</row>
    <row r="102" spans="1:42" customFormat="1" ht="15.75" customHeight="1">
      <c r="A102" s="2"/>
      <c r="B102" s="2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</row>
    <row r="113" spans="1:42" ht="15.75" customHeight="1">
      <c r="P113" s="2" t="e">
        <v>#DIV/0!</v>
      </c>
      <c r="AO113" s="2" t="e">
        <f>AVERAGE(D113:F113)</f>
        <v>#DIV/0!</v>
      </c>
    </row>
    <row r="114" spans="1:42" ht="15.75" customHeight="1">
      <c r="P114" s="2" t="e">
        <v>#DIV/0!</v>
      </c>
      <c r="AO114" s="2" t="e">
        <f>AVERAGE(D114:F114)</f>
        <v>#DIV/0!</v>
      </c>
    </row>
    <row r="115" spans="1:42" ht="15.75" customHeight="1">
      <c r="P115" s="2" t="e">
        <v>#DIV/0!</v>
      </c>
      <c r="AO115" s="2" t="e">
        <f>AVERAGE(D115:F115)</f>
        <v>#DIV/0!</v>
      </c>
    </row>
    <row r="116" spans="1:42" ht="15.75" customHeight="1">
      <c r="P116" s="2" t="e">
        <v>#DIV/0!</v>
      </c>
      <c r="AO116" s="2" t="e">
        <f>AVERAGE(D116:F116)</f>
        <v>#DIV/0!</v>
      </c>
    </row>
    <row r="123" spans="1:42" customFormat="1" ht="15.75" customHeight="1">
      <c r="A123" s="2"/>
      <c r="B123" s="2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</row>
    <row r="129" spans="1:42" customFormat="1" ht="15.75" customHeight="1">
      <c r="A129" s="2"/>
      <c r="B129" s="2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</row>
    <row r="150" spans="1:42" customFormat="1" ht="15.75" customHeight="1">
      <c r="A150" s="2"/>
      <c r="B150" s="2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</row>
    <row r="156" spans="1:42" customFormat="1" ht="15.75" customHeight="1">
      <c r="A156" s="2"/>
      <c r="B156" s="2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</row>
    <row r="172" spans="1:42" customFormat="1" ht="15.75" customHeight="1">
      <c r="A172" s="2"/>
      <c r="B172" s="2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</row>
  </sheetData>
  <mergeCells count="9">
    <mergeCell ref="A39:A43"/>
    <mergeCell ref="A44:A48"/>
    <mergeCell ref="A2:A5"/>
    <mergeCell ref="A7:A11"/>
    <mergeCell ref="A12:A16"/>
    <mergeCell ref="A18:A21"/>
    <mergeCell ref="A23:A27"/>
    <mergeCell ref="A28:A32"/>
    <mergeCell ref="A34:A37"/>
  </mergeCells>
  <conditionalFormatting sqref="D20:G21">
    <cfRule type="cellIs" dxfId="468" priority="21" operator="lessThan">
      <formula>0</formula>
    </cfRule>
    <cfRule type="cellIs" dxfId="467" priority="22" operator="greaterThan">
      <formula>100</formula>
    </cfRule>
  </conditionalFormatting>
  <conditionalFormatting sqref="L18:L21">
    <cfRule type="cellIs" dxfId="466" priority="73" operator="lessThan">
      <formula>0</formula>
    </cfRule>
    <cfRule type="cellIs" dxfId="465" priority="74" operator="greaterThan">
      <formula>100</formula>
    </cfRule>
  </conditionalFormatting>
  <conditionalFormatting sqref="N20:S21">
    <cfRule type="cellIs" dxfId="464" priority="1" operator="lessThan">
      <formula>0</formula>
    </cfRule>
    <cfRule type="cellIs" dxfId="463" priority="2" operator="greaterThan">
      <formula>100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</sheetPr>
  <dimension ref="A1:AP150"/>
  <sheetViews>
    <sheetView showGridLines="0" zoomScale="85" zoomScaleNormal="85" workbookViewId="0">
      <pane xSplit="16" ySplit="1" topLeftCell="AC14" activePane="bottomRight" state="frozen"/>
      <selection pane="topRight" activeCell="Q1" sqref="Q1"/>
      <selection pane="bottomLeft" activeCell="A2" sqref="A2"/>
      <selection pane="bottomRight" activeCell="AP57" sqref="AP57"/>
    </sheetView>
  </sheetViews>
  <sheetFormatPr baseColWidth="10" defaultColWidth="8.44140625" defaultRowHeight="14.4"/>
  <cols>
    <col min="1" max="1" width="9.88671875" style="2" customWidth="1"/>
    <col min="2" max="2" width="22.88671875" style="22" bestFit="1" customWidth="1"/>
    <col min="3" max="3" width="14.44140625" style="2" hidden="1" customWidth="1"/>
    <col min="4" max="4" width="9.5546875" style="2" hidden="1" customWidth="1"/>
    <col min="5" max="6" width="8.33203125" style="2" hidden="1" customWidth="1"/>
    <col min="7" max="7" width="10.109375" style="2" hidden="1" customWidth="1"/>
    <col min="8" max="8" width="7.5546875" style="2" hidden="1" customWidth="1"/>
    <col min="9" max="9" width="7.109375" style="2" hidden="1" customWidth="1"/>
    <col min="10" max="15" width="8.33203125" style="2" hidden="1" customWidth="1"/>
    <col min="16" max="16" width="10" style="2" customWidth="1"/>
    <col min="17" max="28" width="8.33203125" style="2" hidden="1" customWidth="1"/>
    <col min="29" max="35" width="8.33203125" style="2" customWidth="1"/>
    <col min="36" max="40" width="11.5546875" style="2" customWidth="1"/>
    <col min="41" max="41" width="10" style="2" customWidth="1"/>
    <col min="42" max="42" width="12.88671875" style="2" bestFit="1" customWidth="1"/>
    <col min="43" max="74" width="11.88671875" style="2" customWidth="1"/>
    <col min="75" max="16384" width="8.44140625" style="2"/>
  </cols>
  <sheetData>
    <row r="1" spans="1:42" s="11" customFormat="1">
      <c r="A1" s="10" t="s">
        <v>26</v>
      </c>
      <c r="B1" s="29"/>
      <c r="C1" s="32" t="s">
        <v>167</v>
      </c>
      <c r="D1" s="237">
        <v>44197</v>
      </c>
      <c r="E1" s="237">
        <v>44228</v>
      </c>
      <c r="F1" s="237">
        <v>44256</v>
      </c>
      <c r="G1" s="237">
        <v>44287</v>
      </c>
      <c r="H1" s="237">
        <v>44317</v>
      </c>
      <c r="I1" s="237">
        <v>44348</v>
      </c>
      <c r="J1" s="237">
        <v>44378</v>
      </c>
      <c r="K1" s="237">
        <v>44409</v>
      </c>
      <c r="L1" s="237">
        <v>44440</v>
      </c>
      <c r="M1" s="237">
        <v>44470</v>
      </c>
      <c r="N1" s="237">
        <v>44501</v>
      </c>
      <c r="O1" s="237">
        <v>44531</v>
      </c>
      <c r="P1" s="237" t="s">
        <v>229</v>
      </c>
      <c r="Q1" s="237">
        <v>44562</v>
      </c>
      <c r="R1" s="237">
        <v>44593</v>
      </c>
      <c r="S1" s="237">
        <v>44621</v>
      </c>
      <c r="T1" s="237">
        <v>44652</v>
      </c>
      <c r="U1" s="237">
        <v>44682</v>
      </c>
      <c r="V1" s="237">
        <v>44713</v>
      </c>
      <c r="W1" s="237">
        <v>44743</v>
      </c>
      <c r="X1" s="237">
        <v>44774</v>
      </c>
      <c r="Y1" s="237">
        <v>44805</v>
      </c>
      <c r="Z1" s="237">
        <v>44835</v>
      </c>
      <c r="AA1" s="237">
        <v>44866</v>
      </c>
      <c r="AB1" s="237">
        <v>44896</v>
      </c>
      <c r="AC1" s="237">
        <v>44927</v>
      </c>
      <c r="AD1" s="237">
        <v>44958</v>
      </c>
      <c r="AE1" s="237">
        <v>44986</v>
      </c>
      <c r="AF1" s="237">
        <v>45017</v>
      </c>
      <c r="AG1" s="237">
        <v>45047</v>
      </c>
      <c r="AH1" s="237">
        <v>45078</v>
      </c>
      <c r="AI1" s="237">
        <v>45108</v>
      </c>
      <c r="AJ1" s="237">
        <v>45139</v>
      </c>
      <c r="AK1" s="237">
        <v>45170</v>
      </c>
      <c r="AL1" s="237">
        <v>45200</v>
      </c>
      <c r="AM1" s="237">
        <v>45231</v>
      </c>
      <c r="AN1" s="237">
        <v>45261</v>
      </c>
      <c r="AO1" s="32" t="s">
        <v>311</v>
      </c>
      <c r="AP1" s="1" t="s">
        <v>119</v>
      </c>
    </row>
    <row r="2" spans="1:42">
      <c r="A2" s="502" t="s">
        <v>20</v>
      </c>
      <c r="B2" s="51" t="s">
        <v>84</v>
      </c>
      <c r="C2" s="3">
        <v>0.8675166666666666</v>
      </c>
      <c r="D2" s="174">
        <v>0.88172043010752699</v>
      </c>
      <c r="E2" s="174">
        <v>0.953125</v>
      </c>
      <c r="F2" s="169">
        <v>0.73947580645161304</v>
      </c>
      <c r="G2" s="200">
        <v>0.99861111111111101</v>
      </c>
      <c r="H2" s="3">
        <v>0.86357526881720403</v>
      </c>
      <c r="I2" s="3">
        <v>0.83934722222222202</v>
      </c>
      <c r="J2" s="123">
        <v>0.872901785714286</v>
      </c>
      <c r="K2" s="151">
        <v>0.9027777777777779</v>
      </c>
      <c r="L2" s="151">
        <v>0.73040178571428571</v>
      </c>
      <c r="M2" s="3">
        <v>0.89766081871345027</v>
      </c>
      <c r="N2" s="151">
        <v>0.96731321839080464</v>
      </c>
      <c r="O2" s="169">
        <v>0.94930555555555562</v>
      </c>
      <c r="P2" s="169">
        <v>0.82957373875701645</v>
      </c>
      <c r="Q2" s="169">
        <v>0.93980555555555556</v>
      </c>
      <c r="R2" s="169">
        <v>0.88050314465408808</v>
      </c>
      <c r="S2" s="169">
        <v>0.88743279569892497</v>
      </c>
      <c r="T2" s="160">
        <v>0.86273611111111104</v>
      </c>
      <c r="U2" s="160">
        <v>0.89929166666666671</v>
      </c>
      <c r="V2" s="160">
        <v>0.88691666666666702</v>
      </c>
      <c r="W2" s="160">
        <v>0.8706317204301075</v>
      </c>
      <c r="X2" s="160">
        <v>0.91150537634408613</v>
      </c>
      <c r="Y2" s="160">
        <v>0.82604166666666667</v>
      </c>
      <c r="Z2" s="160">
        <v>0.37231182795698925</v>
      </c>
      <c r="AA2" s="160">
        <v>0.70687500000000003</v>
      </c>
      <c r="AB2" s="160">
        <v>0.91083333333333327</v>
      </c>
      <c r="AC2" s="160">
        <v>0.72344086021505405</v>
      </c>
      <c r="AD2" s="160">
        <v>0.86940476190476201</v>
      </c>
      <c r="AE2" s="160">
        <v>0.86825268817204304</v>
      </c>
      <c r="AF2" s="160">
        <v>0.90016666666666667</v>
      </c>
      <c r="AG2" s="160">
        <v>0.89135752688172043</v>
      </c>
      <c r="AH2" s="160">
        <v>0.93112499999999998</v>
      </c>
      <c r="AI2" s="160">
        <v>0.70647849462365597</v>
      </c>
      <c r="AJ2" s="160">
        <v>0.84112903225806401</v>
      </c>
      <c r="AK2" s="160">
        <v>0.93252777777777784</v>
      </c>
      <c r="AL2" s="160">
        <v>0.91420698924731203</v>
      </c>
      <c r="AM2" s="160">
        <v>0.89976388888888892</v>
      </c>
      <c r="AN2" s="160">
        <v>0.83931451612903196</v>
      </c>
      <c r="AO2" s="4">
        <f>AVERAGE(AC2:AN2)</f>
        <v>0.8597640168970816</v>
      </c>
      <c r="AP2" s="4">
        <v>0.85</v>
      </c>
    </row>
    <row r="3" spans="1:42">
      <c r="A3" s="503"/>
      <c r="B3" s="51" t="s">
        <v>141</v>
      </c>
      <c r="C3" s="3">
        <v>0.16265833333333335</v>
      </c>
      <c r="D3" s="174">
        <v>4.4268292682926799E-2</v>
      </c>
      <c r="E3" s="174">
        <v>5.0103998949851097E-2</v>
      </c>
      <c r="F3" s="169">
        <v>7.0526797553756806E-2</v>
      </c>
      <c r="G3" s="200">
        <v>2.5005836952168799E-2</v>
      </c>
      <c r="H3" s="3">
        <v>5.2643055067960298E-2</v>
      </c>
      <c r="I3" s="3">
        <v>5.9621663679597203E-2</v>
      </c>
      <c r="J3" s="123">
        <v>4.01054729723576E-2</v>
      </c>
      <c r="K3" s="151">
        <v>6.0778549358206542E-2</v>
      </c>
      <c r="L3" s="151">
        <v>6.9395137842550858E-2</v>
      </c>
      <c r="M3" s="3">
        <v>3.5684062985792603E-2</v>
      </c>
      <c r="N3" s="151">
        <v>4.3634715532676484E-2</v>
      </c>
      <c r="O3" s="169">
        <v>4.7210153857744935E-2</v>
      </c>
      <c r="P3" s="169">
        <v>8.7879367019424504E-2</v>
      </c>
      <c r="Q3" s="169">
        <v>3.9318945804061922E-2</v>
      </c>
      <c r="R3" s="169">
        <v>5.059912024005854E-2</v>
      </c>
      <c r="S3" s="169">
        <v>9.2806858243604406E-2</v>
      </c>
      <c r="T3" s="161">
        <v>0.1157745889461845</v>
      </c>
      <c r="U3" s="161">
        <v>9.83654809979881E-2</v>
      </c>
      <c r="V3" s="161">
        <v>0.121858146720162</v>
      </c>
      <c r="W3" s="161">
        <v>9.2683429171699028E-2</v>
      </c>
      <c r="X3" s="161">
        <v>0.10775092616144971</v>
      </c>
      <c r="Y3" s="161">
        <v>7.7258465030330112E-2</v>
      </c>
      <c r="Z3" s="161">
        <v>7.8883523923611254E-2</v>
      </c>
      <c r="AA3" s="161">
        <v>0.10258043817968299</v>
      </c>
      <c r="AB3" s="161">
        <v>7.6672480814261632E-2</v>
      </c>
      <c r="AC3" s="161">
        <v>0.118988183612399</v>
      </c>
      <c r="AD3" s="161">
        <v>0.12665279576857599</v>
      </c>
      <c r="AE3" s="161">
        <v>8.473966603794654E-2</v>
      </c>
      <c r="AF3" s="161">
        <v>0.12687019950904974</v>
      </c>
      <c r="AG3" s="161">
        <v>0.10890056736207</v>
      </c>
      <c r="AH3" s="161">
        <v>8.3125374451028911E-2</v>
      </c>
      <c r="AI3" s="161">
        <v>0.12238770510417828</v>
      </c>
      <c r="AJ3" s="161">
        <v>0.120283152706815</v>
      </c>
      <c r="AK3" s="161">
        <v>6.2248884029783111E-2</v>
      </c>
      <c r="AL3" s="161">
        <v>0.13303507279396901</v>
      </c>
      <c r="AM3" s="161">
        <v>0.12936516545012119</v>
      </c>
      <c r="AN3" s="161">
        <v>0.10696620278916</v>
      </c>
      <c r="AO3" s="4">
        <f>AVERAGE(AC3:AN3)</f>
        <v>0.1102969141345914</v>
      </c>
      <c r="AP3" s="3">
        <v>0.2</v>
      </c>
    </row>
    <row r="4" spans="1:42">
      <c r="A4" s="503"/>
      <c r="B4" s="51" t="s">
        <v>18</v>
      </c>
      <c r="C4" s="5">
        <v>4.3899999999999997</v>
      </c>
      <c r="D4" s="122">
        <v>2.9039999999999999</v>
      </c>
      <c r="E4" s="134">
        <v>5.3486018878965993</v>
      </c>
      <c r="F4" s="122">
        <v>2.77155201501074</v>
      </c>
      <c r="G4" s="201">
        <v>8.9895983843046743</v>
      </c>
      <c r="H4" s="5">
        <v>6.7646325762329038</v>
      </c>
      <c r="I4" s="5">
        <v>3.6031160011490955</v>
      </c>
      <c r="J4" s="121">
        <v>3.9209115651425388</v>
      </c>
      <c r="K4" s="121">
        <v>3.5914597348031139</v>
      </c>
      <c r="L4" s="121">
        <v>4.2576519384074043</v>
      </c>
      <c r="M4" s="5">
        <v>3.1300020961823796</v>
      </c>
      <c r="N4" s="122">
        <v>4.1967246046249196</v>
      </c>
      <c r="O4" s="122">
        <v>2.6890116801473885</v>
      </c>
      <c r="P4" s="122">
        <v>4.635937864602913</v>
      </c>
      <c r="Q4" s="122">
        <v>6.6513894669441349</v>
      </c>
      <c r="R4" s="122">
        <v>4.047929619204683</v>
      </c>
      <c r="S4" s="122">
        <v>4.3768377253814146</v>
      </c>
      <c r="T4" s="150">
        <v>4.4947313384813388</v>
      </c>
      <c r="U4" s="150">
        <v>3.5383702939659618</v>
      </c>
      <c r="V4" s="150">
        <v>4.863510958285084</v>
      </c>
      <c r="W4" s="150">
        <v>3.3353161803315583</v>
      </c>
      <c r="X4" s="150">
        <v>3.6536184042824367</v>
      </c>
      <c r="Y4" s="150">
        <v>2.5527484487104908</v>
      </c>
      <c r="Z4" s="150">
        <v>5.4626840317100802</v>
      </c>
      <c r="AA4" s="150">
        <v>7.4583305730785217</v>
      </c>
      <c r="AB4" s="150">
        <v>5.1957873348592534</v>
      </c>
      <c r="AC4" s="150">
        <v>5.8221999952306867</v>
      </c>
      <c r="AD4" s="150">
        <v>5.6919714922948419</v>
      </c>
      <c r="AE4" s="150">
        <v>3.6493419644795138</v>
      </c>
      <c r="AF4" s="150">
        <v>5.8733652647003805</v>
      </c>
      <c r="AG4" s="150">
        <v>6.0182991047919963</v>
      </c>
      <c r="AH4" s="150">
        <v>4.6440068571428572</v>
      </c>
      <c r="AI4" s="150">
        <v>2.9240647980390082</v>
      </c>
      <c r="AJ4" s="150">
        <v>6.8430179058113305</v>
      </c>
      <c r="AK4" s="150">
        <v>3.4829288096064146</v>
      </c>
      <c r="AL4" s="150">
        <v>8.226042314752199</v>
      </c>
      <c r="AM4" s="150">
        <v>7.6187850121410925</v>
      </c>
      <c r="AN4" s="150">
        <v>4.7710746665493655</v>
      </c>
      <c r="AO4" s="5">
        <f>AVERAGE(AC4:AN4)</f>
        <v>5.4637581821283066</v>
      </c>
      <c r="AP4" s="5">
        <v>20</v>
      </c>
    </row>
    <row r="5" spans="1:42">
      <c r="A5" s="504"/>
      <c r="B5" s="51" t="s">
        <v>19</v>
      </c>
      <c r="C5" s="5">
        <v>5.230833333333333</v>
      </c>
      <c r="D5" s="122">
        <v>5.0999999999999996</v>
      </c>
      <c r="E5" s="134">
        <v>1.75</v>
      </c>
      <c r="F5" s="122">
        <v>12.8807142857143</v>
      </c>
      <c r="G5" s="201">
        <v>0.5</v>
      </c>
      <c r="H5" s="5">
        <v>16</v>
      </c>
      <c r="I5" s="5">
        <v>11.567</v>
      </c>
      <c r="J5" s="122">
        <v>12.401666666666666</v>
      </c>
      <c r="K5" s="122">
        <v>2.7272727272727271</v>
      </c>
      <c r="L5" s="122">
        <v>17.833750000000002</v>
      </c>
      <c r="M5" s="5">
        <v>10</v>
      </c>
      <c r="N5" s="122">
        <v>1.5357142857142858</v>
      </c>
      <c r="O5" s="122">
        <v>3.0416666666666665</v>
      </c>
      <c r="P5" s="122">
        <v>15.981897982804234</v>
      </c>
      <c r="Q5" s="122">
        <v>4.085</v>
      </c>
      <c r="R5" s="122">
        <v>10.214285714285714</v>
      </c>
      <c r="S5" s="122">
        <v>3.3571428571428572</v>
      </c>
      <c r="T5" s="150">
        <v>3.7081249999999999</v>
      </c>
      <c r="U5" s="150">
        <v>4.0283333333333333</v>
      </c>
      <c r="V5" s="150">
        <v>3.375</v>
      </c>
      <c r="W5" s="150">
        <v>4.708333333333333</v>
      </c>
      <c r="X5" s="150">
        <v>2.742</v>
      </c>
      <c r="Y5" s="150">
        <v>6.1805555555555554</v>
      </c>
      <c r="Z5" s="150">
        <v>114</v>
      </c>
      <c r="AA5" s="150">
        <v>30.150000000000002</v>
      </c>
      <c r="AB5" s="150">
        <v>5.234</v>
      </c>
      <c r="AC5" s="150">
        <v>17.432727272727274</v>
      </c>
      <c r="AD5" s="150">
        <v>3.9815384615384612</v>
      </c>
      <c r="AE5" s="150">
        <v>3.9146666666666667</v>
      </c>
      <c r="AF5" s="150">
        <v>3.9914285714285715</v>
      </c>
      <c r="AG5" s="150">
        <v>6.7358333333333329</v>
      </c>
      <c r="AH5" s="150">
        <v>2.0908333333333338</v>
      </c>
      <c r="AI5" s="150">
        <v>9.9263636363636358</v>
      </c>
      <c r="AJ5" s="150">
        <v>6.9272727272727277</v>
      </c>
      <c r="AK5" s="150">
        <v>2.6316666666666668</v>
      </c>
      <c r="AL5" s="150">
        <v>4.2572727272727269</v>
      </c>
      <c r="AM5" s="150">
        <v>5.2881818181818181</v>
      </c>
      <c r="AN5" s="150">
        <v>7.4142857142857137</v>
      </c>
      <c r="AO5" s="5">
        <f>AVERAGE(AC5:AN5)</f>
        <v>6.2160059107559107</v>
      </c>
      <c r="AP5" s="5">
        <v>4</v>
      </c>
    </row>
    <row r="6" spans="1:42" ht="15.75" customHeight="1">
      <c r="A6" s="14"/>
      <c r="B6" s="13"/>
      <c r="C6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 s="13"/>
    </row>
    <row r="7" spans="1:42">
      <c r="A7" s="499" t="s">
        <v>52</v>
      </c>
      <c r="B7" s="53" t="s">
        <v>142</v>
      </c>
      <c r="C7" s="12"/>
      <c r="D7" s="12">
        <v>37</v>
      </c>
      <c r="E7" s="12">
        <v>21</v>
      </c>
      <c r="F7" s="12">
        <v>0</v>
      </c>
      <c r="G7" s="12">
        <v>0</v>
      </c>
      <c r="H7" s="12">
        <v>18</v>
      </c>
      <c r="I7" s="12">
        <v>0</v>
      </c>
      <c r="J7" s="12">
        <v>11</v>
      </c>
      <c r="K7" s="12">
        <v>40</v>
      </c>
      <c r="L7" s="12">
        <v>38.5</v>
      </c>
      <c r="M7" s="12">
        <v>0</v>
      </c>
      <c r="N7" s="12">
        <v>12</v>
      </c>
      <c r="O7" s="12">
        <v>0</v>
      </c>
      <c r="P7" s="12"/>
      <c r="Q7" s="12">
        <v>34</v>
      </c>
      <c r="R7" s="12">
        <v>4.5</v>
      </c>
      <c r="S7" s="12">
        <v>30</v>
      </c>
      <c r="T7" s="12">
        <v>10</v>
      </c>
      <c r="U7" s="12">
        <v>0</v>
      </c>
      <c r="V7" s="12">
        <v>14</v>
      </c>
      <c r="W7" s="12">
        <v>23</v>
      </c>
      <c r="X7" s="12">
        <v>0</v>
      </c>
      <c r="Y7" s="12">
        <v>14</v>
      </c>
      <c r="Z7" s="12">
        <v>11</v>
      </c>
      <c r="AA7" s="12">
        <v>0</v>
      </c>
      <c r="AB7" s="12">
        <v>14</v>
      </c>
      <c r="AC7" s="12">
        <v>12</v>
      </c>
      <c r="AD7" s="12">
        <v>0</v>
      </c>
      <c r="AE7" s="12">
        <v>26</v>
      </c>
      <c r="AF7" s="12">
        <v>16</v>
      </c>
      <c r="AG7" s="12">
        <v>0</v>
      </c>
      <c r="AH7" s="12">
        <v>21.5</v>
      </c>
      <c r="AI7" s="12">
        <v>0</v>
      </c>
      <c r="AJ7" s="12">
        <v>18</v>
      </c>
      <c r="AK7" s="12">
        <v>17</v>
      </c>
      <c r="AL7" s="12">
        <v>12</v>
      </c>
      <c r="AM7" s="12">
        <v>14</v>
      </c>
      <c r="AN7" s="12">
        <v>12</v>
      </c>
      <c r="AO7" s="12"/>
      <c r="AP7" s="12"/>
    </row>
    <row r="8" spans="1:42">
      <c r="A8" s="500"/>
      <c r="B8" s="53" t="s">
        <v>143</v>
      </c>
      <c r="C8" s="12"/>
      <c r="D8" s="12">
        <v>0</v>
      </c>
      <c r="E8" s="12">
        <v>0</v>
      </c>
      <c r="F8" s="12">
        <v>13.5</v>
      </c>
      <c r="G8" s="12">
        <v>1</v>
      </c>
      <c r="H8" s="12">
        <v>3.5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  <c r="N8" s="12">
        <v>0</v>
      </c>
      <c r="O8" s="12">
        <v>0</v>
      </c>
      <c r="P8" s="12"/>
      <c r="Q8" s="12">
        <v>0</v>
      </c>
      <c r="R8" s="12">
        <v>0</v>
      </c>
      <c r="S8" s="12">
        <v>6.75</v>
      </c>
      <c r="T8" s="12">
        <v>29.5</v>
      </c>
      <c r="U8" s="12">
        <v>0</v>
      </c>
      <c r="V8" s="12">
        <v>17.420000000000002</v>
      </c>
      <c r="W8" s="12">
        <v>2.5</v>
      </c>
      <c r="X8" s="12">
        <v>11</v>
      </c>
      <c r="Y8" s="12">
        <v>0</v>
      </c>
      <c r="Z8" s="12">
        <v>0</v>
      </c>
      <c r="AA8" s="12">
        <v>0</v>
      </c>
      <c r="AB8" s="12">
        <v>0</v>
      </c>
      <c r="AC8" s="12">
        <v>2</v>
      </c>
      <c r="AD8" s="12">
        <v>36</v>
      </c>
      <c r="AE8" s="12">
        <v>13.3</v>
      </c>
      <c r="AF8" s="12">
        <v>0</v>
      </c>
      <c r="AG8" s="12">
        <v>0</v>
      </c>
      <c r="AH8" s="12">
        <v>3</v>
      </c>
      <c r="AI8" s="12">
        <v>0</v>
      </c>
      <c r="AJ8" s="12">
        <v>24</v>
      </c>
      <c r="AK8" s="12">
        <v>0</v>
      </c>
      <c r="AL8" s="12">
        <v>5</v>
      </c>
      <c r="AM8" s="12">
        <v>0</v>
      </c>
      <c r="AN8" s="12">
        <v>3.75</v>
      </c>
      <c r="AO8" s="12"/>
      <c r="AP8" s="12"/>
    </row>
    <row r="9" spans="1:42">
      <c r="A9" s="500"/>
      <c r="B9" s="53" t="s">
        <v>144</v>
      </c>
      <c r="C9" s="12"/>
      <c r="D9" s="12">
        <v>51</v>
      </c>
      <c r="E9" s="12">
        <v>10.5</v>
      </c>
      <c r="F9" s="12">
        <v>180.32999999999998</v>
      </c>
      <c r="G9" s="12">
        <v>0</v>
      </c>
      <c r="H9" s="12">
        <v>80</v>
      </c>
      <c r="I9" s="12">
        <v>115.67</v>
      </c>
      <c r="J9" s="12">
        <v>74.41</v>
      </c>
      <c r="K9" s="12">
        <v>30</v>
      </c>
      <c r="L9" s="12">
        <v>142.67000000000002</v>
      </c>
      <c r="M9" s="12">
        <v>70</v>
      </c>
      <c r="N9" s="12">
        <v>10.75</v>
      </c>
      <c r="O9" s="12">
        <v>36.5</v>
      </c>
      <c r="P9" s="12"/>
      <c r="Q9" s="12">
        <v>16.34</v>
      </c>
      <c r="R9" s="12">
        <v>71.5</v>
      </c>
      <c r="S9" s="12">
        <v>47</v>
      </c>
      <c r="T9" s="12">
        <v>59.33</v>
      </c>
      <c r="U9" s="12">
        <v>72.510000000000005</v>
      </c>
      <c r="V9" s="12">
        <v>54</v>
      </c>
      <c r="W9" s="12">
        <v>84.75</v>
      </c>
      <c r="X9" s="12">
        <v>54.84</v>
      </c>
      <c r="Y9" s="12">
        <v>111.25</v>
      </c>
      <c r="Z9" s="12">
        <v>456</v>
      </c>
      <c r="AA9" s="12">
        <v>211.05</v>
      </c>
      <c r="AB9" s="12">
        <v>52.34</v>
      </c>
      <c r="AC9" s="12">
        <v>191.76</v>
      </c>
      <c r="AD9" s="12">
        <v>51.76</v>
      </c>
      <c r="AE9" s="12">
        <v>58.72</v>
      </c>
      <c r="AF9" s="12">
        <v>55.88</v>
      </c>
      <c r="AG9" s="12">
        <v>80.83</v>
      </c>
      <c r="AH9" s="12">
        <v>25.090000000000003</v>
      </c>
      <c r="AI9" s="12">
        <v>218.38</v>
      </c>
      <c r="AJ9" s="12">
        <v>76.2</v>
      </c>
      <c r="AK9" s="12">
        <v>31.580000000000002</v>
      </c>
      <c r="AL9" s="12">
        <v>46.83</v>
      </c>
      <c r="AM9" s="12">
        <v>58.17</v>
      </c>
      <c r="AN9" s="12">
        <v>103.8</v>
      </c>
      <c r="AO9" s="12"/>
      <c r="AP9" s="12"/>
    </row>
    <row r="10" spans="1:42">
      <c r="A10" s="500"/>
      <c r="B10" s="53" t="s">
        <v>145</v>
      </c>
      <c r="C10" s="12"/>
      <c r="D10" s="12">
        <v>744</v>
      </c>
      <c r="E10" s="12">
        <v>672</v>
      </c>
      <c r="F10" s="12">
        <v>744</v>
      </c>
      <c r="G10" s="12">
        <v>720</v>
      </c>
      <c r="H10" s="12">
        <v>744</v>
      </c>
      <c r="I10" s="12">
        <v>720</v>
      </c>
      <c r="J10" s="12">
        <v>672</v>
      </c>
      <c r="K10" s="12">
        <v>720</v>
      </c>
      <c r="L10" s="12">
        <v>672</v>
      </c>
      <c r="M10" s="12">
        <v>684</v>
      </c>
      <c r="N10" s="12">
        <v>696</v>
      </c>
      <c r="O10" s="12">
        <v>720</v>
      </c>
      <c r="P10" s="12"/>
      <c r="Q10" s="12">
        <v>720</v>
      </c>
      <c r="R10" s="12">
        <v>636</v>
      </c>
      <c r="S10" s="12">
        <v>744</v>
      </c>
      <c r="T10" s="12">
        <v>720</v>
      </c>
      <c r="U10" s="12">
        <v>720</v>
      </c>
      <c r="V10" s="12">
        <v>720</v>
      </c>
      <c r="W10" s="12">
        <v>744</v>
      </c>
      <c r="X10" s="12">
        <v>744</v>
      </c>
      <c r="Y10" s="12">
        <v>720</v>
      </c>
      <c r="Z10" s="12">
        <v>744</v>
      </c>
      <c r="AA10" s="12">
        <v>720</v>
      </c>
      <c r="AB10" s="12">
        <v>744</v>
      </c>
      <c r="AC10" s="12">
        <v>744</v>
      </c>
      <c r="AD10" s="12">
        <v>672</v>
      </c>
      <c r="AE10" s="12">
        <v>744</v>
      </c>
      <c r="AF10" s="12">
        <v>720</v>
      </c>
      <c r="AG10" s="12">
        <v>744</v>
      </c>
      <c r="AH10" s="12">
        <v>720</v>
      </c>
      <c r="AI10" s="12">
        <v>744</v>
      </c>
      <c r="AJ10" s="12">
        <v>744</v>
      </c>
      <c r="AK10" s="12">
        <v>720</v>
      </c>
      <c r="AL10" s="12">
        <v>744</v>
      </c>
      <c r="AM10" s="12">
        <v>720</v>
      </c>
      <c r="AN10" s="12">
        <v>744</v>
      </c>
      <c r="AO10" s="12"/>
      <c r="AP10" s="12"/>
    </row>
    <row r="11" spans="1:42">
      <c r="A11" s="501"/>
      <c r="B11" s="53" t="s">
        <v>146</v>
      </c>
      <c r="C11" s="12"/>
      <c r="D11" s="170">
        <v>29.04</v>
      </c>
      <c r="E11" s="170">
        <v>32.091611327379596</v>
      </c>
      <c r="F11" s="170">
        <v>38.801728210150401</v>
      </c>
      <c r="G11" s="12">
        <v>18</v>
      </c>
      <c r="H11" s="12">
        <v>33.823162881164521</v>
      </c>
      <c r="I11" s="12">
        <v>36.031160011490954</v>
      </c>
      <c r="J11" s="12">
        <v>23.525469390855232</v>
      </c>
      <c r="K11" s="154">
        <v>39.506057082834253</v>
      </c>
      <c r="L11" s="154">
        <v>34.061215507259234</v>
      </c>
      <c r="M11" s="12">
        <v>21.910014673276656</v>
      </c>
      <c r="N11" s="154">
        <v>29.377072232374438</v>
      </c>
      <c r="O11" s="170">
        <v>32.268140161768663</v>
      </c>
      <c r="P11" s="170"/>
      <c r="Q11" s="170">
        <v>26.60555786777654</v>
      </c>
      <c r="R11" s="170">
        <v>28.33550733443278</v>
      </c>
      <c r="S11" s="170">
        <v>61.275728155339799</v>
      </c>
      <c r="T11" s="164">
        <v>71.91570141570142</v>
      </c>
      <c r="U11" s="164">
        <v>63.690665291387312</v>
      </c>
      <c r="V11" s="164">
        <v>77.816175332561343</v>
      </c>
      <c r="W11" s="164">
        <v>60.035691245968046</v>
      </c>
      <c r="X11" s="164">
        <v>73.072368085648733</v>
      </c>
      <c r="Y11" s="164">
        <v>45.949472076788837</v>
      </c>
      <c r="Z11" s="164">
        <v>21.850736126840321</v>
      </c>
      <c r="AA11" s="164">
        <v>52.208314011549653</v>
      </c>
      <c r="AB11" s="164">
        <v>51.957873348592535</v>
      </c>
      <c r="AC11" s="164">
        <v>64.36</v>
      </c>
      <c r="AD11" s="164">
        <v>73.99562939983295</v>
      </c>
      <c r="AE11" s="164">
        <v>54.740129467192709</v>
      </c>
      <c r="AF11" s="164">
        <v>82.227113705805323</v>
      </c>
      <c r="AG11" s="164">
        <v>72.219589257503955</v>
      </c>
      <c r="AH11" s="164">
        <v>55.728082285714287</v>
      </c>
      <c r="AI11" s="164">
        <v>64.329425556858183</v>
      </c>
      <c r="AJ11" s="164">
        <v>75.273196963924633</v>
      </c>
      <c r="AK11" s="164">
        <v>41.795145715276973</v>
      </c>
      <c r="AL11" s="164">
        <v>90.46</v>
      </c>
      <c r="AM11" s="164">
        <v>83.806635133552021</v>
      </c>
      <c r="AN11" s="164">
        <v>66.8</v>
      </c>
      <c r="AO11" s="12"/>
      <c r="AP11" s="12"/>
    </row>
    <row r="12" spans="1:42">
      <c r="A12" s="496" t="s">
        <v>162</v>
      </c>
      <c r="B12" s="54" t="s">
        <v>147</v>
      </c>
      <c r="C12" s="8"/>
      <c r="D12" s="8">
        <f t="shared" ref="D12:J12" si="0">+D2</f>
        <v>0.88172043010752699</v>
      </c>
      <c r="E12" s="8">
        <f t="shared" si="0"/>
        <v>0.953125</v>
      </c>
      <c r="F12" s="8">
        <f t="shared" si="0"/>
        <v>0.73947580645161304</v>
      </c>
      <c r="G12" s="8">
        <f t="shared" si="0"/>
        <v>0.99861111111111101</v>
      </c>
      <c r="H12" s="8">
        <f t="shared" si="0"/>
        <v>0.86357526881720403</v>
      </c>
      <c r="I12" s="8">
        <f t="shared" si="0"/>
        <v>0.83934722222222202</v>
      </c>
      <c r="J12" s="8">
        <f t="shared" si="0"/>
        <v>0.872901785714286</v>
      </c>
      <c r="K12" s="8">
        <f>+K2</f>
        <v>0.9027777777777779</v>
      </c>
      <c r="L12" s="8">
        <f>+L2</f>
        <v>0.73040178571428571</v>
      </c>
      <c r="M12" s="8">
        <f>+M2</f>
        <v>0.89766081871345027</v>
      </c>
      <c r="N12" s="8">
        <f>+N2</f>
        <v>0.96731321839080464</v>
      </c>
      <c r="O12" s="8">
        <f>+O2</f>
        <v>0.94930555555555562</v>
      </c>
      <c r="P12" s="8"/>
      <c r="Q12" s="8">
        <f>Q2</f>
        <v>0.93980555555555556</v>
      </c>
      <c r="R12" s="8">
        <f t="shared" ref="R12:AG12" si="1">+R2</f>
        <v>0.88050314465408808</v>
      </c>
      <c r="S12" s="8">
        <f t="shared" si="1"/>
        <v>0.88743279569892497</v>
      </c>
      <c r="T12" s="8">
        <f t="shared" si="1"/>
        <v>0.86273611111111104</v>
      </c>
      <c r="U12" s="8">
        <f t="shared" si="1"/>
        <v>0.89929166666666671</v>
      </c>
      <c r="V12" s="8">
        <f t="shared" si="1"/>
        <v>0.88691666666666702</v>
      </c>
      <c r="W12" s="8">
        <f t="shared" si="1"/>
        <v>0.8706317204301075</v>
      </c>
      <c r="X12" s="8">
        <f t="shared" si="1"/>
        <v>0.91150537634408613</v>
      </c>
      <c r="Y12" s="8">
        <f t="shared" si="1"/>
        <v>0.82604166666666667</v>
      </c>
      <c r="Z12" s="8">
        <f t="shared" si="1"/>
        <v>0.37231182795698925</v>
      </c>
      <c r="AA12" s="8">
        <f t="shared" si="1"/>
        <v>0.70687500000000003</v>
      </c>
      <c r="AB12" s="8">
        <f t="shared" si="1"/>
        <v>0.91083333333333327</v>
      </c>
      <c r="AC12" s="8">
        <f t="shared" si="1"/>
        <v>0.72344086021505405</v>
      </c>
      <c r="AD12" s="8">
        <f t="shared" si="1"/>
        <v>0.86940476190476201</v>
      </c>
      <c r="AE12" s="8">
        <f t="shared" si="1"/>
        <v>0.86825268817204304</v>
      </c>
      <c r="AF12" s="8">
        <f t="shared" si="1"/>
        <v>0.90016666666666667</v>
      </c>
      <c r="AG12" s="8">
        <f t="shared" si="1"/>
        <v>0.89135752688172043</v>
      </c>
      <c r="AH12" s="8">
        <f>+AH2</f>
        <v>0.93112499999999998</v>
      </c>
      <c r="AI12" s="8">
        <f>+AI2</f>
        <v>0.70647849462365597</v>
      </c>
      <c r="AJ12" s="8">
        <f>+AJ2</f>
        <v>0.84112903225806401</v>
      </c>
      <c r="AK12" s="8">
        <f>+AK2</f>
        <v>0.93252777777777784</v>
      </c>
      <c r="AL12" s="8">
        <f>+AL2</f>
        <v>0.91420698924731203</v>
      </c>
      <c r="AM12" s="8">
        <f t="shared" ref="AM12:AN12" si="2">+AM2</f>
        <v>0.89976388888888892</v>
      </c>
      <c r="AN12" s="8">
        <f t="shared" si="2"/>
        <v>0.83931451612903196</v>
      </c>
      <c r="AO12" s="8"/>
      <c r="AP12" s="8"/>
    </row>
    <row r="13" spans="1:42">
      <c r="A13" s="497"/>
      <c r="B13" s="54" t="s">
        <v>148</v>
      </c>
      <c r="C13" s="8"/>
      <c r="D13" s="8">
        <f t="shared" ref="D13:O13" si="3">+D7/D10</f>
        <v>4.9731182795698922E-2</v>
      </c>
      <c r="E13" s="8">
        <f t="shared" si="3"/>
        <v>3.125E-2</v>
      </c>
      <c r="F13" s="8">
        <f t="shared" si="3"/>
        <v>0</v>
      </c>
      <c r="G13" s="8">
        <f t="shared" si="3"/>
        <v>0</v>
      </c>
      <c r="H13" s="8">
        <f t="shared" si="3"/>
        <v>2.4193548387096774E-2</v>
      </c>
      <c r="I13" s="8">
        <f t="shared" si="3"/>
        <v>0</v>
      </c>
      <c r="J13" s="8">
        <f t="shared" si="3"/>
        <v>1.636904761904762E-2</v>
      </c>
      <c r="K13" s="8">
        <f>+K7/K10</f>
        <v>5.5555555555555552E-2</v>
      </c>
      <c r="L13" s="8">
        <f>+L7/L10</f>
        <v>5.7291666666666664E-2</v>
      </c>
      <c r="M13" s="8">
        <f>+M7/M10</f>
        <v>0</v>
      </c>
      <c r="N13" s="8">
        <f>+N7/N10</f>
        <v>1.7241379310344827E-2</v>
      </c>
      <c r="O13" s="8">
        <f t="shared" si="3"/>
        <v>0</v>
      </c>
      <c r="P13" s="8"/>
      <c r="Q13" s="8">
        <f t="shared" ref="Q13:AG13" si="4">+Q7/Q10</f>
        <v>4.7222222222222221E-2</v>
      </c>
      <c r="R13" s="8">
        <f t="shared" si="4"/>
        <v>7.0754716981132077E-3</v>
      </c>
      <c r="S13" s="8">
        <f t="shared" si="4"/>
        <v>4.0322580645161289E-2</v>
      </c>
      <c r="T13" s="8">
        <f t="shared" si="4"/>
        <v>1.3888888888888888E-2</v>
      </c>
      <c r="U13" s="8">
        <f t="shared" si="4"/>
        <v>0</v>
      </c>
      <c r="V13" s="8">
        <f t="shared" si="4"/>
        <v>1.9444444444444445E-2</v>
      </c>
      <c r="W13" s="8">
        <f t="shared" si="4"/>
        <v>3.0913978494623656E-2</v>
      </c>
      <c r="X13" s="8">
        <f t="shared" si="4"/>
        <v>0</v>
      </c>
      <c r="Y13" s="8">
        <f t="shared" si="4"/>
        <v>1.9444444444444445E-2</v>
      </c>
      <c r="Z13" s="8">
        <f t="shared" si="4"/>
        <v>1.4784946236559141E-2</v>
      </c>
      <c r="AA13" s="8">
        <f t="shared" si="4"/>
        <v>0</v>
      </c>
      <c r="AB13" s="8">
        <f t="shared" si="4"/>
        <v>1.8817204301075269E-2</v>
      </c>
      <c r="AC13" s="8">
        <f t="shared" si="4"/>
        <v>1.6129032258064516E-2</v>
      </c>
      <c r="AD13" s="8">
        <f t="shared" si="4"/>
        <v>0</v>
      </c>
      <c r="AE13" s="8">
        <f t="shared" si="4"/>
        <v>3.4946236559139782E-2</v>
      </c>
      <c r="AF13" s="8">
        <f t="shared" si="4"/>
        <v>2.2222222222222223E-2</v>
      </c>
      <c r="AG13" s="8">
        <f t="shared" si="4"/>
        <v>0</v>
      </c>
      <c r="AH13" s="8">
        <f>+AH7/AH10</f>
        <v>2.9861111111111113E-2</v>
      </c>
      <c r="AI13" s="8">
        <f>+AI7/AI10</f>
        <v>0</v>
      </c>
      <c r="AJ13" s="8">
        <f>+AJ7/AJ10</f>
        <v>2.4193548387096774E-2</v>
      </c>
      <c r="AK13" s="8">
        <f>+AK7/AK10</f>
        <v>2.361111111111111E-2</v>
      </c>
      <c r="AL13" s="8">
        <f>+AL7/AL10</f>
        <v>1.6129032258064516E-2</v>
      </c>
      <c r="AM13" s="8">
        <f t="shared" ref="AM13:AN13" si="5">+AM7/AM10</f>
        <v>1.9444444444444445E-2</v>
      </c>
      <c r="AN13" s="8">
        <f t="shared" si="5"/>
        <v>1.6129032258064516E-2</v>
      </c>
      <c r="AO13" s="8"/>
      <c r="AP13" s="8"/>
    </row>
    <row r="14" spans="1:42">
      <c r="A14" s="497"/>
      <c r="B14" s="54" t="s">
        <v>149</v>
      </c>
      <c r="C14" s="8"/>
      <c r="D14" s="8">
        <f t="shared" ref="D14:O14" si="6">+D8/D10</f>
        <v>0</v>
      </c>
      <c r="E14" s="8">
        <f t="shared" si="6"/>
        <v>0</v>
      </c>
      <c r="F14" s="8">
        <f t="shared" si="6"/>
        <v>1.8145161290322582E-2</v>
      </c>
      <c r="G14" s="8">
        <f t="shared" si="6"/>
        <v>1.3888888888888889E-3</v>
      </c>
      <c r="H14" s="8">
        <f t="shared" si="6"/>
        <v>4.7043010752688174E-3</v>
      </c>
      <c r="I14" s="8">
        <f t="shared" si="6"/>
        <v>0</v>
      </c>
      <c r="J14" s="8">
        <f t="shared" si="6"/>
        <v>0</v>
      </c>
      <c r="K14" s="8">
        <f>+K8/K10</f>
        <v>0</v>
      </c>
      <c r="L14" s="8">
        <f>+L8/L10</f>
        <v>0</v>
      </c>
      <c r="M14" s="8">
        <f>+M8/M10</f>
        <v>0</v>
      </c>
      <c r="N14" s="8">
        <f>+N8/N10</f>
        <v>0</v>
      </c>
      <c r="O14" s="8">
        <f t="shared" si="6"/>
        <v>0</v>
      </c>
      <c r="P14" s="8"/>
      <c r="Q14" s="8">
        <f t="shared" ref="Q14:AG14" si="7">+Q8/Q10</f>
        <v>0</v>
      </c>
      <c r="R14" s="8">
        <f t="shared" si="7"/>
        <v>0</v>
      </c>
      <c r="S14" s="8">
        <f t="shared" si="7"/>
        <v>9.0725806451612909E-3</v>
      </c>
      <c r="T14" s="8">
        <f t="shared" si="7"/>
        <v>4.0972222222222222E-2</v>
      </c>
      <c r="U14" s="8">
        <f t="shared" si="7"/>
        <v>0</v>
      </c>
      <c r="V14" s="8">
        <f t="shared" si="7"/>
        <v>2.4194444444444446E-2</v>
      </c>
      <c r="W14" s="8">
        <f t="shared" si="7"/>
        <v>3.3602150537634409E-3</v>
      </c>
      <c r="X14" s="8">
        <f t="shared" si="7"/>
        <v>1.4784946236559141E-2</v>
      </c>
      <c r="Y14" s="8">
        <f t="shared" si="7"/>
        <v>0</v>
      </c>
      <c r="Z14" s="8">
        <f t="shared" si="7"/>
        <v>0</v>
      </c>
      <c r="AA14" s="8">
        <f t="shared" si="7"/>
        <v>0</v>
      </c>
      <c r="AB14" s="8">
        <f t="shared" si="7"/>
        <v>0</v>
      </c>
      <c r="AC14" s="8">
        <f t="shared" si="7"/>
        <v>2.6881720430107529E-3</v>
      </c>
      <c r="AD14" s="8">
        <f t="shared" si="7"/>
        <v>5.3571428571428568E-2</v>
      </c>
      <c r="AE14" s="8">
        <f t="shared" si="7"/>
        <v>1.7876344086021505E-2</v>
      </c>
      <c r="AF14" s="8">
        <f t="shared" si="7"/>
        <v>0</v>
      </c>
      <c r="AG14" s="8">
        <f t="shared" si="7"/>
        <v>0</v>
      </c>
      <c r="AH14" s="8">
        <f>+AH8/AH10</f>
        <v>4.1666666666666666E-3</v>
      </c>
      <c r="AI14" s="8">
        <f>+AI8/AI10</f>
        <v>0</v>
      </c>
      <c r="AJ14" s="8">
        <f>+AJ8/AJ10</f>
        <v>3.2258064516129031E-2</v>
      </c>
      <c r="AK14" s="8">
        <f>+AK8/AK10</f>
        <v>0</v>
      </c>
      <c r="AL14" s="8">
        <f>+AL8/AL10</f>
        <v>6.7204301075268818E-3</v>
      </c>
      <c r="AM14" s="8">
        <f t="shared" ref="AM14:AN14" si="8">+AM8/AM10</f>
        <v>0</v>
      </c>
      <c r="AN14" s="8">
        <f t="shared" si="8"/>
        <v>5.0403225806451612E-3</v>
      </c>
      <c r="AO14" s="8"/>
      <c r="AP14" s="8"/>
    </row>
    <row r="15" spans="1:42">
      <c r="A15" s="497"/>
      <c r="B15" s="54" t="s">
        <v>150</v>
      </c>
      <c r="C15" s="8"/>
      <c r="D15" s="8">
        <f t="shared" ref="D15:O15" si="9">+D9/D10</f>
        <v>6.8548387096774188E-2</v>
      </c>
      <c r="E15" s="8">
        <f t="shared" si="9"/>
        <v>1.5625E-2</v>
      </c>
      <c r="F15" s="8">
        <f t="shared" si="9"/>
        <v>0.24237903225806451</v>
      </c>
      <c r="G15" s="8">
        <f t="shared" si="9"/>
        <v>0</v>
      </c>
      <c r="H15" s="8">
        <f t="shared" si="9"/>
        <v>0.10752688172043011</v>
      </c>
      <c r="I15" s="8">
        <f t="shared" si="9"/>
        <v>0.16065277777777778</v>
      </c>
      <c r="J15" s="8">
        <f t="shared" si="9"/>
        <v>0.11072916666666666</v>
      </c>
      <c r="K15" s="8">
        <f>+K9/K10</f>
        <v>4.1666666666666664E-2</v>
      </c>
      <c r="L15" s="8">
        <f>+L9/L10</f>
        <v>0.21230654761904763</v>
      </c>
      <c r="M15" s="8">
        <f>+M9/M10</f>
        <v>0.1023391812865497</v>
      </c>
      <c r="N15" s="8">
        <f>+N9/N10</f>
        <v>1.5445402298850575E-2</v>
      </c>
      <c r="O15" s="8">
        <f t="shared" si="9"/>
        <v>5.0694444444444445E-2</v>
      </c>
      <c r="P15" s="8"/>
      <c r="Q15" s="8">
        <f t="shared" ref="Q15:AG15" si="10">+Q9/Q10</f>
        <v>2.2694444444444444E-2</v>
      </c>
      <c r="R15" s="8">
        <f t="shared" si="10"/>
        <v>0.11242138364779874</v>
      </c>
      <c r="S15" s="8">
        <f t="shared" si="10"/>
        <v>6.3172043010752688E-2</v>
      </c>
      <c r="T15" s="8">
        <f t="shared" si="10"/>
        <v>8.2402777777777769E-2</v>
      </c>
      <c r="U15" s="8">
        <f t="shared" si="10"/>
        <v>0.10070833333333334</v>
      </c>
      <c r="V15" s="8">
        <f t="shared" si="10"/>
        <v>7.4999999999999997E-2</v>
      </c>
      <c r="W15" s="8">
        <f t="shared" si="10"/>
        <v>0.11391129032258064</v>
      </c>
      <c r="X15" s="8">
        <f t="shared" si="10"/>
        <v>7.3709677419354844E-2</v>
      </c>
      <c r="Y15" s="8">
        <f t="shared" si="10"/>
        <v>0.1545138888888889</v>
      </c>
      <c r="Z15" s="8">
        <f t="shared" si="10"/>
        <v>0.61290322580645162</v>
      </c>
      <c r="AA15" s="8">
        <f t="shared" si="10"/>
        <v>0.29312500000000002</v>
      </c>
      <c r="AB15" s="8">
        <f t="shared" si="10"/>
        <v>7.0349462365591406E-2</v>
      </c>
      <c r="AC15" s="8">
        <f t="shared" si="10"/>
        <v>0.25774193548387098</v>
      </c>
      <c r="AD15" s="8">
        <f t="shared" si="10"/>
        <v>7.7023809523809522E-2</v>
      </c>
      <c r="AE15" s="8">
        <f t="shared" si="10"/>
        <v>7.8924731182795693E-2</v>
      </c>
      <c r="AF15" s="8">
        <f t="shared" si="10"/>
        <v>7.7611111111111117E-2</v>
      </c>
      <c r="AG15" s="8">
        <f t="shared" si="10"/>
        <v>0.10864247311827957</v>
      </c>
      <c r="AH15" s="8">
        <f>+AH9/AH10</f>
        <v>3.4847222222222224E-2</v>
      </c>
      <c r="AI15" s="8">
        <f>+AI9/AI10</f>
        <v>0.29352150537634408</v>
      </c>
      <c r="AJ15" s="8">
        <f>+AJ9/AJ10</f>
        <v>0.10241935483870968</v>
      </c>
      <c r="AK15" s="8">
        <f>+AK9/AK10</f>
        <v>4.3861111111111115E-2</v>
      </c>
      <c r="AL15" s="8">
        <f>+AL9/AL10</f>
        <v>6.2943548387096773E-2</v>
      </c>
      <c r="AM15" s="8">
        <f t="shared" ref="AM15:AN15" si="11">+AM9/AM10</f>
        <v>8.0791666666666664E-2</v>
      </c>
      <c r="AN15" s="8">
        <f t="shared" si="11"/>
        <v>0.13951612903225807</v>
      </c>
      <c r="AO15" s="8"/>
      <c r="AP15" s="8"/>
    </row>
    <row r="16" spans="1:42">
      <c r="A16" s="498"/>
      <c r="B16" s="54" t="s">
        <v>60</v>
      </c>
      <c r="C16" s="9"/>
      <c r="D16" s="9">
        <f t="shared" ref="D16:O16" si="12">SUM(D12:D15)</f>
        <v>1</v>
      </c>
      <c r="E16" s="9">
        <f t="shared" si="12"/>
        <v>1</v>
      </c>
      <c r="F16" s="9">
        <f t="shared" si="12"/>
        <v>1.0000000000000002</v>
      </c>
      <c r="G16" s="9">
        <f t="shared" si="12"/>
        <v>0.99999999999999989</v>
      </c>
      <c r="H16" s="9">
        <f t="shared" si="12"/>
        <v>0.99999999999999978</v>
      </c>
      <c r="I16" s="9">
        <f t="shared" si="12"/>
        <v>0.99999999999999978</v>
      </c>
      <c r="J16" s="9">
        <f t="shared" si="12"/>
        <v>1.0000000000000004</v>
      </c>
      <c r="K16" s="9">
        <f t="shared" si="12"/>
        <v>1.0000000000000002</v>
      </c>
      <c r="L16" s="9">
        <f t="shared" si="12"/>
        <v>1</v>
      </c>
      <c r="M16" s="9">
        <f>SUM(M12:M15)</f>
        <v>1</v>
      </c>
      <c r="N16" s="9">
        <f t="shared" si="12"/>
        <v>1</v>
      </c>
      <c r="O16" s="9">
        <f t="shared" si="12"/>
        <v>1</v>
      </c>
      <c r="P16" s="9"/>
      <c r="Q16" s="9">
        <f t="shared" ref="Q16:AE16" si="13">SUM(Q12:Q15)</f>
        <v>1.0097222222222222</v>
      </c>
      <c r="R16" s="9">
        <f t="shared" si="13"/>
        <v>1</v>
      </c>
      <c r="S16" s="9">
        <f t="shared" si="13"/>
        <v>1.0000000000000002</v>
      </c>
      <c r="T16" s="9">
        <f t="shared" si="13"/>
        <v>0.99999999999999978</v>
      </c>
      <c r="U16" s="9">
        <f t="shared" si="13"/>
        <v>1</v>
      </c>
      <c r="V16" s="9">
        <f t="shared" si="13"/>
        <v>1.005555555555556</v>
      </c>
      <c r="W16" s="9">
        <f t="shared" si="13"/>
        <v>1.0188172043010753</v>
      </c>
      <c r="X16" s="9">
        <f t="shared" si="13"/>
        <v>1</v>
      </c>
      <c r="Y16" s="9">
        <f t="shared" si="13"/>
        <v>1</v>
      </c>
      <c r="Z16" s="9">
        <f t="shared" si="13"/>
        <v>1</v>
      </c>
      <c r="AA16" s="9">
        <f t="shared" si="13"/>
        <v>1</v>
      </c>
      <c r="AB16" s="9">
        <f t="shared" si="13"/>
        <v>0.99999999999999989</v>
      </c>
      <c r="AC16" s="9">
        <f t="shared" si="13"/>
        <v>1.0000000000000002</v>
      </c>
      <c r="AD16" s="9">
        <f t="shared" si="13"/>
        <v>1.0000000000000002</v>
      </c>
      <c r="AE16" s="9">
        <f t="shared" si="13"/>
        <v>1</v>
      </c>
      <c r="AF16" s="9">
        <f t="shared" ref="AF16:AK16" si="14">SUM(AF12:AF15)</f>
        <v>1</v>
      </c>
      <c r="AG16" s="9">
        <f t="shared" si="14"/>
        <v>1</v>
      </c>
      <c r="AH16" s="9">
        <f t="shared" si="14"/>
        <v>1</v>
      </c>
      <c r="AI16" s="9">
        <f t="shared" si="14"/>
        <v>1</v>
      </c>
      <c r="AJ16" s="9">
        <f t="shared" si="14"/>
        <v>0.99999999999999944</v>
      </c>
      <c r="AK16" s="9">
        <f t="shared" si="14"/>
        <v>1</v>
      </c>
      <c r="AL16" s="9">
        <f t="shared" ref="AL16" si="15">SUM(AL12:AL15)</f>
        <v>1.0000000000000002</v>
      </c>
      <c r="AM16" s="9">
        <f t="shared" ref="AM16:AN16" si="16">SUM(AM12:AM15)</f>
        <v>1</v>
      </c>
      <c r="AN16" s="9">
        <f t="shared" si="16"/>
        <v>0.99999999999999967</v>
      </c>
      <c r="AO16" s="9"/>
      <c r="AP16" s="9"/>
    </row>
    <row r="17" spans="1:42">
      <c r="A17" s="10" t="s">
        <v>27</v>
      </c>
      <c r="B17" s="29"/>
      <c r="C17" s="32" t="s">
        <v>167</v>
      </c>
      <c r="D17" s="237">
        <v>44197</v>
      </c>
      <c r="E17" s="237">
        <v>44228</v>
      </c>
      <c r="F17" s="237">
        <v>44256</v>
      </c>
      <c r="G17" s="237">
        <v>44287</v>
      </c>
      <c r="H17" s="237">
        <v>44317</v>
      </c>
      <c r="I17" s="237">
        <v>44348</v>
      </c>
      <c r="J17" s="237">
        <v>44378</v>
      </c>
      <c r="K17" s="237">
        <v>44409</v>
      </c>
      <c r="L17" s="237">
        <v>44440</v>
      </c>
      <c r="M17" s="237">
        <v>44470</v>
      </c>
      <c r="N17" s="237">
        <v>44501</v>
      </c>
      <c r="O17" s="237">
        <v>44531</v>
      </c>
      <c r="P17" s="237" t="s">
        <v>229</v>
      </c>
      <c r="Q17" s="237">
        <v>44562</v>
      </c>
      <c r="R17" s="237">
        <v>44593</v>
      </c>
      <c r="S17" s="237">
        <v>44621</v>
      </c>
      <c r="T17" s="237">
        <v>44652</v>
      </c>
      <c r="U17" s="237">
        <v>44682</v>
      </c>
      <c r="V17" s="237">
        <v>44713</v>
      </c>
      <c r="W17" s="237">
        <v>44743</v>
      </c>
      <c r="X17" s="237">
        <v>44774</v>
      </c>
      <c r="Y17" s="237">
        <v>44805</v>
      </c>
      <c r="Z17" s="237">
        <v>44835</v>
      </c>
      <c r="AA17" s="237">
        <v>44866</v>
      </c>
      <c r="AB17" s="237">
        <v>44896</v>
      </c>
      <c r="AC17" s="237">
        <v>44896</v>
      </c>
      <c r="AD17" s="237">
        <v>44958</v>
      </c>
      <c r="AE17" s="237">
        <v>44986</v>
      </c>
      <c r="AF17" s="237">
        <v>45017</v>
      </c>
      <c r="AG17" s="237">
        <v>45047</v>
      </c>
      <c r="AH17" s="237">
        <v>45078</v>
      </c>
      <c r="AI17" s="237">
        <v>45108</v>
      </c>
      <c r="AJ17" s="237">
        <v>45139</v>
      </c>
      <c r="AK17" s="237">
        <v>45170</v>
      </c>
      <c r="AL17" s="237">
        <v>45200</v>
      </c>
      <c r="AM17" s="237">
        <v>45231</v>
      </c>
      <c r="AN17" s="237">
        <v>45261</v>
      </c>
      <c r="AO17" s="32" t="s">
        <v>311</v>
      </c>
      <c r="AP17" s="1" t="s">
        <v>119</v>
      </c>
    </row>
    <row r="18" spans="1:42">
      <c r="A18" s="502" t="s">
        <v>20</v>
      </c>
      <c r="B18" s="51" t="s">
        <v>84</v>
      </c>
      <c r="C18" s="3">
        <v>0.65965833333333335</v>
      </c>
      <c r="D18" s="169">
        <v>0.88990591397849494</v>
      </c>
      <c r="E18" s="169">
        <v>0.86383928571428603</v>
      </c>
      <c r="F18" s="169">
        <v>0.956881720430107</v>
      </c>
      <c r="G18" s="202">
        <v>0.99583333333333302</v>
      </c>
      <c r="H18" s="3">
        <v>0.93314516129032299</v>
      </c>
      <c r="I18" s="3">
        <v>0.30590277777777802</v>
      </c>
      <c r="J18" s="123">
        <v>0.87276785714285698</v>
      </c>
      <c r="K18" s="151">
        <v>0.90347222222222223</v>
      </c>
      <c r="L18" s="151">
        <v>0.92101190476190486</v>
      </c>
      <c r="M18" s="3">
        <v>0.93238304093567248</v>
      </c>
      <c r="N18" s="151">
        <v>0.8239942528735632</v>
      </c>
      <c r="O18" s="169">
        <v>0.89722222222222225</v>
      </c>
      <c r="P18" s="169">
        <v>0.86144358572281954</v>
      </c>
      <c r="Q18" s="169">
        <v>0.88634722222222218</v>
      </c>
      <c r="R18" s="169">
        <v>0.80933333333333324</v>
      </c>
      <c r="S18" s="169">
        <v>0.89497311827957005</v>
      </c>
      <c r="T18" s="160">
        <v>0.9145833333333333</v>
      </c>
      <c r="U18" s="160">
        <v>0.85473611111111092</v>
      </c>
      <c r="V18" s="160">
        <v>0.80138888888888904</v>
      </c>
      <c r="W18" s="321">
        <v>0.89997311827956994</v>
      </c>
      <c r="X18" s="160">
        <v>0.85899193548387098</v>
      </c>
      <c r="Y18" s="160">
        <v>0.86631944444444442</v>
      </c>
      <c r="Z18" s="160">
        <v>0.8893413978494622</v>
      </c>
      <c r="AA18" s="160">
        <v>0.89513888888888882</v>
      </c>
      <c r="AB18" s="160">
        <v>0.76619623655913971</v>
      </c>
      <c r="AC18" s="160">
        <v>0.91611559139784904</v>
      </c>
      <c r="AD18" s="160">
        <v>0.89162202380952404</v>
      </c>
      <c r="AE18" s="160">
        <v>0.91157258064516133</v>
      </c>
      <c r="AF18" s="160">
        <v>0.90805555555555562</v>
      </c>
      <c r="AG18" s="160">
        <v>0.91444892473118278</v>
      </c>
      <c r="AH18" s="160">
        <v>0.87412500000000004</v>
      </c>
      <c r="AI18" s="160">
        <v>0.92876344086021501</v>
      </c>
      <c r="AJ18" s="160">
        <v>0.92987903225806501</v>
      </c>
      <c r="AK18" s="160">
        <v>0.92929166666666674</v>
      </c>
      <c r="AL18" s="160">
        <v>0.894381720430107</v>
      </c>
      <c r="AM18" s="160">
        <v>0.93031944444444448</v>
      </c>
      <c r="AN18" s="160">
        <v>0.952889784946237</v>
      </c>
      <c r="AO18" s="4">
        <f>AVERAGE(AC18:AN18)</f>
        <v>0.91512206381208394</v>
      </c>
      <c r="AP18" s="4">
        <v>0.85</v>
      </c>
    </row>
    <row r="19" spans="1:42">
      <c r="A19" s="503"/>
      <c r="B19" s="51" t="s">
        <v>141</v>
      </c>
      <c r="C19" s="3">
        <v>0.17382500000000001</v>
      </c>
      <c r="D19" s="169">
        <v>4.02037528942783E-2</v>
      </c>
      <c r="E19" s="169">
        <v>5.4506434302043799E-2</v>
      </c>
      <c r="F19" s="169">
        <v>5.6050314168550601E-2</v>
      </c>
      <c r="G19" s="202">
        <v>2.6646808194715501E-3</v>
      </c>
      <c r="H19" s="3">
        <v>7.0123847060334005E-2</v>
      </c>
      <c r="I19" s="3">
        <v>0.121007821107479</v>
      </c>
      <c r="J19" s="123">
        <v>0.12427856602982899</v>
      </c>
      <c r="K19" s="151">
        <v>7.9251204878385245E-2</v>
      </c>
      <c r="L19" s="151">
        <v>9.1908933793441228E-2</v>
      </c>
      <c r="M19" s="3">
        <v>6.4900358426879579E-2</v>
      </c>
      <c r="N19" s="151">
        <v>8.6267343070874455E-2</v>
      </c>
      <c r="O19" s="169">
        <v>7.1862635276934581E-2</v>
      </c>
      <c r="P19" s="169">
        <v>9.5036166992229207E-2</v>
      </c>
      <c r="Q19" s="169">
        <v>8.6248834309448116E-2</v>
      </c>
      <c r="R19" s="169">
        <v>0.107997551731046</v>
      </c>
      <c r="S19" s="169">
        <v>9.9380451516235105E-2</v>
      </c>
      <c r="T19" s="161">
        <v>7.952990763560025E-2</v>
      </c>
      <c r="U19" s="161">
        <v>8.2088725484172897E-2</v>
      </c>
      <c r="V19" s="161">
        <v>8.6463694125007096E-2</v>
      </c>
      <c r="W19" s="321">
        <v>0.10229500572832814</v>
      </c>
      <c r="X19" s="161">
        <v>8.9531180742203842E-2</v>
      </c>
      <c r="Y19" s="161">
        <v>0.12769662249480893</v>
      </c>
      <c r="Z19" s="161">
        <v>9.9836548080737289E-2</v>
      </c>
      <c r="AA19" s="161">
        <v>9.9495498082486103E-2</v>
      </c>
      <c r="AB19" s="161">
        <v>7.9869983976676467E-2</v>
      </c>
      <c r="AC19" s="161">
        <v>5.2316647912260497E-2</v>
      </c>
      <c r="AD19" s="161">
        <v>7.2656091541866197E-2</v>
      </c>
      <c r="AE19" s="161">
        <v>8.371288365354479E-2</v>
      </c>
      <c r="AF19" s="161">
        <v>0.10299741175179696</v>
      </c>
      <c r="AG19" s="161">
        <v>8.4067805439626109E-2</v>
      </c>
      <c r="AH19" s="161">
        <v>0.10284424299630845</v>
      </c>
      <c r="AI19" s="161">
        <v>9.2465922898963882E-2</v>
      </c>
      <c r="AJ19" s="161">
        <v>0.108610326356538</v>
      </c>
      <c r="AK19" s="161">
        <v>8.2863122952786555E-2</v>
      </c>
      <c r="AL19" s="161">
        <v>4.9054839723138198E-2</v>
      </c>
      <c r="AM19" s="161">
        <v>9.6431605081457233E-2</v>
      </c>
      <c r="AN19" s="161">
        <v>6.0069489377495497E-2</v>
      </c>
      <c r="AO19" s="4">
        <f>AVERAGE(AC19:AN19)</f>
        <v>8.2340865807148514E-2</v>
      </c>
      <c r="AP19" s="3">
        <v>0.2</v>
      </c>
    </row>
    <row r="20" spans="1:42">
      <c r="A20" s="503"/>
      <c r="B20" s="51" t="s">
        <v>18</v>
      </c>
      <c r="C20" s="5">
        <v>5.6033333333333326</v>
      </c>
      <c r="D20" s="171">
        <v>2.4198638867066129</v>
      </c>
      <c r="E20" s="171">
        <v>2.1093990074890949</v>
      </c>
      <c r="F20" s="171">
        <v>4.4337044069860596</v>
      </c>
      <c r="G20" s="196">
        <v>1.9105761475611041</v>
      </c>
      <c r="H20" s="5">
        <v>2.8637754153004398</v>
      </c>
      <c r="I20" s="5">
        <v>1.9037123284944413</v>
      </c>
      <c r="J20" s="122">
        <v>5.6068753058841958</v>
      </c>
      <c r="K20" s="150">
        <v>5.1552908773389596</v>
      </c>
      <c r="L20" s="150">
        <v>8.1263253290623787</v>
      </c>
      <c r="M20" s="5">
        <v>4.1390203586742453</v>
      </c>
      <c r="N20" s="150">
        <v>4.9474321251146502</v>
      </c>
      <c r="O20" s="171">
        <v>4.2202965808090669</v>
      </c>
      <c r="P20" s="171">
        <v>4.5547640462367509</v>
      </c>
      <c r="Q20" s="171">
        <v>3.4400886619537814</v>
      </c>
      <c r="R20" s="171">
        <v>8.2411388903793608</v>
      </c>
      <c r="S20" s="171">
        <v>4.1358417154125187</v>
      </c>
      <c r="T20" s="150">
        <v>2.9094691210023762</v>
      </c>
      <c r="U20" s="150">
        <v>3.886017119247295</v>
      </c>
      <c r="V20" s="150">
        <v>3.8376578084714676</v>
      </c>
      <c r="W20" s="322">
        <v>3.6049836808196822</v>
      </c>
      <c r="X20" s="150">
        <v>3.5761551437834416</v>
      </c>
      <c r="Y20" s="150">
        <v>5.6893405915097901</v>
      </c>
      <c r="Z20" s="150">
        <v>3.0026749440264284</v>
      </c>
      <c r="AA20" s="150">
        <v>5.8295316831056629</v>
      </c>
      <c r="AB20" s="150">
        <v>6.5042691951292024</v>
      </c>
      <c r="AC20" s="150">
        <v>2.7429618500398183</v>
      </c>
      <c r="AD20" s="150">
        <v>3.9575773062854549</v>
      </c>
      <c r="AE20" s="150">
        <v>4.3673011402054325</v>
      </c>
      <c r="AF20" s="150">
        <v>6.7339707803324842</v>
      </c>
      <c r="AG20" s="150">
        <v>4.7662942859041362</v>
      </c>
      <c r="AH20" s="150">
        <v>4.3151387476391108</v>
      </c>
      <c r="AI20" s="150">
        <v>3.7584678072461197</v>
      </c>
      <c r="AJ20" s="150">
        <v>6.261656840270315</v>
      </c>
      <c r="AK20" s="150">
        <v>4.2648374566523044</v>
      </c>
      <c r="AL20" s="150">
        <v>3.2642071448570618</v>
      </c>
      <c r="AM20" s="150">
        <v>5.3827318359760419</v>
      </c>
      <c r="AN20" s="150">
        <v>7.0977107490292406</v>
      </c>
      <c r="AO20" s="5">
        <f>AVERAGE(AC20:AN20)</f>
        <v>4.7427379953697928</v>
      </c>
      <c r="AP20" s="5">
        <v>20</v>
      </c>
    </row>
    <row r="21" spans="1:42">
      <c r="A21" s="504"/>
      <c r="B21" s="51" t="s">
        <v>19</v>
      </c>
      <c r="C21" s="5">
        <v>7.3291666666666666</v>
      </c>
      <c r="D21" s="171">
        <v>2.9845454545454544</v>
      </c>
      <c r="E21" s="171">
        <v>5.5613333333333337</v>
      </c>
      <c r="F21" s="171">
        <v>2.4444444444444402</v>
      </c>
      <c r="G21" s="196">
        <v>3</v>
      </c>
      <c r="H21" s="5">
        <v>1.8623529411764703</v>
      </c>
      <c r="I21" s="5">
        <v>24.196428571428573</v>
      </c>
      <c r="J21" s="122">
        <v>3.7307692307692308</v>
      </c>
      <c r="K21" s="150">
        <v>5.8</v>
      </c>
      <c r="L21" s="150">
        <v>3.1428571428571428</v>
      </c>
      <c r="M21" s="5">
        <v>3.0750000000000002</v>
      </c>
      <c r="N21" s="150">
        <v>10.65</v>
      </c>
      <c r="O21" s="171">
        <v>2.7727272727272729</v>
      </c>
      <c r="P21" s="171">
        <v>5.6389391021381146</v>
      </c>
      <c r="Q21" s="171">
        <v>2.421875</v>
      </c>
      <c r="R21" s="171">
        <v>14.381428571428572</v>
      </c>
      <c r="S21" s="171">
        <v>3.7793749999999999</v>
      </c>
      <c r="T21" s="150">
        <v>2.1388888888888888</v>
      </c>
      <c r="U21" s="150">
        <v>5.1800000000000006</v>
      </c>
      <c r="V21" s="150">
        <v>6.2946153846153843</v>
      </c>
      <c r="W21" s="322">
        <v>3.3905263157894736</v>
      </c>
      <c r="X21" s="150">
        <v>3.4006249999999998</v>
      </c>
      <c r="Y21" s="150">
        <v>2.5892857142857144</v>
      </c>
      <c r="Z21" s="150">
        <v>1.89</v>
      </c>
      <c r="AA21" s="150">
        <v>2.6363636363636362</v>
      </c>
      <c r="AB21" s="150">
        <v>19.564285714285713</v>
      </c>
      <c r="AC21" s="150">
        <v>3.0315384615384611</v>
      </c>
      <c r="AD21" s="150">
        <v>4.0754545454545452</v>
      </c>
      <c r="AE21" s="150">
        <v>2.5223076923076926</v>
      </c>
      <c r="AF21" s="150">
        <v>1.97</v>
      </c>
      <c r="AG21" s="150">
        <v>4.0541666666666663</v>
      </c>
      <c r="AH21" s="150">
        <v>2.8086666666666664</v>
      </c>
      <c r="AI21" s="150">
        <v>1.7058823529411764</v>
      </c>
      <c r="AJ21" s="150">
        <v>4.3475000000000001</v>
      </c>
      <c r="AK21" s="150">
        <v>1.9546153846153844</v>
      </c>
      <c r="AL21" s="150">
        <v>3.9579999999999997</v>
      </c>
      <c r="AM21" s="150">
        <v>2.8891666666666667</v>
      </c>
      <c r="AN21" s="150">
        <v>1.9583333333333333</v>
      </c>
      <c r="AO21" s="5">
        <f>AVERAGE(AC21:AN21)</f>
        <v>2.9396359808492161</v>
      </c>
      <c r="AP21" s="5">
        <v>4</v>
      </c>
    </row>
    <row r="22" spans="1:42" ht="15.75" customHeight="1">
      <c r="A22" s="14"/>
      <c r="B22" s="13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 s="323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 s="13"/>
    </row>
    <row r="23" spans="1:42">
      <c r="A23" s="499" t="s">
        <v>52</v>
      </c>
      <c r="B23" s="53" t="s">
        <v>142</v>
      </c>
      <c r="C23" s="12"/>
      <c r="D23" s="12">
        <v>49.08</v>
      </c>
      <c r="E23" s="12">
        <v>0</v>
      </c>
      <c r="F23" s="12">
        <v>0</v>
      </c>
      <c r="G23" s="12">
        <v>0</v>
      </c>
      <c r="H23" s="12">
        <v>12</v>
      </c>
      <c r="I23" s="12">
        <v>0</v>
      </c>
      <c r="J23" s="12">
        <v>30</v>
      </c>
      <c r="K23" s="12">
        <v>11.5</v>
      </c>
      <c r="L23" s="12">
        <v>31.08</v>
      </c>
      <c r="M23" s="12">
        <v>15.5</v>
      </c>
      <c r="N23" s="12">
        <v>16</v>
      </c>
      <c r="O23" s="12">
        <v>47</v>
      </c>
      <c r="P23" s="12"/>
      <c r="Q23" s="12">
        <v>43.08</v>
      </c>
      <c r="R23" s="12">
        <v>25.17</v>
      </c>
      <c r="S23" s="12">
        <v>1.17</v>
      </c>
      <c r="T23" s="12">
        <v>0</v>
      </c>
      <c r="U23" s="12">
        <v>20</v>
      </c>
      <c r="V23" s="12">
        <v>45</v>
      </c>
      <c r="W23" s="324">
        <v>20</v>
      </c>
      <c r="X23" s="12">
        <v>10</v>
      </c>
      <c r="Y23" s="12">
        <v>16</v>
      </c>
      <c r="Z23" s="12">
        <v>24.75</v>
      </c>
      <c r="AA23" s="12">
        <v>0</v>
      </c>
      <c r="AB23" s="12">
        <v>32</v>
      </c>
      <c r="AC23" s="12">
        <v>18</v>
      </c>
      <c r="AD23" s="12">
        <v>17</v>
      </c>
      <c r="AE23" s="12">
        <v>24</v>
      </c>
      <c r="AF23" s="12">
        <v>38.5</v>
      </c>
      <c r="AG23" s="12">
        <v>15</v>
      </c>
      <c r="AH23" s="12">
        <v>40</v>
      </c>
      <c r="AI23" s="12">
        <v>24</v>
      </c>
      <c r="AJ23" s="12">
        <v>0</v>
      </c>
      <c r="AK23" s="12">
        <v>25.5</v>
      </c>
      <c r="AL23" s="12">
        <v>30</v>
      </c>
      <c r="AM23" s="12">
        <v>12</v>
      </c>
      <c r="AN23" s="12">
        <v>23.3</v>
      </c>
      <c r="AO23" s="12"/>
      <c r="AP23" s="12"/>
    </row>
    <row r="24" spans="1:42">
      <c r="A24" s="500"/>
      <c r="B24" s="53" t="s">
        <v>143</v>
      </c>
      <c r="C24" s="12"/>
      <c r="D24" s="12">
        <v>0</v>
      </c>
      <c r="E24" s="12">
        <v>672</v>
      </c>
      <c r="F24" s="12">
        <v>10.08</v>
      </c>
      <c r="G24" s="12">
        <v>0</v>
      </c>
      <c r="H24" s="12">
        <v>6</v>
      </c>
      <c r="I24" s="12">
        <v>161</v>
      </c>
      <c r="J24" s="12">
        <v>7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  <c r="P24" s="12"/>
      <c r="Q24" s="12">
        <v>0</v>
      </c>
      <c r="R24" s="12">
        <v>0</v>
      </c>
      <c r="S24" s="12">
        <v>0</v>
      </c>
      <c r="T24" s="12">
        <v>23</v>
      </c>
      <c r="U24" s="12">
        <v>17.25</v>
      </c>
      <c r="V24" s="12">
        <v>28</v>
      </c>
      <c r="W24" s="324">
        <v>0</v>
      </c>
      <c r="X24" s="12">
        <v>40.5</v>
      </c>
      <c r="Y24" s="12">
        <v>44</v>
      </c>
      <c r="Z24" s="12">
        <v>16</v>
      </c>
      <c r="AA24" s="12">
        <v>46.5</v>
      </c>
      <c r="AB24" s="12">
        <v>5</v>
      </c>
      <c r="AC24" s="12">
        <v>5</v>
      </c>
      <c r="AD24" s="12">
        <v>11</v>
      </c>
      <c r="AE24" s="12">
        <v>9</v>
      </c>
      <c r="AF24" s="12">
        <v>8</v>
      </c>
      <c r="AG24" s="12">
        <v>0</v>
      </c>
      <c r="AH24" s="12">
        <v>8.5</v>
      </c>
      <c r="AI24" s="12">
        <v>0</v>
      </c>
      <c r="AJ24" s="12">
        <v>0</v>
      </c>
      <c r="AK24" s="12">
        <v>0</v>
      </c>
      <c r="AL24" s="12">
        <v>9</v>
      </c>
      <c r="AM24" s="12">
        <v>3.5</v>
      </c>
      <c r="AN24" s="12">
        <v>0</v>
      </c>
      <c r="AO24" s="12"/>
      <c r="AP24" s="12"/>
    </row>
    <row r="25" spans="1:42">
      <c r="A25" s="500"/>
      <c r="B25" s="53" t="s">
        <v>144</v>
      </c>
      <c r="C25" s="12"/>
      <c r="D25" s="12">
        <v>32.83</v>
      </c>
      <c r="E25" s="12">
        <v>0</v>
      </c>
      <c r="F25" s="12">
        <v>22</v>
      </c>
      <c r="G25" s="12">
        <v>3</v>
      </c>
      <c r="H25" s="12">
        <v>31.659999999999997</v>
      </c>
      <c r="I25" s="12">
        <v>338.75</v>
      </c>
      <c r="J25" s="12">
        <v>48.5</v>
      </c>
      <c r="K25" s="12">
        <v>58</v>
      </c>
      <c r="L25" s="12">
        <v>22</v>
      </c>
      <c r="M25" s="12">
        <v>30.75</v>
      </c>
      <c r="N25" s="12">
        <v>106.5</v>
      </c>
      <c r="O25" s="12">
        <v>30.5</v>
      </c>
      <c r="P25" s="12"/>
      <c r="Q25" s="12">
        <v>38.75</v>
      </c>
      <c r="R25" s="12">
        <v>100.67</v>
      </c>
      <c r="S25" s="12">
        <v>60.47</v>
      </c>
      <c r="T25" s="12">
        <v>38.5</v>
      </c>
      <c r="U25" s="12">
        <v>67.34</v>
      </c>
      <c r="V25" s="12">
        <v>70</v>
      </c>
      <c r="W25" s="324">
        <v>64.42</v>
      </c>
      <c r="X25" s="12">
        <v>54.41</v>
      </c>
      <c r="Y25" s="12">
        <v>36.25</v>
      </c>
      <c r="Z25" s="12">
        <v>41.58</v>
      </c>
      <c r="AA25" s="12">
        <v>29</v>
      </c>
      <c r="AB25" s="12">
        <v>136.94999999999999</v>
      </c>
      <c r="AC25" s="12">
        <v>39.409999999999997</v>
      </c>
      <c r="AD25" s="12">
        <v>44.83</v>
      </c>
      <c r="AE25" s="12">
        <v>32.790000000000006</v>
      </c>
      <c r="AF25" s="12">
        <v>19.7</v>
      </c>
      <c r="AG25" s="12">
        <v>48.65</v>
      </c>
      <c r="AH25" s="12">
        <v>42.129999999999995</v>
      </c>
      <c r="AI25" s="12">
        <v>29</v>
      </c>
      <c r="AJ25" s="12">
        <v>52.17</v>
      </c>
      <c r="AK25" s="12">
        <v>25.409999999999997</v>
      </c>
      <c r="AL25" s="12">
        <v>39.58</v>
      </c>
      <c r="AM25" s="12">
        <v>34.67</v>
      </c>
      <c r="AN25" s="12">
        <v>11.75</v>
      </c>
      <c r="AO25" s="12"/>
      <c r="AP25" s="12"/>
    </row>
    <row r="26" spans="1:42" customFormat="1">
      <c r="A26" s="500"/>
      <c r="B26" s="53" t="s">
        <v>145</v>
      </c>
      <c r="C26" s="12"/>
      <c r="D26" s="12">
        <v>744</v>
      </c>
      <c r="E26" s="12">
        <v>672</v>
      </c>
      <c r="F26" s="12">
        <v>744</v>
      </c>
      <c r="G26" s="12">
        <v>720</v>
      </c>
      <c r="H26" s="12">
        <v>744</v>
      </c>
      <c r="I26" s="12">
        <v>720</v>
      </c>
      <c r="J26" s="12">
        <v>672</v>
      </c>
      <c r="K26" s="12">
        <v>720</v>
      </c>
      <c r="L26" s="12">
        <v>672</v>
      </c>
      <c r="M26" s="12">
        <v>684</v>
      </c>
      <c r="N26" s="12">
        <v>696</v>
      </c>
      <c r="O26" s="12">
        <v>720</v>
      </c>
      <c r="P26" s="12"/>
      <c r="Q26" s="12">
        <v>720</v>
      </c>
      <c r="R26" s="12">
        <v>660</v>
      </c>
      <c r="S26" s="12">
        <v>744</v>
      </c>
      <c r="T26" s="12">
        <v>720</v>
      </c>
      <c r="U26" s="12">
        <v>720</v>
      </c>
      <c r="V26" s="12">
        <v>720</v>
      </c>
      <c r="W26" s="324">
        <v>744</v>
      </c>
      <c r="X26" s="12">
        <v>744</v>
      </c>
      <c r="Y26" s="12">
        <v>720</v>
      </c>
      <c r="Z26" s="12">
        <v>744</v>
      </c>
      <c r="AA26" s="12">
        <v>720</v>
      </c>
      <c r="AB26" s="12">
        <v>744</v>
      </c>
      <c r="AC26" s="12">
        <v>744</v>
      </c>
      <c r="AD26" s="12">
        <v>672</v>
      </c>
      <c r="AE26" s="12">
        <v>744</v>
      </c>
      <c r="AF26" s="12">
        <v>720</v>
      </c>
      <c r="AG26" s="12">
        <v>744</v>
      </c>
      <c r="AH26" s="12">
        <v>720</v>
      </c>
      <c r="AI26" s="12">
        <v>744</v>
      </c>
      <c r="AJ26" s="12">
        <v>744</v>
      </c>
      <c r="AK26" s="12">
        <v>720</v>
      </c>
      <c r="AL26" s="12">
        <v>744</v>
      </c>
      <c r="AM26" s="12">
        <v>720</v>
      </c>
      <c r="AN26" s="12">
        <v>744</v>
      </c>
      <c r="AO26" s="12"/>
      <c r="AP26" s="12"/>
    </row>
    <row r="27" spans="1:42">
      <c r="A27" s="501"/>
      <c r="B27" s="53" t="s">
        <v>146</v>
      </c>
      <c r="C27" s="12"/>
      <c r="D27" s="172">
        <v>26.618502753772741</v>
      </c>
      <c r="E27" s="172">
        <v>31.640985112336423</v>
      </c>
      <c r="F27" s="172">
        <v>39.903339662874501</v>
      </c>
      <c r="G27" s="203">
        <v>1.9105761475611041</v>
      </c>
      <c r="H27" s="12">
        <v>48.684182060107474</v>
      </c>
      <c r="I27" s="12">
        <v>26.651972598922178</v>
      </c>
      <c r="J27" s="119">
        <v>72.889378976494541</v>
      </c>
      <c r="K27" s="152">
        <v>51.552908773389596</v>
      </c>
      <c r="L27" s="152">
        <v>56.884277303436647</v>
      </c>
      <c r="M27" s="12">
        <v>41.390203586742452</v>
      </c>
      <c r="N27" s="152">
        <v>49.474321251146499</v>
      </c>
      <c r="O27" s="172">
        <v>46.423262388899737</v>
      </c>
      <c r="P27" s="172"/>
      <c r="Q27" s="172">
        <v>55.041418591260502</v>
      </c>
      <c r="R27" s="172">
        <v>57.687972232655525</v>
      </c>
      <c r="S27" s="172">
        <v>66.173467446600299</v>
      </c>
      <c r="T27" s="164">
        <v>52.370444178042774</v>
      </c>
      <c r="U27" s="164">
        <v>50.518222550214837</v>
      </c>
      <c r="V27" s="164">
        <v>49.889551510129081</v>
      </c>
      <c r="W27" s="325">
        <v>68.494689935573959</v>
      </c>
      <c r="X27" s="164">
        <v>57.218482300535065</v>
      </c>
      <c r="Y27" s="164">
        <v>79.650768281137061</v>
      </c>
      <c r="Z27" s="164">
        <v>66.058848768581427</v>
      </c>
      <c r="AA27" s="164">
        <v>64.124848514162295</v>
      </c>
      <c r="AB27" s="164">
        <v>45.529884365904415</v>
      </c>
      <c r="AC27" s="164">
        <v>35.65</v>
      </c>
      <c r="AD27" s="164">
        <v>43.53</v>
      </c>
      <c r="AE27" s="164">
        <v>56.774914822670617</v>
      </c>
      <c r="AF27" s="164">
        <v>67.339707803324842</v>
      </c>
      <c r="AG27" s="164">
        <v>57.195531430849634</v>
      </c>
      <c r="AH27" s="164">
        <v>64.727081214586661</v>
      </c>
      <c r="AI27" s="164">
        <v>63.893952723184036</v>
      </c>
      <c r="AJ27" s="164">
        <v>75.139882083243776</v>
      </c>
      <c r="AK27" s="164">
        <v>55.442886936479958</v>
      </c>
      <c r="AL27" s="164">
        <v>32.64</v>
      </c>
      <c r="AM27" s="164">
        <v>64.592782031712503</v>
      </c>
      <c r="AN27" s="164">
        <v>42.59</v>
      </c>
      <c r="AO27" s="12"/>
      <c r="AP27" s="12"/>
    </row>
    <row r="28" spans="1:42">
      <c r="A28" s="496" t="s">
        <v>162</v>
      </c>
      <c r="B28" s="54" t="s">
        <v>147</v>
      </c>
      <c r="C28" s="8"/>
      <c r="D28" s="8">
        <f>+D18</f>
        <v>0.88990591397849494</v>
      </c>
      <c r="E28" s="8">
        <f>+E18</f>
        <v>0.86383928571428603</v>
      </c>
      <c r="F28" s="8">
        <f>+F18</f>
        <v>0.956881720430107</v>
      </c>
      <c r="G28" s="8">
        <f>+G18</f>
        <v>0.99583333333333302</v>
      </c>
      <c r="H28" s="8">
        <f t="shared" ref="H28:O28" si="17">+H18</f>
        <v>0.93314516129032299</v>
      </c>
      <c r="I28" s="8">
        <f t="shared" si="17"/>
        <v>0.30590277777777802</v>
      </c>
      <c r="J28" s="8">
        <f t="shared" si="17"/>
        <v>0.87276785714285698</v>
      </c>
      <c r="K28" s="8">
        <f>+K18</f>
        <v>0.90347222222222223</v>
      </c>
      <c r="L28" s="8">
        <f>+L18</f>
        <v>0.92101190476190486</v>
      </c>
      <c r="M28" s="8">
        <f>+M18</f>
        <v>0.93238304093567248</v>
      </c>
      <c r="N28" s="8">
        <f t="shared" si="17"/>
        <v>0.8239942528735632</v>
      </c>
      <c r="O28" s="8">
        <f t="shared" si="17"/>
        <v>0.89722222222222225</v>
      </c>
      <c r="P28" s="8"/>
      <c r="Q28" s="8">
        <f t="shared" ref="Q28:AG28" si="18">+Q18</f>
        <v>0.88634722222222218</v>
      </c>
      <c r="R28" s="8">
        <f t="shared" si="18"/>
        <v>0.80933333333333324</v>
      </c>
      <c r="S28" s="8">
        <f t="shared" si="18"/>
        <v>0.89497311827957005</v>
      </c>
      <c r="T28" s="8">
        <f t="shared" si="18"/>
        <v>0.9145833333333333</v>
      </c>
      <c r="U28" s="8">
        <f t="shared" si="18"/>
        <v>0.85473611111111092</v>
      </c>
      <c r="V28" s="8">
        <f t="shared" si="18"/>
        <v>0.80138888888888904</v>
      </c>
      <c r="W28" s="8">
        <f t="shared" si="18"/>
        <v>0.89997311827956994</v>
      </c>
      <c r="X28" s="8">
        <f t="shared" si="18"/>
        <v>0.85899193548387098</v>
      </c>
      <c r="Y28" s="8">
        <f t="shared" si="18"/>
        <v>0.86631944444444442</v>
      </c>
      <c r="Z28" s="8">
        <f t="shared" si="18"/>
        <v>0.8893413978494622</v>
      </c>
      <c r="AA28" s="8">
        <f t="shared" si="18"/>
        <v>0.89513888888888882</v>
      </c>
      <c r="AB28" s="8">
        <f t="shared" si="18"/>
        <v>0.76619623655913971</v>
      </c>
      <c r="AC28" s="8">
        <f t="shared" si="18"/>
        <v>0.91611559139784904</v>
      </c>
      <c r="AD28" s="8">
        <f t="shared" si="18"/>
        <v>0.89162202380952404</v>
      </c>
      <c r="AE28" s="8">
        <f t="shared" si="18"/>
        <v>0.91157258064516133</v>
      </c>
      <c r="AF28" s="8">
        <f t="shared" si="18"/>
        <v>0.90805555555555562</v>
      </c>
      <c r="AG28" s="8">
        <f t="shared" si="18"/>
        <v>0.91444892473118278</v>
      </c>
      <c r="AH28" s="8">
        <f>+AH18</f>
        <v>0.87412500000000004</v>
      </c>
      <c r="AI28" s="8">
        <f>+AI18</f>
        <v>0.92876344086021501</v>
      </c>
      <c r="AJ28" s="8">
        <f>+AJ18</f>
        <v>0.92987903225806501</v>
      </c>
      <c r="AK28" s="8">
        <f>+AK18</f>
        <v>0.92929166666666674</v>
      </c>
      <c r="AL28" s="8">
        <f>+AL18</f>
        <v>0.894381720430107</v>
      </c>
      <c r="AM28" s="8">
        <f t="shared" ref="AM28:AN28" si="19">+AM18</f>
        <v>0.93031944444444448</v>
      </c>
      <c r="AN28" s="8">
        <f t="shared" si="19"/>
        <v>0.952889784946237</v>
      </c>
      <c r="AO28" s="8"/>
      <c r="AP28" s="8"/>
    </row>
    <row r="29" spans="1:42">
      <c r="A29" s="497"/>
      <c r="B29" s="54" t="s">
        <v>148</v>
      </c>
      <c r="C29" s="8"/>
      <c r="D29" s="8">
        <f t="shared" ref="D29:O29" si="20">+D23/D26</f>
        <v>6.5967741935483867E-2</v>
      </c>
      <c r="E29" s="8">
        <f t="shared" si="20"/>
        <v>0</v>
      </c>
      <c r="F29" s="8">
        <f t="shared" si="20"/>
        <v>0</v>
      </c>
      <c r="G29" s="8">
        <f t="shared" si="20"/>
        <v>0</v>
      </c>
      <c r="H29" s="8">
        <f t="shared" si="20"/>
        <v>1.6129032258064516E-2</v>
      </c>
      <c r="I29" s="8">
        <f t="shared" si="20"/>
        <v>0</v>
      </c>
      <c r="J29" s="8">
        <f t="shared" si="20"/>
        <v>4.4642857142857144E-2</v>
      </c>
      <c r="K29" s="8">
        <f t="shared" si="20"/>
        <v>1.5972222222222221E-2</v>
      </c>
      <c r="L29" s="8">
        <f t="shared" si="20"/>
        <v>4.6249999999999999E-2</v>
      </c>
      <c r="M29" s="8">
        <f>+M23/M26</f>
        <v>2.2660818713450291E-2</v>
      </c>
      <c r="N29" s="8">
        <f t="shared" si="20"/>
        <v>2.2988505747126436E-2</v>
      </c>
      <c r="O29" s="8">
        <f t="shared" si="20"/>
        <v>6.5277777777777782E-2</v>
      </c>
      <c r="P29" s="8"/>
      <c r="Q29" s="8">
        <f t="shared" ref="Q29:AG29" si="21">+Q23/Q26</f>
        <v>5.9833333333333329E-2</v>
      </c>
      <c r="R29" s="8">
        <f t="shared" si="21"/>
        <v>3.8136363636363642E-2</v>
      </c>
      <c r="S29" s="8">
        <f t="shared" si="21"/>
        <v>1.5725806451612901E-3</v>
      </c>
      <c r="T29" s="8">
        <f t="shared" si="21"/>
        <v>0</v>
      </c>
      <c r="U29" s="8">
        <f t="shared" si="21"/>
        <v>2.7777777777777776E-2</v>
      </c>
      <c r="V29" s="8">
        <f t="shared" si="21"/>
        <v>6.25E-2</v>
      </c>
      <c r="W29" s="8">
        <f t="shared" si="21"/>
        <v>2.6881720430107527E-2</v>
      </c>
      <c r="X29" s="8">
        <f t="shared" si="21"/>
        <v>1.3440860215053764E-2</v>
      </c>
      <c r="Y29" s="8">
        <f t="shared" si="21"/>
        <v>2.2222222222222223E-2</v>
      </c>
      <c r="Z29" s="8">
        <f t="shared" si="21"/>
        <v>3.3266129032258063E-2</v>
      </c>
      <c r="AA29" s="8">
        <f t="shared" si="21"/>
        <v>0</v>
      </c>
      <c r="AB29" s="8">
        <f t="shared" si="21"/>
        <v>4.3010752688172046E-2</v>
      </c>
      <c r="AC29" s="8">
        <f t="shared" si="21"/>
        <v>2.4193548387096774E-2</v>
      </c>
      <c r="AD29" s="8">
        <f t="shared" si="21"/>
        <v>2.5297619047619048E-2</v>
      </c>
      <c r="AE29" s="8">
        <f t="shared" si="21"/>
        <v>3.2258064516129031E-2</v>
      </c>
      <c r="AF29" s="8">
        <f t="shared" si="21"/>
        <v>5.347222222222222E-2</v>
      </c>
      <c r="AG29" s="8">
        <f t="shared" si="21"/>
        <v>2.0161290322580645E-2</v>
      </c>
      <c r="AH29" s="8">
        <f>+AH23/AH26</f>
        <v>5.5555555555555552E-2</v>
      </c>
      <c r="AI29" s="8">
        <f>+AI23/AI26</f>
        <v>3.2258064516129031E-2</v>
      </c>
      <c r="AJ29" s="8">
        <f>+AJ23/AJ26</f>
        <v>0</v>
      </c>
      <c r="AK29" s="8">
        <f>+AK23/AK26</f>
        <v>3.5416666666666666E-2</v>
      </c>
      <c r="AL29" s="8">
        <f>+AL23/AL26</f>
        <v>4.0322580645161289E-2</v>
      </c>
      <c r="AM29" s="8">
        <f t="shared" ref="AM29:AN29" si="22">+AM23/AM26</f>
        <v>1.6666666666666666E-2</v>
      </c>
      <c r="AN29" s="8">
        <f t="shared" si="22"/>
        <v>3.131720430107527E-2</v>
      </c>
      <c r="AO29" s="8"/>
      <c r="AP29" s="8"/>
    </row>
    <row r="30" spans="1:42">
      <c r="A30" s="497"/>
      <c r="B30" s="54" t="s">
        <v>149</v>
      </c>
      <c r="C30" s="8"/>
      <c r="D30" s="8">
        <f t="shared" ref="D30:O30" si="23">+D24/D26</f>
        <v>0</v>
      </c>
      <c r="E30" s="8">
        <f t="shared" si="23"/>
        <v>1</v>
      </c>
      <c r="F30" s="8">
        <f t="shared" si="23"/>
        <v>1.3548387096774193E-2</v>
      </c>
      <c r="G30" s="8">
        <f t="shared" si="23"/>
        <v>0</v>
      </c>
      <c r="H30" s="8">
        <f t="shared" si="23"/>
        <v>8.0645161290322578E-3</v>
      </c>
      <c r="I30" s="8">
        <f t="shared" si="23"/>
        <v>0.22361111111111112</v>
      </c>
      <c r="J30" s="8">
        <f t="shared" si="23"/>
        <v>1.0416666666666666E-2</v>
      </c>
      <c r="K30" s="8">
        <f t="shared" si="23"/>
        <v>0</v>
      </c>
      <c r="L30" s="8">
        <f t="shared" si="23"/>
        <v>0</v>
      </c>
      <c r="M30" s="8">
        <f>+M24/M26</f>
        <v>0</v>
      </c>
      <c r="N30" s="8">
        <f t="shared" si="23"/>
        <v>0</v>
      </c>
      <c r="O30" s="8">
        <f t="shared" si="23"/>
        <v>0</v>
      </c>
      <c r="P30" s="8"/>
      <c r="Q30" s="8">
        <f t="shared" ref="Q30:AG30" si="24">+Q24/Q26</f>
        <v>0</v>
      </c>
      <c r="R30" s="8">
        <f t="shared" si="24"/>
        <v>0</v>
      </c>
      <c r="S30" s="8">
        <f t="shared" si="24"/>
        <v>0</v>
      </c>
      <c r="T30" s="8">
        <f t="shared" si="24"/>
        <v>3.1944444444444442E-2</v>
      </c>
      <c r="U30" s="8">
        <f t="shared" si="24"/>
        <v>2.3958333333333335E-2</v>
      </c>
      <c r="V30" s="8">
        <f t="shared" si="24"/>
        <v>3.888888888888889E-2</v>
      </c>
      <c r="W30" s="8">
        <f t="shared" si="24"/>
        <v>0</v>
      </c>
      <c r="X30" s="8">
        <f t="shared" si="24"/>
        <v>5.4435483870967742E-2</v>
      </c>
      <c r="Y30" s="8">
        <f t="shared" si="24"/>
        <v>6.1111111111111109E-2</v>
      </c>
      <c r="Z30" s="8">
        <f t="shared" si="24"/>
        <v>2.1505376344086023E-2</v>
      </c>
      <c r="AA30" s="8">
        <f t="shared" si="24"/>
        <v>6.458333333333334E-2</v>
      </c>
      <c r="AB30" s="8">
        <f t="shared" si="24"/>
        <v>6.7204301075268818E-3</v>
      </c>
      <c r="AC30" s="8">
        <f t="shared" si="24"/>
        <v>6.7204301075268818E-3</v>
      </c>
      <c r="AD30" s="8">
        <f t="shared" si="24"/>
        <v>1.636904761904762E-2</v>
      </c>
      <c r="AE30" s="8">
        <f t="shared" si="24"/>
        <v>1.2096774193548387E-2</v>
      </c>
      <c r="AF30" s="8">
        <f t="shared" si="24"/>
        <v>1.1111111111111112E-2</v>
      </c>
      <c r="AG30" s="8">
        <f t="shared" si="24"/>
        <v>0</v>
      </c>
      <c r="AH30" s="8">
        <f>+AH24/AH26</f>
        <v>1.1805555555555555E-2</v>
      </c>
      <c r="AI30" s="8">
        <f>+AI24/AI26</f>
        <v>0</v>
      </c>
      <c r="AJ30" s="8">
        <f>+AJ24/AJ26</f>
        <v>0</v>
      </c>
      <c r="AK30" s="8">
        <f>+AK24/AK26</f>
        <v>0</v>
      </c>
      <c r="AL30" s="8">
        <f>+AL24/AL26</f>
        <v>1.2096774193548387E-2</v>
      </c>
      <c r="AM30" s="8">
        <f t="shared" ref="AM30:AN30" si="25">+AM24/AM26</f>
        <v>4.8611111111111112E-3</v>
      </c>
      <c r="AN30" s="8">
        <f t="shared" si="25"/>
        <v>0</v>
      </c>
      <c r="AO30" s="8"/>
      <c r="AP30" s="8"/>
    </row>
    <row r="31" spans="1:42">
      <c r="A31" s="497"/>
      <c r="B31" s="54" t="s">
        <v>150</v>
      </c>
      <c r="C31" s="8"/>
      <c r="D31" s="8">
        <f t="shared" ref="D31:O31" si="26">+D25/D26</f>
        <v>4.41263440860215E-2</v>
      </c>
      <c r="E31" s="8">
        <f t="shared" si="26"/>
        <v>0</v>
      </c>
      <c r="F31" s="8">
        <f t="shared" si="26"/>
        <v>2.9569892473118281E-2</v>
      </c>
      <c r="G31" s="8">
        <f t="shared" si="26"/>
        <v>4.1666666666666666E-3</v>
      </c>
      <c r="H31" s="8">
        <f t="shared" si="26"/>
        <v>4.2553763440860211E-2</v>
      </c>
      <c r="I31" s="8">
        <f t="shared" si="26"/>
        <v>0.4704861111111111</v>
      </c>
      <c r="J31" s="8">
        <f t="shared" si="26"/>
        <v>7.2172619047619041E-2</v>
      </c>
      <c r="K31" s="8">
        <f t="shared" si="26"/>
        <v>8.0555555555555561E-2</v>
      </c>
      <c r="L31" s="8">
        <f t="shared" si="26"/>
        <v>3.273809523809524E-2</v>
      </c>
      <c r="M31" s="8">
        <f>+M25/M26</f>
        <v>4.4956140350877194E-2</v>
      </c>
      <c r="N31" s="8">
        <f t="shared" si="26"/>
        <v>0.15301724137931033</v>
      </c>
      <c r="O31" s="8">
        <f t="shared" si="26"/>
        <v>4.2361111111111113E-2</v>
      </c>
      <c r="P31" s="8"/>
      <c r="Q31" s="8">
        <f t="shared" ref="Q31:AG31" si="27">+Q25/Q26</f>
        <v>5.3819444444444448E-2</v>
      </c>
      <c r="R31" s="8">
        <f t="shared" si="27"/>
        <v>0.15253030303030304</v>
      </c>
      <c r="S31" s="8">
        <f t="shared" si="27"/>
        <v>8.12768817204301E-2</v>
      </c>
      <c r="T31" s="8">
        <f t="shared" si="27"/>
        <v>5.347222222222222E-2</v>
      </c>
      <c r="U31" s="8">
        <f t="shared" si="27"/>
        <v>9.3527777777777779E-2</v>
      </c>
      <c r="V31" s="8">
        <f t="shared" si="27"/>
        <v>9.7222222222222224E-2</v>
      </c>
      <c r="W31" s="8">
        <f t="shared" si="27"/>
        <v>8.6586021505376351E-2</v>
      </c>
      <c r="X31" s="8">
        <f t="shared" si="27"/>
        <v>7.3131720430107516E-2</v>
      </c>
      <c r="Y31" s="8">
        <f t="shared" si="27"/>
        <v>5.0347222222222224E-2</v>
      </c>
      <c r="Z31" s="8">
        <f t="shared" si="27"/>
        <v>5.5887096774193547E-2</v>
      </c>
      <c r="AA31" s="8">
        <f t="shared" si="27"/>
        <v>4.027777777777778E-2</v>
      </c>
      <c r="AB31" s="8">
        <f t="shared" si="27"/>
        <v>0.18407258064516127</v>
      </c>
      <c r="AC31" s="8">
        <f t="shared" si="27"/>
        <v>5.2970430107526875E-2</v>
      </c>
      <c r="AD31" s="8">
        <f t="shared" si="27"/>
        <v>6.671130952380952E-2</v>
      </c>
      <c r="AE31" s="8">
        <f t="shared" si="27"/>
        <v>4.4072580645161299E-2</v>
      </c>
      <c r="AF31" s="8">
        <f t="shared" si="27"/>
        <v>2.736111111111111E-2</v>
      </c>
      <c r="AG31" s="8">
        <f t="shared" si="27"/>
        <v>6.5389784946236554E-2</v>
      </c>
      <c r="AH31" s="8">
        <f>+AH25/AH26</f>
        <v>5.8513888888888879E-2</v>
      </c>
      <c r="AI31" s="8">
        <f>+AI25/AI26</f>
        <v>3.8978494623655914E-2</v>
      </c>
      <c r="AJ31" s="8">
        <f>+AJ25/AJ26</f>
        <v>7.0120967741935492E-2</v>
      </c>
      <c r="AK31" s="8">
        <f>+AK25/AK26</f>
        <v>3.5291666666666659E-2</v>
      </c>
      <c r="AL31" s="8">
        <f>+AL25/AL26</f>
        <v>5.3198924731182796E-2</v>
      </c>
      <c r="AM31" s="8">
        <f t="shared" ref="AM31:AN31" si="28">+AM25/AM26</f>
        <v>4.815277777777778E-2</v>
      </c>
      <c r="AN31" s="8">
        <f t="shared" si="28"/>
        <v>1.5793010752688172E-2</v>
      </c>
      <c r="AO31" s="8"/>
      <c r="AP31" s="8"/>
    </row>
    <row r="32" spans="1:42" customFormat="1">
      <c r="A32" s="498"/>
      <c r="B32" s="54" t="s">
        <v>60</v>
      </c>
      <c r="C32" s="9"/>
      <c r="D32" s="9">
        <f t="shared" ref="D32:O32" si="29">SUM(D28:D31)</f>
        <v>1.0000000000000002</v>
      </c>
      <c r="E32" s="9">
        <f t="shared" si="29"/>
        <v>1.863839285714286</v>
      </c>
      <c r="F32" s="9">
        <f t="shared" si="29"/>
        <v>0.99999999999999944</v>
      </c>
      <c r="G32" s="9">
        <f t="shared" si="29"/>
        <v>0.99999999999999967</v>
      </c>
      <c r="H32" s="9">
        <f t="shared" si="29"/>
        <v>0.99989247311828</v>
      </c>
      <c r="I32" s="9">
        <f t="shared" si="29"/>
        <v>1.0000000000000002</v>
      </c>
      <c r="J32" s="9">
        <f t="shared" si="29"/>
        <v>0.99999999999999978</v>
      </c>
      <c r="K32" s="9">
        <f t="shared" si="29"/>
        <v>1</v>
      </c>
      <c r="L32" s="9">
        <f t="shared" si="29"/>
        <v>1.0000000000000002</v>
      </c>
      <c r="M32" s="9">
        <f>SUM(M28:M31)</f>
        <v>1</v>
      </c>
      <c r="N32" s="9">
        <f t="shared" si="29"/>
        <v>1</v>
      </c>
      <c r="O32" s="9">
        <f t="shared" si="29"/>
        <v>1.0048611111111112</v>
      </c>
      <c r="P32" s="9"/>
      <c r="Q32" s="9">
        <f t="shared" ref="Q32:AE32" si="30">SUM(Q28:Q31)</f>
        <v>0.99999999999999989</v>
      </c>
      <c r="R32" s="9">
        <f t="shared" si="30"/>
        <v>0.99999999999999989</v>
      </c>
      <c r="S32" s="9">
        <f t="shared" si="30"/>
        <v>0.97782258064516148</v>
      </c>
      <c r="T32" s="9">
        <f t="shared" si="30"/>
        <v>1</v>
      </c>
      <c r="U32" s="9">
        <f t="shared" si="30"/>
        <v>0.99999999999999978</v>
      </c>
      <c r="V32" s="9">
        <f t="shared" si="30"/>
        <v>1.0000000000000002</v>
      </c>
      <c r="W32" s="9">
        <f t="shared" si="30"/>
        <v>1.0134408602150538</v>
      </c>
      <c r="X32" s="9">
        <f t="shared" si="30"/>
        <v>1</v>
      </c>
      <c r="Y32" s="9">
        <f t="shared" si="30"/>
        <v>1</v>
      </c>
      <c r="Z32" s="9">
        <f t="shared" si="30"/>
        <v>0.99999999999999978</v>
      </c>
      <c r="AA32" s="9">
        <f t="shared" si="30"/>
        <v>0.99999999999999989</v>
      </c>
      <c r="AB32" s="9">
        <f t="shared" si="30"/>
        <v>0.99999999999999989</v>
      </c>
      <c r="AC32" s="9">
        <f t="shared" si="30"/>
        <v>0.99999999999999956</v>
      </c>
      <c r="AD32" s="9">
        <f t="shared" si="30"/>
        <v>1.0000000000000002</v>
      </c>
      <c r="AE32" s="9">
        <f t="shared" si="30"/>
        <v>1</v>
      </c>
      <c r="AF32" s="9">
        <f t="shared" ref="AF32:AK32" si="31">SUM(AF28:AF31)</f>
        <v>1</v>
      </c>
      <c r="AG32" s="9">
        <f t="shared" si="31"/>
        <v>1</v>
      </c>
      <c r="AH32" s="9">
        <f t="shared" si="31"/>
        <v>1</v>
      </c>
      <c r="AI32" s="9">
        <f t="shared" si="31"/>
        <v>0.99999999999999989</v>
      </c>
      <c r="AJ32" s="9">
        <f t="shared" si="31"/>
        <v>1.0000000000000004</v>
      </c>
      <c r="AK32" s="9">
        <f t="shared" si="31"/>
        <v>1</v>
      </c>
      <c r="AL32" s="9">
        <f t="shared" ref="AL32" si="32">SUM(AL28:AL31)</f>
        <v>0.99999999999999944</v>
      </c>
      <c r="AM32" s="9">
        <f t="shared" ref="AM32:AN32" si="33">SUM(AM28:AM31)</f>
        <v>1</v>
      </c>
      <c r="AN32" s="9">
        <f t="shared" si="33"/>
        <v>1.0000000000000004</v>
      </c>
      <c r="AO32" s="9"/>
      <c r="AP32" s="9"/>
    </row>
    <row r="33" spans="1:42">
      <c r="A33" s="10" t="s">
        <v>28</v>
      </c>
      <c r="B33" s="29"/>
      <c r="C33" s="32" t="s">
        <v>167</v>
      </c>
      <c r="D33" s="237">
        <v>44197</v>
      </c>
      <c r="E33" s="237">
        <v>44228</v>
      </c>
      <c r="F33" s="237">
        <v>44256</v>
      </c>
      <c r="G33" s="237">
        <v>44287</v>
      </c>
      <c r="H33" s="237">
        <v>44317</v>
      </c>
      <c r="I33" s="237">
        <v>44348</v>
      </c>
      <c r="J33" s="237">
        <v>44378</v>
      </c>
      <c r="K33" s="237">
        <v>44409</v>
      </c>
      <c r="L33" s="237">
        <v>44440</v>
      </c>
      <c r="M33" s="237">
        <v>44470</v>
      </c>
      <c r="N33" s="237">
        <v>44501</v>
      </c>
      <c r="O33" s="237">
        <v>44531</v>
      </c>
      <c r="P33" s="237" t="s">
        <v>229</v>
      </c>
      <c r="Q33" s="237">
        <v>44562</v>
      </c>
      <c r="R33" s="237">
        <v>44593</v>
      </c>
      <c r="S33" s="237">
        <v>44621</v>
      </c>
      <c r="T33" s="237">
        <v>44652</v>
      </c>
      <c r="U33" s="237">
        <v>44682</v>
      </c>
      <c r="V33" s="237">
        <v>44713</v>
      </c>
      <c r="W33" s="237">
        <v>44743</v>
      </c>
      <c r="X33" s="237">
        <v>44774</v>
      </c>
      <c r="Y33" s="237">
        <v>44805</v>
      </c>
      <c r="Z33" s="237">
        <v>44835</v>
      </c>
      <c r="AA33" s="237">
        <v>44866</v>
      </c>
      <c r="AB33" s="237">
        <v>44896</v>
      </c>
      <c r="AC33" s="237">
        <v>44927</v>
      </c>
      <c r="AD33" s="237">
        <v>44958</v>
      </c>
      <c r="AE33" s="237">
        <v>44986</v>
      </c>
      <c r="AF33" s="237">
        <v>45017</v>
      </c>
      <c r="AG33" s="237">
        <v>45047</v>
      </c>
      <c r="AH33" s="237">
        <v>45078</v>
      </c>
      <c r="AI33" s="237">
        <v>45108</v>
      </c>
      <c r="AJ33" s="237">
        <v>45139</v>
      </c>
      <c r="AK33" s="237">
        <v>45170</v>
      </c>
      <c r="AL33" s="237">
        <v>45200</v>
      </c>
      <c r="AM33" s="237">
        <v>45231</v>
      </c>
      <c r="AN33" s="237">
        <v>45261</v>
      </c>
      <c r="AO33" s="32" t="s">
        <v>311</v>
      </c>
      <c r="AP33" s="1" t="s">
        <v>119</v>
      </c>
    </row>
    <row r="34" spans="1:42">
      <c r="A34" s="502" t="s">
        <v>20</v>
      </c>
      <c r="B34" s="51" t="s">
        <v>84</v>
      </c>
      <c r="C34" s="3">
        <v>0.88767499999999988</v>
      </c>
      <c r="D34" s="169">
        <v>0.92349462365591395</v>
      </c>
      <c r="E34" s="169">
        <v>0.93650297619047596</v>
      </c>
      <c r="F34" s="169">
        <v>0.64079301075268802</v>
      </c>
      <c r="G34" s="202">
        <v>0.62986111111111098</v>
      </c>
      <c r="H34" s="3">
        <v>0.46258064516128999</v>
      </c>
      <c r="I34" s="3">
        <v>0.85104166666666703</v>
      </c>
      <c r="J34" s="123">
        <v>0.86944642857142895</v>
      </c>
      <c r="K34" s="151">
        <v>0.73854166666666676</v>
      </c>
      <c r="L34" s="151">
        <v>0.9319196428571429</v>
      </c>
      <c r="M34" s="3">
        <v>0.9000877192982456</v>
      </c>
      <c r="N34" s="151">
        <v>0.89872126436781619</v>
      </c>
      <c r="O34" s="169">
        <v>0.60629166666666667</v>
      </c>
      <c r="P34" s="169">
        <v>0.81000281375583782</v>
      </c>
      <c r="Q34" s="169">
        <v>0.46100000000000002</v>
      </c>
      <c r="R34" s="169">
        <v>0.89846969696969703</v>
      </c>
      <c r="S34" s="169">
        <v>0.92327956989247295</v>
      </c>
      <c r="T34" s="160">
        <v>0.81851388888888887</v>
      </c>
      <c r="U34" s="160">
        <v>0.93012499999999998</v>
      </c>
      <c r="V34" s="160">
        <v>0.909486111111111</v>
      </c>
      <c r="W34" s="160">
        <v>0.77088709677419365</v>
      </c>
      <c r="X34" s="160">
        <v>0.88688172043010771</v>
      </c>
      <c r="Y34" s="160">
        <v>0.5630694444444444</v>
      </c>
      <c r="Z34" s="160">
        <v>0.91409946236559148</v>
      </c>
      <c r="AA34" s="160">
        <v>0.8667083333333333</v>
      </c>
      <c r="AB34" s="160">
        <v>0.77751344086021523</v>
      </c>
      <c r="AC34" s="160">
        <v>0.88440860215053796</v>
      </c>
      <c r="AD34" s="160">
        <v>0.89311011904761906</v>
      </c>
      <c r="AE34" s="160">
        <v>0.91442204301075269</v>
      </c>
      <c r="AF34" s="160">
        <v>0.62316666666666665</v>
      </c>
      <c r="AG34" s="160">
        <v>0.94936827956989267</v>
      </c>
      <c r="AH34" s="160">
        <v>0.91909722222222223</v>
      </c>
      <c r="AI34" s="160">
        <v>0.93548387096774188</v>
      </c>
      <c r="AJ34" s="160">
        <v>0.83793010752688202</v>
      </c>
      <c r="AK34" s="160">
        <v>0.76659722222222226</v>
      </c>
      <c r="AL34" s="160">
        <v>0.91420698924731203</v>
      </c>
      <c r="AM34" s="160">
        <v>0.90704166666666652</v>
      </c>
      <c r="AN34" s="160">
        <v>0.90415322580645197</v>
      </c>
      <c r="AO34" s="4">
        <f>AVERAGE(AC34:AN34)</f>
        <v>0.87074883459208052</v>
      </c>
      <c r="AP34" s="3">
        <v>0.85</v>
      </c>
    </row>
    <row r="35" spans="1:42">
      <c r="A35" s="503"/>
      <c r="B35" s="51" t="s">
        <v>141</v>
      </c>
      <c r="C35" s="3">
        <v>0.12809999999999999</v>
      </c>
      <c r="D35" s="169">
        <v>6.2438144029807303E-2</v>
      </c>
      <c r="E35" s="169">
        <v>5.6241063043800103E-2</v>
      </c>
      <c r="F35" s="169">
        <v>3.6581375945001E-2</v>
      </c>
      <c r="G35" s="202">
        <v>5.1598676957001098E-3</v>
      </c>
      <c r="H35" s="3">
        <v>0.146815939756273</v>
      </c>
      <c r="I35" s="3">
        <v>7.5106298325130896E-2</v>
      </c>
      <c r="J35" s="123">
        <v>8.6330522309307003E-2</v>
      </c>
      <c r="K35" s="151">
        <v>7.8992663036216132E-2</v>
      </c>
      <c r="L35" s="151">
        <v>3.7068336432946436E-2</v>
      </c>
      <c r="M35" s="3">
        <v>8.024268240147707E-2</v>
      </c>
      <c r="N35" s="151">
        <v>6.9281314759035886E-2</v>
      </c>
      <c r="O35" s="169">
        <v>9.4218674559936433E-2</v>
      </c>
      <c r="P35" s="169">
        <v>6.1801750326685084E-2</v>
      </c>
      <c r="Q35" s="169">
        <v>5.3660333387759829E-2</v>
      </c>
      <c r="R35" s="169">
        <v>4.9447647292528346E-2</v>
      </c>
      <c r="S35" s="169">
        <v>5.6088211185525698E-2</v>
      </c>
      <c r="T35" s="161">
        <v>7.0938593125648111E-2</v>
      </c>
      <c r="U35" s="161">
        <v>5.8251953478986825E-2</v>
      </c>
      <c r="V35" s="161">
        <v>6.5925121683130097E-2</v>
      </c>
      <c r="W35" s="161">
        <v>7.2246131467866834E-2</v>
      </c>
      <c r="X35" s="161">
        <v>6.5961525704053864E-2</v>
      </c>
      <c r="Y35" s="161">
        <v>6.1600265970360411E-2</v>
      </c>
      <c r="Z35" s="161">
        <v>7.6129867142366081E-2</v>
      </c>
      <c r="AA35" s="161">
        <v>8.2576919167492255E-2</v>
      </c>
      <c r="AB35" s="161">
        <v>2.8794434314502824E-2</v>
      </c>
      <c r="AC35" s="161">
        <v>7.2077996767828306E-2</v>
      </c>
      <c r="AD35" s="161">
        <v>5.6265215516217999E-2</v>
      </c>
      <c r="AE35" s="161">
        <v>5.6828910457961325E-2</v>
      </c>
      <c r="AF35" s="161">
        <v>4.4313788439037785E-2</v>
      </c>
      <c r="AG35" s="161">
        <v>5.4605956883712316E-2</v>
      </c>
      <c r="AH35" s="161">
        <v>6.9200593969972649E-2</v>
      </c>
      <c r="AI35" s="161">
        <v>6.6506020036564473E-2</v>
      </c>
      <c r="AJ35" s="161">
        <v>6.4800164780563302E-2</v>
      </c>
      <c r="AK35" s="161">
        <v>3.4571561435241004E-2</v>
      </c>
      <c r="AL35" s="161">
        <v>4.7844925497482198E-2</v>
      </c>
      <c r="AM35" s="161">
        <v>8.5158242474468668E-2</v>
      </c>
      <c r="AN35" s="161">
        <v>5.9624625516012102E-2</v>
      </c>
      <c r="AO35" s="4">
        <f>AVERAGE(AC35:AN35)</f>
        <v>5.9316500147921843E-2</v>
      </c>
      <c r="AP35" s="3">
        <v>0.2</v>
      </c>
    </row>
    <row r="36" spans="1:42">
      <c r="A36" s="503"/>
      <c r="B36" s="51" t="s">
        <v>18</v>
      </c>
      <c r="C36" s="5">
        <v>3.6008333333333327</v>
      </c>
      <c r="D36" s="171">
        <v>3.9</v>
      </c>
      <c r="E36" s="171">
        <v>2.2121367628346711</v>
      </c>
      <c r="F36" s="171">
        <v>1.5827292816525365</v>
      </c>
      <c r="G36" s="193">
        <v>2.34</v>
      </c>
      <c r="H36" s="5">
        <v>5.614241536279887</v>
      </c>
      <c r="I36" s="5">
        <v>2.4221781209854711</v>
      </c>
      <c r="J36" s="122">
        <v>2.9022290293981721</v>
      </c>
      <c r="K36" s="150">
        <v>2.8002899046338623</v>
      </c>
      <c r="L36" s="150">
        <v>2.9017557113915884</v>
      </c>
      <c r="M36" s="5">
        <v>3.5287292748066692</v>
      </c>
      <c r="N36" s="150">
        <v>2.8890770129949686</v>
      </c>
      <c r="O36" s="171">
        <v>1.7882294785064803</v>
      </c>
      <c r="P36" s="171">
        <v>3.0041687889608677</v>
      </c>
      <c r="Q36" s="171">
        <v>4.4527344645163112</v>
      </c>
      <c r="R36" s="171">
        <v>1.9547973578664257</v>
      </c>
      <c r="S36" s="171">
        <v>4.2809015586179235</v>
      </c>
      <c r="T36" s="150">
        <v>3.2158646989798618</v>
      </c>
      <c r="U36" s="150">
        <v>2.4381719203339181</v>
      </c>
      <c r="V36" s="150">
        <v>2.8779831621176069</v>
      </c>
      <c r="W36" s="150">
        <v>1.6574418496832135</v>
      </c>
      <c r="X36" s="150">
        <v>3.3480040861971463</v>
      </c>
      <c r="Y36" s="150">
        <v>3.5676234038634016</v>
      </c>
      <c r="Z36" s="150">
        <v>2.7250084918343029</v>
      </c>
      <c r="AA36" s="150">
        <v>3.6807482048635847</v>
      </c>
      <c r="AB36" s="150">
        <v>1.8507462686567164</v>
      </c>
      <c r="AC36" s="150">
        <v>5.2697024303590059</v>
      </c>
      <c r="AD36" s="150">
        <v>3.3768694396368582</v>
      </c>
      <c r="AE36" s="150">
        <v>2.5774941767909891</v>
      </c>
      <c r="AF36" s="150">
        <v>1.5294392766790363</v>
      </c>
      <c r="AG36" s="150">
        <v>3.8569825525672519</v>
      </c>
      <c r="AH36" s="150">
        <v>3.816124421635783</v>
      </c>
      <c r="AI36" s="150">
        <v>2.4362205234446779</v>
      </c>
      <c r="AJ36" s="150">
        <v>2.3763363957352213</v>
      </c>
      <c r="AK36" s="150">
        <v>1.1926108333863294</v>
      </c>
      <c r="AL36" s="150">
        <v>1.9142754691542607</v>
      </c>
      <c r="AM36" s="150">
        <v>3.7076195608534164</v>
      </c>
      <c r="AN36" s="150">
        <v>4.0108889338366192</v>
      </c>
      <c r="AO36" s="5">
        <f>AVERAGE(AC36:AN36)</f>
        <v>3.0053803345066208</v>
      </c>
      <c r="AP36" s="5">
        <v>20</v>
      </c>
    </row>
    <row r="37" spans="1:42">
      <c r="A37" s="504"/>
      <c r="B37" s="51" t="s">
        <v>19</v>
      </c>
      <c r="C37" s="5">
        <v>3.6741666666666664</v>
      </c>
      <c r="D37" s="171">
        <v>3.72</v>
      </c>
      <c r="E37" s="171">
        <v>1.6043750000000001</v>
      </c>
      <c r="F37" s="171">
        <v>22.818181818181817</v>
      </c>
      <c r="G37" s="193">
        <v>266.5</v>
      </c>
      <c r="H37" s="5">
        <v>44.426666666666669</v>
      </c>
      <c r="I37" s="5">
        <v>3.1052631578947367</v>
      </c>
      <c r="J37" s="122">
        <v>5.9117647058823533</v>
      </c>
      <c r="K37" s="150">
        <v>9.4833333333333325</v>
      </c>
      <c r="L37" s="150">
        <v>3.46875</v>
      </c>
      <c r="M37" s="5">
        <v>3.1671428571428573</v>
      </c>
      <c r="N37" s="150">
        <v>4.6993333333333336</v>
      </c>
      <c r="O37" s="171">
        <v>10.213913043478261</v>
      </c>
      <c r="P37" s="171">
        <v>15.596218973046936</v>
      </c>
      <c r="Q37" s="171">
        <v>91.832499999999996</v>
      </c>
      <c r="R37" s="171">
        <v>4.3506666666666671</v>
      </c>
      <c r="S37" s="171">
        <v>3.4722222222222223</v>
      </c>
      <c r="T37" s="150">
        <v>3.0900000000000003</v>
      </c>
      <c r="U37" s="150">
        <v>2.1443750000000001</v>
      </c>
      <c r="V37" s="150">
        <v>2.5780000000000003</v>
      </c>
      <c r="W37" s="150">
        <v>6.8183999999999996</v>
      </c>
      <c r="X37" s="150">
        <v>3.7761538461538464</v>
      </c>
      <c r="Y37" s="150">
        <v>44.798571428571435</v>
      </c>
      <c r="Z37" s="150">
        <v>3.2584210526315793</v>
      </c>
      <c r="AA37" s="150">
        <v>3.9764285714285714</v>
      </c>
      <c r="AB37" s="150">
        <v>17.058888888888887</v>
      </c>
      <c r="AC37" s="150">
        <v>5.7777777777777777</v>
      </c>
      <c r="AD37" s="150">
        <v>2.9329999999999998</v>
      </c>
      <c r="AE37" s="150">
        <v>2.1113333333333335</v>
      </c>
      <c r="AF37" s="150">
        <v>16.780769230769231</v>
      </c>
      <c r="AG37" s="150">
        <v>3.1670000000000003</v>
      </c>
      <c r="AH37" s="150">
        <v>3.6041666666666665</v>
      </c>
      <c r="AI37" s="150">
        <v>1.3947368421052631</v>
      </c>
      <c r="AJ37" s="150">
        <v>7.0929411764705881</v>
      </c>
      <c r="AK37" s="150">
        <v>7.5031249999999998</v>
      </c>
      <c r="AL37" s="150">
        <v>1.99</v>
      </c>
      <c r="AM37" s="150">
        <v>3.1286666666666667</v>
      </c>
      <c r="AN37" s="150">
        <v>4.2809999999999997</v>
      </c>
      <c r="AO37" s="5">
        <f>AVERAGE(AC37:AN37)</f>
        <v>4.980376391149127</v>
      </c>
      <c r="AP37" s="5">
        <v>4</v>
      </c>
    </row>
    <row r="38" spans="1:42" ht="15.75" customHeight="1">
      <c r="A38" s="14"/>
      <c r="B38" s="13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 s="13"/>
    </row>
    <row r="39" spans="1:42">
      <c r="A39" s="499" t="s">
        <v>52</v>
      </c>
      <c r="B39" s="53" t="s">
        <v>142</v>
      </c>
      <c r="C39" s="12"/>
      <c r="D39" s="12">
        <v>16</v>
      </c>
      <c r="E39" s="12">
        <v>17</v>
      </c>
      <c r="F39" s="12">
        <v>0</v>
      </c>
      <c r="G39" s="12">
        <v>0</v>
      </c>
      <c r="H39" s="12">
        <v>20</v>
      </c>
      <c r="I39" s="12">
        <v>40</v>
      </c>
      <c r="J39" s="12">
        <v>16</v>
      </c>
      <c r="K39" s="12">
        <v>46</v>
      </c>
      <c r="L39" s="12">
        <v>18</v>
      </c>
      <c r="M39" s="12">
        <v>24</v>
      </c>
      <c r="N39" s="12">
        <v>0</v>
      </c>
      <c r="O39" s="12">
        <v>48.55</v>
      </c>
      <c r="P39" s="12"/>
      <c r="Q39" s="12">
        <v>20.75</v>
      </c>
      <c r="R39" s="12">
        <v>1.75</v>
      </c>
      <c r="S39" s="12">
        <v>13.83</v>
      </c>
      <c r="T39" s="12">
        <v>21</v>
      </c>
      <c r="U39" s="12">
        <v>16</v>
      </c>
      <c r="V39" s="12">
        <v>25</v>
      </c>
      <c r="W39" s="12">
        <v>0</v>
      </c>
      <c r="X39" s="12">
        <v>17</v>
      </c>
      <c r="Y39" s="12">
        <v>0</v>
      </c>
      <c r="Z39" s="12">
        <v>0</v>
      </c>
      <c r="AA39" s="12">
        <v>29.3</v>
      </c>
      <c r="AB39" s="12">
        <v>12</v>
      </c>
      <c r="AC39" s="12">
        <v>27</v>
      </c>
      <c r="AD39" s="12">
        <v>39</v>
      </c>
      <c r="AE39" s="12">
        <v>22</v>
      </c>
      <c r="AF39" s="12">
        <v>18</v>
      </c>
      <c r="AG39" s="12">
        <v>0</v>
      </c>
      <c r="AH39" s="12">
        <v>15</v>
      </c>
      <c r="AI39" s="12">
        <v>21.5</v>
      </c>
      <c r="AJ39" s="12">
        <v>0</v>
      </c>
      <c r="AK39" s="12">
        <v>0</v>
      </c>
      <c r="AL39" s="12">
        <v>26</v>
      </c>
      <c r="AM39" s="12">
        <v>11</v>
      </c>
      <c r="AN39" s="12">
        <v>18</v>
      </c>
      <c r="AO39" s="12"/>
      <c r="AP39" s="12"/>
    </row>
    <row r="40" spans="1:42">
      <c r="A40" s="500"/>
      <c r="B40" s="53" t="s">
        <v>143</v>
      </c>
      <c r="C40" s="12"/>
      <c r="D40" s="12">
        <v>0</v>
      </c>
      <c r="E40" s="2">
        <v>0</v>
      </c>
      <c r="F40" s="12">
        <v>16.25</v>
      </c>
      <c r="G40" s="12">
        <v>0</v>
      </c>
      <c r="H40" s="12">
        <v>0</v>
      </c>
      <c r="I40" s="12">
        <v>8.25</v>
      </c>
      <c r="J40" s="12">
        <v>0</v>
      </c>
      <c r="K40" s="12">
        <v>0</v>
      </c>
      <c r="L40" s="12">
        <v>0</v>
      </c>
      <c r="M40" s="12">
        <v>0</v>
      </c>
      <c r="N40" s="12">
        <v>0</v>
      </c>
      <c r="O40" s="12">
        <v>0</v>
      </c>
      <c r="P40" s="12"/>
      <c r="Q40" s="12">
        <v>0</v>
      </c>
      <c r="R40" s="12">
        <v>0</v>
      </c>
      <c r="S40" s="12">
        <v>12</v>
      </c>
      <c r="T40" s="12">
        <v>69.5</v>
      </c>
      <c r="U40" s="12">
        <v>0</v>
      </c>
      <c r="V40" s="12">
        <v>1.5</v>
      </c>
      <c r="W40" s="12">
        <v>0</v>
      </c>
      <c r="X40" s="12">
        <v>18.07</v>
      </c>
      <c r="Y40" s="12">
        <v>1</v>
      </c>
      <c r="Z40" s="12">
        <v>2</v>
      </c>
      <c r="AA40" s="12">
        <v>11</v>
      </c>
      <c r="AB40" s="12">
        <v>0</v>
      </c>
      <c r="AC40" s="12">
        <v>7</v>
      </c>
      <c r="AD40" s="12">
        <v>3.5</v>
      </c>
      <c r="AE40" s="12">
        <v>10</v>
      </c>
      <c r="AF40" s="12">
        <v>35.17</v>
      </c>
      <c r="AG40" s="12">
        <v>6</v>
      </c>
      <c r="AH40" s="12">
        <v>0</v>
      </c>
      <c r="AI40" s="12">
        <v>0</v>
      </c>
      <c r="AJ40" s="12">
        <v>0</v>
      </c>
      <c r="AK40" s="12">
        <v>48</v>
      </c>
      <c r="AL40" s="12">
        <v>4</v>
      </c>
      <c r="AM40" s="12">
        <v>9</v>
      </c>
      <c r="AN40" s="12">
        <v>10.5</v>
      </c>
      <c r="AO40" s="12"/>
      <c r="AP40" s="12"/>
    </row>
    <row r="41" spans="1:42">
      <c r="A41" s="500"/>
      <c r="B41" s="53" t="s">
        <v>144</v>
      </c>
      <c r="C41" s="12"/>
      <c r="D41" s="12">
        <v>40.92</v>
      </c>
      <c r="E41" s="12">
        <v>25.67</v>
      </c>
      <c r="F41" s="12">
        <v>251</v>
      </c>
      <c r="G41" s="12">
        <v>266.5</v>
      </c>
      <c r="H41" s="12">
        <v>379.9</v>
      </c>
      <c r="I41" s="12">
        <v>59</v>
      </c>
      <c r="J41" s="12">
        <v>72</v>
      </c>
      <c r="K41" s="12">
        <v>142.25</v>
      </c>
      <c r="L41" s="12">
        <v>27.75</v>
      </c>
      <c r="M41" s="12">
        <v>44.34</v>
      </c>
      <c r="N41" s="12">
        <v>70.490000000000009</v>
      </c>
      <c r="O41" s="12">
        <v>234.92</v>
      </c>
      <c r="P41" s="12"/>
      <c r="Q41" s="12">
        <v>367.33</v>
      </c>
      <c r="R41" s="12">
        <v>65.260000000000005</v>
      </c>
      <c r="S41" s="12">
        <v>31.25</v>
      </c>
      <c r="T41" s="12">
        <v>40.17</v>
      </c>
      <c r="U41" s="12">
        <v>34.31</v>
      </c>
      <c r="V41" s="12">
        <v>38.67</v>
      </c>
      <c r="W41" s="12">
        <v>170.45999999999998</v>
      </c>
      <c r="X41" s="12">
        <v>49.09</v>
      </c>
      <c r="Y41" s="12">
        <v>313.59000000000003</v>
      </c>
      <c r="Z41" s="12">
        <v>61.910000000000004</v>
      </c>
      <c r="AA41" s="12">
        <v>55.67</v>
      </c>
      <c r="AB41" s="12">
        <v>153.53</v>
      </c>
      <c r="AC41" s="12">
        <v>52</v>
      </c>
      <c r="AD41" s="12">
        <v>29.33</v>
      </c>
      <c r="AE41" s="12">
        <v>31.67</v>
      </c>
      <c r="AF41" s="12">
        <v>218.15</v>
      </c>
      <c r="AG41" s="12">
        <v>31.67</v>
      </c>
      <c r="AH41" s="12">
        <v>43.25</v>
      </c>
      <c r="AI41" s="12">
        <v>26.5</v>
      </c>
      <c r="AJ41" s="12">
        <v>120.58</v>
      </c>
      <c r="AK41" s="12">
        <v>120.05</v>
      </c>
      <c r="AL41" s="12">
        <v>33.83</v>
      </c>
      <c r="AM41" s="12">
        <v>46.93</v>
      </c>
      <c r="AN41" s="12">
        <v>42.809999999999995</v>
      </c>
      <c r="AO41" s="12"/>
      <c r="AP41" s="12"/>
    </row>
    <row r="42" spans="1:42" customFormat="1">
      <c r="A42" s="500"/>
      <c r="B42" s="53" t="s">
        <v>145</v>
      </c>
      <c r="C42" s="12"/>
      <c r="D42" s="12">
        <v>744</v>
      </c>
      <c r="E42" s="12">
        <v>672</v>
      </c>
      <c r="F42" s="12">
        <v>744</v>
      </c>
      <c r="G42" s="12">
        <v>720</v>
      </c>
      <c r="H42" s="12">
        <v>744</v>
      </c>
      <c r="I42" s="12">
        <v>720</v>
      </c>
      <c r="J42" s="12">
        <v>672</v>
      </c>
      <c r="K42" s="12">
        <v>720</v>
      </c>
      <c r="L42" s="12">
        <v>672</v>
      </c>
      <c r="M42" s="12">
        <v>684</v>
      </c>
      <c r="N42" s="12">
        <v>696</v>
      </c>
      <c r="O42" s="12">
        <v>720</v>
      </c>
      <c r="P42" s="12"/>
      <c r="Q42" s="12">
        <v>720</v>
      </c>
      <c r="R42" s="12">
        <v>660</v>
      </c>
      <c r="S42" s="12">
        <v>744</v>
      </c>
      <c r="T42" s="12">
        <v>720</v>
      </c>
      <c r="U42" s="12">
        <v>720</v>
      </c>
      <c r="V42" s="12">
        <v>720</v>
      </c>
      <c r="W42" s="12">
        <v>744</v>
      </c>
      <c r="X42" s="12">
        <v>744</v>
      </c>
      <c r="Y42" s="12">
        <v>720</v>
      </c>
      <c r="Z42" s="12">
        <v>744</v>
      </c>
      <c r="AA42" s="12">
        <v>720</v>
      </c>
      <c r="AB42" s="12">
        <v>744</v>
      </c>
      <c r="AC42" s="12">
        <v>744</v>
      </c>
      <c r="AD42" s="12">
        <v>672</v>
      </c>
      <c r="AE42" s="12">
        <v>744</v>
      </c>
      <c r="AF42" s="12">
        <v>720</v>
      </c>
      <c r="AG42" s="12">
        <v>744</v>
      </c>
      <c r="AH42" s="12">
        <v>720</v>
      </c>
      <c r="AI42" s="12">
        <v>744</v>
      </c>
      <c r="AJ42" s="12">
        <v>744</v>
      </c>
      <c r="AK42" s="12">
        <v>720</v>
      </c>
      <c r="AL42" s="12">
        <v>744</v>
      </c>
      <c r="AM42" s="12">
        <v>720</v>
      </c>
      <c r="AN42" s="12">
        <v>744</v>
      </c>
      <c r="AO42" s="12"/>
      <c r="AP42" s="12"/>
    </row>
    <row r="43" spans="1:42">
      <c r="A43" s="501"/>
      <c r="B43" s="53" t="s">
        <v>146</v>
      </c>
      <c r="C43" s="12"/>
      <c r="D43" s="171">
        <v>42.9</v>
      </c>
      <c r="E43" s="171">
        <v>35.394188205354737</v>
      </c>
      <c r="F43" s="171">
        <v>17.410022098177901</v>
      </c>
      <c r="G43" s="12">
        <v>2.2999999999999998</v>
      </c>
      <c r="H43" s="12">
        <v>50.52817382651898</v>
      </c>
      <c r="I43" s="12">
        <v>46.021384298723952</v>
      </c>
      <c r="J43" s="122">
        <v>49.337893499768924</v>
      </c>
      <c r="K43" s="150">
        <v>42.004348569507933</v>
      </c>
      <c r="L43" s="150">
        <v>23.214045691132707</v>
      </c>
      <c r="M43" s="12">
        <v>49.402209847293371</v>
      </c>
      <c r="N43" s="150">
        <v>43.33615519492453</v>
      </c>
      <c r="O43" s="171">
        <v>41.129278005649049</v>
      </c>
      <c r="P43" s="171"/>
      <c r="Q43" s="171">
        <v>17.810937858065245</v>
      </c>
      <c r="R43" s="171">
        <v>29.321960367996386</v>
      </c>
      <c r="S43" s="171">
        <v>38.528114027561308</v>
      </c>
      <c r="T43" s="164">
        <v>41.806241086738204</v>
      </c>
      <c r="U43" s="164">
        <v>39.010750725342689</v>
      </c>
      <c r="V43" s="164">
        <v>43.169747431764101</v>
      </c>
      <c r="W43" s="164">
        <v>41.436046242080337</v>
      </c>
      <c r="X43" s="164">
        <v>43.524053120562904</v>
      </c>
      <c r="Y43" s="164">
        <v>24.973363827043812</v>
      </c>
      <c r="Z43" s="164">
        <v>51.775161344851753</v>
      </c>
      <c r="AA43" s="164">
        <v>51.530474868090188</v>
      </c>
      <c r="AB43" s="164">
        <v>16.656716417910449</v>
      </c>
      <c r="AC43" s="164">
        <v>47.427321873231051</v>
      </c>
      <c r="AD43" s="164">
        <v>33.700000000000003</v>
      </c>
      <c r="AE43" s="164">
        <v>38.662412651864834</v>
      </c>
      <c r="AF43" s="164">
        <v>19.882710596827472</v>
      </c>
      <c r="AG43" s="164">
        <v>38.56982552567252</v>
      </c>
      <c r="AH43" s="164">
        <v>45.793493059629398</v>
      </c>
      <c r="AI43" s="164">
        <v>46.288189945448877</v>
      </c>
      <c r="AJ43" s="164">
        <v>40.4</v>
      </c>
      <c r="AK43" s="164">
        <v>19.081773334181271</v>
      </c>
      <c r="AL43" s="164">
        <v>32.54</v>
      </c>
      <c r="AM43" s="164">
        <v>55.614293412801246</v>
      </c>
      <c r="AN43" s="164">
        <v>40.11</v>
      </c>
      <c r="AO43" s="12"/>
      <c r="AP43" s="12"/>
    </row>
    <row r="44" spans="1:42">
      <c r="A44" s="496" t="s">
        <v>162</v>
      </c>
      <c r="B44" s="54" t="s">
        <v>147</v>
      </c>
      <c r="C44" s="8"/>
      <c r="D44" s="8">
        <f t="shared" ref="D44:O44" si="34">+D34</f>
        <v>0.92349462365591395</v>
      </c>
      <c r="E44" s="8">
        <f>+E34</f>
        <v>0.93650297619047596</v>
      </c>
      <c r="F44" s="8">
        <f>+F34</f>
        <v>0.64079301075268802</v>
      </c>
      <c r="G44" s="8">
        <f>+G34</f>
        <v>0.62986111111111098</v>
      </c>
      <c r="H44" s="8">
        <f t="shared" si="34"/>
        <v>0.46258064516128999</v>
      </c>
      <c r="I44" s="8">
        <f t="shared" si="34"/>
        <v>0.85104166666666703</v>
      </c>
      <c r="J44" s="8">
        <f t="shared" si="34"/>
        <v>0.86944642857142895</v>
      </c>
      <c r="K44" s="8">
        <f t="shared" si="34"/>
        <v>0.73854166666666676</v>
      </c>
      <c r="L44" s="8">
        <f t="shared" si="34"/>
        <v>0.9319196428571429</v>
      </c>
      <c r="M44" s="8">
        <f>+M34</f>
        <v>0.9000877192982456</v>
      </c>
      <c r="N44" s="8">
        <f t="shared" si="34"/>
        <v>0.89872126436781619</v>
      </c>
      <c r="O44" s="8">
        <f t="shared" si="34"/>
        <v>0.60629166666666667</v>
      </c>
      <c r="P44" s="8"/>
      <c r="Q44" s="8">
        <f t="shared" ref="Q44:AG44" si="35">+Q34</f>
        <v>0.46100000000000002</v>
      </c>
      <c r="R44" s="8">
        <f t="shared" si="35"/>
        <v>0.89846969696969703</v>
      </c>
      <c r="S44" s="8">
        <f t="shared" si="35"/>
        <v>0.92327956989247295</v>
      </c>
      <c r="T44" s="8">
        <f t="shared" si="35"/>
        <v>0.81851388888888887</v>
      </c>
      <c r="U44" s="8">
        <f t="shared" si="35"/>
        <v>0.93012499999999998</v>
      </c>
      <c r="V44" s="8">
        <f t="shared" si="35"/>
        <v>0.909486111111111</v>
      </c>
      <c r="W44" s="8">
        <f t="shared" si="35"/>
        <v>0.77088709677419365</v>
      </c>
      <c r="X44" s="8">
        <f t="shared" si="35"/>
        <v>0.88688172043010771</v>
      </c>
      <c r="Y44" s="8">
        <f t="shared" si="35"/>
        <v>0.5630694444444444</v>
      </c>
      <c r="Z44" s="8">
        <f t="shared" si="35"/>
        <v>0.91409946236559148</v>
      </c>
      <c r="AA44" s="8">
        <f t="shared" si="35"/>
        <v>0.8667083333333333</v>
      </c>
      <c r="AB44" s="8">
        <f t="shared" si="35"/>
        <v>0.77751344086021523</v>
      </c>
      <c r="AC44" s="8">
        <f t="shared" si="35"/>
        <v>0.88440860215053796</v>
      </c>
      <c r="AD44" s="8">
        <f t="shared" si="35"/>
        <v>0.89311011904761906</v>
      </c>
      <c r="AE44" s="8">
        <f t="shared" si="35"/>
        <v>0.91442204301075269</v>
      </c>
      <c r="AF44" s="8">
        <f t="shared" si="35"/>
        <v>0.62316666666666665</v>
      </c>
      <c r="AG44" s="8">
        <f t="shared" si="35"/>
        <v>0.94936827956989267</v>
      </c>
      <c r="AH44" s="8">
        <f>+AH34</f>
        <v>0.91909722222222223</v>
      </c>
      <c r="AI44" s="8">
        <f>+AI34</f>
        <v>0.93548387096774188</v>
      </c>
      <c r="AJ44" s="8">
        <f>+AJ34</f>
        <v>0.83793010752688202</v>
      </c>
      <c r="AK44" s="8">
        <f>+AK34</f>
        <v>0.76659722222222226</v>
      </c>
      <c r="AL44" s="8">
        <f>+AL34</f>
        <v>0.91420698924731203</v>
      </c>
      <c r="AM44" s="8">
        <f t="shared" ref="AM44:AN44" si="36">+AM34</f>
        <v>0.90704166666666652</v>
      </c>
      <c r="AN44" s="8">
        <f t="shared" si="36"/>
        <v>0.90415322580645197</v>
      </c>
      <c r="AO44" s="8"/>
      <c r="AP44" s="8"/>
    </row>
    <row r="45" spans="1:42">
      <c r="A45" s="497"/>
      <c r="B45" s="54" t="s">
        <v>148</v>
      </c>
      <c r="C45" s="8"/>
      <c r="D45" s="8">
        <f t="shared" ref="D45:O45" si="37">+D39/D42</f>
        <v>2.1505376344086023E-2</v>
      </c>
      <c r="E45" s="8">
        <f>+E39/E42</f>
        <v>2.5297619047619048E-2</v>
      </c>
      <c r="F45" s="8">
        <f>+F39/F42</f>
        <v>0</v>
      </c>
      <c r="G45" s="8">
        <f>+G39/G42</f>
        <v>0</v>
      </c>
      <c r="H45" s="8">
        <f t="shared" si="37"/>
        <v>2.6881720430107527E-2</v>
      </c>
      <c r="I45" s="8">
        <f t="shared" si="37"/>
        <v>5.5555555555555552E-2</v>
      </c>
      <c r="J45" s="8">
        <f t="shared" si="37"/>
        <v>2.3809523809523808E-2</v>
      </c>
      <c r="K45" s="8">
        <f t="shared" si="37"/>
        <v>6.3888888888888884E-2</v>
      </c>
      <c r="L45" s="8">
        <f>+L39/L42</f>
        <v>2.6785714285714284E-2</v>
      </c>
      <c r="M45" s="8">
        <f>+M39/M42</f>
        <v>3.5087719298245612E-2</v>
      </c>
      <c r="N45" s="8">
        <f>+N39/N42</f>
        <v>0</v>
      </c>
      <c r="O45" s="8">
        <f t="shared" si="37"/>
        <v>6.7430555555555549E-2</v>
      </c>
      <c r="P45" s="8"/>
      <c r="Q45" s="8">
        <f t="shared" ref="Q45:AG45" si="38">+Q39/Q42</f>
        <v>2.8819444444444446E-2</v>
      </c>
      <c r="R45" s="8">
        <f t="shared" si="38"/>
        <v>2.6515151515151517E-3</v>
      </c>
      <c r="S45" s="8">
        <f t="shared" si="38"/>
        <v>1.8588709677419355E-2</v>
      </c>
      <c r="T45" s="8">
        <f t="shared" si="38"/>
        <v>2.9166666666666667E-2</v>
      </c>
      <c r="U45" s="8">
        <f t="shared" si="38"/>
        <v>2.2222222222222223E-2</v>
      </c>
      <c r="V45" s="8">
        <f t="shared" si="38"/>
        <v>3.4722222222222224E-2</v>
      </c>
      <c r="W45" s="8">
        <f t="shared" si="38"/>
        <v>0</v>
      </c>
      <c r="X45" s="8">
        <f t="shared" si="38"/>
        <v>2.2849462365591398E-2</v>
      </c>
      <c r="Y45" s="8">
        <f t="shared" si="38"/>
        <v>0</v>
      </c>
      <c r="Z45" s="8">
        <f t="shared" si="38"/>
        <v>0</v>
      </c>
      <c r="AA45" s="8">
        <f t="shared" si="38"/>
        <v>4.0694444444444443E-2</v>
      </c>
      <c r="AB45" s="8">
        <f t="shared" si="38"/>
        <v>1.6129032258064516E-2</v>
      </c>
      <c r="AC45" s="8">
        <f t="shared" si="38"/>
        <v>3.6290322580645164E-2</v>
      </c>
      <c r="AD45" s="8">
        <f t="shared" si="38"/>
        <v>5.8035714285714288E-2</v>
      </c>
      <c r="AE45" s="8">
        <f t="shared" si="38"/>
        <v>2.9569892473118281E-2</v>
      </c>
      <c r="AF45" s="8">
        <f t="shared" si="38"/>
        <v>2.5000000000000001E-2</v>
      </c>
      <c r="AG45" s="8">
        <f t="shared" si="38"/>
        <v>0</v>
      </c>
      <c r="AH45" s="8">
        <f>+AH39/AH42</f>
        <v>2.0833333333333332E-2</v>
      </c>
      <c r="AI45" s="8">
        <f>+AI39/AI42</f>
        <v>2.889784946236559E-2</v>
      </c>
      <c r="AJ45" s="8">
        <f>+AJ39/AJ42</f>
        <v>0</v>
      </c>
      <c r="AK45" s="8">
        <f>+AK39/AK42</f>
        <v>0</v>
      </c>
      <c r="AL45" s="8">
        <f>+AL39/AL42</f>
        <v>3.4946236559139782E-2</v>
      </c>
      <c r="AM45" s="8">
        <f t="shared" ref="AM45:AN45" si="39">+AM39/AM42</f>
        <v>1.5277777777777777E-2</v>
      </c>
      <c r="AN45" s="8">
        <f t="shared" si="39"/>
        <v>2.4193548387096774E-2</v>
      </c>
      <c r="AO45" s="8"/>
      <c r="AP45" s="8"/>
    </row>
    <row r="46" spans="1:42">
      <c r="A46" s="497"/>
      <c r="B46" s="54" t="s">
        <v>149</v>
      </c>
      <c r="C46" s="8"/>
      <c r="D46" s="8">
        <f t="shared" ref="D46:O46" si="40">+D40/D42</f>
        <v>0</v>
      </c>
      <c r="E46" s="8">
        <f>+E40/E42</f>
        <v>0</v>
      </c>
      <c r="F46" s="8">
        <f>+F40/F42</f>
        <v>2.1841397849462367E-2</v>
      </c>
      <c r="G46" s="8">
        <f>+G40/G42</f>
        <v>0</v>
      </c>
      <c r="H46" s="8">
        <f t="shared" si="40"/>
        <v>0</v>
      </c>
      <c r="I46" s="8">
        <f t="shared" si="40"/>
        <v>1.1458333333333333E-2</v>
      </c>
      <c r="J46" s="8">
        <f t="shared" si="40"/>
        <v>0</v>
      </c>
      <c r="K46" s="8">
        <f t="shared" si="40"/>
        <v>0</v>
      </c>
      <c r="L46" s="8">
        <f>+L40/L42</f>
        <v>0</v>
      </c>
      <c r="M46" s="8">
        <f>+M40/M42</f>
        <v>0</v>
      </c>
      <c r="N46" s="8">
        <f>+N40/N42</f>
        <v>0</v>
      </c>
      <c r="O46" s="8">
        <f t="shared" si="40"/>
        <v>0</v>
      </c>
      <c r="P46" s="8"/>
      <c r="Q46" s="8">
        <f t="shared" ref="Q46:AG46" si="41">+Q40/Q42</f>
        <v>0</v>
      </c>
      <c r="R46" s="8">
        <f t="shared" si="41"/>
        <v>0</v>
      </c>
      <c r="S46" s="8">
        <f t="shared" si="41"/>
        <v>1.6129032258064516E-2</v>
      </c>
      <c r="T46" s="8">
        <f t="shared" si="41"/>
        <v>9.6527777777777782E-2</v>
      </c>
      <c r="U46" s="8">
        <f t="shared" si="41"/>
        <v>0</v>
      </c>
      <c r="V46" s="8">
        <f t="shared" si="41"/>
        <v>2.0833333333333333E-3</v>
      </c>
      <c r="W46" s="8">
        <f t="shared" si="41"/>
        <v>0</v>
      </c>
      <c r="X46" s="8">
        <f t="shared" si="41"/>
        <v>2.4287634408602151E-2</v>
      </c>
      <c r="Y46" s="8">
        <f t="shared" si="41"/>
        <v>1.3888888888888889E-3</v>
      </c>
      <c r="Z46" s="8">
        <f t="shared" si="41"/>
        <v>2.6881720430107529E-3</v>
      </c>
      <c r="AA46" s="8">
        <f t="shared" si="41"/>
        <v>1.5277777777777777E-2</v>
      </c>
      <c r="AB46" s="8">
        <f t="shared" si="41"/>
        <v>0</v>
      </c>
      <c r="AC46" s="8">
        <f t="shared" si="41"/>
        <v>9.4086021505376347E-3</v>
      </c>
      <c r="AD46" s="8">
        <f t="shared" si="41"/>
        <v>5.208333333333333E-3</v>
      </c>
      <c r="AE46" s="8">
        <f t="shared" si="41"/>
        <v>1.3440860215053764E-2</v>
      </c>
      <c r="AF46" s="8">
        <f t="shared" si="41"/>
        <v>4.8847222222222222E-2</v>
      </c>
      <c r="AG46" s="8">
        <f t="shared" si="41"/>
        <v>8.0645161290322578E-3</v>
      </c>
      <c r="AH46" s="8">
        <f>+AH40/AH42</f>
        <v>0</v>
      </c>
      <c r="AI46" s="8">
        <f>+AI40/AI42</f>
        <v>0</v>
      </c>
      <c r="AJ46" s="8">
        <f>+AJ40/AJ42</f>
        <v>0</v>
      </c>
      <c r="AK46" s="8">
        <f>+AK40/AK42</f>
        <v>6.6666666666666666E-2</v>
      </c>
      <c r="AL46" s="8">
        <f>+AL40/AL42</f>
        <v>5.3763440860215058E-3</v>
      </c>
      <c r="AM46" s="8">
        <f t="shared" ref="AM46:AN46" si="42">+AM40/AM42</f>
        <v>1.2500000000000001E-2</v>
      </c>
      <c r="AN46" s="8">
        <f t="shared" si="42"/>
        <v>1.4112903225806451E-2</v>
      </c>
      <c r="AO46" s="8"/>
      <c r="AP46" s="8"/>
    </row>
    <row r="47" spans="1:42">
      <c r="A47" s="497"/>
      <c r="B47" s="54" t="s">
        <v>150</v>
      </c>
      <c r="C47" s="8"/>
      <c r="D47" s="8">
        <f t="shared" ref="D47:O47" si="43">+D41/D42</f>
        <v>5.5E-2</v>
      </c>
      <c r="E47" s="8">
        <f>+E41/E42</f>
        <v>3.8199404761904768E-2</v>
      </c>
      <c r="F47" s="8">
        <f>+F41/F42</f>
        <v>0.33736559139784944</v>
      </c>
      <c r="G47" s="8">
        <f>+G41/G42</f>
        <v>0.37013888888888891</v>
      </c>
      <c r="H47" s="8">
        <f t="shared" si="43"/>
        <v>0.51061827956989247</v>
      </c>
      <c r="I47" s="8">
        <f t="shared" si="43"/>
        <v>8.1944444444444445E-2</v>
      </c>
      <c r="J47" s="8">
        <f t="shared" si="43"/>
        <v>0.10714285714285714</v>
      </c>
      <c r="K47" s="8">
        <f t="shared" si="43"/>
        <v>0.19756944444444444</v>
      </c>
      <c r="L47" s="8">
        <f>+L41/L42</f>
        <v>4.1294642857142856E-2</v>
      </c>
      <c r="M47" s="8">
        <f>+M41/M42</f>
        <v>6.4824561403508771E-2</v>
      </c>
      <c r="N47" s="8">
        <f>+N41/N42</f>
        <v>0.10127873563218392</v>
      </c>
      <c r="O47" s="8">
        <f t="shared" si="43"/>
        <v>0.32627777777777778</v>
      </c>
      <c r="P47" s="8"/>
      <c r="Q47" s="8">
        <f t="shared" ref="Q47:AG47" si="44">+Q41/Q42</f>
        <v>0.51018055555555553</v>
      </c>
      <c r="R47" s="8">
        <f t="shared" si="44"/>
        <v>9.8878787878787885E-2</v>
      </c>
      <c r="S47" s="8">
        <f t="shared" si="44"/>
        <v>4.2002688172043008E-2</v>
      </c>
      <c r="T47" s="8">
        <f t="shared" si="44"/>
        <v>5.579166666666667E-2</v>
      </c>
      <c r="U47" s="8">
        <f t="shared" si="44"/>
        <v>4.765277777777778E-2</v>
      </c>
      <c r="V47" s="8">
        <f t="shared" si="44"/>
        <v>5.3708333333333337E-2</v>
      </c>
      <c r="W47" s="8">
        <f t="shared" si="44"/>
        <v>0.22911290322580644</v>
      </c>
      <c r="X47" s="8">
        <f t="shared" si="44"/>
        <v>6.5981182795698923E-2</v>
      </c>
      <c r="Y47" s="8">
        <f t="shared" si="44"/>
        <v>0.43554166666666672</v>
      </c>
      <c r="Z47" s="8">
        <f t="shared" si="44"/>
        <v>8.3212365591397858E-2</v>
      </c>
      <c r="AA47" s="8">
        <f t="shared" si="44"/>
        <v>7.7319444444444441E-2</v>
      </c>
      <c r="AB47" s="8">
        <f t="shared" si="44"/>
        <v>0.20635752688172043</v>
      </c>
      <c r="AC47" s="8">
        <f t="shared" si="44"/>
        <v>6.9892473118279563E-2</v>
      </c>
      <c r="AD47" s="8">
        <f t="shared" si="44"/>
        <v>4.3645833333333328E-2</v>
      </c>
      <c r="AE47" s="8">
        <f t="shared" si="44"/>
        <v>4.2567204301075273E-2</v>
      </c>
      <c r="AF47" s="8">
        <f t="shared" si="44"/>
        <v>0.30298611111111112</v>
      </c>
      <c r="AG47" s="8">
        <f t="shared" si="44"/>
        <v>4.2567204301075273E-2</v>
      </c>
      <c r="AH47" s="8">
        <f>+AH41/AH42</f>
        <v>6.0069444444444446E-2</v>
      </c>
      <c r="AI47" s="8">
        <f>+AI41/AI42</f>
        <v>3.5618279569892476E-2</v>
      </c>
      <c r="AJ47" s="8">
        <f>+AJ41/AJ42</f>
        <v>0.16206989247311829</v>
      </c>
      <c r="AK47" s="8">
        <f>+AK41/AK42</f>
        <v>0.16673611111111111</v>
      </c>
      <c r="AL47" s="8">
        <f>+AL41/AL42</f>
        <v>4.5470430107526882E-2</v>
      </c>
      <c r="AM47" s="8">
        <f t="shared" ref="AM47:AN47" si="45">+AM41/AM42</f>
        <v>6.5180555555555561E-2</v>
      </c>
      <c r="AN47" s="8">
        <f t="shared" si="45"/>
        <v>5.7540322580645155E-2</v>
      </c>
      <c r="AO47" s="8"/>
      <c r="AP47" s="8"/>
    </row>
    <row r="48" spans="1:42" customFormat="1">
      <c r="A48" s="498"/>
      <c r="B48" s="54" t="s">
        <v>60</v>
      </c>
      <c r="C48" s="9"/>
      <c r="D48" s="9">
        <f t="shared" ref="D48:O48" si="46">SUM(D44:D47)</f>
        <v>1</v>
      </c>
      <c r="E48" s="9">
        <f>SUM(E44:E47)</f>
        <v>0.99999999999999978</v>
      </c>
      <c r="F48" s="9">
        <f>SUM(F44:F47)</f>
        <v>0.99999999999999978</v>
      </c>
      <c r="G48" s="9">
        <f>SUM(G44:G47)</f>
        <v>0.99999999999999989</v>
      </c>
      <c r="H48" s="9">
        <f t="shared" si="46"/>
        <v>1.00008064516129</v>
      </c>
      <c r="I48" s="9">
        <f t="shared" si="46"/>
        <v>1.0000000000000004</v>
      </c>
      <c r="J48" s="9">
        <f t="shared" si="46"/>
        <v>1.0003988095238099</v>
      </c>
      <c r="K48" s="9">
        <f t="shared" si="46"/>
        <v>1</v>
      </c>
      <c r="L48" s="9">
        <f>SUM(L44:L47)</f>
        <v>1</v>
      </c>
      <c r="M48" s="9">
        <f>SUM(M44:M47)</f>
        <v>1</v>
      </c>
      <c r="N48" s="9">
        <f>SUM(N44:N47)</f>
        <v>1</v>
      </c>
      <c r="O48" s="9">
        <f t="shared" si="46"/>
        <v>1</v>
      </c>
      <c r="P48" s="9"/>
      <c r="Q48" s="9">
        <f t="shared" ref="Q48:AE48" si="47">SUM(Q44:Q47)</f>
        <v>1</v>
      </c>
      <c r="R48" s="9">
        <f t="shared" si="47"/>
        <v>1</v>
      </c>
      <c r="S48" s="9">
        <f t="shared" si="47"/>
        <v>0.99999999999999978</v>
      </c>
      <c r="T48" s="9">
        <f t="shared" si="47"/>
        <v>1</v>
      </c>
      <c r="U48" s="9">
        <f t="shared" si="47"/>
        <v>1</v>
      </c>
      <c r="V48" s="9">
        <f t="shared" si="47"/>
        <v>0.99999999999999989</v>
      </c>
      <c r="W48" s="9">
        <f t="shared" si="47"/>
        <v>1</v>
      </c>
      <c r="X48" s="9">
        <f t="shared" si="47"/>
        <v>1.0000000000000002</v>
      </c>
      <c r="Y48" s="9">
        <f t="shared" si="47"/>
        <v>1</v>
      </c>
      <c r="Z48" s="9">
        <f t="shared" si="47"/>
        <v>1</v>
      </c>
      <c r="AA48" s="9">
        <f t="shared" si="47"/>
        <v>1</v>
      </c>
      <c r="AB48" s="9">
        <f t="shared" si="47"/>
        <v>1.0000000000000002</v>
      </c>
      <c r="AC48" s="9">
        <f t="shared" si="47"/>
        <v>1.0000000000000002</v>
      </c>
      <c r="AD48" s="9">
        <f t="shared" si="47"/>
        <v>1</v>
      </c>
      <c r="AE48" s="9">
        <f t="shared" si="47"/>
        <v>1</v>
      </c>
      <c r="AF48" s="9">
        <f t="shared" ref="AF48:AK48" si="48">SUM(AF44:AF47)</f>
        <v>1</v>
      </c>
      <c r="AG48" s="9">
        <f t="shared" si="48"/>
        <v>1.0000000000000002</v>
      </c>
      <c r="AH48" s="9">
        <f t="shared" si="48"/>
        <v>1</v>
      </c>
      <c r="AI48" s="9">
        <f t="shared" si="48"/>
        <v>1</v>
      </c>
      <c r="AJ48" s="9">
        <f t="shared" si="48"/>
        <v>1.0000000000000002</v>
      </c>
      <c r="AK48" s="9">
        <f t="shared" si="48"/>
        <v>1</v>
      </c>
      <c r="AL48" s="9">
        <f t="shared" ref="AL48" si="49">SUM(AL44:AL47)</f>
        <v>1.0000000000000002</v>
      </c>
      <c r="AM48" s="9">
        <f t="shared" ref="AM48:AN48" si="50">SUM(AM44:AM47)</f>
        <v>0.99999999999999978</v>
      </c>
      <c r="AN48" s="9">
        <f t="shared" si="50"/>
        <v>1.0000000000000004</v>
      </c>
      <c r="AO48" s="9"/>
      <c r="AP48" s="9"/>
    </row>
    <row r="49" spans="1:42">
      <c r="A49" s="10" t="s">
        <v>79</v>
      </c>
      <c r="B49" s="29"/>
      <c r="C49" s="32" t="s">
        <v>167</v>
      </c>
      <c r="D49" s="237">
        <v>44197</v>
      </c>
      <c r="E49" s="237">
        <v>44228</v>
      </c>
      <c r="F49" s="237">
        <v>44256</v>
      </c>
      <c r="G49" s="237">
        <v>44287</v>
      </c>
      <c r="H49" s="237">
        <v>44317</v>
      </c>
      <c r="I49" s="237">
        <v>44348</v>
      </c>
      <c r="J49" s="237">
        <v>44378</v>
      </c>
      <c r="K49" s="237">
        <v>44409</v>
      </c>
      <c r="L49" s="237">
        <v>44440</v>
      </c>
      <c r="M49" s="237">
        <v>44470</v>
      </c>
      <c r="N49" s="237">
        <v>44501</v>
      </c>
      <c r="O49" s="237">
        <v>44531</v>
      </c>
      <c r="P49" s="237" t="s">
        <v>229</v>
      </c>
      <c r="Q49" s="237">
        <v>44562</v>
      </c>
      <c r="R49" s="237">
        <v>44593</v>
      </c>
      <c r="S49" s="237">
        <v>44621</v>
      </c>
      <c r="T49" s="237">
        <v>44652</v>
      </c>
      <c r="U49" s="237">
        <v>44682</v>
      </c>
      <c r="V49" s="237">
        <v>44713</v>
      </c>
      <c r="W49" s="237">
        <v>44743</v>
      </c>
      <c r="X49" s="237">
        <v>44774</v>
      </c>
      <c r="Y49" s="237">
        <v>44805</v>
      </c>
      <c r="Z49" s="237">
        <v>44835</v>
      </c>
      <c r="AA49" s="237">
        <v>44866</v>
      </c>
      <c r="AB49" s="237">
        <v>44896</v>
      </c>
      <c r="AC49" s="237">
        <v>44927</v>
      </c>
      <c r="AD49" s="237">
        <v>44958</v>
      </c>
      <c r="AE49" s="237">
        <v>44986</v>
      </c>
      <c r="AF49" s="237">
        <v>45017</v>
      </c>
      <c r="AG49" s="237">
        <v>45047</v>
      </c>
      <c r="AH49" s="237">
        <v>45078</v>
      </c>
      <c r="AI49" s="237">
        <v>45108</v>
      </c>
      <c r="AJ49" s="237">
        <v>45139</v>
      </c>
      <c r="AK49" s="237">
        <v>45170</v>
      </c>
      <c r="AL49" s="237">
        <v>45200</v>
      </c>
      <c r="AM49" s="237">
        <v>45231</v>
      </c>
      <c r="AN49" s="237">
        <v>45261</v>
      </c>
      <c r="AO49" s="32" t="s">
        <v>311</v>
      </c>
      <c r="AP49" s="1" t="s">
        <v>119</v>
      </c>
    </row>
    <row r="50" spans="1:42">
      <c r="A50" s="502" t="s">
        <v>20</v>
      </c>
      <c r="B50" s="28" t="s">
        <v>16</v>
      </c>
      <c r="C50" s="3">
        <v>0.9460142857142857</v>
      </c>
      <c r="D50" s="169">
        <v>0.74229999999999996</v>
      </c>
      <c r="E50" s="169">
        <v>0.66235119047619095</v>
      </c>
      <c r="F50" s="169">
        <v>0.53797043010752699</v>
      </c>
      <c r="G50" s="202">
        <v>0.49796666666667</v>
      </c>
      <c r="H50" s="3">
        <v>0.79490591397849497</v>
      </c>
      <c r="I50" s="3">
        <v>0.89444444444444404</v>
      </c>
      <c r="J50" s="123">
        <v>0.78608630952380898</v>
      </c>
      <c r="K50" s="151">
        <v>0.90798611111111116</v>
      </c>
      <c r="L50" s="151">
        <v>0.92389880952380954</v>
      </c>
      <c r="M50" s="3">
        <v>0.64252923976608189</v>
      </c>
      <c r="N50" s="151">
        <v>0.8941522988505749</v>
      </c>
      <c r="O50" s="169">
        <v>0.86238888888888876</v>
      </c>
      <c r="P50" s="169">
        <v>0.85506175328554346</v>
      </c>
      <c r="Q50" s="169">
        <v>0.66870833333333335</v>
      </c>
      <c r="R50" s="169">
        <v>0.89066666666666672</v>
      </c>
      <c r="S50" s="169">
        <v>0.87712365591397801</v>
      </c>
      <c r="T50" s="160">
        <v>0.91168055555555549</v>
      </c>
      <c r="U50" s="160">
        <v>0.90508333333333324</v>
      </c>
      <c r="V50" s="160">
        <v>0.86862499999999998</v>
      </c>
      <c r="W50" s="160">
        <v>0.86928763440860213</v>
      </c>
      <c r="X50" s="160">
        <v>0.84779569892473117</v>
      </c>
      <c r="Y50" s="160">
        <v>0.83668055555555554</v>
      </c>
      <c r="Z50" s="160">
        <v>0.79100806451612893</v>
      </c>
      <c r="AA50" s="160">
        <v>0.87986111111111109</v>
      </c>
      <c r="AB50" s="160">
        <v>0.91422043010752685</v>
      </c>
      <c r="AC50" s="160">
        <v>0.84010752688172097</v>
      </c>
      <c r="AD50" s="160">
        <v>0.89620535714285698</v>
      </c>
      <c r="AE50" s="160">
        <v>0.86899193548387088</v>
      </c>
      <c r="AF50" s="160">
        <v>0.75524999999999987</v>
      </c>
      <c r="AG50" s="160">
        <v>0.89314516129032251</v>
      </c>
      <c r="AH50" s="160">
        <v>0.92291666666666672</v>
      </c>
      <c r="AI50" s="160">
        <v>0.90280913978494626</v>
      </c>
      <c r="AJ50" s="160">
        <v>0.87436827956989205</v>
      </c>
      <c r="AK50" s="160">
        <v>0.91006944444444438</v>
      </c>
      <c r="AL50" s="160">
        <v>0.84946236559139798</v>
      </c>
      <c r="AM50" s="160">
        <v>0.9060138888888889</v>
      </c>
      <c r="AN50" s="160">
        <v>0.92029569892473095</v>
      </c>
      <c r="AO50" s="4">
        <f>AVERAGE(AC50:AN50)</f>
        <v>0.87830295538914493</v>
      </c>
      <c r="AP50" s="3">
        <v>0.85</v>
      </c>
    </row>
    <row r="51" spans="1:42">
      <c r="A51" s="503"/>
      <c r="B51" s="28" t="s">
        <v>17</v>
      </c>
      <c r="C51" s="3">
        <v>0.2774571428571429</v>
      </c>
      <c r="D51" s="169">
        <v>6.2819956616052094E-2</v>
      </c>
      <c r="E51" s="169">
        <v>7.9784756508540097E-2</v>
      </c>
      <c r="F51" s="169">
        <v>7.0273362730251199E-2</v>
      </c>
      <c r="G51" s="202">
        <v>4.9961520429555803E-3</v>
      </c>
      <c r="H51" s="3">
        <v>9.4036614195957505E-2</v>
      </c>
      <c r="I51" s="3">
        <v>7.8668205989390297E-2</v>
      </c>
      <c r="J51" s="123">
        <v>0.101440045669742</v>
      </c>
      <c r="K51" s="151">
        <v>8.4336888174779093E-2</v>
      </c>
      <c r="L51" s="151">
        <v>7.3010200767446354E-2</v>
      </c>
      <c r="M51" s="3">
        <v>6.5086316250919055E-2</v>
      </c>
      <c r="N51" s="151">
        <v>7.9331928686621561E-2</v>
      </c>
      <c r="O51" s="169">
        <v>6.7133509991261192E-2</v>
      </c>
      <c r="P51" s="169">
        <v>7.1746227522697367E-2</v>
      </c>
      <c r="Q51" s="169">
        <v>8.9818656254632076E-2</v>
      </c>
      <c r="R51" s="169">
        <v>0.10148137679959049</v>
      </c>
      <c r="S51" s="169">
        <v>7.5169370342016803E-2</v>
      </c>
      <c r="T51" s="161">
        <v>8.8316932781577775E-2</v>
      </c>
      <c r="U51" s="161">
        <v>8.8368546029066922E-2</v>
      </c>
      <c r="V51" s="161">
        <v>0.109942945171668</v>
      </c>
      <c r="W51" s="161">
        <v>7.6867354089828588E-2</v>
      </c>
      <c r="X51" s="161">
        <v>4.9036830116431743E-2</v>
      </c>
      <c r="Y51" s="161">
        <v>3.8543515532568323E-2</v>
      </c>
      <c r="Z51" s="161">
        <v>6.289245426511797E-2</v>
      </c>
      <c r="AA51" s="161">
        <v>5.3881158728195946E-2</v>
      </c>
      <c r="AB51" s="161">
        <v>2.6635590161673699E-2</v>
      </c>
      <c r="AC51" s="161">
        <v>6.5584127199507E-2</v>
      </c>
      <c r="AD51" s="161">
        <v>8.7910462781581794E-2</v>
      </c>
      <c r="AE51" s="161">
        <v>0.10701397546681908</v>
      </c>
      <c r="AF51" s="161">
        <v>8.690411647035802E-2</v>
      </c>
      <c r="AG51" s="161">
        <v>8.261870732969015E-2</v>
      </c>
      <c r="AH51" s="161">
        <v>9.404614109586977E-2</v>
      </c>
      <c r="AI51" s="161">
        <v>6.6049209586389671E-2</v>
      </c>
      <c r="AJ51" s="161">
        <v>0.111639231572656</v>
      </c>
      <c r="AK51" s="161">
        <v>7.938037379414635E-2</v>
      </c>
      <c r="AL51" s="161">
        <v>9.7030000302430294E-2</v>
      </c>
      <c r="AM51" s="161">
        <v>8.1977626926261107E-2</v>
      </c>
      <c r="AN51" s="161">
        <v>0.11522749378731501</v>
      </c>
      <c r="AO51" s="4">
        <f>AVERAGE(AC51:AN51)</f>
        <v>8.9615122192752014E-2</v>
      </c>
      <c r="AP51" s="3">
        <v>0.2</v>
      </c>
    </row>
    <row r="52" spans="1:42">
      <c r="A52" s="503"/>
      <c r="B52" s="28" t="s">
        <v>18</v>
      </c>
      <c r="C52" s="5">
        <v>8.0842857142857145</v>
      </c>
      <c r="D52" s="134">
        <v>9.0500000000000007</v>
      </c>
      <c r="E52" s="134">
        <v>4.4390243902439019</v>
      </c>
      <c r="F52" s="134">
        <v>3.515864179097882</v>
      </c>
      <c r="G52" s="193">
        <v>0.89556025369978853</v>
      </c>
      <c r="H52" s="5">
        <v>6.9517742502039024</v>
      </c>
      <c r="I52" s="5">
        <v>3.8971018967051809</v>
      </c>
      <c r="J52" s="122">
        <v>8.9309506875069022</v>
      </c>
      <c r="K52" s="122">
        <v>3.9382314745901312</v>
      </c>
      <c r="L52" s="122">
        <v>4.1208284771342498</v>
      </c>
      <c r="M52" s="5">
        <v>1.9069856752744279</v>
      </c>
      <c r="N52" s="122">
        <v>4.9370639179545197</v>
      </c>
      <c r="O52" s="134">
        <v>1.9849780487511377</v>
      </c>
      <c r="P52" s="134">
        <v>3.6340946240768601</v>
      </c>
      <c r="Q52" s="134">
        <v>5.4056235533647135</v>
      </c>
      <c r="R52" s="134">
        <v>5.4231647761701156</v>
      </c>
      <c r="S52" s="134">
        <v>2.5817909314628054</v>
      </c>
      <c r="T52" s="150">
        <v>4.45939368055042</v>
      </c>
      <c r="U52" s="150">
        <v>5.7586246705301747</v>
      </c>
      <c r="V52" s="150">
        <v>4.5839611559875282</v>
      </c>
      <c r="W52" s="150">
        <v>2.9243506622115669</v>
      </c>
      <c r="X52" s="150">
        <v>3.0930470964240486</v>
      </c>
      <c r="Y52" s="150">
        <v>1.1056666281892611</v>
      </c>
      <c r="Z52" s="150">
        <v>2.8471414045818904</v>
      </c>
      <c r="AA52" s="150">
        <v>3.4133714054312128</v>
      </c>
      <c r="AB52" s="150">
        <v>2.0129995240185798</v>
      </c>
      <c r="AC52" s="150">
        <v>3.726609351343622</v>
      </c>
      <c r="AD52" s="150">
        <v>6.6180095262759568</v>
      </c>
      <c r="AE52" s="150">
        <v>3.2946545504077398</v>
      </c>
      <c r="AF52" s="150">
        <v>5.2507467171390312</v>
      </c>
      <c r="AG52" s="150">
        <v>3.4312581887861939</v>
      </c>
      <c r="AH52" s="150">
        <v>5.2078050631837884</v>
      </c>
      <c r="AI52" s="150">
        <v>2.3349786098464254</v>
      </c>
      <c r="AJ52" s="150">
        <v>6.0520557762466716</v>
      </c>
      <c r="AK52" s="150">
        <v>4.0010761483549535</v>
      </c>
      <c r="AL52" s="150">
        <v>5.5748145628305386</v>
      </c>
      <c r="AM52" s="150">
        <v>4.8614968520734463</v>
      </c>
      <c r="AN52" s="150">
        <v>6.5746887496812434</v>
      </c>
      <c r="AO52" s="5">
        <f>AVERAGE(AC52:AN52)</f>
        <v>4.7440161746808007</v>
      </c>
      <c r="AP52" s="5">
        <v>20</v>
      </c>
    </row>
    <row r="53" spans="1:42">
      <c r="A53" s="504"/>
      <c r="B53" s="28" t="s">
        <v>19</v>
      </c>
      <c r="C53" s="5">
        <v>4.6285714285714281</v>
      </c>
      <c r="D53" s="134">
        <v>27.1875</v>
      </c>
      <c r="E53" s="134">
        <v>17.865000000000002</v>
      </c>
      <c r="F53" s="134">
        <v>42.96875</v>
      </c>
      <c r="G53" s="193">
        <v>132.75</v>
      </c>
      <c r="H53" s="5">
        <v>19.07375</v>
      </c>
      <c r="I53" s="5">
        <v>3.2692307692307692</v>
      </c>
      <c r="J53" s="122">
        <v>19.458333333333332</v>
      </c>
      <c r="K53" s="122">
        <v>3.5</v>
      </c>
      <c r="L53" s="122">
        <v>4.6490909090909094</v>
      </c>
      <c r="M53" s="5">
        <v>15.033999999999999</v>
      </c>
      <c r="N53" s="122">
        <v>6.2670000000000003</v>
      </c>
      <c r="O53" s="134">
        <v>3.7180952380952381</v>
      </c>
      <c r="P53" s="134">
        <v>6.2969929541849048</v>
      </c>
      <c r="Q53" s="134">
        <v>29.024999999999999</v>
      </c>
      <c r="R53" s="134">
        <v>5.7572727272727269</v>
      </c>
      <c r="S53" s="134">
        <v>2.9168421052631581</v>
      </c>
      <c r="T53" s="150">
        <v>1.814615384615385</v>
      </c>
      <c r="U53" s="150">
        <v>2.8340000000000005</v>
      </c>
      <c r="V53" s="150">
        <v>3.5393333333333334</v>
      </c>
      <c r="W53" s="150">
        <v>4.8382352941176467</v>
      </c>
      <c r="X53" s="150">
        <v>9.5830000000000002</v>
      </c>
      <c r="Y53" s="150">
        <v>1.6947619047619049</v>
      </c>
      <c r="Z53" s="150">
        <v>2.6530769230769233</v>
      </c>
      <c r="AA53" s="150">
        <v>8.15</v>
      </c>
      <c r="AB53" s="150">
        <v>2.7577777777777777</v>
      </c>
      <c r="AC53" s="150">
        <v>7.8145454545454553</v>
      </c>
      <c r="AD53" s="150">
        <v>4.09375</v>
      </c>
      <c r="AE53" s="150">
        <v>3.4985714285714287</v>
      </c>
      <c r="AF53" s="150">
        <v>11.58</v>
      </c>
      <c r="AG53" s="150">
        <v>4.21875</v>
      </c>
      <c r="AH53" s="150">
        <v>2.2916666666666665</v>
      </c>
      <c r="AI53" s="150">
        <v>3.3863157894736844</v>
      </c>
      <c r="AJ53" s="150">
        <v>5.3724999999999996</v>
      </c>
      <c r="AK53" s="150">
        <v>3.9807692307692308</v>
      </c>
      <c r="AL53" s="150">
        <v>1.8181818181818181</v>
      </c>
      <c r="AM53" s="150">
        <v>2.97</v>
      </c>
      <c r="AN53" s="150">
        <v>3.3166666666666664</v>
      </c>
      <c r="AO53" s="5">
        <f>AVERAGE(AC53:AN53)</f>
        <v>4.5284764212395805</v>
      </c>
      <c r="AP53" s="5">
        <v>4</v>
      </c>
    </row>
    <row r="54" spans="1:42" ht="15.75" customHeight="1">
      <c r="A54" s="14"/>
      <c r="B54" s="13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 s="13"/>
    </row>
    <row r="55" spans="1:42">
      <c r="A55" s="499" t="s">
        <v>52</v>
      </c>
      <c r="B55" s="53" t="s">
        <v>56</v>
      </c>
      <c r="C55" s="12"/>
      <c r="D55" s="12">
        <v>59</v>
      </c>
      <c r="E55" s="12">
        <v>60</v>
      </c>
      <c r="F55" s="12">
        <v>0</v>
      </c>
      <c r="G55" s="12">
        <v>0</v>
      </c>
      <c r="H55" s="12">
        <v>22.59</v>
      </c>
      <c r="I55" s="12">
        <v>0</v>
      </c>
      <c r="J55" s="12">
        <v>20</v>
      </c>
      <c r="K55" s="12">
        <v>17.25</v>
      </c>
      <c r="L55" s="12">
        <v>0</v>
      </c>
      <c r="M55" s="12">
        <v>19</v>
      </c>
      <c r="N55" s="12">
        <v>11</v>
      </c>
      <c r="O55" s="12">
        <v>21</v>
      </c>
      <c r="P55" s="12"/>
      <c r="Q55" s="12">
        <v>6.33</v>
      </c>
      <c r="R55" s="12">
        <v>8.83</v>
      </c>
      <c r="S55" s="12">
        <v>30</v>
      </c>
      <c r="T55" s="12">
        <v>24</v>
      </c>
      <c r="U55" s="12">
        <v>16</v>
      </c>
      <c r="V55" s="12">
        <v>12</v>
      </c>
      <c r="W55" s="12">
        <v>0</v>
      </c>
      <c r="X55" s="12">
        <v>0</v>
      </c>
      <c r="Y55" s="12">
        <v>0</v>
      </c>
      <c r="Z55" s="12">
        <v>58</v>
      </c>
      <c r="AA55" s="12">
        <v>0</v>
      </c>
      <c r="AB55" s="12">
        <v>39</v>
      </c>
      <c r="AC55" s="12">
        <v>33</v>
      </c>
      <c r="AD55" s="12">
        <v>0</v>
      </c>
      <c r="AE55" s="12">
        <v>12</v>
      </c>
      <c r="AF55" s="12">
        <v>24</v>
      </c>
      <c r="AG55" s="12">
        <v>12</v>
      </c>
      <c r="AH55" s="12">
        <v>24</v>
      </c>
      <c r="AI55" s="12">
        <v>7.97</v>
      </c>
      <c r="AJ55" s="12">
        <v>29</v>
      </c>
      <c r="AK55" s="12">
        <v>13</v>
      </c>
      <c r="AL55" s="12">
        <v>53</v>
      </c>
      <c r="AM55" s="12">
        <v>24</v>
      </c>
      <c r="AN55" s="12">
        <v>16</v>
      </c>
      <c r="AO55" s="12"/>
      <c r="AP55" s="12"/>
    </row>
    <row r="56" spans="1:42">
      <c r="A56" s="500"/>
      <c r="B56" s="53" t="s">
        <v>55</v>
      </c>
      <c r="C56" s="12"/>
      <c r="D56" s="12">
        <v>24</v>
      </c>
      <c r="E56" s="12">
        <v>37</v>
      </c>
      <c r="F56" s="12">
        <v>0</v>
      </c>
      <c r="G56" s="12">
        <v>84</v>
      </c>
      <c r="H56" s="12">
        <v>0</v>
      </c>
      <c r="I56" s="12">
        <v>33.5</v>
      </c>
      <c r="J56" s="12">
        <v>24</v>
      </c>
      <c r="K56" s="12">
        <v>0</v>
      </c>
      <c r="L56" s="12">
        <v>0</v>
      </c>
      <c r="M56" s="12">
        <v>0</v>
      </c>
      <c r="N56" s="12">
        <v>0</v>
      </c>
      <c r="O56" s="12">
        <v>0</v>
      </c>
      <c r="P56" s="12"/>
      <c r="Q56" s="12">
        <v>0</v>
      </c>
      <c r="R56" s="12">
        <v>0</v>
      </c>
      <c r="S56" s="12">
        <v>6</v>
      </c>
      <c r="T56" s="12">
        <v>16</v>
      </c>
      <c r="U56" s="12">
        <v>24</v>
      </c>
      <c r="V56" s="12">
        <v>29.5</v>
      </c>
      <c r="W56" s="12">
        <v>15</v>
      </c>
      <c r="X56" s="12">
        <v>17.41</v>
      </c>
      <c r="Y56" s="12">
        <v>82</v>
      </c>
      <c r="Z56" s="12">
        <v>63</v>
      </c>
      <c r="AA56" s="12">
        <v>5</v>
      </c>
      <c r="AB56" s="12">
        <v>0</v>
      </c>
      <c r="AC56" s="12">
        <v>0</v>
      </c>
      <c r="AD56" s="12">
        <v>37</v>
      </c>
      <c r="AE56" s="12">
        <v>12</v>
      </c>
      <c r="AF56" s="12">
        <v>48</v>
      </c>
      <c r="AG56" s="12">
        <v>0</v>
      </c>
      <c r="AH56" s="12">
        <v>4</v>
      </c>
      <c r="AI56" s="12">
        <v>0</v>
      </c>
      <c r="AJ56" s="12">
        <v>0</v>
      </c>
      <c r="AK56" s="12">
        <v>0</v>
      </c>
      <c r="AL56" s="12">
        <v>35.5</v>
      </c>
      <c r="AM56" s="12">
        <v>11</v>
      </c>
      <c r="AN56" s="12">
        <v>3.5</v>
      </c>
      <c r="AO56" s="12"/>
      <c r="AP56" s="12"/>
    </row>
    <row r="57" spans="1:42">
      <c r="A57" s="500"/>
      <c r="B57" s="53" t="s">
        <v>54</v>
      </c>
      <c r="C57" s="12"/>
      <c r="D57" s="12">
        <v>108.75</v>
      </c>
      <c r="E57" s="12">
        <v>130</v>
      </c>
      <c r="F57" s="12">
        <v>343.75</v>
      </c>
      <c r="G57" s="12">
        <v>277.5</v>
      </c>
      <c r="H57" s="12">
        <v>130</v>
      </c>
      <c r="I57" s="12">
        <v>42.5</v>
      </c>
      <c r="J57" s="12">
        <v>99.75</v>
      </c>
      <c r="K57" s="12">
        <v>49</v>
      </c>
      <c r="L57" s="12">
        <v>51.14</v>
      </c>
      <c r="M57" s="12">
        <v>225.51</v>
      </c>
      <c r="N57" s="12">
        <v>62.67</v>
      </c>
      <c r="O57" s="12">
        <v>78.08</v>
      </c>
      <c r="P57" s="12"/>
      <c r="Q57" s="12">
        <v>232.2</v>
      </c>
      <c r="R57" s="12">
        <v>63.33</v>
      </c>
      <c r="S57" s="12">
        <v>55.42</v>
      </c>
      <c r="T57" s="12">
        <v>23.590000000000003</v>
      </c>
      <c r="U57" s="12">
        <v>28.340000000000003</v>
      </c>
      <c r="V57" s="12">
        <v>53.09</v>
      </c>
      <c r="W57" s="12">
        <v>82.25</v>
      </c>
      <c r="X57" s="12">
        <v>95.83</v>
      </c>
      <c r="Y57" s="12">
        <v>35.590000000000003</v>
      </c>
      <c r="Z57" s="12">
        <v>34.49</v>
      </c>
      <c r="AA57" s="12">
        <v>81.5</v>
      </c>
      <c r="AB57" s="12">
        <v>24.82</v>
      </c>
      <c r="AC57" s="12">
        <v>85.960000000000008</v>
      </c>
      <c r="AD57" s="12">
        <v>32.75</v>
      </c>
      <c r="AE57" s="12">
        <v>73.47</v>
      </c>
      <c r="AF57" s="12">
        <v>104.22</v>
      </c>
      <c r="AG57" s="12">
        <v>67.5</v>
      </c>
      <c r="AH57" s="12">
        <v>27.5</v>
      </c>
      <c r="AI57" s="12">
        <v>64.34</v>
      </c>
      <c r="AJ57" s="12">
        <v>64.47</v>
      </c>
      <c r="AK57" s="12">
        <v>51.75</v>
      </c>
      <c r="AL57" s="12">
        <v>20</v>
      </c>
      <c r="AM57" s="12">
        <v>32.67</v>
      </c>
      <c r="AN57" s="12">
        <v>39.799999999999997</v>
      </c>
      <c r="AO57" s="12"/>
      <c r="AP57" s="12"/>
    </row>
    <row r="58" spans="1:42" customFormat="1">
      <c r="A58" s="500"/>
      <c r="B58" s="53" t="s">
        <v>53</v>
      </c>
      <c r="C58" s="12"/>
      <c r="D58" s="12">
        <v>744</v>
      </c>
      <c r="E58" s="12">
        <v>672</v>
      </c>
      <c r="F58" s="12">
        <v>744</v>
      </c>
      <c r="G58" s="12">
        <v>720</v>
      </c>
      <c r="H58" s="12">
        <v>744</v>
      </c>
      <c r="I58" s="12">
        <v>720</v>
      </c>
      <c r="J58" s="12">
        <v>672</v>
      </c>
      <c r="K58" s="12">
        <v>720</v>
      </c>
      <c r="L58" s="12">
        <v>672</v>
      </c>
      <c r="M58" s="12">
        <v>684</v>
      </c>
      <c r="N58" s="12">
        <v>696</v>
      </c>
      <c r="O58" s="12">
        <v>720</v>
      </c>
      <c r="P58" s="12"/>
      <c r="Q58" s="12">
        <v>720</v>
      </c>
      <c r="R58" s="12">
        <v>660</v>
      </c>
      <c r="S58" s="12">
        <v>744</v>
      </c>
      <c r="T58" s="12">
        <v>720</v>
      </c>
      <c r="U58" s="12">
        <v>720</v>
      </c>
      <c r="V58" s="12">
        <v>720</v>
      </c>
      <c r="W58" s="12">
        <v>744</v>
      </c>
      <c r="X58" s="12">
        <v>744</v>
      </c>
      <c r="Y58" s="12">
        <v>720</v>
      </c>
      <c r="Z58" s="12">
        <v>744</v>
      </c>
      <c r="AA58" s="12">
        <v>720</v>
      </c>
      <c r="AB58" s="12">
        <v>744</v>
      </c>
      <c r="AC58" s="12">
        <v>744</v>
      </c>
      <c r="AD58" s="12">
        <v>672</v>
      </c>
      <c r="AE58" s="12">
        <v>744</v>
      </c>
      <c r="AF58" s="12">
        <v>720</v>
      </c>
      <c r="AG58" s="12">
        <v>744</v>
      </c>
      <c r="AH58" s="12">
        <v>720</v>
      </c>
      <c r="AI58" s="12">
        <v>744</v>
      </c>
      <c r="AJ58" s="12">
        <v>744</v>
      </c>
      <c r="AK58" s="12">
        <v>720</v>
      </c>
      <c r="AL58" s="12">
        <v>720</v>
      </c>
      <c r="AM58" s="12">
        <v>720</v>
      </c>
      <c r="AN58" s="12">
        <v>744</v>
      </c>
      <c r="AO58" s="12"/>
      <c r="AP58" s="12"/>
    </row>
    <row r="59" spans="1:42">
      <c r="A59" s="501"/>
      <c r="B59" s="53" t="s">
        <v>63</v>
      </c>
      <c r="C59" s="12"/>
      <c r="D59" s="119">
        <v>36.200000000000003</v>
      </c>
      <c r="E59" s="173">
        <v>35.512195121951216</v>
      </c>
      <c r="F59" s="173">
        <v>28.126913432783056</v>
      </c>
      <c r="G59" s="205">
        <v>1.7911205073995771</v>
      </c>
      <c r="H59" s="12">
        <v>55.614194001631219</v>
      </c>
      <c r="I59" s="12">
        <v>50.662324657167353</v>
      </c>
      <c r="J59" s="12">
        <v>53.58570412504141</v>
      </c>
      <c r="K59" s="119">
        <v>55.135240644261835</v>
      </c>
      <c r="L59" s="119">
        <v>45.329113248476745</v>
      </c>
      <c r="M59" s="12">
        <v>28.604785129116419</v>
      </c>
      <c r="N59" s="119">
        <v>49.370639179545194</v>
      </c>
      <c r="O59" s="119">
        <v>41.684539023773894</v>
      </c>
      <c r="P59" s="119"/>
      <c r="Q59" s="119">
        <v>43.244988426917708</v>
      </c>
      <c r="R59" s="119">
        <v>59.654812537871273</v>
      </c>
      <c r="S59" s="119">
        <v>49.054027697793302</v>
      </c>
      <c r="T59" s="164">
        <v>57.972117847155459</v>
      </c>
      <c r="U59" s="164">
        <v>57.586246705301747</v>
      </c>
      <c r="V59" s="164">
        <v>68.759417339812927</v>
      </c>
      <c r="W59" s="164">
        <v>49.713961257596637</v>
      </c>
      <c r="X59" s="164">
        <v>30.930470964240484</v>
      </c>
      <c r="Y59" s="164">
        <v>23.218999191974483</v>
      </c>
      <c r="Z59" s="164">
        <v>37.012838259564575</v>
      </c>
      <c r="AA59" s="164">
        <v>34.133714054312129</v>
      </c>
      <c r="AB59" s="164">
        <v>18.116995716167217</v>
      </c>
      <c r="AC59" s="164">
        <v>40.92</v>
      </c>
      <c r="AD59" s="164">
        <v>52.944076210207655</v>
      </c>
      <c r="AE59" s="164">
        <v>69.18774555856254</v>
      </c>
      <c r="AF59" s="164">
        <v>47.25672045425128</v>
      </c>
      <c r="AG59" s="164">
        <v>54.900131020579103</v>
      </c>
      <c r="AH59" s="164">
        <v>62.493660758205465</v>
      </c>
      <c r="AI59" s="164">
        <v>44.364593587082084</v>
      </c>
      <c r="AJ59" s="164">
        <v>72.624669314960059</v>
      </c>
      <c r="AK59" s="164">
        <v>52.013989928614393</v>
      </c>
      <c r="AL59" s="164">
        <v>61.32</v>
      </c>
      <c r="AM59" s="164">
        <v>53.476465372807908</v>
      </c>
      <c r="AN59" s="164">
        <v>78.89</v>
      </c>
      <c r="AO59" s="12"/>
      <c r="AP59" s="12"/>
    </row>
    <row r="60" spans="1:42">
      <c r="A60" s="496" t="s">
        <v>162</v>
      </c>
      <c r="B60" s="54" t="s">
        <v>61</v>
      </c>
      <c r="C60" s="8"/>
      <c r="D60" s="8">
        <f t="shared" ref="D60:N60" si="51">+D50</f>
        <v>0.74229999999999996</v>
      </c>
      <c r="E60" s="8">
        <f t="shared" si="51"/>
        <v>0.66235119047619095</v>
      </c>
      <c r="F60" s="8">
        <f t="shared" si="51"/>
        <v>0.53797043010752699</v>
      </c>
      <c r="G60" s="8">
        <f t="shared" si="51"/>
        <v>0.49796666666667</v>
      </c>
      <c r="H60" s="8">
        <f t="shared" si="51"/>
        <v>0.79490591397849497</v>
      </c>
      <c r="I60" s="8">
        <f t="shared" si="51"/>
        <v>0.89444444444444404</v>
      </c>
      <c r="J60" s="8">
        <f t="shared" si="51"/>
        <v>0.78608630952380898</v>
      </c>
      <c r="K60" s="8">
        <f t="shared" si="51"/>
        <v>0.90798611111111116</v>
      </c>
      <c r="L60" s="8">
        <f t="shared" si="51"/>
        <v>0.92389880952380954</v>
      </c>
      <c r="M60" s="8">
        <f>+M50</f>
        <v>0.64252923976608189</v>
      </c>
      <c r="N60" s="8">
        <f t="shared" si="51"/>
        <v>0.8941522988505749</v>
      </c>
      <c r="O60" s="8">
        <f>+O50</f>
        <v>0.86238888888888876</v>
      </c>
      <c r="P60" s="8"/>
      <c r="Q60" s="8">
        <f t="shared" ref="Q60:AG60" si="52">+Q50</f>
        <v>0.66870833333333335</v>
      </c>
      <c r="R60" s="8">
        <f t="shared" si="52"/>
        <v>0.89066666666666672</v>
      </c>
      <c r="S60" s="8">
        <f t="shared" si="52"/>
        <v>0.87712365591397801</v>
      </c>
      <c r="T60" s="8">
        <f t="shared" si="52"/>
        <v>0.91168055555555549</v>
      </c>
      <c r="U60" s="8">
        <f t="shared" si="52"/>
        <v>0.90508333333333324</v>
      </c>
      <c r="V60" s="8">
        <f t="shared" si="52"/>
        <v>0.86862499999999998</v>
      </c>
      <c r="W60" s="8">
        <f t="shared" si="52"/>
        <v>0.86928763440860213</v>
      </c>
      <c r="X60" s="8">
        <f t="shared" si="52"/>
        <v>0.84779569892473117</v>
      </c>
      <c r="Y60" s="8">
        <f t="shared" si="52"/>
        <v>0.83668055555555554</v>
      </c>
      <c r="Z60" s="8">
        <f t="shared" si="52"/>
        <v>0.79100806451612893</v>
      </c>
      <c r="AA60" s="8">
        <f t="shared" si="52"/>
        <v>0.87986111111111109</v>
      </c>
      <c r="AB60" s="8">
        <f t="shared" si="52"/>
        <v>0.91422043010752685</v>
      </c>
      <c r="AC60" s="8">
        <f t="shared" si="52"/>
        <v>0.84010752688172097</v>
      </c>
      <c r="AD60" s="8">
        <f t="shared" si="52"/>
        <v>0.89620535714285698</v>
      </c>
      <c r="AE60" s="8">
        <f t="shared" si="52"/>
        <v>0.86899193548387088</v>
      </c>
      <c r="AF60" s="8">
        <f t="shared" si="52"/>
        <v>0.75524999999999987</v>
      </c>
      <c r="AG60" s="8">
        <f t="shared" si="52"/>
        <v>0.89314516129032251</v>
      </c>
      <c r="AH60" s="8">
        <f>+AH50</f>
        <v>0.92291666666666672</v>
      </c>
      <c r="AI60" s="8">
        <f>+AI50</f>
        <v>0.90280913978494626</v>
      </c>
      <c r="AJ60" s="8">
        <f>+AJ50</f>
        <v>0.87436827956989205</v>
      </c>
      <c r="AK60" s="8">
        <f>+AK50</f>
        <v>0.91006944444444438</v>
      </c>
      <c r="AL60" s="8">
        <f>+AL50</f>
        <v>0.84946236559139798</v>
      </c>
      <c r="AM60" s="8">
        <f t="shared" ref="AM60:AN60" si="53">+AM50</f>
        <v>0.9060138888888889</v>
      </c>
      <c r="AN60" s="8">
        <f t="shared" si="53"/>
        <v>0.92029569892473095</v>
      </c>
      <c r="AO60" s="8"/>
      <c r="AP60" s="8"/>
    </row>
    <row r="61" spans="1:42">
      <c r="A61" s="497"/>
      <c r="B61" s="54" t="s">
        <v>57</v>
      </c>
      <c r="C61" s="8"/>
      <c r="D61" s="8">
        <f>+D55/D58</f>
        <v>7.9301075268817203E-2</v>
      </c>
      <c r="E61" s="8">
        <f>+E55/E58</f>
        <v>8.9285714285714288E-2</v>
      </c>
      <c r="F61" s="8">
        <f>+F55/F58</f>
        <v>0</v>
      </c>
      <c r="G61" s="8">
        <f>+G55/G58</f>
        <v>0</v>
      </c>
      <c r="H61" s="8">
        <f>+H55/H58</f>
        <v>3.036290322580645E-2</v>
      </c>
      <c r="I61" s="8">
        <f t="shared" ref="I61:O61" si="54">+I55/I58</f>
        <v>0</v>
      </c>
      <c r="J61" s="8">
        <f t="shared" si="54"/>
        <v>2.976190476190476E-2</v>
      </c>
      <c r="K61" s="8">
        <f t="shared" si="54"/>
        <v>2.3958333333333335E-2</v>
      </c>
      <c r="L61" s="8">
        <f>+L55/L58</f>
        <v>0</v>
      </c>
      <c r="M61" s="8">
        <f>+M55/M58</f>
        <v>2.7777777777777776E-2</v>
      </c>
      <c r="N61" s="8">
        <f>+N55/N58</f>
        <v>1.5804597701149427E-2</v>
      </c>
      <c r="O61" s="8">
        <f t="shared" si="54"/>
        <v>2.9166666666666667E-2</v>
      </c>
      <c r="P61" s="8"/>
      <c r="Q61" s="8">
        <f t="shared" ref="Q61:AG61" si="55">+Q55/Q58</f>
        <v>8.7916666666666664E-3</v>
      </c>
      <c r="R61" s="8">
        <f t="shared" si="55"/>
        <v>1.3378787878787879E-2</v>
      </c>
      <c r="S61" s="8">
        <f t="shared" si="55"/>
        <v>4.0322580645161289E-2</v>
      </c>
      <c r="T61" s="8">
        <f t="shared" si="55"/>
        <v>3.3333333333333333E-2</v>
      </c>
      <c r="U61" s="8">
        <f t="shared" si="55"/>
        <v>2.2222222222222223E-2</v>
      </c>
      <c r="V61" s="8">
        <f t="shared" si="55"/>
        <v>1.6666666666666666E-2</v>
      </c>
      <c r="W61" s="8">
        <f t="shared" si="55"/>
        <v>0</v>
      </c>
      <c r="X61" s="8">
        <f t="shared" si="55"/>
        <v>0</v>
      </c>
      <c r="Y61" s="8">
        <f t="shared" si="55"/>
        <v>0</v>
      </c>
      <c r="Z61" s="8">
        <f t="shared" si="55"/>
        <v>7.7956989247311828E-2</v>
      </c>
      <c r="AA61" s="8">
        <f t="shared" si="55"/>
        <v>0</v>
      </c>
      <c r="AB61" s="8">
        <f t="shared" si="55"/>
        <v>5.2419354838709679E-2</v>
      </c>
      <c r="AC61" s="8">
        <f t="shared" si="55"/>
        <v>4.4354838709677422E-2</v>
      </c>
      <c r="AD61" s="8">
        <f t="shared" si="55"/>
        <v>0</v>
      </c>
      <c r="AE61" s="8">
        <f t="shared" si="55"/>
        <v>1.6129032258064516E-2</v>
      </c>
      <c r="AF61" s="8">
        <f t="shared" si="55"/>
        <v>3.3333333333333333E-2</v>
      </c>
      <c r="AG61" s="8">
        <f t="shared" si="55"/>
        <v>1.6129032258064516E-2</v>
      </c>
      <c r="AH61" s="8">
        <f>+AH55/AH58</f>
        <v>3.3333333333333333E-2</v>
      </c>
      <c r="AI61" s="8">
        <f>+AI55/AI58</f>
        <v>1.0712365591397849E-2</v>
      </c>
      <c r="AJ61" s="8">
        <f>+AJ55/AJ58</f>
        <v>3.8978494623655914E-2</v>
      </c>
      <c r="AK61" s="8">
        <f>+AK55/AK58</f>
        <v>1.8055555555555554E-2</v>
      </c>
      <c r="AL61" s="8">
        <f>+AL55/AL58</f>
        <v>7.3611111111111113E-2</v>
      </c>
      <c r="AM61" s="8">
        <f t="shared" ref="AM61:AN61" si="56">+AM55/AM58</f>
        <v>3.3333333333333333E-2</v>
      </c>
      <c r="AN61" s="8">
        <f t="shared" si="56"/>
        <v>2.1505376344086023E-2</v>
      </c>
      <c r="AO61" s="8"/>
      <c r="AP61" s="8"/>
    </row>
    <row r="62" spans="1:42">
      <c r="A62" s="497"/>
      <c r="B62" s="54" t="s">
        <v>58</v>
      </c>
      <c r="C62" s="8"/>
      <c r="D62" s="8">
        <f>+D56/D58</f>
        <v>3.2258064516129031E-2</v>
      </c>
      <c r="E62" s="8">
        <f>+E56/E58</f>
        <v>5.5059523809523808E-2</v>
      </c>
      <c r="F62" s="8">
        <f>+F56/F58</f>
        <v>0</v>
      </c>
      <c r="G62" s="8">
        <f>+G56/G58</f>
        <v>0.11666666666666667</v>
      </c>
      <c r="H62" s="8">
        <f>+H56/H58</f>
        <v>0</v>
      </c>
      <c r="I62" s="8">
        <f t="shared" ref="I62:O62" si="57">+I56/I58</f>
        <v>4.6527777777777779E-2</v>
      </c>
      <c r="J62" s="8">
        <f t="shared" si="57"/>
        <v>3.5714285714285712E-2</v>
      </c>
      <c r="K62" s="8">
        <f t="shared" si="57"/>
        <v>0</v>
      </c>
      <c r="L62" s="8">
        <f>+L56/L58</f>
        <v>0</v>
      </c>
      <c r="M62" s="8">
        <f>+M56/M58</f>
        <v>0</v>
      </c>
      <c r="N62" s="8">
        <f>+N56/N58</f>
        <v>0</v>
      </c>
      <c r="O62" s="8">
        <f t="shared" si="57"/>
        <v>0</v>
      </c>
      <c r="P62" s="8"/>
      <c r="Q62" s="8">
        <f t="shared" ref="Q62:AG62" si="58">+Q56/Q58</f>
        <v>0</v>
      </c>
      <c r="R62" s="8">
        <f t="shared" si="58"/>
        <v>0</v>
      </c>
      <c r="S62" s="8">
        <f t="shared" si="58"/>
        <v>8.0645161290322578E-3</v>
      </c>
      <c r="T62" s="8">
        <f t="shared" si="58"/>
        <v>2.2222222222222223E-2</v>
      </c>
      <c r="U62" s="8">
        <f t="shared" si="58"/>
        <v>3.3333333333333333E-2</v>
      </c>
      <c r="V62" s="8">
        <f t="shared" si="58"/>
        <v>4.0972222222222222E-2</v>
      </c>
      <c r="W62" s="8">
        <f t="shared" si="58"/>
        <v>2.0161290322580645E-2</v>
      </c>
      <c r="X62" s="8">
        <f t="shared" si="58"/>
        <v>2.3400537634408601E-2</v>
      </c>
      <c r="Y62" s="8">
        <f t="shared" si="58"/>
        <v>0.11388888888888889</v>
      </c>
      <c r="Z62" s="8">
        <f t="shared" si="58"/>
        <v>8.4677419354838704E-2</v>
      </c>
      <c r="AA62" s="8">
        <f t="shared" si="58"/>
        <v>6.9444444444444441E-3</v>
      </c>
      <c r="AB62" s="8">
        <f t="shared" si="58"/>
        <v>0</v>
      </c>
      <c r="AC62" s="8">
        <f t="shared" si="58"/>
        <v>0</v>
      </c>
      <c r="AD62" s="8">
        <f t="shared" si="58"/>
        <v>5.5059523809523808E-2</v>
      </c>
      <c r="AE62" s="8">
        <f t="shared" si="58"/>
        <v>1.6129032258064516E-2</v>
      </c>
      <c r="AF62" s="8">
        <f t="shared" si="58"/>
        <v>6.6666666666666666E-2</v>
      </c>
      <c r="AG62" s="8">
        <f t="shared" si="58"/>
        <v>0</v>
      </c>
      <c r="AH62" s="8">
        <f>+AH56/AH58</f>
        <v>5.5555555555555558E-3</v>
      </c>
      <c r="AI62" s="8">
        <f>+AI56/AI58</f>
        <v>0</v>
      </c>
      <c r="AJ62" s="8">
        <f>+AJ56/AJ58</f>
        <v>0</v>
      </c>
      <c r="AK62" s="8">
        <f>+AK56/AK58</f>
        <v>0</v>
      </c>
      <c r="AL62" s="8">
        <f>+AL56/AL58</f>
        <v>4.9305555555555554E-2</v>
      </c>
      <c r="AM62" s="8">
        <f t="shared" ref="AM62:AN62" si="59">+AM56/AM58</f>
        <v>1.5277777777777777E-2</v>
      </c>
      <c r="AN62" s="8">
        <f t="shared" si="59"/>
        <v>4.7043010752688174E-3</v>
      </c>
      <c r="AO62" s="8"/>
      <c r="AP62" s="8"/>
    </row>
    <row r="63" spans="1:42">
      <c r="A63" s="497"/>
      <c r="B63" s="54" t="s">
        <v>59</v>
      </c>
      <c r="C63" s="8"/>
      <c r="D63" s="8">
        <f>+D57/D58</f>
        <v>0.14616935483870969</v>
      </c>
      <c r="E63" s="8">
        <f>+E57/E58</f>
        <v>0.19345238095238096</v>
      </c>
      <c r="F63" s="8">
        <f>+F57/F58</f>
        <v>0.46202956989247312</v>
      </c>
      <c r="G63" s="8">
        <f>+G57/G58</f>
        <v>0.38541666666666669</v>
      </c>
      <c r="H63" s="8">
        <f>+H57/H58</f>
        <v>0.17473118279569894</v>
      </c>
      <c r="I63" s="8">
        <f t="shared" ref="I63:O63" si="60">+I57/I58</f>
        <v>5.9027777777777776E-2</v>
      </c>
      <c r="J63" s="8">
        <f t="shared" si="60"/>
        <v>0.1484375</v>
      </c>
      <c r="K63" s="8">
        <f t="shared" si="60"/>
        <v>6.805555555555555E-2</v>
      </c>
      <c r="L63" s="8">
        <f>+L57/L58</f>
        <v>7.6101190476190475E-2</v>
      </c>
      <c r="M63" s="8">
        <f>+M57/M58</f>
        <v>0.32969298245614032</v>
      </c>
      <c r="N63" s="8">
        <f>+N57/N58</f>
        <v>9.004310344827586E-2</v>
      </c>
      <c r="O63" s="8">
        <f t="shared" si="60"/>
        <v>0.10844444444444444</v>
      </c>
      <c r="P63" s="8"/>
      <c r="Q63" s="8">
        <f t="shared" ref="Q63:AG63" si="61">+Q57/Q58</f>
        <v>0.32250000000000001</v>
      </c>
      <c r="R63" s="8">
        <f t="shared" si="61"/>
        <v>9.5954545454545445E-2</v>
      </c>
      <c r="S63" s="8">
        <f t="shared" si="61"/>
        <v>7.4489247311827961E-2</v>
      </c>
      <c r="T63" s="8">
        <f t="shared" si="61"/>
        <v>3.2763888888888891E-2</v>
      </c>
      <c r="U63" s="8">
        <f t="shared" si="61"/>
        <v>3.9361111111111118E-2</v>
      </c>
      <c r="V63" s="8">
        <f t="shared" si="61"/>
        <v>7.3736111111111113E-2</v>
      </c>
      <c r="W63" s="8">
        <f t="shared" si="61"/>
        <v>0.1105510752688172</v>
      </c>
      <c r="X63" s="8">
        <f t="shared" si="61"/>
        <v>0.12880376344086022</v>
      </c>
      <c r="Y63" s="8">
        <f t="shared" si="61"/>
        <v>4.9430555555555561E-2</v>
      </c>
      <c r="Z63" s="8">
        <f t="shared" si="61"/>
        <v>4.6357526881720436E-2</v>
      </c>
      <c r="AA63" s="8">
        <f t="shared" si="61"/>
        <v>0.11319444444444444</v>
      </c>
      <c r="AB63" s="8">
        <f t="shared" si="61"/>
        <v>3.3360215053763444E-2</v>
      </c>
      <c r="AC63" s="8">
        <f t="shared" si="61"/>
        <v>0.11553763440860217</v>
      </c>
      <c r="AD63" s="8">
        <f t="shared" si="61"/>
        <v>4.8735119047619048E-2</v>
      </c>
      <c r="AE63" s="8">
        <f t="shared" si="61"/>
        <v>9.8750000000000004E-2</v>
      </c>
      <c r="AF63" s="8">
        <f t="shared" si="61"/>
        <v>0.14474999999999999</v>
      </c>
      <c r="AG63" s="8">
        <f t="shared" si="61"/>
        <v>9.0725806451612906E-2</v>
      </c>
      <c r="AH63" s="8">
        <f>+AH57/AH58</f>
        <v>3.8194444444444448E-2</v>
      </c>
      <c r="AI63" s="8">
        <f>+AI57/AI58</f>
        <v>8.6478494623655922E-2</v>
      </c>
      <c r="AJ63" s="8">
        <f>+AJ57/AJ58</f>
        <v>8.6653225806451614E-2</v>
      </c>
      <c r="AK63" s="8">
        <f>+AK57/AK58</f>
        <v>7.1874999999999994E-2</v>
      </c>
      <c r="AL63" s="8">
        <f>+AL57/AL58</f>
        <v>2.7777777777777776E-2</v>
      </c>
      <c r="AM63" s="8">
        <f t="shared" ref="AM63:AN63" si="62">+AM57/AM58</f>
        <v>4.5375000000000006E-2</v>
      </c>
      <c r="AN63" s="8">
        <f t="shared" si="62"/>
        <v>5.3494623655913974E-2</v>
      </c>
      <c r="AO63" s="8"/>
      <c r="AP63" s="8"/>
    </row>
    <row r="64" spans="1:42" customFormat="1">
      <c r="A64" s="498"/>
      <c r="B64" s="54" t="s">
        <v>60</v>
      </c>
      <c r="C64" s="9"/>
      <c r="D64" s="9">
        <f>SUM(D60:D63)</f>
        <v>1.000028494623656</v>
      </c>
      <c r="E64" s="9">
        <f>SUM(E60:E63)</f>
        <v>1.00014880952381</v>
      </c>
      <c r="F64" s="9">
        <f>SUM(F60:F63)</f>
        <v>1</v>
      </c>
      <c r="G64" s="9">
        <f>SUM(G60:G63)</f>
        <v>1.0000500000000034</v>
      </c>
      <c r="H64" s="9">
        <f>SUM(H60:H63)</f>
        <v>1.0000000000000004</v>
      </c>
      <c r="I64" s="9">
        <f t="shared" ref="I64:O64" si="63">SUM(I60:I63)</f>
        <v>0.99999999999999967</v>
      </c>
      <c r="J64" s="9">
        <f t="shared" si="63"/>
        <v>0.99999999999999944</v>
      </c>
      <c r="K64" s="9">
        <f t="shared" si="63"/>
        <v>1</v>
      </c>
      <c r="L64" s="9">
        <f>SUM(L60:L63)</f>
        <v>1</v>
      </c>
      <c r="M64" s="9">
        <f>SUM(M60:M63)</f>
        <v>1</v>
      </c>
      <c r="N64" s="9">
        <f>SUM(N60:N63)</f>
        <v>1.0000000000000002</v>
      </c>
      <c r="O64" s="9">
        <f t="shared" si="63"/>
        <v>0.99999999999999989</v>
      </c>
      <c r="P64" s="9"/>
      <c r="Q64" s="9">
        <f t="shared" ref="Q64:AE64" si="64">SUM(Q60:Q63)</f>
        <v>1</v>
      </c>
      <c r="R64" s="9">
        <f t="shared" si="64"/>
        <v>1</v>
      </c>
      <c r="S64" s="9">
        <f t="shared" si="64"/>
        <v>0.99999999999999944</v>
      </c>
      <c r="T64" s="9">
        <f t="shared" si="64"/>
        <v>1</v>
      </c>
      <c r="U64" s="9">
        <f t="shared" si="64"/>
        <v>0.99999999999999989</v>
      </c>
      <c r="V64" s="9">
        <f t="shared" si="64"/>
        <v>1</v>
      </c>
      <c r="W64" s="9">
        <f t="shared" si="64"/>
        <v>1</v>
      </c>
      <c r="X64" s="9">
        <f t="shared" si="64"/>
        <v>1</v>
      </c>
      <c r="Y64" s="9">
        <f t="shared" si="64"/>
        <v>1</v>
      </c>
      <c r="Z64" s="9">
        <f t="shared" si="64"/>
        <v>1</v>
      </c>
      <c r="AA64" s="9">
        <f t="shared" si="64"/>
        <v>1</v>
      </c>
      <c r="AB64" s="9">
        <f t="shared" si="64"/>
        <v>0.99999999999999989</v>
      </c>
      <c r="AC64" s="9">
        <f t="shared" si="64"/>
        <v>1.0000000000000004</v>
      </c>
      <c r="AD64" s="9">
        <f t="shared" si="64"/>
        <v>0.99999999999999989</v>
      </c>
      <c r="AE64" s="9">
        <f t="shared" si="64"/>
        <v>0.99999999999999989</v>
      </c>
      <c r="AF64" s="9">
        <f t="shared" ref="AF64:AK64" si="65">SUM(AF60:AF63)</f>
        <v>0.99999999999999978</v>
      </c>
      <c r="AG64" s="9">
        <f t="shared" si="65"/>
        <v>0.99999999999999989</v>
      </c>
      <c r="AH64" s="9">
        <f t="shared" si="65"/>
        <v>1</v>
      </c>
      <c r="AI64" s="9">
        <f t="shared" si="65"/>
        <v>1</v>
      </c>
      <c r="AJ64" s="9">
        <f t="shared" si="65"/>
        <v>0.99999999999999956</v>
      </c>
      <c r="AK64" s="9">
        <f t="shared" si="65"/>
        <v>1</v>
      </c>
      <c r="AL64" s="9">
        <f t="shared" ref="AL64" si="66">SUM(AL60:AL63)</f>
        <v>1.0001568100358424</v>
      </c>
      <c r="AM64" s="9">
        <f t="shared" ref="AM64:AN64" si="67">SUM(AM60:AM63)</f>
        <v>1</v>
      </c>
      <c r="AN64" s="9">
        <f t="shared" si="67"/>
        <v>0.99999999999999978</v>
      </c>
      <c r="AO64" s="9"/>
      <c r="AP64" s="9"/>
    </row>
    <row r="65" spans="1:42" ht="15.6">
      <c r="A65" s="27" t="s">
        <v>174</v>
      </c>
      <c r="B65" s="30"/>
      <c r="C65" s="32" t="s">
        <v>167</v>
      </c>
      <c r="D65" s="237">
        <v>44197</v>
      </c>
      <c r="E65" s="237">
        <v>44228</v>
      </c>
      <c r="F65" s="237">
        <v>44256</v>
      </c>
      <c r="G65" s="237">
        <v>44287</v>
      </c>
      <c r="H65" s="237">
        <v>44317</v>
      </c>
      <c r="I65" s="237">
        <v>44348</v>
      </c>
      <c r="J65" s="237">
        <v>44378</v>
      </c>
      <c r="K65" s="237">
        <v>44409</v>
      </c>
      <c r="L65" s="237">
        <v>44440</v>
      </c>
      <c r="M65" s="237">
        <v>44470</v>
      </c>
      <c r="N65" s="237">
        <v>44501</v>
      </c>
      <c r="O65" s="237">
        <v>44531</v>
      </c>
      <c r="P65" s="237" t="s">
        <v>229</v>
      </c>
      <c r="Q65" s="237">
        <v>44562</v>
      </c>
      <c r="R65" s="237">
        <v>44593</v>
      </c>
      <c r="S65" s="237">
        <v>44621</v>
      </c>
      <c r="T65" s="237">
        <v>44652</v>
      </c>
      <c r="U65" s="237">
        <v>44682</v>
      </c>
      <c r="V65" s="237">
        <v>44713</v>
      </c>
      <c r="W65" s="237">
        <v>44743</v>
      </c>
      <c r="X65" s="237">
        <v>44774</v>
      </c>
      <c r="Y65" s="237">
        <v>44805</v>
      </c>
      <c r="Z65" s="237">
        <v>44835</v>
      </c>
      <c r="AA65" s="237">
        <v>44866</v>
      </c>
      <c r="AB65" s="237">
        <v>44896</v>
      </c>
      <c r="AC65" s="237">
        <v>44927</v>
      </c>
      <c r="AD65" s="237">
        <v>44958</v>
      </c>
      <c r="AE65" s="237">
        <v>44986</v>
      </c>
      <c r="AF65" s="237">
        <v>45017</v>
      </c>
      <c r="AG65" s="237">
        <v>45047</v>
      </c>
      <c r="AH65" s="237">
        <v>45078</v>
      </c>
      <c r="AI65" s="237">
        <v>45108</v>
      </c>
      <c r="AJ65" s="237">
        <v>45139</v>
      </c>
      <c r="AK65" s="237">
        <v>45170</v>
      </c>
      <c r="AL65" s="237">
        <v>45200</v>
      </c>
      <c r="AM65" s="237">
        <v>45231</v>
      </c>
      <c r="AN65" s="237">
        <v>45261</v>
      </c>
      <c r="AO65" s="32" t="s">
        <v>311</v>
      </c>
      <c r="AP65" s="26" t="s">
        <v>119</v>
      </c>
    </row>
    <row r="66" spans="1:42">
      <c r="A66" s="502" t="s">
        <v>20</v>
      </c>
      <c r="B66" s="51" t="s">
        <v>84</v>
      </c>
      <c r="C66" s="3">
        <v>0.83452291666666667</v>
      </c>
      <c r="D66" s="4">
        <f t="shared" ref="D66:E69" si="68">AVERAGE(D2,D18,D34,D50)</f>
        <v>0.85935524193548396</v>
      </c>
      <c r="E66" s="4">
        <f t="shared" si="68"/>
        <v>0.85395461309523824</v>
      </c>
      <c r="F66" s="4">
        <f t="shared" ref="F66:G69" si="69">AVERAGE(F2,F18,F34,F50)</f>
        <v>0.71878024193548373</v>
      </c>
      <c r="G66" s="4">
        <f t="shared" si="69"/>
        <v>0.78056805555555631</v>
      </c>
      <c r="H66" s="4">
        <f t="shared" ref="H66:O66" si="70">AVERAGE(H2,H18,H34,H50)</f>
        <v>0.76355174731182807</v>
      </c>
      <c r="I66" s="4">
        <f t="shared" si="70"/>
        <v>0.72268402777777774</v>
      </c>
      <c r="J66" s="4">
        <f t="shared" si="70"/>
        <v>0.8503005952380952</v>
      </c>
      <c r="K66" s="4">
        <f t="shared" si="70"/>
        <v>0.86319444444444449</v>
      </c>
      <c r="L66" s="4">
        <f t="shared" si="70"/>
        <v>0.87680803571428578</v>
      </c>
      <c r="M66" s="4">
        <f>AVERAGE(M2,M18,M34,M50)</f>
        <v>0.84316520467836253</v>
      </c>
      <c r="N66" s="4">
        <f t="shared" si="70"/>
        <v>0.89604525862068973</v>
      </c>
      <c r="O66" s="4">
        <f t="shared" si="70"/>
        <v>0.82880208333333338</v>
      </c>
      <c r="P66" s="4">
        <v>0.83902047288030424</v>
      </c>
      <c r="Q66" s="4">
        <f t="shared" ref="Q66:W69" si="71">AVERAGE(Q2,Q18,Q34,Q50)</f>
        <v>0.73896527777777776</v>
      </c>
      <c r="R66" s="4">
        <f t="shared" si="71"/>
        <v>0.86974321040594627</v>
      </c>
      <c r="S66" s="4">
        <f t="shared" si="71"/>
        <v>0.89570228494623649</v>
      </c>
      <c r="T66" s="4">
        <f t="shared" si="71"/>
        <v>0.87687847222222215</v>
      </c>
      <c r="U66" s="4">
        <f t="shared" si="71"/>
        <v>0.89730902777777766</v>
      </c>
      <c r="V66" s="4">
        <f t="shared" si="71"/>
        <v>0.86660416666666662</v>
      </c>
      <c r="W66" s="4">
        <f t="shared" si="71"/>
        <v>0.85269489247311825</v>
      </c>
      <c r="X66" s="4">
        <f t="shared" ref="X66:Z67" si="72">AVERAGE(X2,X18,X34,X50)</f>
        <v>0.87629368279569897</v>
      </c>
      <c r="Y66" s="4">
        <f t="shared" si="72"/>
        <v>0.77302777777777776</v>
      </c>
      <c r="Z66" s="4">
        <f t="shared" si="72"/>
        <v>0.74169018817204302</v>
      </c>
      <c r="AA66" s="4">
        <f t="shared" ref="AA66:AB69" si="73">AVERAGE(AA2,AA18,AA34,AA50)</f>
        <v>0.83714583333333326</v>
      </c>
      <c r="AB66" s="4">
        <f t="shared" si="73"/>
        <v>0.84219086021505374</v>
      </c>
      <c r="AC66" s="4">
        <f t="shared" ref="AC66:AD69" si="74">AVERAGE(AC2,AC18,AC34,AC50)</f>
        <v>0.84101814516129059</v>
      </c>
      <c r="AD66" s="4">
        <f t="shared" si="74"/>
        <v>0.88758556547619061</v>
      </c>
      <c r="AE66" s="4">
        <f t="shared" ref="AE66:AF69" si="75">AVERAGE(AE2,AE18,AE34,AE50)</f>
        <v>0.89080981182795704</v>
      </c>
      <c r="AF66" s="4">
        <f t="shared" si="75"/>
        <v>0.79665972222222214</v>
      </c>
      <c r="AG66" s="4">
        <f t="shared" ref="AG66:AH69" si="76">AVERAGE(AG2,AG18,AG34,AG50)</f>
        <v>0.9120799731182796</v>
      </c>
      <c r="AH66" s="4">
        <f t="shared" si="76"/>
        <v>0.91181597222222222</v>
      </c>
      <c r="AI66" s="4">
        <f t="shared" ref="AI66:AJ66" si="77">AVERAGE(AI2,AI18,AI34,AI50)</f>
        <v>0.86838373655913981</v>
      </c>
      <c r="AJ66" s="4">
        <f t="shared" si="77"/>
        <v>0.87082661290322583</v>
      </c>
      <c r="AK66" s="4">
        <f t="shared" ref="AK66:AL66" si="78">AVERAGE(AK2,AK18,AK34,AK50)</f>
        <v>0.88462152777777781</v>
      </c>
      <c r="AL66" s="4">
        <f t="shared" si="78"/>
        <v>0.89306451612903226</v>
      </c>
      <c r="AM66" s="4">
        <f t="shared" ref="AM66:AN66" si="79">AVERAGE(AM2,AM18,AM34,AM50)</f>
        <v>0.91078472222222218</v>
      </c>
      <c r="AN66" s="4">
        <f t="shared" si="79"/>
        <v>0.90416330645161302</v>
      </c>
      <c r="AO66" s="4">
        <f>AVERAGE(AC66:AN66)</f>
        <v>0.88098446767259786</v>
      </c>
      <c r="AP66" s="4">
        <v>0.85</v>
      </c>
    </row>
    <row r="67" spans="1:42">
      <c r="A67" s="503"/>
      <c r="B67" s="51" t="s">
        <v>141</v>
      </c>
      <c r="C67" s="3">
        <v>0.16709236111111112</v>
      </c>
      <c r="D67" s="3">
        <f t="shared" si="68"/>
        <v>5.2432536555766129E-2</v>
      </c>
      <c r="E67" s="3">
        <f t="shared" si="68"/>
        <v>6.0159063201058779E-2</v>
      </c>
      <c r="F67" s="3">
        <f t="shared" si="69"/>
        <v>5.8357962599389898E-2</v>
      </c>
      <c r="G67" s="3">
        <f t="shared" si="69"/>
        <v>9.4566343775740087E-3</v>
      </c>
      <c r="H67" s="3">
        <f t="shared" ref="H67:O67" si="80">AVERAGE(H3,H19,H35,H51)</f>
        <v>9.090486402013119E-2</v>
      </c>
      <c r="I67" s="3">
        <f t="shared" si="80"/>
        <v>8.3600997275399339E-2</v>
      </c>
      <c r="J67" s="3">
        <f t="shared" si="80"/>
        <v>8.8038651745308907E-2</v>
      </c>
      <c r="K67" s="3">
        <f t="shared" si="80"/>
        <v>7.5839826361896748E-2</v>
      </c>
      <c r="L67" s="3">
        <f t="shared" si="80"/>
        <v>6.7845652209096219E-2</v>
      </c>
      <c r="M67" s="3">
        <f>AVERAGE(M3,M19,M35,M51)</f>
        <v>6.1478355016267069E-2</v>
      </c>
      <c r="N67" s="3">
        <f t="shared" si="80"/>
        <v>6.9628825512302095E-2</v>
      </c>
      <c r="O67" s="3">
        <f t="shared" si="80"/>
        <v>7.0106243421469289E-2</v>
      </c>
      <c r="P67" s="3">
        <v>7.911587796525904E-2</v>
      </c>
      <c r="Q67" s="3">
        <f t="shared" si="71"/>
        <v>6.7261692438975493E-2</v>
      </c>
      <c r="R67" s="3">
        <f t="shared" si="71"/>
        <v>7.7381424015805847E-2</v>
      </c>
      <c r="S67" s="3">
        <f t="shared" si="71"/>
        <v>8.0861222821845505E-2</v>
      </c>
      <c r="T67" s="3">
        <f t="shared" si="71"/>
        <v>8.864000562225266E-2</v>
      </c>
      <c r="U67" s="3">
        <f t="shared" si="71"/>
        <v>8.1768676497553677E-2</v>
      </c>
      <c r="V67" s="3">
        <f t="shared" si="71"/>
        <v>9.6047476924991798E-2</v>
      </c>
      <c r="W67" s="3">
        <f t="shared" si="71"/>
        <v>8.6022980114430644E-2</v>
      </c>
      <c r="X67" s="3">
        <f t="shared" si="72"/>
        <v>7.8070115681034793E-2</v>
      </c>
      <c r="Y67" s="3">
        <f t="shared" si="72"/>
        <v>7.6274717257016927E-2</v>
      </c>
      <c r="Z67" s="3">
        <f t="shared" si="72"/>
        <v>7.9435598352958145E-2</v>
      </c>
      <c r="AA67" s="3">
        <f t="shared" si="73"/>
        <v>8.4633503539464319E-2</v>
      </c>
      <c r="AB67" s="3">
        <f t="shared" si="73"/>
        <v>5.2993122316778649E-2</v>
      </c>
      <c r="AC67" s="3">
        <f>AVERAGE(AC3,AC19,AC35,AC51)</f>
        <v>7.7241738872998705E-2</v>
      </c>
      <c r="AD67" s="3">
        <f t="shared" si="74"/>
        <v>8.5871141402060508E-2</v>
      </c>
      <c r="AE67" s="3">
        <f t="shared" si="75"/>
        <v>8.3073858904067932E-2</v>
      </c>
      <c r="AF67" s="3">
        <f t="shared" si="75"/>
        <v>9.0271379042560621E-2</v>
      </c>
      <c r="AG67" s="3">
        <f t="shared" si="76"/>
        <v>8.2548259253774639E-2</v>
      </c>
      <c r="AH67" s="3">
        <f t="shared" si="76"/>
        <v>8.7304088128294946E-2</v>
      </c>
      <c r="AI67" s="3">
        <f t="shared" ref="AI67:AJ67" si="81">AVERAGE(AI3,AI19,AI35,AI51)</f>
        <v>8.6852214406524075E-2</v>
      </c>
      <c r="AJ67" s="3">
        <f t="shared" si="81"/>
        <v>0.10133321885414306</v>
      </c>
      <c r="AK67" s="3">
        <f t="shared" ref="AK67:AL67" si="82">AVERAGE(AK3,AK19,AK35,AK51)</f>
        <v>6.476598555298925E-2</v>
      </c>
      <c r="AL67" s="3">
        <f t="shared" si="82"/>
        <v>8.1741209579254931E-2</v>
      </c>
      <c r="AM67" s="3">
        <f t="shared" ref="AM67:AN67" si="83">AVERAGE(AM3,AM19,AM35,AM51)</f>
        <v>9.8233159983077051E-2</v>
      </c>
      <c r="AN67" s="3">
        <f t="shared" si="83"/>
        <v>8.5471952867495649E-2</v>
      </c>
      <c r="AO67" s="4">
        <f>AVERAGE(AC67:AN67)</f>
        <v>8.5392350570603445E-2</v>
      </c>
      <c r="AP67" s="3">
        <v>0.2</v>
      </c>
    </row>
    <row r="68" spans="1:42">
      <c r="A68" s="503"/>
      <c r="B68" s="51" t="s">
        <v>18</v>
      </c>
      <c r="C68" s="5">
        <v>5.1043055555555563</v>
      </c>
      <c r="D68" s="5">
        <f t="shared" si="68"/>
        <v>4.5684659716766536</v>
      </c>
      <c r="E68" s="5">
        <f t="shared" si="68"/>
        <v>3.5272905121160667</v>
      </c>
      <c r="F68" s="5">
        <f t="shared" si="69"/>
        <v>3.0759624706868047</v>
      </c>
      <c r="G68" s="5">
        <f t="shared" si="69"/>
        <v>3.5339336963913914</v>
      </c>
      <c r="H68" s="5">
        <f t="shared" ref="H68:O68" si="84">AVERAGE(H4,H20,H36,H52)</f>
        <v>5.548605944504283</v>
      </c>
      <c r="I68" s="5">
        <f t="shared" si="84"/>
        <v>2.9565270868335474</v>
      </c>
      <c r="J68" s="5">
        <f t="shared" si="84"/>
        <v>5.3402416469829515</v>
      </c>
      <c r="K68" s="5">
        <f t="shared" si="84"/>
        <v>3.8713179978415164</v>
      </c>
      <c r="L68" s="5">
        <f t="shared" si="84"/>
        <v>4.8516403639989054</v>
      </c>
      <c r="M68" s="5">
        <f>AVERAGE(M4,M20,M36,M52)</f>
        <v>3.1761843512344301</v>
      </c>
      <c r="N68" s="5">
        <f t="shared" si="84"/>
        <v>4.2425744151722649</v>
      </c>
      <c r="O68" s="5">
        <f t="shared" si="84"/>
        <v>2.6706289470535185</v>
      </c>
      <c r="P68" s="5">
        <v>3.9572413309693477</v>
      </c>
      <c r="Q68" s="5">
        <f t="shared" si="71"/>
        <v>4.9874590366947356</v>
      </c>
      <c r="R68" s="5">
        <f t="shared" si="71"/>
        <v>4.9167576609051462</v>
      </c>
      <c r="S68" s="5">
        <f t="shared" si="71"/>
        <v>3.8438429827186655</v>
      </c>
      <c r="T68" s="5">
        <f t="shared" si="71"/>
        <v>3.7698647097534992</v>
      </c>
      <c r="U68" s="5">
        <f t="shared" si="71"/>
        <v>3.9052960010193374</v>
      </c>
      <c r="V68" s="5">
        <f t="shared" si="71"/>
        <v>4.0407782712154221</v>
      </c>
      <c r="W68" s="5">
        <f t="shared" si="71"/>
        <v>2.8805230932615054</v>
      </c>
      <c r="X68" s="5">
        <f t="shared" ref="X68:Z69" si="85">AVERAGE(X4,X20,X36,X52)</f>
        <v>3.4177061826717683</v>
      </c>
      <c r="Y68" s="5">
        <f t="shared" si="85"/>
        <v>3.2288447680682362</v>
      </c>
      <c r="Z68" s="5">
        <f t="shared" si="85"/>
        <v>3.5093772180381757</v>
      </c>
      <c r="AA68" s="5">
        <f t="shared" si="73"/>
        <v>5.0954954666197452</v>
      </c>
      <c r="AB68" s="5">
        <f t="shared" si="73"/>
        <v>3.8909505806659381</v>
      </c>
      <c r="AC68" s="5">
        <f>AVERAGE(AC4,AC20,AC36,AC52)</f>
        <v>4.3903684067432831</v>
      </c>
      <c r="AD68" s="5">
        <f t="shared" si="74"/>
        <v>4.9111069411232773</v>
      </c>
      <c r="AE68" s="5">
        <f t="shared" si="75"/>
        <v>3.4721979579709186</v>
      </c>
      <c r="AF68" s="5">
        <f t="shared" si="75"/>
        <v>4.846880509712733</v>
      </c>
      <c r="AG68" s="5">
        <f t="shared" si="76"/>
        <v>4.5182085330123947</v>
      </c>
      <c r="AH68" s="5">
        <f t="shared" si="76"/>
        <v>4.4957687724003845</v>
      </c>
      <c r="AI68" s="5">
        <f t="shared" ref="AI68:AJ68" si="86">AVERAGE(AI4,AI20,AI36,AI52)</f>
        <v>2.8634329346440577</v>
      </c>
      <c r="AJ68" s="5">
        <f t="shared" si="86"/>
        <v>5.3832667295158849</v>
      </c>
      <c r="AK68" s="5">
        <f t="shared" ref="AK68:AL68" si="87">AVERAGE(AK4,AK20,AK36,AK52)</f>
        <v>3.2353633120000005</v>
      </c>
      <c r="AL68" s="5">
        <f t="shared" si="87"/>
        <v>4.7448348728985152</v>
      </c>
      <c r="AM68" s="5">
        <f t="shared" ref="AM68:AN68" si="88">AVERAGE(AM4,AM20,AM36,AM52)</f>
        <v>5.3926583152609995</v>
      </c>
      <c r="AN68" s="5">
        <f t="shared" si="88"/>
        <v>5.6135907747741172</v>
      </c>
      <c r="AO68" s="5">
        <f>AVERAGE(AC68:AN68)</f>
        <v>4.4889731716713817</v>
      </c>
      <c r="AP68" s="5">
        <v>20</v>
      </c>
    </row>
    <row r="69" spans="1:42">
      <c r="A69" s="504"/>
      <c r="B69" s="51" t="s">
        <v>19</v>
      </c>
      <c r="C69" s="5">
        <v>5.0718750000000004</v>
      </c>
      <c r="D69" s="5">
        <f t="shared" si="68"/>
        <v>9.7480113636363637</v>
      </c>
      <c r="E69" s="5">
        <f t="shared" si="68"/>
        <v>6.6951770833333342</v>
      </c>
      <c r="F69" s="5">
        <f t="shared" si="69"/>
        <v>20.27802263708514</v>
      </c>
      <c r="G69" s="5">
        <f t="shared" si="69"/>
        <v>100.6875</v>
      </c>
      <c r="H69" s="5">
        <f t="shared" ref="H69:O69" si="89">AVERAGE(H5,H21,H37,H53)</f>
        <v>20.340692401960787</v>
      </c>
      <c r="I69" s="5">
        <f t="shared" si="89"/>
        <v>10.534480624638521</v>
      </c>
      <c r="J69" s="5">
        <f t="shared" si="89"/>
        <v>10.375633484162897</v>
      </c>
      <c r="K69" s="5">
        <f t="shared" si="89"/>
        <v>5.3776515151515145</v>
      </c>
      <c r="L69" s="5">
        <f t="shared" si="89"/>
        <v>7.2736120129870132</v>
      </c>
      <c r="M69" s="5">
        <f>AVERAGE(M5,M21,M37,M53)</f>
        <v>7.8190357142857136</v>
      </c>
      <c r="N69" s="5">
        <f t="shared" si="89"/>
        <v>5.7880119047619045</v>
      </c>
      <c r="O69" s="5">
        <f t="shared" si="89"/>
        <v>4.9366005552418599</v>
      </c>
      <c r="P69" s="5">
        <v>10.878512253043548</v>
      </c>
      <c r="Q69" s="5">
        <f t="shared" si="71"/>
        <v>31.841093749999999</v>
      </c>
      <c r="R69" s="5">
        <f t="shared" si="71"/>
        <v>8.6759134199134209</v>
      </c>
      <c r="S69" s="5">
        <f t="shared" si="71"/>
        <v>3.3813955461570595</v>
      </c>
      <c r="T69" s="5">
        <f t="shared" si="71"/>
        <v>2.6879073183760682</v>
      </c>
      <c r="U69" s="5">
        <f t="shared" si="71"/>
        <v>3.5466770833333339</v>
      </c>
      <c r="V69" s="5">
        <f t="shared" si="71"/>
        <v>3.9467371794871791</v>
      </c>
      <c r="W69" s="5">
        <f t="shared" si="71"/>
        <v>4.9388737358101125</v>
      </c>
      <c r="X69" s="5">
        <f t="shared" si="85"/>
        <v>4.8754447115384618</v>
      </c>
      <c r="Y69" s="5">
        <f t="shared" si="85"/>
        <v>13.815793650793651</v>
      </c>
      <c r="Z69" s="5">
        <f t="shared" si="85"/>
        <v>30.450374493927125</v>
      </c>
      <c r="AA69" s="5">
        <f t="shared" si="73"/>
        <v>11.228198051948052</v>
      </c>
      <c r="AB69" s="5">
        <f t="shared" si="73"/>
        <v>11.153738095238094</v>
      </c>
      <c r="AC69" s="5">
        <f>AVERAGE(AC5,AC21,AC37,AC53)</f>
        <v>8.5141472416472421</v>
      </c>
      <c r="AD69" s="5">
        <f t="shared" si="74"/>
        <v>3.7709357517482518</v>
      </c>
      <c r="AE69" s="5">
        <f t="shared" si="75"/>
        <v>3.0117197802197802</v>
      </c>
      <c r="AF69" s="5">
        <f t="shared" si="75"/>
        <v>8.5805494505494497</v>
      </c>
      <c r="AG69" s="5">
        <f t="shared" si="76"/>
        <v>4.5439375000000002</v>
      </c>
      <c r="AH69" s="5">
        <f t="shared" si="76"/>
        <v>2.698833333333333</v>
      </c>
      <c r="AI69" s="5">
        <f t="shared" ref="AI69:AJ69" si="90">AVERAGE(AI5,AI21,AI37,AI53)</f>
        <v>4.1033246552209395</v>
      </c>
      <c r="AJ69" s="5">
        <f t="shared" si="90"/>
        <v>5.9350534759358284</v>
      </c>
      <c r="AK69" s="5">
        <f t="shared" ref="AK69:AL69" si="91">AVERAGE(AK5,AK21,AK37,AK53)</f>
        <v>4.0175440705128205</v>
      </c>
      <c r="AL69" s="5">
        <f t="shared" si="91"/>
        <v>3.0058636363636362</v>
      </c>
      <c r="AM69" s="5">
        <f t="shared" ref="AM69:AN69" si="92">AVERAGE(AM5,AM21,AM37,AM53)</f>
        <v>3.5690037878787879</v>
      </c>
      <c r="AN69" s="5">
        <f t="shared" si="92"/>
        <v>4.242571428571428</v>
      </c>
      <c r="AO69" s="5">
        <f>AVERAGE(AC69:AN69)</f>
        <v>4.6661236759984579</v>
      </c>
      <c r="AP69" s="5">
        <v>4</v>
      </c>
    </row>
    <row r="70" spans="1:42" ht="15.75" customHeight="1">
      <c r="A70" s="14"/>
      <c r="B70" s="13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 s="13"/>
    </row>
    <row r="71" spans="1:42">
      <c r="A71" s="499" t="s">
        <v>52</v>
      </c>
      <c r="B71" s="53" t="s">
        <v>142</v>
      </c>
      <c r="C71" s="12"/>
      <c r="D71" s="12">
        <f t="shared" ref="D71:E75" si="93">+D39+D23+D7+D55</f>
        <v>161.07999999999998</v>
      </c>
      <c r="E71" s="12">
        <f t="shared" si="93"/>
        <v>98</v>
      </c>
      <c r="F71" s="12">
        <f t="shared" ref="F71:G75" si="94">+F39+F23+F7+F55</f>
        <v>0</v>
      </c>
      <c r="G71" s="12">
        <f t="shared" si="94"/>
        <v>0</v>
      </c>
      <c r="H71" s="12">
        <f t="shared" ref="H71:O71" si="95">+H39+H23+H7+H55</f>
        <v>72.59</v>
      </c>
      <c r="I71" s="12">
        <f t="shared" si="95"/>
        <v>40</v>
      </c>
      <c r="J71" s="12">
        <f t="shared" si="95"/>
        <v>77</v>
      </c>
      <c r="K71" s="12">
        <f t="shared" si="95"/>
        <v>114.75</v>
      </c>
      <c r="L71" s="12">
        <f t="shared" si="95"/>
        <v>87.58</v>
      </c>
      <c r="M71" s="12">
        <f>+M39+M23+M7+M55</f>
        <v>58.5</v>
      </c>
      <c r="N71" s="12">
        <f t="shared" si="95"/>
        <v>39</v>
      </c>
      <c r="O71" s="12">
        <f t="shared" si="95"/>
        <v>116.55</v>
      </c>
      <c r="P71" s="12"/>
      <c r="Q71" s="12">
        <f t="shared" ref="Q71:W75" si="96">+Q39+Q23+Q7+Q55</f>
        <v>104.16</v>
      </c>
      <c r="R71" s="12">
        <f t="shared" si="96"/>
        <v>40.25</v>
      </c>
      <c r="S71" s="12">
        <f t="shared" si="96"/>
        <v>75</v>
      </c>
      <c r="T71" s="12">
        <f t="shared" si="96"/>
        <v>55</v>
      </c>
      <c r="U71" s="12">
        <f t="shared" si="96"/>
        <v>52</v>
      </c>
      <c r="V71" s="12">
        <f t="shared" si="96"/>
        <v>96</v>
      </c>
      <c r="W71" s="12">
        <f t="shared" si="96"/>
        <v>43</v>
      </c>
      <c r="X71" s="12">
        <f t="shared" ref="X71:Y75" si="97">+X39+X23+X7+X55</f>
        <v>27</v>
      </c>
      <c r="Y71" s="12">
        <f t="shared" si="97"/>
        <v>30</v>
      </c>
      <c r="Z71" s="12">
        <f t="shared" ref="Z71:AA75" si="98">+Z39+Z23+Z7+Z55</f>
        <v>93.75</v>
      </c>
      <c r="AA71" s="12">
        <f t="shared" si="98"/>
        <v>29.3</v>
      </c>
      <c r="AB71" s="12">
        <f t="shared" ref="AB71:AD75" si="99">+AB39+AB23+AB7+AB55</f>
        <v>97</v>
      </c>
      <c r="AC71" s="12">
        <f t="shared" si="99"/>
        <v>90</v>
      </c>
      <c r="AD71" s="12">
        <f t="shared" si="99"/>
        <v>56</v>
      </c>
      <c r="AE71" s="12">
        <f t="shared" ref="AE71:AF75" si="100">+AE39+AE23+AE7+AE55</f>
        <v>84</v>
      </c>
      <c r="AF71" s="12">
        <f t="shared" si="100"/>
        <v>96.5</v>
      </c>
      <c r="AG71" s="12">
        <f t="shared" ref="AG71:AH75" si="101">+AG39+AG23+AG7+AG55</f>
        <v>27</v>
      </c>
      <c r="AH71" s="12">
        <f t="shared" si="101"/>
        <v>100.5</v>
      </c>
      <c r="AI71" s="12">
        <f t="shared" ref="AI71:AJ71" si="102">+AI39+AI23+AI7+AI55</f>
        <v>53.47</v>
      </c>
      <c r="AJ71" s="12">
        <f t="shared" si="102"/>
        <v>47</v>
      </c>
      <c r="AK71" s="12">
        <f t="shared" ref="AK71:AL71" si="103">+AK39+AK23+AK7+AK55</f>
        <v>55.5</v>
      </c>
      <c r="AL71" s="12">
        <f t="shared" si="103"/>
        <v>121</v>
      </c>
      <c r="AM71" s="12">
        <f t="shared" ref="AM71:AN71" si="104">+AM39+AM23+AM7+AM55</f>
        <v>61</v>
      </c>
      <c r="AN71" s="12">
        <f t="shared" si="104"/>
        <v>69.3</v>
      </c>
      <c r="AO71" s="12"/>
      <c r="AP71" s="12"/>
    </row>
    <row r="72" spans="1:42">
      <c r="A72" s="500"/>
      <c r="B72" s="53" t="s">
        <v>143</v>
      </c>
      <c r="C72" s="12"/>
      <c r="D72" s="12">
        <f t="shared" si="93"/>
        <v>24</v>
      </c>
      <c r="E72" s="12">
        <f t="shared" si="93"/>
        <v>709</v>
      </c>
      <c r="F72" s="12">
        <f t="shared" si="94"/>
        <v>39.83</v>
      </c>
      <c r="G72" s="12">
        <f t="shared" si="94"/>
        <v>85</v>
      </c>
      <c r="H72" s="12">
        <f t="shared" ref="H72:O72" si="105">+H40+H24+H8+H56</f>
        <v>9.5</v>
      </c>
      <c r="I72" s="12">
        <f t="shared" si="105"/>
        <v>202.75</v>
      </c>
      <c r="J72" s="12">
        <f t="shared" si="105"/>
        <v>31</v>
      </c>
      <c r="K72" s="12">
        <f t="shared" si="105"/>
        <v>0</v>
      </c>
      <c r="L72" s="12">
        <f t="shared" si="105"/>
        <v>0</v>
      </c>
      <c r="M72" s="12">
        <f>+M40+M24+M8+M56</f>
        <v>0</v>
      </c>
      <c r="N72" s="12">
        <f t="shared" si="105"/>
        <v>0</v>
      </c>
      <c r="O72" s="12">
        <f t="shared" si="105"/>
        <v>0</v>
      </c>
      <c r="P72" s="12"/>
      <c r="Q72" s="12">
        <f t="shared" si="96"/>
        <v>0</v>
      </c>
      <c r="R72" s="12">
        <f t="shared" si="96"/>
        <v>0</v>
      </c>
      <c r="S72" s="12">
        <f t="shared" si="96"/>
        <v>24.75</v>
      </c>
      <c r="T72" s="12">
        <f t="shared" si="96"/>
        <v>138</v>
      </c>
      <c r="U72" s="12">
        <f t="shared" si="96"/>
        <v>41.25</v>
      </c>
      <c r="V72" s="12">
        <f t="shared" si="96"/>
        <v>76.42</v>
      </c>
      <c r="W72" s="12">
        <f t="shared" si="96"/>
        <v>17.5</v>
      </c>
      <c r="X72" s="12">
        <f>+X40+X24+X8+X56</f>
        <v>86.97999999999999</v>
      </c>
      <c r="Y72" s="12">
        <f t="shared" si="97"/>
        <v>127</v>
      </c>
      <c r="Z72" s="12">
        <f t="shared" si="98"/>
        <v>81</v>
      </c>
      <c r="AA72" s="12">
        <f t="shared" si="98"/>
        <v>62.5</v>
      </c>
      <c r="AB72" s="12">
        <f t="shared" ref="AB72:AC75" si="106">+AB40+AB24+AB8+AB56</f>
        <v>5</v>
      </c>
      <c r="AC72" s="12">
        <f t="shared" si="106"/>
        <v>14</v>
      </c>
      <c r="AD72" s="12">
        <f t="shared" si="99"/>
        <v>87.5</v>
      </c>
      <c r="AE72" s="12">
        <f t="shared" si="100"/>
        <v>44.3</v>
      </c>
      <c r="AF72" s="12">
        <f t="shared" si="100"/>
        <v>91.17</v>
      </c>
      <c r="AG72" s="12">
        <f t="shared" si="101"/>
        <v>6</v>
      </c>
      <c r="AH72" s="12">
        <f t="shared" si="101"/>
        <v>15.5</v>
      </c>
      <c r="AI72" s="12">
        <f t="shared" ref="AI72:AJ72" si="107">+AI40+AI24+AI8+AI56</f>
        <v>0</v>
      </c>
      <c r="AJ72" s="12">
        <f t="shared" si="107"/>
        <v>24</v>
      </c>
      <c r="AK72" s="12">
        <f t="shared" ref="AK72:AL72" si="108">+AK40+AK24+AK8+AK56</f>
        <v>48</v>
      </c>
      <c r="AL72" s="12">
        <f t="shared" si="108"/>
        <v>53.5</v>
      </c>
      <c r="AM72" s="12">
        <f t="shared" ref="AM72:AN72" si="109">+AM40+AM24+AM8+AM56</f>
        <v>23.5</v>
      </c>
      <c r="AN72" s="12">
        <f t="shared" si="109"/>
        <v>17.75</v>
      </c>
      <c r="AO72" s="12"/>
      <c r="AP72" s="12"/>
    </row>
    <row r="73" spans="1:42">
      <c r="A73" s="500"/>
      <c r="B73" s="53" t="s">
        <v>144</v>
      </c>
      <c r="C73" s="12"/>
      <c r="D73" s="12">
        <f t="shared" si="93"/>
        <v>233.5</v>
      </c>
      <c r="E73" s="12">
        <f t="shared" si="93"/>
        <v>166.17000000000002</v>
      </c>
      <c r="F73" s="12">
        <f t="shared" si="94"/>
        <v>797.07999999999993</v>
      </c>
      <c r="G73" s="12">
        <f t="shared" si="94"/>
        <v>547</v>
      </c>
      <c r="H73" s="12">
        <f t="shared" ref="H73:O73" si="110">+H41+H25+H9+H57</f>
        <v>621.55999999999995</v>
      </c>
      <c r="I73" s="12">
        <f t="shared" si="110"/>
        <v>555.91999999999996</v>
      </c>
      <c r="J73" s="12">
        <f t="shared" si="110"/>
        <v>294.65999999999997</v>
      </c>
      <c r="K73" s="12">
        <f t="shared" si="110"/>
        <v>279.25</v>
      </c>
      <c r="L73" s="12">
        <f t="shared" si="110"/>
        <v>243.56</v>
      </c>
      <c r="M73" s="12">
        <f>+M41+M25+M9+M57</f>
        <v>370.6</v>
      </c>
      <c r="N73" s="12">
        <f t="shared" si="110"/>
        <v>250.41000000000003</v>
      </c>
      <c r="O73" s="12">
        <f t="shared" si="110"/>
        <v>379.99999999999994</v>
      </c>
      <c r="P73" s="12"/>
      <c r="Q73" s="12">
        <f t="shared" si="96"/>
        <v>654.61999999999989</v>
      </c>
      <c r="R73" s="12">
        <f t="shared" si="96"/>
        <v>300.76</v>
      </c>
      <c r="S73" s="12">
        <f t="shared" si="96"/>
        <v>194.14</v>
      </c>
      <c r="T73" s="12">
        <f t="shared" si="96"/>
        <v>161.59</v>
      </c>
      <c r="U73" s="12">
        <f t="shared" si="96"/>
        <v>202.50000000000003</v>
      </c>
      <c r="V73" s="12">
        <f t="shared" si="96"/>
        <v>215.76000000000002</v>
      </c>
      <c r="W73" s="12">
        <f t="shared" si="96"/>
        <v>401.88</v>
      </c>
      <c r="X73" s="12">
        <f>+X41+X25+X9+X57</f>
        <v>254.17000000000002</v>
      </c>
      <c r="Y73" s="12">
        <f t="shared" si="97"/>
        <v>496.68000000000006</v>
      </c>
      <c r="Z73" s="12">
        <f t="shared" si="98"/>
        <v>593.98</v>
      </c>
      <c r="AA73" s="12">
        <f t="shared" si="98"/>
        <v>377.22</v>
      </c>
      <c r="AB73" s="12">
        <f t="shared" si="106"/>
        <v>367.64000000000004</v>
      </c>
      <c r="AC73" s="12">
        <f t="shared" si="106"/>
        <v>369.13</v>
      </c>
      <c r="AD73" s="12">
        <f t="shared" si="99"/>
        <v>158.66999999999999</v>
      </c>
      <c r="AE73" s="12">
        <f t="shared" si="100"/>
        <v>196.65</v>
      </c>
      <c r="AF73" s="12">
        <f t="shared" si="100"/>
        <v>397.95000000000005</v>
      </c>
      <c r="AG73" s="12">
        <f t="shared" si="101"/>
        <v>228.64999999999998</v>
      </c>
      <c r="AH73" s="12">
        <f t="shared" si="101"/>
        <v>137.97</v>
      </c>
      <c r="AI73" s="12">
        <f t="shared" ref="AI73:AJ73" si="111">+AI41+AI25+AI9+AI57</f>
        <v>338.22</v>
      </c>
      <c r="AJ73" s="12">
        <f t="shared" si="111"/>
        <v>313.41999999999996</v>
      </c>
      <c r="AK73" s="12">
        <f t="shared" ref="AK73:AL73" si="112">+AK41+AK25+AK9+AK57</f>
        <v>228.79</v>
      </c>
      <c r="AL73" s="12">
        <f t="shared" si="112"/>
        <v>140.24</v>
      </c>
      <c r="AM73" s="12">
        <f t="shared" ref="AM73:AN73" si="113">+AM41+AM25+AM9+AM57</f>
        <v>172.44</v>
      </c>
      <c r="AN73" s="12">
        <f t="shared" si="113"/>
        <v>198.15999999999997</v>
      </c>
      <c r="AO73" s="12"/>
      <c r="AP73" s="12"/>
    </row>
    <row r="74" spans="1:42" customFormat="1">
      <c r="A74" s="500"/>
      <c r="B74" s="53" t="s">
        <v>145</v>
      </c>
      <c r="C74" s="12"/>
      <c r="D74" s="12">
        <f t="shared" si="93"/>
        <v>2976</v>
      </c>
      <c r="E74" s="12">
        <f t="shared" si="93"/>
        <v>2688</v>
      </c>
      <c r="F74" s="12">
        <f t="shared" si="94"/>
        <v>2976</v>
      </c>
      <c r="G74" s="12">
        <f t="shared" si="94"/>
        <v>2880</v>
      </c>
      <c r="H74" s="12">
        <f t="shared" ref="H74:O74" si="114">+H42+H26+H10+H58</f>
        <v>2976</v>
      </c>
      <c r="I74" s="12">
        <f t="shared" si="114"/>
        <v>2880</v>
      </c>
      <c r="J74" s="12">
        <f t="shared" si="114"/>
        <v>2688</v>
      </c>
      <c r="K74" s="12">
        <f t="shared" si="114"/>
        <v>2880</v>
      </c>
      <c r="L74" s="12">
        <f t="shared" si="114"/>
        <v>2688</v>
      </c>
      <c r="M74" s="12">
        <f>+M42+M26+M10+M58</f>
        <v>2736</v>
      </c>
      <c r="N74" s="12">
        <f t="shared" si="114"/>
        <v>2784</v>
      </c>
      <c r="O74" s="12">
        <f t="shared" si="114"/>
        <v>2880</v>
      </c>
      <c r="P74" s="12"/>
      <c r="Q74" s="12">
        <f t="shared" si="96"/>
        <v>2880</v>
      </c>
      <c r="R74" s="12">
        <f t="shared" si="96"/>
        <v>2616</v>
      </c>
      <c r="S74" s="12">
        <f t="shared" si="96"/>
        <v>2976</v>
      </c>
      <c r="T74" s="12">
        <f t="shared" si="96"/>
        <v>2880</v>
      </c>
      <c r="U74" s="12">
        <f t="shared" si="96"/>
        <v>2880</v>
      </c>
      <c r="V74" s="12">
        <f t="shared" si="96"/>
        <v>2880</v>
      </c>
      <c r="W74" s="12">
        <f t="shared" si="96"/>
        <v>2976</v>
      </c>
      <c r="X74" s="12">
        <f>+X42+X26+X10+X58</f>
        <v>2976</v>
      </c>
      <c r="Y74" s="12">
        <f t="shared" si="97"/>
        <v>2880</v>
      </c>
      <c r="Z74" s="12">
        <f t="shared" si="98"/>
        <v>2976</v>
      </c>
      <c r="AA74" s="12">
        <f t="shared" si="98"/>
        <v>2880</v>
      </c>
      <c r="AB74" s="12">
        <f t="shared" si="106"/>
        <v>2976</v>
      </c>
      <c r="AC74" s="12">
        <f t="shared" si="106"/>
        <v>2976</v>
      </c>
      <c r="AD74" s="12">
        <f t="shared" si="99"/>
        <v>2688</v>
      </c>
      <c r="AE74" s="12">
        <f t="shared" si="100"/>
        <v>2976</v>
      </c>
      <c r="AF74" s="12">
        <f t="shared" si="100"/>
        <v>2880</v>
      </c>
      <c r="AG74" s="12">
        <f t="shared" si="101"/>
        <v>2976</v>
      </c>
      <c r="AH74" s="12">
        <f t="shared" si="101"/>
        <v>2880</v>
      </c>
      <c r="AI74" s="12">
        <f t="shared" ref="AI74:AJ74" si="115">+AI42+AI26+AI10+AI58</f>
        <v>2976</v>
      </c>
      <c r="AJ74" s="12">
        <f t="shared" si="115"/>
        <v>2976</v>
      </c>
      <c r="AK74" s="12">
        <f t="shared" ref="AK74:AL74" si="116">+AK42+AK26+AK10+AK58</f>
        <v>2880</v>
      </c>
      <c r="AL74" s="12">
        <f t="shared" si="116"/>
        <v>2952</v>
      </c>
      <c r="AM74" s="12">
        <f t="shared" ref="AM74:AN74" si="117">+AM42+AM26+AM10+AM58</f>
        <v>2880</v>
      </c>
      <c r="AN74" s="12">
        <f t="shared" si="117"/>
        <v>2976</v>
      </c>
      <c r="AO74" s="12"/>
      <c r="AP74" s="12"/>
    </row>
    <row r="75" spans="1:42">
      <c r="A75" s="501"/>
      <c r="B75" s="53" t="s">
        <v>146</v>
      </c>
      <c r="C75" s="12"/>
      <c r="D75" s="12">
        <f t="shared" si="93"/>
        <v>134.75850275377275</v>
      </c>
      <c r="E75" s="12">
        <f t="shared" si="93"/>
        <v>134.63897976702197</v>
      </c>
      <c r="F75" s="12">
        <f t="shared" si="94"/>
        <v>124.24200340398586</v>
      </c>
      <c r="G75" s="12">
        <f t="shared" si="94"/>
        <v>24.001696654960682</v>
      </c>
      <c r="H75" s="12">
        <f t="shared" ref="H75:O75" si="118">+H43+H27+H11+H59</f>
        <v>188.64971276942219</v>
      </c>
      <c r="I75" s="12">
        <f t="shared" si="118"/>
        <v>159.36684156630443</v>
      </c>
      <c r="J75" s="12">
        <f t="shared" si="118"/>
        <v>199.3384459921601</v>
      </c>
      <c r="K75" s="12">
        <f t="shared" si="118"/>
        <v>188.19855506999363</v>
      </c>
      <c r="L75" s="12">
        <f t="shared" si="118"/>
        <v>159.48865175030534</v>
      </c>
      <c r="M75" s="12">
        <f>+M43+M27+M11+M59</f>
        <v>141.30721323642888</v>
      </c>
      <c r="N75" s="12">
        <f t="shared" si="118"/>
        <v>171.55818785799067</v>
      </c>
      <c r="O75" s="12">
        <f t="shared" si="118"/>
        <v>161.50521958009136</v>
      </c>
      <c r="P75" s="12"/>
      <c r="Q75" s="12">
        <f t="shared" si="96"/>
        <v>142.70290274402001</v>
      </c>
      <c r="R75" s="12">
        <f t="shared" si="96"/>
        <v>175.00025247295596</v>
      </c>
      <c r="S75" s="12">
        <f t="shared" si="96"/>
        <v>215.03133732729469</v>
      </c>
      <c r="T75" s="12">
        <f t="shared" si="96"/>
        <v>224.06450452763787</v>
      </c>
      <c r="U75" s="12">
        <f t="shared" si="96"/>
        <v>210.8058852722466</v>
      </c>
      <c r="V75" s="12">
        <f t="shared" si="96"/>
        <v>239.63489161426745</v>
      </c>
      <c r="W75" s="12">
        <f t="shared" si="96"/>
        <v>219.68038868121897</v>
      </c>
      <c r="X75" s="12">
        <f>+X43+X27+X11+X59</f>
        <v>204.7453744709872</v>
      </c>
      <c r="Y75" s="12">
        <f t="shared" si="97"/>
        <v>173.79260337694421</v>
      </c>
      <c r="Z75" s="12">
        <f t="shared" si="98"/>
        <v>176.69758449983809</v>
      </c>
      <c r="AA75" s="12">
        <f t="shared" si="98"/>
        <v>201.99735144811424</v>
      </c>
      <c r="AB75" s="12">
        <f t="shared" si="106"/>
        <v>132.26146984857462</v>
      </c>
      <c r="AC75" s="12">
        <f t="shared" si="106"/>
        <v>188.35732187323106</v>
      </c>
      <c r="AD75" s="12">
        <f t="shared" si="99"/>
        <v>204.16970561004058</v>
      </c>
      <c r="AE75" s="12">
        <f t="shared" si="100"/>
        <v>219.36520250029071</v>
      </c>
      <c r="AF75" s="12">
        <f t="shared" si="100"/>
        <v>216.70625256020892</v>
      </c>
      <c r="AG75" s="12">
        <f t="shared" si="101"/>
        <v>222.88507723460521</v>
      </c>
      <c r="AH75" s="12">
        <f t="shared" si="101"/>
        <v>228.7423173181358</v>
      </c>
      <c r="AI75" s="12">
        <f t="shared" ref="AI75:AJ75" si="119">+AI43+AI27+AI11+AI59</f>
        <v>218.87616181257317</v>
      </c>
      <c r="AJ75" s="12">
        <f t="shared" si="119"/>
        <v>263.43774836212845</v>
      </c>
      <c r="AK75" s="12">
        <f t="shared" ref="AK75:AL75" si="120">+AK43+AK27+AK11+AK59</f>
        <v>168.33379591455258</v>
      </c>
      <c r="AL75" s="12">
        <f t="shared" si="120"/>
        <v>216.95999999999998</v>
      </c>
      <c r="AM75" s="12">
        <f t="shared" ref="AM75:AN75" si="121">+AM43+AM27+AM11+AM59</f>
        <v>257.49017595087366</v>
      </c>
      <c r="AN75" s="12">
        <f t="shared" si="121"/>
        <v>228.39</v>
      </c>
      <c r="AO75" s="12"/>
      <c r="AP75" s="12"/>
    </row>
    <row r="76" spans="1:42">
      <c r="A76" s="496" t="s">
        <v>162</v>
      </c>
      <c r="B76" s="54" t="s">
        <v>147</v>
      </c>
      <c r="C76" s="8"/>
      <c r="D76" s="8">
        <v>0.80559999999999998</v>
      </c>
      <c r="E76" s="8">
        <v>0.87950000000000006</v>
      </c>
      <c r="F76" s="8">
        <f>F66</f>
        <v>0.71878024193548373</v>
      </c>
      <c r="G76" s="8">
        <v>2.8795000000000002</v>
      </c>
      <c r="H76" s="8">
        <v>3.8795000000000002</v>
      </c>
      <c r="I76" s="8">
        <v>4.8795000000000002</v>
      </c>
      <c r="J76" s="8">
        <v>5.8795000000000002</v>
      </c>
      <c r="K76" s="8">
        <v>6.8795000000000002</v>
      </c>
      <c r="L76" s="8">
        <v>7.8795000000000002</v>
      </c>
      <c r="M76" s="8">
        <v>7.8795000000000002</v>
      </c>
      <c r="N76" s="8">
        <v>9.8795000000000002</v>
      </c>
      <c r="O76" s="8">
        <v>10.8795</v>
      </c>
      <c r="P76" s="8"/>
      <c r="Q76" s="8">
        <f t="shared" ref="Q76:AE76" si="122">+Q66</f>
        <v>0.73896527777777776</v>
      </c>
      <c r="R76" s="8">
        <f t="shared" si="122"/>
        <v>0.86974321040594627</v>
      </c>
      <c r="S76" s="8">
        <f t="shared" si="122"/>
        <v>0.89570228494623649</v>
      </c>
      <c r="T76" s="8">
        <f t="shared" si="122"/>
        <v>0.87687847222222215</v>
      </c>
      <c r="U76" s="8">
        <f t="shared" si="122"/>
        <v>0.89730902777777766</v>
      </c>
      <c r="V76" s="8">
        <f t="shared" si="122"/>
        <v>0.86660416666666662</v>
      </c>
      <c r="W76" s="8">
        <f t="shared" si="122"/>
        <v>0.85269489247311825</v>
      </c>
      <c r="X76" s="8">
        <f t="shared" si="122"/>
        <v>0.87629368279569897</v>
      </c>
      <c r="Y76" s="8">
        <f t="shared" si="122"/>
        <v>0.77302777777777776</v>
      </c>
      <c r="Z76" s="8">
        <f t="shared" si="122"/>
        <v>0.74169018817204302</v>
      </c>
      <c r="AA76" s="8">
        <f t="shared" si="122"/>
        <v>0.83714583333333326</v>
      </c>
      <c r="AB76" s="8">
        <f t="shared" si="122"/>
        <v>0.84219086021505374</v>
      </c>
      <c r="AC76" s="8">
        <f t="shared" si="122"/>
        <v>0.84101814516129059</v>
      </c>
      <c r="AD76" s="8">
        <f t="shared" si="122"/>
        <v>0.88758556547619061</v>
      </c>
      <c r="AE76" s="8">
        <f t="shared" si="122"/>
        <v>0.89080981182795704</v>
      </c>
      <c r="AF76" s="8">
        <f t="shared" ref="AF76:AK76" si="123">+AF66</f>
        <v>0.79665972222222214</v>
      </c>
      <c r="AG76" s="8">
        <f t="shared" si="123"/>
        <v>0.9120799731182796</v>
      </c>
      <c r="AH76" s="8">
        <f t="shared" si="123"/>
        <v>0.91181597222222222</v>
      </c>
      <c r="AI76" s="8">
        <f t="shared" si="123"/>
        <v>0.86838373655913981</v>
      </c>
      <c r="AJ76" s="8">
        <f t="shared" si="123"/>
        <v>0.87082661290322583</v>
      </c>
      <c r="AK76" s="8">
        <f t="shared" si="123"/>
        <v>0.88462152777777781</v>
      </c>
      <c r="AL76" s="8">
        <f t="shared" ref="AL76" si="124">+AL66</f>
        <v>0.89306451612903226</v>
      </c>
      <c r="AM76" s="8">
        <f t="shared" ref="AM76:AN76" si="125">+AM66</f>
        <v>0.91078472222222218</v>
      </c>
      <c r="AN76" s="8">
        <f t="shared" si="125"/>
        <v>0.90416330645161302</v>
      </c>
      <c r="AO76" s="8"/>
      <c r="AP76" s="8"/>
    </row>
    <row r="77" spans="1:42">
      <c r="A77" s="497"/>
      <c r="B77" s="54" t="s">
        <v>148</v>
      </c>
      <c r="C77" s="8"/>
      <c r="D77" s="8">
        <f>+D72/SUM(D$72:D$74)</f>
        <v>7.4222978197000158E-3</v>
      </c>
      <c r="E77" s="8">
        <f>+E72/SUM(E$72:E$74)</f>
        <v>0.19898012163326476</v>
      </c>
      <c r="F77" s="8">
        <f>+F72/SUM(F$72:F$74)</f>
        <v>1.0446089731989478E-2</v>
      </c>
      <c r="G77" s="8">
        <f t="shared" ref="G77:O77" si="126">+G72/SUM(G$72:G$74)</f>
        <v>2.4202733485193622E-2</v>
      </c>
      <c r="H77" s="8">
        <f t="shared" si="126"/>
        <v>2.6337238637560785E-3</v>
      </c>
      <c r="I77" s="8">
        <f t="shared" si="126"/>
        <v>5.5720909013458213E-2</v>
      </c>
      <c r="J77" s="8">
        <f t="shared" si="126"/>
        <v>1.0286495490533107E-2</v>
      </c>
      <c r="K77" s="8">
        <f t="shared" si="126"/>
        <v>0</v>
      </c>
      <c r="L77" s="8">
        <f t="shared" si="126"/>
        <v>0</v>
      </c>
      <c r="M77" s="8">
        <f>+M72/SUM(M$72:M$74)</f>
        <v>0</v>
      </c>
      <c r="N77" s="8">
        <f t="shared" si="126"/>
        <v>0</v>
      </c>
      <c r="O77" s="8">
        <f t="shared" si="126"/>
        <v>0</v>
      </c>
      <c r="P77" s="8"/>
      <c r="Q77" s="8">
        <f t="shared" ref="Q77:AE77" si="127">+Q71/Q74</f>
        <v>3.6166666666666666E-2</v>
      </c>
      <c r="R77" s="8">
        <f t="shared" si="127"/>
        <v>1.5386085626911315E-2</v>
      </c>
      <c r="S77" s="8">
        <f t="shared" si="127"/>
        <v>2.5201612903225805E-2</v>
      </c>
      <c r="T77" s="8">
        <f t="shared" si="127"/>
        <v>1.9097222222222224E-2</v>
      </c>
      <c r="U77" s="8">
        <f t="shared" si="127"/>
        <v>1.8055555555555554E-2</v>
      </c>
      <c r="V77" s="8">
        <f t="shared" si="127"/>
        <v>3.3333333333333333E-2</v>
      </c>
      <c r="W77" s="8">
        <f t="shared" si="127"/>
        <v>1.4448924731182795E-2</v>
      </c>
      <c r="X77" s="8">
        <f t="shared" si="127"/>
        <v>9.0725806451612909E-3</v>
      </c>
      <c r="Y77" s="8">
        <f t="shared" si="127"/>
        <v>1.0416666666666666E-2</v>
      </c>
      <c r="Z77" s="8">
        <f t="shared" si="127"/>
        <v>3.1502016129032258E-2</v>
      </c>
      <c r="AA77" s="8">
        <f t="shared" si="127"/>
        <v>1.0173611111111111E-2</v>
      </c>
      <c r="AB77" s="8">
        <f t="shared" si="127"/>
        <v>3.2594086021505375E-2</v>
      </c>
      <c r="AC77" s="8">
        <f t="shared" si="127"/>
        <v>3.0241935483870969E-2</v>
      </c>
      <c r="AD77" s="8">
        <f t="shared" si="127"/>
        <v>2.0833333333333332E-2</v>
      </c>
      <c r="AE77" s="8">
        <f t="shared" si="127"/>
        <v>2.8225806451612902E-2</v>
      </c>
      <c r="AF77" s="8">
        <f t="shared" ref="AF77:AK77" si="128">+AF71/AF74</f>
        <v>3.3506944444444443E-2</v>
      </c>
      <c r="AG77" s="8">
        <f t="shared" si="128"/>
        <v>9.0725806451612909E-3</v>
      </c>
      <c r="AH77" s="8">
        <f t="shared" si="128"/>
        <v>3.4895833333333334E-2</v>
      </c>
      <c r="AI77" s="8">
        <f t="shared" si="128"/>
        <v>1.7967069892473118E-2</v>
      </c>
      <c r="AJ77" s="8">
        <f t="shared" si="128"/>
        <v>1.5793010752688172E-2</v>
      </c>
      <c r="AK77" s="8">
        <f t="shared" si="128"/>
        <v>1.9270833333333334E-2</v>
      </c>
      <c r="AL77" s="8">
        <f t="shared" ref="AL77" si="129">+AL71/AL74</f>
        <v>4.0989159891598917E-2</v>
      </c>
      <c r="AM77" s="8">
        <f t="shared" ref="AM77:AN77" si="130">+AM71/AM74</f>
        <v>2.1180555555555557E-2</v>
      </c>
      <c r="AN77" s="8">
        <f t="shared" si="130"/>
        <v>2.3286290322580644E-2</v>
      </c>
      <c r="AO77" s="8"/>
      <c r="AP77" s="8"/>
    </row>
    <row r="78" spans="1:42">
      <c r="A78" s="497"/>
      <c r="B78" s="54" t="s">
        <v>149</v>
      </c>
      <c r="C78" s="8"/>
      <c r="D78" s="8">
        <f t="shared" ref="D78:F79" si="131">+D73/SUM(D$72:D$74)</f>
        <v>7.2212772537498068E-2</v>
      </c>
      <c r="E78" s="8">
        <f t="shared" si="131"/>
        <v>4.6635439790972649E-2</v>
      </c>
      <c r="F78" s="8">
        <f>+F73/SUM(F$72:F$74)</f>
        <v>0.20904768274100358</v>
      </c>
      <c r="G78" s="8">
        <f t="shared" ref="G78:O79" si="132">+G73/SUM(G$72:G$74)</f>
        <v>0.15575170842824601</v>
      </c>
      <c r="H78" s="8">
        <f t="shared" si="132"/>
        <v>0.17231762155328714</v>
      </c>
      <c r="I78" s="8">
        <f t="shared" si="132"/>
        <v>0.15278109858822039</v>
      </c>
      <c r="J78" s="8">
        <f t="shared" si="132"/>
        <v>9.7774798749693054E-2</v>
      </c>
      <c r="K78" s="8">
        <f t="shared" si="132"/>
        <v>8.8391232096225375E-2</v>
      </c>
      <c r="L78" s="8">
        <f t="shared" si="132"/>
        <v>8.3082045054510223E-2</v>
      </c>
      <c r="M78" s="8">
        <f>+M73/SUM(M$72:M$74)</f>
        <v>0.11929440545934464</v>
      </c>
      <c r="N78" s="8">
        <f t="shared" si="132"/>
        <v>8.2523455960137243E-2</v>
      </c>
      <c r="O78" s="8">
        <f t="shared" si="132"/>
        <v>0.11656441717791409</v>
      </c>
      <c r="P78" s="8"/>
      <c r="Q78" s="8">
        <f t="shared" ref="Q78:AE78" si="133">+Q72/Q74</f>
        <v>0</v>
      </c>
      <c r="R78" s="8">
        <f t="shared" si="133"/>
        <v>0</v>
      </c>
      <c r="S78" s="8">
        <f t="shared" si="133"/>
        <v>8.3165322580645157E-3</v>
      </c>
      <c r="T78" s="8">
        <f t="shared" si="133"/>
        <v>4.791666666666667E-2</v>
      </c>
      <c r="U78" s="8">
        <f t="shared" si="133"/>
        <v>1.4322916666666666E-2</v>
      </c>
      <c r="V78" s="8">
        <f t="shared" si="133"/>
        <v>2.6534722222222223E-2</v>
      </c>
      <c r="W78" s="8">
        <f t="shared" si="133"/>
        <v>5.8803763440860215E-3</v>
      </c>
      <c r="X78" s="8">
        <f t="shared" si="133"/>
        <v>2.9227150537634406E-2</v>
      </c>
      <c r="Y78" s="8">
        <f t="shared" si="133"/>
        <v>4.4097222222222225E-2</v>
      </c>
      <c r="Z78" s="8">
        <f t="shared" si="133"/>
        <v>2.7217741935483871E-2</v>
      </c>
      <c r="AA78" s="8">
        <f t="shared" si="133"/>
        <v>2.1701388888888888E-2</v>
      </c>
      <c r="AB78" s="8">
        <f t="shared" si="133"/>
        <v>1.6801075268817205E-3</v>
      </c>
      <c r="AC78" s="8">
        <f t="shared" si="133"/>
        <v>4.7043010752688174E-3</v>
      </c>
      <c r="AD78" s="8">
        <f t="shared" si="133"/>
        <v>3.2552083333333336E-2</v>
      </c>
      <c r="AE78" s="8">
        <f t="shared" si="133"/>
        <v>1.4885752688172042E-2</v>
      </c>
      <c r="AF78" s="8">
        <f t="shared" ref="AF78:AK78" si="134">+AF72/AF74</f>
        <v>3.1656250000000004E-2</v>
      </c>
      <c r="AG78" s="8">
        <f t="shared" si="134"/>
        <v>2.0161290322580645E-3</v>
      </c>
      <c r="AH78" s="8">
        <f t="shared" si="134"/>
        <v>5.3819444444444444E-3</v>
      </c>
      <c r="AI78" s="8">
        <f t="shared" si="134"/>
        <v>0</v>
      </c>
      <c r="AJ78" s="8">
        <f t="shared" si="134"/>
        <v>8.0645161290322578E-3</v>
      </c>
      <c r="AK78" s="8">
        <f t="shared" si="134"/>
        <v>1.6666666666666666E-2</v>
      </c>
      <c r="AL78" s="8">
        <f t="shared" ref="AL78" si="135">+AL72/AL74</f>
        <v>1.8123306233062332E-2</v>
      </c>
      <c r="AM78" s="8">
        <f t="shared" ref="AM78:AN78" si="136">+AM72/AM74</f>
        <v>8.1597222222222227E-3</v>
      </c>
      <c r="AN78" s="8">
        <f t="shared" si="136"/>
        <v>5.9643817204301074E-3</v>
      </c>
      <c r="AO78" s="8"/>
      <c r="AP78" s="8"/>
    </row>
    <row r="79" spans="1:42">
      <c r="A79" s="497"/>
      <c r="B79" s="54" t="s">
        <v>150</v>
      </c>
      <c r="C79" s="8"/>
      <c r="D79" s="8">
        <f t="shared" si="131"/>
        <v>0.92036492964280192</v>
      </c>
      <c r="E79" s="8">
        <f t="shared" si="131"/>
        <v>0.75438443857576254</v>
      </c>
      <c r="F79" s="8">
        <f t="shared" si="131"/>
        <v>0.78050622752700693</v>
      </c>
      <c r="G79" s="8">
        <f t="shared" si="132"/>
        <v>0.82004555808656032</v>
      </c>
      <c r="H79" s="8">
        <f t="shared" si="132"/>
        <v>0.82504865458295673</v>
      </c>
      <c r="I79" s="8">
        <f t="shared" si="132"/>
        <v>0.7914979923983213</v>
      </c>
      <c r="J79" s="8">
        <f t="shared" si="132"/>
        <v>0.89193870575977385</v>
      </c>
      <c r="K79" s="8">
        <f t="shared" si="132"/>
        <v>0.91160876790377465</v>
      </c>
      <c r="L79" s="8">
        <f t="shared" si="132"/>
        <v>0.91691795494548978</v>
      </c>
      <c r="M79" s="8">
        <f>+M74/SUM(M$72:M$74)</f>
        <v>0.88070559454065545</v>
      </c>
      <c r="N79" s="8">
        <f t="shared" si="132"/>
        <v>0.91747654403986278</v>
      </c>
      <c r="O79" s="8">
        <f t="shared" si="132"/>
        <v>0.8834355828220859</v>
      </c>
      <c r="P79" s="8"/>
      <c r="Q79" s="8">
        <f t="shared" ref="Q79:AE79" si="137">+Q73/Q74</f>
        <v>0.22729861111111108</v>
      </c>
      <c r="R79" s="8">
        <f t="shared" si="137"/>
        <v>0.11496941896024465</v>
      </c>
      <c r="S79" s="8">
        <f t="shared" si="137"/>
        <v>6.5235215053763437E-2</v>
      </c>
      <c r="T79" s="8">
        <f t="shared" si="137"/>
        <v>5.6107638888888887E-2</v>
      </c>
      <c r="U79" s="8">
        <f t="shared" si="137"/>
        <v>7.0312500000000014E-2</v>
      </c>
      <c r="V79" s="8">
        <f t="shared" si="137"/>
        <v>7.4916666666666673E-2</v>
      </c>
      <c r="W79" s="8">
        <f t="shared" si="137"/>
        <v>0.13504032258064516</v>
      </c>
      <c r="X79" s="8">
        <f t="shared" si="137"/>
        <v>8.5406586021505387E-2</v>
      </c>
      <c r="Y79" s="8">
        <f t="shared" si="137"/>
        <v>0.17245833333333335</v>
      </c>
      <c r="Z79" s="8">
        <f t="shared" si="137"/>
        <v>0.19959005376344086</v>
      </c>
      <c r="AA79" s="8">
        <f t="shared" si="137"/>
        <v>0.13097916666666667</v>
      </c>
      <c r="AB79" s="8">
        <f t="shared" si="137"/>
        <v>0.12353494623655915</v>
      </c>
      <c r="AC79" s="8">
        <f t="shared" si="137"/>
        <v>0.1240356182795699</v>
      </c>
      <c r="AD79" s="8">
        <f t="shared" si="137"/>
        <v>5.9029017857142853E-2</v>
      </c>
      <c r="AE79" s="8">
        <f t="shared" si="137"/>
        <v>6.6078629032258071E-2</v>
      </c>
      <c r="AF79" s="8">
        <f t="shared" ref="AF79:AK79" si="138">+AF73/AF74</f>
        <v>0.13817708333333334</v>
      </c>
      <c r="AG79" s="8">
        <f t="shared" si="138"/>
        <v>7.6831317204301072E-2</v>
      </c>
      <c r="AH79" s="8">
        <f t="shared" si="138"/>
        <v>4.7906249999999997E-2</v>
      </c>
      <c r="AI79" s="8">
        <f t="shared" si="138"/>
        <v>0.11364919354838711</v>
      </c>
      <c r="AJ79" s="8">
        <f t="shared" si="138"/>
        <v>0.10531586021505375</v>
      </c>
      <c r="AK79" s="8">
        <f t="shared" si="138"/>
        <v>7.9440972222222225E-2</v>
      </c>
      <c r="AL79" s="8">
        <f t="shared" ref="AL79" si="139">+AL73/AL74</f>
        <v>4.7506775067750681E-2</v>
      </c>
      <c r="AM79" s="8">
        <f t="shared" ref="AM79:AN79" si="140">+AM73/AM74</f>
        <v>5.9874999999999998E-2</v>
      </c>
      <c r="AN79" s="8">
        <f t="shared" si="140"/>
        <v>6.6586021505376333E-2</v>
      </c>
      <c r="AO79" s="8"/>
      <c r="AP79" s="8"/>
    </row>
    <row r="80" spans="1:42" customFormat="1">
      <c r="A80" s="498"/>
      <c r="B80" s="54" t="s">
        <v>60</v>
      </c>
      <c r="C80" s="9"/>
      <c r="D80" s="9">
        <f>SUM(D77:D79)</f>
        <v>1</v>
      </c>
      <c r="E80" s="9">
        <f>SUM(E77:E79)</f>
        <v>1</v>
      </c>
      <c r="F80" s="9">
        <f>SUM(F77:F79)</f>
        <v>1</v>
      </c>
      <c r="G80" s="9">
        <f>SUM(G77:G79)</f>
        <v>1</v>
      </c>
      <c r="H80" s="9">
        <f t="shared" ref="H80:O80" si="141">SUM(H77:H79)</f>
        <v>1</v>
      </c>
      <c r="I80" s="9">
        <f t="shared" si="141"/>
        <v>0.99999999999999989</v>
      </c>
      <c r="J80" s="9">
        <f t="shared" si="141"/>
        <v>1</v>
      </c>
      <c r="K80" s="9">
        <f t="shared" si="141"/>
        <v>1</v>
      </c>
      <c r="L80" s="9">
        <f t="shared" si="141"/>
        <v>1</v>
      </c>
      <c r="M80" s="9">
        <f>SUM(M77:M79)</f>
        <v>1</v>
      </c>
      <c r="N80" s="9">
        <f t="shared" si="141"/>
        <v>1</v>
      </c>
      <c r="O80" s="9">
        <f t="shared" si="141"/>
        <v>1</v>
      </c>
      <c r="P80" s="9"/>
      <c r="Q80" s="9">
        <f t="shared" ref="Q80:AE80" si="142">SUM(Q76:Q79)</f>
        <v>1.0024305555555555</v>
      </c>
      <c r="R80" s="9">
        <f t="shared" si="142"/>
        <v>1.0000987149931022</v>
      </c>
      <c r="S80" s="9">
        <f t="shared" si="142"/>
        <v>0.99445564516129015</v>
      </c>
      <c r="T80" s="9">
        <f t="shared" si="142"/>
        <v>1</v>
      </c>
      <c r="U80" s="9">
        <f t="shared" si="142"/>
        <v>0.99999999999999989</v>
      </c>
      <c r="V80" s="9">
        <f t="shared" si="142"/>
        <v>1.0013888888888889</v>
      </c>
      <c r="W80" s="9">
        <f t="shared" si="142"/>
        <v>1.0080645161290323</v>
      </c>
      <c r="X80" s="9">
        <f t="shared" si="142"/>
        <v>1</v>
      </c>
      <c r="Y80" s="9">
        <f t="shared" si="142"/>
        <v>1</v>
      </c>
      <c r="Z80" s="9">
        <f t="shared" si="142"/>
        <v>1</v>
      </c>
      <c r="AA80" s="9">
        <f t="shared" si="142"/>
        <v>0.99999999999999989</v>
      </c>
      <c r="AB80" s="9">
        <f t="shared" si="142"/>
        <v>1</v>
      </c>
      <c r="AC80" s="9">
        <f t="shared" si="142"/>
        <v>1.0000000000000004</v>
      </c>
      <c r="AD80" s="9">
        <f t="shared" si="142"/>
        <v>1.0000000000000002</v>
      </c>
      <c r="AE80" s="9">
        <f t="shared" si="142"/>
        <v>1</v>
      </c>
      <c r="AF80" s="9">
        <f t="shared" ref="AF80:AK80" si="143">SUM(AF76:AF79)</f>
        <v>1</v>
      </c>
      <c r="AG80" s="9">
        <f t="shared" si="143"/>
        <v>1</v>
      </c>
      <c r="AH80" s="9">
        <f t="shared" si="143"/>
        <v>1</v>
      </c>
      <c r="AI80" s="9">
        <f t="shared" si="143"/>
        <v>1</v>
      </c>
      <c r="AJ80" s="9">
        <f t="shared" si="143"/>
        <v>1</v>
      </c>
      <c r="AK80" s="9">
        <f t="shared" si="143"/>
        <v>1</v>
      </c>
      <c r="AL80" s="9">
        <f t="shared" ref="AL80:AM80" si="144">SUM(AL76:AL79)</f>
        <v>0.99968375732144421</v>
      </c>
      <c r="AM80" s="9">
        <f t="shared" si="144"/>
        <v>1</v>
      </c>
      <c r="AN80" s="9">
        <f t="shared" ref="AN80" si="145">SUM(AN76:AN79)</f>
        <v>1.0000000000000002</v>
      </c>
      <c r="AO80" s="9"/>
      <c r="AP80" s="9"/>
    </row>
    <row r="101" spans="1:42" customFormat="1">
      <c r="A101" s="2"/>
      <c r="B101" s="2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</row>
    <row r="107" spans="1:42" customFormat="1">
      <c r="A107" s="2"/>
      <c r="B107" s="2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</row>
    <row r="113" spans="1:42">
      <c r="P113" s="2" t="e">
        <v>#DIV/0!</v>
      </c>
      <c r="AO113" s="2" t="e">
        <f>AVERAGE(D113:F113)</f>
        <v>#DIV/0!</v>
      </c>
    </row>
    <row r="114" spans="1:42">
      <c r="P114" s="2" t="e">
        <v>#DIV/0!</v>
      </c>
      <c r="AO114" s="2" t="e">
        <f>AVERAGE(D114:F114)</f>
        <v>#DIV/0!</v>
      </c>
    </row>
    <row r="115" spans="1:42">
      <c r="P115" s="2" t="e">
        <v>#DIV/0!</v>
      </c>
      <c r="AO115" s="2" t="e">
        <f>AVERAGE(D115:F115)</f>
        <v>#DIV/0!</v>
      </c>
    </row>
    <row r="116" spans="1:42">
      <c r="P116" s="2" t="e">
        <v>#DIV/0!</v>
      </c>
      <c r="AO116" s="2" t="e">
        <f>AVERAGE(D116:F116)</f>
        <v>#DIV/0!</v>
      </c>
    </row>
    <row r="128" spans="1:42" customFormat="1">
      <c r="A128" s="2"/>
      <c r="B128" s="2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</row>
    <row r="134" spans="1:42" customFormat="1">
      <c r="A134" s="2"/>
      <c r="B134" s="2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</row>
    <row r="150" spans="1:42" customFormat="1">
      <c r="A150" s="2"/>
      <c r="B150" s="2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</row>
  </sheetData>
  <mergeCells count="15">
    <mergeCell ref="A76:A80"/>
    <mergeCell ref="A2:A5"/>
    <mergeCell ref="A7:A11"/>
    <mergeCell ref="A12:A16"/>
    <mergeCell ref="A23:A27"/>
    <mergeCell ref="A28:A32"/>
    <mergeCell ref="A18:A21"/>
    <mergeCell ref="A34:A37"/>
    <mergeCell ref="A39:A43"/>
    <mergeCell ref="A44:A48"/>
    <mergeCell ref="A66:A69"/>
    <mergeCell ref="A71:A75"/>
    <mergeCell ref="A50:A53"/>
    <mergeCell ref="A55:A59"/>
    <mergeCell ref="A60:A64"/>
  </mergeCells>
  <conditionalFormatting sqref="G36:G37">
    <cfRule type="cellIs" dxfId="462" priority="5" operator="lessThan">
      <formula>0</formula>
    </cfRule>
    <cfRule type="cellIs" dxfId="461" priority="6" operator="greaterThan">
      <formula>100</formula>
    </cfRule>
  </conditionalFormatting>
  <conditionalFormatting sqref="G52:G53">
    <cfRule type="cellIs" dxfId="460" priority="3" operator="lessThan">
      <formula>0</formula>
    </cfRule>
    <cfRule type="cellIs" dxfId="459" priority="4" operator="greaterThan">
      <formula>100</formula>
    </cfRule>
  </conditionalFormatting>
  <conditionalFormatting sqref="G59">
    <cfRule type="cellIs" dxfId="458" priority="1" operator="lessThan">
      <formula>0</formula>
    </cfRule>
    <cfRule type="cellIs" dxfId="457" priority="2" operator="greaterThan">
      <formula>100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</sheetPr>
  <dimension ref="A1:AP171"/>
  <sheetViews>
    <sheetView showGridLines="0" topLeftCell="A17" zoomScale="85" zoomScaleNormal="85" workbookViewId="0">
      <pane xSplit="16" ySplit="1" topLeftCell="AC87" activePane="bottomRight" state="frozen"/>
      <selection activeCell="A17" sqref="A17"/>
      <selection pane="topRight" activeCell="Q17" sqref="Q17"/>
      <selection pane="bottomLeft" activeCell="A18" sqref="A18"/>
      <selection pane="bottomRight" activeCell="AN91" sqref="AN91"/>
    </sheetView>
  </sheetViews>
  <sheetFormatPr baseColWidth="10" defaultColWidth="15" defaultRowHeight="14.4"/>
  <cols>
    <col min="1" max="1" width="8.6640625" style="2" customWidth="1"/>
    <col min="2" max="2" width="20.6640625" style="22" bestFit="1" customWidth="1"/>
    <col min="3" max="3" width="10.88671875" style="2" hidden="1" customWidth="1"/>
    <col min="4" max="8" width="9.33203125" style="2" hidden="1" customWidth="1"/>
    <col min="9" max="9" width="13.6640625" style="2" hidden="1" customWidth="1"/>
    <col min="10" max="14" width="9.33203125" style="2" hidden="1" customWidth="1"/>
    <col min="15" max="15" width="7.88671875" style="2" hidden="1" customWidth="1"/>
    <col min="16" max="16" width="9.5546875" style="2" customWidth="1"/>
    <col min="17" max="28" width="7.88671875" style="2" hidden="1" customWidth="1"/>
    <col min="29" max="40" width="7.88671875" style="2" customWidth="1"/>
    <col min="41" max="41" width="10" style="2" customWidth="1"/>
    <col min="42" max="42" width="9.33203125" style="2" bestFit="1" customWidth="1"/>
    <col min="43" max="79" width="11.33203125" style="2" customWidth="1"/>
    <col min="80" max="16384" width="15" style="2"/>
  </cols>
  <sheetData>
    <row r="1" spans="1:42" s="11" customFormat="1" hidden="1">
      <c r="A1" s="31" t="s">
        <v>29</v>
      </c>
      <c r="B1" s="29"/>
      <c r="C1" s="34" t="s">
        <v>73</v>
      </c>
      <c r="D1" s="32" t="s">
        <v>152</v>
      </c>
      <c r="E1" s="32" t="s">
        <v>153</v>
      </c>
      <c r="F1" s="32"/>
      <c r="G1" s="32" t="s">
        <v>115</v>
      </c>
      <c r="H1" s="32" t="s">
        <v>116</v>
      </c>
      <c r="I1" s="32" t="s">
        <v>117</v>
      </c>
      <c r="J1" s="32" t="s">
        <v>118</v>
      </c>
      <c r="K1" s="32" t="s">
        <v>134</v>
      </c>
      <c r="L1" s="32" t="s">
        <v>135</v>
      </c>
      <c r="M1" s="32" t="s">
        <v>135</v>
      </c>
      <c r="N1" s="32" t="s">
        <v>135</v>
      </c>
      <c r="O1" s="32" t="s">
        <v>151</v>
      </c>
      <c r="P1" s="32" t="s">
        <v>155</v>
      </c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4" t="s">
        <v>155</v>
      </c>
      <c r="AP1" s="32" t="s">
        <v>119</v>
      </c>
    </row>
    <row r="2" spans="1:42" ht="16.5" hidden="1" customHeight="1">
      <c r="A2" s="502" t="s">
        <v>20</v>
      </c>
      <c r="B2" s="51" t="s">
        <v>84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 t="e">
        <v>#DIV/0!</v>
      </c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 t="e">
        <f>AVERAGE(D2:O2)</f>
        <v>#DIV/0!</v>
      </c>
      <c r="AP2" s="4">
        <v>0.85</v>
      </c>
    </row>
    <row r="3" spans="1:42" hidden="1">
      <c r="A3" s="503"/>
      <c r="B3" s="51" t="s">
        <v>141</v>
      </c>
      <c r="C3" s="4"/>
      <c r="D3" s="3"/>
      <c r="E3" s="3"/>
      <c r="F3" s="4"/>
      <c r="G3" s="3"/>
      <c r="H3" s="3"/>
      <c r="I3" s="3"/>
      <c r="J3" s="3"/>
      <c r="K3" s="3"/>
      <c r="L3" s="3"/>
      <c r="M3" s="4"/>
      <c r="N3" s="4"/>
      <c r="O3" s="4"/>
      <c r="P3" s="4" t="e">
        <v>#DIV/0!</v>
      </c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 t="e">
        <f>AVERAGE(D3:O3)</f>
        <v>#DIV/0!</v>
      </c>
      <c r="AP3" s="3">
        <v>0.2</v>
      </c>
    </row>
    <row r="4" spans="1:42" hidden="1">
      <c r="A4" s="503"/>
      <c r="B4" s="51" t="s">
        <v>18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 t="e">
        <v>#DIV/0!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 t="e">
        <f>AVERAGE(D4:O4)</f>
        <v>#DIV/0!</v>
      </c>
      <c r="AP4" s="5">
        <v>20</v>
      </c>
    </row>
    <row r="5" spans="1:42" hidden="1">
      <c r="A5" s="504"/>
      <c r="B5" s="51" t="s">
        <v>19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 t="e">
        <v>#DIV/0!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 t="e">
        <f>AVERAGE(D5:O5)</f>
        <v>#DIV/0!</v>
      </c>
      <c r="AP5" s="5">
        <v>2</v>
      </c>
    </row>
    <row r="6" spans="1:42" ht="15.75" hidden="1" customHeight="1">
      <c r="A6" s="14"/>
      <c r="B6" s="13"/>
      <c r="C6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 s="13"/>
    </row>
    <row r="7" spans="1:42" hidden="1">
      <c r="A7" s="499" t="s">
        <v>52</v>
      </c>
      <c r="B7" s="53" t="s">
        <v>142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</row>
    <row r="8" spans="1:42" hidden="1">
      <c r="A8" s="500"/>
      <c r="B8" s="53" t="s">
        <v>143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</row>
    <row r="9" spans="1:42" hidden="1">
      <c r="A9" s="500"/>
      <c r="B9" s="53" t="s">
        <v>144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</row>
    <row r="10" spans="1:42" ht="16.5" hidden="1" customHeight="1">
      <c r="A10" s="500"/>
      <c r="B10" s="53" t="s">
        <v>145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</row>
    <row r="11" spans="1:42" hidden="1">
      <c r="A11" s="501"/>
      <c r="B11" s="53" t="s">
        <v>146</v>
      </c>
      <c r="C11" s="12"/>
      <c r="D11" s="12">
        <v>0</v>
      </c>
      <c r="E11" s="12">
        <v>0</v>
      </c>
      <c r="F11" s="12"/>
      <c r="G11" s="12">
        <v>0</v>
      </c>
      <c r="H11" s="12">
        <v>0</v>
      </c>
      <c r="I11" s="12">
        <v>0</v>
      </c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</row>
    <row r="12" spans="1:42" hidden="1">
      <c r="A12" s="496" t="s">
        <v>162</v>
      </c>
      <c r="B12" s="54" t="s">
        <v>147</v>
      </c>
      <c r="C12" s="8"/>
      <c r="D12" s="8">
        <f t="shared" ref="D12:K12" si="0">D2</f>
        <v>0</v>
      </c>
      <c r="E12" s="8">
        <f t="shared" si="0"/>
        <v>0</v>
      </c>
      <c r="F12" s="8"/>
      <c r="G12" s="8">
        <f>G2</f>
        <v>0</v>
      </c>
      <c r="H12" s="8">
        <f t="shared" si="0"/>
        <v>0</v>
      </c>
      <c r="I12" s="8">
        <f t="shared" si="0"/>
        <v>0</v>
      </c>
      <c r="J12" s="8">
        <f t="shared" si="0"/>
        <v>0</v>
      </c>
      <c r="K12" s="8">
        <f t="shared" si="0"/>
        <v>0</v>
      </c>
      <c r="L12" s="8">
        <v>0</v>
      </c>
      <c r="M12" s="8">
        <v>0</v>
      </c>
      <c r="N12" s="8">
        <f>N2</f>
        <v>0</v>
      </c>
      <c r="O12" s="8">
        <f>O2</f>
        <v>0</v>
      </c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</row>
    <row r="13" spans="1:42" hidden="1">
      <c r="A13" s="497"/>
      <c r="B13" s="54" t="s">
        <v>148</v>
      </c>
      <c r="C13" s="8"/>
      <c r="D13" s="8" t="e">
        <f t="shared" ref="D13:K13" si="1">+D7/D10</f>
        <v>#DIV/0!</v>
      </c>
      <c r="E13" s="8" t="e">
        <f t="shared" si="1"/>
        <v>#DIV/0!</v>
      </c>
      <c r="F13" s="8"/>
      <c r="G13" s="8" t="e">
        <f>+G7/G10</f>
        <v>#DIV/0!</v>
      </c>
      <c r="H13" s="8" t="e">
        <f t="shared" si="1"/>
        <v>#DIV/0!</v>
      </c>
      <c r="I13" s="8" t="e">
        <f t="shared" si="1"/>
        <v>#DIV/0!</v>
      </c>
      <c r="J13" s="8" t="e">
        <f t="shared" si="1"/>
        <v>#DIV/0!</v>
      </c>
      <c r="K13" s="8" t="e">
        <f t="shared" si="1"/>
        <v>#DIV/0!</v>
      </c>
      <c r="L13" s="8" t="e">
        <v>#DIV/0!</v>
      </c>
      <c r="M13" s="8" t="e">
        <v>#DIV/0!</v>
      </c>
      <c r="N13" s="8" t="e">
        <f>+N7/N10</f>
        <v>#DIV/0!</v>
      </c>
      <c r="O13" s="8" t="e">
        <f>+O7/O10</f>
        <v>#DIV/0!</v>
      </c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</row>
    <row r="14" spans="1:42" hidden="1">
      <c r="A14" s="497"/>
      <c r="B14" s="54" t="s">
        <v>149</v>
      </c>
      <c r="C14" s="8"/>
      <c r="D14" s="8" t="e">
        <f t="shared" ref="D14:K14" si="2">+D8/D10</f>
        <v>#DIV/0!</v>
      </c>
      <c r="E14" s="8" t="e">
        <f t="shared" si="2"/>
        <v>#DIV/0!</v>
      </c>
      <c r="F14" s="8"/>
      <c r="G14" s="8" t="e">
        <f>+G8/G10</f>
        <v>#DIV/0!</v>
      </c>
      <c r="H14" s="8" t="e">
        <f t="shared" si="2"/>
        <v>#DIV/0!</v>
      </c>
      <c r="I14" s="8" t="e">
        <f t="shared" si="2"/>
        <v>#DIV/0!</v>
      </c>
      <c r="J14" s="8" t="e">
        <f t="shared" si="2"/>
        <v>#DIV/0!</v>
      </c>
      <c r="K14" s="8" t="e">
        <f t="shared" si="2"/>
        <v>#DIV/0!</v>
      </c>
      <c r="L14" s="8" t="e">
        <v>#DIV/0!</v>
      </c>
      <c r="M14" s="8" t="e">
        <v>#DIV/0!</v>
      </c>
      <c r="N14" s="8" t="e">
        <f>+N8/N10</f>
        <v>#DIV/0!</v>
      </c>
      <c r="O14" s="8" t="e">
        <f>+O8/O10</f>
        <v>#DIV/0!</v>
      </c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</row>
    <row r="15" spans="1:42" hidden="1">
      <c r="A15" s="497"/>
      <c r="B15" s="54" t="s">
        <v>150</v>
      </c>
      <c r="C15" s="8"/>
      <c r="D15" s="8" t="e">
        <f t="shared" ref="D15:K15" si="3">+D9/D10</f>
        <v>#DIV/0!</v>
      </c>
      <c r="E15" s="8" t="e">
        <f t="shared" si="3"/>
        <v>#DIV/0!</v>
      </c>
      <c r="F15" s="8"/>
      <c r="G15" s="8" t="e">
        <f>+G9/G10</f>
        <v>#DIV/0!</v>
      </c>
      <c r="H15" s="8" t="e">
        <f t="shared" si="3"/>
        <v>#DIV/0!</v>
      </c>
      <c r="I15" s="8" t="e">
        <f t="shared" si="3"/>
        <v>#DIV/0!</v>
      </c>
      <c r="J15" s="8" t="e">
        <f t="shared" si="3"/>
        <v>#DIV/0!</v>
      </c>
      <c r="K15" s="8" t="e">
        <f t="shared" si="3"/>
        <v>#DIV/0!</v>
      </c>
      <c r="L15" s="8" t="e">
        <v>#DIV/0!</v>
      </c>
      <c r="M15" s="8" t="e">
        <v>#DIV/0!</v>
      </c>
      <c r="N15" s="8" t="e">
        <f>+N9/N10</f>
        <v>#DIV/0!</v>
      </c>
      <c r="O15" s="8" t="e">
        <f>+O9/O10</f>
        <v>#DIV/0!</v>
      </c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</row>
    <row r="16" spans="1:42" ht="16.5" hidden="1" customHeight="1">
      <c r="A16" s="498"/>
      <c r="B16" s="54" t="s">
        <v>60</v>
      </c>
      <c r="C16" s="9"/>
      <c r="D16" s="9" t="e">
        <f t="shared" ref="D16:K16" si="4">SUM(D12:D15)</f>
        <v>#DIV/0!</v>
      </c>
      <c r="E16" s="9" t="e">
        <f t="shared" si="4"/>
        <v>#DIV/0!</v>
      </c>
      <c r="F16" s="9"/>
      <c r="G16" s="9" t="e">
        <f>SUM(G12:G15)</f>
        <v>#DIV/0!</v>
      </c>
      <c r="H16" s="9" t="e">
        <f t="shared" si="4"/>
        <v>#DIV/0!</v>
      </c>
      <c r="I16" s="9" t="e">
        <f t="shared" si="4"/>
        <v>#DIV/0!</v>
      </c>
      <c r="J16" s="9" t="e">
        <f t="shared" si="4"/>
        <v>#DIV/0!</v>
      </c>
      <c r="K16" s="9" t="e">
        <f t="shared" si="4"/>
        <v>#DIV/0!</v>
      </c>
      <c r="L16" s="9" t="e">
        <v>#DIV/0!</v>
      </c>
      <c r="M16" s="9" t="e">
        <v>#DIV/0!</v>
      </c>
      <c r="N16" s="9" t="e">
        <f>SUM(N12:N15)</f>
        <v>#DIV/0!</v>
      </c>
      <c r="O16" s="9" t="e">
        <f>SUM(O12:O15)</f>
        <v>#DIV/0!</v>
      </c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</row>
    <row r="17" spans="1:42">
      <c r="A17" s="31" t="s">
        <v>30</v>
      </c>
      <c r="B17" s="29"/>
      <c r="C17" s="34" t="s">
        <v>155</v>
      </c>
      <c r="D17" s="237">
        <v>44197</v>
      </c>
      <c r="E17" s="237">
        <v>44228</v>
      </c>
      <c r="F17" s="237">
        <v>44256</v>
      </c>
      <c r="G17" s="237">
        <v>44287</v>
      </c>
      <c r="H17" s="237">
        <v>44317</v>
      </c>
      <c r="I17" s="237">
        <v>44348</v>
      </c>
      <c r="J17" s="237">
        <v>44378</v>
      </c>
      <c r="K17" s="237">
        <v>44409</v>
      </c>
      <c r="L17" s="237">
        <v>44440</v>
      </c>
      <c r="M17" s="237">
        <v>44470</v>
      </c>
      <c r="N17" s="237">
        <v>44501</v>
      </c>
      <c r="O17" s="237">
        <v>44531</v>
      </c>
      <c r="P17" s="237" t="s">
        <v>229</v>
      </c>
      <c r="Q17" s="237">
        <v>44562</v>
      </c>
      <c r="R17" s="237">
        <v>44593</v>
      </c>
      <c r="S17" s="237">
        <v>44621</v>
      </c>
      <c r="T17" s="237">
        <v>44652</v>
      </c>
      <c r="U17" s="237">
        <v>44682</v>
      </c>
      <c r="V17" s="237">
        <v>44713</v>
      </c>
      <c r="W17" s="237">
        <v>44743</v>
      </c>
      <c r="X17" s="237">
        <v>44774</v>
      </c>
      <c r="Y17" s="237">
        <v>44805</v>
      </c>
      <c r="Z17" s="237">
        <v>44835</v>
      </c>
      <c r="AA17" s="237">
        <v>44866</v>
      </c>
      <c r="AB17" s="237">
        <v>44896</v>
      </c>
      <c r="AC17" s="237">
        <v>44927</v>
      </c>
      <c r="AD17" s="237">
        <v>44958</v>
      </c>
      <c r="AE17" s="237">
        <v>44986</v>
      </c>
      <c r="AF17" s="237">
        <v>45017</v>
      </c>
      <c r="AG17" s="237">
        <v>45047</v>
      </c>
      <c r="AH17" s="237">
        <v>45078</v>
      </c>
      <c r="AI17" s="237">
        <v>45108</v>
      </c>
      <c r="AJ17" s="237">
        <v>45139</v>
      </c>
      <c r="AK17" s="237">
        <v>45170</v>
      </c>
      <c r="AL17" s="237">
        <v>45200</v>
      </c>
      <c r="AM17" s="237">
        <v>45231</v>
      </c>
      <c r="AN17" s="237">
        <v>45261</v>
      </c>
      <c r="AO17" s="32" t="s">
        <v>311</v>
      </c>
      <c r="AP17" s="32" t="s">
        <v>119</v>
      </c>
    </row>
    <row r="18" spans="1:42">
      <c r="A18" s="502" t="s">
        <v>20</v>
      </c>
      <c r="B18" s="51" t="s">
        <v>84</v>
      </c>
      <c r="C18" s="4">
        <v>0.65092500000000009</v>
      </c>
      <c r="D18" s="169">
        <v>0.75157258064516097</v>
      </c>
      <c r="E18" s="169">
        <v>0.82229166666666698</v>
      </c>
      <c r="F18" s="169">
        <v>0.70654569892473096</v>
      </c>
      <c r="G18" s="202">
        <v>1</v>
      </c>
      <c r="H18" s="3">
        <v>0.85607526881720397</v>
      </c>
      <c r="I18" s="3">
        <v>0.90002777777777798</v>
      </c>
      <c r="J18" s="123">
        <v>0.78627976190476201</v>
      </c>
      <c r="K18" s="151">
        <v>0.79486111111111102</v>
      </c>
      <c r="L18" s="151">
        <v>0.6852678571428571</v>
      </c>
      <c r="M18" s="4">
        <v>0.87548245614035092</v>
      </c>
      <c r="N18" s="151">
        <v>0.75382183908045985</v>
      </c>
      <c r="O18" s="169">
        <v>0.87836111111111104</v>
      </c>
      <c r="P18" s="169">
        <v>0.56748576151297925</v>
      </c>
      <c r="Q18" s="169">
        <v>0.85230555555555554</v>
      </c>
      <c r="R18" s="169">
        <v>0.62969696969696975</v>
      </c>
      <c r="S18" s="169">
        <v>0.199260752688172</v>
      </c>
      <c r="T18" s="160">
        <v>0.61191666666666666</v>
      </c>
      <c r="U18" s="160">
        <v>0.90948611111111122</v>
      </c>
      <c r="V18" s="160">
        <v>0.45761111111111102</v>
      </c>
      <c r="W18" s="160">
        <v>0.53516129032258064</v>
      </c>
      <c r="X18" s="160">
        <v>0.60618279569892475</v>
      </c>
      <c r="Y18" s="160">
        <v>0.22500000000000001</v>
      </c>
      <c r="Z18" s="160">
        <v>0</v>
      </c>
      <c r="AA18" s="160">
        <v>0.81277777777777782</v>
      </c>
      <c r="AB18" s="160">
        <v>0.97043010752688175</v>
      </c>
      <c r="AC18" s="160">
        <v>0.76380376344085998</v>
      </c>
      <c r="AD18" s="160">
        <v>0.580982142857143</v>
      </c>
      <c r="AE18" s="160">
        <v>0</v>
      </c>
      <c r="AF18" s="160">
        <v>0</v>
      </c>
      <c r="AG18" s="160">
        <v>0.61787634408602155</v>
      </c>
      <c r="AH18" s="160">
        <v>0.89583333333333348</v>
      </c>
      <c r="AI18" s="160">
        <v>0.99395161290322576</v>
      </c>
      <c r="AJ18" s="160">
        <v>1</v>
      </c>
      <c r="AK18" s="160">
        <v>1</v>
      </c>
      <c r="AL18" s="160">
        <v>1</v>
      </c>
      <c r="AM18" s="160">
        <v>1</v>
      </c>
      <c r="AN18" s="160">
        <v>1</v>
      </c>
      <c r="AO18" s="4">
        <f>AVERAGE(AC18:AN18)</f>
        <v>0.73770393305171533</v>
      </c>
      <c r="AP18" s="4">
        <v>0.85</v>
      </c>
    </row>
    <row r="19" spans="1:42">
      <c r="A19" s="503"/>
      <c r="B19" s="51" t="s">
        <v>141</v>
      </c>
      <c r="C19" s="4">
        <v>0.12568333333333334</v>
      </c>
      <c r="D19" s="169">
        <v>5.2922011782629799E-2</v>
      </c>
      <c r="E19" s="169">
        <v>4.5782760854232003E-2</v>
      </c>
      <c r="F19" s="169">
        <v>2.7377639533518901E-2</v>
      </c>
      <c r="G19" s="202">
        <v>3.5112721417069198E-3</v>
      </c>
      <c r="H19" s="3">
        <v>5.0909770735467402E-2</v>
      </c>
      <c r="I19" s="3">
        <v>5.6213598140648399E-2</v>
      </c>
      <c r="J19" s="123">
        <v>6.4126087567206003E-2</v>
      </c>
      <c r="K19" s="151">
        <v>5.4475602291606376E-2</v>
      </c>
      <c r="L19" s="151">
        <v>4.0137065601224008E-2</v>
      </c>
      <c r="M19" s="4">
        <v>1.5420727730250432E-2</v>
      </c>
      <c r="N19" s="151">
        <v>5.1006707617621085E-2</v>
      </c>
      <c r="O19" s="169">
        <v>4.4281331835546042E-2</v>
      </c>
      <c r="P19" s="169">
        <v>4.4032404219144033E-2</v>
      </c>
      <c r="Q19" s="169">
        <v>5.2671230436820558E-2</v>
      </c>
      <c r="R19" s="169">
        <v>7.598305130431178E-2</v>
      </c>
      <c r="S19" s="169">
        <v>4.9690974916561E-2</v>
      </c>
      <c r="T19" s="161">
        <v>6.06410332641888E-2</v>
      </c>
      <c r="U19" s="161">
        <v>3.2540013405239702E-2</v>
      </c>
      <c r="V19" s="161">
        <v>3.89559962652802E-2</v>
      </c>
      <c r="W19" s="161">
        <v>9.6665633484550609E-2</v>
      </c>
      <c r="X19" s="161">
        <v>4.6600079846180531E-2</v>
      </c>
      <c r="Y19" s="161">
        <v>2.7808607719817482E-2</v>
      </c>
      <c r="Z19" s="161">
        <v>0</v>
      </c>
      <c r="AA19" s="161">
        <v>4.2958617843454269E-2</v>
      </c>
      <c r="AB19" s="161">
        <v>3.8736121433236492E-3</v>
      </c>
      <c r="AC19" s="161">
        <v>4.8987992851330799E-2</v>
      </c>
      <c r="AD19" s="161">
        <v>1.0109275827659201E-2</v>
      </c>
      <c r="AE19" s="161">
        <v>0</v>
      </c>
      <c r="AF19" s="161">
        <v>0</v>
      </c>
      <c r="AG19" s="161">
        <v>6.0151949566089463E-2</v>
      </c>
      <c r="AH19" s="161">
        <v>1.9638124054462934E-2</v>
      </c>
      <c r="AI19" s="161">
        <v>1.7982978632065855E-2</v>
      </c>
      <c r="AJ19" s="161">
        <v>0</v>
      </c>
      <c r="AK19" s="161">
        <v>0</v>
      </c>
      <c r="AL19" s="161">
        <v>0</v>
      </c>
      <c r="AM19" s="161">
        <v>0</v>
      </c>
      <c r="AN19" s="161">
        <v>0</v>
      </c>
      <c r="AO19" s="4">
        <f>AVERAGE(AC19:AN19)</f>
        <v>1.3072526744300686E-2</v>
      </c>
      <c r="AP19" s="3">
        <v>0.2</v>
      </c>
    </row>
    <row r="20" spans="1:42" ht="15.75" customHeight="1">
      <c r="A20" s="503"/>
      <c r="B20" s="51" t="s">
        <v>18</v>
      </c>
      <c r="C20" s="5">
        <v>3.5386029411764706</v>
      </c>
      <c r="D20" s="171">
        <v>1.9728267552328724</v>
      </c>
      <c r="E20" s="171">
        <v>1.9460490763716574</v>
      </c>
      <c r="F20" s="171">
        <v>1.4391603773584907</v>
      </c>
      <c r="G20" s="196">
        <v>2.5281159420289856</v>
      </c>
      <c r="H20" s="5">
        <v>4.6322073109762671</v>
      </c>
      <c r="I20" s="5">
        <v>2.0237519926168304</v>
      </c>
      <c r="J20" s="122">
        <v>2.2588628099173551</v>
      </c>
      <c r="K20" s="150">
        <v>1.7320215106381291</v>
      </c>
      <c r="L20" s="150">
        <v>2.3103898386704569</v>
      </c>
      <c r="M20" s="5">
        <v>1.1542992983382334</v>
      </c>
      <c r="N20" s="150">
        <v>5.3522358437322168</v>
      </c>
      <c r="O20" s="171">
        <v>2.8004399879436028</v>
      </c>
      <c r="P20" s="171">
        <v>1.6218492037049028</v>
      </c>
      <c r="Q20" s="171">
        <v>2.4863251746045618</v>
      </c>
      <c r="R20" s="171">
        <v>2.2556111515765696</v>
      </c>
      <c r="S20" s="171">
        <v>1.052383861625739</v>
      </c>
      <c r="T20" s="150">
        <v>2.055171264272023</v>
      </c>
      <c r="U20" s="150">
        <v>1.6390905367810087</v>
      </c>
      <c r="V20" s="150">
        <v>1.6044027061855666</v>
      </c>
      <c r="W20" s="150">
        <v>1.7494722103731213</v>
      </c>
      <c r="X20" s="150">
        <v>1.5011882864733874</v>
      </c>
      <c r="Y20" s="150">
        <v>2.2524972253052162</v>
      </c>
      <c r="Z20" s="150">
        <v>0</v>
      </c>
      <c r="AA20" s="150">
        <v>1.9337987047684186</v>
      </c>
      <c r="AB20" s="150">
        <v>0.93224932249322501</v>
      </c>
      <c r="AC20" s="150">
        <v>2.1414158998173649</v>
      </c>
      <c r="AD20" s="150">
        <v>0.49335793357933577</v>
      </c>
      <c r="AE20" s="150">
        <v>0</v>
      </c>
      <c r="AF20" s="150">
        <v>0</v>
      </c>
      <c r="AG20" s="150">
        <v>1.8434567477020882</v>
      </c>
      <c r="AH20" s="150">
        <v>1.5833237518910741</v>
      </c>
      <c r="AI20" s="150">
        <v>1.8997732426303855</v>
      </c>
      <c r="AJ20" s="150">
        <v>0</v>
      </c>
      <c r="AK20" s="150">
        <v>0</v>
      </c>
      <c r="AL20" s="150">
        <v>0</v>
      </c>
      <c r="AM20" s="150">
        <v>0</v>
      </c>
      <c r="AN20" s="150">
        <v>0</v>
      </c>
      <c r="AO20" s="5">
        <f>AVERAGE(AC20:AN20)</f>
        <v>0.66344396463502064</v>
      </c>
      <c r="AP20" s="5">
        <v>20</v>
      </c>
    </row>
    <row r="21" spans="1:42" ht="16.5" customHeight="1">
      <c r="A21" s="504"/>
      <c r="B21" s="51" t="s">
        <v>19</v>
      </c>
      <c r="C21" s="5">
        <v>47.687990196078438</v>
      </c>
      <c r="D21" s="171">
        <v>8.6773333333333333</v>
      </c>
      <c r="E21" s="171">
        <v>5.1476923076923082</v>
      </c>
      <c r="F21" s="171">
        <v>21.832999999999998</v>
      </c>
      <c r="G21" s="196">
        <v>0</v>
      </c>
      <c r="H21" s="5">
        <v>12.582857142857142</v>
      </c>
      <c r="I21" s="5">
        <v>6.0233333333333334</v>
      </c>
      <c r="J21" s="122">
        <v>8.1613333333333333</v>
      </c>
      <c r="K21" s="150">
        <v>7.261111111111112</v>
      </c>
      <c r="L21" s="150">
        <v>25.1875</v>
      </c>
      <c r="M21" s="5">
        <v>9.2712500000000002</v>
      </c>
      <c r="N21" s="150">
        <v>27</v>
      </c>
      <c r="O21" s="171">
        <v>7.758</v>
      </c>
      <c r="P21" s="171">
        <v>62.038310647685648</v>
      </c>
      <c r="Q21" s="171">
        <v>5.6730769230769234</v>
      </c>
      <c r="R21" s="171">
        <v>15.756428571428572</v>
      </c>
      <c r="S21" s="171">
        <v>80.178571428571431</v>
      </c>
      <c r="T21" s="150">
        <v>19.64769230769231</v>
      </c>
      <c r="U21" s="150">
        <v>5.0130769230769232</v>
      </c>
      <c r="V21" s="150">
        <v>43.002499999999998</v>
      </c>
      <c r="W21" s="150">
        <v>15.685909090909091</v>
      </c>
      <c r="X21" s="150">
        <v>19.517857142857146</v>
      </c>
      <c r="Y21" s="150">
        <v>279</v>
      </c>
      <c r="Z21" s="150">
        <v>248</v>
      </c>
      <c r="AA21" s="150">
        <v>8.9846153846153847</v>
      </c>
      <c r="AB21" s="150">
        <v>4</v>
      </c>
      <c r="AC21" s="150">
        <v>12.902307692307691</v>
      </c>
      <c r="AD21" s="150">
        <v>33.697499999999998</v>
      </c>
      <c r="AE21" s="150">
        <v>186</v>
      </c>
      <c r="AF21" s="150">
        <v>240</v>
      </c>
      <c r="AG21" s="150">
        <v>18.653333333333332</v>
      </c>
      <c r="AH21" s="150">
        <v>9.375</v>
      </c>
      <c r="AI21" s="150">
        <v>0.6428571428571429</v>
      </c>
      <c r="AJ21" s="150">
        <v>0</v>
      </c>
      <c r="AK21" s="150">
        <v>0</v>
      </c>
      <c r="AL21" s="150">
        <v>0</v>
      </c>
      <c r="AM21" s="150">
        <v>0</v>
      </c>
      <c r="AN21" s="150">
        <v>0</v>
      </c>
      <c r="AO21" s="5">
        <f>AVERAGE(AC21:AN21)</f>
        <v>41.772583180708182</v>
      </c>
      <c r="AP21" s="5">
        <v>4</v>
      </c>
    </row>
    <row r="22" spans="1:42">
      <c r="A22" s="14"/>
      <c r="B22" s="13"/>
      <c r="C22"/>
      <c r="D22"/>
      <c r="E22"/>
      <c r="F22" s="184"/>
      <c r="G22"/>
      <c r="H22"/>
      <c r="I22"/>
      <c r="J22"/>
      <c r="K22"/>
      <c r="L22"/>
      <c r="M22"/>
      <c r="N22"/>
      <c r="O22" s="172"/>
      <c r="P22" s="184"/>
      <c r="Q22" s="184"/>
      <c r="R22" s="184"/>
      <c r="S22" s="184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 s="13"/>
    </row>
    <row r="23" spans="1:42">
      <c r="A23" s="499" t="s">
        <v>52</v>
      </c>
      <c r="B23" s="53" t="s">
        <v>142</v>
      </c>
      <c r="C23" s="12"/>
      <c r="D23" s="12"/>
      <c r="E23" s="12">
        <v>52.5</v>
      </c>
      <c r="F23" s="12">
        <v>0</v>
      </c>
      <c r="G23" s="12">
        <v>0</v>
      </c>
      <c r="H23" s="12">
        <v>18</v>
      </c>
      <c r="I23" s="12">
        <v>38.200000000000003</v>
      </c>
      <c r="J23" s="12">
        <v>17</v>
      </c>
      <c r="K23" s="12">
        <v>17</v>
      </c>
      <c r="L23" s="12">
        <v>10</v>
      </c>
      <c r="M23" s="12">
        <v>11</v>
      </c>
      <c r="N23" s="12">
        <v>36.340000000000003</v>
      </c>
      <c r="O23" s="12">
        <v>10</v>
      </c>
      <c r="P23" s="12"/>
      <c r="Q23" s="12">
        <v>32.590000000000003</v>
      </c>
      <c r="R23" s="12">
        <v>23.810000000000002</v>
      </c>
      <c r="S23" s="12">
        <v>34.5</v>
      </c>
      <c r="T23" s="12">
        <v>22</v>
      </c>
      <c r="U23" s="12">
        <v>0</v>
      </c>
      <c r="V23" s="12">
        <v>15.5</v>
      </c>
      <c r="W23" s="12">
        <v>0</v>
      </c>
      <c r="X23" s="12">
        <v>10</v>
      </c>
      <c r="Y23" s="12">
        <v>0</v>
      </c>
      <c r="Z23" s="12">
        <v>0</v>
      </c>
      <c r="AA23" s="12">
        <v>18</v>
      </c>
      <c r="AB23" s="12">
        <v>10</v>
      </c>
      <c r="AC23" s="12">
        <v>8</v>
      </c>
      <c r="AD23" s="12">
        <v>12</v>
      </c>
      <c r="AE23" s="12">
        <v>0</v>
      </c>
      <c r="AF23" s="12">
        <v>0</v>
      </c>
      <c r="AG23" s="12">
        <v>0</v>
      </c>
      <c r="AH23" s="12">
        <v>12</v>
      </c>
      <c r="AI23" s="12">
        <v>0</v>
      </c>
      <c r="AJ23" s="12">
        <v>0</v>
      </c>
      <c r="AK23" s="12">
        <v>0</v>
      </c>
      <c r="AL23" s="12">
        <v>0</v>
      </c>
      <c r="AM23" s="12">
        <v>0</v>
      </c>
      <c r="AN23" s="12">
        <v>0</v>
      </c>
      <c r="AO23" s="12"/>
      <c r="AP23" s="12"/>
    </row>
    <row r="24" spans="1:42" ht="16.5" customHeight="1">
      <c r="A24" s="500"/>
      <c r="B24" s="53" t="s">
        <v>143</v>
      </c>
      <c r="C24" s="12"/>
      <c r="D24" s="12"/>
      <c r="E24" s="12">
        <v>0</v>
      </c>
      <c r="F24" s="12">
        <v>0</v>
      </c>
      <c r="G24" s="12">
        <v>0</v>
      </c>
      <c r="H24" s="12">
        <v>1</v>
      </c>
      <c r="I24" s="12">
        <v>2</v>
      </c>
      <c r="J24" s="12">
        <v>4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  <c r="P24" s="12"/>
      <c r="Q24" s="12">
        <v>0</v>
      </c>
      <c r="R24" s="12">
        <v>0</v>
      </c>
      <c r="S24" s="12">
        <v>0</v>
      </c>
      <c r="T24" s="12">
        <v>2</v>
      </c>
      <c r="U24" s="12">
        <v>0</v>
      </c>
      <c r="V24" s="12">
        <v>31</v>
      </c>
      <c r="W24" s="12">
        <v>0.75</v>
      </c>
      <c r="X24" s="12">
        <v>9.75</v>
      </c>
      <c r="Y24" s="12">
        <v>0</v>
      </c>
      <c r="Z24" s="12">
        <v>0</v>
      </c>
      <c r="AA24" s="12">
        <v>0</v>
      </c>
      <c r="AB24" s="12">
        <v>0</v>
      </c>
      <c r="AC24" s="12">
        <v>0</v>
      </c>
      <c r="AD24" s="12">
        <v>0</v>
      </c>
      <c r="AE24" s="12">
        <v>0</v>
      </c>
      <c r="AF24" s="12">
        <v>0</v>
      </c>
      <c r="AG24" s="12">
        <v>4.5</v>
      </c>
      <c r="AH24" s="12">
        <v>0</v>
      </c>
      <c r="AI24" s="12">
        <v>0</v>
      </c>
      <c r="AJ24" s="12">
        <v>0</v>
      </c>
      <c r="AK24" s="12">
        <v>0</v>
      </c>
      <c r="AL24" s="12">
        <v>0</v>
      </c>
      <c r="AM24" s="12">
        <v>0</v>
      </c>
      <c r="AN24" s="12">
        <v>0</v>
      </c>
      <c r="AO24" s="12"/>
      <c r="AP24" s="12"/>
    </row>
    <row r="25" spans="1:42">
      <c r="A25" s="500"/>
      <c r="B25" s="53" t="s">
        <v>144</v>
      </c>
      <c r="C25" s="12"/>
      <c r="D25" s="12"/>
      <c r="E25" s="12">
        <v>66.92</v>
      </c>
      <c r="F25" s="12">
        <v>218.32999999999998</v>
      </c>
      <c r="G25" s="12">
        <v>0</v>
      </c>
      <c r="H25" s="12">
        <v>88.08</v>
      </c>
      <c r="I25" s="12">
        <v>31.5</v>
      </c>
      <c r="J25" s="12">
        <v>122.42</v>
      </c>
      <c r="K25" s="12">
        <v>130.70000000000002</v>
      </c>
      <c r="L25" s="12">
        <v>201.5</v>
      </c>
      <c r="M25" s="12">
        <v>74.17</v>
      </c>
      <c r="N25" s="12">
        <v>135</v>
      </c>
      <c r="O25" s="12">
        <v>77.58</v>
      </c>
      <c r="P25" s="12"/>
      <c r="Q25" s="12">
        <v>73.75</v>
      </c>
      <c r="R25" s="12">
        <v>220.59</v>
      </c>
      <c r="S25" s="12">
        <v>561.25</v>
      </c>
      <c r="T25" s="12">
        <v>255.42000000000002</v>
      </c>
      <c r="U25" s="12">
        <v>65.17</v>
      </c>
      <c r="V25" s="12">
        <v>344.02</v>
      </c>
      <c r="W25" s="12">
        <v>345.09</v>
      </c>
      <c r="X25" s="12">
        <v>273.25000000000006</v>
      </c>
      <c r="Y25" s="12">
        <v>558</v>
      </c>
      <c r="Z25" s="12">
        <v>744</v>
      </c>
      <c r="AA25" s="12">
        <v>116.8</v>
      </c>
      <c r="AB25" s="12">
        <v>12</v>
      </c>
      <c r="AC25" s="12">
        <v>167.73</v>
      </c>
      <c r="AD25" s="12">
        <v>269.58</v>
      </c>
      <c r="AE25" s="12">
        <v>744</v>
      </c>
      <c r="AF25" s="12">
        <v>720</v>
      </c>
      <c r="AG25" s="12">
        <v>279.8</v>
      </c>
      <c r="AH25" s="12">
        <v>75</v>
      </c>
      <c r="AI25" s="12">
        <v>4.5</v>
      </c>
      <c r="AJ25" s="12">
        <v>4.5</v>
      </c>
      <c r="AK25" s="12">
        <v>0</v>
      </c>
      <c r="AL25" s="12">
        <v>0</v>
      </c>
      <c r="AM25" s="12">
        <v>0</v>
      </c>
      <c r="AN25" s="12">
        <v>0</v>
      </c>
      <c r="AO25" s="12"/>
      <c r="AP25" s="12"/>
    </row>
    <row r="26" spans="1:42">
      <c r="A26" s="500"/>
      <c r="B26" s="53" t="s">
        <v>145</v>
      </c>
      <c r="C26" s="12"/>
      <c r="D26" s="12">
        <v>744</v>
      </c>
      <c r="E26" s="12">
        <v>672</v>
      </c>
      <c r="F26" s="12">
        <v>744</v>
      </c>
      <c r="G26" s="12">
        <v>720</v>
      </c>
      <c r="H26" s="12">
        <v>744</v>
      </c>
      <c r="I26" s="12">
        <v>720</v>
      </c>
      <c r="J26" s="12">
        <v>672</v>
      </c>
      <c r="K26" s="12">
        <v>720</v>
      </c>
      <c r="L26" s="12">
        <v>672</v>
      </c>
      <c r="M26" s="12">
        <v>684</v>
      </c>
      <c r="N26" s="12">
        <v>696</v>
      </c>
      <c r="O26" s="12">
        <v>720</v>
      </c>
      <c r="P26" s="12"/>
      <c r="Q26" s="12">
        <v>720</v>
      </c>
      <c r="R26" s="12">
        <v>660</v>
      </c>
      <c r="S26" s="12">
        <v>744</v>
      </c>
      <c r="T26" s="12">
        <v>720</v>
      </c>
      <c r="U26" s="12">
        <v>720</v>
      </c>
      <c r="V26" s="12">
        <v>720</v>
      </c>
      <c r="W26" s="12">
        <v>744</v>
      </c>
      <c r="X26" s="12">
        <v>744</v>
      </c>
      <c r="Y26" s="12">
        <v>720</v>
      </c>
      <c r="Z26" s="12">
        <v>744</v>
      </c>
      <c r="AA26" s="12">
        <v>720</v>
      </c>
      <c r="AB26" s="12">
        <v>744</v>
      </c>
      <c r="AC26" s="12">
        <v>744</v>
      </c>
      <c r="AD26" s="12">
        <v>672</v>
      </c>
      <c r="AE26" s="12">
        <v>744</v>
      </c>
      <c r="AF26" s="12">
        <v>720</v>
      </c>
      <c r="AG26" s="12">
        <v>744</v>
      </c>
      <c r="AH26" s="12">
        <v>720</v>
      </c>
      <c r="AI26" s="12">
        <v>744</v>
      </c>
      <c r="AJ26" s="12">
        <v>744</v>
      </c>
      <c r="AK26" s="12">
        <v>720</v>
      </c>
      <c r="AL26" s="12">
        <v>744</v>
      </c>
      <c r="AM26" s="12">
        <v>720</v>
      </c>
      <c r="AN26" s="12">
        <v>720</v>
      </c>
      <c r="AO26" s="12"/>
      <c r="AP26" s="12"/>
    </row>
    <row r="27" spans="1:42">
      <c r="A27" s="501"/>
      <c r="B27" s="53" t="s">
        <v>146</v>
      </c>
      <c r="C27" s="12"/>
      <c r="D27" s="172">
        <v>29.592401328493086</v>
      </c>
      <c r="E27" s="172">
        <v>25.298637992831544</v>
      </c>
      <c r="F27" s="172">
        <v>14.391603773584906</v>
      </c>
      <c r="G27" s="172">
        <v>2.5281159420289856</v>
      </c>
      <c r="H27" s="12">
        <v>32.425451176833867</v>
      </c>
      <c r="I27" s="12">
        <v>36.427535867102947</v>
      </c>
      <c r="J27" s="119">
        <v>33.882942148760328</v>
      </c>
      <c r="K27" s="152">
        <v>31.176387191486324</v>
      </c>
      <c r="L27" s="152">
        <v>18.483118709363655</v>
      </c>
      <c r="M27" s="12">
        <v>9.2343943867058673</v>
      </c>
      <c r="N27" s="152">
        <v>26.761179218661084</v>
      </c>
      <c r="O27" s="172">
        <v>28.004399879436029</v>
      </c>
      <c r="P27" s="172"/>
      <c r="Q27" s="172">
        <v>32.322227269859304</v>
      </c>
      <c r="R27" s="172">
        <v>31.578556122071976</v>
      </c>
      <c r="S27" s="172">
        <v>7.3666870313801729</v>
      </c>
      <c r="T27" s="164">
        <v>26.7172264355363</v>
      </c>
      <c r="U27" s="164">
        <v>21.308176978153114</v>
      </c>
      <c r="V27" s="164">
        <v>12.835221649484533</v>
      </c>
      <c r="W27" s="164">
        <v>38.488388628208668</v>
      </c>
      <c r="X27" s="164">
        <v>21.016636010627423</v>
      </c>
      <c r="Y27" s="164">
        <v>4.5049944506104325</v>
      </c>
      <c r="Z27" s="164">
        <v>0</v>
      </c>
      <c r="AA27" s="164">
        <v>25.139383161989443</v>
      </c>
      <c r="AB27" s="164">
        <v>2.7967479674796749</v>
      </c>
      <c r="AC27" s="164">
        <v>27.838406697625743</v>
      </c>
      <c r="AD27" s="164">
        <v>3.94</v>
      </c>
      <c r="AE27" s="164">
        <v>0</v>
      </c>
      <c r="AF27" s="164">
        <v>0</v>
      </c>
      <c r="AG27" s="164">
        <v>27.651851215531323</v>
      </c>
      <c r="AH27" s="164">
        <v>12.666590015128593</v>
      </c>
      <c r="AI27" s="164">
        <v>13.298412698412699</v>
      </c>
      <c r="AJ27" s="164">
        <v>0</v>
      </c>
      <c r="AK27" s="164">
        <v>0</v>
      </c>
      <c r="AL27" s="164">
        <v>0</v>
      </c>
      <c r="AM27" s="164">
        <v>0</v>
      </c>
      <c r="AN27" s="164">
        <v>0</v>
      </c>
      <c r="AO27" s="12"/>
      <c r="AP27" s="12"/>
    </row>
    <row r="28" spans="1:42" customFormat="1">
      <c r="A28" s="496" t="s">
        <v>162</v>
      </c>
      <c r="B28" s="54" t="s">
        <v>147</v>
      </c>
      <c r="C28" s="8"/>
      <c r="D28" s="8">
        <f t="shared" ref="D28:O28" si="5">D18</f>
        <v>0.75157258064516097</v>
      </c>
      <c r="E28" s="8">
        <f t="shared" si="5"/>
        <v>0.82229166666666698</v>
      </c>
      <c r="F28" s="8">
        <f t="shared" si="5"/>
        <v>0.70654569892473096</v>
      </c>
      <c r="G28" s="8">
        <f t="shared" si="5"/>
        <v>1</v>
      </c>
      <c r="H28" s="8">
        <f t="shared" si="5"/>
        <v>0.85607526881720397</v>
      </c>
      <c r="I28" s="8">
        <f t="shared" si="5"/>
        <v>0.90002777777777798</v>
      </c>
      <c r="J28" s="8">
        <f t="shared" si="5"/>
        <v>0.78627976190476201</v>
      </c>
      <c r="K28" s="8">
        <f t="shared" si="5"/>
        <v>0.79486111111111102</v>
      </c>
      <c r="L28" s="8">
        <f t="shared" si="5"/>
        <v>0.6852678571428571</v>
      </c>
      <c r="M28" s="8">
        <f>M18</f>
        <v>0.87548245614035092</v>
      </c>
      <c r="N28" s="8">
        <f t="shared" si="5"/>
        <v>0.75382183908045985</v>
      </c>
      <c r="O28" s="8">
        <f t="shared" si="5"/>
        <v>0.87836111111111104</v>
      </c>
      <c r="P28" s="8"/>
      <c r="Q28" s="8">
        <f>Q18</f>
        <v>0.85230555555555554</v>
      </c>
      <c r="R28" s="8">
        <f>R18</f>
        <v>0.62969696969696975</v>
      </c>
      <c r="S28" s="8">
        <f>S18</f>
        <v>0.199260752688172</v>
      </c>
      <c r="T28" s="8">
        <f t="shared" ref="T28:AB28" si="6">+T18</f>
        <v>0.61191666666666666</v>
      </c>
      <c r="U28" s="8">
        <f t="shared" si="6"/>
        <v>0.90948611111111122</v>
      </c>
      <c r="V28" s="8">
        <f t="shared" si="6"/>
        <v>0.45761111111111102</v>
      </c>
      <c r="W28" s="8">
        <f t="shared" si="6"/>
        <v>0.53516129032258064</v>
      </c>
      <c r="X28" s="8">
        <f t="shared" si="6"/>
        <v>0.60618279569892475</v>
      </c>
      <c r="Y28" s="8">
        <f t="shared" si="6"/>
        <v>0.22500000000000001</v>
      </c>
      <c r="Z28" s="8">
        <f t="shared" si="6"/>
        <v>0</v>
      </c>
      <c r="AA28" s="8">
        <f t="shared" si="6"/>
        <v>0.81277777777777782</v>
      </c>
      <c r="AB28" s="8">
        <f t="shared" si="6"/>
        <v>0.97043010752688175</v>
      </c>
      <c r="AC28" s="8">
        <v>0.97043010752688175</v>
      </c>
      <c r="AD28" s="8">
        <v>0.97043010752688175</v>
      </c>
      <c r="AE28" s="8">
        <f t="shared" ref="AE28:AJ28" si="7">+AE18</f>
        <v>0</v>
      </c>
      <c r="AF28" s="8">
        <f t="shared" si="7"/>
        <v>0</v>
      </c>
      <c r="AG28" s="8">
        <f t="shared" si="7"/>
        <v>0.61787634408602155</v>
      </c>
      <c r="AH28" s="8">
        <f t="shared" si="7"/>
        <v>0.89583333333333348</v>
      </c>
      <c r="AI28" s="8">
        <f t="shared" si="7"/>
        <v>0.99395161290322576</v>
      </c>
      <c r="AJ28" s="8">
        <f t="shared" si="7"/>
        <v>1</v>
      </c>
      <c r="AK28" s="8">
        <f>+AK18</f>
        <v>1</v>
      </c>
      <c r="AL28" s="8">
        <f>+AL18</f>
        <v>1</v>
      </c>
      <c r="AM28" s="8">
        <f t="shared" ref="AM28:AN28" si="8">+AM18</f>
        <v>1</v>
      </c>
      <c r="AN28" s="8">
        <f t="shared" si="8"/>
        <v>1</v>
      </c>
      <c r="AO28" s="8"/>
      <c r="AP28" s="8"/>
    </row>
    <row r="29" spans="1:42">
      <c r="A29" s="497"/>
      <c r="B29" s="54" t="s">
        <v>148</v>
      </c>
      <c r="C29" s="8"/>
      <c r="D29" s="8">
        <f t="shared" ref="D29:O29" si="9">+D23/D26</f>
        <v>0</v>
      </c>
      <c r="E29" s="8">
        <f t="shared" si="9"/>
        <v>7.8125E-2</v>
      </c>
      <c r="F29" s="8">
        <f t="shared" si="9"/>
        <v>0</v>
      </c>
      <c r="G29" s="8">
        <f t="shared" si="9"/>
        <v>0</v>
      </c>
      <c r="H29" s="8">
        <f t="shared" si="9"/>
        <v>2.4193548387096774E-2</v>
      </c>
      <c r="I29" s="8">
        <f t="shared" si="9"/>
        <v>5.3055555555555557E-2</v>
      </c>
      <c r="J29" s="8">
        <f t="shared" si="9"/>
        <v>2.5297619047619048E-2</v>
      </c>
      <c r="K29" s="8">
        <f t="shared" si="9"/>
        <v>2.361111111111111E-2</v>
      </c>
      <c r="L29" s="8">
        <f t="shared" si="9"/>
        <v>1.488095238095238E-2</v>
      </c>
      <c r="M29" s="8">
        <f>+M23/M26</f>
        <v>1.6081871345029239E-2</v>
      </c>
      <c r="N29" s="8">
        <f t="shared" si="9"/>
        <v>5.2212643678160926E-2</v>
      </c>
      <c r="O29" s="8">
        <f t="shared" si="9"/>
        <v>1.3888888888888888E-2</v>
      </c>
      <c r="P29" s="8"/>
      <c r="Q29" s="8">
        <f t="shared" ref="Q29:AB29" si="10">+Q23/Q26</f>
        <v>4.5263888888888895E-2</v>
      </c>
      <c r="R29" s="8">
        <f t="shared" si="10"/>
        <v>3.607575757575758E-2</v>
      </c>
      <c r="S29" s="8">
        <f t="shared" si="10"/>
        <v>4.6370967741935484E-2</v>
      </c>
      <c r="T29" s="8">
        <f t="shared" si="10"/>
        <v>3.0555555555555555E-2</v>
      </c>
      <c r="U29" s="8">
        <f t="shared" si="10"/>
        <v>0</v>
      </c>
      <c r="V29" s="8">
        <f t="shared" si="10"/>
        <v>2.1527777777777778E-2</v>
      </c>
      <c r="W29" s="8">
        <f t="shared" si="10"/>
        <v>0</v>
      </c>
      <c r="X29" s="8">
        <f t="shared" si="10"/>
        <v>1.3440860215053764E-2</v>
      </c>
      <c r="Y29" s="8">
        <f t="shared" si="10"/>
        <v>0</v>
      </c>
      <c r="Z29" s="8">
        <f t="shared" si="10"/>
        <v>0</v>
      </c>
      <c r="AA29" s="8">
        <f t="shared" si="10"/>
        <v>2.5000000000000001E-2</v>
      </c>
      <c r="AB29" s="8">
        <f t="shared" si="10"/>
        <v>1.3440860215053764E-2</v>
      </c>
      <c r="AC29" s="8">
        <v>1.3440860215053764E-2</v>
      </c>
      <c r="AD29" s="8">
        <v>1.3440860215053764E-2</v>
      </c>
      <c r="AE29" s="8">
        <f t="shared" ref="AE29:AJ29" si="11">+AE23/AE26</f>
        <v>0</v>
      </c>
      <c r="AF29" s="8">
        <f t="shared" si="11"/>
        <v>0</v>
      </c>
      <c r="AG29" s="8">
        <f t="shared" si="11"/>
        <v>0</v>
      </c>
      <c r="AH29" s="8">
        <f t="shared" si="11"/>
        <v>1.6666666666666666E-2</v>
      </c>
      <c r="AI29" s="8">
        <f t="shared" si="11"/>
        <v>0</v>
      </c>
      <c r="AJ29" s="8">
        <f t="shared" si="11"/>
        <v>0</v>
      </c>
      <c r="AK29" s="8">
        <f>+AK23/AK26</f>
        <v>0</v>
      </c>
      <c r="AL29" s="8">
        <f>+AL23/AL26</f>
        <v>0</v>
      </c>
      <c r="AM29" s="8">
        <f t="shared" ref="AM29:AN29" si="12">+AM23/AM26</f>
        <v>0</v>
      </c>
      <c r="AN29" s="8">
        <f t="shared" si="12"/>
        <v>0</v>
      </c>
      <c r="AO29" s="8"/>
      <c r="AP29" s="8"/>
    </row>
    <row r="30" spans="1:42" ht="16.5" customHeight="1">
      <c r="A30" s="497"/>
      <c r="B30" s="54" t="s">
        <v>149</v>
      </c>
      <c r="C30" s="8"/>
      <c r="D30" s="8">
        <f t="shared" ref="D30:O30" si="13">+D24/D26</f>
        <v>0</v>
      </c>
      <c r="E30" s="8">
        <f t="shared" si="13"/>
        <v>0</v>
      </c>
      <c r="F30" s="8">
        <f t="shared" si="13"/>
        <v>0</v>
      </c>
      <c r="G30" s="8">
        <f t="shared" si="13"/>
        <v>0</v>
      </c>
      <c r="H30" s="8">
        <f t="shared" si="13"/>
        <v>1.3440860215053765E-3</v>
      </c>
      <c r="I30" s="8">
        <f t="shared" si="13"/>
        <v>2.7777777777777779E-3</v>
      </c>
      <c r="J30" s="8">
        <f t="shared" si="13"/>
        <v>5.9523809523809521E-3</v>
      </c>
      <c r="K30" s="8">
        <f t="shared" si="13"/>
        <v>0</v>
      </c>
      <c r="L30" s="8">
        <f t="shared" si="13"/>
        <v>0</v>
      </c>
      <c r="M30" s="8">
        <f>+M24/M26</f>
        <v>0</v>
      </c>
      <c r="N30" s="8">
        <f t="shared" si="13"/>
        <v>0</v>
      </c>
      <c r="O30" s="8">
        <f t="shared" si="13"/>
        <v>0</v>
      </c>
      <c r="P30" s="8"/>
      <c r="Q30" s="8">
        <f t="shared" ref="Q30:AB30" si="14">+Q24/Q26</f>
        <v>0</v>
      </c>
      <c r="R30" s="8">
        <f t="shared" si="14"/>
        <v>0</v>
      </c>
      <c r="S30" s="8">
        <f t="shared" si="14"/>
        <v>0</v>
      </c>
      <c r="T30" s="8">
        <f t="shared" si="14"/>
        <v>2.7777777777777779E-3</v>
      </c>
      <c r="U30" s="8">
        <f t="shared" si="14"/>
        <v>0</v>
      </c>
      <c r="V30" s="8">
        <f t="shared" si="14"/>
        <v>4.3055555555555555E-2</v>
      </c>
      <c r="W30" s="8">
        <f t="shared" si="14"/>
        <v>1.0080645161290322E-3</v>
      </c>
      <c r="X30" s="8">
        <f t="shared" si="14"/>
        <v>1.310483870967742E-2</v>
      </c>
      <c r="Y30" s="8">
        <f t="shared" si="14"/>
        <v>0</v>
      </c>
      <c r="Z30" s="8">
        <f t="shared" si="14"/>
        <v>0</v>
      </c>
      <c r="AA30" s="8">
        <f t="shared" si="14"/>
        <v>0</v>
      </c>
      <c r="AB30" s="8">
        <f t="shared" si="14"/>
        <v>0</v>
      </c>
      <c r="AC30" s="8">
        <v>0</v>
      </c>
      <c r="AD30" s="8">
        <v>0</v>
      </c>
      <c r="AE30" s="8">
        <f t="shared" ref="AE30:AJ30" si="15">+AE24/AE26</f>
        <v>0</v>
      </c>
      <c r="AF30" s="8">
        <f t="shared" si="15"/>
        <v>0</v>
      </c>
      <c r="AG30" s="8">
        <f t="shared" si="15"/>
        <v>6.0483870967741934E-3</v>
      </c>
      <c r="AH30" s="8">
        <f t="shared" si="15"/>
        <v>0</v>
      </c>
      <c r="AI30" s="8">
        <f t="shared" si="15"/>
        <v>0</v>
      </c>
      <c r="AJ30" s="8">
        <f t="shared" si="15"/>
        <v>0</v>
      </c>
      <c r="AK30" s="8">
        <f>+AK24/AK26</f>
        <v>0</v>
      </c>
      <c r="AL30" s="8">
        <f>+AL24/AL26</f>
        <v>0</v>
      </c>
      <c r="AM30" s="8">
        <f t="shared" ref="AM30:AN30" si="16">+AM24/AM26</f>
        <v>0</v>
      </c>
      <c r="AN30" s="8">
        <f t="shared" si="16"/>
        <v>0</v>
      </c>
      <c r="AO30" s="8"/>
      <c r="AP30" s="8"/>
    </row>
    <row r="31" spans="1:42">
      <c r="A31" s="497"/>
      <c r="B31" s="54" t="s">
        <v>150</v>
      </c>
      <c r="C31" s="8"/>
      <c r="D31" s="8">
        <f t="shared" ref="D31:O31" si="17">+D25/D26</f>
        <v>0</v>
      </c>
      <c r="E31" s="8">
        <f t="shared" si="17"/>
        <v>9.9583333333333329E-2</v>
      </c>
      <c r="F31" s="8">
        <f t="shared" si="17"/>
        <v>0.29345430107526882</v>
      </c>
      <c r="G31" s="8">
        <f t="shared" si="17"/>
        <v>0</v>
      </c>
      <c r="H31" s="8">
        <f t="shared" si="17"/>
        <v>0.11838709677419354</v>
      </c>
      <c r="I31" s="8">
        <f t="shared" si="17"/>
        <v>4.3749999999999997E-2</v>
      </c>
      <c r="J31" s="8">
        <f t="shared" si="17"/>
        <v>0.18217261904761906</v>
      </c>
      <c r="K31" s="8">
        <f t="shared" si="17"/>
        <v>0.18152777777777779</v>
      </c>
      <c r="L31" s="8">
        <f t="shared" si="17"/>
        <v>0.29985119047619047</v>
      </c>
      <c r="M31" s="8">
        <f>+M25/M26</f>
        <v>0.10843567251461989</v>
      </c>
      <c r="N31" s="8">
        <f t="shared" si="17"/>
        <v>0.19396551724137931</v>
      </c>
      <c r="O31" s="8">
        <f t="shared" si="17"/>
        <v>0.10775</v>
      </c>
      <c r="P31" s="8"/>
      <c r="Q31" s="8">
        <f t="shared" ref="Q31:AB31" si="18">+Q25/Q26</f>
        <v>0.10243055555555555</v>
      </c>
      <c r="R31" s="8">
        <f t="shared" si="18"/>
        <v>0.33422727272727271</v>
      </c>
      <c r="S31" s="8">
        <f t="shared" si="18"/>
        <v>0.7543682795698925</v>
      </c>
      <c r="T31" s="8">
        <f t="shared" si="18"/>
        <v>0.35475000000000001</v>
      </c>
      <c r="U31" s="8">
        <f t="shared" si="18"/>
        <v>9.0513888888888894E-2</v>
      </c>
      <c r="V31" s="8">
        <f t="shared" si="18"/>
        <v>0.47780555555555554</v>
      </c>
      <c r="W31" s="8">
        <f t="shared" si="18"/>
        <v>0.4638306451612903</v>
      </c>
      <c r="X31" s="8">
        <f t="shared" si="18"/>
        <v>0.36727150537634418</v>
      </c>
      <c r="Y31" s="8">
        <f t="shared" si="18"/>
        <v>0.77500000000000002</v>
      </c>
      <c r="Z31" s="8">
        <f t="shared" si="18"/>
        <v>1</v>
      </c>
      <c r="AA31" s="8">
        <f t="shared" si="18"/>
        <v>0.16222222222222221</v>
      </c>
      <c r="AB31" s="8">
        <f t="shared" si="18"/>
        <v>1.6129032258064516E-2</v>
      </c>
      <c r="AC31" s="8">
        <v>1.6129032258064516E-2</v>
      </c>
      <c r="AD31" s="8">
        <v>1.6129032258064516E-2</v>
      </c>
      <c r="AE31" s="8">
        <f t="shared" ref="AE31:AJ31" si="19">+AE25/AE26</f>
        <v>1</v>
      </c>
      <c r="AF31" s="8">
        <f t="shared" si="19"/>
        <v>1</v>
      </c>
      <c r="AG31" s="8">
        <f t="shared" si="19"/>
        <v>0.37607526881720432</v>
      </c>
      <c r="AH31" s="8">
        <f t="shared" si="19"/>
        <v>0.10416666666666667</v>
      </c>
      <c r="AI31" s="8">
        <f t="shared" si="19"/>
        <v>6.0483870967741934E-3</v>
      </c>
      <c r="AJ31" s="8">
        <f t="shared" si="19"/>
        <v>6.0483870967741934E-3</v>
      </c>
      <c r="AK31" s="8">
        <f>+AK25/AK26</f>
        <v>0</v>
      </c>
      <c r="AL31" s="8">
        <f>+AL25/AL26</f>
        <v>0</v>
      </c>
      <c r="AM31" s="8">
        <f t="shared" ref="AM31:AN31" si="20">+AM25/AM26</f>
        <v>0</v>
      </c>
      <c r="AN31" s="8">
        <f t="shared" si="20"/>
        <v>0</v>
      </c>
      <c r="AO31" s="8"/>
      <c r="AP31" s="8"/>
    </row>
    <row r="32" spans="1:42">
      <c r="A32" s="498"/>
      <c r="B32" s="54" t="s">
        <v>60</v>
      </c>
      <c r="C32" s="9"/>
      <c r="D32" s="9">
        <f t="shared" ref="D32:O32" si="21">SUM(D28:D31)</f>
        <v>0.75157258064516097</v>
      </c>
      <c r="E32" s="9">
        <f t="shared" si="21"/>
        <v>1.0000000000000002</v>
      </c>
      <c r="F32" s="9">
        <f t="shared" si="21"/>
        <v>0.99999999999999978</v>
      </c>
      <c r="G32" s="9">
        <f t="shared" si="21"/>
        <v>1</v>
      </c>
      <c r="H32" s="9">
        <f t="shared" si="21"/>
        <v>0.99999999999999967</v>
      </c>
      <c r="I32" s="9">
        <f t="shared" si="21"/>
        <v>0.99961111111111123</v>
      </c>
      <c r="J32" s="9">
        <f t="shared" si="21"/>
        <v>0.99970238095238106</v>
      </c>
      <c r="K32" s="9">
        <f t="shared" si="21"/>
        <v>1</v>
      </c>
      <c r="L32" s="9">
        <f t="shared" si="21"/>
        <v>0.99999999999999989</v>
      </c>
      <c r="M32" s="9">
        <f>SUM(M28:M31)</f>
        <v>1</v>
      </c>
      <c r="N32" s="9">
        <f t="shared" si="21"/>
        <v>1</v>
      </c>
      <c r="O32" s="9">
        <f t="shared" si="21"/>
        <v>0.99999999999999989</v>
      </c>
      <c r="P32" s="9"/>
      <c r="Q32" s="9">
        <f t="shared" ref="Q32:AB32" si="22">SUM(Q28:Q31)</f>
        <v>1</v>
      </c>
      <c r="R32" s="9">
        <f t="shared" si="22"/>
        <v>1</v>
      </c>
      <c r="S32" s="9">
        <f t="shared" si="22"/>
        <v>1</v>
      </c>
      <c r="T32" s="9">
        <f t="shared" si="22"/>
        <v>1</v>
      </c>
      <c r="U32" s="9">
        <f t="shared" si="22"/>
        <v>1</v>
      </c>
      <c r="V32" s="9">
        <f t="shared" si="22"/>
        <v>0.99999999999999978</v>
      </c>
      <c r="W32" s="9">
        <f t="shared" si="22"/>
        <v>1</v>
      </c>
      <c r="X32" s="9">
        <f t="shared" si="22"/>
        <v>1</v>
      </c>
      <c r="Y32" s="9">
        <f t="shared" si="22"/>
        <v>1</v>
      </c>
      <c r="Z32" s="9">
        <f t="shared" si="22"/>
        <v>1</v>
      </c>
      <c r="AA32" s="9">
        <f t="shared" si="22"/>
        <v>1</v>
      </c>
      <c r="AB32" s="9">
        <f t="shared" si="22"/>
        <v>1</v>
      </c>
      <c r="AC32" s="9">
        <v>1</v>
      </c>
      <c r="AD32" s="9">
        <v>1</v>
      </c>
      <c r="AE32" s="9">
        <f t="shared" ref="AE32:AJ32" si="23">SUM(AE28:AE31)</f>
        <v>1</v>
      </c>
      <c r="AF32" s="9">
        <f t="shared" si="23"/>
        <v>1</v>
      </c>
      <c r="AG32" s="9">
        <f t="shared" si="23"/>
        <v>1</v>
      </c>
      <c r="AH32" s="9">
        <f t="shared" si="23"/>
        <v>1.0166666666666668</v>
      </c>
      <c r="AI32" s="9">
        <f t="shared" si="23"/>
        <v>1</v>
      </c>
      <c r="AJ32" s="9">
        <f t="shared" si="23"/>
        <v>1.0060483870967742</v>
      </c>
      <c r="AK32" s="9">
        <f>SUM(AK28:AK31)</f>
        <v>1</v>
      </c>
      <c r="AL32" s="9">
        <f>SUM(AL28:AL31)</f>
        <v>1</v>
      </c>
      <c r="AM32" s="9">
        <f t="shared" ref="AM32:AN32" si="24">SUM(AM28:AM31)</f>
        <v>1</v>
      </c>
      <c r="AN32" s="9">
        <f t="shared" si="24"/>
        <v>1</v>
      </c>
      <c r="AO32" s="9"/>
      <c r="AP32" s="9"/>
    </row>
    <row r="33" spans="1:42">
      <c r="A33" s="31" t="s">
        <v>31</v>
      </c>
      <c r="B33" s="29"/>
      <c r="C33" s="32" t="s">
        <v>167</v>
      </c>
      <c r="D33" s="237">
        <v>44197</v>
      </c>
      <c r="E33" s="237">
        <v>44228</v>
      </c>
      <c r="F33" s="237">
        <v>44256</v>
      </c>
      <c r="G33" s="237">
        <v>44287</v>
      </c>
      <c r="H33" s="237">
        <v>44317</v>
      </c>
      <c r="I33" s="237">
        <v>44348</v>
      </c>
      <c r="J33" s="237">
        <v>44378</v>
      </c>
      <c r="K33" s="237">
        <v>44409</v>
      </c>
      <c r="L33" s="237">
        <v>44440</v>
      </c>
      <c r="M33" s="237">
        <v>44470</v>
      </c>
      <c r="N33" s="237">
        <v>44501</v>
      </c>
      <c r="O33" s="237">
        <v>44531</v>
      </c>
      <c r="P33" s="237" t="s">
        <v>229</v>
      </c>
      <c r="Q33" s="237">
        <v>44562</v>
      </c>
      <c r="R33" s="237">
        <v>44593</v>
      </c>
      <c r="S33" s="237">
        <v>44621</v>
      </c>
      <c r="T33" s="237">
        <v>44652</v>
      </c>
      <c r="U33" s="237">
        <v>44682</v>
      </c>
      <c r="V33" s="237">
        <v>44713</v>
      </c>
      <c r="W33" s="237">
        <v>44743</v>
      </c>
      <c r="X33" s="237">
        <v>44774</v>
      </c>
      <c r="Y33" s="237">
        <v>44805</v>
      </c>
      <c r="Z33" s="237">
        <v>44835</v>
      </c>
      <c r="AA33" s="237">
        <v>44866</v>
      </c>
      <c r="AB33" s="237">
        <v>44896</v>
      </c>
      <c r="AC33" s="237">
        <v>44927</v>
      </c>
      <c r="AD33" s="237">
        <v>44958</v>
      </c>
      <c r="AE33" s="237">
        <v>44986</v>
      </c>
      <c r="AF33" s="237">
        <v>45017</v>
      </c>
      <c r="AG33" s="237">
        <v>45047</v>
      </c>
      <c r="AH33" s="237">
        <v>45078</v>
      </c>
      <c r="AI33" s="237">
        <v>45108</v>
      </c>
      <c r="AJ33" s="237">
        <v>45139</v>
      </c>
      <c r="AK33" s="237">
        <v>45170</v>
      </c>
      <c r="AL33" s="237">
        <v>45200</v>
      </c>
      <c r="AM33" s="237">
        <v>45231</v>
      </c>
      <c r="AN33" s="237">
        <v>45261</v>
      </c>
      <c r="AO33" s="32" t="s">
        <v>311</v>
      </c>
      <c r="AP33" s="32" t="s">
        <v>119</v>
      </c>
    </row>
    <row r="34" spans="1:42" ht="15.75" customHeight="1">
      <c r="A34" s="502" t="s">
        <v>20</v>
      </c>
      <c r="B34" s="51" t="s">
        <v>84</v>
      </c>
      <c r="C34" s="4">
        <v>0.76700000000000013</v>
      </c>
      <c r="D34" s="169">
        <v>0.78461021505376305</v>
      </c>
      <c r="E34" s="169">
        <v>0.88962797619047596</v>
      </c>
      <c r="F34" s="169">
        <v>0.94522849462365599</v>
      </c>
      <c r="G34" s="202">
        <v>0.97916666666666696</v>
      </c>
      <c r="H34" s="3">
        <v>9.1008064516129097E-2</v>
      </c>
      <c r="I34" s="3">
        <v>5.6013888888888801E-2</v>
      </c>
      <c r="J34" s="123">
        <v>0.66441964285714294</v>
      </c>
      <c r="K34" s="151">
        <v>0.79479166666666667</v>
      </c>
      <c r="L34" s="151">
        <v>0.84833333333333338</v>
      </c>
      <c r="M34" s="3">
        <v>0.76428362573099418</v>
      </c>
      <c r="N34" s="151">
        <v>0.57913793103448286</v>
      </c>
      <c r="O34" s="169">
        <v>0.82211111111111124</v>
      </c>
      <c r="P34" s="169">
        <v>0.7721510501520582</v>
      </c>
      <c r="Q34" s="169">
        <v>0.66527777777777775</v>
      </c>
      <c r="R34" s="169">
        <v>0.6924393939393938</v>
      </c>
      <c r="S34" s="169">
        <v>0.83478494623655897</v>
      </c>
      <c r="T34" s="160">
        <v>0.71736111111111112</v>
      </c>
      <c r="U34" s="160">
        <v>0.75544444444444447</v>
      </c>
      <c r="V34" s="160">
        <v>0.77976388888888903</v>
      </c>
      <c r="W34" s="160">
        <v>0.84049731182795706</v>
      </c>
      <c r="X34" s="160">
        <v>0.82919354838709669</v>
      </c>
      <c r="Y34" s="160">
        <v>0.77731944444444456</v>
      </c>
      <c r="Z34" s="160">
        <v>0.72883064516129037</v>
      </c>
      <c r="AA34" s="160">
        <v>0.89398611111111104</v>
      </c>
      <c r="AB34" s="160">
        <v>0.75091397849462371</v>
      </c>
      <c r="AC34" s="160">
        <v>0.68223118279569905</v>
      </c>
      <c r="AD34" s="160">
        <v>0.93263392857142902</v>
      </c>
      <c r="AE34" s="160">
        <v>0.90383064516129041</v>
      </c>
      <c r="AF34" s="160">
        <v>0.82805555555555577</v>
      </c>
      <c r="AG34" s="160">
        <v>0.907258064516129</v>
      </c>
      <c r="AH34" s="160">
        <v>0.83643055555555568</v>
      </c>
      <c r="AI34" s="160">
        <v>0.87959677419354831</v>
      </c>
      <c r="AJ34" s="160">
        <v>0.48521505376344098</v>
      </c>
      <c r="AK34" s="160">
        <v>0.81805555555555554</v>
      </c>
      <c r="AL34" s="160">
        <v>0.86901881720430096</v>
      </c>
      <c r="AM34" s="160">
        <v>0.71134722222222235</v>
      </c>
      <c r="AN34" s="160">
        <v>0.81580215053763006</v>
      </c>
      <c r="AO34" s="4">
        <f>AVERAGE(AC34:AN34)</f>
        <v>0.80578962546936317</v>
      </c>
      <c r="AP34" s="3">
        <v>0.85</v>
      </c>
    </row>
    <row r="35" spans="1:42" ht="16.5" customHeight="1">
      <c r="A35" s="503"/>
      <c r="B35" s="51" t="s">
        <v>141</v>
      </c>
      <c r="C35" s="4">
        <v>0.21183333333333335</v>
      </c>
      <c r="D35" s="169">
        <v>2.8604209501086799E-2</v>
      </c>
      <c r="E35" s="169">
        <v>5.4303933104215503E-2</v>
      </c>
      <c r="F35" s="169">
        <v>4.91691289338064E-2</v>
      </c>
      <c r="G35" s="202">
        <v>3.7767354596622898E-3</v>
      </c>
      <c r="H35" s="3">
        <v>7.2501711845974104E-4</v>
      </c>
      <c r="I35" s="3">
        <v>3.43802286597754E-2</v>
      </c>
      <c r="J35" s="123">
        <v>3.4225855780460598E-2</v>
      </c>
      <c r="K35" s="151">
        <v>2.3121766261684766E-2</v>
      </c>
      <c r="L35" s="151">
        <v>0.10321326107089296</v>
      </c>
      <c r="M35" s="3">
        <v>6.5983291638969793E-2</v>
      </c>
      <c r="N35" s="151">
        <v>6.4706047550083357E-2</v>
      </c>
      <c r="O35" s="169">
        <v>6.4621001447082119E-2</v>
      </c>
      <c r="P35" s="169">
        <v>5.4075834261680451E-2</v>
      </c>
      <c r="Q35" s="169">
        <v>4.521325907499036E-2</v>
      </c>
      <c r="R35" s="169">
        <v>6.297008455067965E-2</v>
      </c>
      <c r="S35" s="169">
        <v>7.4387722020113095E-2</v>
      </c>
      <c r="T35" s="161">
        <v>5.4590574979175584E-2</v>
      </c>
      <c r="U35" s="161">
        <v>3.0129743446559901E-2</v>
      </c>
      <c r="V35" s="161">
        <v>6.8180486950852395E-2</v>
      </c>
      <c r="W35" s="161">
        <v>5.7743931804865402E-2</v>
      </c>
      <c r="X35" s="161">
        <v>5.0458164988062756E-2</v>
      </c>
      <c r="Y35" s="161">
        <v>6.5367698645304506E-2</v>
      </c>
      <c r="Z35" s="161">
        <v>4.5502265310696621E-2</v>
      </c>
      <c r="AA35" s="161">
        <v>5.7448363961049242E-2</v>
      </c>
      <c r="AB35" s="161">
        <v>3.6917715407815847E-2</v>
      </c>
      <c r="AC35" s="161">
        <v>5.4932357705405797E-2</v>
      </c>
      <c r="AD35" s="161">
        <v>4.5872938458262298E-2</v>
      </c>
      <c r="AE35" s="161">
        <v>3.493803858625566E-2</v>
      </c>
      <c r="AF35" s="161">
        <v>4.3165020836532238E-2</v>
      </c>
      <c r="AG35" s="161">
        <v>6.7403024206580064E-2</v>
      </c>
      <c r="AH35" s="161">
        <v>5.4160530789625821E-2</v>
      </c>
      <c r="AI35" s="161">
        <v>4.5730377432640877E-2</v>
      </c>
      <c r="AJ35" s="161">
        <v>3.7571475768126202E-2</v>
      </c>
      <c r="AK35" s="161">
        <v>4.1949106737373114E-2</v>
      </c>
      <c r="AL35" s="161">
        <v>3.9139952513166897E-2</v>
      </c>
      <c r="AM35" s="161">
        <v>2.31122920422661E-2</v>
      </c>
      <c r="AN35" s="161">
        <v>0.104391514414296</v>
      </c>
      <c r="AO35" s="4">
        <f>AVERAGE(AC35:AN35)</f>
        <v>4.9363885790877582E-2</v>
      </c>
      <c r="AP35" s="3">
        <v>0.2</v>
      </c>
    </row>
    <row r="36" spans="1:42">
      <c r="A36" s="503"/>
      <c r="B36" s="51" t="s">
        <v>18</v>
      </c>
      <c r="C36" s="5">
        <v>3.8491666666666666</v>
      </c>
      <c r="D36" s="171">
        <v>0.75898669528451912</v>
      </c>
      <c r="E36" s="171">
        <v>4.0580650409616412</v>
      </c>
      <c r="F36" s="171">
        <v>2.6598607632845637</v>
      </c>
      <c r="G36" s="196">
        <v>2.6625984990619136</v>
      </c>
      <c r="H36" s="5">
        <v>2.4545454545454544E-2</v>
      </c>
      <c r="I36" s="5">
        <v>1.3865546218487395</v>
      </c>
      <c r="J36" s="122">
        <v>1.0915358819584173</v>
      </c>
      <c r="K36" s="150">
        <v>1.2028573402953733</v>
      </c>
      <c r="L36" s="150">
        <v>3.6774884919559168</v>
      </c>
      <c r="M36" s="5">
        <v>2.8745071141753531</v>
      </c>
      <c r="N36" s="150">
        <v>3.7259590923553714</v>
      </c>
      <c r="O36" s="171">
        <v>1.9125231588278429</v>
      </c>
      <c r="P36" s="171">
        <v>1.9566175860026875</v>
      </c>
      <c r="Q36" s="171">
        <v>1.6659346997631064</v>
      </c>
      <c r="R36" s="171">
        <v>1.6928210788533005</v>
      </c>
      <c r="S36" s="171">
        <v>2.3100363196125913</v>
      </c>
      <c r="T36" s="150">
        <v>1.5664462209302326</v>
      </c>
      <c r="U36" s="150">
        <v>1.024260628465804</v>
      </c>
      <c r="V36" s="150">
        <v>2.1265872660453939</v>
      </c>
      <c r="W36" s="150">
        <v>1.7194768035969754</v>
      </c>
      <c r="X36" s="150">
        <v>2.0752434096290449</v>
      </c>
      <c r="Y36" s="150">
        <v>2.1520199941657401</v>
      </c>
      <c r="Z36" s="150">
        <v>1.451388433219132</v>
      </c>
      <c r="AA36" s="150">
        <v>4.1086431589787296</v>
      </c>
      <c r="AB36" s="150">
        <v>1.586553018772197</v>
      </c>
      <c r="AC36" s="150">
        <v>2.3235471770091558</v>
      </c>
      <c r="AD36" s="150">
        <v>2.6136315199951561</v>
      </c>
      <c r="AE36" s="150">
        <v>1.6781488605234014</v>
      </c>
      <c r="AF36" s="150">
        <v>2.859442824748947</v>
      </c>
      <c r="AG36" s="150">
        <v>3.2497886671029677</v>
      </c>
      <c r="AH36" s="150">
        <v>2.509007419802797</v>
      </c>
      <c r="AI36" s="150">
        <v>2.49390613328907</v>
      </c>
      <c r="AJ36" s="150">
        <v>0.96880733944954112</v>
      </c>
      <c r="AK36" s="150">
        <v>2.2461839880284327</v>
      </c>
      <c r="AL36" s="150">
        <v>2.8117706997097809</v>
      </c>
      <c r="AM36" s="150">
        <v>0.84553018680624503</v>
      </c>
      <c r="AN36" s="150">
        <v>2.4371403557491336</v>
      </c>
      <c r="AO36" s="5">
        <f>AVERAGE(AC36:AN36)</f>
        <v>2.2530754310178858</v>
      </c>
      <c r="AP36" s="5">
        <v>20</v>
      </c>
    </row>
    <row r="37" spans="1:42">
      <c r="A37" s="504"/>
      <c r="B37" s="51" t="s">
        <v>19</v>
      </c>
      <c r="C37" s="5">
        <v>12.287500000000001</v>
      </c>
      <c r="D37" s="171">
        <v>5.2954545454545459</v>
      </c>
      <c r="E37" s="171">
        <v>5.7087500000000002</v>
      </c>
      <c r="F37" s="171">
        <v>3.1092307692307695</v>
      </c>
      <c r="G37" s="196">
        <v>3</v>
      </c>
      <c r="H37" s="5">
        <v>338.14499999999998</v>
      </c>
      <c r="I37" s="5">
        <v>679.67000000000007</v>
      </c>
      <c r="J37" s="122">
        <v>16.042142857142856</v>
      </c>
      <c r="K37" s="150">
        <v>10.159090909090908</v>
      </c>
      <c r="L37" s="150">
        <v>5.5575000000000001</v>
      </c>
      <c r="M37" s="5">
        <v>11.185833333333333</v>
      </c>
      <c r="N37" s="150">
        <v>40.84571428571428</v>
      </c>
      <c r="O37" s="171">
        <v>5.9539999999999997</v>
      </c>
      <c r="P37" s="171">
        <v>8.9979046638954738</v>
      </c>
      <c r="Q37" s="171">
        <v>17.692307692307693</v>
      </c>
      <c r="R37" s="171">
        <v>11.646470588235292</v>
      </c>
      <c r="S37" s="171">
        <v>4.1459999999999999</v>
      </c>
      <c r="T37" s="150">
        <v>9.4027777777777768</v>
      </c>
      <c r="U37" s="150">
        <v>8.4218749999999982</v>
      </c>
      <c r="V37" s="150">
        <v>7.9205555555555556</v>
      </c>
      <c r="W37" s="150">
        <v>3.9604761904761907</v>
      </c>
      <c r="X37" s="150">
        <v>6.2053333333333329</v>
      </c>
      <c r="Y37" s="150">
        <v>7.195882352941176</v>
      </c>
      <c r="Z37" s="150">
        <v>11.544117647058824</v>
      </c>
      <c r="AA37" s="150">
        <v>6.8144444444444439</v>
      </c>
      <c r="AB37" s="150">
        <v>13.024615384615384</v>
      </c>
      <c r="AC37" s="150">
        <v>18.826666666666664</v>
      </c>
      <c r="AD37" s="150">
        <v>2.479090909090909</v>
      </c>
      <c r="AE37" s="150">
        <v>3.0178571428571428</v>
      </c>
      <c r="AF37" s="150">
        <v>10.977777777777778</v>
      </c>
      <c r="AG37" s="150">
        <v>3.8571428571428572</v>
      </c>
      <c r="AH37" s="150">
        <v>5.4307692307692301</v>
      </c>
      <c r="AI37" s="150">
        <v>6.6316666666666668</v>
      </c>
      <c r="AJ37" s="150">
        <v>17.5</v>
      </c>
      <c r="AK37" s="150">
        <v>8.545454545454545</v>
      </c>
      <c r="AL37" s="150">
        <v>9.1611111111111114</v>
      </c>
      <c r="AM37" s="150">
        <v>11.41642857142857</v>
      </c>
      <c r="AN37" s="150">
        <v>4.7307692307692308</v>
      </c>
      <c r="AO37" s="5">
        <f>AVERAGE(AC37:AN37)</f>
        <v>8.5478945591445576</v>
      </c>
      <c r="AP37" s="5">
        <v>4</v>
      </c>
    </row>
    <row r="38" spans="1:42">
      <c r="A38" s="14"/>
      <c r="B38" s="13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 s="13"/>
    </row>
    <row r="39" spans="1:42">
      <c r="A39" s="499" t="s">
        <v>52</v>
      </c>
      <c r="B39" s="53" t="s">
        <v>142</v>
      </c>
      <c r="C39" s="12"/>
      <c r="D39" s="12">
        <v>22</v>
      </c>
      <c r="E39" s="12">
        <v>28.5</v>
      </c>
      <c r="F39" s="12">
        <v>0</v>
      </c>
      <c r="G39" s="12">
        <v>12</v>
      </c>
      <c r="H39" s="12">
        <v>0</v>
      </c>
      <c r="I39" s="12">
        <v>0</v>
      </c>
      <c r="J39" s="12">
        <v>0</v>
      </c>
      <c r="K39" s="12">
        <v>36</v>
      </c>
      <c r="L39" s="12">
        <v>13</v>
      </c>
      <c r="M39" s="12">
        <v>27</v>
      </c>
      <c r="N39" s="12">
        <v>7</v>
      </c>
      <c r="O39" s="12">
        <v>9</v>
      </c>
      <c r="P39" s="12"/>
      <c r="Q39" s="12">
        <v>11</v>
      </c>
      <c r="R39" s="12">
        <v>5</v>
      </c>
      <c r="S39" s="12">
        <v>32</v>
      </c>
      <c r="T39" s="12">
        <v>12</v>
      </c>
      <c r="U39" s="12">
        <v>40</v>
      </c>
      <c r="V39" s="12">
        <v>0</v>
      </c>
      <c r="W39" s="12">
        <v>12</v>
      </c>
      <c r="X39" s="12">
        <v>18</v>
      </c>
      <c r="Y39" s="12">
        <v>17</v>
      </c>
      <c r="Z39" s="12">
        <v>0</v>
      </c>
      <c r="AA39" s="12">
        <v>12</v>
      </c>
      <c r="AB39" s="12">
        <v>16</v>
      </c>
      <c r="AC39" s="12">
        <v>10</v>
      </c>
      <c r="AD39" s="12">
        <v>18</v>
      </c>
      <c r="AE39" s="12">
        <v>29.3</v>
      </c>
      <c r="AF39" s="12">
        <v>18</v>
      </c>
      <c r="AG39" s="12">
        <v>15</v>
      </c>
      <c r="AH39" s="12">
        <v>16.170000000000002</v>
      </c>
      <c r="AI39" s="12">
        <v>10</v>
      </c>
      <c r="AJ39" s="12">
        <v>0</v>
      </c>
      <c r="AK39" s="12">
        <v>37</v>
      </c>
      <c r="AL39" s="12">
        <v>15</v>
      </c>
      <c r="AM39" s="12">
        <v>24</v>
      </c>
      <c r="AN39" s="12">
        <v>11</v>
      </c>
      <c r="AO39" s="12"/>
      <c r="AP39" s="12"/>
    </row>
    <row r="40" spans="1:42">
      <c r="A40" s="500"/>
      <c r="B40" s="53" t="s">
        <v>143</v>
      </c>
      <c r="C40" s="12"/>
      <c r="D40" s="12">
        <v>0.5</v>
      </c>
      <c r="E40" s="12">
        <v>0</v>
      </c>
      <c r="F40" s="12">
        <v>0.33</v>
      </c>
      <c r="G40" s="12">
        <v>0</v>
      </c>
      <c r="H40" s="12">
        <v>0</v>
      </c>
      <c r="I40" s="12">
        <v>10</v>
      </c>
      <c r="J40" s="12">
        <v>0</v>
      </c>
      <c r="K40" s="12">
        <v>0</v>
      </c>
      <c r="L40" s="12">
        <v>0</v>
      </c>
      <c r="M40" s="12">
        <v>0</v>
      </c>
      <c r="N40" s="12">
        <v>0</v>
      </c>
      <c r="O40" s="12">
        <v>0</v>
      </c>
      <c r="P40" s="12"/>
      <c r="Q40" s="12">
        <v>0</v>
      </c>
      <c r="R40" s="12">
        <v>0</v>
      </c>
      <c r="S40" s="12">
        <v>8</v>
      </c>
      <c r="T40" s="12">
        <v>22.25</v>
      </c>
      <c r="U40" s="12">
        <v>1.33</v>
      </c>
      <c r="V40" s="12">
        <v>16</v>
      </c>
      <c r="W40" s="12">
        <v>23.5</v>
      </c>
      <c r="X40" s="12">
        <v>16</v>
      </c>
      <c r="Y40" s="12">
        <v>21</v>
      </c>
      <c r="Z40" s="12">
        <v>5.5</v>
      </c>
      <c r="AA40" s="12">
        <v>3</v>
      </c>
      <c r="AB40" s="12">
        <v>0</v>
      </c>
      <c r="AC40" s="12">
        <v>0.5</v>
      </c>
      <c r="AD40" s="12">
        <v>0</v>
      </c>
      <c r="AE40" s="12">
        <v>0</v>
      </c>
      <c r="AF40" s="12">
        <v>7</v>
      </c>
      <c r="AG40" s="12">
        <v>0</v>
      </c>
      <c r="AH40" s="12">
        <v>31</v>
      </c>
      <c r="AI40" s="12">
        <v>0</v>
      </c>
      <c r="AJ40" s="12">
        <v>138</v>
      </c>
      <c r="AK40" s="12">
        <v>0</v>
      </c>
      <c r="AL40" s="12">
        <v>0</v>
      </c>
      <c r="AM40" s="12">
        <v>24</v>
      </c>
      <c r="AN40" s="12">
        <v>3</v>
      </c>
      <c r="AO40" s="12"/>
      <c r="AP40" s="12"/>
    </row>
    <row r="41" spans="1:42">
      <c r="A41" s="500"/>
      <c r="B41" s="53" t="s">
        <v>144</v>
      </c>
      <c r="C41" s="12"/>
      <c r="D41" s="12">
        <v>28.25</v>
      </c>
      <c r="E41" s="12">
        <v>45.67</v>
      </c>
      <c r="F41" s="12">
        <v>40.42</v>
      </c>
      <c r="G41" s="12">
        <v>3</v>
      </c>
      <c r="H41" s="12">
        <v>676.29</v>
      </c>
      <c r="I41" s="12">
        <v>670</v>
      </c>
      <c r="J41" s="12">
        <v>225.5</v>
      </c>
      <c r="K41" s="12">
        <v>111.75</v>
      </c>
      <c r="L41" s="12">
        <v>88.92</v>
      </c>
      <c r="M41" s="12">
        <v>134.22999999999999</v>
      </c>
      <c r="N41" s="12">
        <v>285.91999999999996</v>
      </c>
      <c r="O41" s="12">
        <v>119.08</v>
      </c>
      <c r="P41" s="12"/>
      <c r="Q41" s="12">
        <v>230</v>
      </c>
      <c r="R41" s="12">
        <v>197.98999999999998</v>
      </c>
      <c r="S41" s="12">
        <v>82.92</v>
      </c>
      <c r="T41" s="12">
        <v>169.24999999999997</v>
      </c>
      <c r="U41" s="12">
        <v>134.74999999999997</v>
      </c>
      <c r="V41" s="12">
        <v>142.57</v>
      </c>
      <c r="W41" s="12">
        <v>83.17</v>
      </c>
      <c r="X41" s="12">
        <v>93.08</v>
      </c>
      <c r="Y41" s="12">
        <v>122.33</v>
      </c>
      <c r="Z41" s="12">
        <v>196.25</v>
      </c>
      <c r="AA41" s="12">
        <v>61.33</v>
      </c>
      <c r="AB41" s="12">
        <v>169.32</v>
      </c>
      <c r="AC41" s="12">
        <v>225.92</v>
      </c>
      <c r="AD41" s="12">
        <v>27.27</v>
      </c>
      <c r="AE41" s="12">
        <v>42.25</v>
      </c>
      <c r="AF41" s="12">
        <v>98.8</v>
      </c>
      <c r="AG41" s="12">
        <v>54</v>
      </c>
      <c r="AH41" s="12">
        <v>70.599999999999994</v>
      </c>
      <c r="AI41" s="12">
        <v>79.58</v>
      </c>
      <c r="AJ41" s="12">
        <v>245</v>
      </c>
      <c r="AK41" s="12">
        <v>94</v>
      </c>
      <c r="AL41" s="12">
        <v>82.45</v>
      </c>
      <c r="AM41" s="12">
        <v>159.82999999999998</v>
      </c>
      <c r="AN41" s="12">
        <v>123</v>
      </c>
      <c r="AO41" s="12"/>
      <c r="AP41" s="12"/>
    </row>
    <row r="42" spans="1:42" customFormat="1">
      <c r="A42" s="500"/>
      <c r="B42" s="53" t="s">
        <v>145</v>
      </c>
      <c r="C42" s="12"/>
      <c r="D42" s="12">
        <v>744</v>
      </c>
      <c r="E42" s="12">
        <v>672</v>
      </c>
      <c r="F42" s="12">
        <v>744</v>
      </c>
      <c r="G42" s="12">
        <v>720</v>
      </c>
      <c r="H42" s="12">
        <v>744</v>
      </c>
      <c r="I42" s="12">
        <v>720</v>
      </c>
      <c r="J42" s="12">
        <v>672</v>
      </c>
      <c r="K42" s="12">
        <v>720</v>
      </c>
      <c r="L42" s="12">
        <v>672</v>
      </c>
      <c r="M42" s="12">
        <v>684</v>
      </c>
      <c r="N42" s="12">
        <v>696</v>
      </c>
      <c r="O42" s="12">
        <v>720</v>
      </c>
      <c r="P42" s="12"/>
      <c r="Q42" s="12">
        <v>720</v>
      </c>
      <c r="R42" s="12">
        <v>660</v>
      </c>
      <c r="S42" s="12">
        <v>744</v>
      </c>
      <c r="T42" s="12">
        <v>720</v>
      </c>
      <c r="U42" s="12">
        <v>720</v>
      </c>
      <c r="V42" s="12">
        <v>720</v>
      </c>
      <c r="W42" s="12">
        <v>744</v>
      </c>
      <c r="X42" s="12">
        <v>744</v>
      </c>
      <c r="Y42" s="12">
        <v>720</v>
      </c>
      <c r="Z42" s="12">
        <v>744</v>
      </c>
      <c r="AA42" s="12">
        <v>720</v>
      </c>
      <c r="AB42" s="12">
        <v>744</v>
      </c>
      <c r="AC42" s="12">
        <v>744</v>
      </c>
      <c r="AD42" s="12">
        <v>672</v>
      </c>
      <c r="AE42" s="12">
        <v>744</v>
      </c>
      <c r="AF42" s="12">
        <v>720</v>
      </c>
      <c r="AG42" s="12">
        <v>744</v>
      </c>
      <c r="AH42" s="12">
        <v>720</v>
      </c>
      <c r="AI42" s="12">
        <v>744</v>
      </c>
      <c r="AJ42" s="12">
        <v>744</v>
      </c>
      <c r="AK42" s="12">
        <v>720</v>
      </c>
      <c r="AL42" s="12">
        <v>744</v>
      </c>
      <c r="AM42" s="12">
        <v>720</v>
      </c>
      <c r="AN42" s="12">
        <v>744</v>
      </c>
      <c r="AO42" s="12"/>
      <c r="AP42" s="12"/>
    </row>
    <row r="43" spans="1:42">
      <c r="A43" s="501"/>
      <c r="B43" s="53" t="s">
        <v>146</v>
      </c>
      <c r="C43" s="12"/>
      <c r="D43" s="172">
        <v>16.69770729625942</v>
      </c>
      <c r="E43" s="172">
        <v>32.46452032769313</v>
      </c>
      <c r="F43" s="172">
        <v>34.57818992269933</v>
      </c>
      <c r="G43" s="203">
        <v>2.6625984990619136</v>
      </c>
      <c r="H43" s="12">
        <v>4.9090909090909088E-2</v>
      </c>
      <c r="I43" s="12">
        <v>1.3865546218487395</v>
      </c>
      <c r="J43" s="119">
        <v>15.281502347417844</v>
      </c>
      <c r="K43" s="152">
        <v>13.231430743249106</v>
      </c>
      <c r="L43" s="152">
        <v>58.839815871294668</v>
      </c>
      <c r="M43" s="12">
        <v>34.494085370104237</v>
      </c>
      <c r="N43" s="152">
        <v>26.0817136464876</v>
      </c>
      <c r="O43" s="172">
        <v>38.250463176556856</v>
      </c>
      <c r="P43" s="172"/>
      <c r="Q43" s="172">
        <v>21.657151096920384</v>
      </c>
      <c r="R43" s="172">
        <v>28.777958340506107</v>
      </c>
      <c r="S43" s="172">
        <v>46.200726392251823</v>
      </c>
      <c r="T43" s="164">
        <v>28.196031976744187</v>
      </c>
      <c r="U43" s="164">
        <v>16.388170055452864</v>
      </c>
      <c r="V43" s="164">
        <v>38.278570788817092</v>
      </c>
      <c r="W43" s="164">
        <v>36.109012875536486</v>
      </c>
      <c r="X43" s="164">
        <v>31.128651144435675</v>
      </c>
      <c r="Y43" s="164">
        <v>36.584339900817582</v>
      </c>
      <c r="Z43" s="164">
        <v>24.673603364725246</v>
      </c>
      <c r="AA43" s="164">
        <v>36.977788430808566</v>
      </c>
      <c r="AB43" s="164">
        <v>20.625189244038562</v>
      </c>
      <c r="AC43" s="164">
        <v>27.882566124109868</v>
      </c>
      <c r="AD43" s="164">
        <v>28.74</v>
      </c>
      <c r="AE43" s="164">
        <v>23.494084047327618</v>
      </c>
      <c r="AF43" s="164">
        <v>25.734985422740522</v>
      </c>
      <c r="AG43" s="164">
        <v>45.497041339441544</v>
      </c>
      <c r="AH43" s="164">
        <v>32.617096457436361</v>
      </c>
      <c r="AI43" s="164">
        <v>29.926873599468841</v>
      </c>
      <c r="AJ43" s="164">
        <v>13.56</v>
      </c>
      <c r="AK43" s="164">
        <v>24.708023868312761</v>
      </c>
      <c r="AL43" s="164">
        <v>25.3</v>
      </c>
      <c r="AM43" s="164">
        <v>11.83742261528743</v>
      </c>
      <c r="AN43" s="164">
        <v>63.7</v>
      </c>
      <c r="AO43" s="12"/>
      <c r="AP43" s="12"/>
    </row>
    <row r="44" spans="1:42" ht="16.5" customHeight="1">
      <c r="A44" s="496" t="s">
        <v>162</v>
      </c>
      <c r="B44" s="54" t="s">
        <v>147</v>
      </c>
      <c r="C44" s="8"/>
      <c r="D44" s="8">
        <f t="shared" ref="D44:O44" si="25">D34</f>
        <v>0.78461021505376305</v>
      </c>
      <c r="E44" s="8">
        <f t="shared" si="25"/>
        <v>0.88962797619047596</v>
      </c>
      <c r="F44" s="8">
        <f t="shared" si="25"/>
        <v>0.94522849462365599</v>
      </c>
      <c r="G44" s="8">
        <f t="shared" si="25"/>
        <v>0.97916666666666696</v>
      </c>
      <c r="H44" s="8">
        <f t="shared" si="25"/>
        <v>9.1008064516129097E-2</v>
      </c>
      <c r="I44" s="8">
        <f t="shared" si="25"/>
        <v>5.6013888888888801E-2</v>
      </c>
      <c r="J44" s="8">
        <f t="shared" si="25"/>
        <v>0.66441964285714294</v>
      </c>
      <c r="K44" s="8">
        <f t="shared" si="25"/>
        <v>0.79479166666666667</v>
      </c>
      <c r="L44" s="8">
        <f t="shared" si="25"/>
        <v>0.84833333333333338</v>
      </c>
      <c r="M44" s="8">
        <f>M34</f>
        <v>0.76428362573099418</v>
      </c>
      <c r="N44" s="8">
        <f t="shared" si="25"/>
        <v>0.57913793103448286</v>
      </c>
      <c r="O44" s="8">
        <f t="shared" si="25"/>
        <v>0.82211111111111124</v>
      </c>
      <c r="P44" s="8"/>
      <c r="Q44" s="8">
        <f>Q34</f>
        <v>0.66527777777777775</v>
      </c>
      <c r="R44" s="8">
        <f>R34</f>
        <v>0.6924393939393938</v>
      </c>
      <c r="S44" s="8">
        <f>S34</f>
        <v>0.83478494623655897</v>
      </c>
      <c r="T44" s="8">
        <f t="shared" ref="T44:AB44" si="26">+T34</f>
        <v>0.71736111111111112</v>
      </c>
      <c r="U44" s="8">
        <f t="shared" si="26"/>
        <v>0.75544444444444447</v>
      </c>
      <c r="V44" s="8">
        <f t="shared" si="26"/>
        <v>0.77976388888888903</v>
      </c>
      <c r="W44" s="8">
        <f t="shared" si="26"/>
        <v>0.84049731182795706</v>
      </c>
      <c r="X44" s="8">
        <f t="shared" si="26"/>
        <v>0.82919354838709669</v>
      </c>
      <c r="Y44" s="8">
        <f t="shared" si="26"/>
        <v>0.77731944444444456</v>
      </c>
      <c r="Z44" s="8">
        <f t="shared" si="26"/>
        <v>0.72883064516129037</v>
      </c>
      <c r="AA44" s="8">
        <f t="shared" si="26"/>
        <v>0.89398611111111104</v>
      </c>
      <c r="AB44" s="8">
        <f t="shared" si="26"/>
        <v>0.75091397849462371</v>
      </c>
      <c r="AC44" s="8">
        <v>0.75091397849462371</v>
      </c>
      <c r="AD44" s="8">
        <v>0.75091397849462371</v>
      </c>
      <c r="AE44" s="8">
        <f t="shared" ref="AE44:AJ44" si="27">+AE34</f>
        <v>0.90383064516129041</v>
      </c>
      <c r="AF44" s="8">
        <f t="shared" si="27"/>
        <v>0.82805555555555577</v>
      </c>
      <c r="AG44" s="8">
        <f t="shared" si="27"/>
        <v>0.907258064516129</v>
      </c>
      <c r="AH44" s="8">
        <f t="shared" si="27"/>
        <v>0.83643055555555568</v>
      </c>
      <c r="AI44" s="8">
        <f t="shared" si="27"/>
        <v>0.87959677419354831</v>
      </c>
      <c r="AJ44" s="8">
        <f t="shared" si="27"/>
        <v>0.48521505376344098</v>
      </c>
      <c r="AK44" s="8">
        <f>+AK34</f>
        <v>0.81805555555555554</v>
      </c>
      <c r="AL44" s="8">
        <f>+AL34</f>
        <v>0.86901881720430096</v>
      </c>
      <c r="AM44" s="8">
        <f t="shared" ref="AM44:AN44" si="28">+AM34</f>
        <v>0.71134722222222235</v>
      </c>
      <c r="AN44" s="8">
        <f t="shared" si="28"/>
        <v>0.81580215053763006</v>
      </c>
      <c r="AO44" s="8"/>
      <c r="AP44" s="8"/>
    </row>
    <row r="45" spans="1:42">
      <c r="A45" s="497"/>
      <c r="B45" s="54" t="s">
        <v>148</v>
      </c>
      <c r="C45" s="8"/>
      <c r="D45" s="8">
        <f t="shared" ref="D45:O45" si="29">+D39/D42</f>
        <v>2.9569892473118281E-2</v>
      </c>
      <c r="E45" s="8">
        <f t="shared" si="29"/>
        <v>4.2410714285714288E-2</v>
      </c>
      <c r="F45" s="8">
        <f t="shared" si="29"/>
        <v>0</v>
      </c>
      <c r="G45" s="8">
        <f t="shared" si="29"/>
        <v>1.6666666666666666E-2</v>
      </c>
      <c r="H45" s="8">
        <f t="shared" si="29"/>
        <v>0</v>
      </c>
      <c r="I45" s="8">
        <f t="shared" si="29"/>
        <v>0</v>
      </c>
      <c r="J45" s="8">
        <f t="shared" si="29"/>
        <v>0</v>
      </c>
      <c r="K45" s="8">
        <f t="shared" si="29"/>
        <v>0.05</v>
      </c>
      <c r="L45" s="8">
        <f t="shared" si="29"/>
        <v>1.9345238095238096E-2</v>
      </c>
      <c r="M45" s="8">
        <f>+M39/M42</f>
        <v>3.9473684210526314E-2</v>
      </c>
      <c r="N45" s="8">
        <f t="shared" si="29"/>
        <v>1.0057471264367816E-2</v>
      </c>
      <c r="O45" s="8">
        <f t="shared" si="29"/>
        <v>1.2500000000000001E-2</v>
      </c>
      <c r="P45" s="8"/>
      <c r="Q45" s="8">
        <f t="shared" ref="Q45:AB45" si="30">+Q39/Q42</f>
        <v>1.5277777777777777E-2</v>
      </c>
      <c r="R45" s="8">
        <f t="shared" si="30"/>
        <v>7.575757575757576E-3</v>
      </c>
      <c r="S45" s="8">
        <f t="shared" si="30"/>
        <v>4.3010752688172046E-2</v>
      </c>
      <c r="T45" s="8">
        <f t="shared" si="30"/>
        <v>1.6666666666666666E-2</v>
      </c>
      <c r="U45" s="8">
        <f t="shared" si="30"/>
        <v>5.5555555555555552E-2</v>
      </c>
      <c r="V45" s="8">
        <f t="shared" si="30"/>
        <v>0</v>
      </c>
      <c r="W45" s="8">
        <f t="shared" si="30"/>
        <v>1.6129032258064516E-2</v>
      </c>
      <c r="X45" s="8">
        <f t="shared" si="30"/>
        <v>2.4193548387096774E-2</v>
      </c>
      <c r="Y45" s="8">
        <f t="shared" si="30"/>
        <v>2.361111111111111E-2</v>
      </c>
      <c r="Z45" s="8">
        <f t="shared" si="30"/>
        <v>0</v>
      </c>
      <c r="AA45" s="8">
        <f t="shared" si="30"/>
        <v>1.6666666666666666E-2</v>
      </c>
      <c r="AB45" s="8">
        <f t="shared" si="30"/>
        <v>2.1505376344086023E-2</v>
      </c>
      <c r="AC45" s="8">
        <v>2.1505376344086023E-2</v>
      </c>
      <c r="AD45" s="8">
        <v>2.1505376344086023E-2</v>
      </c>
      <c r="AE45" s="8">
        <f t="shared" ref="AE45:AJ45" si="31">+AE39/AE42</f>
        <v>3.9381720430107528E-2</v>
      </c>
      <c r="AF45" s="8">
        <f t="shared" si="31"/>
        <v>2.5000000000000001E-2</v>
      </c>
      <c r="AG45" s="8">
        <f t="shared" si="31"/>
        <v>2.0161290322580645E-2</v>
      </c>
      <c r="AH45" s="8">
        <f t="shared" si="31"/>
        <v>2.2458333333333337E-2</v>
      </c>
      <c r="AI45" s="8">
        <f t="shared" si="31"/>
        <v>1.3440860215053764E-2</v>
      </c>
      <c r="AJ45" s="8">
        <f t="shared" si="31"/>
        <v>0</v>
      </c>
      <c r="AK45" s="8">
        <f>+AK39/AK42</f>
        <v>5.1388888888888887E-2</v>
      </c>
      <c r="AL45" s="8">
        <f>+AL39/AL42</f>
        <v>2.0161290322580645E-2</v>
      </c>
      <c r="AM45" s="8">
        <f t="shared" ref="AM45:AN45" si="32">+AM39/AM42</f>
        <v>3.3333333333333333E-2</v>
      </c>
      <c r="AN45" s="8">
        <f t="shared" si="32"/>
        <v>1.4784946236559141E-2</v>
      </c>
      <c r="AO45" s="8"/>
      <c r="AP45" s="8"/>
    </row>
    <row r="46" spans="1:42">
      <c r="A46" s="497"/>
      <c r="B46" s="54" t="s">
        <v>149</v>
      </c>
      <c r="C46" s="8"/>
      <c r="D46" s="8">
        <f t="shared" ref="D46:O46" si="33">+D40/D42</f>
        <v>6.7204301075268823E-4</v>
      </c>
      <c r="E46" s="8">
        <f t="shared" si="33"/>
        <v>0</v>
      </c>
      <c r="F46" s="8">
        <f t="shared" si="33"/>
        <v>4.4354838709677422E-4</v>
      </c>
      <c r="G46" s="8">
        <f t="shared" si="33"/>
        <v>0</v>
      </c>
      <c r="H46" s="8">
        <f t="shared" si="33"/>
        <v>0</v>
      </c>
      <c r="I46" s="8">
        <f t="shared" si="33"/>
        <v>1.3888888888888888E-2</v>
      </c>
      <c r="J46" s="8">
        <f t="shared" si="33"/>
        <v>0</v>
      </c>
      <c r="K46" s="8">
        <f t="shared" si="33"/>
        <v>0</v>
      </c>
      <c r="L46" s="8">
        <f t="shared" si="33"/>
        <v>0</v>
      </c>
      <c r="M46" s="8">
        <f>+M40/M42</f>
        <v>0</v>
      </c>
      <c r="N46" s="8">
        <f t="shared" si="33"/>
        <v>0</v>
      </c>
      <c r="O46" s="8">
        <f t="shared" si="33"/>
        <v>0</v>
      </c>
      <c r="P46" s="8"/>
      <c r="Q46" s="8">
        <f t="shared" ref="Q46:AB46" si="34">+Q40/Q42</f>
        <v>0</v>
      </c>
      <c r="R46" s="8">
        <f t="shared" si="34"/>
        <v>0</v>
      </c>
      <c r="S46" s="8">
        <f t="shared" si="34"/>
        <v>1.0752688172043012E-2</v>
      </c>
      <c r="T46" s="8">
        <f t="shared" si="34"/>
        <v>3.0902777777777779E-2</v>
      </c>
      <c r="U46" s="8">
        <f t="shared" si="34"/>
        <v>1.8472222222222223E-3</v>
      </c>
      <c r="V46" s="8">
        <f t="shared" si="34"/>
        <v>2.2222222222222223E-2</v>
      </c>
      <c r="W46" s="8">
        <f t="shared" si="34"/>
        <v>3.1586021505376344E-2</v>
      </c>
      <c r="X46" s="8">
        <f t="shared" si="34"/>
        <v>2.1505376344086023E-2</v>
      </c>
      <c r="Y46" s="8">
        <f t="shared" si="34"/>
        <v>2.9166666666666667E-2</v>
      </c>
      <c r="Z46" s="8">
        <f t="shared" si="34"/>
        <v>7.3924731182795703E-3</v>
      </c>
      <c r="AA46" s="8">
        <f t="shared" si="34"/>
        <v>4.1666666666666666E-3</v>
      </c>
      <c r="AB46" s="8">
        <f t="shared" si="34"/>
        <v>0</v>
      </c>
      <c r="AC46" s="8">
        <v>0</v>
      </c>
      <c r="AD46" s="8">
        <v>0</v>
      </c>
      <c r="AE46" s="8">
        <f t="shared" ref="AE46:AJ46" si="35">+AE40/AE42</f>
        <v>0</v>
      </c>
      <c r="AF46" s="8">
        <f t="shared" si="35"/>
        <v>9.7222222222222224E-3</v>
      </c>
      <c r="AG46" s="8">
        <f t="shared" si="35"/>
        <v>0</v>
      </c>
      <c r="AH46" s="8">
        <f t="shared" si="35"/>
        <v>4.3055555555555555E-2</v>
      </c>
      <c r="AI46" s="8">
        <f t="shared" si="35"/>
        <v>0</v>
      </c>
      <c r="AJ46" s="8">
        <f t="shared" si="35"/>
        <v>0.18548387096774194</v>
      </c>
      <c r="AK46" s="8">
        <f>+AK40/AK42</f>
        <v>0</v>
      </c>
      <c r="AL46" s="8">
        <f>+AL40/AL42</f>
        <v>0</v>
      </c>
      <c r="AM46" s="8">
        <f t="shared" ref="AM46:AN46" si="36">+AM40/AM42</f>
        <v>3.3333333333333333E-2</v>
      </c>
      <c r="AN46" s="8">
        <f t="shared" si="36"/>
        <v>4.0322580645161289E-3</v>
      </c>
      <c r="AO46" s="8"/>
      <c r="AP46" s="8"/>
    </row>
    <row r="47" spans="1:42">
      <c r="A47" s="497"/>
      <c r="B47" s="54" t="s">
        <v>150</v>
      </c>
      <c r="C47" s="8"/>
      <c r="D47" s="8">
        <f t="shared" ref="D47:O47" si="37">+D41/D42</f>
        <v>3.7970430107526883E-2</v>
      </c>
      <c r="E47" s="8">
        <f t="shared" si="37"/>
        <v>6.7961309523809521E-2</v>
      </c>
      <c r="F47" s="8">
        <f t="shared" si="37"/>
        <v>5.4327956989247313E-2</v>
      </c>
      <c r="G47" s="8">
        <f t="shared" si="37"/>
        <v>4.1666666666666666E-3</v>
      </c>
      <c r="H47" s="8">
        <f t="shared" si="37"/>
        <v>0.90899193548387092</v>
      </c>
      <c r="I47" s="8">
        <f t="shared" si="37"/>
        <v>0.93055555555555558</v>
      </c>
      <c r="J47" s="8">
        <f t="shared" si="37"/>
        <v>0.33556547619047616</v>
      </c>
      <c r="K47" s="8">
        <f t="shared" si="37"/>
        <v>0.15520833333333334</v>
      </c>
      <c r="L47" s="8">
        <f t="shared" si="37"/>
        <v>0.13232142857142856</v>
      </c>
      <c r="M47" s="8">
        <f>+M41/M42</f>
        <v>0.19624269005847952</v>
      </c>
      <c r="N47" s="8">
        <f t="shared" si="37"/>
        <v>0.41080459770114935</v>
      </c>
      <c r="O47" s="8">
        <f t="shared" si="37"/>
        <v>0.16538888888888889</v>
      </c>
      <c r="P47" s="8"/>
      <c r="Q47" s="8">
        <f t="shared" ref="Q47:AB47" si="38">+Q41/Q42</f>
        <v>0.31944444444444442</v>
      </c>
      <c r="R47" s="8">
        <f t="shared" si="38"/>
        <v>0.29998484848484847</v>
      </c>
      <c r="S47" s="8">
        <f t="shared" si="38"/>
        <v>0.11145161290322581</v>
      </c>
      <c r="T47" s="8">
        <f t="shared" si="38"/>
        <v>0.23506944444444441</v>
      </c>
      <c r="U47" s="8">
        <f t="shared" si="38"/>
        <v>0.18715277777777775</v>
      </c>
      <c r="V47" s="8">
        <f t="shared" si="38"/>
        <v>0.19801388888888888</v>
      </c>
      <c r="W47" s="8">
        <f t="shared" si="38"/>
        <v>0.11178763440860215</v>
      </c>
      <c r="X47" s="8">
        <f t="shared" si="38"/>
        <v>0.12510752688172042</v>
      </c>
      <c r="Y47" s="8">
        <f t="shared" si="38"/>
        <v>0.16990277777777776</v>
      </c>
      <c r="Z47" s="8">
        <f t="shared" si="38"/>
        <v>0.26377688172043012</v>
      </c>
      <c r="AA47" s="8">
        <f t="shared" si="38"/>
        <v>8.5180555555555551E-2</v>
      </c>
      <c r="AB47" s="8">
        <f t="shared" si="38"/>
        <v>0.22758064516129031</v>
      </c>
      <c r="AC47" s="8">
        <v>0.22758064516129031</v>
      </c>
      <c r="AD47" s="8">
        <v>0.22758064516129031</v>
      </c>
      <c r="AE47" s="8">
        <f t="shared" ref="AE47:AJ47" si="39">+AE41/AE42</f>
        <v>5.6787634408602149E-2</v>
      </c>
      <c r="AF47" s="8">
        <f t="shared" si="39"/>
        <v>0.13722222222222222</v>
      </c>
      <c r="AG47" s="8">
        <f t="shared" si="39"/>
        <v>7.2580645161290328E-2</v>
      </c>
      <c r="AH47" s="8">
        <f t="shared" si="39"/>
        <v>9.8055555555555549E-2</v>
      </c>
      <c r="AI47" s="8">
        <f t="shared" si="39"/>
        <v>0.10696236559139785</v>
      </c>
      <c r="AJ47" s="8">
        <f t="shared" si="39"/>
        <v>0.32930107526881719</v>
      </c>
      <c r="AK47" s="8">
        <f>+AK41/AK42</f>
        <v>0.13055555555555556</v>
      </c>
      <c r="AL47" s="8">
        <f>+AL41/AL42</f>
        <v>0.11081989247311828</v>
      </c>
      <c r="AM47" s="8">
        <f t="shared" ref="AM47:AN47" si="40">+AM41/AM42</f>
        <v>0.22198611111111108</v>
      </c>
      <c r="AN47" s="8">
        <f t="shared" si="40"/>
        <v>0.16532258064516128</v>
      </c>
      <c r="AO47" s="8"/>
      <c r="AP47" s="8"/>
    </row>
    <row r="48" spans="1:42" ht="15.75" customHeight="1">
      <c r="A48" s="498"/>
      <c r="B48" s="54" t="s">
        <v>60</v>
      </c>
      <c r="C48" s="9"/>
      <c r="D48" s="9">
        <f t="shared" ref="D48:O48" si="41">SUM(D44:D47)</f>
        <v>0.85282258064516092</v>
      </c>
      <c r="E48" s="9">
        <f t="shared" si="41"/>
        <v>0.99999999999999978</v>
      </c>
      <c r="F48" s="9">
        <f t="shared" si="41"/>
        <v>1.0000000000000002</v>
      </c>
      <c r="G48" s="9">
        <f t="shared" si="41"/>
        <v>1.0000000000000004</v>
      </c>
      <c r="H48" s="9">
        <f t="shared" si="41"/>
        <v>1</v>
      </c>
      <c r="I48" s="9">
        <f t="shared" si="41"/>
        <v>1.0004583333333332</v>
      </c>
      <c r="J48" s="9">
        <f t="shared" si="41"/>
        <v>0.99998511904761911</v>
      </c>
      <c r="K48" s="9">
        <f t="shared" si="41"/>
        <v>1</v>
      </c>
      <c r="L48" s="9">
        <f t="shared" si="41"/>
        <v>1</v>
      </c>
      <c r="M48" s="9">
        <f>SUM(M44:M47)</f>
        <v>1</v>
      </c>
      <c r="N48" s="9">
        <f t="shared" si="41"/>
        <v>1</v>
      </c>
      <c r="O48" s="9">
        <f t="shared" si="41"/>
        <v>1</v>
      </c>
      <c r="P48" s="9"/>
      <c r="Q48" s="9">
        <f t="shared" ref="Q48:AB48" si="42">SUM(Q44:Q47)</f>
        <v>0.99999999999999989</v>
      </c>
      <c r="R48" s="9">
        <f t="shared" si="42"/>
        <v>0.99999999999999978</v>
      </c>
      <c r="S48" s="9">
        <f t="shared" si="42"/>
        <v>0.99999999999999978</v>
      </c>
      <c r="T48" s="9">
        <f t="shared" si="42"/>
        <v>1</v>
      </c>
      <c r="U48" s="9">
        <f t="shared" si="42"/>
        <v>1</v>
      </c>
      <c r="V48" s="9">
        <f t="shared" si="42"/>
        <v>1.0000000000000002</v>
      </c>
      <c r="W48" s="9">
        <f t="shared" si="42"/>
        <v>1</v>
      </c>
      <c r="X48" s="9">
        <f t="shared" si="42"/>
        <v>0.99999999999999989</v>
      </c>
      <c r="Y48" s="9">
        <f t="shared" si="42"/>
        <v>1.0000000000000002</v>
      </c>
      <c r="Z48" s="9">
        <f t="shared" si="42"/>
        <v>1</v>
      </c>
      <c r="AA48" s="9">
        <f t="shared" si="42"/>
        <v>1</v>
      </c>
      <c r="AB48" s="9">
        <f t="shared" si="42"/>
        <v>1</v>
      </c>
      <c r="AC48" s="9">
        <v>1</v>
      </c>
      <c r="AD48" s="9">
        <v>1</v>
      </c>
      <c r="AE48" s="9">
        <f t="shared" ref="AE48:AJ48" si="43">SUM(AE44:AE47)</f>
        <v>1.0000000000000002</v>
      </c>
      <c r="AF48" s="9">
        <f t="shared" si="43"/>
        <v>1.0000000000000002</v>
      </c>
      <c r="AG48" s="9">
        <f t="shared" si="43"/>
        <v>1</v>
      </c>
      <c r="AH48" s="9">
        <f t="shared" si="43"/>
        <v>1</v>
      </c>
      <c r="AI48" s="9">
        <f t="shared" si="43"/>
        <v>0.99999999999999989</v>
      </c>
      <c r="AJ48" s="9">
        <f t="shared" si="43"/>
        <v>1.0000000000000002</v>
      </c>
      <c r="AK48" s="9">
        <f>SUM(AK44:AK47)</f>
        <v>1</v>
      </c>
      <c r="AL48" s="9">
        <f>SUM(AL44:AL47)</f>
        <v>0.99999999999999989</v>
      </c>
      <c r="AM48" s="9">
        <f t="shared" ref="AM48:AN48" si="44">SUM(AM44:AM47)</f>
        <v>1</v>
      </c>
      <c r="AN48" s="9">
        <f t="shared" si="44"/>
        <v>0.99994193548386656</v>
      </c>
      <c r="AO48" s="9"/>
      <c r="AP48" s="9"/>
    </row>
    <row r="49" spans="1:42" ht="16.5" customHeight="1">
      <c r="A49" s="31" t="s">
        <v>32</v>
      </c>
      <c r="B49" s="29"/>
      <c r="C49" s="32" t="s">
        <v>167</v>
      </c>
      <c r="D49" s="237">
        <v>44197</v>
      </c>
      <c r="E49" s="237">
        <v>44228</v>
      </c>
      <c r="F49" s="237">
        <v>44256</v>
      </c>
      <c r="G49" s="237">
        <v>44287</v>
      </c>
      <c r="H49" s="237">
        <v>44317</v>
      </c>
      <c r="I49" s="237">
        <v>44348</v>
      </c>
      <c r="J49" s="237">
        <v>44378</v>
      </c>
      <c r="K49" s="237">
        <v>44409</v>
      </c>
      <c r="L49" s="237">
        <v>44440</v>
      </c>
      <c r="M49" s="237">
        <v>44470</v>
      </c>
      <c r="N49" s="237">
        <v>44501</v>
      </c>
      <c r="O49" s="237">
        <v>44531</v>
      </c>
      <c r="P49" s="237" t="s">
        <v>229</v>
      </c>
      <c r="Q49" s="237">
        <v>44562</v>
      </c>
      <c r="R49" s="237">
        <v>44593</v>
      </c>
      <c r="S49" s="237">
        <v>44621</v>
      </c>
      <c r="T49" s="237">
        <v>44652</v>
      </c>
      <c r="U49" s="237">
        <v>44682</v>
      </c>
      <c r="V49" s="237">
        <v>44713</v>
      </c>
      <c r="W49" s="237">
        <v>44743</v>
      </c>
      <c r="X49" s="237">
        <v>44774</v>
      </c>
      <c r="Y49" s="237">
        <v>44805</v>
      </c>
      <c r="Z49" s="237">
        <v>44835</v>
      </c>
      <c r="AA49" s="237">
        <v>44866</v>
      </c>
      <c r="AB49" s="237">
        <v>44896</v>
      </c>
      <c r="AC49" s="237">
        <v>44927</v>
      </c>
      <c r="AD49" s="237">
        <v>44958</v>
      </c>
      <c r="AE49" s="237">
        <v>44986</v>
      </c>
      <c r="AF49" s="237">
        <v>45017</v>
      </c>
      <c r="AG49" s="237">
        <v>45047</v>
      </c>
      <c r="AH49" s="237">
        <v>45078</v>
      </c>
      <c r="AI49" s="237">
        <v>45108</v>
      </c>
      <c r="AJ49" s="237">
        <v>45139</v>
      </c>
      <c r="AK49" s="237">
        <v>45170</v>
      </c>
      <c r="AL49" s="237">
        <v>45200</v>
      </c>
      <c r="AM49" s="237">
        <v>45231</v>
      </c>
      <c r="AN49" s="237">
        <v>45261</v>
      </c>
      <c r="AO49" s="32" t="s">
        <v>311</v>
      </c>
      <c r="AP49" s="32" t="s">
        <v>119</v>
      </c>
    </row>
    <row r="50" spans="1:42">
      <c r="A50" s="502" t="s">
        <v>20</v>
      </c>
      <c r="B50" s="51" t="s">
        <v>84</v>
      </c>
      <c r="C50" s="4">
        <v>0.7920625</v>
      </c>
      <c r="D50" s="169">
        <v>0.68952956989247305</v>
      </c>
      <c r="E50" s="169">
        <v>0.83048214285713995</v>
      </c>
      <c r="F50" s="169">
        <v>0.90973118279569898</v>
      </c>
      <c r="G50" s="202">
        <v>0.99305555555555602</v>
      </c>
      <c r="H50" s="4">
        <v>0.81665322580645205</v>
      </c>
      <c r="I50" s="4">
        <v>0.760777777777778</v>
      </c>
      <c r="J50" s="123">
        <v>0.79662202380952396</v>
      </c>
      <c r="K50" s="151">
        <v>0.82234722222222212</v>
      </c>
      <c r="L50" s="151">
        <v>0.84944940476190478</v>
      </c>
      <c r="M50" s="4">
        <v>0.87049707602339188</v>
      </c>
      <c r="N50" s="151">
        <v>0.8739367816091953</v>
      </c>
      <c r="O50" s="169">
        <v>0.85416666666666652</v>
      </c>
      <c r="P50" s="169">
        <v>0.86215820503421314</v>
      </c>
      <c r="Q50" s="169">
        <v>0.86909722222222219</v>
      </c>
      <c r="R50" s="169">
        <v>0.88913636363636372</v>
      </c>
      <c r="S50" s="169">
        <v>0.78594086021505405</v>
      </c>
      <c r="T50" s="160">
        <v>0.91412499999999997</v>
      </c>
      <c r="U50" s="160">
        <v>0.77152777777777781</v>
      </c>
      <c r="V50" s="160">
        <v>0.79641666666666699</v>
      </c>
      <c r="W50" s="160">
        <v>0.90322580645161277</v>
      </c>
      <c r="X50" s="160">
        <v>0.92080645161290331</v>
      </c>
      <c r="Y50" s="160">
        <v>0.79177777777777758</v>
      </c>
      <c r="Z50" s="160">
        <v>0.92248655913978506</v>
      </c>
      <c r="AA50" s="160">
        <v>0.88043055555555549</v>
      </c>
      <c r="AB50" s="160">
        <v>0.90092741935483867</v>
      </c>
      <c r="AC50" s="160">
        <v>0.89575268817204301</v>
      </c>
      <c r="AD50" s="160">
        <v>0.625</v>
      </c>
      <c r="AE50" s="160">
        <v>0.81259408602150529</v>
      </c>
      <c r="AF50" s="160">
        <v>0.90506944444444448</v>
      </c>
      <c r="AG50" s="160">
        <v>0.82006720430107516</v>
      </c>
      <c r="AH50" s="160">
        <v>0.89548611111111109</v>
      </c>
      <c r="AI50" s="160">
        <v>0.80979838709677421</v>
      </c>
      <c r="AJ50" s="160">
        <v>0.89180107526881702</v>
      </c>
      <c r="AK50" s="160">
        <v>0.87501388888888887</v>
      </c>
      <c r="AL50" s="160">
        <v>0.85293010752688203</v>
      </c>
      <c r="AM50" s="160">
        <v>0.81226388888888879</v>
      </c>
      <c r="AN50" s="160">
        <v>0.68481182795698903</v>
      </c>
      <c r="AO50" s="4">
        <f>AVERAGE(AC50:AN50)</f>
        <v>0.82338239247311817</v>
      </c>
      <c r="AP50" s="4">
        <v>0.85</v>
      </c>
    </row>
    <row r="51" spans="1:42">
      <c r="A51" s="503"/>
      <c r="B51" s="51" t="s">
        <v>141</v>
      </c>
      <c r="C51" s="3">
        <v>0.28289999999999998</v>
      </c>
      <c r="D51" s="169">
        <v>1.6716569341617901E-2</v>
      </c>
      <c r="E51" s="169">
        <v>5.8057924586452897E-2</v>
      </c>
      <c r="F51" s="169">
        <v>4.3699835070492798E-2</v>
      </c>
      <c r="G51" s="202">
        <v>1.1799152234017399E-2</v>
      </c>
      <c r="H51" s="3">
        <v>6.7997475286913994E-2</v>
      </c>
      <c r="I51" s="3">
        <v>0.102168457763302</v>
      </c>
      <c r="J51" s="123">
        <v>9.6585048622471706E-2</v>
      </c>
      <c r="K51" s="151">
        <v>9.9865504551953463E-2</v>
      </c>
      <c r="L51" s="151">
        <v>3.4518500407211543E-2</v>
      </c>
      <c r="M51" s="4">
        <v>7.2000478029221937E-2</v>
      </c>
      <c r="N51" s="151">
        <v>9.3698157215935898E-2</v>
      </c>
      <c r="O51" s="169">
        <v>5.2774535886852741E-2</v>
      </c>
      <c r="P51" s="169">
        <v>7.6482235450377287E-2</v>
      </c>
      <c r="Q51" s="169">
        <v>5.7756573432830027E-2</v>
      </c>
      <c r="R51" s="169">
        <v>5.998579868609559E-2</v>
      </c>
      <c r="S51" s="169">
        <v>7.3246716889756203E-2</v>
      </c>
      <c r="T51" s="161">
        <v>7.9830588380932668E-2</v>
      </c>
      <c r="U51" s="161">
        <v>0.10991669893387541</v>
      </c>
      <c r="V51" s="161">
        <v>9.7668146201759398E-2</v>
      </c>
      <c r="W51" s="161">
        <v>6.383046944899276E-2</v>
      </c>
      <c r="X51" s="161">
        <v>8.4254494892393478E-2</v>
      </c>
      <c r="Y51" s="161">
        <v>8.781651945881544E-2</v>
      </c>
      <c r="Z51" s="161">
        <v>9.0157205766581108E-2</v>
      </c>
      <c r="AA51" s="161">
        <v>4.786797744073551E-2</v>
      </c>
      <c r="AB51" s="161">
        <v>6.5455635871759815E-2</v>
      </c>
      <c r="AC51" s="161">
        <v>6.1452087598975698E-2</v>
      </c>
      <c r="AD51" s="161">
        <v>9.6812437510889499E-2</v>
      </c>
      <c r="AE51" s="161">
        <v>0.12721038190291462</v>
      </c>
      <c r="AF51" s="161">
        <v>8.440021052521296E-2</v>
      </c>
      <c r="AG51" s="161">
        <v>8.7154824702729408E-2</v>
      </c>
      <c r="AH51" s="161">
        <v>9.108467928301224E-2</v>
      </c>
      <c r="AI51" s="161">
        <v>8.7405001959039094E-2</v>
      </c>
      <c r="AJ51" s="161">
        <v>9.5466835447588494E-2</v>
      </c>
      <c r="AK51" s="161">
        <v>5.9684687236199657E-2</v>
      </c>
      <c r="AL51" s="161">
        <v>4.2070823507030099E-2</v>
      </c>
      <c r="AM51" s="161">
        <v>7.1218111708168982E-2</v>
      </c>
      <c r="AN51" s="161">
        <v>3.1758274285271601E-2</v>
      </c>
      <c r="AO51" s="4">
        <f>AVERAGE(AC51:AN51)</f>
        <v>7.7976529638919351E-2</v>
      </c>
      <c r="AP51" s="3">
        <v>0.2</v>
      </c>
    </row>
    <row r="52" spans="1:42">
      <c r="A52" s="503"/>
      <c r="B52" s="51" t="s">
        <v>18</v>
      </c>
      <c r="C52" s="5">
        <v>5.0530147058823527</v>
      </c>
      <c r="D52" s="171">
        <v>0.85757672379434047</v>
      </c>
      <c r="E52" s="171">
        <v>1.4093687406240989</v>
      </c>
      <c r="F52" s="171">
        <v>2.1126997406508825</v>
      </c>
      <c r="G52" s="196">
        <v>8.4363938473224476</v>
      </c>
      <c r="H52" s="5">
        <v>2.1744518952408467</v>
      </c>
      <c r="I52" s="5">
        <v>2.3318247676844299</v>
      </c>
      <c r="J52" s="122">
        <v>3.4469916052711835</v>
      </c>
      <c r="K52" s="150">
        <v>3.695585411885383</v>
      </c>
      <c r="L52" s="150">
        <v>1.6420162989540472</v>
      </c>
      <c r="M52" s="5">
        <v>2.6794077892599573</v>
      </c>
      <c r="N52" s="150">
        <v>4.3840647006280893</v>
      </c>
      <c r="O52" s="171">
        <v>2.4966415054164952</v>
      </c>
      <c r="P52" s="171">
        <v>5.4702897330871316</v>
      </c>
      <c r="Q52" s="171">
        <v>3.0117646521327828</v>
      </c>
      <c r="R52" s="171">
        <v>3.2001332948146799</v>
      </c>
      <c r="S52" s="171">
        <v>2.8553523489410706</v>
      </c>
      <c r="T52" s="150">
        <v>4.7765543958798586</v>
      </c>
      <c r="U52" s="150">
        <v>4.3613375898405566</v>
      </c>
      <c r="V52" s="150">
        <v>3.5003042746883044</v>
      </c>
      <c r="W52" s="150">
        <v>8.5788150939446286</v>
      </c>
      <c r="X52" s="150">
        <v>19.240356453626976</v>
      </c>
      <c r="Y52" s="150">
        <v>4.5511310375528629</v>
      </c>
      <c r="Z52" s="150">
        <v>8.8396564333968026</v>
      </c>
      <c r="AA52" s="150">
        <v>0.6388208332517189</v>
      </c>
      <c r="AB52" s="150">
        <v>2.0892503889753278</v>
      </c>
      <c r="AC52" s="150">
        <v>4.550458806606815</v>
      </c>
      <c r="AD52" s="150">
        <v>3.6964748867794173</v>
      </c>
      <c r="AE52" s="150">
        <v>4.047767399318162</v>
      </c>
      <c r="AF52" s="150">
        <v>3.9285283706253584</v>
      </c>
      <c r="AG52" s="150">
        <v>4.4313144329896907</v>
      </c>
      <c r="AH52" s="150">
        <v>4.8939039139768452</v>
      </c>
      <c r="AI52" s="150">
        <v>2.6330319815150727</v>
      </c>
      <c r="AJ52" s="150">
        <v>4.5244460942482112</v>
      </c>
      <c r="AK52" s="150">
        <v>3.4183590732434679</v>
      </c>
      <c r="AL52" s="150">
        <v>2.0536387062377823</v>
      </c>
      <c r="AM52" s="150">
        <v>3.2038837130991125</v>
      </c>
      <c r="AN52" s="150">
        <v>3.2361681496691768</v>
      </c>
      <c r="AO52" s="5">
        <f>AVERAGE(AC52:AN52)</f>
        <v>3.7181646273590925</v>
      </c>
      <c r="AP52" s="5">
        <v>20</v>
      </c>
    </row>
    <row r="53" spans="1:42">
      <c r="A53" s="504"/>
      <c r="B53" s="51" t="s">
        <v>19</v>
      </c>
      <c r="C53" s="5">
        <v>10.953088235294121</v>
      </c>
      <c r="D53" s="171">
        <v>22.347999999999999</v>
      </c>
      <c r="E53" s="171">
        <v>3.931304347826087</v>
      </c>
      <c r="F53" s="171">
        <v>3.5414285714285714</v>
      </c>
      <c r="G53" s="196">
        <v>0</v>
      </c>
      <c r="H53" s="5">
        <v>7.0873684210526315</v>
      </c>
      <c r="I53" s="5">
        <v>7.1254166666666663</v>
      </c>
      <c r="J53" s="122">
        <v>5.9113333333333333</v>
      </c>
      <c r="K53" s="150">
        <v>6.4631249999999998</v>
      </c>
      <c r="L53" s="150">
        <v>7.416666666666667</v>
      </c>
      <c r="M53" s="5">
        <v>3.6924999999999999</v>
      </c>
      <c r="N53" s="150">
        <v>4.4415384615384621</v>
      </c>
      <c r="O53" s="171">
        <v>8.0769230769230766</v>
      </c>
      <c r="P53" s="171">
        <v>7.0703334994683678</v>
      </c>
      <c r="Q53" s="171">
        <v>7.854166666666667</v>
      </c>
      <c r="R53" s="171">
        <v>3.1972727272727273</v>
      </c>
      <c r="S53" s="171">
        <v>9.5506666666666664</v>
      </c>
      <c r="T53" s="150">
        <v>4.3481818181818177</v>
      </c>
      <c r="U53" s="150">
        <v>5.2142857142857144</v>
      </c>
      <c r="V53" s="150">
        <v>8.5362500000000008</v>
      </c>
      <c r="W53" s="150">
        <v>11.366</v>
      </c>
      <c r="X53" s="150">
        <v>13.64</v>
      </c>
      <c r="Y53" s="150">
        <v>10.992727272727272</v>
      </c>
      <c r="Z53" s="150">
        <v>6.3814285714285717</v>
      </c>
      <c r="AA53" s="150">
        <v>1.3387368421052632</v>
      </c>
      <c r="AB53" s="150">
        <v>2.4242857142857139</v>
      </c>
      <c r="AC53" s="150">
        <v>4.3955555555555561</v>
      </c>
      <c r="AD53" s="150">
        <v>19.454545454545453</v>
      </c>
      <c r="AE53" s="150">
        <v>5.4857894736842105</v>
      </c>
      <c r="AF53" s="150">
        <v>3.8821428571428567</v>
      </c>
      <c r="AG53" s="150">
        <v>4.7808333333333337</v>
      </c>
      <c r="AH53" s="150">
        <v>5.104166666666667</v>
      </c>
      <c r="AI53" s="150">
        <v>6.1755000000000004</v>
      </c>
      <c r="AJ53" s="150">
        <v>4</v>
      </c>
      <c r="AK53" s="150">
        <v>3.0672727272727269</v>
      </c>
      <c r="AL53" s="150">
        <v>4.7630769230769232</v>
      </c>
      <c r="AM53" s="150">
        <v>8.8592307692307699</v>
      </c>
      <c r="AN53" s="150">
        <v>45.3</v>
      </c>
      <c r="AO53" s="5">
        <f>AVERAGE(AC53:AN53)</f>
        <v>9.6056761467090421</v>
      </c>
      <c r="AP53" s="5">
        <v>4</v>
      </c>
    </row>
    <row r="54" spans="1:42">
      <c r="A54" s="14"/>
      <c r="B54" s="13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 s="13"/>
    </row>
    <row r="55" spans="1:42">
      <c r="A55" s="499" t="s">
        <v>52</v>
      </c>
      <c r="B55" s="53" t="s">
        <v>142</v>
      </c>
      <c r="C55" s="12"/>
      <c r="D55" s="12">
        <v>0</v>
      </c>
      <c r="E55" s="12">
        <v>23.25</v>
      </c>
      <c r="F55" s="12">
        <v>12.5</v>
      </c>
      <c r="G55" s="12">
        <v>0</v>
      </c>
      <c r="H55" s="12">
        <v>7</v>
      </c>
      <c r="I55" s="12">
        <v>0</v>
      </c>
      <c r="J55" s="12">
        <v>40</v>
      </c>
      <c r="K55" s="12">
        <v>24.5</v>
      </c>
      <c r="L55" s="12">
        <v>12.17</v>
      </c>
      <c r="M55" s="12">
        <v>29.5</v>
      </c>
      <c r="N55" s="12">
        <v>30</v>
      </c>
      <c r="O55" s="12">
        <v>0</v>
      </c>
      <c r="P55" s="12"/>
      <c r="Q55" s="12">
        <v>0</v>
      </c>
      <c r="R55" s="12">
        <v>38</v>
      </c>
      <c r="S55" s="12">
        <v>14</v>
      </c>
      <c r="T55" s="12">
        <v>10</v>
      </c>
      <c r="U55" s="12">
        <v>28</v>
      </c>
      <c r="V55" s="12">
        <v>10</v>
      </c>
      <c r="W55" s="12">
        <v>0</v>
      </c>
      <c r="X55" s="12">
        <v>34</v>
      </c>
      <c r="Y55" s="12">
        <v>17</v>
      </c>
      <c r="Z55" s="12">
        <v>0</v>
      </c>
      <c r="AA55" s="12">
        <v>22.5</v>
      </c>
      <c r="AB55" s="12">
        <v>20.8</v>
      </c>
      <c r="AC55" s="12">
        <v>14</v>
      </c>
      <c r="AD55" s="12">
        <v>0</v>
      </c>
      <c r="AE55" s="12">
        <v>29</v>
      </c>
      <c r="AF55" s="12">
        <v>0</v>
      </c>
      <c r="AG55" s="12">
        <v>76.5</v>
      </c>
      <c r="AH55" s="12">
        <v>8</v>
      </c>
      <c r="AI55" s="12">
        <v>12</v>
      </c>
      <c r="AJ55" s="12">
        <v>23</v>
      </c>
      <c r="AK55" s="12">
        <v>43</v>
      </c>
      <c r="AL55" s="12">
        <v>38</v>
      </c>
      <c r="AM55" s="12">
        <v>20</v>
      </c>
      <c r="AN55" s="12">
        <v>8</v>
      </c>
      <c r="AO55" s="12"/>
      <c r="AP55" s="12"/>
    </row>
    <row r="56" spans="1:42" customFormat="1">
      <c r="A56" s="500"/>
      <c r="B56" s="53" t="s">
        <v>143</v>
      </c>
      <c r="C56" s="12"/>
      <c r="D56" s="12">
        <v>0</v>
      </c>
      <c r="E56" s="12">
        <v>0</v>
      </c>
      <c r="F56" s="12">
        <v>5.08</v>
      </c>
      <c r="G56" s="12">
        <v>0</v>
      </c>
      <c r="H56" s="12">
        <v>0</v>
      </c>
      <c r="I56" s="12">
        <v>1.5</v>
      </c>
      <c r="J56" s="12">
        <v>8</v>
      </c>
      <c r="K56" s="12">
        <v>0</v>
      </c>
      <c r="L56" s="12">
        <v>0</v>
      </c>
      <c r="M56" s="12">
        <v>0</v>
      </c>
      <c r="N56" s="12">
        <v>0</v>
      </c>
      <c r="O56" s="12">
        <v>0</v>
      </c>
      <c r="P56" s="12"/>
      <c r="Q56" s="12">
        <v>0</v>
      </c>
      <c r="R56" s="12">
        <v>0</v>
      </c>
      <c r="S56" s="12">
        <v>2</v>
      </c>
      <c r="T56" s="12">
        <v>4</v>
      </c>
      <c r="U56" s="12">
        <v>63.5</v>
      </c>
      <c r="V56" s="12">
        <v>0</v>
      </c>
      <c r="W56" s="12">
        <v>15.17</v>
      </c>
      <c r="X56" s="12">
        <v>1</v>
      </c>
      <c r="Y56" s="12">
        <v>12</v>
      </c>
      <c r="Z56" s="12">
        <v>13</v>
      </c>
      <c r="AA56" s="12">
        <v>0</v>
      </c>
      <c r="AB56" s="12">
        <v>2</v>
      </c>
      <c r="AC56" s="12">
        <v>24</v>
      </c>
      <c r="AD56" s="12">
        <v>24</v>
      </c>
      <c r="AE56" s="12">
        <v>6.2</v>
      </c>
      <c r="AF56" s="12">
        <v>14</v>
      </c>
      <c r="AG56" s="12">
        <v>0</v>
      </c>
      <c r="AH56" s="12">
        <v>6</v>
      </c>
      <c r="AI56" s="12">
        <v>6</v>
      </c>
      <c r="AJ56" s="12">
        <v>1.5</v>
      </c>
      <c r="AK56" s="12">
        <v>13.25</v>
      </c>
      <c r="AL56" s="12">
        <v>9.5</v>
      </c>
      <c r="AM56" s="12">
        <v>0</v>
      </c>
      <c r="AN56" s="12">
        <v>0</v>
      </c>
      <c r="AO56" s="12"/>
      <c r="AP56" s="12"/>
    </row>
    <row r="57" spans="1:42">
      <c r="A57" s="500"/>
      <c r="B57" s="53" t="s">
        <v>144</v>
      </c>
      <c r="C57" s="12"/>
      <c r="D57" s="12">
        <v>170.17000000000002</v>
      </c>
      <c r="E57" s="12">
        <v>90.42</v>
      </c>
      <c r="F57" s="12">
        <v>49.58</v>
      </c>
      <c r="G57" s="12">
        <v>5</v>
      </c>
      <c r="H57" s="12">
        <v>129.5</v>
      </c>
      <c r="I57" s="12">
        <v>171.01</v>
      </c>
      <c r="J57" s="12">
        <v>88.67</v>
      </c>
      <c r="K57" s="12">
        <v>103.41</v>
      </c>
      <c r="L57" s="12">
        <v>89</v>
      </c>
      <c r="M57" s="12">
        <v>59.08</v>
      </c>
      <c r="N57" s="12">
        <v>57.74</v>
      </c>
      <c r="O57" s="12">
        <v>105</v>
      </c>
      <c r="P57" s="12"/>
      <c r="Q57" s="12">
        <v>94.25</v>
      </c>
      <c r="R57" s="12">
        <v>35.17</v>
      </c>
      <c r="S57" s="12">
        <v>143.26</v>
      </c>
      <c r="T57" s="12">
        <v>47.83</v>
      </c>
      <c r="U57" s="12">
        <v>73</v>
      </c>
      <c r="V57" s="12">
        <v>136.58000000000001</v>
      </c>
      <c r="W57" s="12">
        <v>56.83</v>
      </c>
      <c r="X57" s="12">
        <v>40.92</v>
      </c>
      <c r="Y57" s="12">
        <v>120.92</v>
      </c>
      <c r="Z57" s="12">
        <v>44.67</v>
      </c>
      <c r="AA57" s="12">
        <v>63.59</v>
      </c>
      <c r="AB57" s="12">
        <v>50.91</v>
      </c>
      <c r="AC57" s="12">
        <v>39.56</v>
      </c>
      <c r="AD57" s="12">
        <v>213.99999999999997</v>
      </c>
      <c r="AE57" s="12">
        <v>104.23</v>
      </c>
      <c r="AF57" s="12">
        <v>54.349999999999994</v>
      </c>
      <c r="AG57" s="12">
        <v>57.370000000000005</v>
      </c>
      <c r="AH57" s="12">
        <v>61.25</v>
      </c>
      <c r="AI57" s="12">
        <v>123.51</v>
      </c>
      <c r="AJ57" s="12">
        <v>56</v>
      </c>
      <c r="AK57" s="12">
        <v>33.739999999999995</v>
      </c>
      <c r="AL57" s="12">
        <v>61.92</v>
      </c>
      <c r="AM57" s="12">
        <v>115.17</v>
      </c>
      <c r="AN57" s="12">
        <v>226.5</v>
      </c>
      <c r="AO57" s="12"/>
      <c r="AP57" s="12"/>
    </row>
    <row r="58" spans="1:42" ht="16.5" customHeight="1">
      <c r="A58" s="500"/>
      <c r="B58" s="53" t="s">
        <v>145</v>
      </c>
      <c r="C58" s="12"/>
      <c r="D58" s="12">
        <v>744</v>
      </c>
      <c r="E58" s="12">
        <v>672</v>
      </c>
      <c r="F58" s="12">
        <v>744</v>
      </c>
      <c r="G58" s="12">
        <v>720</v>
      </c>
      <c r="H58" s="12">
        <v>744</v>
      </c>
      <c r="I58" s="12">
        <v>720</v>
      </c>
      <c r="J58" s="12">
        <v>672</v>
      </c>
      <c r="K58" s="12">
        <v>720</v>
      </c>
      <c r="L58" s="12">
        <v>672</v>
      </c>
      <c r="M58" s="12">
        <v>684</v>
      </c>
      <c r="N58" s="12">
        <v>696</v>
      </c>
      <c r="O58" s="12">
        <v>720</v>
      </c>
      <c r="P58" s="12"/>
      <c r="Q58" s="12">
        <v>720</v>
      </c>
      <c r="R58" s="12">
        <v>660</v>
      </c>
      <c r="S58" s="12">
        <v>744</v>
      </c>
      <c r="T58" s="12">
        <v>720</v>
      </c>
      <c r="U58" s="12">
        <v>720</v>
      </c>
      <c r="V58" s="12">
        <v>720</v>
      </c>
      <c r="W58" s="12">
        <v>744</v>
      </c>
      <c r="X58" s="12">
        <v>744</v>
      </c>
      <c r="Y58" s="12">
        <v>720</v>
      </c>
      <c r="Z58" s="12">
        <v>744</v>
      </c>
      <c r="AA58" s="12">
        <v>720</v>
      </c>
      <c r="AB58" s="12">
        <v>744</v>
      </c>
      <c r="AC58" s="12">
        <v>744</v>
      </c>
      <c r="AD58" s="12">
        <v>672</v>
      </c>
      <c r="AE58" s="12">
        <v>744</v>
      </c>
      <c r="AF58" s="12">
        <v>720</v>
      </c>
      <c r="AG58" s="12">
        <v>744</v>
      </c>
      <c r="AH58" s="12">
        <v>720</v>
      </c>
      <c r="AI58" s="12">
        <v>744</v>
      </c>
      <c r="AJ58" s="12">
        <v>744</v>
      </c>
      <c r="AK58" s="12">
        <v>720</v>
      </c>
      <c r="AL58" s="12">
        <v>744</v>
      </c>
      <c r="AM58" s="12">
        <v>720</v>
      </c>
      <c r="AN58" s="12">
        <v>744</v>
      </c>
      <c r="AO58" s="12"/>
      <c r="AP58" s="12"/>
    </row>
    <row r="59" spans="1:42">
      <c r="A59" s="501"/>
      <c r="B59" s="53" t="s">
        <v>146</v>
      </c>
      <c r="C59" s="12"/>
      <c r="D59" s="172">
        <v>8.5757672379434045</v>
      </c>
      <c r="E59" s="172">
        <v>32.415481034354272</v>
      </c>
      <c r="F59" s="172">
        <v>29.577796369112352</v>
      </c>
      <c r="G59" s="203">
        <v>8.4363938473224476</v>
      </c>
      <c r="H59" s="12">
        <v>41.31458600957609</v>
      </c>
      <c r="I59" s="12">
        <v>55.963794424426318</v>
      </c>
      <c r="J59" s="119">
        <v>51.70487407906775</v>
      </c>
      <c r="K59" s="152">
        <v>59.129366590166129</v>
      </c>
      <c r="L59" s="152">
        <v>19.704195587448567</v>
      </c>
      <c r="M59" s="12">
        <v>42.870524628159316</v>
      </c>
      <c r="N59" s="152">
        <v>56.992841108165166</v>
      </c>
      <c r="O59" s="172">
        <v>32.456339570414436</v>
      </c>
      <c r="P59" s="172"/>
      <c r="Q59" s="172">
        <v>36.141175825593393</v>
      </c>
      <c r="R59" s="172">
        <v>35.20146624296148</v>
      </c>
      <c r="S59" s="172">
        <v>42.830285234116062</v>
      </c>
      <c r="T59" s="164">
        <v>52.542098354678444</v>
      </c>
      <c r="U59" s="164">
        <v>61.058726257767795</v>
      </c>
      <c r="V59" s="164">
        <v>56.004868395012871</v>
      </c>
      <c r="W59" s="164">
        <v>42.894075469723141</v>
      </c>
      <c r="X59" s="164">
        <v>57.721069360880932</v>
      </c>
      <c r="Y59" s="164">
        <v>50.062441413081494</v>
      </c>
      <c r="Z59" s="164">
        <v>61.877595033777617</v>
      </c>
      <c r="AA59" s="164">
        <v>30.343989579456647</v>
      </c>
      <c r="AB59" s="164">
        <v>43.87425816848188</v>
      </c>
      <c r="AC59" s="164">
        <v>40.954129259461332</v>
      </c>
      <c r="AD59" s="164">
        <v>40.6</v>
      </c>
      <c r="AE59" s="164">
        <v>76.907580587045075</v>
      </c>
      <c r="AF59" s="164">
        <v>54.999397188755019</v>
      </c>
      <c r="AG59" s="164">
        <v>53.175773195876289</v>
      </c>
      <c r="AH59" s="164">
        <v>58.726846967722139</v>
      </c>
      <c r="AI59" s="164">
        <v>52.660639630301453</v>
      </c>
      <c r="AJ59" s="164">
        <v>63.34</v>
      </c>
      <c r="AK59" s="164">
        <v>37.601949805678146</v>
      </c>
      <c r="AL59" s="164">
        <v>26.69</v>
      </c>
      <c r="AM59" s="164">
        <v>41.650488270288463</v>
      </c>
      <c r="AN59" s="164">
        <v>16.18</v>
      </c>
      <c r="AO59" s="12"/>
      <c r="AP59" s="12"/>
    </row>
    <row r="60" spans="1:42">
      <c r="A60" s="496" t="s">
        <v>162</v>
      </c>
      <c r="B60" s="54" t="s">
        <v>147</v>
      </c>
      <c r="C60" s="8"/>
      <c r="D60" s="8">
        <f t="shared" ref="D60:O60" si="45">D50</f>
        <v>0.68952956989247305</v>
      </c>
      <c r="E60" s="8">
        <f t="shared" si="45"/>
        <v>0.83048214285713995</v>
      </c>
      <c r="F60" s="8">
        <f t="shared" si="45"/>
        <v>0.90973118279569898</v>
      </c>
      <c r="G60" s="8">
        <f t="shared" si="45"/>
        <v>0.99305555555555602</v>
      </c>
      <c r="H60" s="8">
        <f t="shared" si="45"/>
        <v>0.81665322580645205</v>
      </c>
      <c r="I60" s="8">
        <f t="shared" si="45"/>
        <v>0.760777777777778</v>
      </c>
      <c r="J60" s="8">
        <f t="shared" si="45"/>
        <v>0.79662202380952396</v>
      </c>
      <c r="K60" s="8">
        <f t="shared" si="45"/>
        <v>0.82234722222222212</v>
      </c>
      <c r="L60" s="8">
        <f t="shared" si="45"/>
        <v>0.84944940476190478</v>
      </c>
      <c r="M60" s="8">
        <f>M50</f>
        <v>0.87049707602339188</v>
      </c>
      <c r="N60" s="8">
        <f t="shared" si="45"/>
        <v>0.8739367816091953</v>
      </c>
      <c r="O60" s="8">
        <f t="shared" si="45"/>
        <v>0.85416666666666652</v>
      </c>
      <c r="P60" s="8"/>
      <c r="Q60" s="8">
        <f>Q50</f>
        <v>0.86909722222222219</v>
      </c>
      <c r="R60" s="8">
        <f>R50</f>
        <v>0.88913636363636372</v>
      </c>
      <c r="S60" s="8">
        <f>S50</f>
        <v>0.78594086021505405</v>
      </c>
      <c r="T60" s="8">
        <f t="shared" ref="T60:AB60" si="46">+T50</f>
        <v>0.91412499999999997</v>
      </c>
      <c r="U60" s="8">
        <f t="shared" si="46"/>
        <v>0.77152777777777781</v>
      </c>
      <c r="V60" s="8">
        <f t="shared" si="46"/>
        <v>0.79641666666666699</v>
      </c>
      <c r="W60" s="8">
        <f t="shared" si="46"/>
        <v>0.90322580645161277</v>
      </c>
      <c r="X60" s="8">
        <f t="shared" si="46"/>
        <v>0.92080645161290331</v>
      </c>
      <c r="Y60" s="8">
        <f t="shared" si="46"/>
        <v>0.79177777777777758</v>
      </c>
      <c r="Z60" s="8">
        <f t="shared" si="46"/>
        <v>0.92248655913978506</v>
      </c>
      <c r="AA60" s="8">
        <f t="shared" si="46"/>
        <v>0.88043055555555549</v>
      </c>
      <c r="AB60" s="8">
        <f t="shared" si="46"/>
        <v>0.90092741935483867</v>
      </c>
      <c r="AC60" s="8">
        <v>0.90092741935483867</v>
      </c>
      <c r="AD60" s="8">
        <v>0.90092741935483867</v>
      </c>
      <c r="AE60" s="8">
        <f t="shared" ref="AE60:AJ60" si="47">+AE50</f>
        <v>0.81259408602150529</v>
      </c>
      <c r="AF60" s="8">
        <f t="shared" si="47"/>
        <v>0.90506944444444448</v>
      </c>
      <c r="AG60" s="8">
        <f t="shared" si="47"/>
        <v>0.82006720430107516</v>
      </c>
      <c r="AH60" s="8">
        <f t="shared" si="47"/>
        <v>0.89548611111111109</v>
      </c>
      <c r="AI60" s="8">
        <f t="shared" si="47"/>
        <v>0.80979838709677421</v>
      </c>
      <c r="AJ60" s="8">
        <f t="shared" si="47"/>
        <v>0.89180107526881702</v>
      </c>
      <c r="AK60" s="8">
        <f>+AK50</f>
        <v>0.87501388888888887</v>
      </c>
      <c r="AL60" s="8">
        <f>+AL50</f>
        <v>0.85293010752688203</v>
      </c>
      <c r="AM60" s="8">
        <f t="shared" ref="AM60:AN60" si="48">+AM50</f>
        <v>0.81226388888888879</v>
      </c>
      <c r="AN60" s="8">
        <f t="shared" si="48"/>
        <v>0.68481182795698903</v>
      </c>
      <c r="AO60" s="8"/>
      <c r="AP60" s="8"/>
    </row>
    <row r="61" spans="1:42">
      <c r="A61" s="497"/>
      <c r="B61" s="54" t="s">
        <v>148</v>
      </c>
      <c r="C61" s="8"/>
      <c r="D61" s="8">
        <f t="shared" ref="D61:O61" si="49">+D55/D58</f>
        <v>0</v>
      </c>
      <c r="E61" s="8">
        <f t="shared" si="49"/>
        <v>3.4598214285714288E-2</v>
      </c>
      <c r="F61" s="8">
        <f t="shared" si="49"/>
        <v>1.6801075268817203E-2</v>
      </c>
      <c r="G61" s="8">
        <f t="shared" si="49"/>
        <v>0</v>
      </c>
      <c r="H61" s="8">
        <f t="shared" si="49"/>
        <v>9.4086021505376347E-3</v>
      </c>
      <c r="I61" s="8">
        <f t="shared" si="49"/>
        <v>0</v>
      </c>
      <c r="J61" s="8">
        <f t="shared" si="49"/>
        <v>5.9523809523809521E-2</v>
      </c>
      <c r="K61" s="8">
        <f t="shared" si="49"/>
        <v>3.4027777777777775E-2</v>
      </c>
      <c r="L61" s="8">
        <f t="shared" si="49"/>
        <v>1.8110119047619049E-2</v>
      </c>
      <c r="M61" s="8">
        <f>+M55/M58</f>
        <v>4.3128654970760232E-2</v>
      </c>
      <c r="N61" s="8">
        <f t="shared" si="49"/>
        <v>4.3103448275862072E-2</v>
      </c>
      <c r="O61" s="8">
        <f t="shared" si="49"/>
        <v>0</v>
      </c>
      <c r="P61" s="8"/>
      <c r="Q61" s="8">
        <f t="shared" ref="Q61:AB61" si="50">+Q55/Q58</f>
        <v>0</v>
      </c>
      <c r="R61" s="8">
        <f t="shared" si="50"/>
        <v>5.7575757575757579E-2</v>
      </c>
      <c r="S61" s="8">
        <f t="shared" si="50"/>
        <v>1.8817204301075269E-2</v>
      </c>
      <c r="T61" s="8">
        <f t="shared" si="50"/>
        <v>1.3888888888888888E-2</v>
      </c>
      <c r="U61" s="8">
        <f t="shared" si="50"/>
        <v>3.888888888888889E-2</v>
      </c>
      <c r="V61" s="8">
        <f t="shared" si="50"/>
        <v>1.3888888888888888E-2</v>
      </c>
      <c r="W61" s="8">
        <f t="shared" si="50"/>
        <v>0</v>
      </c>
      <c r="X61" s="8">
        <f t="shared" si="50"/>
        <v>4.5698924731182797E-2</v>
      </c>
      <c r="Y61" s="8">
        <f t="shared" si="50"/>
        <v>2.361111111111111E-2</v>
      </c>
      <c r="Z61" s="8">
        <f t="shared" si="50"/>
        <v>0</v>
      </c>
      <c r="AA61" s="8">
        <f t="shared" si="50"/>
        <v>3.125E-2</v>
      </c>
      <c r="AB61" s="8">
        <f t="shared" si="50"/>
        <v>2.7956989247311829E-2</v>
      </c>
      <c r="AC61" s="8">
        <v>2.7956989247311829E-2</v>
      </c>
      <c r="AD61" s="8">
        <v>2.7956989247311829E-2</v>
      </c>
      <c r="AE61" s="8">
        <f t="shared" ref="AE61:AJ61" si="51">+AE55/AE58</f>
        <v>3.8978494623655914E-2</v>
      </c>
      <c r="AF61" s="8">
        <f t="shared" si="51"/>
        <v>0</v>
      </c>
      <c r="AG61" s="8">
        <f t="shared" si="51"/>
        <v>0.1028225806451613</v>
      </c>
      <c r="AH61" s="8">
        <f t="shared" si="51"/>
        <v>1.1111111111111112E-2</v>
      </c>
      <c r="AI61" s="8">
        <f t="shared" si="51"/>
        <v>1.6129032258064516E-2</v>
      </c>
      <c r="AJ61" s="8">
        <f t="shared" si="51"/>
        <v>3.0913978494623656E-2</v>
      </c>
      <c r="AK61" s="8">
        <f>+AK55/AK58</f>
        <v>5.9722222222222225E-2</v>
      </c>
      <c r="AL61" s="8">
        <f>+AL55/AL58</f>
        <v>5.1075268817204304E-2</v>
      </c>
      <c r="AM61" s="8">
        <f t="shared" ref="AM61:AN61" si="52">+AM55/AM58</f>
        <v>2.7777777777777776E-2</v>
      </c>
      <c r="AN61" s="8">
        <f t="shared" si="52"/>
        <v>1.0752688172043012E-2</v>
      </c>
      <c r="AO61" s="8"/>
      <c r="AP61" s="8"/>
    </row>
    <row r="62" spans="1:42" ht="15.75" customHeight="1">
      <c r="A62" s="497"/>
      <c r="B62" s="54" t="s">
        <v>149</v>
      </c>
      <c r="C62" s="8"/>
      <c r="D62" s="8">
        <f t="shared" ref="D62:O62" si="53">+D56/D58</f>
        <v>0</v>
      </c>
      <c r="E62" s="8">
        <f t="shared" si="53"/>
        <v>0</v>
      </c>
      <c r="F62" s="8">
        <f t="shared" si="53"/>
        <v>6.8279569892473121E-3</v>
      </c>
      <c r="G62" s="8">
        <f t="shared" si="53"/>
        <v>0</v>
      </c>
      <c r="H62" s="8">
        <f t="shared" si="53"/>
        <v>0</v>
      </c>
      <c r="I62" s="8">
        <f t="shared" si="53"/>
        <v>2.0833333333333333E-3</v>
      </c>
      <c r="J62" s="8">
        <f t="shared" si="53"/>
        <v>1.1904761904761904E-2</v>
      </c>
      <c r="K62" s="8">
        <f t="shared" si="53"/>
        <v>0</v>
      </c>
      <c r="L62" s="8">
        <f t="shared" si="53"/>
        <v>0</v>
      </c>
      <c r="M62" s="8">
        <f>+M56/M58</f>
        <v>0</v>
      </c>
      <c r="N62" s="8">
        <f t="shared" si="53"/>
        <v>0</v>
      </c>
      <c r="O62" s="8">
        <f t="shared" si="53"/>
        <v>0</v>
      </c>
      <c r="P62" s="8"/>
      <c r="Q62" s="8">
        <f t="shared" ref="Q62:AB62" si="54">+Q56/Q58</f>
        <v>0</v>
      </c>
      <c r="R62" s="8">
        <f t="shared" si="54"/>
        <v>0</v>
      </c>
      <c r="S62" s="8">
        <f t="shared" si="54"/>
        <v>2.6881720430107529E-3</v>
      </c>
      <c r="T62" s="8">
        <f t="shared" si="54"/>
        <v>5.5555555555555558E-3</v>
      </c>
      <c r="U62" s="8">
        <f t="shared" si="54"/>
        <v>8.819444444444445E-2</v>
      </c>
      <c r="V62" s="8">
        <f t="shared" si="54"/>
        <v>0</v>
      </c>
      <c r="W62" s="8">
        <f t="shared" si="54"/>
        <v>2.0389784946236559E-2</v>
      </c>
      <c r="X62" s="8">
        <f t="shared" si="54"/>
        <v>1.3440860215053765E-3</v>
      </c>
      <c r="Y62" s="8">
        <f t="shared" si="54"/>
        <v>1.6666666666666666E-2</v>
      </c>
      <c r="Z62" s="8">
        <f t="shared" si="54"/>
        <v>1.7473118279569891E-2</v>
      </c>
      <c r="AA62" s="8">
        <f t="shared" si="54"/>
        <v>0</v>
      </c>
      <c r="AB62" s="8">
        <f t="shared" si="54"/>
        <v>2.6881720430107529E-3</v>
      </c>
      <c r="AC62" s="8">
        <v>2.6881720430107529E-3</v>
      </c>
      <c r="AD62" s="8">
        <v>2.6881720430107529E-3</v>
      </c>
      <c r="AE62" s="8">
        <f t="shared" ref="AE62:AJ62" si="55">+AE56/AE58</f>
        <v>8.3333333333333332E-3</v>
      </c>
      <c r="AF62" s="8">
        <f t="shared" si="55"/>
        <v>1.9444444444444445E-2</v>
      </c>
      <c r="AG62" s="8">
        <f t="shared" si="55"/>
        <v>0</v>
      </c>
      <c r="AH62" s="8">
        <f t="shared" si="55"/>
        <v>8.3333333333333332E-3</v>
      </c>
      <c r="AI62" s="8">
        <f t="shared" si="55"/>
        <v>8.0645161290322578E-3</v>
      </c>
      <c r="AJ62" s="8">
        <f t="shared" si="55"/>
        <v>2.0161290322580645E-3</v>
      </c>
      <c r="AK62" s="8">
        <f>+AK56/AK58</f>
        <v>1.8402777777777778E-2</v>
      </c>
      <c r="AL62" s="8">
        <f>+AL56/AL58</f>
        <v>1.2768817204301076E-2</v>
      </c>
      <c r="AM62" s="8">
        <f t="shared" ref="AM62:AN62" si="56">+AM56/AM58</f>
        <v>0</v>
      </c>
      <c r="AN62" s="8">
        <f t="shared" si="56"/>
        <v>0</v>
      </c>
      <c r="AO62" s="8"/>
      <c r="AP62" s="8"/>
    </row>
    <row r="63" spans="1:42" ht="16.5" customHeight="1">
      <c r="A63" s="497"/>
      <c r="B63" s="54" t="s">
        <v>150</v>
      </c>
      <c r="C63" s="8"/>
      <c r="D63" s="8">
        <f t="shared" ref="D63:O63" si="57">+D57/D58</f>
        <v>0.22872311827956993</v>
      </c>
      <c r="E63" s="8">
        <f t="shared" si="57"/>
        <v>0.13455357142857144</v>
      </c>
      <c r="F63" s="8">
        <f t="shared" si="57"/>
        <v>6.6639784946236555E-2</v>
      </c>
      <c r="G63" s="8">
        <f t="shared" si="57"/>
        <v>6.9444444444444441E-3</v>
      </c>
      <c r="H63" s="8">
        <f t="shared" si="57"/>
        <v>0.17405913978494625</v>
      </c>
      <c r="I63" s="8">
        <f t="shared" si="57"/>
        <v>0.23751388888888889</v>
      </c>
      <c r="J63" s="8">
        <f t="shared" si="57"/>
        <v>0.13194940476190475</v>
      </c>
      <c r="K63" s="8">
        <f t="shared" si="57"/>
        <v>0.143625</v>
      </c>
      <c r="L63" s="8">
        <f t="shared" si="57"/>
        <v>0.13244047619047619</v>
      </c>
      <c r="M63" s="8">
        <f>+M57/M58</f>
        <v>8.6374269005847951E-2</v>
      </c>
      <c r="N63" s="8">
        <f t="shared" si="57"/>
        <v>8.295977011494253E-2</v>
      </c>
      <c r="O63" s="8">
        <f t="shared" si="57"/>
        <v>0.14583333333333334</v>
      </c>
      <c r="P63" s="8"/>
      <c r="Q63" s="8">
        <f t="shared" ref="Q63:AB63" si="58">+Q57/Q58</f>
        <v>0.13090277777777778</v>
      </c>
      <c r="R63" s="8">
        <f t="shared" si="58"/>
        <v>5.3287878787878794E-2</v>
      </c>
      <c r="S63" s="8">
        <f t="shared" si="58"/>
        <v>0.1925537634408602</v>
      </c>
      <c r="T63" s="8">
        <f t="shared" si="58"/>
        <v>6.6430555555555548E-2</v>
      </c>
      <c r="U63" s="8">
        <f t="shared" si="58"/>
        <v>0.10138888888888889</v>
      </c>
      <c r="V63" s="8">
        <f t="shared" si="58"/>
        <v>0.18969444444444447</v>
      </c>
      <c r="W63" s="8">
        <f t="shared" si="58"/>
        <v>7.6384408602150539E-2</v>
      </c>
      <c r="X63" s="8">
        <f t="shared" si="58"/>
        <v>5.5E-2</v>
      </c>
      <c r="Y63" s="8">
        <f t="shared" si="58"/>
        <v>0.16794444444444445</v>
      </c>
      <c r="Z63" s="8">
        <f t="shared" si="58"/>
        <v>6.0040322580645164E-2</v>
      </c>
      <c r="AA63" s="8">
        <f t="shared" si="58"/>
        <v>8.831944444444445E-2</v>
      </c>
      <c r="AB63" s="8">
        <f t="shared" si="58"/>
        <v>6.8427419354838703E-2</v>
      </c>
      <c r="AC63" s="8">
        <v>6.8427419354838703E-2</v>
      </c>
      <c r="AD63" s="8">
        <v>6.8427419354838703E-2</v>
      </c>
      <c r="AE63" s="8">
        <f t="shared" ref="AE63:AJ63" si="59">+AE57/AE58</f>
        <v>0.14009408602150539</v>
      </c>
      <c r="AF63" s="8">
        <f t="shared" si="59"/>
        <v>7.5486111111111101E-2</v>
      </c>
      <c r="AG63" s="8">
        <f t="shared" si="59"/>
        <v>7.7110215053763448E-2</v>
      </c>
      <c r="AH63" s="8">
        <f t="shared" si="59"/>
        <v>8.5069444444444448E-2</v>
      </c>
      <c r="AI63" s="8">
        <f t="shared" si="59"/>
        <v>0.16600806451612904</v>
      </c>
      <c r="AJ63" s="8">
        <f t="shared" si="59"/>
        <v>7.5268817204301078E-2</v>
      </c>
      <c r="AK63" s="8">
        <f>+AK57/AK58</f>
        <v>4.6861111111111103E-2</v>
      </c>
      <c r="AL63" s="8">
        <f>+AL57/AL58</f>
        <v>8.3225806451612899E-2</v>
      </c>
      <c r="AM63" s="8">
        <f t="shared" ref="AM63:AN63" si="60">+AM57/AM58</f>
        <v>0.15995833333333334</v>
      </c>
      <c r="AN63" s="8">
        <f t="shared" si="60"/>
        <v>0.30443548387096775</v>
      </c>
      <c r="AO63" s="8"/>
      <c r="AP63" s="8"/>
    </row>
    <row r="64" spans="1:42">
      <c r="A64" s="498"/>
      <c r="B64" s="54" t="s">
        <v>60</v>
      </c>
      <c r="C64" s="9"/>
      <c r="D64" s="9">
        <f t="shared" ref="D64:O64" si="61">SUM(D60:D63)</f>
        <v>0.91825268817204297</v>
      </c>
      <c r="E64" s="9">
        <f t="shared" si="61"/>
        <v>0.99963392857142574</v>
      </c>
      <c r="F64" s="9">
        <f t="shared" si="61"/>
        <v>1</v>
      </c>
      <c r="G64" s="9">
        <f t="shared" si="61"/>
        <v>1.0000000000000004</v>
      </c>
      <c r="H64" s="9">
        <f t="shared" si="61"/>
        <v>1.0001209677419358</v>
      </c>
      <c r="I64" s="9">
        <f t="shared" si="61"/>
        <v>1.0003750000000002</v>
      </c>
      <c r="J64" s="9">
        <f t="shared" si="61"/>
        <v>1</v>
      </c>
      <c r="K64" s="9">
        <f t="shared" si="61"/>
        <v>0.99999999999999989</v>
      </c>
      <c r="L64" s="9">
        <f t="shared" si="61"/>
        <v>1</v>
      </c>
      <c r="M64" s="9">
        <f>SUM(M60:M63)</f>
        <v>1</v>
      </c>
      <c r="N64" s="9">
        <f t="shared" si="61"/>
        <v>0.99999999999999989</v>
      </c>
      <c r="O64" s="9">
        <f t="shared" si="61"/>
        <v>0.99999999999999989</v>
      </c>
      <c r="P64" s="9"/>
      <c r="Q64" s="9">
        <f t="shared" ref="Q64:AB64" si="62">SUM(Q60:Q63)</f>
        <v>1</v>
      </c>
      <c r="R64" s="9">
        <f t="shared" si="62"/>
        <v>1.0000000000000002</v>
      </c>
      <c r="S64" s="9">
        <f t="shared" si="62"/>
        <v>1.0000000000000002</v>
      </c>
      <c r="T64" s="9">
        <f t="shared" si="62"/>
        <v>0.99999999999999989</v>
      </c>
      <c r="U64" s="9">
        <f t="shared" si="62"/>
        <v>1</v>
      </c>
      <c r="V64" s="9">
        <f t="shared" si="62"/>
        <v>1.0000000000000002</v>
      </c>
      <c r="W64" s="9">
        <f t="shared" si="62"/>
        <v>0.99999999999999989</v>
      </c>
      <c r="X64" s="9">
        <f t="shared" si="62"/>
        <v>1.0228494623655915</v>
      </c>
      <c r="Y64" s="9">
        <f t="shared" si="62"/>
        <v>0.99999999999999989</v>
      </c>
      <c r="Z64" s="9">
        <f t="shared" si="62"/>
        <v>1</v>
      </c>
      <c r="AA64" s="9">
        <f t="shared" si="62"/>
        <v>1</v>
      </c>
      <c r="AB64" s="9">
        <f t="shared" si="62"/>
        <v>1</v>
      </c>
      <c r="AC64" s="9">
        <v>1</v>
      </c>
      <c r="AD64" s="9">
        <v>1</v>
      </c>
      <c r="AE64" s="9">
        <f t="shared" ref="AE64:AJ64" si="63">SUM(AE60:AE63)</f>
        <v>0.99999999999999989</v>
      </c>
      <c r="AF64" s="9">
        <f t="shared" si="63"/>
        <v>1</v>
      </c>
      <c r="AG64" s="9">
        <f t="shared" si="63"/>
        <v>0.99999999999999989</v>
      </c>
      <c r="AH64" s="9">
        <f t="shared" si="63"/>
        <v>0.99999999999999989</v>
      </c>
      <c r="AI64" s="9">
        <f t="shared" si="63"/>
        <v>1</v>
      </c>
      <c r="AJ64" s="9">
        <f t="shared" si="63"/>
        <v>0.99999999999999989</v>
      </c>
      <c r="AK64" s="9">
        <f>SUM(AK60:AK63)</f>
        <v>1</v>
      </c>
      <c r="AL64" s="9">
        <f>SUM(AL60:AL63)</f>
        <v>1.0000000000000002</v>
      </c>
      <c r="AM64" s="9">
        <f t="shared" ref="AM64:AN64" si="64">SUM(AM60:AM63)</f>
        <v>0.99999999999999989</v>
      </c>
      <c r="AN64" s="9">
        <f t="shared" si="64"/>
        <v>0.99999999999999978</v>
      </c>
      <c r="AO64" s="9"/>
      <c r="AP64" s="9"/>
    </row>
    <row r="65" spans="1:42" ht="16.5" customHeight="1">
      <c r="A65" s="31" t="s">
        <v>138</v>
      </c>
      <c r="B65" s="29"/>
      <c r="C65" s="32" t="s">
        <v>167</v>
      </c>
      <c r="D65" s="237">
        <v>44197</v>
      </c>
      <c r="E65" s="237">
        <v>44228</v>
      </c>
      <c r="F65" s="237">
        <v>44256</v>
      </c>
      <c r="G65" s="237">
        <v>44287</v>
      </c>
      <c r="H65" s="237">
        <v>44317</v>
      </c>
      <c r="I65" s="237">
        <v>44348</v>
      </c>
      <c r="J65" s="237">
        <v>44378</v>
      </c>
      <c r="K65" s="237">
        <v>44409</v>
      </c>
      <c r="L65" s="237">
        <v>44440</v>
      </c>
      <c r="M65" s="237">
        <v>44470</v>
      </c>
      <c r="N65" s="237">
        <v>44501</v>
      </c>
      <c r="O65" s="237">
        <v>44531</v>
      </c>
      <c r="P65" s="237" t="s">
        <v>229</v>
      </c>
      <c r="Q65" s="237">
        <v>44562</v>
      </c>
      <c r="R65" s="237">
        <v>44593</v>
      </c>
      <c r="S65" s="237">
        <v>44621</v>
      </c>
      <c r="T65" s="237">
        <v>44652</v>
      </c>
      <c r="U65" s="237">
        <v>44682</v>
      </c>
      <c r="V65" s="237">
        <v>44713</v>
      </c>
      <c r="W65" s="237">
        <v>44743</v>
      </c>
      <c r="X65" s="237">
        <v>44774</v>
      </c>
      <c r="Y65" s="237">
        <v>44805</v>
      </c>
      <c r="Z65" s="237">
        <v>44835</v>
      </c>
      <c r="AA65" s="237">
        <v>44866</v>
      </c>
      <c r="AB65" s="237">
        <v>44896</v>
      </c>
      <c r="AC65" s="237">
        <v>44927</v>
      </c>
      <c r="AD65" s="237">
        <v>44958</v>
      </c>
      <c r="AE65" s="237">
        <v>44986</v>
      </c>
      <c r="AF65" s="237">
        <v>45017</v>
      </c>
      <c r="AG65" s="237">
        <v>45047</v>
      </c>
      <c r="AH65" s="237">
        <v>45078</v>
      </c>
      <c r="AI65" s="237">
        <v>45108</v>
      </c>
      <c r="AJ65" s="237">
        <v>45139</v>
      </c>
      <c r="AK65" s="237">
        <v>45170</v>
      </c>
      <c r="AL65" s="237">
        <v>45200</v>
      </c>
      <c r="AM65" s="237">
        <v>45231</v>
      </c>
      <c r="AN65" s="237">
        <v>45261</v>
      </c>
      <c r="AO65" s="32" t="s">
        <v>311</v>
      </c>
      <c r="AP65" s="32" t="s">
        <v>119</v>
      </c>
    </row>
    <row r="66" spans="1:42">
      <c r="A66" s="502" t="s">
        <v>20</v>
      </c>
      <c r="B66" s="51" t="s">
        <v>84</v>
      </c>
      <c r="C66" s="4">
        <v>0.76216666666666677</v>
      </c>
      <c r="D66" s="169">
        <v>0.95049731182795705</v>
      </c>
      <c r="E66" s="169">
        <v>0.927574404761905</v>
      </c>
      <c r="F66" s="169">
        <v>0.89439516129032204</v>
      </c>
      <c r="G66" s="202">
        <v>1</v>
      </c>
      <c r="H66" s="3">
        <v>0.83825268817204301</v>
      </c>
      <c r="I66" s="3">
        <v>0.82847222222222205</v>
      </c>
      <c r="J66" s="123">
        <v>0.93191964285714302</v>
      </c>
      <c r="K66" s="151">
        <v>0.84652777777777777</v>
      </c>
      <c r="L66" s="151">
        <v>0.95784226190476185</v>
      </c>
      <c r="M66" s="151">
        <v>0.90497076023391809</v>
      </c>
      <c r="N66" s="151">
        <v>0.74245689655172409</v>
      </c>
      <c r="O66" s="169">
        <v>0.80427777777777765</v>
      </c>
      <c r="P66" s="169">
        <v>0.87214700092321051</v>
      </c>
      <c r="Q66" s="169">
        <v>0.95859722222222232</v>
      </c>
      <c r="R66" s="169">
        <v>0.78839393939393942</v>
      </c>
      <c r="S66" s="169">
        <v>0.77495967741935501</v>
      </c>
      <c r="T66" s="160">
        <v>0.87509722222222208</v>
      </c>
      <c r="U66" s="160">
        <v>0.91990277777777796</v>
      </c>
      <c r="V66" s="160">
        <v>0.88506944444444402</v>
      </c>
      <c r="W66" s="160">
        <v>0.90870967741935482</v>
      </c>
      <c r="X66" s="160">
        <v>0.8659139784946237</v>
      </c>
      <c r="Y66" s="160">
        <v>0.8532361111111112</v>
      </c>
      <c r="Z66" s="160">
        <v>0.77752688172043027</v>
      </c>
      <c r="AA66" s="160">
        <v>0.97156944444444437</v>
      </c>
      <c r="AB66" s="160">
        <v>0.88678763440860209</v>
      </c>
      <c r="AC66" s="160">
        <v>0.40893817204301097</v>
      </c>
      <c r="AD66" s="160">
        <v>0.92361607142857105</v>
      </c>
      <c r="AE66" s="160">
        <v>0.91323924731182804</v>
      </c>
      <c r="AF66" s="160">
        <v>0.91977777777777769</v>
      </c>
      <c r="AG66" s="160">
        <v>0.89852150537634412</v>
      </c>
      <c r="AH66" s="160">
        <v>0.91805555555555562</v>
      </c>
      <c r="AI66" s="160">
        <v>0.69955645161290325</v>
      </c>
      <c r="AJ66" s="160">
        <v>0.89673387096774204</v>
      </c>
      <c r="AK66" s="160">
        <v>0.83580555555555547</v>
      </c>
      <c r="AL66" s="160">
        <v>0.89876344086021498</v>
      </c>
      <c r="AM66" s="160">
        <v>0.7928194444444443</v>
      </c>
      <c r="AN66" s="160">
        <v>0.74462365591397905</v>
      </c>
      <c r="AO66" s="4">
        <f>AVERAGE(AC66:AN66)</f>
        <v>0.82087089573732719</v>
      </c>
      <c r="AP66" s="4">
        <v>0.85</v>
      </c>
    </row>
    <row r="67" spans="1:42">
      <c r="A67" s="503"/>
      <c r="B67" s="51" t="s">
        <v>141</v>
      </c>
      <c r="C67" s="3">
        <v>5.5833333333333325E-2</v>
      </c>
      <c r="D67" s="169">
        <v>0.13039999999999999</v>
      </c>
      <c r="E67" s="169">
        <v>7.8587230943966399E-2</v>
      </c>
      <c r="F67" s="169">
        <v>4.9122504436730698E-2</v>
      </c>
      <c r="G67" s="202">
        <v>1.1817042606516301E-3</v>
      </c>
      <c r="H67" s="3">
        <v>0.110173790224114</v>
      </c>
      <c r="I67" s="3">
        <v>0.10502355457317</v>
      </c>
      <c r="J67" s="123">
        <v>7.3550017058382197E-2</v>
      </c>
      <c r="K67" s="151">
        <v>8.5157325629534236E-2</v>
      </c>
      <c r="L67" s="151">
        <v>5.5891345253744583E-2</v>
      </c>
      <c r="M67" s="151">
        <v>7.1740015999150655E-2</v>
      </c>
      <c r="N67" s="151">
        <v>0.11359000568124128</v>
      </c>
      <c r="O67" s="169">
        <v>9.1233295498510683E-2</v>
      </c>
      <c r="P67" s="169">
        <v>0.10882263779407143</v>
      </c>
      <c r="Q67" s="169">
        <v>7.8097447348446827E-2</v>
      </c>
      <c r="R67" s="169">
        <v>0.10421660715442688</v>
      </c>
      <c r="S67" s="169">
        <v>0.11309759463360899</v>
      </c>
      <c r="T67" s="161">
        <v>0.11101041068299215</v>
      </c>
      <c r="U67" s="161">
        <v>0.10259209436773162</v>
      </c>
      <c r="V67" s="161">
        <v>0.110720234091228</v>
      </c>
      <c r="W67" s="161">
        <v>7.247418939717154E-2</v>
      </c>
      <c r="X67" s="161">
        <v>0.14155656234176026</v>
      </c>
      <c r="Y67" s="161">
        <v>0.14221526211825433</v>
      </c>
      <c r="Z67" s="161">
        <v>0.11466170223453624</v>
      </c>
      <c r="AA67" s="161">
        <v>0.11478232322144548</v>
      </c>
      <c r="AB67" s="161">
        <v>0.10044722593725483</v>
      </c>
      <c r="AC67" s="161">
        <v>2.3664749383730501E-2</v>
      </c>
      <c r="AD67" s="161">
        <v>9.1119793839731206E-2</v>
      </c>
      <c r="AE67" s="161">
        <v>0.11393390633532985</v>
      </c>
      <c r="AF67" s="161">
        <v>0.11072249689470899</v>
      </c>
      <c r="AG67" s="161">
        <v>8.196173962027363E-2</v>
      </c>
      <c r="AH67" s="161">
        <v>0.11037158007797832</v>
      </c>
      <c r="AI67" s="161">
        <v>9.3918642172762828E-2</v>
      </c>
      <c r="AJ67" s="161">
        <v>0.13758412316337101</v>
      </c>
      <c r="AK67" s="161">
        <v>0.10247668134655745</v>
      </c>
      <c r="AL67" s="161">
        <v>8.2789289521613796E-2</v>
      </c>
      <c r="AM67" s="161">
        <v>9.6767573211237454E-2</v>
      </c>
      <c r="AN67" s="161">
        <v>7.9176114576753595E-2</v>
      </c>
      <c r="AO67" s="4">
        <f>AVERAGE(AC67:AN67)</f>
        <v>9.3707224178670709E-2</v>
      </c>
      <c r="AP67" s="3">
        <v>0.2</v>
      </c>
    </row>
    <row r="68" spans="1:42">
      <c r="A68" s="503"/>
      <c r="B68" s="51" t="s">
        <v>18</v>
      </c>
      <c r="C68" s="5">
        <v>10.216666666666667</v>
      </c>
      <c r="D68" s="134">
        <v>3.4793159689751909</v>
      </c>
      <c r="E68" s="134">
        <v>6.1232223330378233</v>
      </c>
      <c r="F68" s="134">
        <v>2.9715989206667008</v>
      </c>
      <c r="G68" s="201">
        <v>0.85082706766917293</v>
      </c>
      <c r="H68" s="5">
        <v>4.2944366256981823</v>
      </c>
      <c r="I68" s="5">
        <v>7.8308187878620235</v>
      </c>
      <c r="J68" s="122">
        <v>4.6060698182811866</v>
      </c>
      <c r="K68" s="122">
        <v>4.7184899973819201</v>
      </c>
      <c r="L68" s="122">
        <v>11.991860733159257</v>
      </c>
      <c r="M68" s="122">
        <v>3.7005891586228548</v>
      </c>
      <c r="N68" s="122">
        <v>14.674408858945357</v>
      </c>
      <c r="O68" s="134">
        <v>4.06395205825212</v>
      </c>
      <c r="P68" s="134">
        <v>6.9863914277990977</v>
      </c>
      <c r="Q68" s="134">
        <v>4.900188835038592</v>
      </c>
      <c r="R68" s="134">
        <v>6.0253410407482759</v>
      </c>
      <c r="S68" s="134">
        <v>2.9640309153590816</v>
      </c>
      <c r="T68" s="150">
        <v>3.6812804978438347</v>
      </c>
      <c r="U68" s="150">
        <v>5.6624851552149744</v>
      </c>
      <c r="V68" s="150">
        <v>5.3347994104536633</v>
      </c>
      <c r="W68" s="150">
        <v>6.1247937459549675</v>
      </c>
      <c r="X68" s="150">
        <v>6.5140285516468301</v>
      </c>
      <c r="Y68" s="150">
        <v>6.2405072840790856</v>
      </c>
      <c r="Z68" s="150">
        <v>4.1020099881654</v>
      </c>
      <c r="AA68" s="150">
        <v>26.764559521032581</v>
      </c>
      <c r="AB68" s="150">
        <v>5.5226721880518852</v>
      </c>
      <c r="AC68" s="150">
        <v>1.2</v>
      </c>
      <c r="AD68" s="150">
        <v>4.3504094186543041</v>
      </c>
      <c r="AE68" s="150">
        <v>7.037490241776351</v>
      </c>
      <c r="AF68" s="150">
        <v>7.3324866343552086</v>
      </c>
      <c r="AG68" s="150">
        <v>4.9810384487411747</v>
      </c>
      <c r="AH68" s="150">
        <v>5.6119703408879742</v>
      </c>
      <c r="AI68" s="150">
        <v>4.0734863076381558</v>
      </c>
      <c r="AJ68" s="150">
        <v>6.1194666300604013</v>
      </c>
      <c r="AK68" s="150">
        <v>3.0834208650365671</v>
      </c>
      <c r="AL68" s="150">
        <v>3.4599713823320446</v>
      </c>
      <c r="AM68" s="150">
        <v>7.8911191165958101</v>
      </c>
      <c r="AN68" s="150">
        <v>3.9875970432292274</v>
      </c>
      <c r="AO68" s="5">
        <f>AVERAGE(AC68:AN68)</f>
        <v>4.9273713691089354</v>
      </c>
      <c r="AP68" s="5">
        <v>20</v>
      </c>
    </row>
    <row r="69" spans="1:42">
      <c r="A69" s="504"/>
      <c r="B69" s="51" t="s">
        <v>19</v>
      </c>
      <c r="C69" s="5">
        <v>18.523333333333333</v>
      </c>
      <c r="D69" s="134">
        <v>2.3537499999999998</v>
      </c>
      <c r="E69" s="134">
        <v>3.0212500000000002</v>
      </c>
      <c r="F69" s="134">
        <v>6.1136363636363633</v>
      </c>
      <c r="G69" s="201">
        <v>14.42</v>
      </c>
      <c r="H69" s="5">
        <v>6.4587500000000002</v>
      </c>
      <c r="I69" s="5">
        <v>11.6875</v>
      </c>
      <c r="J69" s="122">
        <v>3.1</v>
      </c>
      <c r="K69" s="122">
        <v>3.7727272727272729</v>
      </c>
      <c r="L69" s="122">
        <v>3.1666666666666665</v>
      </c>
      <c r="M69" s="122">
        <v>4</v>
      </c>
      <c r="N69" s="122">
        <v>41.3125</v>
      </c>
      <c r="O69" s="134">
        <v>10.763076923076925</v>
      </c>
      <c r="P69" s="134">
        <v>4.9457396037894155</v>
      </c>
      <c r="Q69" s="134">
        <v>1.7045454545454546</v>
      </c>
      <c r="R69" s="134">
        <v>12.694444444444445</v>
      </c>
      <c r="S69" s="134">
        <v>3.9740909090909096</v>
      </c>
      <c r="T69" s="150">
        <v>3.8910526315789475</v>
      </c>
      <c r="U69" s="150">
        <v>3.8058333333333336</v>
      </c>
      <c r="V69" s="150">
        <v>3.0535714285714284</v>
      </c>
      <c r="W69" s="150">
        <v>1.9275</v>
      </c>
      <c r="X69" s="150">
        <v>3.3278571428571433</v>
      </c>
      <c r="Y69" s="150">
        <v>4.4585714285714291</v>
      </c>
      <c r="Z69" s="150">
        <v>8.7105751391465684</v>
      </c>
      <c r="AA69" s="150">
        <v>6.8233333333333333</v>
      </c>
      <c r="AB69" s="150">
        <v>4.9775</v>
      </c>
      <c r="AC69" s="150">
        <v>101.125</v>
      </c>
      <c r="AD69" s="150">
        <v>2.6792307692307693</v>
      </c>
      <c r="AE69" s="150">
        <v>3.2318181818181815</v>
      </c>
      <c r="AF69" s="150">
        <v>1.6859999999999999</v>
      </c>
      <c r="AG69" s="150">
        <v>2.4090909090909092</v>
      </c>
      <c r="AH69" s="150">
        <v>2.8461538461538463</v>
      </c>
      <c r="AI69" s="150">
        <v>18.627500000000001</v>
      </c>
      <c r="AJ69" s="150">
        <v>4.0886666666666667</v>
      </c>
      <c r="AK69" s="150">
        <v>5.8360000000000003</v>
      </c>
      <c r="AL69" s="150">
        <v>3.87</v>
      </c>
      <c r="AM69" s="150">
        <v>6.6428571428571432</v>
      </c>
      <c r="AN69" s="150">
        <v>11.727272727272727</v>
      </c>
      <c r="AO69" s="5">
        <f>AVERAGE(AC69:AN69)</f>
        <v>13.730799186924186</v>
      </c>
      <c r="AP69" s="5">
        <v>4</v>
      </c>
    </row>
    <row r="70" spans="1:42">
      <c r="A70" s="14"/>
      <c r="B70" s="13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 s="13"/>
    </row>
    <row r="71" spans="1:42">
      <c r="A71" s="499" t="s">
        <v>52</v>
      </c>
      <c r="B71" s="53" t="s">
        <v>142</v>
      </c>
      <c r="C71" s="12"/>
      <c r="D71" s="12">
        <v>18</v>
      </c>
      <c r="E71" s="12">
        <v>24.5</v>
      </c>
      <c r="F71" s="12">
        <v>8</v>
      </c>
      <c r="G71" s="12">
        <v>0</v>
      </c>
      <c r="H71" s="12">
        <v>15</v>
      </c>
      <c r="I71" s="12">
        <v>30</v>
      </c>
      <c r="J71" s="12">
        <v>14.75</v>
      </c>
      <c r="K71" s="12">
        <v>69</v>
      </c>
      <c r="L71" s="12">
        <v>18.829999999999998</v>
      </c>
      <c r="M71" s="12">
        <v>17</v>
      </c>
      <c r="N71" s="12">
        <v>14</v>
      </c>
      <c r="O71" s="12">
        <v>6</v>
      </c>
      <c r="P71" s="12"/>
      <c r="Q71" s="12">
        <v>11.06</v>
      </c>
      <c r="R71" s="12">
        <v>25.409999999999997</v>
      </c>
      <c r="S71" s="12">
        <v>70</v>
      </c>
      <c r="T71" s="12">
        <v>0</v>
      </c>
      <c r="U71" s="12">
        <v>12</v>
      </c>
      <c r="V71" s="12">
        <v>34</v>
      </c>
      <c r="W71" s="12">
        <v>26.5</v>
      </c>
      <c r="X71" s="12">
        <v>10.5</v>
      </c>
      <c r="Y71" s="12">
        <v>10</v>
      </c>
      <c r="Z71" s="12">
        <v>4</v>
      </c>
      <c r="AA71" s="12">
        <v>0</v>
      </c>
      <c r="AB71" s="12">
        <v>24.5</v>
      </c>
      <c r="AC71" s="12">
        <v>0</v>
      </c>
      <c r="AD71" s="12">
        <v>10</v>
      </c>
      <c r="AE71" s="12">
        <v>21.5</v>
      </c>
      <c r="AF71" s="12">
        <v>30</v>
      </c>
      <c r="AG71" s="12">
        <v>34</v>
      </c>
      <c r="AH71" s="12">
        <v>16</v>
      </c>
      <c r="AI71" s="12">
        <v>0</v>
      </c>
      <c r="AJ71" s="12">
        <v>12</v>
      </c>
      <c r="AK71" s="12">
        <v>0</v>
      </c>
      <c r="AL71" s="12">
        <v>10</v>
      </c>
      <c r="AM71" s="12">
        <v>27</v>
      </c>
      <c r="AN71" s="12">
        <v>12</v>
      </c>
      <c r="AO71" s="12"/>
      <c r="AP71" s="12"/>
    </row>
    <row r="72" spans="1:42" customFormat="1">
      <c r="A72" s="500"/>
      <c r="B72" s="53" t="s">
        <v>143</v>
      </c>
      <c r="C72" s="12"/>
      <c r="D72" s="12">
        <v>0</v>
      </c>
      <c r="E72" s="12">
        <v>0</v>
      </c>
      <c r="F72" s="12">
        <v>3.32</v>
      </c>
      <c r="G72" s="12">
        <v>0</v>
      </c>
      <c r="H72" s="12">
        <v>2</v>
      </c>
      <c r="I72" s="12">
        <v>0</v>
      </c>
      <c r="J72" s="12">
        <v>0</v>
      </c>
      <c r="K72" s="12">
        <v>0</v>
      </c>
      <c r="L72" s="12">
        <v>0</v>
      </c>
      <c r="M72" s="12">
        <v>0</v>
      </c>
      <c r="N72" s="12">
        <v>0</v>
      </c>
      <c r="O72" s="12">
        <v>0</v>
      </c>
      <c r="P72" s="12"/>
      <c r="Q72" s="12">
        <v>0</v>
      </c>
      <c r="R72" s="12">
        <v>0</v>
      </c>
      <c r="S72" s="12">
        <v>10</v>
      </c>
      <c r="T72" s="12">
        <v>16</v>
      </c>
      <c r="U72" s="12">
        <v>0</v>
      </c>
      <c r="V72" s="12">
        <v>6</v>
      </c>
      <c r="W72" s="12">
        <v>26</v>
      </c>
      <c r="X72" s="12">
        <v>42.67</v>
      </c>
      <c r="Y72" s="12">
        <v>33.25</v>
      </c>
      <c r="Z72" s="12">
        <v>20.67</v>
      </c>
      <c r="AA72" s="12">
        <v>0</v>
      </c>
      <c r="AB72" s="12">
        <v>0</v>
      </c>
      <c r="AC72" s="12">
        <v>0</v>
      </c>
      <c r="AD72" s="12">
        <v>6.5</v>
      </c>
      <c r="AE72" s="12">
        <v>7.5</v>
      </c>
      <c r="AF72" s="12">
        <v>10.9</v>
      </c>
      <c r="AG72" s="12">
        <v>15</v>
      </c>
      <c r="AH72" s="12">
        <v>0</v>
      </c>
      <c r="AI72" s="12">
        <v>0</v>
      </c>
      <c r="AJ72" s="12">
        <v>3.5</v>
      </c>
      <c r="AK72" s="12">
        <v>0</v>
      </c>
      <c r="AL72" s="12">
        <v>3.4</v>
      </c>
      <c r="AM72" s="12">
        <v>75.67</v>
      </c>
      <c r="AN72" s="12">
        <v>49</v>
      </c>
      <c r="AO72" s="12"/>
      <c r="AP72" s="12"/>
    </row>
    <row r="73" spans="1:42">
      <c r="A73" s="500"/>
      <c r="B73" s="53" t="s">
        <v>144</v>
      </c>
      <c r="C73" s="12"/>
      <c r="D73" s="12">
        <v>18.829999999999998</v>
      </c>
      <c r="E73" s="12">
        <v>24.17</v>
      </c>
      <c r="F73" s="12">
        <v>67.25</v>
      </c>
      <c r="G73" s="12">
        <v>0</v>
      </c>
      <c r="H73" s="12">
        <v>103.34</v>
      </c>
      <c r="I73" s="12">
        <v>93.5</v>
      </c>
      <c r="J73" s="12">
        <v>31</v>
      </c>
      <c r="K73" s="12">
        <v>41.5</v>
      </c>
      <c r="L73" s="12">
        <v>9.5</v>
      </c>
      <c r="M73" s="12">
        <v>48</v>
      </c>
      <c r="N73" s="12">
        <v>165.25</v>
      </c>
      <c r="O73" s="12">
        <v>139</v>
      </c>
      <c r="P73" s="12"/>
      <c r="Q73" s="12">
        <v>18.75</v>
      </c>
      <c r="R73" s="12">
        <v>114.25</v>
      </c>
      <c r="S73" s="12">
        <v>87.43</v>
      </c>
      <c r="T73" s="12">
        <v>73.930000000000007</v>
      </c>
      <c r="U73" s="12">
        <v>45.67</v>
      </c>
      <c r="V73" s="12">
        <v>42.75</v>
      </c>
      <c r="W73" s="12">
        <v>15.42</v>
      </c>
      <c r="X73" s="12">
        <v>46.59</v>
      </c>
      <c r="Y73" s="12">
        <v>62.42</v>
      </c>
      <c r="Z73" s="12">
        <v>140.85000000000002</v>
      </c>
      <c r="AA73" s="12">
        <v>20.47</v>
      </c>
      <c r="AB73" s="12">
        <v>59.73</v>
      </c>
      <c r="AC73" s="12">
        <v>606.75</v>
      </c>
      <c r="AD73" s="12">
        <v>34.83</v>
      </c>
      <c r="AE73" s="12">
        <v>35.549999999999997</v>
      </c>
      <c r="AF73" s="12">
        <v>16.86</v>
      </c>
      <c r="AG73" s="12">
        <v>26.5</v>
      </c>
      <c r="AH73" s="12">
        <v>37</v>
      </c>
      <c r="AI73" s="12">
        <v>223.53</v>
      </c>
      <c r="AJ73" s="12">
        <v>61.33</v>
      </c>
      <c r="AK73" s="12">
        <v>116.72</v>
      </c>
      <c r="AL73" s="12">
        <v>61.92</v>
      </c>
      <c r="AM73" s="12">
        <v>46.5</v>
      </c>
      <c r="AN73" s="12">
        <v>129</v>
      </c>
      <c r="AO73" s="12"/>
      <c r="AP73" s="12"/>
    </row>
    <row r="74" spans="1:42" ht="16.5" customHeight="1">
      <c r="A74" s="500"/>
      <c r="B74" s="53" t="s">
        <v>145</v>
      </c>
      <c r="C74" s="12"/>
      <c r="D74" s="12">
        <v>744</v>
      </c>
      <c r="E74" s="12">
        <v>672</v>
      </c>
      <c r="F74" s="12">
        <v>744</v>
      </c>
      <c r="G74" s="12">
        <v>720</v>
      </c>
      <c r="H74" s="12">
        <v>744</v>
      </c>
      <c r="I74" s="12">
        <v>720</v>
      </c>
      <c r="J74" s="12">
        <v>672</v>
      </c>
      <c r="K74" s="12">
        <v>720</v>
      </c>
      <c r="L74" s="12">
        <v>672</v>
      </c>
      <c r="M74" s="12">
        <v>684</v>
      </c>
      <c r="N74" s="12">
        <v>696</v>
      </c>
      <c r="O74" s="12">
        <v>720</v>
      </c>
      <c r="P74" s="12"/>
      <c r="Q74" s="12">
        <v>720</v>
      </c>
      <c r="R74" s="12">
        <v>660</v>
      </c>
      <c r="S74" s="12">
        <v>744</v>
      </c>
      <c r="T74" s="12">
        <v>720</v>
      </c>
      <c r="U74" s="12">
        <v>720</v>
      </c>
      <c r="V74" s="12">
        <v>720</v>
      </c>
      <c r="W74" s="12">
        <v>744</v>
      </c>
      <c r="X74" s="12">
        <v>744</v>
      </c>
      <c r="Y74" s="12">
        <v>720</v>
      </c>
      <c r="Z74" s="12">
        <v>744</v>
      </c>
      <c r="AA74" s="12">
        <v>720</v>
      </c>
      <c r="AB74" s="12">
        <v>744</v>
      </c>
      <c r="AC74" s="12">
        <v>744</v>
      </c>
      <c r="AD74" s="12">
        <v>672</v>
      </c>
      <c r="AE74" s="12">
        <v>744</v>
      </c>
      <c r="AF74" s="12">
        <v>720</v>
      </c>
      <c r="AG74" s="12">
        <v>744</v>
      </c>
      <c r="AH74" s="12">
        <v>720</v>
      </c>
      <c r="AI74" s="12">
        <v>744</v>
      </c>
      <c r="AJ74" s="12">
        <v>744</v>
      </c>
      <c r="AK74" s="12">
        <v>720</v>
      </c>
      <c r="AL74" s="12">
        <v>744</v>
      </c>
      <c r="AM74" s="12">
        <v>720</v>
      </c>
      <c r="AN74" s="12">
        <v>744</v>
      </c>
      <c r="AO74" s="12"/>
      <c r="AP74" s="12"/>
    </row>
    <row r="75" spans="1:42">
      <c r="A75" s="501"/>
      <c r="B75" s="53" t="s">
        <v>146</v>
      </c>
      <c r="C75" s="12"/>
      <c r="D75" s="173">
        <v>27.834527751801527</v>
      </c>
      <c r="E75" s="173">
        <v>48.985778664302586</v>
      </c>
      <c r="F75" s="173">
        <v>32.687588127333711</v>
      </c>
      <c r="G75" s="12">
        <v>0</v>
      </c>
      <c r="H75" s="12">
        <v>68.710986011170917</v>
      </c>
      <c r="I75" s="12">
        <v>62.646550302896188</v>
      </c>
      <c r="J75" s="119">
        <v>46.060698182811869</v>
      </c>
      <c r="K75" s="119">
        <v>51.903389971201122</v>
      </c>
      <c r="L75" s="119">
        <v>35.97558219947777</v>
      </c>
      <c r="M75" s="119">
        <v>44.407069903474259</v>
      </c>
      <c r="N75" s="119">
        <v>58.697635435781429</v>
      </c>
      <c r="O75" s="173">
        <v>52.83137675727756</v>
      </c>
      <c r="P75" s="173"/>
      <c r="Q75" s="173">
        <v>53.902077185424517</v>
      </c>
      <c r="R75" s="173">
        <v>54.228069366734481</v>
      </c>
      <c r="S75" s="173">
        <v>65.20868013789979</v>
      </c>
      <c r="T75" s="164">
        <v>69.944329459032858</v>
      </c>
      <c r="U75" s="164">
        <v>67.949821862579697</v>
      </c>
      <c r="V75" s="164">
        <v>74.687191746351289</v>
      </c>
      <c r="W75" s="164">
        <v>48.99834996763974</v>
      </c>
      <c r="X75" s="164">
        <v>91.19639972305562</v>
      </c>
      <c r="Y75" s="164">
        <v>87.367101977107197</v>
      </c>
      <c r="Z75" s="164">
        <v>66.329501508634522</v>
      </c>
      <c r="AA75" s="164">
        <v>80.293678563097743</v>
      </c>
      <c r="AB75" s="164">
        <v>66.272066256622622</v>
      </c>
      <c r="AC75" s="164">
        <v>7.1999999999999993</v>
      </c>
      <c r="AD75" s="164">
        <v>56.55</v>
      </c>
      <c r="AE75" s="164">
        <v>77.412392659539861</v>
      </c>
      <c r="AF75" s="164">
        <v>73.324866343552088</v>
      </c>
      <c r="AG75" s="164">
        <v>54.791422936152919</v>
      </c>
      <c r="AH75" s="164">
        <v>72.955614431543665</v>
      </c>
      <c r="AI75" s="164">
        <v>48.881835691657869</v>
      </c>
      <c r="AJ75" s="164">
        <v>91.79</v>
      </c>
      <c r="AK75" s="164">
        <v>61.668417300731342</v>
      </c>
      <c r="AL75" s="164">
        <v>55.359542117312714</v>
      </c>
      <c r="AM75" s="164">
        <v>55.237833816170671</v>
      </c>
      <c r="AN75" s="164">
        <v>43.863567475521499</v>
      </c>
      <c r="AO75" s="12"/>
      <c r="AP75" s="12"/>
    </row>
    <row r="76" spans="1:42">
      <c r="A76" s="496" t="s">
        <v>162</v>
      </c>
      <c r="B76" s="54" t="s">
        <v>147</v>
      </c>
      <c r="C76" s="8"/>
      <c r="D76" s="8">
        <f>D66</f>
        <v>0.95049731182795705</v>
      </c>
      <c r="E76" s="8">
        <f>E66</f>
        <v>0.927574404761905</v>
      </c>
      <c r="F76" s="8">
        <f>F66</f>
        <v>0.89439516129032204</v>
      </c>
      <c r="G76" s="8">
        <f>G66</f>
        <v>1</v>
      </c>
      <c r="H76" s="8">
        <f t="shared" ref="H76:N76" si="65">+H66</f>
        <v>0.83825268817204301</v>
      </c>
      <c r="I76" s="8">
        <f t="shared" si="65"/>
        <v>0.82847222222222205</v>
      </c>
      <c r="J76" s="8">
        <f t="shared" si="65"/>
        <v>0.93191964285714302</v>
      </c>
      <c r="K76" s="8">
        <f t="shared" si="65"/>
        <v>0.84652777777777777</v>
      </c>
      <c r="L76" s="8">
        <f t="shared" si="65"/>
        <v>0.95784226190476185</v>
      </c>
      <c r="M76" s="8">
        <f>+M66</f>
        <v>0.90497076023391809</v>
      </c>
      <c r="N76" s="8">
        <f t="shared" si="65"/>
        <v>0.74245689655172409</v>
      </c>
      <c r="O76" s="8">
        <f>O66</f>
        <v>0.80427777777777765</v>
      </c>
      <c r="P76" s="8"/>
      <c r="Q76" s="8">
        <f>Q66</f>
        <v>0.95859722222222232</v>
      </c>
      <c r="R76" s="8">
        <f>R66</f>
        <v>0.78839393939393942</v>
      </c>
      <c r="S76" s="8">
        <f>S66</f>
        <v>0.77495967741935501</v>
      </c>
      <c r="T76" s="8">
        <f t="shared" ref="T76:AB76" si="66">+T66</f>
        <v>0.87509722222222208</v>
      </c>
      <c r="U76" s="8">
        <f t="shared" si="66"/>
        <v>0.91990277777777796</v>
      </c>
      <c r="V76" s="8">
        <f t="shared" si="66"/>
        <v>0.88506944444444402</v>
      </c>
      <c r="W76" s="8">
        <f t="shared" si="66"/>
        <v>0.90870967741935482</v>
      </c>
      <c r="X76" s="8">
        <f t="shared" si="66"/>
        <v>0.8659139784946237</v>
      </c>
      <c r="Y76" s="8">
        <f t="shared" si="66"/>
        <v>0.8532361111111112</v>
      </c>
      <c r="Z76" s="8">
        <f t="shared" si="66"/>
        <v>0.77752688172043027</v>
      </c>
      <c r="AA76" s="8">
        <f t="shared" si="66"/>
        <v>0.97156944444444437</v>
      </c>
      <c r="AB76" s="8">
        <f t="shared" si="66"/>
        <v>0.88678763440860209</v>
      </c>
      <c r="AC76" s="8">
        <v>0.88678763440860209</v>
      </c>
      <c r="AD76" s="8">
        <v>0.88678763440860209</v>
      </c>
      <c r="AE76" s="8">
        <f t="shared" ref="AE76:AJ76" si="67">+AE66</f>
        <v>0.91323924731182804</v>
      </c>
      <c r="AF76" s="8">
        <f t="shared" si="67"/>
        <v>0.91977777777777769</v>
      </c>
      <c r="AG76" s="8">
        <f t="shared" si="67"/>
        <v>0.89852150537634412</v>
      </c>
      <c r="AH76" s="8">
        <f t="shared" si="67"/>
        <v>0.91805555555555562</v>
      </c>
      <c r="AI76" s="8">
        <f t="shared" si="67"/>
        <v>0.69955645161290325</v>
      </c>
      <c r="AJ76" s="8">
        <f t="shared" si="67"/>
        <v>0.89673387096774204</v>
      </c>
      <c r="AK76" s="8">
        <f>+AK66</f>
        <v>0.83580555555555547</v>
      </c>
      <c r="AL76" s="8">
        <f>+AL66</f>
        <v>0.89876344086021498</v>
      </c>
      <c r="AM76" s="8">
        <f t="shared" ref="AM76:AN76" si="68">+AM66</f>
        <v>0.7928194444444443</v>
      </c>
      <c r="AN76" s="8">
        <f t="shared" si="68"/>
        <v>0.74462365591397905</v>
      </c>
      <c r="AO76" s="8"/>
      <c r="AP76" s="8"/>
    </row>
    <row r="77" spans="1:42">
      <c r="A77" s="497"/>
      <c r="B77" s="54" t="s">
        <v>148</v>
      </c>
      <c r="C77" s="8"/>
      <c r="D77" s="8">
        <f>+D71/D74</f>
        <v>2.4193548387096774E-2</v>
      </c>
      <c r="E77" s="8">
        <f>+E71/E74</f>
        <v>3.6458333333333336E-2</v>
      </c>
      <c r="F77" s="8">
        <f>+F71/F74</f>
        <v>1.0752688172043012E-2</v>
      </c>
      <c r="G77" s="8">
        <f>+G71/G74</f>
        <v>0</v>
      </c>
      <c r="H77" s="8">
        <f t="shared" ref="H77:N77" si="69">H71/H74</f>
        <v>2.0161290322580645E-2</v>
      </c>
      <c r="I77" s="8">
        <f t="shared" si="69"/>
        <v>4.1666666666666664E-2</v>
      </c>
      <c r="J77" s="8">
        <f t="shared" si="69"/>
        <v>2.194940476190476E-2</v>
      </c>
      <c r="K77" s="8">
        <f t="shared" si="69"/>
        <v>9.583333333333334E-2</v>
      </c>
      <c r="L77" s="8">
        <f t="shared" si="69"/>
        <v>2.8020833333333332E-2</v>
      </c>
      <c r="M77" s="8">
        <f>M71/M74</f>
        <v>2.4853801169590642E-2</v>
      </c>
      <c r="N77" s="8">
        <f t="shared" si="69"/>
        <v>2.0114942528735632E-2</v>
      </c>
      <c r="O77" s="8">
        <f>+O71/O74</f>
        <v>8.3333333333333332E-3</v>
      </c>
      <c r="P77" s="8"/>
      <c r="Q77" s="8">
        <f t="shared" ref="Q77:AB77" si="70">+Q71/Q74</f>
        <v>1.5361111111111112E-2</v>
      </c>
      <c r="R77" s="8">
        <f t="shared" si="70"/>
        <v>3.8499999999999993E-2</v>
      </c>
      <c r="S77" s="8">
        <f t="shared" si="70"/>
        <v>9.4086021505376344E-2</v>
      </c>
      <c r="T77" s="8">
        <f t="shared" si="70"/>
        <v>0</v>
      </c>
      <c r="U77" s="8">
        <f t="shared" si="70"/>
        <v>1.6666666666666666E-2</v>
      </c>
      <c r="V77" s="8">
        <f t="shared" si="70"/>
        <v>4.7222222222222221E-2</v>
      </c>
      <c r="W77" s="8">
        <f t="shared" si="70"/>
        <v>3.5618279569892476E-2</v>
      </c>
      <c r="X77" s="8">
        <f t="shared" si="70"/>
        <v>1.4112903225806451E-2</v>
      </c>
      <c r="Y77" s="8">
        <f t="shared" si="70"/>
        <v>1.3888888888888888E-2</v>
      </c>
      <c r="Z77" s="8">
        <f t="shared" si="70"/>
        <v>5.3763440860215058E-3</v>
      </c>
      <c r="AA77" s="8">
        <f t="shared" si="70"/>
        <v>0</v>
      </c>
      <c r="AB77" s="8">
        <f t="shared" si="70"/>
        <v>3.2930107526881719E-2</v>
      </c>
      <c r="AC77" s="8">
        <v>3.2930107526881719E-2</v>
      </c>
      <c r="AD77" s="8">
        <v>3.2930107526881719E-2</v>
      </c>
      <c r="AE77" s="8">
        <f t="shared" ref="AE77:AJ77" si="71">+AE71/AE74</f>
        <v>2.889784946236559E-2</v>
      </c>
      <c r="AF77" s="8">
        <f t="shared" si="71"/>
        <v>4.1666666666666664E-2</v>
      </c>
      <c r="AG77" s="8">
        <f t="shared" si="71"/>
        <v>4.5698924731182797E-2</v>
      </c>
      <c r="AH77" s="8">
        <f t="shared" si="71"/>
        <v>2.2222222222222223E-2</v>
      </c>
      <c r="AI77" s="8">
        <f t="shared" si="71"/>
        <v>0</v>
      </c>
      <c r="AJ77" s="8">
        <f t="shared" si="71"/>
        <v>1.6129032258064516E-2</v>
      </c>
      <c r="AK77" s="8">
        <f>+AK71/AK74</f>
        <v>0</v>
      </c>
      <c r="AL77" s="8">
        <f>+AL71/AL74</f>
        <v>1.3440860215053764E-2</v>
      </c>
      <c r="AM77" s="8">
        <f t="shared" ref="AM77:AN77" si="72">+AM71/AM74</f>
        <v>3.7499999999999999E-2</v>
      </c>
      <c r="AN77" s="8">
        <f t="shared" si="72"/>
        <v>1.6129032258064516E-2</v>
      </c>
      <c r="AO77" s="8"/>
      <c r="AP77" s="8"/>
    </row>
    <row r="78" spans="1:42" ht="15.75" customHeight="1">
      <c r="A78" s="497"/>
      <c r="B78" s="54" t="s">
        <v>149</v>
      </c>
      <c r="C78" s="8"/>
      <c r="D78" s="8">
        <f>+D72/D74</f>
        <v>0</v>
      </c>
      <c r="E78" s="8">
        <f>+E72/E74</f>
        <v>0</v>
      </c>
      <c r="F78" s="8">
        <f>+F72/F74</f>
        <v>4.4623655913978494E-3</v>
      </c>
      <c r="G78" s="8">
        <f>+G72/G74</f>
        <v>0</v>
      </c>
      <c r="H78" s="8">
        <f t="shared" ref="H78:N78" si="73">H72/H74</f>
        <v>2.6881720430107529E-3</v>
      </c>
      <c r="I78" s="8">
        <f t="shared" si="73"/>
        <v>0</v>
      </c>
      <c r="J78" s="8">
        <f t="shared" si="73"/>
        <v>0</v>
      </c>
      <c r="K78" s="8">
        <f t="shared" si="73"/>
        <v>0</v>
      </c>
      <c r="L78" s="8">
        <f t="shared" si="73"/>
        <v>0</v>
      </c>
      <c r="M78" s="8">
        <f>M72/M74</f>
        <v>0</v>
      </c>
      <c r="N78" s="8">
        <f t="shared" si="73"/>
        <v>0</v>
      </c>
      <c r="O78" s="8">
        <f>+O72/O74</f>
        <v>0</v>
      </c>
      <c r="P78" s="8"/>
      <c r="Q78" s="8">
        <f t="shared" ref="Q78:AB78" si="74">+Q72/Q74</f>
        <v>0</v>
      </c>
      <c r="R78" s="8">
        <f t="shared" si="74"/>
        <v>0</v>
      </c>
      <c r="S78" s="8">
        <f t="shared" si="74"/>
        <v>1.3440860215053764E-2</v>
      </c>
      <c r="T78" s="8">
        <f t="shared" si="74"/>
        <v>2.2222222222222223E-2</v>
      </c>
      <c r="U78" s="8">
        <f t="shared" si="74"/>
        <v>0</v>
      </c>
      <c r="V78" s="8">
        <f t="shared" si="74"/>
        <v>8.3333333333333332E-3</v>
      </c>
      <c r="W78" s="8">
        <f t="shared" si="74"/>
        <v>3.4946236559139782E-2</v>
      </c>
      <c r="X78" s="8">
        <f t="shared" si="74"/>
        <v>5.7352150537634414E-2</v>
      </c>
      <c r="Y78" s="8">
        <f t="shared" si="74"/>
        <v>4.6180555555555558E-2</v>
      </c>
      <c r="Z78" s="8">
        <f t="shared" si="74"/>
        <v>2.7782258064516133E-2</v>
      </c>
      <c r="AA78" s="8">
        <f t="shared" si="74"/>
        <v>0</v>
      </c>
      <c r="AB78" s="8">
        <f t="shared" si="74"/>
        <v>0</v>
      </c>
      <c r="AC78" s="8">
        <v>0</v>
      </c>
      <c r="AD78" s="8">
        <v>0</v>
      </c>
      <c r="AE78" s="8">
        <f t="shared" ref="AE78:AJ78" si="75">+AE72/AE74</f>
        <v>1.0080645161290322E-2</v>
      </c>
      <c r="AF78" s="8">
        <f t="shared" si="75"/>
        <v>1.5138888888888889E-2</v>
      </c>
      <c r="AG78" s="8">
        <f t="shared" si="75"/>
        <v>2.0161290322580645E-2</v>
      </c>
      <c r="AH78" s="8">
        <f t="shared" si="75"/>
        <v>0</v>
      </c>
      <c r="AI78" s="8">
        <f t="shared" si="75"/>
        <v>0</v>
      </c>
      <c r="AJ78" s="8">
        <f t="shared" si="75"/>
        <v>4.7043010752688174E-3</v>
      </c>
      <c r="AK78" s="8">
        <f>+AK72/AK74</f>
        <v>0</v>
      </c>
      <c r="AL78" s="8">
        <f>+AL72/AL74</f>
        <v>4.5698924731182797E-3</v>
      </c>
      <c r="AM78" s="8">
        <f t="shared" ref="AM78:AN78" si="76">+AM72/AM74</f>
        <v>0.10509722222222223</v>
      </c>
      <c r="AN78" s="8">
        <f t="shared" si="76"/>
        <v>6.5860215053763438E-2</v>
      </c>
      <c r="AO78" s="8"/>
      <c r="AP78" s="8"/>
    </row>
    <row r="79" spans="1:42" ht="16.5" customHeight="1">
      <c r="A79" s="497"/>
      <c r="B79" s="54" t="s">
        <v>150</v>
      </c>
      <c r="C79" s="8"/>
      <c r="D79" s="8">
        <f>+D73/D74</f>
        <v>2.5309139784946234E-2</v>
      </c>
      <c r="E79" s="8">
        <f>+E73/E74</f>
        <v>3.5967261904761905E-2</v>
      </c>
      <c r="F79" s="8">
        <f>+F73/F74</f>
        <v>9.0389784946236562E-2</v>
      </c>
      <c r="G79" s="8">
        <f>+G73/G74</f>
        <v>0</v>
      </c>
      <c r="H79" s="8">
        <f t="shared" ref="H79:N79" si="77">H73/H74</f>
        <v>0.13889784946236561</v>
      </c>
      <c r="I79" s="8">
        <f t="shared" si="77"/>
        <v>0.12986111111111112</v>
      </c>
      <c r="J79" s="8">
        <f t="shared" si="77"/>
        <v>4.6130952380952384E-2</v>
      </c>
      <c r="K79" s="8">
        <f t="shared" si="77"/>
        <v>5.7638888888888892E-2</v>
      </c>
      <c r="L79" s="8">
        <f t="shared" si="77"/>
        <v>1.4136904761904762E-2</v>
      </c>
      <c r="M79" s="8">
        <f>M73/M74</f>
        <v>7.0175438596491224E-2</v>
      </c>
      <c r="N79" s="8">
        <f t="shared" si="77"/>
        <v>0.23742816091954022</v>
      </c>
      <c r="O79" s="8">
        <f>+O73/O74</f>
        <v>0.19305555555555556</v>
      </c>
      <c r="P79" s="8"/>
      <c r="Q79" s="8">
        <f t="shared" ref="Q79:AB79" si="78">+Q73/Q74</f>
        <v>2.6041666666666668E-2</v>
      </c>
      <c r="R79" s="8">
        <f t="shared" si="78"/>
        <v>0.1731060606060606</v>
      </c>
      <c r="S79" s="8">
        <f t="shared" si="78"/>
        <v>0.11751344086021506</v>
      </c>
      <c r="T79" s="8">
        <f t="shared" si="78"/>
        <v>0.10268055555555557</v>
      </c>
      <c r="U79" s="8">
        <f t="shared" si="78"/>
        <v>6.3430555555555559E-2</v>
      </c>
      <c r="V79" s="8">
        <f t="shared" si="78"/>
        <v>5.9374999999999997E-2</v>
      </c>
      <c r="W79" s="8">
        <f t="shared" si="78"/>
        <v>2.0725806451612903E-2</v>
      </c>
      <c r="X79" s="8">
        <f t="shared" si="78"/>
        <v>6.2620967741935485E-2</v>
      </c>
      <c r="Y79" s="8">
        <f t="shared" si="78"/>
        <v>8.6694444444444449E-2</v>
      </c>
      <c r="Z79" s="8">
        <f t="shared" si="78"/>
        <v>0.1893145161290323</v>
      </c>
      <c r="AA79" s="8">
        <f t="shared" si="78"/>
        <v>2.8430555555555553E-2</v>
      </c>
      <c r="AB79" s="8">
        <f t="shared" si="78"/>
        <v>8.0282258064516124E-2</v>
      </c>
      <c r="AC79" s="8">
        <v>8.0282258064516124E-2</v>
      </c>
      <c r="AD79" s="8">
        <v>8.0282258064516124E-2</v>
      </c>
      <c r="AE79" s="8">
        <f t="shared" ref="AE79:AJ79" si="79">+AE73/AE74</f>
        <v>4.7782258064516123E-2</v>
      </c>
      <c r="AF79" s="8">
        <f t="shared" si="79"/>
        <v>2.3416666666666665E-2</v>
      </c>
      <c r="AG79" s="8">
        <f t="shared" si="79"/>
        <v>3.5618279569892476E-2</v>
      </c>
      <c r="AH79" s="8">
        <f t="shared" si="79"/>
        <v>5.1388888888888887E-2</v>
      </c>
      <c r="AI79" s="8">
        <f t="shared" si="79"/>
        <v>0.30044354838709675</v>
      </c>
      <c r="AJ79" s="8">
        <f t="shared" si="79"/>
        <v>8.2432795698924727E-2</v>
      </c>
      <c r="AK79" s="8">
        <f>+AK73/AK74</f>
        <v>0.16211111111111112</v>
      </c>
      <c r="AL79" s="8">
        <f>+AL73/AL74</f>
        <v>8.3225806451612899E-2</v>
      </c>
      <c r="AM79" s="8">
        <f t="shared" ref="AM79:AN79" si="80">+AM73/AM74</f>
        <v>6.458333333333334E-2</v>
      </c>
      <c r="AN79" s="8">
        <f t="shared" si="80"/>
        <v>0.17338709677419356</v>
      </c>
      <c r="AO79" s="8"/>
      <c r="AP79" s="8"/>
    </row>
    <row r="80" spans="1:42">
      <c r="A80" s="498"/>
      <c r="B80" s="54" t="s">
        <v>60</v>
      </c>
      <c r="C80" s="9"/>
      <c r="D80" s="9">
        <f t="shared" ref="D80:O80" si="81">SUM(D76:D79)</f>
        <v>1</v>
      </c>
      <c r="E80" s="9">
        <f t="shared" si="81"/>
        <v>1.0000000000000002</v>
      </c>
      <c r="F80" s="9">
        <f t="shared" si="81"/>
        <v>0.99999999999999956</v>
      </c>
      <c r="G80" s="9">
        <f t="shared" si="81"/>
        <v>1</v>
      </c>
      <c r="H80" s="9">
        <f t="shared" si="81"/>
        <v>1</v>
      </c>
      <c r="I80" s="9">
        <f t="shared" si="81"/>
        <v>0.99999999999999978</v>
      </c>
      <c r="J80" s="9">
        <f t="shared" si="81"/>
        <v>1.0000000000000002</v>
      </c>
      <c r="K80" s="9">
        <f t="shared" si="81"/>
        <v>1</v>
      </c>
      <c r="L80" s="9">
        <f t="shared" si="81"/>
        <v>1</v>
      </c>
      <c r="M80" s="9">
        <f>SUM(M76:M79)</f>
        <v>1</v>
      </c>
      <c r="N80" s="9">
        <f t="shared" si="81"/>
        <v>0.99999999999999989</v>
      </c>
      <c r="O80" s="9">
        <f t="shared" si="81"/>
        <v>1.0056666666666665</v>
      </c>
      <c r="P80" s="9"/>
      <c r="Q80" s="9">
        <f t="shared" ref="Q80:AB80" si="82">SUM(Q76:Q79)</f>
        <v>1.0000000000000002</v>
      </c>
      <c r="R80" s="9">
        <f t="shared" si="82"/>
        <v>1</v>
      </c>
      <c r="S80" s="9">
        <f t="shared" si="82"/>
        <v>1.0000000000000002</v>
      </c>
      <c r="T80" s="9">
        <f t="shared" si="82"/>
        <v>0.99999999999999989</v>
      </c>
      <c r="U80" s="9">
        <f t="shared" si="82"/>
        <v>1.0000000000000002</v>
      </c>
      <c r="V80" s="9">
        <f t="shared" si="82"/>
        <v>0.99999999999999956</v>
      </c>
      <c r="W80" s="9">
        <f t="shared" si="82"/>
        <v>1</v>
      </c>
      <c r="X80" s="9">
        <f t="shared" si="82"/>
        <v>1</v>
      </c>
      <c r="Y80" s="9">
        <f t="shared" si="82"/>
        <v>1</v>
      </c>
      <c r="Z80" s="9">
        <f t="shared" si="82"/>
        <v>1.0000000000000002</v>
      </c>
      <c r="AA80" s="9">
        <f t="shared" si="82"/>
        <v>0.99999999999999989</v>
      </c>
      <c r="AB80" s="9">
        <f t="shared" si="82"/>
        <v>1</v>
      </c>
      <c r="AC80" s="9">
        <v>1</v>
      </c>
      <c r="AD80" s="9">
        <v>1</v>
      </c>
      <c r="AE80" s="9">
        <f t="shared" ref="AE80:AJ80" si="83">SUM(AE76:AE79)</f>
        <v>1.0000000000000002</v>
      </c>
      <c r="AF80" s="9">
        <f t="shared" si="83"/>
        <v>0.99999999999999989</v>
      </c>
      <c r="AG80" s="9">
        <f t="shared" si="83"/>
        <v>1</v>
      </c>
      <c r="AH80" s="9">
        <f t="shared" si="83"/>
        <v>0.99166666666666681</v>
      </c>
      <c r="AI80" s="9">
        <f t="shared" si="83"/>
        <v>1</v>
      </c>
      <c r="AJ80" s="9">
        <f t="shared" si="83"/>
        <v>1.0000000000000002</v>
      </c>
      <c r="AK80" s="9">
        <f>SUM(AK76:AK79)</f>
        <v>0.99791666666666656</v>
      </c>
      <c r="AL80" s="9">
        <f>SUM(AL76:AL79)</f>
        <v>0.99999999999999989</v>
      </c>
      <c r="AM80" s="9">
        <f t="shared" ref="AM80:AN80" si="84">SUM(AM76:AM79)</f>
        <v>0.99999999999999989</v>
      </c>
      <c r="AN80" s="9">
        <f t="shared" si="84"/>
        <v>1.0000000000000004</v>
      </c>
      <c r="AO80" s="9"/>
      <c r="AP80" s="9"/>
    </row>
    <row r="81" spans="1:42">
      <c r="A81" s="31" t="s">
        <v>367</v>
      </c>
      <c r="B81" s="29"/>
      <c r="C81" s="32" t="s">
        <v>167</v>
      </c>
      <c r="D81" s="237">
        <v>44197</v>
      </c>
      <c r="E81" s="237">
        <v>44228</v>
      </c>
      <c r="F81" s="237">
        <v>44256</v>
      </c>
      <c r="G81" s="237">
        <v>44287</v>
      </c>
      <c r="H81" s="237">
        <v>44317</v>
      </c>
      <c r="I81" s="237">
        <v>44348</v>
      </c>
      <c r="J81" s="237">
        <v>44378</v>
      </c>
      <c r="K81" s="237">
        <v>44409</v>
      </c>
      <c r="L81" s="237">
        <v>44440</v>
      </c>
      <c r="M81" s="237">
        <v>44470</v>
      </c>
      <c r="N81" s="237">
        <v>44501</v>
      </c>
      <c r="O81" s="237">
        <v>44531</v>
      </c>
      <c r="P81" s="237" t="s">
        <v>229</v>
      </c>
      <c r="Q81" s="237">
        <v>44562</v>
      </c>
      <c r="R81" s="237">
        <v>44593</v>
      </c>
      <c r="S81" s="237">
        <v>44621</v>
      </c>
      <c r="T81" s="237">
        <v>44652</v>
      </c>
      <c r="U81" s="237">
        <v>44682</v>
      </c>
      <c r="V81" s="237">
        <v>44713</v>
      </c>
      <c r="W81" s="237">
        <v>44743</v>
      </c>
      <c r="X81" s="237">
        <v>44774</v>
      </c>
      <c r="Y81" s="237">
        <v>44805</v>
      </c>
      <c r="Z81" s="237">
        <v>44835</v>
      </c>
      <c r="AA81" s="237">
        <v>44866</v>
      </c>
      <c r="AB81" s="237">
        <v>44896</v>
      </c>
      <c r="AC81" s="237">
        <v>44927</v>
      </c>
      <c r="AD81" s="237">
        <v>44958</v>
      </c>
      <c r="AE81" s="237">
        <v>44986</v>
      </c>
      <c r="AF81" s="237">
        <v>45017</v>
      </c>
      <c r="AG81" s="237">
        <v>45047</v>
      </c>
      <c r="AH81" s="237">
        <v>45078</v>
      </c>
      <c r="AI81" s="237">
        <v>45108</v>
      </c>
      <c r="AJ81" s="237">
        <v>45139</v>
      </c>
      <c r="AK81" s="237">
        <v>45170</v>
      </c>
      <c r="AL81" s="237">
        <v>45200</v>
      </c>
      <c r="AM81" s="237">
        <v>45231</v>
      </c>
      <c r="AN81" s="237">
        <v>45261</v>
      </c>
      <c r="AO81" s="32" t="s">
        <v>311</v>
      </c>
      <c r="AP81" s="32" t="s">
        <v>119</v>
      </c>
    </row>
    <row r="82" spans="1:42">
      <c r="A82" s="502" t="s">
        <v>20</v>
      </c>
      <c r="B82" s="51" t="s">
        <v>84</v>
      </c>
      <c r="C82" s="4">
        <v>0.76216666666666677</v>
      </c>
      <c r="D82" s="169">
        <v>0.95049731182795705</v>
      </c>
      <c r="E82" s="169">
        <v>0.927574404761905</v>
      </c>
      <c r="F82" s="169">
        <v>0.89439516129032204</v>
      </c>
      <c r="G82" s="202">
        <v>1</v>
      </c>
      <c r="H82" s="3">
        <v>0.83825268817204301</v>
      </c>
      <c r="I82" s="3">
        <v>0.82847222222222205</v>
      </c>
      <c r="J82" s="123">
        <v>0.93191964285714302</v>
      </c>
      <c r="K82" s="151">
        <v>0.84652777777777777</v>
      </c>
      <c r="L82" s="151">
        <v>0.95784226190476185</v>
      </c>
      <c r="M82" s="151">
        <v>0.90497076023391809</v>
      </c>
      <c r="N82" s="151">
        <v>0.74245689655172409</v>
      </c>
      <c r="O82" s="169">
        <v>0.80427777777777765</v>
      </c>
      <c r="P82" s="169"/>
      <c r="Q82" s="169">
        <v>0.95859722222222232</v>
      </c>
      <c r="R82" s="169">
        <v>0.78839393939393942</v>
      </c>
      <c r="S82" s="169">
        <v>0.77495967741935501</v>
      </c>
      <c r="T82" s="160">
        <v>0.87509722222222208</v>
      </c>
      <c r="U82" s="160">
        <v>0.91990277777777796</v>
      </c>
      <c r="V82" s="160">
        <v>0.88506944444444402</v>
      </c>
      <c r="W82" s="160">
        <v>0.90870967741935482</v>
      </c>
      <c r="X82" s="160">
        <v>0.8659139784946237</v>
      </c>
      <c r="Y82" s="160">
        <v>0.8532361111111112</v>
      </c>
      <c r="Z82" s="160">
        <v>0.77752688172043027</v>
      </c>
      <c r="AA82" s="160">
        <v>0.97156944444444437</v>
      </c>
      <c r="AB82" s="160">
        <v>0.88678763440860209</v>
      </c>
      <c r="AC82" s="160"/>
      <c r="AD82" s="160"/>
      <c r="AE82" s="160"/>
      <c r="AF82" s="160"/>
      <c r="AG82" s="160"/>
      <c r="AH82" s="160"/>
      <c r="AI82" s="160"/>
      <c r="AJ82" s="160">
        <v>0.69907407407407396</v>
      </c>
      <c r="AK82" s="160">
        <v>0.9768</v>
      </c>
      <c r="AL82" s="160">
        <v>0.978494623655914</v>
      </c>
      <c r="AM82" s="160">
        <v>0.96458333333333302</v>
      </c>
      <c r="AN82" s="160">
        <v>0.97701612903225799</v>
      </c>
      <c r="AO82" s="4">
        <f>AVERAGE(AJ82:AN82)</f>
        <v>0.91919363201911575</v>
      </c>
      <c r="AP82" s="4">
        <v>0.85</v>
      </c>
    </row>
    <row r="83" spans="1:42">
      <c r="A83" s="503"/>
      <c r="B83" s="51" t="s">
        <v>141</v>
      </c>
      <c r="C83" s="3">
        <v>5.5833333333333325E-2</v>
      </c>
      <c r="D83" s="169">
        <v>0.13039999999999999</v>
      </c>
      <c r="E83" s="169">
        <v>7.8587230943966399E-2</v>
      </c>
      <c r="F83" s="169">
        <v>4.9122504436730698E-2</v>
      </c>
      <c r="G83" s="202">
        <v>1.1817042606516301E-3</v>
      </c>
      <c r="H83" s="3">
        <v>0.110173790224114</v>
      </c>
      <c r="I83" s="3">
        <v>0.10502355457317</v>
      </c>
      <c r="J83" s="123">
        <v>7.3550017058382197E-2</v>
      </c>
      <c r="K83" s="151">
        <v>8.5157325629534236E-2</v>
      </c>
      <c r="L83" s="151">
        <v>5.5891345253744583E-2</v>
      </c>
      <c r="M83" s="151">
        <v>7.1740015999150655E-2</v>
      </c>
      <c r="N83" s="151">
        <v>0.11359000568124128</v>
      </c>
      <c r="O83" s="169">
        <v>9.1233295498510683E-2</v>
      </c>
      <c r="P83" s="169"/>
      <c r="Q83" s="169">
        <v>7.8097447348446827E-2</v>
      </c>
      <c r="R83" s="169">
        <v>0.10421660715442688</v>
      </c>
      <c r="S83" s="169">
        <v>0.11309759463360899</v>
      </c>
      <c r="T83" s="161">
        <v>0.11101041068299215</v>
      </c>
      <c r="U83" s="161">
        <v>0.10259209436773162</v>
      </c>
      <c r="V83" s="161">
        <v>0.110720234091228</v>
      </c>
      <c r="W83" s="161">
        <v>7.247418939717154E-2</v>
      </c>
      <c r="X83" s="161">
        <v>0.14155656234176026</v>
      </c>
      <c r="Y83" s="161">
        <v>0.14221526211825433</v>
      </c>
      <c r="Z83" s="161">
        <v>0.11466170223453624</v>
      </c>
      <c r="AA83" s="161">
        <v>0.11478232322144548</v>
      </c>
      <c r="AB83" s="161">
        <v>0.10044722593725483</v>
      </c>
      <c r="AC83" s="161"/>
      <c r="AD83" s="161"/>
      <c r="AE83" s="161"/>
      <c r="AF83" s="161"/>
      <c r="AG83" s="161"/>
      <c r="AH83" s="161"/>
      <c r="AI83" s="161"/>
      <c r="AJ83" s="161">
        <v>9.9841149303213805E-2</v>
      </c>
      <c r="AK83" s="161">
        <v>4.9299999999999997E-2</v>
      </c>
      <c r="AL83" s="161">
        <v>4.3083090295904299E-2</v>
      </c>
      <c r="AM83" s="161">
        <v>0.493446349948646</v>
      </c>
      <c r="AN83" s="161">
        <v>6.5931930262671898E-2</v>
      </c>
      <c r="AO83" s="4">
        <f>AVERAGE(AJ83:AN83)</f>
        <v>0.15032050396208721</v>
      </c>
      <c r="AP83" s="3">
        <v>0.2</v>
      </c>
    </row>
    <row r="84" spans="1:42">
      <c r="A84" s="503"/>
      <c r="B84" s="51" t="s">
        <v>18</v>
      </c>
      <c r="C84" s="5">
        <v>10.216666666666667</v>
      </c>
      <c r="D84" s="134">
        <v>3.4793159689751909</v>
      </c>
      <c r="E84" s="134">
        <v>6.1232223330378233</v>
      </c>
      <c r="F84" s="134">
        <v>2.9715989206667008</v>
      </c>
      <c r="G84" s="201">
        <v>0.85082706766917293</v>
      </c>
      <c r="H84" s="5">
        <v>4.2944366256981823</v>
      </c>
      <c r="I84" s="5">
        <v>7.8308187878620235</v>
      </c>
      <c r="J84" s="122">
        <v>4.6060698182811866</v>
      </c>
      <c r="K84" s="122">
        <v>4.7184899973819201</v>
      </c>
      <c r="L84" s="122">
        <v>11.991860733159257</v>
      </c>
      <c r="M84" s="122">
        <v>3.7005891586228548</v>
      </c>
      <c r="N84" s="122">
        <v>14.674408858945357</v>
      </c>
      <c r="O84" s="134">
        <v>4.06395205825212</v>
      </c>
      <c r="P84" s="134"/>
      <c r="Q84" s="134">
        <v>4.900188835038592</v>
      </c>
      <c r="R84" s="134">
        <v>6.0253410407482759</v>
      </c>
      <c r="S84" s="134">
        <v>2.9640309153590816</v>
      </c>
      <c r="T84" s="150">
        <v>3.6812804978438347</v>
      </c>
      <c r="U84" s="150">
        <v>5.6624851552149744</v>
      </c>
      <c r="V84" s="150">
        <v>5.3347994104536633</v>
      </c>
      <c r="W84" s="150">
        <v>6.1247937459549675</v>
      </c>
      <c r="X84" s="150">
        <v>6.5140285516468301</v>
      </c>
      <c r="Y84" s="150">
        <v>6.2405072840790856</v>
      </c>
      <c r="Z84" s="150">
        <v>4.1020099881654</v>
      </c>
      <c r="AA84" s="150">
        <v>26.764559521032581</v>
      </c>
      <c r="AB84" s="150">
        <v>5.5226721880518852</v>
      </c>
      <c r="AC84" s="150"/>
      <c r="AD84" s="150"/>
      <c r="AE84" s="150"/>
      <c r="AF84" s="150"/>
      <c r="AG84" s="150"/>
      <c r="AH84" s="150"/>
      <c r="AI84" s="150"/>
      <c r="AJ84" s="150">
        <v>15.076013544785281</v>
      </c>
      <c r="AK84" s="150">
        <v>8.66</v>
      </c>
      <c r="AL84" s="150">
        <v>6.2728979470836732</v>
      </c>
      <c r="AM84" s="150">
        <v>5.7116415006555838</v>
      </c>
      <c r="AN84" s="150">
        <v>5.3251022342151337</v>
      </c>
      <c r="AO84" s="5">
        <f>AVERAGE(AJ84:AN84)</f>
        <v>8.2091310453479345</v>
      </c>
      <c r="AP84" s="5">
        <v>20</v>
      </c>
    </row>
    <row r="85" spans="1:42">
      <c r="A85" s="504"/>
      <c r="B85" s="51" t="s">
        <v>19</v>
      </c>
      <c r="C85" s="5">
        <v>18.523333333333333</v>
      </c>
      <c r="D85" s="134">
        <v>2.3537499999999998</v>
      </c>
      <c r="E85" s="134">
        <v>3.0212500000000002</v>
      </c>
      <c r="F85" s="134">
        <v>6.1136363636363633</v>
      </c>
      <c r="G85" s="201">
        <v>14.42</v>
      </c>
      <c r="H85" s="5">
        <v>6.4587500000000002</v>
      </c>
      <c r="I85" s="5">
        <v>11.6875</v>
      </c>
      <c r="J85" s="122">
        <v>3.1</v>
      </c>
      <c r="K85" s="122">
        <v>3.7727272727272729</v>
      </c>
      <c r="L85" s="122">
        <v>3.1666666666666665</v>
      </c>
      <c r="M85" s="122">
        <v>4</v>
      </c>
      <c r="N85" s="122">
        <v>41.3125</v>
      </c>
      <c r="O85" s="134">
        <v>10.763076923076925</v>
      </c>
      <c r="P85" s="134"/>
      <c r="Q85" s="134">
        <v>1.7045454545454546</v>
      </c>
      <c r="R85" s="134">
        <v>12.694444444444445</v>
      </c>
      <c r="S85" s="134">
        <v>3.9740909090909096</v>
      </c>
      <c r="T85" s="150">
        <v>3.8910526315789475</v>
      </c>
      <c r="U85" s="150">
        <v>3.8058333333333336</v>
      </c>
      <c r="V85" s="150">
        <v>3.0535714285714284</v>
      </c>
      <c r="W85" s="150">
        <v>1.9275</v>
      </c>
      <c r="X85" s="150">
        <v>3.3278571428571433</v>
      </c>
      <c r="Y85" s="150">
        <v>4.4585714285714291</v>
      </c>
      <c r="Z85" s="150">
        <v>8.7105751391465684</v>
      </c>
      <c r="AA85" s="150">
        <v>6.8233333333333333</v>
      </c>
      <c r="AB85" s="150">
        <v>4.9775</v>
      </c>
      <c r="AC85" s="150"/>
      <c r="AD85" s="150"/>
      <c r="AE85" s="150"/>
      <c r="AF85" s="150"/>
      <c r="AG85" s="150"/>
      <c r="AH85" s="150"/>
      <c r="AI85" s="150"/>
      <c r="AJ85" s="150">
        <v>65</v>
      </c>
      <c r="AK85" s="150">
        <v>1.92</v>
      </c>
      <c r="AL85" s="150">
        <v>3.2</v>
      </c>
      <c r="AM85" s="150">
        <v>1.75</v>
      </c>
      <c r="AN85" s="150">
        <v>0.69666666666666666</v>
      </c>
      <c r="AO85" s="5">
        <f>AVERAGE(AJ85:AN85)</f>
        <v>14.513333333333335</v>
      </c>
      <c r="AP85" s="5">
        <v>4</v>
      </c>
    </row>
    <row r="86" spans="1:42">
      <c r="A86" s="14"/>
      <c r="B86" s="13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 s="13"/>
    </row>
    <row r="87" spans="1:42" ht="16.5" customHeight="1">
      <c r="A87" s="499" t="s">
        <v>52</v>
      </c>
      <c r="B87" s="53" t="s">
        <v>142</v>
      </c>
      <c r="C87" s="12"/>
      <c r="D87" s="12">
        <v>18</v>
      </c>
      <c r="E87" s="12">
        <v>24.5</v>
      </c>
      <c r="F87" s="12">
        <v>8</v>
      </c>
      <c r="G87" s="12">
        <v>0</v>
      </c>
      <c r="H87" s="12">
        <v>15</v>
      </c>
      <c r="I87" s="12">
        <v>30</v>
      </c>
      <c r="J87" s="12">
        <v>14.75</v>
      </c>
      <c r="K87" s="12">
        <v>69</v>
      </c>
      <c r="L87" s="12">
        <v>18.829999999999998</v>
      </c>
      <c r="M87" s="12">
        <v>17</v>
      </c>
      <c r="N87" s="12">
        <v>14</v>
      </c>
      <c r="O87" s="12">
        <v>6</v>
      </c>
      <c r="P87" s="12"/>
      <c r="Q87" s="12">
        <v>11.06</v>
      </c>
      <c r="R87" s="12">
        <v>25.409999999999997</v>
      </c>
      <c r="S87" s="12">
        <v>70</v>
      </c>
      <c r="T87" s="12">
        <v>0</v>
      </c>
      <c r="U87" s="12">
        <v>12</v>
      </c>
      <c r="V87" s="12">
        <v>34</v>
      </c>
      <c r="W87" s="12">
        <v>26.5</v>
      </c>
      <c r="X87" s="12">
        <v>10.5</v>
      </c>
      <c r="Y87" s="12">
        <v>10</v>
      </c>
      <c r="Z87" s="12">
        <v>4</v>
      </c>
      <c r="AA87" s="12">
        <v>0</v>
      </c>
      <c r="AB87" s="12">
        <v>24.5</v>
      </c>
      <c r="AC87" s="12"/>
      <c r="AD87" s="12"/>
      <c r="AE87" s="12"/>
      <c r="AF87" s="12"/>
      <c r="AG87" s="12"/>
      <c r="AH87" s="12"/>
      <c r="AI87" s="12"/>
      <c r="AJ87" s="12">
        <v>0</v>
      </c>
      <c r="AK87" s="12">
        <v>9</v>
      </c>
      <c r="AL87" s="12">
        <v>0</v>
      </c>
      <c r="AM87" s="12">
        <v>15</v>
      </c>
      <c r="AN87" s="12">
        <v>10.83</v>
      </c>
      <c r="AO87" s="12"/>
      <c r="AP87" s="12"/>
    </row>
    <row r="88" spans="1:42">
      <c r="A88" s="500"/>
      <c r="B88" s="53" t="s">
        <v>143</v>
      </c>
      <c r="C88" s="12"/>
      <c r="D88" s="12">
        <v>0</v>
      </c>
      <c r="E88" s="12">
        <v>0</v>
      </c>
      <c r="F88" s="12">
        <v>3.32</v>
      </c>
      <c r="G88" s="12">
        <v>0</v>
      </c>
      <c r="H88" s="12">
        <v>2</v>
      </c>
      <c r="I88" s="12">
        <v>0</v>
      </c>
      <c r="J88" s="12">
        <v>0</v>
      </c>
      <c r="K88" s="12">
        <v>0</v>
      </c>
      <c r="L88" s="12">
        <v>0</v>
      </c>
      <c r="M88" s="12">
        <v>0</v>
      </c>
      <c r="N88" s="12">
        <v>0</v>
      </c>
      <c r="O88" s="12">
        <v>0</v>
      </c>
      <c r="P88" s="12"/>
      <c r="Q88" s="12">
        <v>0</v>
      </c>
      <c r="R88" s="12">
        <v>0</v>
      </c>
      <c r="S88" s="12">
        <v>10</v>
      </c>
      <c r="T88" s="12">
        <v>16</v>
      </c>
      <c r="U88" s="12">
        <v>0</v>
      </c>
      <c r="V88" s="12">
        <v>6</v>
      </c>
      <c r="W88" s="12">
        <v>26</v>
      </c>
      <c r="X88" s="12">
        <v>42.67</v>
      </c>
      <c r="Y88" s="12">
        <v>33.25</v>
      </c>
      <c r="Z88" s="12">
        <v>20.67</v>
      </c>
      <c r="AA88" s="12">
        <v>0</v>
      </c>
      <c r="AB88" s="12">
        <v>0</v>
      </c>
      <c r="AC88" s="12"/>
      <c r="AD88" s="12"/>
      <c r="AE88" s="12"/>
      <c r="AF88" s="12"/>
      <c r="AG88" s="12"/>
      <c r="AH88" s="12"/>
      <c r="AI88" s="12"/>
      <c r="AJ88" s="12">
        <v>0</v>
      </c>
      <c r="AK88" s="12">
        <v>0</v>
      </c>
      <c r="AL88" s="12">
        <v>0</v>
      </c>
      <c r="AM88" s="12">
        <v>0</v>
      </c>
      <c r="AN88" s="12">
        <v>0</v>
      </c>
      <c r="AO88" s="12"/>
      <c r="AP88" s="12"/>
    </row>
    <row r="89" spans="1:42">
      <c r="A89" s="500"/>
      <c r="B89" s="53" t="s">
        <v>144</v>
      </c>
      <c r="C89" s="12"/>
      <c r="D89" s="12">
        <v>18.829999999999998</v>
      </c>
      <c r="E89" s="12">
        <v>24.17</v>
      </c>
      <c r="F89" s="12">
        <v>67.25</v>
      </c>
      <c r="G89" s="12">
        <v>0</v>
      </c>
      <c r="H89" s="12">
        <v>103.34</v>
      </c>
      <c r="I89" s="12">
        <v>93.5</v>
      </c>
      <c r="J89" s="12">
        <v>31</v>
      </c>
      <c r="K89" s="12">
        <v>41.5</v>
      </c>
      <c r="L89" s="12">
        <v>9.5</v>
      </c>
      <c r="M89" s="12">
        <v>48</v>
      </c>
      <c r="N89" s="12">
        <v>165.25</v>
      </c>
      <c r="O89" s="12">
        <v>139</v>
      </c>
      <c r="P89" s="12"/>
      <c r="Q89" s="12">
        <v>18.75</v>
      </c>
      <c r="R89" s="12">
        <v>114.25</v>
      </c>
      <c r="S89" s="12">
        <v>87.43</v>
      </c>
      <c r="T89" s="12">
        <v>73.930000000000007</v>
      </c>
      <c r="U89" s="12">
        <v>45.67</v>
      </c>
      <c r="V89" s="12">
        <v>42.75</v>
      </c>
      <c r="W89" s="12">
        <v>15.42</v>
      </c>
      <c r="X89" s="12">
        <v>46.59</v>
      </c>
      <c r="Y89" s="12">
        <v>62.42</v>
      </c>
      <c r="Z89" s="12">
        <v>140.85000000000002</v>
      </c>
      <c r="AA89" s="12">
        <v>20.47</v>
      </c>
      <c r="AB89" s="12">
        <v>59.73</v>
      </c>
      <c r="AC89" s="12"/>
      <c r="AD89" s="12"/>
      <c r="AE89" s="12"/>
      <c r="AF89" s="12"/>
      <c r="AG89" s="12"/>
      <c r="AH89" s="12"/>
      <c r="AI89" s="12"/>
      <c r="AJ89" s="12">
        <v>223.53</v>
      </c>
      <c r="AK89" s="12">
        <v>7.67</v>
      </c>
      <c r="AL89" s="12">
        <v>16</v>
      </c>
      <c r="AM89" s="12">
        <v>10.5</v>
      </c>
      <c r="AN89" s="12">
        <v>6.27</v>
      </c>
      <c r="AO89" s="12"/>
      <c r="AP89" s="12"/>
    </row>
    <row r="90" spans="1:42">
      <c r="A90" s="500"/>
      <c r="B90" s="53" t="s">
        <v>145</v>
      </c>
      <c r="C90" s="12"/>
      <c r="D90" s="12">
        <v>744</v>
      </c>
      <c r="E90" s="12">
        <v>672</v>
      </c>
      <c r="F90" s="12">
        <v>744</v>
      </c>
      <c r="G90" s="12">
        <v>720</v>
      </c>
      <c r="H90" s="12">
        <v>744</v>
      </c>
      <c r="I90" s="12">
        <v>720</v>
      </c>
      <c r="J90" s="12">
        <v>672</v>
      </c>
      <c r="K90" s="12">
        <v>720</v>
      </c>
      <c r="L90" s="12">
        <v>672</v>
      </c>
      <c r="M90" s="12">
        <v>684</v>
      </c>
      <c r="N90" s="12">
        <v>696</v>
      </c>
      <c r="O90" s="12">
        <v>720</v>
      </c>
      <c r="P90" s="12"/>
      <c r="Q90" s="12">
        <v>720</v>
      </c>
      <c r="R90" s="12">
        <v>660</v>
      </c>
      <c r="S90" s="12">
        <v>744</v>
      </c>
      <c r="T90" s="12">
        <v>720</v>
      </c>
      <c r="U90" s="12">
        <v>720</v>
      </c>
      <c r="V90" s="12">
        <v>720</v>
      </c>
      <c r="W90" s="12">
        <v>744</v>
      </c>
      <c r="X90" s="12">
        <v>744</v>
      </c>
      <c r="Y90" s="12">
        <v>720</v>
      </c>
      <c r="Z90" s="12">
        <v>744</v>
      </c>
      <c r="AA90" s="12">
        <v>720</v>
      </c>
      <c r="AB90" s="12">
        <v>744</v>
      </c>
      <c r="AC90" s="12"/>
      <c r="AD90" s="12"/>
      <c r="AE90" s="12"/>
      <c r="AF90" s="12"/>
      <c r="AG90" s="12"/>
      <c r="AH90" s="12"/>
      <c r="AI90" s="12"/>
      <c r="AJ90" s="12">
        <v>744</v>
      </c>
      <c r="AK90" s="12">
        <v>720</v>
      </c>
      <c r="AL90" s="12">
        <v>744</v>
      </c>
      <c r="AM90" s="12">
        <v>720</v>
      </c>
      <c r="AN90" s="12">
        <v>744</v>
      </c>
      <c r="AO90" s="12"/>
      <c r="AP90" s="12"/>
    </row>
    <row r="91" spans="1:42">
      <c r="A91" s="501"/>
      <c r="B91" s="53" t="s">
        <v>146</v>
      </c>
      <c r="C91" s="12"/>
      <c r="D91" s="173">
        <v>27.834527751801527</v>
      </c>
      <c r="E91" s="173">
        <v>48.985778664302586</v>
      </c>
      <c r="F91" s="173">
        <v>32.687588127333711</v>
      </c>
      <c r="G91" s="12">
        <v>0</v>
      </c>
      <c r="H91" s="12">
        <v>68.710986011170917</v>
      </c>
      <c r="I91" s="12">
        <v>62.646550302896188</v>
      </c>
      <c r="J91" s="119">
        <v>46.060698182811869</v>
      </c>
      <c r="K91" s="119">
        <v>51.903389971201122</v>
      </c>
      <c r="L91" s="119">
        <v>35.97558219947777</v>
      </c>
      <c r="M91" s="119">
        <v>44.407069903474259</v>
      </c>
      <c r="N91" s="119">
        <v>58.697635435781429</v>
      </c>
      <c r="O91" s="173">
        <v>52.83137675727756</v>
      </c>
      <c r="P91" s="173"/>
      <c r="Q91" s="173">
        <v>53.902077185424517</v>
      </c>
      <c r="R91" s="173">
        <v>54.228069366734481</v>
      </c>
      <c r="S91" s="173">
        <v>65.20868013789979</v>
      </c>
      <c r="T91" s="164">
        <v>69.944329459032858</v>
      </c>
      <c r="U91" s="164">
        <v>67.949821862579697</v>
      </c>
      <c r="V91" s="164">
        <v>74.687191746351289</v>
      </c>
      <c r="W91" s="164">
        <v>48.99834996763974</v>
      </c>
      <c r="X91" s="164">
        <v>91.19639972305562</v>
      </c>
      <c r="Y91" s="164">
        <v>87.367101977107197</v>
      </c>
      <c r="Z91" s="164">
        <v>66.329501508634522</v>
      </c>
      <c r="AA91" s="164">
        <v>80.293678563097743</v>
      </c>
      <c r="AB91" s="164">
        <v>66.272066256622622</v>
      </c>
      <c r="AC91" s="164"/>
      <c r="AD91" s="164"/>
      <c r="AE91" s="164"/>
      <c r="AF91" s="164"/>
      <c r="AG91" s="164"/>
      <c r="AH91" s="164"/>
      <c r="AI91" s="164"/>
      <c r="AJ91" s="164">
        <v>48.881835691657869</v>
      </c>
      <c r="AK91" s="164">
        <v>34.619999999999997</v>
      </c>
      <c r="AL91" s="164">
        <v>31.36</v>
      </c>
      <c r="AM91" s="164">
        <v>34.269849003933501</v>
      </c>
      <c r="AN91" s="164">
        <v>47.9259201079362</v>
      </c>
      <c r="AO91" s="12"/>
      <c r="AP91" s="12"/>
    </row>
    <row r="92" spans="1:42" ht="16.5" customHeight="1">
      <c r="A92" s="496" t="s">
        <v>162</v>
      </c>
      <c r="B92" s="54" t="s">
        <v>147</v>
      </c>
      <c r="C92" s="8"/>
      <c r="D92" s="8">
        <f>D82</f>
        <v>0.95049731182795705</v>
      </c>
      <c r="E92" s="8">
        <f>E82</f>
        <v>0.927574404761905</v>
      </c>
      <c r="F92" s="8">
        <f>F82</f>
        <v>0.89439516129032204</v>
      </c>
      <c r="G92" s="8">
        <f>G82</f>
        <v>1</v>
      </c>
      <c r="H92" s="8">
        <f t="shared" ref="H92:L92" si="85">+H82</f>
        <v>0.83825268817204301</v>
      </c>
      <c r="I92" s="8">
        <f t="shared" si="85"/>
        <v>0.82847222222222205</v>
      </c>
      <c r="J92" s="8">
        <f t="shared" si="85"/>
        <v>0.93191964285714302</v>
      </c>
      <c r="K92" s="8">
        <f t="shared" si="85"/>
        <v>0.84652777777777777</v>
      </c>
      <c r="L92" s="8">
        <f t="shared" si="85"/>
        <v>0.95784226190476185</v>
      </c>
      <c r="M92" s="8">
        <f>+M82</f>
        <v>0.90497076023391809</v>
      </c>
      <c r="N92" s="8">
        <f t="shared" ref="N92" si="86">+N82</f>
        <v>0.74245689655172409</v>
      </c>
      <c r="O92" s="8">
        <f>O82</f>
        <v>0.80427777777777765</v>
      </c>
      <c r="P92" s="8"/>
      <c r="Q92" s="8">
        <f>Q82</f>
        <v>0.95859722222222232</v>
      </c>
      <c r="R92" s="8">
        <f>R82</f>
        <v>0.78839393939393942</v>
      </c>
      <c r="S92" s="8">
        <f>S82</f>
        <v>0.77495967741935501</v>
      </c>
      <c r="T92" s="8">
        <f t="shared" ref="T92:AB92" si="87">+T82</f>
        <v>0.87509722222222208</v>
      </c>
      <c r="U92" s="8">
        <f t="shared" si="87"/>
        <v>0.91990277777777796</v>
      </c>
      <c r="V92" s="8">
        <f t="shared" si="87"/>
        <v>0.88506944444444402</v>
      </c>
      <c r="W92" s="8">
        <f t="shared" si="87"/>
        <v>0.90870967741935482</v>
      </c>
      <c r="X92" s="8">
        <f t="shared" si="87"/>
        <v>0.8659139784946237</v>
      </c>
      <c r="Y92" s="8">
        <f t="shared" si="87"/>
        <v>0.8532361111111112</v>
      </c>
      <c r="Z92" s="8">
        <f t="shared" si="87"/>
        <v>0.77752688172043027</v>
      </c>
      <c r="AA92" s="8">
        <f t="shared" si="87"/>
        <v>0.97156944444444437</v>
      </c>
      <c r="AB92" s="8">
        <f t="shared" si="87"/>
        <v>0.88678763440860209</v>
      </c>
      <c r="AC92" s="8"/>
      <c r="AD92" s="8"/>
      <c r="AE92" s="8"/>
      <c r="AF92" s="8"/>
      <c r="AG92" s="8"/>
      <c r="AH92" s="8"/>
      <c r="AI92" s="8"/>
      <c r="AJ92" s="8">
        <f t="shared" ref="AJ92" si="88">+AJ82</f>
        <v>0.69907407407407396</v>
      </c>
      <c r="AK92" s="8">
        <f>+AK82</f>
        <v>0.9768</v>
      </c>
      <c r="AL92" s="8">
        <f>+AL82</f>
        <v>0.978494623655914</v>
      </c>
      <c r="AM92" s="8">
        <f t="shared" ref="AM92:AN92" si="89">+AM82</f>
        <v>0.96458333333333302</v>
      </c>
      <c r="AN92" s="8">
        <f t="shared" si="89"/>
        <v>0.97701612903225799</v>
      </c>
      <c r="AO92" s="8"/>
      <c r="AP92" s="8"/>
    </row>
    <row r="93" spans="1:42">
      <c r="A93" s="497"/>
      <c r="B93" s="54" t="s">
        <v>148</v>
      </c>
      <c r="C93" s="8"/>
      <c r="D93" s="8">
        <f>+D87/D90</f>
        <v>2.4193548387096774E-2</v>
      </c>
      <c r="E93" s="8">
        <f>+E87/E90</f>
        <v>3.6458333333333336E-2</v>
      </c>
      <c r="F93" s="8">
        <f>+F87/F90</f>
        <v>1.0752688172043012E-2</v>
      </c>
      <c r="G93" s="8">
        <f>+G87/G90</f>
        <v>0</v>
      </c>
      <c r="H93" s="8">
        <f t="shared" ref="H93:L93" si="90">H87/H90</f>
        <v>2.0161290322580645E-2</v>
      </c>
      <c r="I93" s="8">
        <f t="shared" si="90"/>
        <v>4.1666666666666664E-2</v>
      </c>
      <c r="J93" s="8">
        <f t="shared" si="90"/>
        <v>2.194940476190476E-2</v>
      </c>
      <c r="K93" s="8">
        <f t="shared" si="90"/>
        <v>9.583333333333334E-2</v>
      </c>
      <c r="L93" s="8">
        <f t="shared" si="90"/>
        <v>2.8020833333333332E-2</v>
      </c>
      <c r="M93" s="8">
        <f>M87/M90</f>
        <v>2.4853801169590642E-2</v>
      </c>
      <c r="N93" s="8">
        <f t="shared" ref="N93" si="91">N87/N90</f>
        <v>2.0114942528735632E-2</v>
      </c>
      <c r="O93" s="8">
        <f>+O87/O90</f>
        <v>8.3333333333333332E-3</v>
      </c>
      <c r="P93" s="8"/>
      <c r="Q93" s="8">
        <f t="shared" ref="Q93:AB93" si="92">+Q87/Q90</f>
        <v>1.5361111111111112E-2</v>
      </c>
      <c r="R93" s="8">
        <f t="shared" si="92"/>
        <v>3.8499999999999993E-2</v>
      </c>
      <c r="S93" s="8">
        <f t="shared" si="92"/>
        <v>9.4086021505376344E-2</v>
      </c>
      <c r="T93" s="8">
        <f t="shared" si="92"/>
        <v>0</v>
      </c>
      <c r="U93" s="8">
        <f t="shared" si="92"/>
        <v>1.6666666666666666E-2</v>
      </c>
      <c r="V93" s="8">
        <f t="shared" si="92"/>
        <v>4.7222222222222221E-2</v>
      </c>
      <c r="W93" s="8">
        <f t="shared" si="92"/>
        <v>3.5618279569892476E-2</v>
      </c>
      <c r="X93" s="8">
        <f t="shared" si="92"/>
        <v>1.4112903225806451E-2</v>
      </c>
      <c r="Y93" s="8">
        <f t="shared" si="92"/>
        <v>1.3888888888888888E-2</v>
      </c>
      <c r="Z93" s="8">
        <f t="shared" si="92"/>
        <v>5.3763440860215058E-3</v>
      </c>
      <c r="AA93" s="8">
        <f t="shared" si="92"/>
        <v>0</v>
      </c>
      <c r="AB93" s="8">
        <f t="shared" si="92"/>
        <v>3.2930107526881719E-2</v>
      </c>
      <c r="AC93" s="8"/>
      <c r="AD93" s="8"/>
      <c r="AE93" s="8"/>
      <c r="AF93" s="8"/>
      <c r="AG93" s="8"/>
      <c r="AH93" s="8"/>
      <c r="AI93" s="8"/>
      <c r="AJ93" s="8">
        <f t="shared" ref="AJ93" si="93">+AJ87/AJ90</f>
        <v>0</v>
      </c>
      <c r="AK93" s="8">
        <f>+AK87/AK90</f>
        <v>1.2500000000000001E-2</v>
      </c>
      <c r="AL93" s="8">
        <f>+AL87/AL90</f>
        <v>0</v>
      </c>
      <c r="AM93" s="8">
        <f t="shared" ref="AM93:AN93" si="94">+AM87/AM90</f>
        <v>2.0833333333333332E-2</v>
      </c>
      <c r="AN93" s="8">
        <f t="shared" si="94"/>
        <v>1.4556451612903226E-2</v>
      </c>
      <c r="AO93" s="8"/>
      <c r="AP93" s="8"/>
    </row>
    <row r="94" spans="1:42">
      <c r="A94" s="497"/>
      <c r="B94" s="54" t="s">
        <v>149</v>
      </c>
      <c r="C94" s="8"/>
      <c r="D94" s="8">
        <f>+D88/D90</f>
        <v>0</v>
      </c>
      <c r="E94" s="8">
        <f>+E88/E90</f>
        <v>0</v>
      </c>
      <c r="F94" s="8">
        <f>+F88/F90</f>
        <v>4.4623655913978494E-3</v>
      </c>
      <c r="G94" s="8">
        <f>+G88/G90</f>
        <v>0</v>
      </c>
      <c r="H94" s="8">
        <f t="shared" ref="H94:L94" si="95">H88/H90</f>
        <v>2.6881720430107529E-3</v>
      </c>
      <c r="I94" s="8">
        <f t="shared" si="95"/>
        <v>0</v>
      </c>
      <c r="J94" s="8">
        <f t="shared" si="95"/>
        <v>0</v>
      </c>
      <c r="K94" s="8">
        <f t="shared" si="95"/>
        <v>0</v>
      </c>
      <c r="L94" s="8">
        <f t="shared" si="95"/>
        <v>0</v>
      </c>
      <c r="M94" s="8">
        <f>M88/M90</f>
        <v>0</v>
      </c>
      <c r="N94" s="8">
        <f t="shared" ref="N94" si="96">N88/N90</f>
        <v>0</v>
      </c>
      <c r="O94" s="8">
        <f>+O88/O90</f>
        <v>0</v>
      </c>
      <c r="P94" s="8"/>
      <c r="Q94" s="8">
        <f t="shared" ref="Q94:AB94" si="97">+Q88/Q90</f>
        <v>0</v>
      </c>
      <c r="R94" s="8">
        <f t="shared" si="97"/>
        <v>0</v>
      </c>
      <c r="S94" s="8">
        <f t="shared" si="97"/>
        <v>1.3440860215053764E-2</v>
      </c>
      <c r="T94" s="8">
        <f t="shared" si="97"/>
        <v>2.2222222222222223E-2</v>
      </c>
      <c r="U94" s="8">
        <f t="shared" si="97"/>
        <v>0</v>
      </c>
      <c r="V94" s="8">
        <f t="shared" si="97"/>
        <v>8.3333333333333332E-3</v>
      </c>
      <c r="W94" s="8">
        <f t="shared" si="97"/>
        <v>3.4946236559139782E-2</v>
      </c>
      <c r="X94" s="8">
        <f t="shared" si="97"/>
        <v>5.7352150537634414E-2</v>
      </c>
      <c r="Y94" s="8">
        <f t="shared" si="97"/>
        <v>4.6180555555555558E-2</v>
      </c>
      <c r="Z94" s="8">
        <f t="shared" si="97"/>
        <v>2.7782258064516133E-2</v>
      </c>
      <c r="AA94" s="8">
        <f t="shared" si="97"/>
        <v>0</v>
      </c>
      <c r="AB94" s="8">
        <f t="shared" si="97"/>
        <v>0</v>
      </c>
      <c r="AC94" s="8"/>
      <c r="AD94" s="8"/>
      <c r="AE94" s="8"/>
      <c r="AF94" s="8"/>
      <c r="AG94" s="8"/>
      <c r="AH94" s="8"/>
      <c r="AI94" s="8"/>
      <c r="AJ94" s="8">
        <f t="shared" ref="AJ94" si="98">+AJ88/AJ90</f>
        <v>0</v>
      </c>
      <c r="AK94" s="8">
        <f>+AK88/AK90</f>
        <v>0</v>
      </c>
      <c r="AL94" s="8">
        <f>+AL88/AL90</f>
        <v>0</v>
      </c>
      <c r="AM94" s="8">
        <f t="shared" ref="AM94:AN94" si="99">+AM88/AM90</f>
        <v>0</v>
      </c>
      <c r="AN94" s="8">
        <f t="shared" si="99"/>
        <v>0</v>
      </c>
      <c r="AO94" s="8"/>
      <c r="AP94" s="8"/>
    </row>
    <row r="95" spans="1:42">
      <c r="A95" s="497"/>
      <c r="B95" s="54" t="s">
        <v>150</v>
      </c>
      <c r="C95" s="8"/>
      <c r="D95" s="8">
        <f>+D89/D90</f>
        <v>2.5309139784946234E-2</v>
      </c>
      <c r="E95" s="8">
        <f>+E89/E90</f>
        <v>3.5967261904761905E-2</v>
      </c>
      <c r="F95" s="8">
        <f>+F89/F90</f>
        <v>9.0389784946236562E-2</v>
      </c>
      <c r="G95" s="8">
        <f>+G89/G90</f>
        <v>0</v>
      </c>
      <c r="H95" s="8">
        <f t="shared" ref="H95:L95" si="100">H89/H90</f>
        <v>0.13889784946236561</v>
      </c>
      <c r="I95" s="8">
        <f t="shared" si="100"/>
        <v>0.12986111111111112</v>
      </c>
      <c r="J95" s="8">
        <f t="shared" si="100"/>
        <v>4.6130952380952384E-2</v>
      </c>
      <c r="K95" s="8">
        <f t="shared" si="100"/>
        <v>5.7638888888888892E-2</v>
      </c>
      <c r="L95" s="8">
        <f t="shared" si="100"/>
        <v>1.4136904761904762E-2</v>
      </c>
      <c r="M95" s="8">
        <f>M89/M90</f>
        <v>7.0175438596491224E-2</v>
      </c>
      <c r="N95" s="8">
        <f t="shared" ref="N95" si="101">N89/N90</f>
        <v>0.23742816091954022</v>
      </c>
      <c r="O95" s="8">
        <f>+O89/O90</f>
        <v>0.19305555555555556</v>
      </c>
      <c r="P95" s="8"/>
      <c r="Q95" s="8">
        <f t="shared" ref="Q95:AB95" si="102">+Q89/Q90</f>
        <v>2.6041666666666668E-2</v>
      </c>
      <c r="R95" s="8">
        <f t="shared" si="102"/>
        <v>0.1731060606060606</v>
      </c>
      <c r="S95" s="8">
        <f t="shared" si="102"/>
        <v>0.11751344086021506</v>
      </c>
      <c r="T95" s="8">
        <f t="shared" si="102"/>
        <v>0.10268055555555557</v>
      </c>
      <c r="U95" s="8">
        <f t="shared" si="102"/>
        <v>6.3430555555555559E-2</v>
      </c>
      <c r="V95" s="8">
        <f t="shared" si="102"/>
        <v>5.9374999999999997E-2</v>
      </c>
      <c r="W95" s="8">
        <f t="shared" si="102"/>
        <v>2.0725806451612903E-2</v>
      </c>
      <c r="X95" s="8">
        <f t="shared" si="102"/>
        <v>6.2620967741935485E-2</v>
      </c>
      <c r="Y95" s="8">
        <f t="shared" si="102"/>
        <v>8.6694444444444449E-2</v>
      </c>
      <c r="Z95" s="8">
        <f t="shared" si="102"/>
        <v>0.1893145161290323</v>
      </c>
      <c r="AA95" s="8">
        <f t="shared" si="102"/>
        <v>2.8430555555555553E-2</v>
      </c>
      <c r="AB95" s="8">
        <f t="shared" si="102"/>
        <v>8.0282258064516124E-2</v>
      </c>
      <c r="AC95" s="8"/>
      <c r="AD95" s="8"/>
      <c r="AE95" s="8"/>
      <c r="AF95" s="8"/>
      <c r="AG95" s="8"/>
      <c r="AH95" s="8"/>
      <c r="AI95" s="8"/>
      <c r="AJ95" s="8">
        <f t="shared" ref="AJ95" si="103">+AJ89/AJ90</f>
        <v>0.30044354838709675</v>
      </c>
      <c r="AK95" s="8">
        <f>+AK89/AK90</f>
        <v>1.0652777777777778E-2</v>
      </c>
      <c r="AL95" s="8">
        <f>+AL89/AL90</f>
        <v>2.1505376344086023E-2</v>
      </c>
      <c r="AM95" s="8">
        <f t="shared" ref="AM95:AN95" si="104">+AM89/AM90</f>
        <v>1.4583333333333334E-2</v>
      </c>
      <c r="AN95" s="8">
        <f t="shared" si="104"/>
        <v>8.427419354838709E-3</v>
      </c>
      <c r="AO95" s="8"/>
      <c r="AP95" s="8"/>
    </row>
    <row r="96" spans="1:42">
      <c r="A96" s="498"/>
      <c r="B96" s="54" t="s">
        <v>60</v>
      </c>
      <c r="C96" s="9"/>
      <c r="D96" s="9">
        <f t="shared" ref="D96:L96" si="105">SUM(D92:D95)</f>
        <v>1</v>
      </c>
      <c r="E96" s="9">
        <f t="shared" si="105"/>
        <v>1.0000000000000002</v>
      </c>
      <c r="F96" s="9">
        <f t="shared" si="105"/>
        <v>0.99999999999999956</v>
      </c>
      <c r="G96" s="9">
        <f t="shared" si="105"/>
        <v>1</v>
      </c>
      <c r="H96" s="9">
        <f t="shared" si="105"/>
        <v>1</v>
      </c>
      <c r="I96" s="9">
        <f t="shared" si="105"/>
        <v>0.99999999999999978</v>
      </c>
      <c r="J96" s="9">
        <f t="shared" si="105"/>
        <v>1.0000000000000002</v>
      </c>
      <c r="K96" s="9">
        <f t="shared" si="105"/>
        <v>1</v>
      </c>
      <c r="L96" s="9">
        <f t="shared" si="105"/>
        <v>1</v>
      </c>
      <c r="M96" s="9">
        <f>SUM(M92:M95)</f>
        <v>1</v>
      </c>
      <c r="N96" s="9">
        <f t="shared" ref="N96:O96" si="106">SUM(N92:N95)</f>
        <v>0.99999999999999989</v>
      </c>
      <c r="O96" s="9">
        <f t="shared" si="106"/>
        <v>1.0056666666666665</v>
      </c>
      <c r="P96" s="9"/>
      <c r="Q96" s="9">
        <f t="shared" ref="Q96:AB96" si="107">SUM(Q92:Q95)</f>
        <v>1.0000000000000002</v>
      </c>
      <c r="R96" s="9">
        <f t="shared" si="107"/>
        <v>1</v>
      </c>
      <c r="S96" s="9">
        <f t="shared" si="107"/>
        <v>1.0000000000000002</v>
      </c>
      <c r="T96" s="9">
        <f t="shared" si="107"/>
        <v>0.99999999999999989</v>
      </c>
      <c r="U96" s="9">
        <f t="shared" si="107"/>
        <v>1.0000000000000002</v>
      </c>
      <c r="V96" s="9">
        <f t="shared" si="107"/>
        <v>0.99999999999999956</v>
      </c>
      <c r="W96" s="9">
        <f t="shared" si="107"/>
        <v>1</v>
      </c>
      <c r="X96" s="9">
        <f t="shared" si="107"/>
        <v>1</v>
      </c>
      <c r="Y96" s="9">
        <f t="shared" si="107"/>
        <v>1</v>
      </c>
      <c r="Z96" s="9">
        <f t="shared" si="107"/>
        <v>1.0000000000000002</v>
      </c>
      <c r="AA96" s="9">
        <f t="shared" si="107"/>
        <v>0.99999999999999989</v>
      </c>
      <c r="AB96" s="9">
        <f t="shared" si="107"/>
        <v>1</v>
      </c>
      <c r="AC96" s="9"/>
      <c r="AD96" s="9"/>
      <c r="AE96" s="9"/>
      <c r="AF96" s="9"/>
      <c r="AG96" s="9"/>
      <c r="AH96" s="9"/>
      <c r="AI96" s="9"/>
      <c r="AJ96" s="9">
        <f t="shared" ref="AJ96" si="108">SUM(AJ92:AJ95)</f>
        <v>0.99951762246117071</v>
      </c>
      <c r="AK96" s="9">
        <f>SUM(AK92:AK95)</f>
        <v>0.99995277777777769</v>
      </c>
      <c r="AL96" s="9">
        <f>SUM(AL92:AL95)</f>
        <v>1</v>
      </c>
      <c r="AM96" s="9">
        <f t="shared" ref="AM96:AN96" si="109">SUM(AM92:AM95)</f>
        <v>0.99999999999999967</v>
      </c>
      <c r="AN96" s="9">
        <f t="shared" si="109"/>
        <v>0.99999999999999989</v>
      </c>
      <c r="AO96" s="9"/>
      <c r="AP96" s="9"/>
    </row>
    <row r="97" spans="1:42" ht="15.6">
      <c r="A97" s="33" t="s">
        <v>69</v>
      </c>
      <c r="B97" s="35"/>
      <c r="C97" s="32" t="s">
        <v>167</v>
      </c>
      <c r="D97" s="237">
        <v>44197</v>
      </c>
      <c r="E97" s="237">
        <v>44228</v>
      </c>
      <c r="F97" s="237">
        <v>44256</v>
      </c>
      <c r="G97" s="237">
        <v>44287</v>
      </c>
      <c r="H97" s="237">
        <v>44317</v>
      </c>
      <c r="I97" s="237">
        <v>44348</v>
      </c>
      <c r="J97" s="237">
        <v>44378</v>
      </c>
      <c r="K97" s="237">
        <v>44409</v>
      </c>
      <c r="L97" s="237">
        <v>44440</v>
      </c>
      <c r="M97" s="237">
        <v>44470</v>
      </c>
      <c r="N97" s="237">
        <v>44501</v>
      </c>
      <c r="O97" s="237">
        <v>44531</v>
      </c>
      <c r="P97" s="237" t="s">
        <v>229</v>
      </c>
      <c r="Q97" s="237">
        <v>44562</v>
      </c>
      <c r="R97" s="237">
        <v>44593</v>
      </c>
      <c r="S97" s="237">
        <v>44621</v>
      </c>
      <c r="T97" s="237">
        <v>44652</v>
      </c>
      <c r="U97" s="237">
        <v>44682</v>
      </c>
      <c r="V97" s="237">
        <v>44713</v>
      </c>
      <c r="W97" s="237">
        <v>44743</v>
      </c>
      <c r="X97" s="237">
        <v>44774</v>
      </c>
      <c r="Y97" s="237">
        <v>44805</v>
      </c>
      <c r="Z97" s="237">
        <v>44835</v>
      </c>
      <c r="AA97" s="237">
        <v>44866</v>
      </c>
      <c r="AB97" s="237">
        <v>44896</v>
      </c>
      <c r="AC97" s="237">
        <v>44927</v>
      </c>
      <c r="AD97" s="237">
        <v>44958</v>
      </c>
      <c r="AE97" s="237">
        <v>44986</v>
      </c>
      <c r="AF97" s="237">
        <v>45017</v>
      </c>
      <c r="AG97" s="237">
        <v>45047</v>
      </c>
      <c r="AH97" s="237">
        <v>45078</v>
      </c>
      <c r="AI97" s="237">
        <v>45108</v>
      </c>
      <c r="AJ97" s="237">
        <v>45139</v>
      </c>
      <c r="AK97" s="237">
        <v>45170</v>
      </c>
      <c r="AL97" s="237">
        <v>45200</v>
      </c>
      <c r="AM97" s="237">
        <v>45231</v>
      </c>
      <c r="AN97" s="237">
        <v>45231</v>
      </c>
      <c r="AO97" s="32" t="s">
        <v>311</v>
      </c>
      <c r="AP97" s="34" t="s">
        <v>119</v>
      </c>
    </row>
    <row r="98" spans="1:42">
      <c r="A98" s="502" t="s">
        <v>20</v>
      </c>
      <c r="B98" s="51" t="s">
        <v>84</v>
      </c>
      <c r="C98" s="4">
        <v>0.72093000000000007</v>
      </c>
      <c r="D98" s="4">
        <f>+AVERAGE(D50,D34,D2,D66)</f>
        <v>0.80821236559139775</v>
      </c>
      <c r="E98" s="4">
        <f t="shared" ref="E98:O98" si="110">+AVERAGE(E66,E50,E34,E18)</f>
        <v>0.86749404761904703</v>
      </c>
      <c r="F98" s="4">
        <f t="shared" si="110"/>
        <v>0.86397513440860196</v>
      </c>
      <c r="G98" s="4">
        <f t="shared" si="110"/>
        <v>0.9930555555555558</v>
      </c>
      <c r="H98" s="4">
        <f t="shared" si="110"/>
        <v>0.650497311827957</v>
      </c>
      <c r="I98" s="4">
        <f t="shared" si="110"/>
        <v>0.63632291666666674</v>
      </c>
      <c r="J98" s="4">
        <f t="shared" si="110"/>
        <v>0.79481026785714293</v>
      </c>
      <c r="K98" s="3">
        <f t="shared" si="110"/>
        <v>0.81463194444444442</v>
      </c>
      <c r="L98" s="3">
        <f t="shared" si="110"/>
        <v>0.83522321428571422</v>
      </c>
      <c r="M98" s="3">
        <f t="shared" si="110"/>
        <v>0.85380847953216388</v>
      </c>
      <c r="N98" s="4">
        <f t="shared" si="110"/>
        <v>0.73733836206896552</v>
      </c>
      <c r="O98" s="4">
        <f t="shared" si="110"/>
        <v>0.83972916666666653</v>
      </c>
      <c r="P98" s="4">
        <v>0.76848550440561525</v>
      </c>
      <c r="Q98" s="4">
        <f t="shared" ref="Q98:AI98" si="111">+AVERAGE(Q66,Q50,Q34,Q18)</f>
        <v>0.8363194444444445</v>
      </c>
      <c r="R98" s="4">
        <f t="shared" si="111"/>
        <v>0.74991666666666668</v>
      </c>
      <c r="S98" s="4">
        <f t="shared" si="111"/>
        <v>0.64873655913978501</v>
      </c>
      <c r="T98" s="4">
        <f t="shared" si="111"/>
        <v>0.77962500000000001</v>
      </c>
      <c r="U98" s="4">
        <f t="shared" si="111"/>
        <v>0.83909027777777789</v>
      </c>
      <c r="V98" s="4">
        <f t="shared" si="111"/>
        <v>0.72971527777777778</v>
      </c>
      <c r="W98" s="4">
        <f t="shared" si="111"/>
        <v>0.79689852150537632</v>
      </c>
      <c r="X98" s="4">
        <f t="shared" si="111"/>
        <v>0.80552419354838722</v>
      </c>
      <c r="Y98" s="4">
        <f t="shared" si="111"/>
        <v>0.66183333333333338</v>
      </c>
      <c r="Z98" s="4">
        <f t="shared" si="111"/>
        <v>0.60721102150537642</v>
      </c>
      <c r="AA98" s="4">
        <f t="shared" si="111"/>
        <v>0.88969097222222215</v>
      </c>
      <c r="AB98" s="4">
        <f t="shared" si="111"/>
        <v>0.8772647849462365</v>
      </c>
      <c r="AC98" s="4">
        <f t="shared" si="111"/>
        <v>0.68768145161290328</v>
      </c>
      <c r="AD98" s="4">
        <f t="shared" si="111"/>
        <v>0.76555803571428582</v>
      </c>
      <c r="AE98" s="4">
        <f t="shared" si="111"/>
        <v>0.65741599462365596</v>
      </c>
      <c r="AF98" s="4">
        <f t="shared" si="111"/>
        <v>0.66322569444444446</v>
      </c>
      <c r="AG98" s="4">
        <f t="shared" si="111"/>
        <v>0.81093077956989257</v>
      </c>
      <c r="AH98" s="4">
        <f t="shared" si="111"/>
        <v>0.88645138888888897</v>
      </c>
      <c r="AI98" s="4">
        <f t="shared" si="111"/>
        <v>0.84572580645161288</v>
      </c>
      <c r="AJ98" s="4">
        <f t="shared" ref="AJ98:AK101" si="112">+AVERAGE(AJ66,AJ50,AJ34,AJ18,AJ82)</f>
        <v>0.79456481481481478</v>
      </c>
      <c r="AK98" s="4">
        <f t="shared" si="112"/>
        <v>0.90113500000000002</v>
      </c>
      <c r="AL98" s="4">
        <f t="shared" ref="AL98:AM98" si="113">+AVERAGE(AL66,AL50,AL34,AL18,AL82)</f>
        <v>0.91984139784946239</v>
      </c>
      <c r="AM98" s="4">
        <f t="shared" si="113"/>
        <v>0.85620277777777765</v>
      </c>
      <c r="AN98" s="4">
        <f t="shared" ref="AN98" si="114">+AVERAGE(AN66,AN50,AN34,AN18,AN82)</f>
        <v>0.84445075268817116</v>
      </c>
      <c r="AO98" s="4">
        <f>AVERAGE(AC98:AN98)</f>
        <v>0.80276532453632587</v>
      </c>
      <c r="AP98" s="4">
        <v>0.85</v>
      </c>
    </row>
    <row r="99" spans="1:42">
      <c r="A99" s="503"/>
      <c r="B99" s="51" t="s">
        <v>141</v>
      </c>
      <c r="C99" s="4">
        <v>0.17244055555555557</v>
      </c>
      <c r="D99" s="4">
        <f>+AVERAGE(D51,D35,D67,D3)</f>
        <v>5.8573592947568233E-2</v>
      </c>
      <c r="E99" s="4">
        <f t="shared" ref="E99:I101" si="115">+AVERAGE(E67,E51,E35,E19,E2)</f>
        <v>5.9182962372216694E-2</v>
      </c>
      <c r="F99" s="4">
        <f t="shared" si="115"/>
        <v>4.2342276993637198E-2</v>
      </c>
      <c r="G99" s="4">
        <f t="shared" si="115"/>
        <v>5.0672160240095602E-3</v>
      </c>
      <c r="H99" s="4">
        <f t="shared" si="115"/>
        <v>5.7451513341238783E-2</v>
      </c>
      <c r="I99" s="4">
        <f t="shared" si="115"/>
        <v>7.4446459784223956E-2</v>
      </c>
      <c r="J99" s="4">
        <f t="shared" ref="J99:O101" si="116">+AVERAGE(J67,J51,J35,J19)</f>
        <v>6.7121752257130129E-2</v>
      </c>
      <c r="K99" s="3">
        <f t="shared" si="116"/>
        <v>6.5655049683694705E-2</v>
      </c>
      <c r="L99" s="3">
        <f t="shared" si="116"/>
        <v>5.8440043083268271E-2</v>
      </c>
      <c r="M99" s="3">
        <f t="shared" si="116"/>
        <v>5.6286128349398203E-2</v>
      </c>
      <c r="N99" s="4">
        <f t="shared" si="116"/>
        <v>8.0750229516220406E-2</v>
      </c>
      <c r="O99" s="4">
        <f t="shared" si="116"/>
        <v>6.32275411669979E-2</v>
      </c>
      <c r="P99" s="4">
        <v>7.0853277931318293E-2</v>
      </c>
      <c r="Q99" s="4">
        <f t="shared" ref="Q99:AI99" si="117">+AVERAGE(Q67,Q51,Q35,Q19)</f>
        <v>5.843462757327194E-2</v>
      </c>
      <c r="R99" s="4">
        <f t="shared" si="117"/>
        <v>7.5788885423878474E-2</v>
      </c>
      <c r="S99" s="4">
        <f t="shared" si="117"/>
        <v>7.7605752115009821E-2</v>
      </c>
      <c r="T99" s="4">
        <f t="shared" si="117"/>
        <v>7.6518151826822298E-2</v>
      </c>
      <c r="U99" s="4">
        <f t="shared" si="117"/>
        <v>6.8794637538351661E-2</v>
      </c>
      <c r="V99" s="4">
        <f t="shared" si="117"/>
        <v>7.8881215877279989E-2</v>
      </c>
      <c r="W99" s="4">
        <f t="shared" si="117"/>
        <v>7.2678556033895073E-2</v>
      </c>
      <c r="X99" s="4">
        <f t="shared" si="117"/>
        <v>8.0717325517099259E-2</v>
      </c>
      <c r="Y99" s="4">
        <f t="shared" si="117"/>
        <v>8.0802021985547937E-2</v>
      </c>
      <c r="Z99" s="4">
        <f t="shared" si="117"/>
        <v>6.2580293327953493E-2</v>
      </c>
      <c r="AA99" s="4">
        <f t="shared" si="117"/>
        <v>6.5764320616671132E-2</v>
      </c>
      <c r="AB99" s="4">
        <f t="shared" si="117"/>
        <v>5.1673547340038539E-2</v>
      </c>
      <c r="AC99" s="4">
        <f t="shared" si="117"/>
        <v>4.7259296884860698E-2</v>
      </c>
      <c r="AD99" s="4">
        <f t="shared" si="117"/>
        <v>6.0978611409135547E-2</v>
      </c>
      <c r="AE99" s="4">
        <f t="shared" si="117"/>
        <v>6.9020581706125031E-2</v>
      </c>
      <c r="AF99" s="4">
        <f t="shared" si="117"/>
        <v>5.9571932064113542E-2</v>
      </c>
      <c r="AG99" s="4">
        <f t="shared" si="117"/>
        <v>7.4167884523918148E-2</v>
      </c>
      <c r="AH99" s="4">
        <f t="shared" si="117"/>
        <v>6.8813728551269812E-2</v>
      </c>
      <c r="AI99" s="4">
        <f t="shared" si="117"/>
        <v>6.1259250049127162E-2</v>
      </c>
      <c r="AJ99" s="4">
        <f t="shared" si="112"/>
        <v>7.409271673645991E-2</v>
      </c>
      <c r="AK99" s="4">
        <f t="shared" si="112"/>
        <v>5.0682095064026045E-2</v>
      </c>
      <c r="AL99" s="4">
        <f t="shared" ref="AL99:AM99" si="118">+AVERAGE(AL67,AL51,AL35,AL19,AL83)</f>
        <v>4.1416631167543017E-2</v>
      </c>
      <c r="AM99" s="4">
        <f t="shared" si="118"/>
        <v>0.1369088653820637</v>
      </c>
      <c r="AN99" s="4">
        <f t="shared" ref="AN99" si="119">+AVERAGE(AN67,AN51,AN35,AN19,AN83)</f>
        <v>5.6251566707798614E-2</v>
      </c>
      <c r="AO99" s="4">
        <f>AVERAGE(AC99:AN99)</f>
        <v>6.6701930020536773E-2</v>
      </c>
      <c r="AP99" s="4">
        <v>0.2</v>
      </c>
    </row>
    <row r="100" spans="1:42">
      <c r="A100" s="503"/>
      <c r="B100" s="51" t="s">
        <v>18</v>
      </c>
      <c r="C100" s="5">
        <v>4.4126209150326803</v>
      </c>
      <c r="D100" s="97">
        <f>+AVERAGE(D52,D36,D68,D4)</f>
        <v>1.6986264626846834</v>
      </c>
      <c r="E100" s="97">
        <f t="shared" si="115"/>
        <v>3.3841762977488052</v>
      </c>
      <c r="F100" s="97">
        <f t="shared" si="115"/>
        <v>2.2958299504901594</v>
      </c>
      <c r="G100" s="97">
        <f t="shared" si="115"/>
        <v>3.6194838390206296</v>
      </c>
      <c r="H100" s="97">
        <f t="shared" si="115"/>
        <v>2.7814103216151875</v>
      </c>
      <c r="I100" s="97">
        <f t="shared" si="115"/>
        <v>3.3932375425030057</v>
      </c>
      <c r="J100" s="97">
        <f t="shared" si="116"/>
        <v>2.8508650288570356</v>
      </c>
      <c r="K100" s="97">
        <f t="shared" si="116"/>
        <v>2.8372385650502014</v>
      </c>
      <c r="L100" s="97">
        <f t="shared" si="116"/>
        <v>4.9054388406849192</v>
      </c>
      <c r="M100" s="97">
        <f t="shared" si="116"/>
        <v>2.6022008400990999</v>
      </c>
      <c r="N100" s="97">
        <f t="shared" si="116"/>
        <v>7.0341671239152586</v>
      </c>
      <c r="O100" s="97">
        <f t="shared" si="116"/>
        <v>2.8183891776100154</v>
      </c>
      <c r="P100" s="97">
        <v>4.0087869876484543</v>
      </c>
      <c r="Q100" s="97">
        <f t="shared" ref="Q100:AI100" si="120">+AVERAGE(Q68,Q52,Q36,Q20)</f>
        <v>3.0160533403847607</v>
      </c>
      <c r="R100" s="97">
        <f t="shared" si="120"/>
        <v>3.2934766414982066</v>
      </c>
      <c r="S100" s="97">
        <f t="shared" si="120"/>
        <v>2.2954508613846203</v>
      </c>
      <c r="T100" s="97">
        <f t="shared" si="120"/>
        <v>3.0198630947314871</v>
      </c>
      <c r="U100" s="97">
        <f t="shared" si="120"/>
        <v>3.1717934775755858</v>
      </c>
      <c r="V100" s="97">
        <f t="shared" si="120"/>
        <v>3.1415234143432325</v>
      </c>
      <c r="W100" s="97">
        <f t="shared" si="120"/>
        <v>4.5431394634674227</v>
      </c>
      <c r="X100" s="97">
        <f t="shared" si="120"/>
        <v>7.3327041753440598</v>
      </c>
      <c r="Y100" s="97">
        <f t="shared" si="120"/>
        <v>3.799038885275726</v>
      </c>
      <c r="Z100" s="97">
        <f t="shared" si="120"/>
        <v>3.5982637136953337</v>
      </c>
      <c r="AA100" s="97">
        <f t="shared" si="120"/>
        <v>8.3614555545078613</v>
      </c>
      <c r="AB100" s="97">
        <f t="shared" si="120"/>
        <v>2.5326812295731589</v>
      </c>
      <c r="AC100" s="97">
        <f t="shared" si="120"/>
        <v>2.5538554708583341</v>
      </c>
      <c r="AD100" s="97">
        <f t="shared" si="120"/>
        <v>2.7884684397520534</v>
      </c>
      <c r="AE100" s="97">
        <f t="shared" si="120"/>
        <v>3.1908516254044788</v>
      </c>
      <c r="AF100" s="97">
        <f t="shared" si="120"/>
        <v>3.5301144574323784</v>
      </c>
      <c r="AG100" s="97">
        <f t="shared" si="120"/>
        <v>3.6263995741339801</v>
      </c>
      <c r="AH100" s="97">
        <f t="shared" si="120"/>
        <v>3.6495513566396727</v>
      </c>
      <c r="AI100" s="97">
        <f t="shared" si="120"/>
        <v>2.7750494162681707</v>
      </c>
      <c r="AJ100" s="97">
        <f t="shared" si="112"/>
        <v>5.3377467217086876</v>
      </c>
      <c r="AK100" s="97">
        <f t="shared" si="112"/>
        <v>3.4815927852616939</v>
      </c>
      <c r="AL100" s="97">
        <f t="shared" ref="AL100:AM100" si="121">+AVERAGE(AL68,AL52,AL36,AL20,AL84)</f>
        <v>2.9196557470726558</v>
      </c>
      <c r="AM100" s="97">
        <f t="shared" si="121"/>
        <v>3.5304349034313502</v>
      </c>
      <c r="AN100" s="97">
        <f t="shared" ref="AN100" si="122">+AVERAGE(AN68,AN52,AN36,AN20,AN84)</f>
        <v>2.9972015565725343</v>
      </c>
      <c r="AO100" s="5">
        <f>AVERAGE(AC100:AN100)</f>
        <v>3.3650768378779987</v>
      </c>
      <c r="AP100" s="97">
        <v>20</v>
      </c>
    </row>
    <row r="101" spans="1:42" customFormat="1">
      <c r="A101" s="504"/>
      <c r="B101" s="51" t="s">
        <v>19</v>
      </c>
      <c r="C101" s="5">
        <v>29.369877450980397</v>
      </c>
      <c r="D101" s="97">
        <f>+AVERAGE(D69,D53,D37,D5)</f>
        <v>9.9990681818181812</v>
      </c>
      <c r="E101" s="97">
        <f t="shared" si="115"/>
        <v>4.4522491638795989</v>
      </c>
      <c r="F101" s="97">
        <f t="shared" si="115"/>
        <v>8.6493239260739259</v>
      </c>
      <c r="G101" s="97">
        <f t="shared" si="115"/>
        <v>4.3550000000000004</v>
      </c>
      <c r="H101" s="97">
        <f t="shared" si="115"/>
        <v>91.06849389097745</v>
      </c>
      <c r="I101" s="97">
        <f t="shared" si="115"/>
        <v>176.12656250000001</v>
      </c>
      <c r="J101" s="97">
        <f t="shared" si="116"/>
        <v>8.3037023809523802</v>
      </c>
      <c r="K101" s="97">
        <f t="shared" si="116"/>
        <v>6.9140135732323236</v>
      </c>
      <c r="L101" s="97">
        <f t="shared" si="116"/>
        <v>10.332083333333333</v>
      </c>
      <c r="M101" s="97">
        <f t="shared" si="116"/>
        <v>7.0373958333333331</v>
      </c>
      <c r="N101" s="97">
        <f t="shared" si="116"/>
        <v>28.399938186813188</v>
      </c>
      <c r="O101" s="97">
        <f t="shared" si="116"/>
        <v>8.1380000000000017</v>
      </c>
      <c r="P101" s="97">
        <v>20.763072103709725</v>
      </c>
      <c r="Q101" s="97">
        <f t="shared" ref="Q101:AI101" si="123">+AVERAGE(Q69,Q53,Q37,Q21)</f>
        <v>8.2310241841491845</v>
      </c>
      <c r="R101" s="97">
        <f t="shared" si="123"/>
        <v>10.823654082845259</v>
      </c>
      <c r="S101" s="97">
        <f t="shared" si="123"/>
        <v>24.462332251082252</v>
      </c>
      <c r="T101" s="97">
        <f t="shared" si="123"/>
        <v>9.3224261338077135</v>
      </c>
      <c r="U101" s="97">
        <f t="shared" si="123"/>
        <v>5.6137677426739927</v>
      </c>
      <c r="V101" s="97">
        <f t="shared" si="123"/>
        <v>15.628219246031746</v>
      </c>
      <c r="W101" s="97">
        <f t="shared" si="123"/>
        <v>8.23497132034632</v>
      </c>
      <c r="X101" s="97">
        <f t="shared" si="123"/>
        <v>10.672761904761906</v>
      </c>
      <c r="Y101" s="97">
        <f t="shared" si="123"/>
        <v>75.411795263559966</v>
      </c>
      <c r="Z101" s="97">
        <f t="shared" si="123"/>
        <v>68.659030339408488</v>
      </c>
      <c r="AA101" s="97">
        <f t="shared" si="123"/>
        <v>5.9902825011246064</v>
      </c>
      <c r="AB101" s="97">
        <f t="shared" si="123"/>
        <v>6.1066002747252739</v>
      </c>
      <c r="AC101" s="97">
        <f t="shared" si="123"/>
        <v>34.312382478632479</v>
      </c>
      <c r="AD101" s="97">
        <f t="shared" si="123"/>
        <v>14.577591783216782</v>
      </c>
      <c r="AE101" s="97">
        <f t="shared" si="123"/>
        <v>49.433866199589886</v>
      </c>
      <c r="AF101" s="97">
        <f t="shared" si="123"/>
        <v>64.136480158730166</v>
      </c>
      <c r="AG101" s="97">
        <f t="shared" si="123"/>
        <v>7.4251001082251076</v>
      </c>
      <c r="AH101" s="97">
        <f t="shared" si="123"/>
        <v>5.6890224358974359</v>
      </c>
      <c r="AI101" s="97">
        <f t="shared" si="123"/>
        <v>8.0193809523809527</v>
      </c>
      <c r="AJ101" s="97">
        <f t="shared" si="112"/>
        <v>18.117733333333334</v>
      </c>
      <c r="AK101" s="97">
        <f t="shared" si="112"/>
        <v>3.8737454545454542</v>
      </c>
      <c r="AL101" s="97">
        <f t="shared" ref="AL101:AM101" si="124">+AVERAGE(AL69,AL53,AL37,AL21,AL85)</f>
        <v>4.198837606837607</v>
      </c>
      <c r="AM101" s="97">
        <f t="shared" si="124"/>
        <v>5.7337032967032968</v>
      </c>
      <c r="AN101" s="97">
        <f t="shared" ref="AN101" si="125">+AVERAGE(AN69,AN53,AN37,AN21,AN85)</f>
        <v>12.490941724941724</v>
      </c>
      <c r="AO101" s="5">
        <f>AVERAGE(AC101:AN101)</f>
        <v>19.000732127752851</v>
      </c>
      <c r="AP101" s="97">
        <v>4</v>
      </c>
    </row>
    <row r="102" spans="1:42" ht="16.5" customHeight="1">
      <c r="A102" s="14"/>
      <c r="B102" s="13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 s="13"/>
    </row>
    <row r="103" spans="1:42">
      <c r="A103" s="499" t="s">
        <v>52</v>
      </c>
      <c r="B103" s="53" t="s">
        <v>142</v>
      </c>
      <c r="C103" s="12"/>
      <c r="D103" s="12">
        <f t="shared" ref="D103:E107" si="126">+D55+D39+D71+D7</f>
        <v>40</v>
      </c>
      <c r="E103" s="12">
        <f t="shared" si="126"/>
        <v>76.25</v>
      </c>
      <c r="F103" s="12">
        <f>+F55+F39+F71+F23</f>
        <v>20.5</v>
      </c>
      <c r="G103" s="12">
        <f t="shared" ref="G103:O103" si="127">+G55+G39+G71+G7</f>
        <v>12</v>
      </c>
      <c r="H103" s="12">
        <f t="shared" si="127"/>
        <v>22</v>
      </c>
      <c r="I103" s="12">
        <f t="shared" si="127"/>
        <v>30</v>
      </c>
      <c r="J103" s="12">
        <f t="shared" si="127"/>
        <v>54.75</v>
      </c>
      <c r="K103" s="12">
        <f t="shared" si="127"/>
        <v>129.5</v>
      </c>
      <c r="L103" s="12">
        <f t="shared" si="127"/>
        <v>44</v>
      </c>
      <c r="M103" s="12">
        <f t="shared" si="127"/>
        <v>73.5</v>
      </c>
      <c r="N103" s="12">
        <f t="shared" si="127"/>
        <v>51</v>
      </c>
      <c r="O103" s="12">
        <f t="shared" si="127"/>
        <v>15</v>
      </c>
      <c r="P103" s="12"/>
      <c r="Q103" s="12">
        <f t="shared" ref="Q103:AI103" si="128">+Q55+Q39+Q71+Q7</f>
        <v>22.060000000000002</v>
      </c>
      <c r="R103" s="12">
        <f t="shared" si="128"/>
        <v>68.41</v>
      </c>
      <c r="S103" s="12">
        <f t="shared" si="128"/>
        <v>116</v>
      </c>
      <c r="T103" s="12">
        <f t="shared" si="128"/>
        <v>22</v>
      </c>
      <c r="U103" s="12">
        <f t="shared" si="128"/>
        <v>80</v>
      </c>
      <c r="V103" s="12">
        <f t="shared" si="128"/>
        <v>44</v>
      </c>
      <c r="W103" s="12">
        <f t="shared" si="128"/>
        <v>38.5</v>
      </c>
      <c r="X103" s="12">
        <f t="shared" si="128"/>
        <v>62.5</v>
      </c>
      <c r="Y103" s="12">
        <f t="shared" si="128"/>
        <v>44</v>
      </c>
      <c r="Z103" s="12">
        <f t="shared" si="128"/>
        <v>4</v>
      </c>
      <c r="AA103" s="12">
        <f t="shared" si="128"/>
        <v>34.5</v>
      </c>
      <c r="AB103" s="12">
        <f t="shared" si="128"/>
        <v>61.3</v>
      </c>
      <c r="AC103" s="12">
        <f t="shared" si="128"/>
        <v>24</v>
      </c>
      <c r="AD103" s="12">
        <f t="shared" si="128"/>
        <v>28</v>
      </c>
      <c r="AE103" s="12">
        <f t="shared" si="128"/>
        <v>79.8</v>
      </c>
      <c r="AF103" s="12">
        <f t="shared" si="128"/>
        <v>48</v>
      </c>
      <c r="AG103" s="12">
        <f t="shared" si="128"/>
        <v>125.5</v>
      </c>
      <c r="AH103" s="12">
        <f t="shared" si="128"/>
        <v>40.17</v>
      </c>
      <c r="AI103" s="12">
        <f t="shared" si="128"/>
        <v>22</v>
      </c>
      <c r="AJ103" s="12">
        <f t="shared" ref="AJ103:AK107" si="129">+AJ55+AJ39+AJ71+AJ7+AJ87</f>
        <v>35</v>
      </c>
      <c r="AK103" s="12">
        <f t="shared" si="129"/>
        <v>89</v>
      </c>
      <c r="AL103" s="12">
        <f t="shared" ref="AL103:AM103" si="130">+AL55+AL39+AL71+AL7+AL87</f>
        <v>63</v>
      </c>
      <c r="AM103" s="12">
        <f t="shared" si="130"/>
        <v>86</v>
      </c>
      <c r="AN103" s="12">
        <f t="shared" ref="AN103" si="131">+AN55+AN39+AN71+AN7+AN87</f>
        <v>41.83</v>
      </c>
      <c r="AO103" s="12"/>
      <c r="AP103" s="12"/>
    </row>
    <row r="104" spans="1:42">
      <c r="A104" s="500"/>
      <c r="B104" s="53" t="s">
        <v>143</v>
      </c>
      <c r="C104" s="12"/>
      <c r="D104" s="12">
        <f t="shared" si="126"/>
        <v>0.5</v>
      </c>
      <c r="E104" s="12">
        <f t="shared" si="126"/>
        <v>0</v>
      </c>
      <c r="F104" s="12">
        <f>+F56+F40+F72+F24</f>
        <v>8.73</v>
      </c>
      <c r="G104" s="12">
        <f t="shared" ref="G104:O104" si="132">+G56+G40+G72+G8</f>
        <v>0</v>
      </c>
      <c r="H104" s="12">
        <f t="shared" si="132"/>
        <v>2</v>
      </c>
      <c r="I104" s="12">
        <f t="shared" si="132"/>
        <v>11.5</v>
      </c>
      <c r="J104" s="12">
        <f t="shared" si="132"/>
        <v>8</v>
      </c>
      <c r="K104" s="12">
        <f t="shared" si="132"/>
        <v>0</v>
      </c>
      <c r="L104" s="12">
        <f t="shared" si="132"/>
        <v>0</v>
      </c>
      <c r="M104" s="12">
        <f t="shared" si="132"/>
        <v>0</v>
      </c>
      <c r="N104" s="12">
        <f t="shared" si="132"/>
        <v>0</v>
      </c>
      <c r="O104" s="12">
        <f t="shared" si="132"/>
        <v>0</v>
      </c>
      <c r="P104" s="12"/>
      <c r="Q104" s="12">
        <f t="shared" ref="Q104:AI104" si="133">+Q56+Q40+Q72+Q8</f>
        <v>0</v>
      </c>
      <c r="R104" s="12">
        <f t="shared" si="133"/>
        <v>0</v>
      </c>
      <c r="S104" s="12">
        <f t="shared" si="133"/>
        <v>20</v>
      </c>
      <c r="T104" s="12">
        <f t="shared" si="133"/>
        <v>42.25</v>
      </c>
      <c r="U104" s="12">
        <f t="shared" si="133"/>
        <v>64.83</v>
      </c>
      <c r="V104" s="12">
        <f t="shared" si="133"/>
        <v>22</v>
      </c>
      <c r="W104" s="12">
        <f t="shared" si="133"/>
        <v>64.67</v>
      </c>
      <c r="X104" s="12">
        <f t="shared" si="133"/>
        <v>59.67</v>
      </c>
      <c r="Y104" s="12">
        <f t="shared" si="133"/>
        <v>66.25</v>
      </c>
      <c r="Z104" s="12">
        <f t="shared" si="133"/>
        <v>39.17</v>
      </c>
      <c r="AA104" s="12">
        <f t="shared" si="133"/>
        <v>3</v>
      </c>
      <c r="AB104" s="12">
        <f t="shared" si="133"/>
        <v>2</v>
      </c>
      <c r="AC104" s="12">
        <f t="shared" si="133"/>
        <v>24.5</v>
      </c>
      <c r="AD104" s="12">
        <f t="shared" si="133"/>
        <v>30.5</v>
      </c>
      <c r="AE104" s="12">
        <f t="shared" si="133"/>
        <v>13.7</v>
      </c>
      <c r="AF104" s="12">
        <f t="shared" si="133"/>
        <v>31.9</v>
      </c>
      <c r="AG104" s="12">
        <f t="shared" si="133"/>
        <v>15</v>
      </c>
      <c r="AH104" s="12">
        <f t="shared" si="133"/>
        <v>37</v>
      </c>
      <c r="AI104" s="12">
        <f t="shared" si="133"/>
        <v>6</v>
      </c>
      <c r="AJ104" s="12">
        <f t="shared" si="129"/>
        <v>143</v>
      </c>
      <c r="AK104" s="12">
        <f t="shared" si="129"/>
        <v>13.25</v>
      </c>
      <c r="AL104" s="12">
        <f t="shared" ref="AL104:AM104" si="134">+AL56+AL40+AL72+AL8+AL88</f>
        <v>12.9</v>
      </c>
      <c r="AM104" s="12">
        <f t="shared" si="134"/>
        <v>99.67</v>
      </c>
      <c r="AN104" s="12">
        <f t="shared" ref="AN104" si="135">+AN56+AN40+AN72+AN8+AN88</f>
        <v>52</v>
      </c>
      <c r="AO104" s="12"/>
      <c r="AP104" s="12"/>
    </row>
    <row r="105" spans="1:42">
      <c r="A105" s="500"/>
      <c r="B105" s="53" t="s">
        <v>144</v>
      </c>
      <c r="C105" s="12"/>
      <c r="D105" s="12">
        <f t="shared" si="126"/>
        <v>217.25</v>
      </c>
      <c r="E105" s="12">
        <f t="shared" si="126"/>
        <v>160.26</v>
      </c>
      <c r="F105" s="12">
        <f>+F57+F41+F73+F25</f>
        <v>375.58</v>
      </c>
      <c r="G105" s="12">
        <f t="shared" ref="G105:O105" si="136">+G57+G41+G73+G9</f>
        <v>8</v>
      </c>
      <c r="H105" s="12">
        <f t="shared" si="136"/>
        <v>909.13</v>
      </c>
      <c r="I105" s="12">
        <f t="shared" si="136"/>
        <v>934.51</v>
      </c>
      <c r="J105" s="12">
        <f t="shared" si="136"/>
        <v>345.17</v>
      </c>
      <c r="K105" s="12">
        <f t="shared" si="136"/>
        <v>256.65999999999997</v>
      </c>
      <c r="L105" s="12">
        <f t="shared" si="136"/>
        <v>187.42000000000002</v>
      </c>
      <c r="M105" s="12">
        <f t="shared" si="136"/>
        <v>241.31</v>
      </c>
      <c r="N105" s="12">
        <f t="shared" si="136"/>
        <v>508.90999999999997</v>
      </c>
      <c r="O105" s="12">
        <f t="shared" si="136"/>
        <v>363.08</v>
      </c>
      <c r="P105" s="12"/>
      <c r="Q105" s="12">
        <f t="shared" ref="Q105:AI105" si="137">+Q57+Q41+Q73+Q9</f>
        <v>343</v>
      </c>
      <c r="R105" s="12">
        <f t="shared" si="137"/>
        <v>347.40999999999997</v>
      </c>
      <c r="S105" s="12">
        <f t="shared" si="137"/>
        <v>313.61</v>
      </c>
      <c r="T105" s="12">
        <f t="shared" si="137"/>
        <v>291.01</v>
      </c>
      <c r="U105" s="12">
        <f t="shared" si="137"/>
        <v>253.41999999999996</v>
      </c>
      <c r="V105" s="12">
        <f t="shared" si="137"/>
        <v>321.89999999999998</v>
      </c>
      <c r="W105" s="12">
        <f t="shared" si="137"/>
        <v>155.41999999999999</v>
      </c>
      <c r="X105" s="12">
        <f t="shared" si="137"/>
        <v>180.59</v>
      </c>
      <c r="Y105" s="12">
        <f t="shared" si="137"/>
        <v>305.67</v>
      </c>
      <c r="Z105" s="12">
        <f t="shared" si="137"/>
        <v>381.77000000000004</v>
      </c>
      <c r="AA105" s="12">
        <f t="shared" si="137"/>
        <v>145.38999999999999</v>
      </c>
      <c r="AB105" s="12">
        <f t="shared" si="137"/>
        <v>279.95999999999998</v>
      </c>
      <c r="AC105" s="12">
        <f t="shared" si="137"/>
        <v>872.23</v>
      </c>
      <c r="AD105" s="12">
        <f t="shared" si="137"/>
        <v>276.09999999999997</v>
      </c>
      <c r="AE105" s="12">
        <f t="shared" si="137"/>
        <v>182.03000000000003</v>
      </c>
      <c r="AF105" s="12">
        <f t="shared" si="137"/>
        <v>170.01</v>
      </c>
      <c r="AG105" s="12">
        <f t="shared" si="137"/>
        <v>137.87</v>
      </c>
      <c r="AH105" s="12">
        <f t="shared" si="137"/>
        <v>168.85</v>
      </c>
      <c r="AI105" s="12">
        <f t="shared" si="137"/>
        <v>426.62</v>
      </c>
      <c r="AJ105" s="12">
        <f t="shared" si="129"/>
        <v>585.86</v>
      </c>
      <c r="AK105" s="12">
        <f t="shared" si="129"/>
        <v>252.12999999999997</v>
      </c>
      <c r="AL105" s="12">
        <f t="shared" ref="AL105:AM105" si="138">+AL57+AL41+AL73+AL9+AL89</f>
        <v>222.29000000000002</v>
      </c>
      <c r="AM105" s="12">
        <f t="shared" si="138"/>
        <v>332</v>
      </c>
      <c r="AN105" s="12">
        <f t="shared" ref="AN105" si="139">+AN57+AN41+AN73+AN9+AN89</f>
        <v>484.77</v>
      </c>
      <c r="AO105" s="12"/>
      <c r="AP105" s="12"/>
    </row>
    <row r="106" spans="1:42">
      <c r="A106" s="500"/>
      <c r="B106" s="53" t="s">
        <v>145</v>
      </c>
      <c r="C106" s="12"/>
      <c r="D106" s="12">
        <f t="shared" si="126"/>
        <v>2232</v>
      </c>
      <c r="E106" s="12">
        <f t="shared" si="126"/>
        <v>2016</v>
      </c>
      <c r="F106" s="12">
        <f>SUM(F26,F42,F58,F74)</f>
        <v>2976</v>
      </c>
      <c r="G106" s="12">
        <f t="shared" ref="G106:O106" si="140">+G58+G42+G74+G10</f>
        <v>2160</v>
      </c>
      <c r="H106" s="12">
        <f t="shared" si="140"/>
        <v>2232</v>
      </c>
      <c r="I106" s="12">
        <f t="shared" si="140"/>
        <v>2160</v>
      </c>
      <c r="J106" s="12">
        <f t="shared" si="140"/>
        <v>2016</v>
      </c>
      <c r="K106" s="12">
        <f t="shared" si="140"/>
        <v>2160</v>
      </c>
      <c r="L106" s="12">
        <f t="shared" si="140"/>
        <v>2016</v>
      </c>
      <c r="M106" s="12">
        <f t="shared" si="140"/>
        <v>2052</v>
      </c>
      <c r="N106" s="12">
        <f t="shared" si="140"/>
        <v>2088</v>
      </c>
      <c r="O106" s="12">
        <f t="shared" si="140"/>
        <v>2160</v>
      </c>
      <c r="P106" s="12"/>
      <c r="Q106" s="12">
        <f t="shared" ref="Q106:AI106" si="141">+Q58+Q42+Q74+Q10</f>
        <v>2160</v>
      </c>
      <c r="R106" s="12">
        <f t="shared" si="141"/>
        <v>1980</v>
      </c>
      <c r="S106" s="12">
        <f t="shared" si="141"/>
        <v>2232</v>
      </c>
      <c r="T106" s="12">
        <f t="shared" si="141"/>
        <v>2160</v>
      </c>
      <c r="U106" s="12">
        <f t="shared" si="141"/>
        <v>2160</v>
      </c>
      <c r="V106" s="12">
        <f t="shared" si="141"/>
        <v>2160</v>
      </c>
      <c r="W106" s="12">
        <f t="shared" si="141"/>
        <v>2232</v>
      </c>
      <c r="X106" s="12">
        <f t="shared" si="141"/>
        <v>2232</v>
      </c>
      <c r="Y106" s="12">
        <f t="shared" si="141"/>
        <v>2160</v>
      </c>
      <c r="Z106" s="12">
        <f t="shared" si="141"/>
        <v>2232</v>
      </c>
      <c r="AA106" s="12">
        <f t="shared" si="141"/>
        <v>2160</v>
      </c>
      <c r="AB106" s="12">
        <f t="shared" si="141"/>
        <v>2232</v>
      </c>
      <c r="AC106" s="12">
        <f t="shared" si="141"/>
        <v>2232</v>
      </c>
      <c r="AD106" s="12">
        <f t="shared" si="141"/>
        <v>2016</v>
      </c>
      <c r="AE106" s="12">
        <f t="shared" si="141"/>
        <v>2232</v>
      </c>
      <c r="AF106" s="12">
        <f t="shared" si="141"/>
        <v>2160</v>
      </c>
      <c r="AG106" s="12">
        <f t="shared" si="141"/>
        <v>2232</v>
      </c>
      <c r="AH106" s="12">
        <f t="shared" si="141"/>
        <v>2160</v>
      </c>
      <c r="AI106" s="12">
        <f t="shared" si="141"/>
        <v>2232</v>
      </c>
      <c r="AJ106" s="12">
        <f t="shared" si="129"/>
        <v>2976</v>
      </c>
      <c r="AK106" s="12">
        <f t="shared" si="129"/>
        <v>2880</v>
      </c>
      <c r="AL106" s="12">
        <f t="shared" ref="AL106:AM106" si="142">+AL58+AL42+AL74+AL10+AL90</f>
        <v>2976</v>
      </c>
      <c r="AM106" s="12">
        <f t="shared" si="142"/>
        <v>2880</v>
      </c>
      <c r="AN106" s="12">
        <f t="shared" ref="AN106" si="143">+AN58+AN42+AN74+AN10+AN90</f>
        <v>2976</v>
      </c>
      <c r="AO106" s="12"/>
      <c r="AP106" s="12"/>
    </row>
    <row r="107" spans="1:42">
      <c r="A107" s="501"/>
      <c r="B107" s="53" t="s">
        <v>146</v>
      </c>
      <c r="C107" s="12"/>
      <c r="D107" s="12">
        <f t="shared" si="126"/>
        <v>53.10800228600435</v>
      </c>
      <c r="E107" s="12">
        <f t="shared" si="126"/>
        <v>113.86578002635</v>
      </c>
      <c r="F107" s="12">
        <f>SUM(F75,F27,F43,F59)</f>
        <v>111.2351781927303</v>
      </c>
      <c r="G107" s="12">
        <f t="shared" ref="G107:O107" si="144">+G59+G43+G75+G11</f>
        <v>11.09899234638436</v>
      </c>
      <c r="H107" s="12">
        <f t="shared" si="144"/>
        <v>110.07466292983791</v>
      </c>
      <c r="I107" s="12">
        <f t="shared" si="144"/>
        <v>119.99689934917124</v>
      </c>
      <c r="J107" s="12">
        <f t="shared" si="144"/>
        <v>113.04707460929745</v>
      </c>
      <c r="K107" s="12">
        <f t="shared" si="144"/>
        <v>124.26418730461636</v>
      </c>
      <c r="L107" s="12">
        <f t="shared" si="144"/>
        <v>114.519593658221</v>
      </c>
      <c r="M107" s="12">
        <f t="shared" si="144"/>
        <v>121.7716799017378</v>
      </c>
      <c r="N107" s="12">
        <f t="shared" si="144"/>
        <v>141.7721901904342</v>
      </c>
      <c r="O107" s="12">
        <f t="shared" si="144"/>
        <v>123.53817950424886</v>
      </c>
      <c r="P107" s="12"/>
      <c r="Q107" s="12">
        <f t="shared" ref="Q107:AI107" si="145">+Q59+Q43+Q75+Q11</f>
        <v>111.7004041079383</v>
      </c>
      <c r="R107" s="12">
        <f t="shared" si="145"/>
        <v>118.20749395020206</v>
      </c>
      <c r="S107" s="12">
        <f t="shared" si="145"/>
        <v>154.23969176426766</v>
      </c>
      <c r="T107" s="12">
        <f t="shared" si="145"/>
        <v>150.68245979045548</v>
      </c>
      <c r="U107" s="12">
        <f t="shared" si="145"/>
        <v>145.39671817580034</v>
      </c>
      <c r="V107" s="12">
        <f t="shared" si="145"/>
        <v>168.97063093018124</v>
      </c>
      <c r="W107" s="12">
        <f t="shared" si="145"/>
        <v>128.00143831289938</v>
      </c>
      <c r="X107" s="12">
        <f t="shared" si="145"/>
        <v>180.04612022837222</v>
      </c>
      <c r="Y107" s="12">
        <f t="shared" si="145"/>
        <v>174.01388329100627</v>
      </c>
      <c r="Z107" s="12">
        <f t="shared" si="145"/>
        <v>152.8806999071374</v>
      </c>
      <c r="AA107" s="12">
        <f t="shared" si="145"/>
        <v>147.61545657336296</v>
      </c>
      <c r="AB107" s="12">
        <f t="shared" si="145"/>
        <v>130.77151366914308</v>
      </c>
      <c r="AC107" s="12">
        <f t="shared" si="145"/>
        <v>76.0366953835712</v>
      </c>
      <c r="AD107" s="12">
        <f t="shared" si="145"/>
        <v>125.89</v>
      </c>
      <c r="AE107" s="12">
        <f t="shared" si="145"/>
        <v>177.81405729391255</v>
      </c>
      <c r="AF107" s="12">
        <f t="shared" si="145"/>
        <v>154.05924895504762</v>
      </c>
      <c r="AG107" s="12">
        <f t="shared" si="145"/>
        <v>153.46423747147074</v>
      </c>
      <c r="AH107" s="12">
        <f t="shared" si="145"/>
        <v>164.29955785670217</v>
      </c>
      <c r="AI107" s="12">
        <f t="shared" si="145"/>
        <v>131.46934892142815</v>
      </c>
      <c r="AJ107" s="12">
        <f t="shared" si="129"/>
        <v>217.57183569165787</v>
      </c>
      <c r="AK107" s="12">
        <f t="shared" si="129"/>
        <v>158.59839097472226</v>
      </c>
      <c r="AL107" s="12">
        <f t="shared" ref="AL107:AM107" si="146">+AL59+AL43+AL75+AL11+AL91</f>
        <v>138.70954211731271</v>
      </c>
      <c r="AM107" s="12">
        <f t="shared" si="146"/>
        <v>142.99559370568005</v>
      </c>
      <c r="AN107" s="12">
        <f t="shared" ref="AN107" si="147">+AN59+AN43+AN75+AN11+AN91</f>
        <v>171.66948758345771</v>
      </c>
      <c r="AO107" s="12"/>
      <c r="AP107" s="12"/>
    </row>
    <row r="108" spans="1:42">
      <c r="A108" s="496" t="s">
        <v>162</v>
      </c>
      <c r="B108" s="54" t="s">
        <v>147</v>
      </c>
      <c r="C108" s="8"/>
      <c r="D108" s="8">
        <f>D98</f>
        <v>0.80821236559139775</v>
      </c>
      <c r="E108" s="8">
        <f t="shared" ref="E108:O108" si="148">E98</f>
        <v>0.86749404761904703</v>
      </c>
      <c r="F108" s="8">
        <f>F98</f>
        <v>0.86397513440860196</v>
      </c>
      <c r="G108" s="8">
        <f>G98</f>
        <v>0.9930555555555558</v>
      </c>
      <c r="H108" s="8">
        <f t="shared" si="148"/>
        <v>0.650497311827957</v>
      </c>
      <c r="I108" s="8">
        <f t="shared" si="148"/>
        <v>0.63632291666666674</v>
      </c>
      <c r="J108" s="8">
        <f t="shared" si="148"/>
        <v>0.79481026785714293</v>
      </c>
      <c r="K108" s="8">
        <f t="shared" si="148"/>
        <v>0.81463194444444442</v>
      </c>
      <c r="L108" s="8">
        <f t="shared" si="148"/>
        <v>0.83522321428571422</v>
      </c>
      <c r="M108" s="8">
        <f>M98</f>
        <v>0.85380847953216388</v>
      </c>
      <c r="N108" s="8">
        <f t="shared" si="148"/>
        <v>0.73733836206896552</v>
      </c>
      <c r="O108" s="8">
        <f t="shared" si="148"/>
        <v>0.83972916666666653</v>
      </c>
      <c r="P108" s="8"/>
      <c r="Q108" s="8">
        <f t="shared" ref="Q108:Y108" si="149">Q98</f>
        <v>0.8363194444444445</v>
      </c>
      <c r="R108" s="8">
        <f t="shared" si="149"/>
        <v>0.74991666666666668</v>
      </c>
      <c r="S108" s="8">
        <f t="shared" si="149"/>
        <v>0.64873655913978501</v>
      </c>
      <c r="T108" s="8">
        <f t="shared" si="149"/>
        <v>0.77962500000000001</v>
      </c>
      <c r="U108" s="8">
        <f t="shared" si="149"/>
        <v>0.83909027777777789</v>
      </c>
      <c r="V108" s="8">
        <f t="shared" si="149"/>
        <v>0.72971527777777778</v>
      </c>
      <c r="W108" s="8">
        <f t="shared" si="149"/>
        <v>0.79689852150537632</v>
      </c>
      <c r="X108" s="8">
        <f t="shared" si="149"/>
        <v>0.80552419354838722</v>
      </c>
      <c r="Y108" s="8">
        <f t="shared" si="149"/>
        <v>0.66183333333333338</v>
      </c>
      <c r="Z108" s="8">
        <f t="shared" ref="Z108:AG108" si="150">Z98</f>
        <v>0.60721102150537642</v>
      </c>
      <c r="AA108" s="8">
        <f t="shared" si="150"/>
        <v>0.88969097222222215</v>
      </c>
      <c r="AB108" s="8">
        <f t="shared" si="150"/>
        <v>0.8772647849462365</v>
      </c>
      <c r="AC108" s="8">
        <f t="shared" si="150"/>
        <v>0.68768145161290328</v>
      </c>
      <c r="AD108" s="8">
        <f t="shared" si="150"/>
        <v>0.76555803571428582</v>
      </c>
      <c r="AE108" s="8">
        <f t="shared" si="150"/>
        <v>0.65741599462365596</v>
      </c>
      <c r="AF108" s="8">
        <f t="shared" si="150"/>
        <v>0.66322569444444446</v>
      </c>
      <c r="AG108" s="8">
        <f t="shared" si="150"/>
        <v>0.81093077956989257</v>
      </c>
      <c r="AH108" s="8">
        <f t="shared" ref="AH108:AI108" si="151">AH98</f>
        <v>0.88645138888888897</v>
      </c>
      <c r="AI108" s="8">
        <f t="shared" si="151"/>
        <v>0.84572580645161288</v>
      </c>
      <c r="AJ108" s="8">
        <f>AJ98</f>
        <v>0.79456481481481478</v>
      </c>
      <c r="AK108" s="8">
        <f>AK98</f>
        <v>0.90113500000000002</v>
      </c>
      <c r="AL108" s="8">
        <f>AL98</f>
        <v>0.91984139784946239</v>
      </c>
      <c r="AM108" s="8">
        <f>AM98</f>
        <v>0.85620277777777765</v>
      </c>
      <c r="AN108" s="8">
        <f>AN98</f>
        <v>0.84445075268817116</v>
      </c>
      <c r="AO108" s="8"/>
      <c r="AP108" s="8"/>
    </row>
    <row r="109" spans="1:42">
      <c r="A109" s="497"/>
      <c r="B109" s="54" t="s">
        <v>148</v>
      </c>
      <c r="C109" s="8"/>
      <c r="D109" s="8">
        <f>+D104/SUM(D$104:D$106)</f>
        <v>2.041024594346362E-4</v>
      </c>
      <c r="E109" s="8">
        <f t="shared" ref="E109:O109" si="152">+E104/SUM(E$104:E$106)</f>
        <v>0</v>
      </c>
      <c r="F109" s="8">
        <f t="shared" ref="F109:G111" si="153">+F104/SUM(F$104:F$106)</f>
        <v>2.5979745916299389E-3</v>
      </c>
      <c r="G109" s="8">
        <f t="shared" si="153"/>
        <v>0</v>
      </c>
      <c r="H109" s="8">
        <f t="shared" si="152"/>
        <v>6.3630839322586087E-4</v>
      </c>
      <c r="I109" s="8">
        <f t="shared" si="152"/>
        <v>3.7024993480381579E-3</v>
      </c>
      <c r="J109" s="8">
        <f t="shared" si="152"/>
        <v>3.3767099870418752E-3</v>
      </c>
      <c r="K109" s="8">
        <f t="shared" si="152"/>
        <v>0</v>
      </c>
      <c r="L109" s="8">
        <f t="shared" si="152"/>
        <v>0</v>
      </c>
      <c r="M109" s="8">
        <f>+M104/SUM(M$104:M$106)</f>
        <v>0</v>
      </c>
      <c r="N109" s="8">
        <f t="shared" si="152"/>
        <v>0</v>
      </c>
      <c r="O109" s="8">
        <f t="shared" si="152"/>
        <v>0</v>
      </c>
      <c r="P109" s="8"/>
      <c r="Q109" s="8">
        <f t="shared" ref="Q109:W111" si="154">+Q104/SUM(Q$104:Q$106)</f>
        <v>0</v>
      </c>
      <c r="R109" s="8">
        <f t="shared" si="154"/>
        <v>0</v>
      </c>
      <c r="S109" s="8">
        <f t="shared" si="154"/>
        <v>7.7954170743020175E-3</v>
      </c>
      <c r="T109" s="8">
        <f t="shared" si="154"/>
        <v>1.6945685568292113E-2</v>
      </c>
      <c r="U109" s="8">
        <f t="shared" si="154"/>
        <v>2.6159588419247454E-2</v>
      </c>
      <c r="V109" s="8">
        <f t="shared" si="154"/>
        <v>8.7862933823235744E-3</v>
      </c>
      <c r="W109" s="8">
        <f t="shared" si="154"/>
        <v>2.6373420225195648E-2</v>
      </c>
      <c r="X109" s="8">
        <f t="shared" ref="X109:Y111" si="155">+X104/SUM(X$104:X$106)</f>
        <v>2.4135810958394344E-2</v>
      </c>
      <c r="Y109" s="8">
        <f t="shared" si="155"/>
        <v>2.6165913614964138E-2</v>
      </c>
      <c r="Z109" s="8">
        <f>+Z104/SUM(Z$104:Z$106)</f>
        <v>1.4764751558648141E-2</v>
      </c>
      <c r="AA109" s="8">
        <f t="shared" ref="AA109:AC111" si="156">+AA104/SUM(AA$104:AA$106)</f>
        <v>1.29960708545783E-3</v>
      </c>
      <c r="AB109" s="8">
        <f t="shared" si="156"/>
        <v>7.9555760632627403E-4</v>
      </c>
      <c r="AC109" s="8">
        <f t="shared" si="156"/>
        <v>7.8306533321827066E-3</v>
      </c>
      <c r="AD109" s="8">
        <f t="shared" ref="AD109:AG111" si="157">+AD104/SUM(AD$104:AD$106)</f>
        <v>1.3131835012486007E-2</v>
      </c>
      <c r="AE109" s="8">
        <f t="shared" si="157"/>
        <v>5.6431316497304066E-3</v>
      </c>
      <c r="AF109" s="8">
        <f t="shared" si="157"/>
        <v>1.3506018434233311E-2</v>
      </c>
      <c r="AG109" s="8">
        <f t="shared" si="157"/>
        <v>6.2896510082310567E-3</v>
      </c>
      <c r="AH109" s="8">
        <f t="shared" ref="AH109:AI109" si="158">+AH104/SUM(AH$104:AH$106)</f>
        <v>1.5639199442060995E-2</v>
      </c>
      <c r="AI109" s="8">
        <f t="shared" si="158"/>
        <v>2.2517282013945704E-3</v>
      </c>
      <c r="AJ109" s="8">
        <f t="shared" ref="AJ109:AK109" si="159">+AJ104/SUM(AJ$104:AJ$106)</f>
        <v>3.8597949720097384E-2</v>
      </c>
      <c r="AK109" s="8">
        <f t="shared" si="159"/>
        <v>4.212527580133402E-3</v>
      </c>
      <c r="AL109" s="8">
        <f t="shared" ref="AL109:AM109" si="160">+AL104/SUM(AL$104:AL$106)</f>
        <v>4.0172023455479124E-3</v>
      </c>
      <c r="AM109" s="8">
        <f t="shared" si="160"/>
        <v>3.0096597789030913E-2</v>
      </c>
      <c r="AN109" s="8">
        <f t="shared" ref="AN109" si="161">+AN104/SUM(AN$104:AN$106)</f>
        <v>1.4803132570592438E-2</v>
      </c>
      <c r="AO109" s="8"/>
      <c r="AP109" s="8"/>
    </row>
    <row r="110" spans="1:42">
      <c r="A110" s="497"/>
      <c r="B110" s="54" t="s">
        <v>149</v>
      </c>
      <c r="C110" s="8"/>
      <c r="D110" s="8">
        <f>+D105/SUM(D$104:D$106)</f>
        <v>8.8682518624349421E-2</v>
      </c>
      <c r="E110" s="8">
        <f>+E105/SUM(E$104:E$106)</f>
        <v>7.3640098150037206E-2</v>
      </c>
      <c r="F110" s="8">
        <f t="shared" si="153"/>
        <v>0.11176944984242525</v>
      </c>
      <c r="G110" s="8">
        <f t="shared" si="153"/>
        <v>3.6900369003690036E-3</v>
      </c>
      <c r="H110" s="8">
        <f>+H105/SUM(H$104:H$106)</f>
        <v>0.28924352476671344</v>
      </c>
      <c r="I110" s="8">
        <f>+I105/SUM(I$104:I$106)</f>
        <v>0.30087153615088164</v>
      </c>
      <c r="J110" s="8">
        <f>+J105/SUM(J$104:J$106)</f>
        <v>0.14569237327840551</v>
      </c>
      <c r="K110" s="8">
        <f>+K105/SUM(K$104:K$106)</f>
        <v>0.10620443090877492</v>
      </c>
      <c r="L110" s="8">
        <f>+L105/SUM(L$104:L$106)</f>
        <v>8.5058681504207104E-2</v>
      </c>
      <c r="M110" s="8">
        <f>+M105/SUM(M$104:M$106)</f>
        <v>0.1052234543084014</v>
      </c>
      <c r="N110" s="8">
        <f>+N105/SUM(N$104:N$106)</f>
        <v>0.19596751523926512</v>
      </c>
      <c r="O110" s="8">
        <f>+O105/SUM(O$104:O$106)</f>
        <v>0.14390348304453288</v>
      </c>
      <c r="P110" s="8"/>
      <c r="Q110" s="8">
        <f t="shared" si="154"/>
        <v>0.13703555733120257</v>
      </c>
      <c r="R110" s="8">
        <f t="shared" si="154"/>
        <v>0.14926892984046644</v>
      </c>
      <c r="S110" s="8">
        <f t="shared" si="154"/>
        <v>0.12223603743359279</v>
      </c>
      <c r="T110" s="8">
        <f t="shared" si="154"/>
        <v>0.11671867354387427</v>
      </c>
      <c r="U110" s="8">
        <f t="shared" si="154"/>
        <v>0.10225764148088368</v>
      </c>
      <c r="V110" s="8">
        <f t="shared" si="154"/>
        <v>0.12855944726227084</v>
      </c>
      <c r="W110" s="8">
        <f t="shared" si="154"/>
        <v>6.3382665399720234E-2</v>
      </c>
      <c r="X110" s="8">
        <f>+X105/SUM(X$104:X$106)</f>
        <v>7.3046524232888127E-2</v>
      </c>
      <c r="Y110" s="8">
        <f t="shared" si="155"/>
        <v>0.12072656324054473</v>
      </c>
      <c r="Z110" s="8">
        <f>+Z105/SUM(Z$104:Z$106)</f>
        <v>0.14390449840554254</v>
      </c>
      <c r="AA110" s="8">
        <f t="shared" si="156"/>
        <v>6.2983291384904633E-2</v>
      </c>
      <c r="AB110" s="8">
        <f t="shared" si="156"/>
        <v>0.11136215373355184</v>
      </c>
      <c r="AC110" s="8">
        <f t="shared" si="156"/>
        <v>0.27878084718080498</v>
      </c>
      <c r="AD110" s="8">
        <f t="shared" si="157"/>
        <v>0.11887539826057004</v>
      </c>
      <c r="AE110" s="8">
        <f t="shared" si="157"/>
        <v>7.4979507605870521E-2</v>
      </c>
      <c r="AF110" s="8">
        <f t="shared" si="157"/>
        <v>7.1979880689780729E-2</v>
      </c>
      <c r="AG110" s="8">
        <f t="shared" si="157"/>
        <v>5.7810278966987726E-2</v>
      </c>
      <c r="AH110" s="8">
        <f t="shared" ref="AH110:AI110" si="162">+AH105/SUM(AH$104:AH$106)</f>
        <v>7.1369697994378339E-2</v>
      </c>
      <c r="AI110" s="8">
        <f t="shared" si="162"/>
        <v>0.16010538087982529</v>
      </c>
      <c r="AJ110" s="8">
        <f t="shared" ref="AJ110:AK110" si="163">+AJ105/SUM(AJ$104:AJ$106)</f>
        <v>0.1581328309301836</v>
      </c>
      <c r="AK110" s="8">
        <f t="shared" si="163"/>
        <v>8.0158836134266748E-2</v>
      </c>
      <c r="AL110" s="8">
        <f t="shared" ref="AL110:AM110" si="164">+AL105/SUM(AL$104:AL$106)</f>
        <v>6.9223558867584925E-2</v>
      </c>
      <c r="AM110" s="8">
        <f t="shared" si="164"/>
        <v>0.10025153472417239</v>
      </c>
      <c r="AN110" s="8">
        <f t="shared" ref="AN110" si="165">+AN105/SUM(AN$104:AN$106)</f>
        <v>0.13800220338934802</v>
      </c>
      <c r="AO110" s="8"/>
      <c r="AP110" s="8"/>
    </row>
    <row r="111" spans="1:42">
      <c r="A111" s="497"/>
      <c r="B111" s="54" t="s">
        <v>150</v>
      </c>
      <c r="C111" s="8"/>
      <c r="D111" s="8">
        <f>+D106/SUM(D$104:D$106)</f>
        <v>0.91111337891621591</v>
      </c>
      <c r="E111" s="8">
        <f t="shared" ref="E111:O111" si="166">+E106/SUM(E$104:E$106)</f>
        <v>0.92635990184996264</v>
      </c>
      <c r="F111" s="8">
        <f t="shared" si="153"/>
        <v>0.88563257556594477</v>
      </c>
      <c r="G111" s="8">
        <f t="shared" si="153"/>
        <v>0.99630996309963105</v>
      </c>
      <c r="H111" s="8">
        <f t="shared" si="166"/>
        <v>0.71012016684006063</v>
      </c>
      <c r="I111" s="8">
        <f t="shared" si="166"/>
        <v>0.69542596450108007</v>
      </c>
      <c r="J111" s="8">
        <f t="shared" si="166"/>
        <v>0.85093091673455257</v>
      </c>
      <c r="K111" s="8">
        <f t="shared" si="166"/>
        <v>0.89379556909122515</v>
      </c>
      <c r="L111" s="8">
        <f t="shared" si="166"/>
        <v>0.91494131849579285</v>
      </c>
      <c r="M111" s="8">
        <f>+M106/SUM(M$104:M$106)</f>
        <v>0.89477654569159859</v>
      </c>
      <c r="N111" s="8">
        <f t="shared" si="166"/>
        <v>0.80403248476073497</v>
      </c>
      <c r="O111" s="8">
        <f t="shared" si="166"/>
        <v>0.85609651695546718</v>
      </c>
      <c r="P111" s="8"/>
      <c r="Q111" s="8">
        <f t="shared" si="154"/>
        <v>0.86296444266879746</v>
      </c>
      <c r="R111" s="8">
        <f t="shared" si="154"/>
        <v>0.85073107015953364</v>
      </c>
      <c r="S111" s="8">
        <f t="shared" si="154"/>
        <v>0.86996854549210512</v>
      </c>
      <c r="T111" s="8">
        <f t="shared" si="154"/>
        <v>0.86633564088783355</v>
      </c>
      <c r="U111" s="8">
        <f t="shared" si="154"/>
        <v>0.87158277009986884</v>
      </c>
      <c r="V111" s="8">
        <f t="shared" si="154"/>
        <v>0.86265425935540552</v>
      </c>
      <c r="W111" s="8">
        <f t="shared" si="154"/>
        <v>0.91024391437508401</v>
      </c>
      <c r="X111" s="8">
        <f>+X106/SUM(X$104:X$106)</f>
        <v>0.9028176648087175</v>
      </c>
      <c r="Y111" s="8">
        <f t="shared" si="155"/>
        <v>0.85310752314449112</v>
      </c>
      <c r="Z111" s="8">
        <f>+Z106/SUM(Z$104:Z$106)</f>
        <v>0.84133075003580926</v>
      </c>
      <c r="AA111" s="8">
        <f t="shared" si="156"/>
        <v>0.93571710152963761</v>
      </c>
      <c r="AB111" s="8">
        <f t="shared" si="156"/>
        <v>0.88784228866012183</v>
      </c>
      <c r="AC111" s="8">
        <f t="shared" si="156"/>
        <v>0.71338849948701233</v>
      </c>
      <c r="AD111" s="8">
        <f t="shared" si="157"/>
        <v>0.86799276672694392</v>
      </c>
      <c r="AE111" s="8">
        <f t="shared" si="157"/>
        <v>0.91937736074439913</v>
      </c>
      <c r="AF111" s="8">
        <f t="shared" si="157"/>
        <v>0.91451410087598606</v>
      </c>
      <c r="AG111" s="8">
        <f t="shared" si="157"/>
        <v>0.93590007002478126</v>
      </c>
      <c r="AH111" s="8">
        <f t="shared" ref="AH111:AI111" si="167">+AH106/SUM(AH$104:AH$106)</f>
        <v>0.91299110256356075</v>
      </c>
      <c r="AI111" s="8">
        <f t="shared" si="167"/>
        <v>0.83764289091878019</v>
      </c>
      <c r="AJ111" s="8">
        <f t="shared" ref="AJ111:AK111" si="168">+AJ106/SUM(AJ$104:AJ$106)</f>
        <v>0.80326921934971895</v>
      </c>
      <c r="AK111" s="8">
        <f t="shared" si="168"/>
        <v>0.91562863628559976</v>
      </c>
      <c r="AL111" s="8">
        <f t="shared" ref="AL111:AM111" si="169">+AL106/SUM(AL$104:AL$106)</f>
        <v>0.92675923878686717</v>
      </c>
      <c r="AM111" s="8">
        <f t="shared" si="169"/>
        <v>0.86965186748679668</v>
      </c>
      <c r="AN111" s="8">
        <f t="shared" ref="AN111" si="170">+AN106/SUM(AN$104:AN$106)</f>
        <v>0.84719466404005961</v>
      </c>
      <c r="AO111" s="8"/>
      <c r="AP111" s="8"/>
    </row>
    <row r="112" spans="1:42">
      <c r="A112" s="498"/>
      <c r="B112" s="54" t="s">
        <v>60</v>
      </c>
      <c r="C112" s="9"/>
      <c r="D112" s="9">
        <f>SUM(D109:D111)</f>
        <v>1</v>
      </c>
      <c r="E112" s="9">
        <f t="shared" ref="E112:O112" si="171">SUM(E109:E111)</f>
        <v>0.99999999999999989</v>
      </c>
      <c r="F112" s="9">
        <f t="shared" si="171"/>
        <v>1</v>
      </c>
      <c r="G112" s="9">
        <f t="shared" si="171"/>
        <v>1</v>
      </c>
      <c r="H112" s="9">
        <f t="shared" si="171"/>
        <v>1</v>
      </c>
      <c r="I112" s="9">
        <f t="shared" si="171"/>
        <v>0.99999999999999989</v>
      </c>
      <c r="J112" s="9">
        <f t="shared" si="171"/>
        <v>1</v>
      </c>
      <c r="K112" s="9">
        <f t="shared" si="171"/>
        <v>1</v>
      </c>
      <c r="L112" s="9">
        <f t="shared" si="171"/>
        <v>1</v>
      </c>
      <c r="M112" s="9">
        <f>SUM(M109:M111)</f>
        <v>1</v>
      </c>
      <c r="N112" s="9">
        <f t="shared" si="171"/>
        <v>1</v>
      </c>
      <c r="O112" s="9">
        <f t="shared" si="171"/>
        <v>1</v>
      </c>
      <c r="P112" s="9"/>
      <c r="Q112" s="9">
        <f t="shared" ref="Q112:Y112" si="172">SUM(Q109:Q111)</f>
        <v>1</v>
      </c>
      <c r="R112" s="9">
        <f t="shared" si="172"/>
        <v>1</v>
      </c>
      <c r="S112" s="9">
        <f t="shared" si="172"/>
        <v>0.99999999999999989</v>
      </c>
      <c r="T112" s="9">
        <f t="shared" si="172"/>
        <v>1</v>
      </c>
      <c r="U112" s="9">
        <f t="shared" si="172"/>
        <v>1</v>
      </c>
      <c r="V112" s="9">
        <f t="shared" si="172"/>
        <v>0.99999999999999989</v>
      </c>
      <c r="W112" s="9">
        <f t="shared" si="172"/>
        <v>0.99999999999999989</v>
      </c>
      <c r="X112" s="9">
        <f t="shared" si="172"/>
        <v>1</v>
      </c>
      <c r="Y112" s="9">
        <f t="shared" si="172"/>
        <v>1</v>
      </c>
      <c r="Z112" s="9">
        <f t="shared" ref="Z112:AG112" si="173">SUM(Z109:Z111)</f>
        <v>1</v>
      </c>
      <c r="AA112" s="9">
        <f t="shared" si="173"/>
        <v>1</v>
      </c>
      <c r="AB112" s="9">
        <f t="shared" si="173"/>
        <v>0.99999999999999989</v>
      </c>
      <c r="AC112" s="9">
        <f t="shared" si="173"/>
        <v>1</v>
      </c>
      <c r="AD112" s="9">
        <f t="shared" si="173"/>
        <v>1</v>
      </c>
      <c r="AE112" s="9">
        <f t="shared" si="173"/>
        <v>1</v>
      </c>
      <c r="AF112" s="9">
        <f t="shared" si="173"/>
        <v>1</v>
      </c>
      <c r="AG112" s="9">
        <f t="shared" si="173"/>
        <v>1</v>
      </c>
      <c r="AH112" s="9">
        <f t="shared" ref="AH112:AI112" si="174">SUM(AH109:AH111)</f>
        <v>1</v>
      </c>
      <c r="AI112" s="9">
        <f t="shared" si="174"/>
        <v>1</v>
      </c>
      <c r="AJ112" s="9">
        <f t="shared" ref="AJ112:AK112" si="175">SUM(AJ109:AJ111)</f>
        <v>1</v>
      </c>
      <c r="AK112" s="9">
        <f t="shared" si="175"/>
        <v>0.99999999999999989</v>
      </c>
      <c r="AL112" s="9">
        <f t="shared" ref="AL112:AM112" si="176">SUM(AL109:AL111)</f>
        <v>1</v>
      </c>
      <c r="AM112" s="9">
        <f t="shared" si="176"/>
        <v>1</v>
      </c>
      <c r="AN112" s="9">
        <f t="shared" ref="AN112" si="177">SUM(AN109:AN111)</f>
        <v>1</v>
      </c>
      <c r="AO112" s="9"/>
      <c r="AP112" s="9"/>
    </row>
    <row r="114" spans="1:42" ht="13.8">
      <c r="B114" s="11"/>
    </row>
    <row r="122" spans="1:42" customFormat="1">
      <c r="A122" s="2"/>
      <c r="B122" s="2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</row>
    <row r="128" spans="1:42" customFormat="1">
      <c r="A128" s="2"/>
      <c r="B128" s="2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</row>
    <row r="129" spans="16:41">
      <c r="P129" s="2" t="e">
        <v>#DIV/0!</v>
      </c>
      <c r="AO129" s="2" t="e">
        <f>AVERAGE(D129:F129)</f>
        <v>#DIV/0!</v>
      </c>
    </row>
    <row r="130" spans="16:41">
      <c r="P130" s="2" t="e">
        <v>#DIV/0!</v>
      </c>
      <c r="AO130" s="2" t="e">
        <f>AVERAGE(D130:F130)</f>
        <v>#DIV/0!</v>
      </c>
    </row>
    <row r="131" spans="16:41">
      <c r="P131" s="2" t="e">
        <v>#DIV/0!</v>
      </c>
      <c r="AO131" s="2" t="e">
        <f>AVERAGE(D131:F131)</f>
        <v>#DIV/0!</v>
      </c>
    </row>
    <row r="132" spans="16:41">
      <c r="P132" s="2" t="e">
        <v>#DIV/0!</v>
      </c>
      <c r="AO132" s="2" t="e">
        <f>AVERAGE(D132:F132)</f>
        <v>#DIV/0!</v>
      </c>
    </row>
    <row r="149" spans="1:42" customFormat="1">
      <c r="A149" s="2"/>
      <c r="B149" s="2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</row>
    <row r="155" spans="1:42" customFormat="1">
      <c r="A155" s="2"/>
      <c r="B155" s="2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</row>
    <row r="171" spans="1:42" customFormat="1">
      <c r="A171" s="2"/>
      <c r="B171" s="2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</row>
  </sheetData>
  <mergeCells count="21">
    <mergeCell ref="A103:A107"/>
    <mergeCell ref="A108:A112"/>
    <mergeCell ref="A50:A53"/>
    <mergeCell ref="A55:A59"/>
    <mergeCell ref="A60:A64"/>
    <mergeCell ref="A98:A101"/>
    <mergeCell ref="A66:A69"/>
    <mergeCell ref="A71:A75"/>
    <mergeCell ref="A76:A80"/>
    <mergeCell ref="A82:A85"/>
    <mergeCell ref="A87:A91"/>
    <mergeCell ref="A92:A96"/>
    <mergeCell ref="A39:A43"/>
    <mergeCell ref="A44:A48"/>
    <mergeCell ref="A2:A5"/>
    <mergeCell ref="A23:A27"/>
    <mergeCell ref="A28:A32"/>
    <mergeCell ref="A34:A37"/>
    <mergeCell ref="A7:A11"/>
    <mergeCell ref="A12:A16"/>
    <mergeCell ref="A18:A21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0000"/>
  </sheetPr>
  <dimension ref="A1:AP192"/>
  <sheetViews>
    <sheetView showGridLines="0" topLeftCell="A17" zoomScale="85" zoomScaleNormal="85" zoomScaleSheetLayoutView="80" workbookViewId="0">
      <pane xSplit="15" ySplit="1" topLeftCell="P24" activePane="bottomRight" state="frozen"/>
      <selection activeCell="A17" sqref="A17"/>
      <selection pane="topRight" activeCell="P17" sqref="P17"/>
      <selection pane="bottomLeft" activeCell="A18" sqref="A18"/>
      <selection pane="bottomRight" activeCell="AN42" sqref="AN42"/>
    </sheetView>
  </sheetViews>
  <sheetFormatPr baseColWidth="10" defaultColWidth="15" defaultRowHeight="13.8"/>
  <cols>
    <col min="1" max="1" width="10.88671875" style="2" customWidth="1"/>
    <col min="2" max="2" width="6.44140625" style="2" customWidth="1"/>
    <col min="3" max="15" width="6.44140625" style="2" hidden="1" customWidth="1"/>
    <col min="16" max="16" width="13.33203125" style="2" customWidth="1"/>
    <col min="17" max="28" width="8.88671875" style="2" hidden="1" customWidth="1"/>
    <col min="29" max="40" width="8.88671875" style="2" customWidth="1"/>
    <col min="41" max="41" width="10" style="2" customWidth="1"/>
    <col min="42" max="42" width="9" style="2" bestFit="1" customWidth="1"/>
    <col min="43" max="56" width="9" style="2" customWidth="1"/>
    <col min="57" max="57" width="12.6640625" style="2" customWidth="1"/>
    <col min="58" max="58" width="10.6640625" style="2" customWidth="1"/>
    <col min="59" max="76" width="9" style="2" customWidth="1"/>
    <col min="77" max="16384" width="15" style="2"/>
  </cols>
  <sheetData>
    <row r="1" spans="1:42" s="11" customFormat="1" ht="14.4" hidden="1">
      <c r="A1" s="31" t="s">
        <v>233</v>
      </c>
      <c r="B1" s="36"/>
      <c r="C1" s="32" t="s">
        <v>167</v>
      </c>
      <c r="D1" s="237">
        <v>44197</v>
      </c>
      <c r="E1" s="237">
        <v>44228</v>
      </c>
      <c r="F1" s="237">
        <v>44256</v>
      </c>
      <c r="G1" s="237">
        <v>44287</v>
      </c>
      <c r="H1" s="237">
        <v>44317</v>
      </c>
      <c r="I1" s="237">
        <v>44348</v>
      </c>
      <c r="J1" s="237">
        <v>44378</v>
      </c>
      <c r="K1" s="237">
        <v>44409</v>
      </c>
      <c r="L1" s="237">
        <v>44440</v>
      </c>
      <c r="M1" s="237">
        <v>44470</v>
      </c>
      <c r="N1" s="237">
        <v>44501</v>
      </c>
      <c r="O1" s="237">
        <v>44531</v>
      </c>
      <c r="P1" s="237" t="s">
        <v>170</v>
      </c>
      <c r="Q1" s="237">
        <v>44562</v>
      </c>
      <c r="R1" s="237">
        <v>44593</v>
      </c>
      <c r="S1" s="237">
        <v>44621</v>
      </c>
      <c r="T1" s="237"/>
      <c r="U1" s="237"/>
      <c r="V1" s="237"/>
      <c r="W1" s="237"/>
      <c r="X1" s="237"/>
      <c r="Y1" s="237"/>
      <c r="Z1" s="237"/>
      <c r="AA1" s="237"/>
      <c r="AB1" s="237"/>
      <c r="AC1" s="237"/>
      <c r="AD1" s="237"/>
      <c r="AE1" s="237"/>
      <c r="AF1" s="237"/>
      <c r="AG1" s="237"/>
      <c r="AH1" s="237"/>
      <c r="AI1" s="237"/>
      <c r="AJ1" s="237"/>
      <c r="AK1" s="237"/>
      <c r="AL1" s="237"/>
      <c r="AM1" s="237"/>
      <c r="AN1" s="237"/>
      <c r="AO1" s="32" t="s">
        <v>229</v>
      </c>
      <c r="AP1" s="32" t="s">
        <v>119</v>
      </c>
    </row>
    <row r="2" spans="1:42" ht="16.5" hidden="1" customHeight="1">
      <c r="A2" s="502" t="s">
        <v>20</v>
      </c>
      <c r="B2" s="51" t="s">
        <v>84</v>
      </c>
      <c r="C2" s="4">
        <v>0.70197500000000002</v>
      </c>
      <c r="D2" s="169">
        <v>0.15260000000000001</v>
      </c>
      <c r="E2" s="169">
        <v>0</v>
      </c>
      <c r="F2" s="169">
        <v>0</v>
      </c>
      <c r="G2" s="169">
        <v>0</v>
      </c>
      <c r="H2" s="3">
        <v>0.92069892473118298</v>
      </c>
      <c r="I2" s="3">
        <v>1</v>
      </c>
      <c r="J2" s="123">
        <v>1</v>
      </c>
      <c r="K2" s="151">
        <v>1</v>
      </c>
      <c r="L2" s="230">
        <v>0.99444444444444446</v>
      </c>
      <c r="M2" s="4">
        <v>1</v>
      </c>
      <c r="N2" s="151">
        <v>1</v>
      </c>
      <c r="O2" s="169">
        <v>1</v>
      </c>
      <c r="P2" s="169">
        <v>0.67231194743130229</v>
      </c>
      <c r="Q2" s="169">
        <v>1</v>
      </c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4">
        <f>AVERAGE(Q2)</f>
        <v>1</v>
      </c>
      <c r="AP2" s="16">
        <v>0.85</v>
      </c>
    </row>
    <row r="3" spans="1:42" ht="14.4" hidden="1">
      <c r="A3" s="503"/>
      <c r="B3" s="51" t="s">
        <v>141</v>
      </c>
      <c r="C3" s="4">
        <v>6.4533333333333331E-2</v>
      </c>
      <c r="D3" s="169">
        <v>1E-3</v>
      </c>
      <c r="E3" s="169">
        <v>0</v>
      </c>
      <c r="F3" s="169">
        <v>0</v>
      </c>
      <c r="G3" s="169">
        <v>0</v>
      </c>
      <c r="H3" s="3">
        <v>1.2122002085505699E-3</v>
      </c>
      <c r="I3" s="3">
        <v>0.14125370605675561</v>
      </c>
      <c r="J3" s="123">
        <v>7.3743738789048001E-4</v>
      </c>
      <c r="K3" s="151">
        <v>0</v>
      </c>
      <c r="L3" s="151">
        <v>0</v>
      </c>
      <c r="M3" s="4">
        <v>0</v>
      </c>
      <c r="N3" s="151">
        <v>0</v>
      </c>
      <c r="O3" s="169">
        <v>0</v>
      </c>
      <c r="P3" s="169">
        <v>1.2016945304433055E-2</v>
      </c>
      <c r="Q3" s="169">
        <v>0</v>
      </c>
      <c r="R3" s="169"/>
      <c r="S3" s="169"/>
      <c r="T3" s="169"/>
      <c r="U3" s="169"/>
      <c r="V3" s="169"/>
      <c r="W3" s="169"/>
      <c r="X3" s="169"/>
      <c r="Y3" s="169"/>
      <c r="Z3" s="169"/>
      <c r="AA3" s="169"/>
      <c r="AB3" s="169"/>
      <c r="AC3" s="169"/>
      <c r="AD3" s="169"/>
      <c r="AE3" s="169"/>
      <c r="AF3" s="169"/>
      <c r="AG3" s="169"/>
      <c r="AH3" s="169"/>
      <c r="AI3" s="169"/>
      <c r="AJ3" s="169"/>
      <c r="AK3" s="169"/>
      <c r="AL3" s="169"/>
      <c r="AM3" s="169"/>
      <c r="AN3" s="169"/>
      <c r="AO3" s="4">
        <f>AVERAGE(Q3)</f>
        <v>0</v>
      </c>
      <c r="AP3" s="15">
        <v>0.2</v>
      </c>
    </row>
    <row r="4" spans="1:42" ht="14.4" hidden="1">
      <c r="A4" s="503"/>
      <c r="B4" s="51" t="s">
        <v>18</v>
      </c>
      <c r="C4" s="5">
        <v>4.4600770308123243</v>
      </c>
      <c r="D4" s="171">
        <v>0</v>
      </c>
      <c r="E4" s="171">
        <v>0</v>
      </c>
      <c r="F4" s="171">
        <v>0</v>
      </c>
      <c r="G4" s="171">
        <v>0</v>
      </c>
      <c r="H4" s="5">
        <v>0.83035714285714324</v>
      </c>
      <c r="I4" s="5">
        <v>1.0170266836086403</v>
      </c>
      <c r="J4" s="122">
        <v>0.49555792466240228</v>
      </c>
      <c r="K4" s="150">
        <v>0</v>
      </c>
      <c r="L4" s="150">
        <v>0</v>
      </c>
      <c r="M4" s="5">
        <v>0</v>
      </c>
      <c r="N4" s="150">
        <v>0</v>
      </c>
      <c r="O4" s="171">
        <v>0</v>
      </c>
      <c r="P4" s="171">
        <v>0.19524514592734885</v>
      </c>
      <c r="Q4" s="171">
        <v>0</v>
      </c>
      <c r="R4" s="171"/>
      <c r="S4" s="171"/>
      <c r="T4" s="171"/>
      <c r="U4" s="171"/>
      <c r="V4" s="171"/>
      <c r="W4" s="171"/>
      <c r="X4" s="171"/>
      <c r="Y4" s="171"/>
      <c r="Z4" s="171"/>
      <c r="AA4" s="171"/>
      <c r="AB4" s="171"/>
      <c r="AC4" s="171"/>
      <c r="AD4" s="171"/>
      <c r="AE4" s="171"/>
      <c r="AF4" s="171"/>
      <c r="AG4" s="171"/>
      <c r="AH4" s="171"/>
      <c r="AI4" s="171"/>
      <c r="AJ4" s="171"/>
      <c r="AK4" s="171"/>
      <c r="AL4" s="171"/>
      <c r="AM4" s="171"/>
      <c r="AN4" s="171"/>
      <c r="AO4" s="5">
        <f>AVERAGE(Q4)</f>
        <v>0</v>
      </c>
      <c r="AP4" s="5">
        <v>20</v>
      </c>
    </row>
    <row r="5" spans="1:42" ht="14.4" hidden="1">
      <c r="A5" s="504"/>
      <c r="B5" s="51" t="s">
        <v>19</v>
      </c>
      <c r="C5" s="5">
        <v>20.612500000000001</v>
      </c>
      <c r="D5" s="171">
        <v>168</v>
      </c>
      <c r="E5" s="171">
        <v>672</v>
      </c>
      <c r="F5" s="171">
        <v>744</v>
      </c>
      <c r="G5" s="171">
        <v>720</v>
      </c>
      <c r="H5" s="5">
        <v>83</v>
      </c>
      <c r="I5" s="5">
        <v>0</v>
      </c>
      <c r="J5" s="122">
        <v>0</v>
      </c>
      <c r="K5" s="150">
        <v>0</v>
      </c>
      <c r="L5" s="150">
        <v>3</v>
      </c>
      <c r="M5" s="5">
        <v>0</v>
      </c>
      <c r="N5" s="150">
        <v>0</v>
      </c>
      <c r="O5" s="171">
        <v>0</v>
      </c>
      <c r="P5" s="171">
        <v>199.16666666666666</v>
      </c>
      <c r="Q5" s="171">
        <v>0</v>
      </c>
      <c r="R5" s="171"/>
      <c r="S5" s="171"/>
      <c r="T5" s="171"/>
      <c r="U5" s="171"/>
      <c r="V5" s="171"/>
      <c r="W5" s="171"/>
      <c r="X5" s="171"/>
      <c r="Y5" s="171"/>
      <c r="Z5" s="171"/>
      <c r="AA5" s="171"/>
      <c r="AB5" s="171"/>
      <c r="AC5" s="171"/>
      <c r="AD5" s="171"/>
      <c r="AE5" s="171"/>
      <c r="AF5" s="171"/>
      <c r="AG5" s="171"/>
      <c r="AH5" s="171"/>
      <c r="AI5" s="171"/>
      <c r="AJ5" s="171"/>
      <c r="AK5" s="171"/>
      <c r="AL5" s="171"/>
      <c r="AM5" s="171"/>
      <c r="AN5" s="171"/>
      <c r="AO5" s="5">
        <f>AVERAGE(Q5)</f>
        <v>0</v>
      </c>
      <c r="AP5" s="5">
        <v>4</v>
      </c>
    </row>
    <row r="6" spans="1:42" ht="15.75" hidden="1" customHeight="1">
      <c r="A6" s="14"/>
      <c r="B6" s="13"/>
      <c r="C6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 s="13"/>
    </row>
    <row r="7" spans="1:42" ht="16.5" hidden="1" customHeight="1">
      <c r="A7" s="499" t="s">
        <v>52</v>
      </c>
      <c r="B7" s="53" t="s">
        <v>142</v>
      </c>
      <c r="C7" s="12"/>
      <c r="D7" s="12">
        <v>0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  <c r="N7" s="12">
        <v>0</v>
      </c>
      <c r="O7" s="12">
        <v>0</v>
      </c>
      <c r="P7" s="12"/>
      <c r="Q7" s="12">
        <v>0</v>
      </c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</row>
    <row r="8" spans="1:42" ht="14.4" hidden="1">
      <c r="A8" s="500"/>
      <c r="B8" s="53" t="s">
        <v>143</v>
      </c>
      <c r="C8" s="12"/>
      <c r="D8" s="12">
        <v>462.5</v>
      </c>
      <c r="E8" s="12">
        <v>672</v>
      </c>
      <c r="F8" s="12">
        <v>744</v>
      </c>
      <c r="G8" s="12">
        <v>720</v>
      </c>
      <c r="H8" s="12">
        <v>0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  <c r="N8" s="12">
        <v>0</v>
      </c>
      <c r="O8" s="12">
        <v>0</v>
      </c>
      <c r="P8" s="12"/>
      <c r="Q8" s="12">
        <v>0</v>
      </c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</row>
    <row r="9" spans="1:42" ht="14.4" hidden="1">
      <c r="A9" s="500"/>
      <c r="B9" s="53" t="s">
        <v>144</v>
      </c>
      <c r="C9" s="12"/>
      <c r="D9" s="12">
        <v>168</v>
      </c>
      <c r="E9" s="12">
        <v>0</v>
      </c>
      <c r="F9" s="12">
        <v>0</v>
      </c>
      <c r="G9" s="12">
        <v>0</v>
      </c>
      <c r="H9" s="12">
        <v>59</v>
      </c>
      <c r="I9" s="12">
        <v>0</v>
      </c>
      <c r="J9" s="12">
        <v>0</v>
      </c>
      <c r="K9" s="12">
        <v>0</v>
      </c>
      <c r="L9" s="12">
        <v>3</v>
      </c>
      <c r="M9" s="12">
        <v>0</v>
      </c>
      <c r="N9" s="12">
        <v>0</v>
      </c>
      <c r="O9" s="12">
        <v>0</v>
      </c>
      <c r="P9" s="12"/>
      <c r="Q9" s="12">
        <v>0</v>
      </c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</row>
    <row r="10" spans="1:42" ht="14.4" hidden="1">
      <c r="A10" s="500"/>
      <c r="B10" s="53" t="s">
        <v>145</v>
      </c>
      <c r="C10" s="12"/>
      <c r="D10" s="12">
        <v>744</v>
      </c>
      <c r="E10" s="12">
        <v>672</v>
      </c>
      <c r="F10" s="12">
        <v>744</v>
      </c>
      <c r="G10" s="12">
        <v>720</v>
      </c>
      <c r="H10" s="12">
        <v>744</v>
      </c>
      <c r="I10" s="12">
        <v>720</v>
      </c>
      <c r="J10" s="12">
        <v>672</v>
      </c>
      <c r="K10" s="12">
        <v>648</v>
      </c>
      <c r="L10" s="12">
        <v>636</v>
      </c>
      <c r="M10" s="12">
        <v>588</v>
      </c>
      <c r="N10" s="12">
        <v>624</v>
      </c>
      <c r="O10" s="12">
        <v>600</v>
      </c>
      <c r="P10" s="12"/>
      <c r="Q10" s="12">
        <v>648</v>
      </c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</row>
    <row r="11" spans="1:42" ht="14.4" hidden="1">
      <c r="A11" s="501"/>
      <c r="B11" s="53" t="s">
        <v>146</v>
      </c>
      <c r="C11" s="12"/>
      <c r="D11" s="12">
        <v>0.13</v>
      </c>
      <c r="E11" s="12">
        <v>0</v>
      </c>
      <c r="F11" s="173">
        <v>0</v>
      </c>
      <c r="G11" s="173">
        <v>0</v>
      </c>
      <c r="H11" s="12">
        <v>0.83035714285714324</v>
      </c>
      <c r="I11" s="12">
        <v>1.0170266836086403</v>
      </c>
      <c r="J11" s="119">
        <v>0.49555792466240228</v>
      </c>
      <c r="K11" s="119">
        <v>0</v>
      </c>
      <c r="L11" s="12">
        <v>0</v>
      </c>
      <c r="M11" s="12">
        <v>0</v>
      </c>
      <c r="N11" s="119">
        <v>0</v>
      </c>
      <c r="O11" s="173">
        <v>0</v>
      </c>
      <c r="P11" s="173"/>
      <c r="Q11" s="173">
        <v>0</v>
      </c>
      <c r="R11" s="173"/>
      <c r="S11" s="173"/>
      <c r="T11" s="173"/>
      <c r="U11" s="173"/>
      <c r="V11" s="173"/>
      <c r="W11" s="173"/>
      <c r="X11" s="173"/>
      <c r="Y11" s="173"/>
      <c r="Z11" s="173"/>
      <c r="AA11" s="173"/>
      <c r="AB11" s="173"/>
      <c r="AC11" s="173"/>
      <c r="AD11" s="173"/>
      <c r="AE11" s="173"/>
      <c r="AF11" s="173"/>
      <c r="AG11" s="173"/>
      <c r="AH11" s="173"/>
      <c r="AI11" s="173"/>
      <c r="AJ11" s="173"/>
      <c r="AK11" s="173"/>
      <c r="AL11" s="173"/>
      <c r="AM11" s="173"/>
      <c r="AN11" s="173"/>
      <c r="AO11" s="12"/>
      <c r="AP11" s="12"/>
    </row>
    <row r="12" spans="1:42" ht="16.5" hidden="1" customHeight="1">
      <c r="A12" s="496" t="s">
        <v>162</v>
      </c>
      <c r="B12" s="54" t="s">
        <v>147</v>
      </c>
      <c r="C12" s="8"/>
      <c r="D12" s="8">
        <f t="shared" ref="D12:O12" si="0">D2</f>
        <v>0.15260000000000001</v>
      </c>
      <c r="E12" s="8">
        <f t="shared" si="0"/>
        <v>0</v>
      </c>
      <c r="F12" s="8">
        <f t="shared" si="0"/>
        <v>0</v>
      </c>
      <c r="G12" s="8">
        <f t="shared" si="0"/>
        <v>0</v>
      </c>
      <c r="H12" s="8">
        <f t="shared" si="0"/>
        <v>0.92069892473118298</v>
      </c>
      <c r="I12" s="8">
        <f t="shared" si="0"/>
        <v>1</v>
      </c>
      <c r="J12" s="8">
        <f t="shared" si="0"/>
        <v>1</v>
      </c>
      <c r="K12" s="8">
        <f t="shared" si="0"/>
        <v>1</v>
      </c>
      <c r="L12" s="8">
        <f t="shared" si="0"/>
        <v>0.99444444444444446</v>
      </c>
      <c r="M12" s="8">
        <f t="shared" si="0"/>
        <v>1</v>
      </c>
      <c r="N12" s="8">
        <f t="shared" si="0"/>
        <v>1</v>
      </c>
      <c r="O12" s="8">
        <f t="shared" si="0"/>
        <v>1</v>
      </c>
      <c r="P12" s="8"/>
      <c r="Q12" s="8">
        <f>Q2</f>
        <v>1</v>
      </c>
      <c r="R12" s="8">
        <f>R2</f>
        <v>0</v>
      </c>
      <c r="S12" s="8">
        <f>S2</f>
        <v>0</v>
      </c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</row>
    <row r="13" spans="1:42" ht="14.4" hidden="1">
      <c r="A13" s="497"/>
      <c r="B13" s="54" t="s">
        <v>148</v>
      </c>
      <c r="C13" s="8"/>
      <c r="D13" s="8">
        <f t="shared" ref="D13:J13" si="1">+D7/D10</f>
        <v>0</v>
      </c>
      <c r="E13" s="8">
        <f t="shared" si="1"/>
        <v>0</v>
      </c>
      <c r="F13" s="8">
        <f t="shared" si="1"/>
        <v>0</v>
      </c>
      <c r="G13" s="8">
        <f t="shared" si="1"/>
        <v>0</v>
      </c>
      <c r="H13" s="8">
        <f t="shared" si="1"/>
        <v>0</v>
      </c>
      <c r="I13" s="8">
        <f t="shared" si="1"/>
        <v>0</v>
      </c>
      <c r="J13" s="8">
        <f t="shared" si="1"/>
        <v>0</v>
      </c>
      <c r="K13" s="8">
        <f>+K7/K10</f>
        <v>0</v>
      </c>
      <c r="L13" s="8">
        <f>+L7/L10</f>
        <v>0</v>
      </c>
      <c r="M13" s="8">
        <f>+M7/M10</f>
        <v>0</v>
      </c>
      <c r="N13" s="8">
        <f>+N7/N10</f>
        <v>0</v>
      </c>
      <c r="O13" s="8">
        <f>+O7/O10</f>
        <v>0</v>
      </c>
      <c r="P13" s="8"/>
      <c r="Q13" s="8">
        <f>+Q7/Q10</f>
        <v>0</v>
      </c>
      <c r="R13" s="8" t="e">
        <f>+R7/R10</f>
        <v>#DIV/0!</v>
      </c>
      <c r="S13" s="8" t="e">
        <f>+S7/S10</f>
        <v>#DIV/0!</v>
      </c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</row>
    <row r="14" spans="1:42" ht="14.4" hidden="1">
      <c r="A14" s="497"/>
      <c r="B14" s="54" t="s">
        <v>149</v>
      </c>
      <c r="C14" s="8"/>
      <c r="D14" s="8">
        <f t="shared" ref="D14:J14" si="2">+D8/D10</f>
        <v>0.62163978494623651</v>
      </c>
      <c r="E14" s="8">
        <f t="shared" si="2"/>
        <v>1</v>
      </c>
      <c r="F14" s="8">
        <f t="shared" si="2"/>
        <v>1</v>
      </c>
      <c r="G14" s="8">
        <f t="shared" si="2"/>
        <v>1</v>
      </c>
      <c r="H14" s="8">
        <f t="shared" si="2"/>
        <v>0</v>
      </c>
      <c r="I14" s="8">
        <f t="shared" si="2"/>
        <v>0</v>
      </c>
      <c r="J14" s="8">
        <f t="shared" si="2"/>
        <v>0</v>
      </c>
      <c r="K14" s="8">
        <f>+K8/K10</f>
        <v>0</v>
      </c>
      <c r="L14" s="8">
        <f>+L8/L10</f>
        <v>0</v>
      </c>
      <c r="M14" s="8">
        <f>+M8/M10</f>
        <v>0</v>
      </c>
      <c r="N14" s="8">
        <f>+N8/N10</f>
        <v>0</v>
      </c>
      <c r="O14" s="8">
        <f>+O8/O10</f>
        <v>0</v>
      </c>
      <c r="P14" s="8"/>
      <c r="Q14" s="8">
        <f>+Q8/Q10</f>
        <v>0</v>
      </c>
      <c r="R14" s="8" t="e">
        <f>+R8/R10</f>
        <v>#DIV/0!</v>
      </c>
      <c r="S14" s="8" t="e">
        <f>+S8/S10</f>
        <v>#DIV/0!</v>
      </c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</row>
    <row r="15" spans="1:42" ht="14.4" hidden="1">
      <c r="A15" s="497"/>
      <c r="B15" s="54" t="s">
        <v>150</v>
      </c>
      <c r="C15" s="8"/>
      <c r="D15" s="8">
        <f t="shared" ref="D15:J15" si="3">+D9/D10</f>
        <v>0.22580645161290322</v>
      </c>
      <c r="E15" s="8">
        <f t="shared" si="3"/>
        <v>0</v>
      </c>
      <c r="F15" s="8">
        <f t="shared" si="3"/>
        <v>0</v>
      </c>
      <c r="G15" s="8">
        <f t="shared" si="3"/>
        <v>0</v>
      </c>
      <c r="H15" s="8">
        <f t="shared" si="3"/>
        <v>7.9301075268817203E-2</v>
      </c>
      <c r="I15" s="8">
        <f t="shared" si="3"/>
        <v>0</v>
      </c>
      <c r="J15" s="8">
        <f t="shared" si="3"/>
        <v>0</v>
      </c>
      <c r="K15" s="8">
        <f>+K9/K10</f>
        <v>0</v>
      </c>
      <c r="L15" s="8">
        <f>+L9/L10</f>
        <v>4.7169811320754715E-3</v>
      </c>
      <c r="M15" s="8">
        <f>+M9/M10</f>
        <v>0</v>
      </c>
      <c r="N15" s="8">
        <f>+N9/N10</f>
        <v>0</v>
      </c>
      <c r="O15" s="8">
        <f>+O9/O10</f>
        <v>0</v>
      </c>
      <c r="P15" s="8"/>
      <c r="Q15" s="8">
        <f>+Q9/Q10</f>
        <v>0</v>
      </c>
      <c r="R15" s="8" t="e">
        <f>+R9/R10</f>
        <v>#DIV/0!</v>
      </c>
      <c r="S15" s="8" t="e">
        <f>+S9/S10</f>
        <v>#DIV/0!</v>
      </c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</row>
    <row r="16" spans="1:42" ht="14.4" hidden="1">
      <c r="A16" s="498"/>
      <c r="B16" s="54" t="s">
        <v>60</v>
      </c>
      <c r="C16" s="9"/>
      <c r="D16" s="9">
        <f t="shared" ref="D16:J16" si="4">SUM(D12:D15)</f>
        <v>1.0000462365591398</v>
      </c>
      <c r="E16" s="9">
        <f t="shared" si="4"/>
        <v>1</v>
      </c>
      <c r="F16" s="9">
        <f t="shared" si="4"/>
        <v>1</v>
      </c>
      <c r="G16" s="9">
        <f t="shared" si="4"/>
        <v>1</v>
      </c>
      <c r="H16" s="9">
        <f t="shared" si="4"/>
        <v>1.0000000000000002</v>
      </c>
      <c r="I16" s="9">
        <f t="shared" si="4"/>
        <v>1</v>
      </c>
      <c r="J16" s="9">
        <f t="shared" si="4"/>
        <v>1</v>
      </c>
      <c r="K16" s="9">
        <f>SUM(K12:K15)</f>
        <v>1</v>
      </c>
      <c r="L16" s="9">
        <f>SUM(L12:L15)</f>
        <v>0.99916142557651999</v>
      </c>
      <c r="M16" s="9">
        <f>SUM(M12:M15)</f>
        <v>1</v>
      </c>
      <c r="N16" s="9">
        <f>SUM(N12:N15)</f>
        <v>1</v>
      </c>
      <c r="O16" s="9">
        <f>SUM(O12:O15)</f>
        <v>1</v>
      </c>
      <c r="P16" s="9"/>
      <c r="Q16" s="9">
        <f>SUM(Q12:Q15)</f>
        <v>1</v>
      </c>
      <c r="R16" s="9" t="e">
        <f>SUM(R12:R15)</f>
        <v>#DIV/0!</v>
      </c>
      <c r="S16" s="9" t="e">
        <f>SUM(S12:S15)</f>
        <v>#DIV/0!</v>
      </c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</row>
    <row r="17" spans="1:42" ht="14.4">
      <c r="A17" s="31" t="s">
        <v>33</v>
      </c>
      <c r="B17" s="36"/>
      <c r="C17" s="32" t="s">
        <v>167</v>
      </c>
      <c r="D17" s="237">
        <v>44197</v>
      </c>
      <c r="E17" s="237">
        <v>44228</v>
      </c>
      <c r="F17" s="237">
        <v>44256</v>
      </c>
      <c r="G17" s="237">
        <v>44287</v>
      </c>
      <c r="H17" s="237">
        <v>44317</v>
      </c>
      <c r="I17" s="237">
        <v>44348</v>
      </c>
      <c r="J17" s="237">
        <v>44378</v>
      </c>
      <c r="K17" s="237">
        <v>44409</v>
      </c>
      <c r="L17" s="237">
        <v>44440</v>
      </c>
      <c r="M17" s="237">
        <v>44470</v>
      </c>
      <c r="N17" s="237">
        <v>44501</v>
      </c>
      <c r="O17" s="237">
        <v>44531</v>
      </c>
      <c r="P17" s="237" t="s">
        <v>229</v>
      </c>
      <c r="Q17" s="237">
        <v>44562</v>
      </c>
      <c r="R17" s="237">
        <v>44593</v>
      </c>
      <c r="S17" s="237">
        <v>44621</v>
      </c>
      <c r="T17" s="237">
        <v>44652</v>
      </c>
      <c r="U17" s="237">
        <v>44682</v>
      </c>
      <c r="V17" s="237">
        <v>44713</v>
      </c>
      <c r="W17" s="237">
        <v>44743</v>
      </c>
      <c r="X17" s="237">
        <v>44774</v>
      </c>
      <c r="Y17" s="237">
        <v>44805</v>
      </c>
      <c r="Z17" s="237">
        <v>44835</v>
      </c>
      <c r="AA17" s="237">
        <v>44866</v>
      </c>
      <c r="AB17" s="237">
        <v>44896</v>
      </c>
      <c r="AC17" s="237">
        <v>44927</v>
      </c>
      <c r="AD17" s="237">
        <v>44958</v>
      </c>
      <c r="AE17" s="237">
        <v>44986</v>
      </c>
      <c r="AF17" s="237">
        <v>45017</v>
      </c>
      <c r="AG17" s="237">
        <v>45047</v>
      </c>
      <c r="AH17" s="237">
        <v>45078</v>
      </c>
      <c r="AI17" s="237">
        <v>45108</v>
      </c>
      <c r="AJ17" s="237">
        <v>45139</v>
      </c>
      <c r="AK17" s="237">
        <v>45170</v>
      </c>
      <c r="AL17" s="237">
        <v>45200</v>
      </c>
      <c r="AM17" s="237">
        <v>45231</v>
      </c>
      <c r="AN17" s="237">
        <v>45261</v>
      </c>
      <c r="AO17" s="32" t="s">
        <v>311</v>
      </c>
      <c r="AP17" s="32" t="s">
        <v>119</v>
      </c>
    </row>
    <row r="18" spans="1:42" ht="16.5" customHeight="1">
      <c r="A18" s="502" t="s">
        <v>20</v>
      </c>
      <c r="B18" s="51" t="s">
        <v>84</v>
      </c>
      <c r="C18" s="4">
        <v>0.57818333333333338</v>
      </c>
      <c r="D18" s="169">
        <v>0.85442204301075297</v>
      </c>
      <c r="E18" s="169">
        <v>0.89169642857142895</v>
      </c>
      <c r="F18" s="169">
        <v>0.92803978494619999</v>
      </c>
      <c r="G18" s="202">
        <v>1</v>
      </c>
      <c r="H18" s="3">
        <v>0.97311827956989305</v>
      </c>
      <c r="I18" s="3">
        <v>0.93194444444444402</v>
      </c>
      <c r="J18" s="123">
        <v>0.98883928571428603</v>
      </c>
      <c r="K18" s="151">
        <v>0.99583333333333324</v>
      </c>
      <c r="L18" s="151">
        <v>0.97693452380952384</v>
      </c>
      <c r="M18" s="3">
        <v>0.98538011695906436</v>
      </c>
      <c r="N18" s="151">
        <v>0.53703703703703698</v>
      </c>
      <c r="O18" s="169">
        <v>0.93333333333333324</v>
      </c>
      <c r="P18" s="169">
        <v>0.9995519713261648</v>
      </c>
      <c r="Q18" s="169">
        <v>1</v>
      </c>
      <c r="R18" s="169">
        <v>1</v>
      </c>
      <c r="S18" s="169">
        <v>1</v>
      </c>
      <c r="T18" s="160">
        <v>1</v>
      </c>
      <c r="U18" s="160">
        <v>1</v>
      </c>
      <c r="V18" s="160">
        <v>1</v>
      </c>
      <c r="W18" s="160">
        <v>1</v>
      </c>
      <c r="X18" s="160">
        <v>1</v>
      </c>
      <c r="Y18" s="160">
        <v>1</v>
      </c>
      <c r="Z18" s="160">
        <v>0.9946236559139785</v>
      </c>
      <c r="AA18" s="160">
        <v>1</v>
      </c>
      <c r="AB18" s="160">
        <v>1</v>
      </c>
      <c r="AC18" s="160">
        <v>1</v>
      </c>
      <c r="AD18" s="160">
        <v>1</v>
      </c>
      <c r="AE18" s="160">
        <v>1</v>
      </c>
      <c r="AF18" s="160">
        <v>1</v>
      </c>
      <c r="AG18" s="160">
        <v>0.69153225806451613</v>
      </c>
      <c r="AH18" s="160">
        <v>3.3333333333333333E-2</v>
      </c>
      <c r="AI18" s="160">
        <v>0.43145161290322581</v>
      </c>
      <c r="AJ18" s="160">
        <v>1</v>
      </c>
      <c r="AK18" s="160">
        <v>1</v>
      </c>
      <c r="AL18" s="160">
        <v>1</v>
      </c>
      <c r="AM18" s="160">
        <v>1</v>
      </c>
      <c r="AN18" s="160">
        <v>1</v>
      </c>
      <c r="AO18" s="4">
        <f>AVERAGE(AC18:AN18)</f>
        <v>0.84635976702508964</v>
      </c>
      <c r="AP18" s="3">
        <v>0.85</v>
      </c>
    </row>
    <row r="19" spans="1:42" ht="14.4">
      <c r="A19" s="503"/>
      <c r="B19" s="51" t="s">
        <v>141</v>
      </c>
      <c r="C19" s="4">
        <v>6.4358333333333337E-2</v>
      </c>
      <c r="D19" s="169">
        <v>0.95469804983185091</v>
      </c>
      <c r="E19" s="169">
        <v>2.1117661111671598E-2</v>
      </c>
      <c r="F19" s="169">
        <v>1.5674701561249699E-2</v>
      </c>
      <c r="G19" s="202">
        <v>9.2592592592592574E-2</v>
      </c>
      <c r="H19" s="3">
        <v>1.30421213123955E-2</v>
      </c>
      <c r="I19" s="3">
        <v>8.2079833977167505E-3</v>
      </c>
      <c r="J19" s="123">
        <v>4.2136945071482299E-4</v>
      </c>
      <c r="K19" s="151">
        <v>0.738884239888424</v>
      </c>
      <c r="L19" s="151">
        <v>0.58798172124904791</v>
      </c>
      <c r="M19" s="3">
        <v>0.20201545377089633</v>
      </c>
      <c r="N19" s="151">
        <v>0.39114942528735602</v>
      </c>
      <c r="O19" s="169">
        <v>0.20714285714285713</v>
      </c>
      <c r="P19" s="169">
        <v>4.075126262626263E-4</v>
      </c>
      <c r="Q19" s="169">
        <v>3.3750000000000004E-3</v>
      </c>
      <c r="R19" s="169">
        <v>1.5151515151515152E-3</v>
      </c>
      <c r="S19" s="169">
        <v>0</v>
      </c>
      <c r="T19" s="161">
        <v>0</v>
      </c>
      <c r="U19" s="161">
        <v>0</v>
      </c>
      <c r="V19" s="161">
        <v>0</v>
      </c>
      <c r="W19" s="161">
        <v>0</v>
      </c>
      <c r="X19" s="161">
        <v>0</v>
      </c>
      <c r="Y19" s="161">
        <v>0</v>
      </c>
      <c r="Z19" s="161">
        <v>0</v>
      </c>
      <c r="AA19" s="161">
        <v>0</v>
      </c>
      <c r="AB19" s="161">
        <v>0</v>
      </c>
      <c r="AC19" s="161">
        <v>0</v>
      </c>
      <c r="AD19" s="161">
        <v>0</v>
      </c>
      <c r="AE19" s="161">
        <v>0</v>
      </c>
      <c r="AF19" s="161">
        <v>0</v>
      </c>
      <c r="AG19" s="161">
        <v>0</v>
      </c>
      <c r="AH19" s="161">
        <v>0</v>
      </c>
      <c r="AI19" s="161">
        <v>0</v>
      </c>
      <c r="AJ19" s="161">
        <v>0</v>
      </c>
      <c r="AK19" s="161">
        <v>0</v>
      </c>
      <c r="AL19" s="161">
        <v>0</v>
      </c>
      <c r="AM19" s="161">
        <v>0</v>
      </c>
      <c r="AN19" s="161">
        <v>0</v>
      </c>
      <c r="AO19" s="4">
        <f>AVERAGE(AC19:AN19)</f>
        <v>0</v>
      </c>
      <c r="AP19" s="3">
        <v>0.2</v>
      </c>
    </row>
    <row r="20" spans="1:42" ht="14.4">
      <c r="A20" s="503"/>
      <c r="B20" s="51" t="s">
        <v>18</v>
      </c>
      <c r="C20" s="5">
        <v>2.2589880952380952</v>
      </c>
      <c r="D20" s="171">
        <v>0.43349428806972096</v>
      </c>
      <c r="E20" s="171">
        <v>1.1503749901214404</v>
      </c>
      <c r="F20" s="171">
        <v>5.4116907140214572</v>
      </c>
      <c r="G20" s="196">
        <v>0.66666666666666663</v>
      </c>
      <c r="H20" s="5">
        <v>4.7212479150871847</v>
      </c>
      <c r="I20" s="5">
        <v>5.5075568598679387</v>
      </c>
      <c r="J20" s="122">
        <v>0.27999999999999997</v>
      </c>
      <c r="K20" s="150">
        <v>529.78000000000009</v>
      </c>
      <c r="L20" s="150">
        <v>386.01</v>
      </c>
      <c r="M20" s="5">
        <v>136.15841584158414</v>
      </c>
      <c r="N20" s="150">
        <v>136.12</v>
      </c>
      <c r="O20" s="171">
        <v>139.19999999999999</v>
      </c>
      <c r="P20" s="171">
        <v>0.28583333333333333</v>
      </c>
      <c r="Q20" s="171">
        <v>2.4300000000000002</v>
      </c>
      <c r="R20" s="171">
        <v>1</v>
      </c>
      <c r="S20" s="171">
        <v>0</v>
      </c>
      <c r="T20" s="150">
        <v>0</v>
      </c>
      <c r="U20" s="150">
        <v>0</v>
      </c>
      <c r="V20" s="150">
        <v>0</v>
      </c>
      <c r="W20" s="150">
        <v>0</v>
      </c>
      <c r="X20" s="150">
        <v>0</v>
      </c>
      <c r="Y20" s="150">
        <v>0</v>
      </c>
      <c r="Z20" s="150">
        <v>0</v>
      </c>
      <c r="AA20" s="150">
        <v>0</v>
      </c>
      <c r="AB20" s="150">
        <v>0</v>
      </c>
      <c r="AC20" s="150">
        <v>0</v>
      </c>
      <c r="AD20" s="150">
        <v>0</v>
      </c>
      <c r="AE20" s="150">
        <v>0</v>
      </c>
      <c r="AF20" s="150">
        <v>0</v>
      </c>
      <c r="AG20" s="150">
        <v>0</v>
      </c>
      <c r="AH20" s="150">
        <v>0</v>
      </c>
      <c r="AI20" s="150">
        <v>0</v>
      </c>
      <c r="AJ20" s="150">
        <v>0</v>
      </c>
      <c r="AK20" s="150">
        <v>0</v>
      </c>
      <c r="AL20" s="150">
        <v>0</v>
      </c>
      <c r="AM20" s="150">
        <v>0</v>
      </c>
      <c r="AN20" s="150">
        <v>0</v>
      </c>
      <c r="AO20" s="5">
        <f>AVERAGE(AC20:AN20)</f>
        <v>0</v>
      </c>
      <c r="AP20" s="5">
        <v>20</v>
      </c>
    </row>
    <row r="21" spans="1:42" ht="14.4">
      <c r="A21" s="504"/>
      <c r="B21" s="51" t="s">
        <v>19</v>
      </c>
      <c r="C21" s="5">
        <v>18.440654761904764</v>
      </c>
      <c r="D21" s="171">
        <v>7.7364285714285712</v>
      </c>
      <c r="E21" s="171">
        <v>6.1618181818181821</v>
      </c>
      <c r="F21" s="171">
        <v>26.75</v>
      </c>
      <c r="G21" s="196">
        <v>0</v>
      </c>
      <c r="H21" s="5">
        <v>10</v>
      </c>
      <c r="I21" s="5">
        <v>33</v>
      </c>
      <c r="J21" s="122">
        <v>7.5</v>
      </c>
      <c r="K21" s="150">
        <v>0</v>
      </c>
      <c r="L21" s="150">
        <v>0</v>
      </c>
      <c r="M21" s="5">
        <v>0</v>
      </c>
      <c r="N21" s="150">
        <v>300</v>
      </c>
      <c r="O21" s="171">
        <v>48</v>
      </c>
      <c r="P21" s="171">
        <v>0.33333333333333331</v>
      </c>
      <c r="Q21" s="171">
        <v>0</v>
      </c>
      <c r="R21" s="171">
        <v>0</v>
      </c>
      <c r="S21" s="171">
        <v>0</v>
      </c>
      <c r="T21" s="150">
        <v>0</v>
      </c>
      <c r="U21" s="150">
        <v>0</v>
      </c>
      <c r="V21" s="150">
        <v>0</v>
      </c>
      <c r="W21" s="150">
        <v>0</v>
      </c>
      <c r="X21" s="150">
        <v>0</v>
      </c>
      <c r="Y21" s="150">
        <v>0</v>
      </c>
      <c r="Z21" s="150">
        <v>4</v>
      </c>
      <c r="AA21" s="150">
        <v>0</v>
      </c>
      <c r="AB21" s="150">
        <v>0</v>
      </c>
      <c r="AC21" s="150">
        <v>0</v>
      </c>
      <c r="AD21" s="150">
        <v>0</v>
      </c>
      <c r="AE21" s="150">
        <v>0</v>
      </c>
      <c r="AF21" s="150">
        <v>0</v>
      </c>
      <c r="AG21" s="150">
        <v>114.75</v>
      </c>
      <c r="AH21" s="150">
        <v>696</v>
      </c>
      <c r="AI21" s="150">
        <v>141</v>
      </c>
      <c r="AJ21" s="150">
        <v>0</v>
      </c>
      <c r="AK21" s="150">
        <v>0</v>
      </c>
      <c r="AL21" s="150">
        <v>0</v>
      </c>
      <c r="AM21" s="150">
        <v>0</v>
      </c>
      <c r="AN21" s="150">
        <v>0</v>
      </c>
      <c r="AO21" s="5">
        <f>AVERAGE(AC21:AN21)</f>
        <v>79.3125</v>
      </c>
      <c r="AP21" s="5">
        <v>4</v>
      </c>
    </row>
    <row r="22" spans="1:42" ht="15.75" customHeight="1">
      <c r="A22" s="14"/>
      <c r="B22" s="13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 s="13"/>
    </row>
    <row r="23" spans="1:42" ht="16.5" customHeight="1">
      <c r="A23" s="499" t="s">
        <v>52</v>
      </c>
      <c r="B23" s="53" t="s">
        <v>142</v>
      </c>
      <c r="C23" s="12"/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16</v>
      </c>
      <c r="J23" s="12">
        <v>0</v>
      </c>
      <c r="K23" s="12">
        <v>3</v>
      </c>
      <c r="L23" s="12">
        <v>15.5</v>
      </c>
      <c r="M23" s="12">
        <v>10</v>
      </c>
      <c r="N23" s="12">
        <v>0</v>
      </c>
      <c r="O23" s="12">
        <v>0</v>
      </c>
      <c r="P23" s="12"/>
      <c r="Q23" s="12">
        <v>0</v>
      </c>
      <c r="R23" s="12">
        <v>0</v>
      </c>
      <c r="S23" s="12">
        <v>0</v>
      </c>
      <c r="T23" s="12">
        <v>0</v>
      </c>
      <c r="U23" s="12">
        <v>0</v>
      </c>
      <c r="V23" s="12">
        <v>0</v>
      </c>
      <c r="W23" s="12">
        <v>0</v>
      </c>
      <c r="X23" s="12">
        <v>0</v>
      </c>
      <c r="Y23" s="12">
        <v>0</v>
      </c>
      <c r="Z23" s="12">
        <v>0</v>
      </c>
      <c r="AA23" s="12">
        <v>0</v>
      </c>
      <c r="AB23" s="12">
        <v>0</v>
      </c>
      <c r="AC23" s="12">
        <v>0</v>
      </c>
      <c r="AD23" s="12">
        <v>0</v>
      </c>
      <c r="AE23" s="12">
        <v>0</v>
      </c>
      <c r="AF23" s="12">
        <v>0</v>
      </c>
      <c r="AG23" s="12">
        <v>0</v>
      </c>
      <c r="AH23" s="12">
        <v>0</v>
      </c>
      <c r="AI23" s="12">
        <v>0</v>
      </c>
      <c r="AJ23" s="12">
        <v>0</v>
      </c>
      <c r="AK23" s="12">
        <v>0</v>
      </c>
      <c r="AL23" s="12">
        <v>0</v>
      </c>
      <c r="AM23" s="12">
        <v>0</v>
      </c>
      <c r="AN23" s="12">
        <v>0</v>
      </c>
      <c r="AO23" s="12"/>
      <c r="AP23" s="12"/>
    </row>
    <row r="24" spans="1:42" ht="14.4">
      <c r="A24" s="500"/>
      <c r="B24" s="53" t="s">
        <v>143</v>
      </c>
      <c r="C24" s="12"/>
      <c r="D24" s="12">
        <v>0</v>
      </c>
      <c r="E24" s="12">
        <v>73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  <c r="P24" s="12"/>
      <c r="Q24" s="12">
        <v>0</v>
      </c>
      <c r="R24" s="12">
        <v>0</v>
      </c>
      <c r="S24" s="12">
        <v>0</v>
      </c>
      <c r="T24" s="12">
        <v>0</v>
      </c>
      <c r="U24" s="12">
        <v>0</v>
      </c>
      <c r="V24" s="12">
        <v>0</v>
      </c>
      <c r="W24" s="12">
        <v>0</v>
      </c>
      <c r="X24" s="12">
        <v>0</v>
      </c>
      <c r="Y24" s="12">
        <v>0</v>
      </c>
      <c r="Z24" s="12">
        <v>0</v>
      </c>
      <c r="AA24" s="12">
        <v>0</v>
      </c>
      <c r="AB24" s="12">
        <v>0</v>
      </c>
      <c r="AC24" s="12">
        <v>0</v>
      </c>
      <c r="AD24" s="12">
        <v>0</v>
      </c>
      <c r="AE24" s="12">
        <v>0</v>
      </c>
      <c r="AF24" s="12">
        <v>0</v>
      </c>
      <c r="AG24" s="12">
        <v>0</v>
      </c>
      <c r="AH24" s="12">
        <v>0</v>
      </c>
      <c r="AI24" s="12">
        <v>0</v>
      </c>
      <c r="AJ24" s="12">
        <v>0</v>
      </c>
      <c r="AK24" s="12">
        <v>0</v>
      </c>
      <c r="AL24" s="12">
        <v>0</v>
      </c>
      <c r="AM24" s="12">
        <v>0</v>
      </c>
      <c r="AN24" s="12">
        <v>0</v>
      </c>
      <c r="AO24" s="12"/>
      <c r="AP24" s="12"/>
    </row>
    <row r="25" spans="1:42" ht="14.4">
      <c r="A25" s="500"/>
      <c r="B25" s="53" t="s">
        <v>144</v>
      </c>
      <c r="C25" s="12"/>
      <c r="D25" s="12">
        <v>108.31</v>
      </c>
      <c r="E25" s="12">
        <v>0</v>
      </c>
      <c r="F25" s="12">
        <v>53.5</v>
      </c>
      <c r="G25" s="12">
        <v>0</v>
      </c>
      <c r="H25" s="12">
        <v>20</v>
      </c>
      <c r="I25" s="12">
        <v>33</v>
      </c>
      <c r="J25" s="12">
        <v>7.5</v>
      </c>
      <c r="K25" s="12">
        <v>0</v>
      </c>
      <c r="L25" s="12">
        <v>0</v>
      </c>
      <c r="M25" s="12">
        <v>0</v>
      </c>
      <c r="N25" s="12">
        <v>300</v>
      </c>
      <c r="O25" s="12">
        <v>48</v>
      </c>
      <c r="P25" s="12"/>
      <c r="Q25" s="12">
        <v>0</v>
      </c>
      <c r="R25" s="12">
        <v>0</v>
      </c>
      <c r="S25" s="12">
        <v>0</v>
      </c>
      <c r="T25" s="12">
        <v>0</v>
      </c>
      <c r="U25" s="12">
        <v>0</v>
      </c>
      <c r="V25" s="12">
        <v>0</v>
      </c>
      <c r="W25" s="12">
        <v>0</v>
      </c>
      <c r="X25" s="12">
        <v>0</v>
      </c>
      <c r="Y25" s="12">
        <v>0</v>
      </c>
      <c r="Z25" s="12">
        <v>4</v>
      </c>
      <c r="AA25" s="12">
        <v>0</v>
      </c>
      <c r="AB25" s="12">
        <v>0</v>
      </c>
      <c r="AC25" s="12">
        <v>0</v>
      </c>
      <c r="AD25" s="12">
        <v>0</v>
      </c>
      <c r="AE25" s="12">
        <v>0</v>
      </c>
      <c r="AF25" s="12">
        <v>0</v>
      </c>
      <c r="AG25" s="12">
        <v>229.5</v>
      </c>
      <c r="AH25" s="12">
        <v>696</v>
      </c>
      <c r="AI25" s="12">
        <v>423</v>
      </c>
      <c r="AJ25" s="12">
        <v>0</v>
      </c>
      <c r="AK25" s="12">
        <v>0</v>
      </c>
      <c r="AL25" s="12">
        <v>0</v>
      </c>
      <c r="AM25" s="12">
        <v>0</v>
      </c>
      <c r="AN25" s="12">
        <v>0</v>
      </c>
      <c r="AO25" s="12"/>
      <c r="AP25" s="12"/>
    </row>
    <row r="26" spans="1:42" customFormat="1" ht="14.4">
      <c r="A26" s="500"/>
      <c r="B26" s="53" t="s">
        <v>145</v>
      </c>
      <c r="C26" s="12"/>
      <c r="D26" s="12">
        <v>744</v>
      </c>
      <c r="E26" s="12">
        <v>672</v>
      </c>
      <c r="F26" s="12">
        <v>744</v>
      </c>
      <c r="G26" s="12">
        <v>720</v>
      </c>
      <c r="H26" s="12">
        <v>744</v>
      </c>
      <c r="I26" s="12">
        <v>720</v>
      </c>
      <c r="J26" s="12">
        <v>672</v>
      </c>
      <c r="K26" s="12">
        <v>720</v>
      </c>
      <c r="L26" s="12">
        <v>672</v>
      </c>
      <c r="M26" s="12">
        <v>684</v>
      </c>
      <c r="N26" s="12">
        <v>648</v>
      </c>
      <c r="O26" s="12">
        <v>720</v>
      </c>
      <c r="P26" s="12"/>
      <c r="Q26" s="12">
        <v>720</v>
      </c>
      <c r="R26" s="12">
        <v>660</v>
      </c>
      <c r="S26" s="12">
        <v>744</v>
      </c>
      <c r="T26" s="12">
        <v>720</v>
      </c>
      <c r="U26" s="12">
        <v>720</v>
      </c>
      <c r="V26" s="12">
        <v>720</v>
      </c>
      <c r="W26" s="12">
        <v>744</v>
      </c>
      <c r="X26" s="12">
        <v>744</v>
      </c>
      <c r="Y26" s="12">
        <v>720</v>
      </c>
      <c r="Z26" s="12">
        <v>744</v>
      </c>
      <c r="AA26" s="12">
        <v>720</v>
      </c>
      <c r="AB26" s="12">
        <v>744</v>
      </c>
      <c r="AC26" s="12">
        <v>744</v>
      </c>
      <c r="AD26" s="12">
        <v>672</v>
      </c>
      <c r="AE26" s="12">
        <v>624</v>
      </c>
      <c r="AF26" s="12">
        <v>720</v>
      </c>
      <c r="AG26" s="12">
        <v>744</v>
      </c>
      <c r="AH26" s="12">
        <v>720</v>
      </c>
      <c r="AI26" s="12">
        <v>744</v>
      </c>
      <c r="AJ26" s="12">
        <v>744</v>
      </c>
      <c r="AK26" s="12">
        <v>720</v>
      </c>
      <c r="AL26" s="12">
        <v>720</v>
      </c>
      <c r="AM26" s="12">
        <v>720</v>
      </c>
      <c r="AN26" s="12">
        <v>744</v>
      </c>
      <c r="AO26" s="12"/>
      <c r="AP26" s="12"/>
    </row>
    <row r="27" spans="1:42" ht="14.4">
      <c r="A27" s="501"/>
      <c r="B27" s="53" t="s">
        <v>146</v>
      </c>
      <c r="C27" s="12"/>
      <c r="D27" s="119">
        <v>6.0689200329760933</v>
      </c>
      <c r="E27" s="173">
        <v>12.654124891335846</v>
      </c>
      <c r="F27" s="119">
        <v>10.82</v>
      </c>
      <c r="G27" s="173">
        <v>0.66666666666666663</v>
      </c>
      <c r="H27" s="12">
        <v>9.4424958301743693</v>
      </c>
      <c r="I27" s="12">
        <v>5.5075568598679387</v>
      </c>
      <c r="J27" s="119">
        <v>0.27999999999999997</v>
      </c>
      <c r="K27" s="119">
        <v>529.78000000000009</v>
      </c>
      <c r="L27" s="119">
        <v>386.01</v>
      </c>
      <c r="M27" s="5">
        <v>136.15841584158414</v>
      </c>
      <c r="N27" s="119">
        <v>136.12</v>
      </c>
      <c r="O27" s="119">
        <v>139.19999999999999</v>
      </c>
      <c r="P27" s="119"/>
      <c r="Q27" s="119">
        <v>2.4300000000000002</v>
      </c>
      <c r="R27" s="119">
        <v>1</v>
      </c>
      <c r="S27" s="119">
        <v>0</v>
      </c>
      <c r="T27" s="164">
        <v>0</v>
      </c>
      <c r="U27" s="164">
        <v>0</v>
      </c>
      <c r="V27" s="164">
        <v>0</v>
      </c>
      <c r="W27" s="164">
        <v>0</v>
      </c>
      <c r="X27" s="164">
        <v>0</v>
      </c>
      <c r="Y27" s="164">
        <v>0</v>
      </c>
      <c r="Z27" s="164">
        <v>0</v>
      </c>
      <c r="AA27" s="164">
        <v>0</v>
      </c>
      <c r="AB27" s="164">
        <v>0</v>
      </c>
      <c r="AC27" s="164">
        <v>0</v>
      </c>
      <c r="AD27" s="164">
        <v>0</v>
      </c>
      <c r="AE27" s="164">
        <v>0</v>
      </c>
      <c r="AF27" s="164">
        <v>0</v>
      </c>
      <c r="AG27" s="164">
        <v>0</v>
      </c>
      <c r="AH27" s="164">
        <v>0</v>
      </c>
      <c r="AI27" s="164">
        <v>0</v>
      </c>
      <c r="AJ27" s="164">
        <v>0</v>
      </c>
      <c r="AK27" s="164">
        <v>0</v>
      </c>
      <c r="AL27" s="164">
        <v>0</v>
      </c>
      <c r="AM27" s="164">
        <v>0</v>
      </c>
      <c r="AN27" s="164">
        <v>0</v>
      </c>
      <c r="AO27" s="12"/>
      <c r="AP27" s="12"/>
    </row>
    <row r="28" spans="1:42" ht="16.5" customHeight="1">
      <c r="A28" s="496" t="s">
        <v>162</v>
      </c>
      <c r="B28" s="54" t="s">
        <v>147</v>
      </c>
      <c r="C28" s="8"/>
      <c r="D28" s="8">
        <f t="shared" ref="D28:O28" si="5">D18</f>
        <v>0.85442204301075297</v>
      </c>
      <c r="E28" s="8">
        <f t="shared" si="5"/>
        <v>0.89169642857142895</v>
      </c>
      <c r="F28" s="8">
        <f t="shared" si="5"/>
        <v>0.92803978494619999</v>
      </c>
      <c r="G28" s="8">
        <f t="shared" si="5"/>
        <v>1</v>
      </c>
      <c r="H28" s="8">
        <f t="shared" si="5"/>
        <v>0.97311827956989305</v>
      </c>
      <c r="I28" s="8">
        <f t="shared" si="5"/>
        <v>0.93194444444444402</v>
      </c>
      <c r="J28" s="8">
        <f t="shared" si="5"/>
        <v>0.98883928571428603</v>
      </c>
      <c r="K28" s="8">
        <f t="shared" si="5"/>
        <v>0.99583333333333324</v>
      </c>
      <c r="L28" s="8">
        <f t="shared" si="5"/>
        <v>0.97693452380952384</v>
      </c>
      <c r="M28" s="8">
        <f>M18</f>
        <v>0.98538011695906436</v>
      </c>
      <c r="N28" s="8">
        <f t="shared" si="5"/>
        <v>0.53703703703703698</v>
      </c>
      <c r="O28" s="8">
        <f t="shared" si="5"/>
        <v>0.93333333333333324</v>
      </c>
      <c r="P28" s="8"/>
      <c r="Q28" s="8">
        <f>Q18</f>
        <v>1</v>
      </c>
      <c r="R28" s="8">
        <f>R18</f>
        <v>1</v>
      </c>
      <c r="S28" s="8">
        <f>S18</f>
        <v>1</v>
      </c>
      <c r="T28" s="8">
        <f t="shared" ref="T28:AG28" si="6">+T18</f>
        <v>1</v>
      </c>
      <c r="U28" s="8">
        <f t="shared" si="6"/>
        <v>1</v>
      </c>
      <c r="V28" s="8">
        <f t="shared" si="6"/>
        <v>1</v>
      </c>
      <c r="W28" s="8">
        <f t="shared" si="6"/>
        <v>1</v>
      </c>
      <c r="X28" s="8">
        <f t="shared" si="6"/>
        <v>1</v>
      </c>
      <c r="Y28" s="8">
        <f t="shared" si="6"/>
        <v>1</v>
      </c>
      <c r="Z28" s="8">
        <f t="shared" si="6"/>
        <v>0.9946236559139785</v>
      </c>
      <c r="AA28" s="8">
        <f t="shared" si="6"/>
        <v>1</v>
      </c>
      <c r="AB28" s="8">
        <f t="shared" si="6"/>
        <v>1</v>
      </c>
      <c r="AC28" s="8">
        <f t="shared" si="6"/>
        <v>1</v>
      </c>
      <c r="AD28" s="8">
        <f t="shared" si="6"/>
        <v>1</v>
      </c>
      <c r="AE28" s="8">
        <f t="shared" si="6"/>
        <v>1</v>
      </c>
      <c r="AF28" s="8">
        <f t="shared" si="6"/>
        <v>1</v>
      </c>
      <c r="AG28" s="8">
        <f t="shared" si="6"/>
        <v>0.69153225806451613</v>
      </c>
      <c r="AH28" s="8">
        <f>+AH18</f>
        <v>3.3333333333333333E-2</v>
      </c>
      <c r="AI28" s="8">
        <f>+AI18</f>
        <v>0.43145161290322581</v>
      </c>
      <c r="AJ28" s="8">
        <f>+AJ18</f>
        <v>1</v>
      </c>
      <c r="AK28" s="8">
        <f>+AK18</f>
        <v>1</v>
      </c>
      <c r="AL28" s="8">
        <f>+AL18</f>
        <v>1</v>
      </c>
      <c r="AM28" s="8">
        <f t="shared" ref="AM28:AN28" si="7">+AM18</f>
        <v>1</v>
      </c>
      <c r="AN28" s="8">
        <f t="shared" si="7"/>
        <v>1</v>
      </c>
      <c r="AO28" s="8"/>
      <c r="AP28" s="8"/>
    </row>
    <row r="29" spans="1:42" ht="14.4">
      <c r="A29" s="497"/>
      <c r="B29" s="54" t="s">
        <v>148</v>
      </c>
      <c r="C29" s="8"/>
      <c r="D29" s="8">
        <f t="shared" ref="D29:K29" si="8">+D23/D26</f>
        <v>0</v>
      </c>
      <c r="E29" s="8">
        <f t="shared" si="8"/>
        <v>0</v>
      </c>
      <c r="F29" s="8">
        <f t="shared" si="8"/>
        <v>0</v>
      </c>
      <c r="G29" s="8">
        <f t="shared" si="8"/>
        <v>0</v>
      </c>
      <c r="H29" s="8">
        <f t="shared" si="8"/>
        <v>0</v>
      </c>
      <c r="I29" s="8">
        <f t="shared" si="8"/>
        <v>2.2222222222222223E-2</v>
      </c>
      <c r="J29" s="8">
        <f t="shared" si="8"/>
        <v>0</v>
      </c>
      <c r="K29" s="8">
        <f t="shared" si="8"/>
        <v>4.1666666666666666E-3</v>
      </c>
      <c r="L29" s="8">
        <f>+L23/L26</f>
        <v>2.3065476190476192E-2</v>
      </c>
      <c r="M29" s="8">
        <f>+M23/M26</f>
        <v>1.4619883040935672E-2</v>
      </c>
      <c r="N29" s="8">
        <f>+N23/N26</f>
        <v>0</v>
      </c>
      <c r="O29" s="8">
        <f>+O23/O26</f>
        <v>0</v>
      </c>
      <c r="P29" s="8"/>
      <c r="Q29" s="8">
        <f t="shared" ref="Q29:AG29" si="9">+Q23/Q26</f>
        <v>0</v>
      </c>
      <c r="R29" s="8">
        <f t="shared" si="9"/>
        <v>0</v>
      </c>
      <c r="S29" s="8">
        <f t="shared" si="9"/>
        <v>0</v>
      </c>
      <c r="T29" s="8">
        <f t="shared" si="9"/>
        <v>0</v>
      </c>
      <c r="U29" s="8">
        <f t="shared" si="9"/>
        <v>0</v>
      </c>
      <c r="V29" s="8">
        <f t="shared" si="9"/>
        <v>0</v>
      </c>
      <c r="W29" s="8">
        <f t="shared" si="9"/>
        <v>0</v>
      </c>
      <c r="X29" s="8">
        <f t="shared" si="9"/>
        <v>0</v>
      </c>
      <c r="Y29" s="8">
        <f t="shared" si="9"/>
        <v>0</v>
      </c>
      <c r="Z29" s="8">
        <f t="shared" si="9"/>
        <v>0</v>
      </c>
      <c r="AA29" s="8">
        <f t="shared" si="9"/>
        <v>0</v>
      </c>
      <c r="AB29" s="8">
        <f t="shared" si="9"/>
        <v>0</v>
      </c>
      <c r="AC29" s="8">
        <f t="shared" si="9"/>
        <v>0</v>
      </c>
      <c r="AD29" s="8">
        <f t="shared" si="9"/>
        <v>0</v>
      </c>
      <c r="AE29" s="8">
        <f t="shared" si="9"/>
        <v>0</v>
      </c>
      <c r="AF29" s="8">
        <f t="shared" si="9"/>
        <v>0</v>
      </c>
      <c r="AG29" s="8">
        <f t="shared" si="9"/>
        <v>0</v>
      </c>
      <c r="AH29" s="8">
        <f>+AH23/AH26</f>
        <v>0</v>
      </c>
      <c r="AI29" s="8">
        <f>+AI23/AI26</f>
        <v>0</v>
      </c>
      <c r="AJ29" s="8">
        <f>+AJ23/AJ26</f>
        <v>0</v>
      </c>
      <c r="AK29" s="8">
        <f>+AK23/AK26</f>
        <v>0</v>
      </c>
      <c r="AL29" s="8">
        <f>+AL23/AL26</f>
        <v>0</v>
      </c>
      <c r="AM29" s="8">
        <f t="shared" ref="AM29:AN29" si="10">+AM23/AM26</f>
        <v>0</v>
      </c>
      <c r="AN29" s="8">
        <f t="shared" si="10"/>
        <v>0</v>
      </c>
      <c r="AO29" s="8"/>
      <c r="AP29" s="8"/>
    </row>
    <row r="30" spans="1:42" ht="14.4">
      <c r="A30" s="497"/>
      <c r="B30" s="54" t="s">
        <v>149</v>
      </c>
      <c r="C30" s="8"/>
      <c r="D30" s="8">
        <f t="shared" ref="D30:K30" si="11">+D24/D26</f>
        <v>0</v>
      </c>
      <c r="E30" s="8">
        <f t="shared" si="11"/>
        <v>0.10863095238095238</v>
      </c>
      <c r="F30" s="8">
        <f t="shared" si="11"/>
        <v>0</v>
      </c>
      <c r="G30" s="8">
        <f t="shared" si="11"/>
        <v>0</v>
      </c>
      <c r="H30" s="8">
        <f t="shared" si="11"/>
        <v>0</v>
      </c>
      <c r="I30" s="8">
        <f t="shared" si="11"/>
        <v>0</v>
      </c>
      <c r="J30" s="8">
        <f t="shared" si="11"/>
        <v>0</v>
      </c>
      <c r="K30" s="8">
        <f t="shared" si="11"/>
        <v>0</v>
      </c>
      <c r="L30" s="8">
        <f>+L24/L26</f>
        <v>0</v>
      </c>
      <c r="M30" s="8">
        <f>+M24/M26</f>
        <v>0</v>
      </c>
      <c r="N30" s="8">
        <f>+N24/N26</f>
        <v>0</v>
      </c>
      <c r="O30" s="8">
        <f>+O24/O26</f>
        <v>0</v>
      </c>
      <c r="P30" s="8"/>
      <c r="Q30" s="8">
        <f t="shared" ref="Q30:AG30" si="12">+Q24/Q26</f>
        <v>0</v>
      </c>
      <c r="R30" s="8">
        <f t="shared" si="12"/>
        <v>0</v>
      </c>
      <c r="S30" s="8">
        <f t="shared" si="12"/>
        <v>0</v>
      </c>
      <c r="T30" s="8">
        <f t="shared" si="12"/>
        <v>0</v>
      </c>
      <c r="U30" s="8">
        <f t="shared" si="12"/>
        <v>0</v>
      </c>
      <c r="V30" s="8">
        <f t="shared" si="12"/>
        <v>0</v>
      </c>
      <c r="W30" s="8">
        <f t="shared" si="12"/>
        <v>0</v>
      </c>
      <c r="X30" s="8">
        <f t="shared" si="12"/>
        <v>0</v>
      </c>
      <c r="Y30" s="8">
        <f t="shared" si="12"/>
        <v>0</v>
      </c>
      <c r="Z30" s="8">
        <f t="shared" si="12"/>
        <v>0</v>
      </c>
      <c r="AA30" s="8">
        <f t="shared" si="12"/>
        <v>0</v>
      </c>
      <c r="AB30" s="8">
        <f t="shared" si="12"/>
        <v>0</v>
      </c>
      <c r="AC30" s="8">
        <f t="shared" si="12"/>
        <v>0</v>
      </c>
      <c r="AD30" s="8">
        <f t="shared" si="12"/>
        <v>0</v>
      </c>
      <c r="AE30" s="8">
        <f t="shared" si="12"/>
        <v>0</v>
      </c>
      <c r="AF30" s="8">
        <f t="shared" si="12"/>
        <v>0</v>
      </c>
      <c r="AG30" s="8">
        <f t="shared" si="12"/>
        <v>0</v>
      </c>
      <c r="AH30" s="8">
        <f>+AH24/AH26</f>
        <v>0</v>
      </c>
      <c r="AI30" s="8">
        <f>+AI24/AI26</f>
        <v>0</v>
      </c>
      <c r="AJ30" s="8">
        <f>+AJ24/AJ26</f>
        <v>0</v>
      </c>
      <c r="AK30" s="8">
        <f>+AK24/AK26</f>
        <v>0</v>
      </c>
      <c r="AL30" s="8">
        <f>+AL24/AL26</f>
        <v>0</v>
      </c>
      <c r="AM30" s="8">
        <f t="shared" ref="AM30:AN30" si="13">+AM24/AM26</f>
        <v>0</v>
      </c>
      <c r="AN30" s="8">
        <f t="shared" si="13"/>
        <v>0</v>
      </c>
      <c r="AO30" s="8"/>
      <c r="AP30" s="8"/>
    </row>
    <row r="31" spans="1:42" ht="14.4">
      <c r="A31" s="497"/>
      <c r="B31" s="54" t="s">
        <v>150</v>
      </c>
      <c r="C31" s="8"/>
      <c r="D31" s="8">
        <f t="shared" ref="D31:K31" si="14">+D25/D26</f>
        <v>0.1455779569892473</v>
      </c>
      <c r="E31" s="8">
        <f t="shared" si="14"/>
        <v>0</v>
      </c>
      <c r="F31" s="8">
        <f t="shared" si="14"/>
        <v>7.190860215053764E-2</v>
      </c>
      <c r="G31" s="8">
        <f t="shared" si="14"/>
        <v>0</v>
      </c>
      <c r="H31" s="8">
        <f t="shared" si="14"/>
        <v>2.6881720430107527E-2</v>
      </c>
      <c r="I31" s="8">
        <f t="shared" si="14"/>
        <v>4.583333333333333E-2</v>
      </c>
      <c r="J31" s="8">
        <f t="shared" si="14"/>
        <v>1.1160714285714286E-2</v>
      </c>
      <c r="K31" s="8">
        <f t="shared" si="14"/>
        <v>0</v>
      </c>
      <c r="L31" s="8">
        <f>+L25/L26</f>
        <v>0</v>
      </c>
      <c r="M31" s="8">
        <f>+M25/M26</f>
        <v>0</v>
      </c>
      <c r="N31" s="8">
        <f>+N25/N26</f>
        <v>0.46296296296296297</v>
      </c>
      <c r="O31" s="8">
        <f>+O25/O26</f>
        <v>6.6666666666666666E-2</v>
      </c>
      <c r="P31" s="8"/>
      <c r="Q31" s="8">
        <f t="shared" ref="Q31:AG31" si="15">+Q25/Q26</f>
        <v>0</v>
      </c>
      <c r="R31" s="8">
        <f t="shared" si="15"/>
        <v>0</v>
      </c>
      <c r="S31" s="8">
        <f t="shared" si="15"/>
        <v>0</v>
      </c>
      <c r="T31" s="8">
        <f t="shared" si="15"/>
        <v>0</v>
      </c>
      <c r="U31" s="8">
        <f t="shared" si="15"/>
        <v>0</v>
      </c>
      <c r="V31" s="8">
        <f t="shared" si="15"/>
        <v>0</v>
      </c>
      <c r="W31" s="8">
        <f t="shared" si="15"/>
        <v>0</v>
      </c>
      <c r="X31" s="8">
        <f t="shared" si="15"/>
        <v>0</v>
      </c>
      <c r="Y31" s="8">
        <f t="shared" si="15"/>
        <v>0</v>
      </c>
      <c r="Z31" s="8">
        <f t="shared" si="15"/>
        <v>5.3763440860215058E-3</v>
      </c>
      <c r="AA31" s="8">
        <f t="shared" si="15"/>
        <v>0</v>
      </c>
      <c r="AB31" s="8">
        <f t="shared" si="15"/>
        <v>0</v>
      </c>
      <c r="AC31" s="8">
        <f t="shared" si="15"/>
        <v>0</v>
      </c>
      <c r="AD31" s="8">
        <f t="shared" si="15"/>
        <v>0</v>
      </c>
      <c r="AE31" s="8">
        <f t="shared" si="15"/>
        <v>0</v>
      </c>
      <c r="AF31" s="8">
        <f t="shared" si="15"/>
        <v>0</v>
      </c>
      <c r="AG31" s="8">
        <f t="shared" si="15"/>
        <v>0.30846774193548387</v>
      </c>
      <c r="AH31" s="8">
        <f>+AH25/AH26</f>
        <v>0.96666666666666667</v>
      </c>
      <c r="AI31" s="8">
        <f>+AI25/AI26</f>
        <v>0.56854838709677424</v>
      </c>
      <c r="AJ31" s="8">
        <f>+AJ25/AJ26</f>
        <v>0</v>
      </c>
      <c r="AK31" s="8">
        <f>+AK25/AK26</f>
        <v>0</v>
      </c>
      <c r="AL31" s="8">
        <f>+AL25/AL26</f>
        <v>0</v>
      </c>
      <c r="AM31" s="8">
        <f t="shared" ref="AM31:AN31" si="16">+AM25/AM26</f>
        <v>0</v>
      </c>
      <c r="AN31" s="8">
        <f t="shared" si="16"/>
        <v>0</v>
      </c>
      <c r="AO31" s="8"/>
      <c r="AP31" s="8"/>
    </row>
    <row r="32" spans="1:42" customFormat="1" ht="14.4">
      <c r="A32" s="498"/>
      <c r="B32" s="54" t="s">
        <v>60</v>
      </c>
      <c r="C32" s="9"/>
      <c r="D32" s="9">
        <f t="shared" ref="D32:K32" si="17">SUM(D28:D31)</f>
        <v>1.0000000000000002</v>
      </c>
      <c r="E32" s="9">
        <f t="shared" si="17"/>
        <v>1.0003273809523814</v>
      </c>
      <c r="F32" s="9">
        <f t="shared" si="17"/>
        <v>0.99994838709673761</v>
      </c>
      <c r="G32" s="9">
        <f t="shared" si="17"/>
        <v>1</v>
      </c>
      <c r="H32" s="9">
        <f t="shared" si="17"/>
        <v>1.0000000000000007</v>
      </c>
      <c r="I32" s="9">
        <f t="shared" si="17"/>
        <v>0.99999999999999956</v>
      </c>
      <c r="J32" s="9">
        <f t="shared" si="17"/>
        <v>1.0000000000000002</v>
      </c>
      <c r="K32" s="9">
        <f t="shared" si="17"/>
        <v>0.99999999999999989</v>
      </c>
      <c r="L32" s="9">
        <f>SUM(L28:L31)</f>
        <v>1</v>
      </c>
      <c r="M32" s="9">
        <f>SUM(M28:M31)</f>
        <v>1</v>
      </c>
      <c r="N32" s="9">
        <f>SUM(N28:N31)</f>
        <v>1</v>
      </c>
      <c r="O32" s="9">
        <f>SUM(O28:O31)</f>
        <v>0.99999999999999989</v>
      </c>
      <c r="P32" s="9"/>
      <c r="Q32" s="9">
        <f t="shared" ref="Q32:AE32" si="18">SUM(Q28:Q31)</f>
        <v>1</v>
      </c>
      <c r="R32" s="9">
        <f t="shared" si="18"/>
        <v>1</v>
      </c>
      <c r="S32" s="9">
        <f t="shared" si="18"/>
        <v>1</v>
      </c>
      <c r="T32" s="9">
        <f t="shared" si="18"/>
        <v>1</v>
      </c>
      <c r="U32" s="9">
        <f t="shared" si="18"/>
        <v>1</v>
      </c>
      <c r="V32" s="9">
        <f t="shared" si="18"/>
        <v>1</v>
      </c>
      <c r="W32" s="9">
        <f t="shared" si="18"/>
        <v>1</v>
      </c>
      <c r="X32" s="9">
        <f t="shared" si="18"/>
        <v>1</v>
      </c>
      <c r="Y32" s="9">
        <f t="shared" si="18"/>
        <v>1</v>
      </c>
      <c r="Z32" s="9">
        <f t="shared" si="18"/>
        <v>1</v>
      </c>
      <c r="AA32" s="9">
        <f t="shared" si="18"/>
        <v>1</v>
      </c>
      <c r="AB32" s="9">
        <f t="shared" si="18"/>
        <v>1</v>
      </c>
      <c r="AC32" s="9">
        <f t="shared" si="18"/>
        <v>1</v>
      </c>
      <c r="AD32" s="9">
        <f t="shared" si="18"/>
        <v>1</v>
      </c>
      <c r="AE32" s="9">
        <f t="shared" si="18"/>
        <v>1</v>
      </c>
      <c r="AF32" s="9">
        <f t="shared" ref="AF32:AK32" si="19">SUM(AF28:AF31)</f>
        <v>1</v>
      </c>
      <c r="AG32" s="9">
        <f t="shared" si="19"/>
        <v>1</v>
      </c>
      <c r="AH32" s="9">
        <f t="shared" si="19"/>
        <v>1</v>
      </c>
      <c r="AI32" s="9">
        <f t="shared" si="19"/>
        <v>1</v>
      </c>
      <c r="AJ32" s="9">
        <f t="shared" si="19"/>
        <v>1</v>
      </c>
      <c r="AK32" s="9">
        <f t="shared" si="19"/>
        <v>1</v>
      </c>
      <c r="AL32" s="9">
        <f t="shared" ref="AL32" si="20">SUM(AL28:AL31)</f>
        <v>1</v>
      </c>
      <c r="AM32" s="9">
        <f t="shared" ref="AM32:AN32" si="21">SUM(AM28:AM31)</f>
        <v>1</v>
      </c>
      <c r="AN32" s="9">
        <f t="shared" si="21"/>
        <v>1</v>
      </c>
      <c r="AO32" s="9"/>
      <c r="AP32" s="9"/>
    </row>
    <row r="33" spans="1:42" customFormat="1" ht="14.4">
      <c r="A33" s="31" t="s">
        <v>227</v>
      </c>
      <c r="B33" s="36"/>
      <c r="C33" s="32" t="s">
        <v>167</v>
      </c>
      <c r="D33" s="237">
        <v>44197</v>
      </c>
      <c r="E33" s="237">
        <v>44228</v>
      </c>
      <c r="F33" s="237">
        <v>44256</v>
      </c>
      <c r="G33" s="237">
        <v>44287</v>
      </c>
      <c r="H33" s="237">
        <v>44317</v>
      </c>
      <c r="I33" s="237">
        <v>44348</v>
      </c>
      <c r="J33" s="237">
        <v>44378</v>
      </c>
      <c r="K33" s="237">
        <v>44409</v>
      </c>
      <c r="L33" s="237">
        <v>44440</v>
      </c>
      <c r="M33" s="237">
        <v>44470</v>
      </c>
      <c r="N33" s="237">
        <v>44501</v>
      </c>
      <c r="O33" s="237">
        <v>44531</v>
      </c>
      <c r="P33" s="237" t="s">
        <v>229</v>
      </c>
      <c r="Q33" s="237">
        <v>44562</v>
      </c>
      <c r="R33" s="237">
        <v>44593</v>
      </c>
      <c r="S33" s="237">
        <v>44621</v>
      </c>
      <c r="T33" s="237">
        <v>44652</v>
      </c>
      <c r="U33" s="237">
        <v>44682</v>
      </c>
      <c r="V33" s="237">
        <v>44713</v>
      </c>
      <c r="W33" s="237">
        <v>44743</v>
      </c>
      <c r="X33" s="237">
        <v>44774</v>
      </c>
      <c r="Y33" s="237">
        <v>44805</v>
      </c>
      <c r="Z33" s="237">
        <v>44835</v>
      </c>
      <c r="AA33" s="237">
        <v>44866</v>
      </c>
      <c r="AB33" s="237">
        <v>44896</v>
      </c>
      <c r="AC33" s="237">
        <v>44927</v>
      </c>
      <c r="AD33" s="237">
        <v>44958</v>
      </c>
      <c r="AE33" s="237">
        <v>44986</v>
      </c>
      <c r="AF33" s="237">
        <v>45017</v>
      </c>
      <c r="AG33" s="237">
        <v>45047</v>
      </c>
      <c r="AH33" s="237">
        <v>45078</v>
      </c>
      <c r="AI33" s="237">
        <v>45108</v>
      </c>
      <c r="AJ33" s="237">
        <v>45139</v>
      </c>
      <c r="AK33" s="237">
        <v>45170</v>
      </c>
      <c r="AL33" s="237">
        <v>45200</v>
      </c>
      <c r="AM33" s="237">
        <v>45231</v>
      </c>
      <c r="AN33" s="237">
        <v>45261</v>
      </c>
      <c r="AO33" s="32" t="s">
        <v>311</v>
      </c>
      <c r="AP33" s="32" t="s">
        <v>119</v>
      </c>
    </row>
    <row r="34" spans="1:42" customFormat="1" ht="14.4">
      <c r="A34" s="502" t="s">
        <v>20</v>
      </c>
      <c r="B34" s="51" t="s">
        <v>84</v>
      </c>
      <c r="C34" s="4"/>
      <c r="D34" s="169"/>
      <c r="E34" s="169"/>
      <c r="F34" s="169"/>
      <c r="G34" s="202"/>
      <c r="H34" s="3"/>
      <c r="I34" s="3"/>
      <c r="J34" s="123">
        <v>0.89434523809523803</v>
      </c>
      <c r="K34" s="151">
        <v>0.99375000000000002</v>
      </c>
      <c r="L34" s="151">
        <v>0.99627976190476186</v>
      </c>
      <c r="M34" s="3">
        <v>0.99545454545454548</v>
      </c>
      <c r="N34" s="151">
        <v>0.94971264367816088</v>
      </c>
      <c r="O34" s="169">
        <v>0.97638888888888886</v>
      </c>
      <c r="P34" s="169">
        <v>0.93909057985771704</v>
      </c>
      <c r="Q34" s="169">
        <v>0.84583333333333333</v>
      </c>
      <c r="R34" s="169">
        <v>0.99507575757575761</v>
      </c>
      <c r="S34" s="169">
        <v>0.94220430107526898</v>
      </c>
      <c r="T34" s="160">
        <v>0.99131944444444442</v>
      </c>
      <c r="U34" s="160">
        <v>0.90486111111111112</v>
      </c>
      <c r="V34" s="160">
        <v>0.89837500000000003</v>
      </c>
      <c r="W34" s="160">
        <v>0.96360215053763421</v>
      </c>
      <c r="X34" s="160">
        <v>0.940268817204301</v>
      </c>
      <c r="Y34" s="160">
        <v>0.92256944444444444</v>
      </c>
      <c r="Z34" s="160">
        <v>0.99596774193548387</v>
      </c>
      <c r="AA34" s="160">
        <v>0.95347222222222228</v>
      </c>
      <c r="AB34" s="160">
        <v>0.91553763440860214</v>
      </c>
      <c r="AC34" s="160">
        <v>0.956989247311828</v>
      </c>
      <c r="AD34" s="160">
        <v>0.98735119047619002</v>
      </c>
      <c r="AE34" s="160">
        <v>0.96505376344086036</v>
      </c>
      <c r="AF34" s="160">
        <v>0.9770833333333333</v>
      </c>
      <c r="AG34" s="160">
        <v>0.76543010752688179</v>
      </c>
      <c r="AH34" s="160">
        <v>0.98124999999999996</v>
      </c>
      <c r="AI34" s="160">
        <v>0.95161290322580649</v>
      </c>
      <c r="AJ34" s="160">
        <v>0.906357526881721</v>
      </c>
      <c r="AK34" s="160">
        <v>0.94329166666666664</v>
      </c>
      <c r="AL34" s="160">
        <v>0.96169354838709697</v>
      </c>
      <c r="AM34" s="160">
        <v>0.92638888888888882</v>
      </c>
      <c r="AN34" s="160">
        <v>0.91532258064516103</v>
      </c>
      <c r="AO34" s="4">
        <f>AVERAGE(AC34:AN34)</f>
        <v>0.93648539639870287</v>
      </c>
      <c r="AP34" s="3">
        <v>0.85</v>
      </c>
    </row>
    <row r="35" spans="1:42" customFormat="1" ht="14.4">
      <c r="A35" s="503"/>
      <c r="B35" s="51" t="s">
        <v>141</v>
      </c>
      <c r="C35" s="4"/>
      <c r="D35" s="169"/>
      <c r="E35" s="169"/>
      <c r="F35" s="169"/>
      <c r="G35" s="202"/>
      <c r="H35" s="3"/>
      <c r="I35" s="3"/>
      <c r="J35" s="123">
        <v>0.62881036361929021</v>
      </c>
      <c r="K35" s="151">
        <v>1.7196150494730968E-2</v>
      </c>
      <c r="L35" s="151">
        <v>2.0100098160767143E-2</v>
      </c>
      <c r="M35" s="3">
        <v>2.6636225266362251E-3</v>
      </c>
      <c r="N35" s="151">
        <v>5.7504366653075879E-2</v>
      </c>
      <c r="O35" s="169">
        <v>1.1493350903069761E-2</v>
      </c>
      <c r="P35" s="169">
        <v>1.7442081364942921E-2</v>
      </c>
      <c r="Q35" s="169">
        <v>1.5016682354708842E-2</v>
      </c>
      <c r="R35" s="169">
        <v>2.9866727464076264E-3</v>
      </c>
      <c r="S35" s="169">
        <v>9.4436782375360295E-3</v>
      </c>
      <c r="T35" s="161">
        <v>2.8931115705834159E-2</v>
      </c>
      <c r="U35" s="161">
        <v>1.1862845514932394E-2</v>
      </c>
      <c r="V35" s="161">
        <v>3.0492115366390599E-2</v>
      </c>
      <c r="W35" s="161">
        <v>3.2643806025805772E-2</v>
      </c>
      <c r="X35" s="161">
        <v>1.7194887817189426E-2</v>
      </c>
      <c r="Y35" s="161">
        <v>1.9932036842907296E-2</v>
      </c>
      <c r="Z35" s="161">
        <v>1.0910225947819931E-2</v>
      </c>
      <c r="AA35" s="161">
        <v>1.5207165112658785E-2</v>
      </c>
      <c r="AB35" s="161">
        <v>1.4683744707124191E-2</v>
      </c>
      <c r="AC35" s="161">
        <v>3.1040878996041701E-2</v>
      </c>
      <c r="AD35" s="161">
        <v>6.6876533084652802E-3</v>
      </c>
      <c r="AE35" s="161">
        <v>1.0867629739496036E-2</v>
      </c>
      <c r="AF35" s="161">
        <v>2.4126108258058131E-2</v>
      </c>
      <c r="AG35" s="161">
        <v>1.2586848802997033E-2</v>
      </c>
      <c r="AH35" s="161">
        <v>1.5070234138497052E-2</v>
      </c>
      <c r="AI35" s="161">
        <v>2.9274609144070832E-2</v>
      </c>
      <c r="AJ35" s="161">
        <v>4.5087943789697701E-2</v>
      </c>
      <c r="AK35" s="161">
        <v>2.4549481751345699E-2</v>
      </c>
      <c r="AL35" s="161">
        <v>3.0185969223100802E-2</v>
      </c>
      <c r="AM35" s="161">
        <v>4.5139495093352959E-2</v>
      </c>
      <c r="AN35" s="161">
        <v>2.8405490495909898E-2</v>
      </c>
      <c r="AO35" s="4">
        <f>AVERAGE(AC35:AN35)</f>
        <v>2.5251861895086092E-2</v>
      </c>
      <c r="AP35" s="3">
        <v>0.2</v>
      </c>
    </row>
    <row r="36" spans="1:42" customFormat="1" ht="14.4">
      <c r="A36" s="503"/>
      <c r="B36" s="51" t="s">
        <v>18</v>
      </c>
      <c r="C36" s="5"/>
      <c r="D36" s="171"/>
      <c r="E36" s="171"/>
      <c r="F36" s="171"/>
      <c r="G36" s="196"/>
      <c r="H36" s="5"/>
      <c r="I36" s="5"/>
      <c r="J36" s="122">
        <v>1.259716761783978</v>
      </c>
      <c r="K36" s="150">
        <v>6.1519228394900036</v>
      </c>
      <c r="L36" s="150">
        <v>13.457015718633603</v>
      </c>
      <c r="M36" s="5">
        <v>1.75</v>
      </c>
      <c r="N36" s="150">
        <v>6.335064392947193</v>
      </c>
      <c r="O36" s="171">
        <v>1.1542608121225775</v>
      </c>
      <c r="P36" s="171">
        <v>4.2319776691882316</v>
      </c>
      <c r="Q36" s="171">
        <v>3.0483865180058949</v>
      </c>
      <c r="R36" s="171">
        <v>0.98074866310160436</v>
      </c>
      <c r="S36" s="171">
        <v>1.6550046111281893</v>
      </c>
      <c r="T36" s="150">
        <v>10.324791917519565</v>
      </c>
      <c r="U36" s="150">
        <v>1.545728770595691</v>
      </c>
      <c r="V36" s="150">
        <v>2.8176021403489209</v>
      </c>
      <c r="W36" s="150">
        <v>3.9004995693367785</v>
      </c>
      <c r="X36" s="150">
        <v>2.0048092868988392</v>
      </c>
      <c r="Y36" s="150">
        <v>2.6479710945802344</v>
      </c>
      <c r="Z36" s="150">
        <v>8.0844774273345692</v>
      </c>
      <c r="AA36" s="150">
        <v>10.439718849840256</v>
      </c>
      <c r="AB36" s="150">
        <v>3.3339931815682378</v>
      </c>
      <c r="AC36" s="150">
        <v>7.3670352817272304</v>
      </c>
      <c r="AD36" s="150">
        <v>1.1093144925416787</v>
      </c>
      <c r="AE36" s="150">
        <v>1.3004930254930256</v>
      </c>
      <c r="AF36" s="150">
        <v>4.2431792898859735</v>
      </c>
      <c r="AG36" s="150">
        <v>1.0239940937615357</v>
      </c>
      <c r="AH36" s="150">
        <v>2.1294240837696337</v>
      </c>
      <c r="AI36" s="150">
        <v>2.9609176105717352</v>
      </c>
      <c r="AJ36" s="150">
        <v>4.3434504479581211</v>
      </c>
      <c r="AK36" s="150">
        <v>2.3818959315802082</v>
      </c>
      <c r="AL36" s="150">
        <v>3.5996768298547663</v>
      </c>
      <c r="AM36" s="150">
        <v>5.0180072045444044</v>
      </c>
      <c r="AN36" s="150">
        <v>3.8688278055429342</v>
      </c>
      <c r="AO36" s="5">
        <f>AVERAGE(AC36:AN36)</f>
        <v>3.2788513414359373</v>
      </c>
      <c r="AP36" s="5">
        <v>20</v>
      </c>
    </row>
    <row r="37" spans="1:42" customFormat="1" ht="14.4">
      <c r="A37" s="504"/>
      <c r="B37" s="51" t="s">
        <v>19</v>
      </c>
      <c r="C37" s="5"/>
      <c r="D37" s="171"/>
      <c r="E37" s="171"/>
      <c r="F37" s="171"/>
      <c r="G37" s="196"/>
      <c r="H37" s="5"/>
      <c r="I37" s="5"/>
      <c r="J37" s="122">
        <v>20</v>
      </c>
      <c r="K37" s="150">
        <v>2.25</v>
      </c>
      <c r="L37" s="150">
        <v>2.5</v>
      </c>
      <c r="M37" s="5">
        <v>3</v>
      </c>
      <c r="N37" s="150">
        <v>2.6666666666666665</v>
      </c>
      <c r="O37" s="171">
        <v>2.2142857142857144</v>
      </c>
      <c r="P37" s="171">
        <v>8.2313888888888904</v>
      </c>
      <c r="Q37" s="171">
        <v>34</v>
      </c>
      <c r="R37" s="171">
        <v>1.625</v>
      </c>
      <c r="S37" s="171">
        <v>8</v>
      </c>
      <c r="T37" s="150">
        <v>3.125</v>
      </c>
      <c r="U37" s="150">
        <v>12.1</v>
      </c>
      <c r="V37" s="150">
        <v>4.3100000000000005</v>
      </c>
      <c r="W37" s="150">
        <v>2.8466666666666662</v>
      </c>
      <c r="X37" s="150">
        <v>3.0733333333333337</v>
      </c>
      <c r="Y37" s="150">
        <v>2.75</v>
      </c>
      <c r="Z37" s="150">
        <v>3</v>
      </c>
      <c r="AA37" s="150">
        <v>9.5</v>
      </c>
      <c r="AB37" s="150">
        <v>14.446666666666667</v>
      </c>
      <c r="AC37" s="150">
        <v>10.666666666666666</v>
      </c>
      <c r="AD37" s="150">
        <v>2.125</v>
      </c>
      <c r="AE37" s="150">
        <v>2.3333333333333335</v>
      </c>
      <c r="AF37" s="150">
        <v>1.9</v>
      </c>
      <c r="AG37" s="150">
        <v>24.931428571428569</v>
      </c>
      <c r="AH37" s="150">
        <v>2.7</v>
      </c>
      <c r="AI37" s="150">
        <v>5.1428571428571432</v>
      </c>
      <c r="AJ37" s="150">
        <v>6.5242857142857149</v>
      </c>
      <c r="AK37" s="150">
        <v>0.97571428571428576</v>
      </c>
      <c r="AL37" s="150">
        <v>2.0833333333333335</v>
      </c>
      <c r="AM37" s="150">
        <v>4.083333333333333</v>
      </c>
      <c r="AN37" s="150">
        <v>3</v>
      </c>
      <c r="AO37" s="5">
        <f>AVERAGE(AC37:AN37)</f>
        <v>5.5388293650793656</v>
      </c>
      <c r="AP37" s="5">
        <v>4</v>
      </c>
    </row>
    <row r="38" spans="1:42" customFormat="1" ht="14.4">
      <c r="A38" s="14"/>
      <c r="B38" s="13"/>
      <c r="AP38" s="13"/>
    </row>
    <row r="39" spans="1:42" customFormat="1" ht="14.4">
      <c r="A39" s="499" t="s">
        <v>52</v>
      </c>
      <c r="B39" s="53" t="s">
        <v>142</v>
      </c>
      <c r="C39" s="12"/>
      <c r="D39" s="12"/>
      <c r="E39" s="12"/>
      <c r="F39" s="12"/>
      <c r="G39" s="12"/>
      <c r="H39" s="12"/>
      <c r="I39" s="12"/>
      <c r="J39" s="12">
        <v>11</v>
      </c>
      <c r="K39" s="12">
        <v>0</v>
      </c>
      <c r="L39" s="12">
        <v>0</v>
      </c>
      <c r="M39" s="12">
        <v>0</v>
      </c>
      <c r="N39" s="12">
        <v>19</v>
      </c>
      <c r="O39" s="12">
        <v>1.5</v>
      </c>
      <c r="P39" s="12"/>
      <c r="Q39" s="12">
        <v>19</v>
      </c>
      <c r="R39" s="12">
        <v>0</v>
      </c>
      <c r="S39" s="12">
        <v>11</v>
      </c>
      <c r="T39" s="12">
        <v>0</v>
      </c>
      <c r="U39" s="12">
        <v>0</v>
      </c>
      <c r="V39" s="12">
        <v>28</v>
      </c>
      <c r="W39" s="12">
        <v>24</v>
      </c>
      <c r="X39" s="12">
        <v>15.5</v>
      </c>
      <c r="Y39" s="12">
        <v>16</v>
      </c>
      <c r="Z39" s="12">
        <v>0</v>
      </c>
      <c r="AA39" s="12">
        <v>0</v>
      </c>
      <c r="AB39" s="12">
        <v>12</v>
      </c>
      <c r="AC39" s="12">
        <v>0</v>
      </c>
      <c r="AD39" s="12">
        <v>0</v>
      </c>
      <c r="AE39" s="12">
        <v>12</v>
      </c>
      <c r="AF39" s="12">
        <v>0</v>
      </c>
      <c r="AG39" s="12">
        <v>0</v>
      </c>
      <c r="AH39" s="12">
        <v>0</v>
      </c>
      <c r="AI39" s="12">
        <v>0</v>
      </c>
      <c r="AJ39" s="12">
        <v>0</v>
      </c>
      <c r="AK39" s="12">
        <v>16</v>
      </c>
      <c r="AL39" s="12">
        <v>12</v>
      </c>
      <c r="AM39" s="12">
        <v>0</v>
      </c>
      <c r="AN39" s="12">
        <v>22</v>
      </c>
      <c r="AO39" s="12"/>
      <c r="AP39" s="12"/>
    </row>
    <row r="40" spans="1:42" customFormat="1" ht="14.4">
      <c r="A40" s="500"/>
      <c r="B40" s="53" t="s">
        <v>143</v>
      </c>
      <c r="C40" s="12"/>
      <c r="D40" s="12"/>
      <c r="E40" s="12"/>
      <c r="F40" s="12"/>
      <c r="G40" s="12"/>
      <c r="H40" s="12"/>
      <c r="I40" s="12"/>
      <c r="J40" s="12">
        <v>0</v>
      </c>
      <c r="K40" s="12">
        <v>0</v>
      </c>
      <c r="L40" s="12">
        <v>0</v>
      </c>
      <c r="M40" s="12">
        <v>0</v>
      </c>
      <c r="N40" s="12">
        <v>0</v>
      </c>
      <c r="O40" s="12">
        <v>0</v>
      </c>
      <c r="P40" s="12"/>
      <c r="Q40" s="12">
        <v>0</v>
      </c>
      <c r="R40" s="12">
        <v>0</v>
      </c>
      <c r="S40" s="12">
        <v>0</v>
      </c>
      <c r="T40" s="12">
        <v>0</v>
      </c>
      <c r="U40" s="12">
        <v>8</v>
      </c>
      <c r="V40" s="12">
        <v>15</v>
      </c>
      <c r="W40" s="12">
        <v>0</v>
      </c>
      <c r="X40" s="12">
        <v>10.5</v>
      </c>
      <c r="Y40" s="12">
        <v>26</v>
      </c>
      <c r="Z40" s="12">
        <v>0</v>
      </c>
      <c r="AA40" s="12">
        <v>24</v>
      </c>
      <c r="AB40" s="12">
        <v>7.5</v>
      </c>
      <c r="AC40" s="12">
        <v>0</v>
      </c>
      <c r="AD40" s="12">
        <v>0</v>
      </c>
      <c r="AE40" s="12">
        <v>0</v>
      </c>
      <c r="AF40" s="12">
        <v>8.9</v>
      </c>
      <c r="AG40" s="12">
        <v>0</v>
      </c>
      <c r="AH40" s="12">
        <v>0</v>
      </c>
      <c r="AI40" s="12">
        <v>0</v>
      </c>
      <c r="AJ40" s="12">
        <v>24</v>
      </c>
      <c r="AK40" s="12">
        <v>18</v>
      </c>
      <c r="AL40" s="12">
        <v>4</v>
      </c>
      <c r="AM40" s="12">
        <v>28.5</v>
      </c>
      <c r="AN40" s="12">
        <v>24</v>
      </c>
      <c r="AO40" s="12"/>
      <c r="AP40" s="12"/>
    </row>
    <row r="41" spans="1:42" customFormat="1" ht="14.4">
      <c r="A41" s="500"/>
      <c r="B41" s="53" t="s">
        <v>144</v>
      </c>
      <c r="C41" s="12"/>
      <c r="D41" s="12"/>
      <c r="E41" s="12"/>
      <c r="F41" s="12"/>
      <c r="G41" s="12"/>
      <c r="H41" s="12"/>
      <c r="I41" s="12"/>
      <c r="J41" s="12">
        <v>60</v>
      </c>
      <c r="K41" s="12">
        <v>4.5</v>
      </c>
      <c r="L41" s="12">
        <v>2.5</v>
      </c>
      <c r="M41" s="12">
        <v>3</v>
      </c>
      <c r="N41" s="12">
        <v>16</v>
      </c>
      <c r="O41" s="12">
        <v>15.5</v>
      </c>
      <c r="P41" s="12"/>
      <c r="Q41" s="12">
        <v>102</v>
      </c>
      <c r="R41" s="12">
        <v>3.25</v>
      </c>
      <c r="S41" s="12">
        <v>32</v>
      </c>
      <c r="T41" s="12">
        <v>6.25</v>
      </c>
      <c r="U41" s="12">
        <v>60.5</v>
      </c>
      <c r="V41" s="12">
        <v>30.17</v>
      </c>
      <c r="W41" s="12">
        <v>17.079999999999998</v>
      </c>
      <c r="X41" s="12">
        <v>18.440000000000001</v>
      </c>
      <c r="Y41" s="12">
        <v>13.75</v>
      </c>
      <c r="Z41" s="12">
        <v>3</v>
      </c>
      <c r="AA41" s="12">
        <v>9.5</v>
      </c>
      <c r="AB41" s="12">
        <v>43.34</v>
      </c>
      <c r="AC41" s="12">
        <v>32</v>
      </c>
      <c r="AD41" s="12">
        <v>8.5</v>
      </c>
      <c r="AE41" s="12">
        <v>14</v>
      </c>
      <c r="AF41" s="12">
        <v>7.6</v>
      </c>
      <c r="AG41" s="12">
        <v>174.51999999999998</v>
      </c>
      <c r="AH41" s="12">
        <v>13.5</v>
      </c>
      <c r="AI41" s="12">
        <v>36</v>
      </c>
      <c r="AJ41" s="12">
        <v>45.67</v>
      </c>
      <c r="AK41" s="12">
        <v>6.83</v>
      </c>
      <c r="AL41" s="12">
        <v>12.5</v>
      </c>
      <c r="AM41" s="12">
        <v>24.5</v>
      </c>
      <c r="AN41" s="12">
        <v>17</v>
      </c>
      <c r="AO41" s="12"/>
      <c r="AP41" s="12"/>
    </row>
    <row r="42" spans="1:42" customFormat="1" ht="14.4">
      <c r="A42" s="500"/>
      <c r="B42" s="53" t="s">
        <v>145</v>
      </c>
      <c r="C42" s="12"/>
      <c r="D42" s="12"/>
      <c r="E42" s="12"/>
      <c r="F42" s="12"/>
      <c r="G42" s="12"/>
      <c r="H42" s="12"/>
      <c r="I42" s="12"/>
      <c r="J42" s="12">
        <v>672</v>
      </c>
      <c r="K42" s="12">
        <v>720</v>
      </c>
      <c r="L42" s="12">
        <v>672</v>
      </c>
      <c r="M42" s="12">
        <v>660</v>
      </c>
      <c r="N42" s="12">
        <v>696</v>
      </c>
      <c r="O42" s="12">
        <v>720</v>
      </c>
      <c r="P42" s="12"/>
      <c r="Q42" s="12">
        <v>720</v>
      </c>
      <c r="R42" s="12">
        <v>660</v>
      </c>
      <c r="S42" s="12">
        <v>744</v>
      </c>
      <c r="T42" s="12">
        <v>720</v>
      </c>
      <c r="U42" s="12">
        <v>720</v>
      </c>
      <c r="V42" s="12">
        <v>720</v>
      </c>
      <c r="W42" s="12">
        <v>744</v>
      </c>
      <c r="X42" s="12">
        <v>744</v>
      </c>
      <c r="Y42" s="12">
        <v>720</v>
      </c>
      <c r="Z42" s="12">
        <v>744</v>
      </c>
      <c r="AA42" s="12">
        <v>720</v>
      </c>
      <c r="AB42" s="12">
        <v>744</v>
      </c>
      <c r="AC42" s="12">
        <v>744</v>
      </c>
      <c r="AD42" s="12">
        <v>672</v>
      </c>
      <c r="AE42" s="12">
        <v>744</v>
      </c>
      <c r="AF42" s="12">
        <v>720</v>
      </c>
      <c r="AG42" s="12">
        <v>744</v>
      </c>
      <c r="AH42" s="12">
        <v>720</v>
      </c>
      <c r="AI42" s="12">
        <v>744</v>
      </c>
      <c r="AJ42" s="12">
        <v>744</v>
      </c>
      <c r="AK42" s="12">
        <v>720</v>
      </c>
      <c r="AL42" s="12">
        <v>744</v>
      </c>
      <c r="AM42" s="12">
        <v>720</v>
      </c>
      <c r="AN42" s="12">
        <v>744</v>
      </c>
      <c r="AO42" s="12"/>
      <c r="AP42" s="12"/>
    </row>
    <row r="43" spans="1:42" customFormat="1" ht="14.4">
      <c r="A43" s="501"/>
      <c r="B43" s="53" t="s">
        <v>146</v>
      </c>
      <c r="C43" s="12"/>
      <c r="D43" s="119"/>
      <c r="E43" s="173"/>
      <c r="F43" s="119"/>
      <c r="G43" s="173"/>
      <c r="H43" s="12"/>
      <c r="I43" s="12"/>
      <c r="J43" s="119">
        <v>3.7791502853519341</v>
      </c>
      <c r="K43" s="119">
        <v>12.303845678980007</v>
      </c>
      <c r="L43" s="119">
        <v>13.457015718633603</v>
      </c>
      <c r="M43" s="5">
        <v>1.75</v>
      </c>
      <c r="N43" s="119">
        <v>38.01038635768316</v>
      </c>
      <c r="O43" s="119">
        <v>8.0798256848580419</v>
      </c>
      <c r="P43" s="119"/>
      <c r="Q43" s="119">
        <v>9.1451595540176847</v>
      </c>
      <c r="R43" s="119">
        <v>1.9614973262032087</v>
      </c>
      <c r="S43" s="119">
        <v>6.6200184445127572</v>
      </c>
      <c r="T43" s="164">
        <v>20.649583835039131</v>
      </c>
      <c r="U43" s="164">
        <v>7.7286438529784549</v>
      </c>
      <c r="V43" s="164">
        <v>19.723214982442446</v>
      </c>
      <c r="W43" s="164">
        <v>23.402997416020671</v>
      </c>
      <c r="X43" s="164">
        <v>12.028855721393034</v>
      </c>
      <c r="Y43" s="164">
        <v>13.239855472901171</v>
      </c>
      <c r="Z43" s="164">
        <v>8.0844774273345692</v>
      </c>
      <c r="AA43" s="164">
        <v>10.439718849840256</v>
      </c>
      <c r="AB43" s="164">
        <v>10.001979544704714</v>
      </c>
      <c r="AC43" s="164">
        <v>22.101105845181674</v>
      </c>
      <c r="AD43" s="164">
        <v>4.42</v>
      </c>
      <c r="AE43" s="164">
        <v>7.802958152958154</v>
      </c>
      <c r="AF43" s="164">
        <v>16.972717159543894</v>
      </c>
      <c r="AG43" s="164">
        <v>7.1679586563307494</v>
      </c>
      <c r="AH43" s="164">
        <v>10.647120418848168</v>
      </c>
      <c r="AI43" s="164">
        <v>20.726423274002148</v>
      </c>
      <c r="AJ43" s="164">
        <v>30.4</v>
      </c>
      <c r="AK43" s="164">
        <v>16.673271521061459</v>
      </c>
      <c r="AL43" s="164">
        <v>21.59</v>
      </c>
      <c r="AM43" s="164">
        <v>30.108043227266425</v>
      </c>
      <c r="AN43" s="164">
        <v>19.34</v>
      </c>
      <c r="AO43" s="12"/>
      <c r="AP43" s="12"/>
    </row>
    <row r="44" spans="1:42" customFormat="1" ht="14.4">
      <c r="A44" s="496" t="s">
        <v>162</v>
      </c>
      <c r="B44" s="54" t="s">
        <v>147</v>
      </c>
      <c r="C44" s="8"/>
      <c r="D44" s="8"/>
      <c r="E44" s="8"/>
      <c r="F44" s="8"/>
      <c r="G44" s="8"/>
      <c r="H44" s="8"/>
      <c r="I44" s="8"/>
      <c r="J44" s="8">
        <f t="shared" ref="J44:O44" si="22">J34</f>
        <v>0.89434523809523803</v>
      </c>
      <c r="K44" s="8">
        <f t="shared" si="22"/>
        <v>0.99375000000000002</v>
      </c>
      <c r="L44" s="8">
        <f t="shared" si="22"/>
        <v>0.99627976190476186</v>
      </c>
      <c r="M44" s="8">
        <f>M34</f>
        <v>0.99545454545454548</v>
      </c>
      <c r="N44" s="8">
        <f t="shared" si="22"/>
        <v>0.94971264367816088</v>
      </c>
      <c r="O44" s="8">
        <f t="shared" si="22"/>
        <v>0.97638888888888886</v>
      </c>
      <c r="P44" s="8"/>
      <c r="Q44" s="8">
        <f>Q34</f>
        <v>0.84583333333333333</v>
      </c>
      <c r="R44" s="8">
        <f>R34</f>
        <v>0.99507575757575761</v>
      </c>
      <c r="S44" s="8">
        <f>S34</f>
        <v>0.94220430107526898</v>
      </c>
      <c r="T44" s="8">
        <f t="shared" ref="T44:AG44" si="23">+T34</f>
        <v>0.99131944444444442</v>
      </c>
      <c r="U44" s="8">
        <f t="shared" si="23"/>
        <v>0.90486111111111112</v>
      </c>
      <c r="V44" s="8">
        <f t="shared" si="23"/>
        <v>0.89837500000000003</v>
      </c>
      <c r="W44" s="8">
        <f t="shared" si="23"/>
        <v>0.96360215053763421</v>
      </c>
      <c r="X44" s="8">
        <f t="shared" si="23"/>
        <v>0.940268817204301</v>
      </c>
      <c r="Y44" s="8">
        <f t="shared" si="23"/>
        <v>0.92256944444444444</v>
      </c>
      <c r="Z44" s="8">
        <f t="shared" si="23"/>
        <v>0.99596774193548387</v>
      </c>
      <c r="AA44" s="8">
        <f t="shared" si="23"/>
        <v>0.95347222222222228</v>
      </c>
      <c r="AB44" s="8">
        <f t="shared" si="23"/>
        <v>0.91553763440860214</v>
      </c>
      <c r="AC44" s="8">
        <f t="shared" si="23"/>
        <v>0.956989247311828</v>
      </c>
      <c r="AD44" s="8">
        <f t="shared" si="23"/>
        <v>0.98735119047619002</v>
      </c>
      <c r="AE44" s="8">
        <f t="shared" si="23"/>
        <v>0.96505376344086036</v>
      </c>
      <c r="AF44" s="8">
        <f t="shared" si="23"/>
        <v>0.9770833333333333</v>
      </c>
      <c r="AG44" s="8">
        <f t="shared" si="23"/>
        <v>0.76543010752688179</v>
      </c>
      <c r="AH44" s="8">
        <f>+AH34</f>
        <v>0.98124999999999996</v>
      </c>
      <c r="AI44" s="8">
        <f>+AI34</f>
        <v>0.95161290322580649</v>
      </c>
      <c r="AJ44" s="8">
        <f>+AJ34</f>
        <v>0.906357526881721</v>
      </c>
      <c r="AK44" s="8">
        <f>+AK34</f>
        <v>0.94329166666666664</v>
      </c>
      <c r="AL44" s="8">
        <f>+AL34</f>
        <v>0.96169354838709697</v>
      </c>
      <c r="AM44" s="8">
        <f t="shared" ref="AM44:AN44" si="24">+AM34</f>
        <v>0.92638888888888882</v>
      </c>
      <c r="AN44" s="8">
        <f t="shared" si="24"/>
        <v>0.91532258064516103</v>
      </c>
      <c r="AO44" s="8"/>
      <c r="AP44" s="8"/>
    </row>
    <row r="45" spans="1:42" customFormat="1" ht="14.4">
      <c r="A45" s="497"/>
      <c r="B45" s="54" t="s">
        <v>148</v>
      </c>
      <c r="C45" s="8"/>
      <c r="D45" s="8"/>
      <c r="E45" s="8"/>
      <c r="F45" s="8"/>
      <c r="G45" s="8"/>
      <c r="H45" s="8"/>
      <c r="I45" s="8"/>
      <c r="J45" s="8">
        <f t="shared" ref="J45:O45" si="25">+J39/J42</f>
        <v>1.636904761904762E-2</v>
      </c>
      <c r="K45" s="8">
        <f t="shared" si="25"/>
        <v>0</v>
      </c>
      <c r="L45" s="8">
        <f t="shared" si="25"/>
        <v>0</v>
      </c>
      <c r="M45" s="8">
        <f t="shared" si="25"/>
        <v>0</v>
      </c>
      <c r="N45" s="8">
        <f t="shared" si="25"/>
        <v>2.7298850574712645E-2</v>
      </c>
      <c r="O45" s="8">
        <f t="shared" si="25"/>
        <v>2.0833333333333333E-3</v>
      </c>
      <c r="P45" s="8"/>
      <c r="Q45" s="8">
        <f t="shared" ref="Q45:AG45" si="26">+Q39/Q42</f>
        <v>2.6388888888888889E-2</v>
      </c>
      <c r="R45" s="8">
        <f t="shared" si="26"/>
        <v>0</v>
      </c>
      <c r="S45" s="8">
        <f t="shared" si="26"/>
        <v>1.4784946236559141E-2</v>
      </c>
      <c r="T45" s="8">
        <f t="shared" si="26"/>
        <v>0</v>
      </c>
      <c r="U45" s="8">
        <f t="shared" si="26"/>
        <v>0</v>
      </c>
      <c r="V45" s="8">
        <f t="shared" si="26"/>
        <v>3.888888888888889E-2</v>
      </c>
      <c r="W45" s="8">
        <f t="shared" si="26"/>
        <v>3.2258064516129031E-2</v>
      </c>
      <c r="X45" s="8">
        <f t="shared" si="26"/>
        <v>2.0833333333333332E-2</v>
      </c>
      <c r="Y45" s="8">
        <f t="shared" si="26"/>
        <v>2.2222222222222223E-2</v>
      </c>
      <c r="Z45" s="8">
        <f t="shared" si="26"/>
        <v>0</v>
      </c>
      <c r="AA45" s="8">
        <f t="shared" si="26"/>
        <v>0</v>
      </c>
      <c r="AB45" s="8">
        <f t="shared" si="26"/>
        <v>1.6129032258064516E-2</v>
      </c>
      <c r="AC45" s="8">
        <f t="shared" si="26"/>
        <v>0</v>
      </c>
      <c r="AD45" s="8">
        <f t="shared" si="26"/>
        <v>0</v>
      </c>
      <c r="AE45" s="8">
        <f t="shared" si="26"/>
        <v>1.6129032258064516E-2</v>
      </c>
      <c r="AF45" s="8">
        <f t="shared" si="26"/>
        <v>0</v>
      </c>
      <c r="AG45" s="8">
        <f t="shared" si="26"/>
        <v>0</v>
      </c>
      <c r="AH45" s="8">
        <f>+AH39/AH42</f>
        <v>0</v>
      </c>
      <c r="AI45" s="8">
        <f>+AI39/AI42</f>
        <v>0</v>
      </c>
      <c r="AJ45" s="8">
        <f>+AJ39/AJ42</f>
        <v>0</v>
      </c>
      <c r="AK45" s="8">
        <f>+AK39/AK42</f>
        <v>2.2222222222222223E-2</v>
      </c>
      <c r="AL45" s="8">
        <f>+AL39/AL42</f>
        <v>1.6129032258064516E-2</v>
      </c>
      <c r="AM45" s="8">
        <f t="shared" ref="AM45:AN45" si="27">+AM39/AM42</f>
        <v>0</v>
      </c>
      <c r="AN45" s="8">
        <f t="shared" si="27"/>
        <v>2.9569892473118281E-2</v>
      </c>
      <c r="AO45" s="8"/>
      <c r="AP45" s="8"/>
    </row>
    <row r="46" spans="1:42" customFormat="1" ht="14.4">
      <c r="A46" s="497"/>
      <c r="B46" s="54" t="s">
        <v>149</v>
      </c>
      <c r="C46" s="8"/>
      <c r="D46" s="8"/>
      <c r="E46" s="8"/>
      <c r="F46" s="8"/>
      <c r="G46" s="8"/>
      <c r="H46" s="8"/>
      <c r="I46" s="8"/>
      <c r="J46" s="8">
        <f t="shared" ref="J46:O46" si="28">+J40/J42</f>
        <v>0</v>
      </c>
      <c r="K46" s="8">
        <f t="shared" si="28"/>
        <v>0</v>
      </c>
      <c r="L46" s="8">
        <f t="shared" si="28"/>
        <v>0</v>
      </c>
      <c r="M46" s="8">
        <f t="shared" si="28"/>
        <v>0</v>
      </c>
      <c r="N46" s="8">
        <f t="shared" si="28"/>
        <v>0</v>
      </c>
      <c r="O46" s="8">
        <f t="shared" si="28"/>
        <v>0</v>
      </c>
      <c r="P46" s="8"/>
      <c r="Q46" s="8">
        <f t="shared" ref="Q46:AG46" si="29">+Q40/Q42</f>
        <v>0</v>
      </c>
      <c r="R46" s="8">
        <f t="shared" si="29"/>
        <v>0</v>
      </c>
      <c r="S46" s="8">
        <f t="shared" si="29"/>
        <v>0</v>
      </c>
      <c r="T46" s="8">
        <f t="shared" si="29"/>
        <v>0</v>
      </c>
      <c r="U46" s="8">
        <f t="shared" si="29"/>
        <v>1.1111111111111112E-2</v>
      </c>
      <c r="V46" s="8">
        <f t="shared" si="29"/>
        <v>2.0833333333333332E-2</v>
      </c>
      <c r="W46" s="8">
        <f t="shared" si="29"/>
        <v>0</v>
      </c>
      <c r="X46" s="8">
        <f t="shared" si="29"/>
        <v>1.4112903225806451E-2</v>
      </c>
      <c r="Y46" s="8">
        <f t="shared" si="29"/>
        <v>3.6111111111111108E-2</v>
      </c>
      <c r="Z46" s="8">
        <f t="shared" si="29"/>
        <v>0</v>
      </c>
      <c r="AA46" s="8">
        <f t="shared" si="29"/>
        <v>3.3333333333333333E-2</v>
      </c>
      <c r="AB46" s="8">
        <f t="shared" si="29"/>
        <v>1.0080645161290322E-2</v>
      </c>
      <c r="AC46" s="8">
        <f t="shared" si="29"/>
        <v>0</v>
      </c>
      <c r="AD46" s="8">
        <f t="shared" si="29"/>
        <v>0</v>
      </c>
      <c r="AE46" s="8">
        <f t="shared" si="29"/>
        <v>0</v>
      </c>
      <c r="AF46" s="8">
        <f t="shared" si="29"/>
        <v>1.2361111111111111E-2</v>
      </c>
      <c r="AG46" s="8">
        <f t="shared" si="29"/>
        <v>0</v>
      </c>
      <c r="AH46" s="8">
        <f>+AH40/AH42</f>
        <v>0</v>
      </c>
      <c r="AI46" s="8">
        <f>+AI40/AI42</f>
        <v>0</v>
      </c>
      <c r="AJ46" s="8">
        <f>+AJ40/AJ42</f>
        <v>3.2258064516129031E-2</v>
      </c>
      <c r="AK46" s="8">
        <f>+AK40/AK42</f>
        <v>2.5000000000000001E-2</v>
      </c>
      <c r="AL46" s="8">
        <f>+AL40/AL42</f>
        <v>5.3763440860215058E-3</v>
      </c>
      <c r="AM46" s="8">
        <f t="shared" ref="AM46:AN46" si="30">+AM40/AM42</f>
        <v>3.9583333333333331E-2</v>
      </c>
      <c r="AN46" s="8">
        <f t="shared" si="30"/>
        <v>3.2258064516129031E-2</v>
      </c>
      <c r="AO46" s="8"/>
      <c r="AP46" s="8"/>
    </row>
    <row r="47" spans="1:42" customFormat="1" ht="14.4">
      <c r="A47" s="497"/>
      <c r="B47" s="54" t="s">
        <v>150</v>
      </c>
      <c r="C47" s="8"/>
      <c r="D47" s="8"/>
      <c r="E47" s="8"/>
      <c r="F47" s="8"/>
      <c r="G47" s="8"/>
      <c r="H47" s="8"/>
      <c r="I47" s="8"/>
      <c r="J47" s="8">
        <f t="shared" ref="J47:O47" si="31">+J41/J42</f>
        <v>8.9285714285714288E-2</v>
      </c>
      <c r="K47" s="8">
        <f t="shared" si="31"/>
        <v>6.2500000000000003E-3</v>
      </c>
      <c r="L47" s="8">
        <f t="shared" si="31"/>
        <v>3.720238095238095E-3</v>
      </c>
      <c r="M47" s="8">
        <f t="shared" si="31"/>
        <v>4.5454545454545452E-3</v>
      </c>
      <c r="N47" s="8">
        <f t="shared" si="31"/>
        <v>2.2988505747126436E-2</v>
      </c>
      <c r="O47" s="8">
        <f t="shared" si="31"/>
        <v>2.1527777777777778E-2</v>
      </c>
      <c r="P47" s="8"/>
      <c r="Q47" s="8">
        <f t="shared" ref="Q47:AG47" si="32">+Q41/Q42</f>
        <v>0.14166666666666666</v>
      </c>
      <c r="R47" s="8">
        <f t="shared" si="32"/>
        <v>4.9242424242424239E-3</v>
      </c>
      <c r="S47" s="8">
        <f t="shared" si="32"/>
        <v>4.3010752688172046E-2</v>
      </c>
      <c r="T47" s="8">
        <f t="shared" si="32"/>
        <v>8.6805555555555559E-3</v>
      </c>
      <c r="U47" s="8">
        <f t="shared" si="32"/>
        <v>8.4027777777777785E-2</v>
      </c>
      <c r="V47" s="8">
        <f t="shared" si="32"/>
        <v>4.1902777777777782E-2</v>
      </c>
      <c r="W47" s="8">
        <f t="shared" si="32"/>
        <v>2.2956989247311824E-2</v>
      </c>
      <c r="X47" s="8">
        <f t="shared" si="32"/>
        <v>2.4784946236559142E-2</v>
      </c>
      <c r="Y47" s="8">
        <f t="shared" si="32"/>
        <v>1.9097222222222224E-2</v>
      </c>
      <c r="Z47" s="8">
        <f t="shared" si="32"/>
        <v>4.0322580645161289E-3</v>
      </c>
      <c r="AA47" s="8">
        <f t="shared" si="32"/>
        <v>1.3194444444444444E-2</v>
      </c>
      <c r="AB47" s="8">
        <f t="shared" si="32"/>
        <v>5.8252688172043016E-2</v>
      </c>
      <c r="AC47" s="8">
        <f t="shared" si="32"/>
        <v>4.3010752688172046E-2</v>
      </c>
      <c r="AD47" s="8">
        <f t="shared" si="32"/>
        <v>1.2648809523809524E-2</v>
      </c>
      <c r="AE47" s="8">
        <f t="shared" si="32"/>
        <v>1.8817204301075269E-2</v>
      </c>
      <c r="AF47" s="8">
        <f t="shared" si="32"/>
        <v>1.0555555555555556E-2</v>
      </c>
      <c r="AG47" s="8">
        <f t="shared" si="32"/>
        <v>0.23456989247311827</v>
      </c>
      <c r="AH47" s="8">
        <f>+AH41/AH42</f>
        <v>1.8749999999999999E-2</v>
      </c>
      <c r="AI47" s="8">
        <f>+AI41/AI42</f>
        <v>4.8387096774193547E-2</v>
      </c>
      <c r="AJ47" s="8">
        <f>+AJ41/AJ42</f>
        <v>6.1384408602150539E-2</v>
      </c>
      <c r="AK47" s="8">
        <f>+AK41/AK42</f>
        <v>9.4861111111111118E-3</v>
      </c>
      <c r="AL47" s="8">
        <f>+AL41/AL42</f>
        <v>1.6801075268817203E-2</v>
      </c>
      <c r="AM47" s="8">
        <f t="shared" ref="AM47:AN47" si="33">+AM41/AM42</f>
        <v>3.4027777777777775E-2</v>
      </c>
      <c r="AN47" s="8">
        <f t="shared" si="33"/>
        <v>2.2849462365591398E-2</v>
      </c>
      <c r="AO47" s="8"/>
      <c r="AP47" s="8"/>
    </row>
    <row r="48" spans="1:42" customFormat="1" ht="14.4">
      <c r="A48" s="498"/>
      <c r="B48" s="54" t="s">
        <v>60</v>
      </c>
      <c r="C48" s="9"/>
      <c r="D48" s="9"/>
      <c r="E48" s="9"/>
      <c r="F48" s="9"/>
      <c r="G48" s="9"/>
      <c r="H48" s="9"/>
      <c r="I48" s="9"/>
      <c r="J48" s="9">
        <f t="shared" ref="J48:O48" si="34">SUM(J44:J47)</f>
        <v>1</v>
      </c>
      <c r="K48" s="9">
        <f t="shared" si="34"/>
        <v>1</v>
      </c>
      <c r="L48" s="9">
        <f t="shared" si="34"/>
        <v>1</v>
      </c>
      <c r="M48" s="9">
        <f t="shared" si="34"/>
        <v>1</v>
      </c>
      <c r="N48" s="9">
        <f t="shared" si="34"/>
        <v>0.99999999999999989</v>
      </c>
      <c r="O48" s="9">
        <f t="shared" si="34"/>
        <v>1</v>
      </c>
      <c r="P48" s="9"/>
      <c r="Q48" s="9">
        <f t="shared" ref="Q48:AE48" si="35">SUM(Q44:Q47)</f>
        <v>1.0138888888888888</v>
      </c>
      <c r="R48" s="9">
        <f t="shared" si="35"/>
        <v>1</v>
      </c>
      <c r="S48" s="9">
        <f t="shared" si="35"/>
        <v>1.0000000000000002</v>
      </c>
      <c r="T48" s="9">
        <f t="shared" si="35"/>
        <v>1</v>
      </c>
      <c r="U48" s="9">
        <f t="shared" si="35"/>
        <v>1</v>
      </c>
      <c r="V48" s="9">
        <f t="shared" si="35"/>
        <v>1</v>
      </c>
      <c r="W48" s="9">
        <f t="shared" si="35"/>
        <v>1.018817204301075</v>
      </c>
      <c r="X48" s="9">
        <f t="shared" si="35"/>
        <v>1</v>
      </c>
      <c r="Y48" s="9">
        <f t="shared" si="35"/>
        <v>1</v>
      </c>
      <c r="Z48" s="9">
        <f t="shared" si="35"/>
        <v>1</v>
      </c>
      <c r="AA48" s="9">
        <f t="shared" si="35"/>
        <v>1</v>
      </c>
      <c r="AB48" s="9">
        <f t="shared" si="35"/>
        <v>1</v>
      </c>
      <c r="AC48" s="9">
        <f t="shared" si="35"/>
        <v>1</v>
      </c>
      <c r="AD48" s="9">
        <f t="shared" si="35"/>
        <v>0.99999999999999956</v>
      </c>
      <c r="AE48" s="9">
        <f t="shared" si="35"/>
        <v>1.0000000000000002</v>
      </c>
      <c r="AF48" s="9">
        <f t="shared" ref="AF48:AK48" si="36">SUM(AF44:AF47)</f>
        <v>1</v>
      </c>
      <c r="AG48" s="9">
        <f t="shared" si="36"/>
        <v>1</v>
      </c>
      <c r="AH48" s="9">
        <f t="shared" si="36"/>
        <v>1</v>
      </c>
      <c r="AI48" s="9">
        <f t="shared" si="36"/>
        <v>1</v>
      </c>
      <c r="AJ48" s="9">
        <f t="shared" si="36"/>
        <v>1.0000000000000004</v>
      </c>
      <c r="AK48" s="9">
        <f t="shared" si="36"/>
        <v>1</v>
      </c>
      <c r="AL48" s="9">
        <f t="shared" ref="AL48" si="37">SUM(AL44:AL47)</f>
        <v>1.0000000000000002</v>
      </c>
      <c r="AM48" s="9">
        <f t="shared" ref="AM48:AN48" si="38">SUM(AM44:AM47)</f>
        <v>0.99999999999999989</v>
      </c>
      <c r="AN48" s="9">
        <f t="shared" si="38"/>
        <v>0.99999999999999967</v>
      </c>
      <c r="AO48" s="9"/>
      <c r="AP48" s="9"/>
    </row>
    <row r="49" spans="1:42" ht="15.6">
      <c r="A49" s="33" t="s">
        <v>49</v>
      </c>
      <c r="B49" s="37"/>
      <c r="C49" s="32" t="s">
        <v>167</v>
      </c>
      <c r="D49" s="237">
        <v>44197</v>
      </c>
      <c r="E49" s="237">
        <v>44228</v>
      </c>
      <c r="F49" s="237">
        <v>44256</v>
      </c>
      <c r="G49" s="237">
        <v>44287</v>
      </c>
      <c r="H49" s="237">
        <v>44317</v>
      </c>
      <c r="I49" s="237">
        <v>44348</v>
      </c>
      <c r="J49" s="237">
        <v>44378</v>
      </c>
      <c r="K49" s="237">
        <v>44409</v>
      </c>
      <c r="L49" s="237">
        <v>44440</v>
      </c>
      <c r="M49" s="237">
        <v>44470</v>
      </c>
      <c r="N49" s="237">
        <v>44501</v>
      </c>
      <c r="O49" s="237">
        <v>44531</v>
      </c>
      <c r="P49" s="237" t="s">
        <v>229</v>
      </c>
      <c r="Q49" s="237">
        <v>44562</v>
      </c>
      <c r="R49" s="237">
        <v>44593</v>
      </c>
      <c r="S49" s="237">
        <v>44621</v>
      </c>
      <c r="T49" s="237">
        <v>44652</v>
      </c>
      <c r="U49" s="237">
        <v>44682</v>
      </c>
      <c r="V49" s="237">
        <v>44713</v>
      </c>
      <c r="W49" s="237">
        <v>44743</v>
      </c>
      <c r="X49" s="237">
        <v>44774</v>
      </c>
      <c r="Y49" s="237">
        <v>44805</v>
      </c>
      <c r="Z49" s="237">
        <v>44835</v>
      </c>
      <c r="AA49" s="237">
        <v>44866</v>
      </c>
      <c r="AB49" s="237">
        <v>44896</v>
      </c>
      <c r="AC49" s="237">
        <v>44927</v>
      </c>
      <c r="AD49" s="237">
        <v>44958</v>
      </c>
      <c r="AE49" s="237">
        <v>44986</v>
      </c>
      <c r="AF49" s="237">
        <v>45017</v>
      </c>
      <c r="AG49" s="237">
        <v>45047</v>
      </c>
      <c r="AH49" s="237">
        <v>45078</v>
      </c>
      <c r="AI49" s="237">
        <v>45108</v>
      </c>
      <c r="AJ49" s="237">
        <v>45139</v>
      </c>
      <c r="AK49" s="237">
        <v>45170</v>
      </c>
      <c r="AL49" s="237">
        <v>45200</v>
      </c>
      <c r="AM49" s="237">
        <v>45231</v>
      </c>
      <c r="AN49" s="237">
        <v>45261</v>
      </c>
      <c r="AO49" s="32" t="s">
        <v>311</v>
      </c>
      <c r="AP49" s="34" t="s">
        <v>119</v>
      </c>
    </row>
    <row r="50" spans="1:42" ht="16.5" customHeight="1">
      <c r="A50" s="502" t="s">
        <v>20</v>
      </c>
      <c r="B50" s="51" t="s">
        <v>84</v>
      </c>
      <c r="C50" s="4">
        <v>0.64007916666666664</v>
      </c>
      <c r="D50" s="4">
        <f t="shared" ref="D50:I50" si="39">+AVERAGE(D18,D2)</f>
        <v>0.50351102150537652</v>
      </c>
      <c r="E50" s="4">
        <f t="shared" si="39"/>
        <v>0.44584821428571447</v>
      </c>
      <c r="F50" s="4">
        <f t="shared" si="39"/>
        <v>0.46401989247309999</v>
      </c>
      <c r="G50" s="4">
        <f t="shared" si="39"/>
        <v>0.5</v>
      </c>
      <c r="H50" s="4">
        <f>+AVERAGE(H18,H2)</f>
        <v>0.94690860215053796</v>
      </c>
      <c r="I50" s="4">
        <f t="shared" si="39"/>
        <v>0.96597222222222201</v>
      </c>
      <c r="J50" s="4">
        <f>+AVERAGE(J18,J2,J34)</f>
        <v>0.96106150793650802</v>
      </c>
      <c r="K50" s="4">
        <f>+AVERAGE(K18,K2,K34)</f>
        <v>0.99652777777777768</v>
      </c>
      <c r="L50" s="4">
        <f>+AVERAGE(L18,L2,L34)</f>
        <v>0.98921957671957672</v>
      </c>
      <c r="M50" s="4">
        <f>+AVERAGE(M18,M2,M34)</f>
        <v>0.99361155413786995</v>
      </c>
      <c r="N50" s="4">
        <f>+AVERAGE(N18,N2,N34)</f>
        <v>0.82891656023839921</v>
      </c>
      <c r="O50" s="4">
        <f>+AVERAGE(O18,O34)</f>
        <v>0.95486111111111105</v>
      </c>
      <c r="P50" s="4">
        <v>0.96932127559194081</v>
      </c>
      <c r="Q50" s="4">
        <f t="shared" ref="Q50:AA50" si="40">+AVERAGE(Q18,Q34)</f>
        <v>0.92291666666666661</v>
      </c>
      <c r="R50" s="4">
        <f t="shared" si="40"/>
        <v>0.99753787878787881</v>
      </c>
      <c r="S50" s="4">
        <f t="shared" si="40"/>
        <v>0.97110215053763449</v>
      </c>
      <c r="T50" s="4">
        <f t="shared" si="40"/>
        <v>0.99565972222222221</v>
      </c>
      <c r="U50" s="4">
        <f t="shared" si="40"/>
        <v>0.95243055555555556</v>
      </c>
      <c r="V50" s="4">
        <f t="shared" si="40"/>
        <v>0.94918750000000007</v>
      </c>
      <c r="W50" s="4">
        <f t="shared" si="40"/>
        <v>0.9818010752688171</v>
      </c>
      <c r="X50" s="4">
        <f t="shared" si="40"/>
        <v>0.9701344086021505</v>
      </c>
      <c r="Y50" s="4">
        <f t="shared" si="40"/>
        <v>0.96128472222222228</v>
      </c>
      <c r="Z50" s="4">
        <f t="shared" si="40"/>
        <v>0.99529569892473124</v>
      </c>
      <c r="AA50" s="4">
        <f t="shared" si="40"/>
        <v>0.97673611111111114</v>
      </c>
      <c r="AB50" s="4">
        <f t="shared" ref="AB50:AD51" si="41">+AVERAGE(AB18,AB34)</f>
        <v>0.95776881720430107</v>
      </c>
      <c r="AC50" s="4">
        <f t="shared" si="41"/>
        <v>0.978494623655914</v>
      </c>
      <c r="AD50" s="4">
        <f t="shared" si="41"/>
        <v>0.99367559523809501</v>
      </c>
      <c r="AE50" s="4">
        <f t="shared" ref="AE50:AG51" si="42">+AVERAGE(AE18,AE34)</f>
        <v>0.98252688172043023</v>
      </c>
      <c r="AF50" s="4">
        <f t="shared" si="42"/>
        <v>0.98854166666666665</v>
      </c>
      <c r="AG50" s="4">
        <f t="shared" si="42"/>
        <v>0.72848118279569896</v>
      </c>
      <c r="AH50" s="4">
        <f t="shared" ref="AH50:AI50" si="43">+AVERAGE(AH18,AH34)</f>
        <v>0.5072916666666667</v>
      </c>
      <c r="AI50" s="4">
        <f t="shared" si="43"/>
        <v>0.69153225806451613</v>
      </c>
      <c r="AJ50" s="4">
        <f t="shared" ref="AJ50:AK50" si="44">+AVERAGE(AJ18,AJ34)</f>
        <v>0.9531787634408605</v>
      </c>
      <c r="AK50" s="4">
        <f t="shared" si="44"/>
        <v>0.97164583333333332</v>
      </c>
      <c r="AL50" s="4">
        <f t="shared" ref="AL50:AM50" si="45">+AVERAGE(AL18,AL34)</f>
        <v>0.98084677419354849</v>
      </c>
      <c r="AM50" s="4">
        <f t="shared" si="45"/>
        <v>0.96319444444444446</v>
      </c>
      <c r="AN50" s="4">
        <f t="shared" ref="AN50" si="46">+AVERAGE(AN18,AN34)</f>
        <v>0.95766129032258052</v>
      </c>
      <c r="AO50" s="4">
        <f>AVERAGE(AC50:AN50)</f>
        <v>0.89142258171189626</v>
      </c>
      <c r="AP50" s="16">
        <v>0.85</v>
      </c>
    </row>
    <row r="51" spans="1:42" ht="14.4">
      <c r="A51" s="503"/>
      <c r="B51" s="51" t="s">
        <v>141</v>
      </c>
      <c r="C51" s="4">
        <v>6.4445833333333327E-2</v>
      </c>
      <c r="D51" s="3">
        <f t="shared" ref="D51:H53" si="47">+AVERAGE(D19,D3)</f>
        <v>0.47784902491592546</v>
      </c>
      <c r="E51" s="3">
        <f t="shared" si="47"/>
        <v>1.0558830555835799E-2</v>
      </c>
      <c r="F51" s="3">
        <f t="shared" si="47"/>
        <v>7.8373507806248494E-3</v>
      </c>
      <c r="G51" s="3">
        <f t="shared" si="47"/>
        <v>4.6296296296296287E-2</v>
      </c>
      <c r="H51" s="3">
        <f t="shared" si="47"/>
        <v>7.1271607604730348E-3</v>
      </c>
      <c r="I51" s="3">
        <f>+AVERAGE(I18,I2)</f>
        <v>0.96597222222222201</v>
      </c>
      <c r="J51" s="3">
        <f>+AVERAGE(J19,J3,J35)</f>
        <v>0.20998972348596515</v>
      </c>
      <c r="K51" s="3">
        <f>+AVERAGE(K19,K3,K35)</f>
        <v>0.252026796794385</v>
      </c>
      <c r="L51" s="3">
        <f>+AVERAGE(L18,L2)</f>
        <v>0.98568948412698409</v>
      </c>
      <c r="M51" s="3">
        <f>+AVERAGE(M18,M2)</f>
        <v>0.99269005847953218</v>
      </c>
      <c r="N51" s="3">
        <f>+AVERAGE(N18,N2)</f>
        <v>0.76851851851851849</v>
      </c>
      <c r="O51" s="3">
        <f>+AVERAGE(O19,O35)</f>
        <v>0.10931810402296345</v>
      </c>
      <c r="P51" s="4">
        <v>8.9247969956027726E-3</v>
      </c>
      <c r="Q51" s="4">
        <f t="shared" ref="Q51:AA51" si="48">+AVERAGE(Q19,Q35)</f>
        <v>9.1958411773544208E-3</v>
      </c>
      <c r="R51" s="4">
        <f t="shared" si="48"/>
        <v>2.2509121307795706E-3</v>
      </c>
      <c r="S51" s="4">
        <f t="shared" si="48"/>
        <v>4.7218391187680148E-3</v>
      </c>
      <c r="T51" s="4">
        <f t="shared" si="48"/>
        <v>1.4465557852917079E-2</v>
      </c>
      <c r="U51" s="4">
        <f t="shared" si="48"/>
        <v>5.931422757466197E-3</v>
      </c>
      <c r="V51" s="4">
        <f t="shared" si="48"/>
        <v>1.5246057683195299E-2</v>
      </c>
      <c r="W51" s="4">
        <f t="shared" si="48"/>
        <v>1.6321903012902886E-2</v>
      </c>
      <c r="X51" s="4">
        <f t="shared" si="48"/>
        <v>8.5974439085947131E-3</v>
      </c>
      <c r="Y51" s="4">
        <f t="shared" si="48"/>
        <v>9.9660184214536481E-3</v>
      </c>
      <c r="Z51" s="4">
        <f t="shared" si="48"/>
        <v>5.4551129739099655E-3</v>
      </c>
      <c r="AA51" s="4">
        <f t="shared" si="48"/>
        <v>7.6035825563293925E-3</v>
      </c>
      <c r="AB51" s="4">
        <f>+AVERAGE(AB19,AB35)</f>
        <v>7.3418723535620956E-3</v>
      </c>
      <c r="AC51" s="4">
        <f>+AVERAGE(AC19,AC35)</f>
        <v>1.5520439498020851E-2</v>
      </c>
      <c r="AD51" s="4">
        <f t="shared" si="41"/>
        <v>3.3438266542326401E-3</v>
      </c>
      <c r="AE51" s="4">
        <f t="shared" si="42"/>
        <v>5.4338148697480179E-3</v>
      </c>
      <c r="AF51" s="4">
        <f t="shared" si="42"/>
        <v>1.2063054129029065E-2</v>
      </c>
      <c r="AG51" s="4">
        <f t="shared" si="42"/>
        <v>6.2934244014985164E-3</v>
      </c>
      <c r="AH51" s="4">
        <f t="shared" ref="AH51:AI51" si="49">+AVERAGE(AH19,AH35)</f>
        <v>7.5351170692485262E-3</v>
      </c>
      <c r="AI51" s="4">
        <f t="shared" si="49"/>
        <v>1.4637304572035416E-2</v>
      </c>
      <c r="AJ51" s="4">
        <f t="shared" ref="AJ51:AK51" si="50">+AVERAGE(AJ19,AJ35)</f>
        <v>2.2543971894848851E-2</v>
      </c>
      <c r="AK51" s="4">
        <f t="shared" si="50"/>
        <v>1.2274740875672849E-2</v>
      </c>
      <c r="AL51" s="4">
        <f t="shared" ref="AL51:AM51" si="51">+AVERAGE(AL19,AL35)</f>
        <v>1.5092984611550401E-2</v>
      </c>
      <c r="AM51" s="4">
        <f t="shared" si="51"/>
        <v>2.256974754667648E-2</v>
      </c>
      <c r="AN51" s="4">
        <f t="shared" ref="AN51" si="52">+AVERAGE(AN19,AN35)</f>
        <v>1.4202745247954949E-2</v>
      </c>
      <c r="AO51" s="4">
        <f>AVERAGE(AC51:AN51)</f>
        <v>1.2625930947543046E-2</v>
      </c>
      <c r="AP51" s="16">
        <v>0.2</v>
      </c>
    </row>
    <row r="52" spans="1:42" ht="14.4">
      <c r="A52" s="503"/>
      <c r="B52" s="51" t="s">
        <v>18</v>
      </c>
      <c r="C52" s="5">
        <v>3.3595325630252102</v>
      </c>
      <c r="D52" s="5">
        <f t="shared" si="47"/>
        <v>0.21674714403486048</v>
      </c>
      <c r="E52" s="5">
        <f t="shared" si="47"/>
        <v>0.5751874950607202</v>
      </c>
      <c r="F52" s="5">
        <f t="shared" si="47"/>
        <v>2.7058453570107286</v>
      </c>
      <c r="G52" s="5">
        <f t="shared" si="47"/>
        <v>0.33333333333333331</v>
      </c>
      <c r="H52" s="5">
        <f t="shared" si="47"/>
        <v>2.775802528972164</v>
      </c>
      <c r="I52" s="5">
        <f>+AVERAGE(I19,I3)</f>
        <v>7.4730844727236179E-2</v>
      </c>
      <c r="J52" s="5">
        <f t="shared" ref="J52:N53" si="53">+AVERAGE(J19,J3,J36)</f>
        <v>0.42029185620752774</v>
      </c>
      <c r="K52" s="5">
        <f t="shared" si="53"/>
        <v>2.2969356931261427</v>
      </c>
      <c r="L52" s="5">
        <f t="shared" si="53"/>
        <v>4.6816658132942166</v>
      </c>
      <c r="M52" s="5">
        <f t="shared" si="53"/>
        <v>0.65067181792363205</v>
      </c>
      <c r="N52" s="5">
        <f t="shared" si="53"/>
        <v>2.2420712727448495</v>
      </c>
      <c r="O52" s="5">
        <f>+AVERAGE(O36,O20)</f>
        <v>70.177130406061281</v>
      </c>
      <c r="P52" s="97">
        <v>2.2589055012607826</v>
      </c>
      <c r="Q52" s="97">
        <f t="shared" ref="Q52:V52" si="54">+AVERAGE(Q36,Q20)</f>
        <v>2.7391932590029473</v>
      </c>
      <c r="R52" s="97">
        <f t="shared" si="54"/>
        <v>0.99037433155080223</v>
      </c>
      <c r="S52" s="97">
        <f t="shared" si="54"/>
        <v>0.82750230556409465</v>
      </c>
      <c r="T52" s="97">
        <f t="shared" si="54"/>
        <v>5.1623959587597827</v>
      </c>
      <c r="U52" s="97">
        <f t="shared" si="54"/>
        <v>0.77286438529784551</v>
      </c>
      <c r="V52" s="97">
        <f t="shared" si="54"/>
        <v>1.4088010701744604</v>
      </c>
      <c r="W52" s="97">
        <f t="shared" ref="W52:AE52" si="55">+AVERAGE(W36,W20)</f>
        <v>1.9502497846683893</v>
      </c>
      <c r="X52" s="97">
        <f t="shared" si="55"/>
        <v>1.0024046434494196</v>
      </c>
      <c r="Y52" s="97">
        <f t="shared" si="55"/>
        <v>1.3239855472901172</v>
      </c>
      <c r="Z52" s="97">
        <f t="shared" si="55"/>
        <v>4.0422387136672846</v>
      </c>
      <c r="AA52" s="97">
        <f t="shared" si="55"/>
        <v>5.219859424920128</v>
      </c>
      <c r="AB52" s="97">
        <f t="shared" si="55"/>
        <v>1.6669965907841189</v>
      </c>
      <c r="AC52" s="97">
        <f t="shared" si="55"/>
        <v>3.6835176408636152</v>
      </c>
      <c r="AD52" s="97">
        <f t="shared" si="55"/>
        <v>0.55465724627083934</v>
      </c>
      <c r="AE52" s="97">
        <f t="shared" si="55"/>
        <v>0.65024651274651279</v>
      </c>
      <c r="AF52" s="97">
        <f t="shared" ref="AF52:AK52" si="56">+AVERAGE(AF36,AF20)</f>
        <v>2.1215896449429867</v>
      </c>
      <c r="AG52" s="97">
        <f t="shared" si="56"/>
        <v>0.51199704688076786</v>
      </c>
      <c r="AH52" s="97">
        <f t="shared" si="56"/>
        <v>1.0647120418848168</v>
      </c>
      <c r="AI52" s="97">
        <f t="shared" si="56"/>
        <v>1.4804588052858676</v>
      </c>
      <c r="AJ52" s="97">
        <f t="shared" si="56"/>
        <v>2.1717252239790605</v>
      </c>
      <c r="AK52" s="97">
        <f t="shared" si="56"/>
        <v>1.1909479657901041</v>
      </c>
      <c r="AL52" s="97">
        <f t="shared" ref="AL52:AM52" si="57">+AVERAGE(AL36,AL20)</f>
        <v>1.7998384149273832</v>
      </c>
      <c r="AM52" s="97">
        <f t="shared" si="57"/>
        <v>2.5090036022722022</v>
      </c>
      <c r="AN52" s="97">
        <f t="shared" ref="AN52" si="58">+AVERAGE(AN36,AN20)</f>
        <v>1.9344139027714671</v>
      </c>
      <c r="AO52" s="5">
        <f>AVERAGE(AC52:AN52)</f>
        <v>1.6394256707179686</v>
      </c>
      <c r="AP52" s="97">
        <v>20</v>
      </c>
    </row>
    <row r="53" spans="1:42" ht="14.4">
      <c r="A53" s="504"/>
      <c r="B53" s="51" t="s">
        <v>19</v>
      </c>
      <c r="C53" s="5">
        <v>21.013084415584419</v>
      </c>
      <c r="D53" s="5">
        <f t="shared" si="47"/>
        <v>87.868214285714288</v>
      </c>
      <c r="E53" s="5">
        <f t="shared" si="47"/>
        <v>339.08090909090907</v>
      </c>
      <c r="F53" s="5">
        <f t="shared" si="47"/>
        <v>385.375</v>
      </c>
      <c r="G53" s="5">
        <f t="shared" si="47"/>
        <v>360</v>
      </c>
      <c r="H53" s="5">
        <f t="shared" si="47"/>
        <v>46.5</v>
      </c>
      <c r="I53" s="5">
        <f>+AVERAGE(I20,I4)</f>
        <v>3.2622917717382895</v>
      </c>
      <c r="J53" s="5">
        <f t="shared" si="53"/>
        <v>6.9251859748874667</v>
      </c>
      <c r="K53" s="5">
        <f t="shared" si="53"/>
        <v>177.34333333333336</v>
      </c>
      <c r="L53" s="5">
        <f t="shared" si="53"/>
        <v>129.50333333333333</v>
      </c>
      <c r="M53" s="5">
        <f t="shared" si="53"/>
        <v>46.386138613861384</v>
      </c>
      <c r="N53" s="5">
        <f t="shared" si="53"/>
        <v>46.262222222222221</v>
      </c>
      <c r="O53" s="5">
        <f>+AVERAGE(O21,O37)</f>
        <v>25.107142857142858</v>
      </c>
      <c r="P53" s="97">
        <v>4.2823611111111122</v>
      </c>
      <c r="Q53" s="97">
        <f t="shared" ref="Q53:V53" si="59">+AVERAGE(Q21,Q37)</f>
        <v>17</v>
      </c>
      <c r="R53" s="97">
        <f t="shared" si="59"/>
        <v>0.8125</v>
      </c>
      <c r="S53" s="97">
        <f t="shared" si="59"/>
        <v>4</v>
      </c>
      <c r="T53" s="97">
        <f t="shared" si="59"/>
        <v>1.5625</v>
      </c>
      <c r="U53" s="97">
        <f t="shared" si="59"/>
        <v>6.05</v>
      </c>
      <c r="V53" s="97">
        <f t="shared" si="59"/>
        <v>2.1550000000000002</v>
      </c>
      <c r="W53" s="97">
        <f t="shared" ref="W53:AE53" si="60">+AVERAGE(W21,W37)</f>
        <v>1.4233333333333331</v>
      </c>
      <c r="X53" s="97">
        <f t="shared" si="60"/>
        <v>1.5366666666666668</v>
      </c>
      <c r="Y53" s="97">
        <f t="shared" si="60"/>
        <v>1.375</v>
      </c>
      <c r="Z53" s="97">
        <f t="shared" si="60"/>
        <v>3.5</v>
      </c>
      <c r="AA53" s="97">
        <f t="shared" si="60"/>
        <v>4.75</v>
      </c>
      <c r="AB53" s="97">
        <f t="shared" si="60"/>
        <v>7.2233333333333336</v>
      </c>
      <c r="AC53" s="97">
        <f t="shared" si="60"/>
        <v>5.333333333333333</v>
      </c>
      <c r="AD53" s="97">
        <f t="shared" si="60"/>
        <v>1.0625</v>
      </c>
      <c r="AE53" s="97">
        <f t="shared" si="60"/>
        <v>1.1666666666666667</v>
      </c>
      <c r="AF53" s="97">
        <f t="shared" ref="AF53:AK53" si="61">+AVERAGE(AF21,AF37)</f>
        <v>0.95</v>
      </c>
      <c r="AG53" s="97">
        <f t="shared" si="61"/>
        <v>69.840714285714284</v>
      </c>
      <c r="AH53" s="97">
        <f t="shared" si="61"/>
        <v>349.35</v>
      </c>
      <c r="AI53" s="97">
        <f t="shared" si="61"/>
        <v>73.071428571428569</v>
      </c>
      <c r="AJ53" s="97">
        <f t="shared" si="61"/>
        <v>3.2621428571428575</v>
      </c>
      <c r="AK53" s="97">
        <f t="shared" si="61"/>
        <v>0.48785714285714288</v>
      </c>
      <c r="AL53" s="97">
        <f t="shared" ref="AL53:AM53" si="62">+AVERAGE(AL21,AL37)</f>
        <v>1.0416666666666667</v>
      </c>
      <c r="AM53" s="97">
        <f t="shared" si="62"/>
        <v>2.0416666666666665</v>
      </c>
      <c r="AN53" s="97">
        <f t="shared" ref="AN53" si="63">+AVERAGE(AN21,AN37)</f>
        <v>1.5</v>
      </c>
      <c r="AO53" s="5">
        <f>AVERAGE(AC53:AN53)</f>
        <v>42.425664682539683</v>
      </c>
      <c r="AP53" s="97">
        <v>4</v>
      </c>
    </row>
    <row r="54" spans="1:42" ht="15.75" customHeight="1">
      <c r="A54" s="14"/>
      <c r="B54" s="13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 s="13"/>
    </row>
    <row r="55" spans="1:42" ht="16.5" customHeight="1">
      <c r="A55" s="499" t="s">
        <v>52</v>
      </c>
      <c r="B55" s="53" t="s">
        <v>142</v>
      </c>
      <c r="C55" s="6"/>
      <c r="D55" s="6">
        <f t="shared" ref="D55:O55" si="64">SUM(D7,D23)</f>
        <v>0</v>
      </c>
      <c r="E55" s="6">
        <f t="shared" si="64"/>
        <v>0</v>
      </c>
      <c r="F55" s="6">
        <f t="shared" si="64"/>
        <v>0</v>
      </c>
      <c r="G55" s="6">
        <f t="shared" si="64"/>
        <v>0</v>
      </c>
      <c r="H55" s="6">
        <f t="shared" si="64"/>
        <v>0</v>
      </c>
      <c r="I55" s="6">
        <f t="shared" si="64"/>
        <v>16</v>
      </c>
      <c r="J55" s="6">
        <f t="shared" si="64"/>
        <v>0</v>
      </c>
      <c r="K55" s="6">
        <f t="shared" si="64"/>
        <v>3</v>
      </c>
      <c r="L55" s="6">
        <f t="shared" si="64"/>
        <v>15.5</v>
      </c>
      <c r="M55" s="6">
        <f>SUM(M7,M23)</f>
        <v>10</v>
      </c>
      <c r="N55" s="6">
        <f t="shared" si="64"/>
        <v>0</v>
      </c>
      <c r="O55" s="6">
        <f t="shared" si="64"/>
        <v>0</v>
      </c>
      <c r="P55" s="6"/>
      <c r="Q55" s="6">
        <f t="shared" ref="Q55:W59" si="65">SUM(Q7,Q23)</f>
        <v>0</v>
      </c>
      <c r="R55" s="6">
        <f t="shared" si="65"/>
        <v>0</v>
      </c>
      <c r="S55" s="6">
        <f t="shared" si="65"/>
        <v>0</v>
      </c>
      <c r="T55" s="6">
        <f t="shared" si="65"/>
        <v>0</v>
      </c>
      <c r="U55" s="6">
        <f t="shared" si="65"/>
        <v>0</v>
      </c>
      <c r="V55" s="6">
        <f t="shared" si="65"/>
        <v>0</v>
      </c>
      <c r="W55" s="6">
        <f t="shared" si="65"/>
        <v>0</v>
      </c>
      <c r="X55" s="6">
        <f t="shared" ref="X55:Y59" si="66">SUM(X7,X23)</f>
        <v>0</v>
      </c>
      <c r="Y55" s="6">
        <f t="shared" si="66"/>
        <v>0</v>
      </c>
      <c r="Z55" s="6">
        <f t="shared" ref="Z55:AA59" si="67">SUM(Z7,Z23)</f>
        <v>0</v>
      </c>
      <c r="AA55" s="6">
        <f t="shared" si="67"/>
        <v>0</v>
      </c>
      <c r="AB55" s="6">
        <f t="shared" ref="AB55:AD59" si="68">SUM(AB7,AB23)</f>
        <v>0</v>
      </c>
      <c r="AC55" s="6">
        <f t="shared" si="68"/>
        <v>0</v>
      </c>
      <c r="AD55" s="6">
        <f t="shared" si="68"/>
        <v>0</v>
      </c>
      <c r="AE55" s="6">
        <f t="shared" ref="AE55:AF59" si="69">SUM(AE7,AE23)</f>
        <v>0</v>
      </c>
      <c r="AF55" s="6">
        <f t="shared" si="69"/>
        <v>0</v>
      </c>
      <c r="AG55" s="6">
        <f t="shared" ref="AG55:AH59" si="70">SUM(AG7,AG23)</f>
        <v>0</v>
      </c>
      <c r="AH55" s="6">
        <f t="shared" si="70"/>
        <v>0</v>
      </c>
      <c r="AI55" s="6">
        <f t="shared" ref="AI55:AJ55" si="71">SUM(AI7,AI23)</f>
        <v>0</v>
      </c>
      <c r="AJ55" s="6">
        <f t="shared" si="71"/>
        <v>0</v>
      </c>
      <c r="AK55" s="6">
        <f t="shared" ref="AK55" si="72">SUM(AK7,AK23)</f>
        <v>0</v>
      </c>
      <c r="AL55" s="6">
        <f t="shared" ref="AL55:AM55" si="73">SUM(AL7,AL23)</f>
        <v>0</v>
      </c>
      <c r="AM55" s="6">
        <f t="shared" si="73"/>
        <v>0</v>
      </c>
      <c r="AN55" s="6">
        <f t="shared" ref="AN55" si="74">SUM(AN7,AN23)</f>
        <v>0</v>
      </c>
      <c r="AO55" s="12"/>
      <c r="AP55" s="12"/>
    </row>
    <row r="56" spans="1:42" ht="14.4">
      <c r="A56" s="500"/>
      <c r="B56" s="53" t="s">
        <v>143</v>
      </c>
      <c r="C56" s="6"/>
      <c r="D56" s="6">
        <f t="shared" ref="D56:O56" si="75">SUM(D8,D24)</f>
        <v>462.5</v>
      </c>
      <c r="E56" s="6">
        <f t="shared" si="75"/>
        <v>745</v>
      </c>
      <c r="F56" s="6">
        <f t="shared" si="75"/>
        <v>744</v>
      </c>
      <c r="G56" s="6">
        <f t="shared" si="75"/>
        <v>720</v>
      </c>
      <c r="H56" s="6">
        <f t="shared" si="75"/>
        <v>0</v>
      </c>
      <c r="I56" s="6">
        <f t="shared" si="75"/>
        <v>0</v>
      </c>
      <c r="J56" s="6">
        <f t="shared" si="75"/>
        <v>0</v>
      </c>
      <c r="K56" s="6">
        <f t="shared" si="75"/>
        <v>0</v>
      </c>
      <c r="L56" s="6">
        <f t="shared" si="75"/>
        <v>0</v>
      </c>
      <c r="M56" s="6">
        <f>SUM(M8,M24)</f>
        <v>0</v>
      </c>
      <c r="N56" s="6">
        <f t="shared" si="75"/>
        <v>0</v>
      </c>
      <c r="O56" s="6">
        <f t="shared" si="75"/>
        <v>0</v>
      </c>
      <c r="P56" s="6"/>
      <c r="Q56" s="6">
        <f t="shared" si="65"/>
        <v>0</v>
      </c>
      <c r="R56" s="6">
        <f t="shared" si="65"/>
        <v>0</v>
      </c>
      <c r="S56" s="6">
        <f t="shared" si="65"/>
        <v>0</v>
      </c>
      <c r="T56" s="6">
        <f t="shared" si="65"/>
        <v>0</v>
      </c>
      <c r="U56" s="6">
        <f t="shared" si="65"/>
        <v>0</v>
      </c>
      <c r="V56" s="6">
        <f t="shared" si="65"/>
        <v>0</v>
      </c>
      <c r="W56" s="6">
        <f t="shared" si="65"/>
        <v>0</v>
      </c>
      <c r="X56" s="6">
        <f>SUM(X8,X24)</f>
        <v>0</v>
      </c>
      <c r="Y56" s="6">
        <f t="shared" si="66"/>
        <v>0</v>
      </c>
      <c r="Z56" s="6">
        <f t="shared" si="67"/>
        <v>0</v>
      </c>
      <c r="AA56" s="6">
        <f t="shared" si="67"/>
        <v>0</v>
      </c>
      <c r="AB56" s="6">
        <f t="shared" ref="AB56:AC59" si="76">SUM(AB8,AB24)</f>
        <v>0</v>
      </c>
      <c r="AC56" s="6">
        <f t="shared" si="76"/>
        <v>0</v>
      </c>
      <c r="AD56" s="6">
        <f t="shared" si="68"/>
        <v>0</v>
      </c>
      <c r="AE56" s="6">
        <f t="shared" si="69"/>
        <v>0</v>
      </c>
      <c r="AF56" s="6">
        <f t="shared" si="69"/>
        <v>0</v>
      </c>
      <c r="AG56" s="6">
        <f t="shared" si="70"/>
        <v>0</v>
      </c>
      <c r="AH56" s="6">
        <f t="shared" si="70"/>
        <v>0</v>
      </c>
      <c r="AI56" s="6">
        <f t="shared" ref="AI56:AJ56" si="77">SUM(AI8,AI24)</f>
        <v>0</v>
      </c>
      <c r="AJ56" s="6">
        <f t="shared" si="77"/>
        <v>0</v>
      </c>
      <c r="AK56" s="6">
        <f t="shared" ref="AK56" si="78">SUM(AK8,AK24)</f>
        <v>0</v>
      </c>
      <c r="AL56" s="6">
        <f t="shared" ref="AL56:AM56" si="79">SUM(AL8,AL24)</f>
        <v>0</v>
      </c>
      <c r="AM56" s="6">
        <f t="shared" si="79"/>
        <v>0</v>
      </c>
      <c r="AN56" s="6">
        <f t="shared" ref="AN56" si="80">SUM(AN8,AN24)</f>
        <v>0</v>
      </c>
      <c r="AO56" s="12"/>
      <c r="AP56" s="12"/>
    </row>
    <row r="57" spans="1:42" ht="14.4">
      <c r="A57" s="500"/>
      <c r="B57" s="53" t="s">
        <v>144</v>
      </c>
      <c r="C57" s="6"/>
      <c r="D57" s="6">
        <f t="shared" ref="D57:O57" si="81">SUM(D9,D25)</f>
        <v>276.31</v>
      </c>
      <c r="E57" s="6">
        <f t="shared" si="81"/>
        <v>0</v>
      </c>
      <c r="F57" s="6">
        <f t="shared" si="81"/>
        <v>53.5</v>
      </c>
      <c r="G57" s="6">
        <f t="shared" si="81"/>
        <v>0</v>
      </c>
      <c r="H57" s="6">
        <f t="shared" si="81"/>
        <v>79</v>
      </c>
      <c r="I57" s="6">
        <f t="shared" si="81"/>
        <v>33</v>
      </c>
      <c r="J57" s="6">
        <f t="shared" si="81"/>
        <v>7.5</v>
      </c>
      <c r="K57" s="6">
        <f t="shared" si="81"/>
        <v>0</v>
      </c>
      <c r="L57" s="6">
        <f t="shared" si="81"/>
        <v>3</v>
      </c>
      <c r="M57" s="6">
        <f>SUM(M9,M25)</f>
        <v>0</v>
      </c>
      <c r="N57" s="6">
        <f t="shared" si="81"/>
        <v>300</v>
      </c>
      <c r="O57" s="6">
        <f t="shared" si="81"/>
        <v>48</v>
      </c>
      <c r="P57" s="6"/>
      <c r="Q57" s="6">
        <f t="shared" si="65"/>
        <v>0</v>
      </c>
      <c r="R57" s="6">
        <f t="shared" si="65"/>
        <v>0</v>
      </c>
      <c r="S57" s="6">
        <f t="shared" si="65"/>
        <v>0</v>
      </c>
      <c r="T57" s="6">
        <f t="shared" si="65"/>
        <v>0</v>
      </c>
      <c r="U57" s="6">
        <f t="shared" si="65"/>
        <v>0</v>
      </c>
      <c r="V57" s="6">
        <f t="shared" si="65"/>
        <v>0</v>
      </c>
      <c r="W57" s="6">
        <f t="shared" si="65"/>
        <v>0</v>
      </c>
      <c r="X57" s="6">
        <f>SUM(X9,X25)</f>
        <v>0</v>
      </c>
      <c r="Y57" s="6">
        <f t="shared" si="66"/>
        <v>0</v>
      </c>
      <c r="Z57" s="6">
        <f t="shared" si="67"/>
        <v>4</v>
      </c>
      <c r="AA57" s="6">
        <f t="shared" si="67"/>
        <v>0</v>
      </c>
      <c r="AB57" s="6">
        <f t="shared" si="76"/>
        <v>0</v>
      </c>
      <c r="AC57" s="6">
        <f t="shared" si="76"/>
        <v>0</v>
      </c>
      <c r="AD57" s="6">
        <f t="shared" si="68"/>
        <v>0</v>
      </c>
      <c r="AE57" s="6">
        <f t="shared" si="69"/>
        <v>0</v>
      </c>
      <c r="AF57" s="6">
        <f t="shared" si="69"/>
        <v>0</v>
      </c>
      <c r="AG57" s="6">
        <f t="shared" si="70"/>
        <v>229.5</v>
      </c>
      <c r="AH57" s="6">
        <f t="shared" si="70"/>
        <v>696</v>
      </c>
      <c r="AI57" s="6">
        <f t="shared" ref="AI57:AJ57" si="82">SUM(AI9,AI25)</f>
        <v>423</v>
      </c>
      <c r="AJ57" s="6">
        <f t="shared" si="82"/>
        <v>0</v>
      </c>
      <c r="AK57" s="6">
        <f t="shared" ref="AK57" si="83">SUM(AK9,AK25)</f>
        <v>0</v>
      </c>
      <c r="AL57" s="6">
        <f t="shared" ref="AL57:AM57" si="84">SUM(AL9,AL25)</f>
        <v>0</v>
      </c>
      <c r="AM57" s="6">
        <f t="shared" si="84"/>
        <v>0</v>
      </c>
      <c r="AN57" s="6">
        <f t="shared" ref="AN57" si="85">SUM(AN9,AN25)</f>
        <v>0</v>
      </c>
      <c r="AO57" s="12"/>
      <c r="AP57" s="12"/>
    </row>
    <row r="58" spans="1:42" customFormat="1" ht="14.4">
      <c r="A58" s="500"/>
      <c r="B58" s="53" t="s">
        <v>145</v>
      </c>
      <c r="C58" s="6"/>
      <c r="D58" s="6">
        <f t="shared" ref="D58:O58" si="86">SUM(D10,D26)</f>
        <v>1488</v>
      </c>
      <c r="E58" s="6">
        <f t="shared" si="86"/>
        <v>1344</v>
      </c>
      <c r="F58" s="6">
        <f t="shared" si="86"/>
        <v>1488</v>
      </c>
      <c r="G58" s="6">
        <f t="shared" si="86"/>
        <v>1440</v>
      </c>
      <c r="H58" s="6">
        <f t="shared" si="86"/>
        <v>1488</v>
      </c>
      <c r="I58" s="6">
        <f t="shared" si="86"/>
        <v>1440</v>
      </c>
      <c r="J58" s="6">
        <f t="shared" si="86"/>
        <v>1344</v>
      </c>
      <c r="K58" s="6">
        <f t="shared" si="86"/>
        <v>1368</v>
      </c>
      <c r="L58" s="6">
        <f t="shared" si="86"/>
        <v>1308</v>
      </c>
      <c r="M58" s="6">
        <f>SUM(M10,M26)</f>
        <v>1272</v>
      </c>
      <c r="N58" s="6">
        <f t="shared" si="86"/>
        <v>1272</v>
      </c>
      <c r="O58" s="6">
        <f t="shared" si="86"/>
        <v>1320</v>
      </c>
      <c r="P58" s="6"/>
      <c r="Q58" s="6">
        <f t="shared" si="65"/>
        <v>1368</v>
      </c>
      <c r="R58" s="6">
        <f t="shared" si="65"/>
        <v>660</v>
      </c>
      <c r="S58" s="6">
        <f t="shared" si="65"/>
        <v>744</v>
      </c>
      <c r="T58" s="6">
        <f t="shared" si="65"/>
        <v>720</v>
      </c>
      <c r="U58" s="6">
        <f t="shared" si="65"/>
        <v>720</v>
      </c>
      <c r="V58" s="6">
        <f t="shared" si="65"/>
        <v>720</v>
      </c>
      <c r="W58" s="6">
        <f t="shared" si="65"/>
        <v>744</v>
      </c>
      <c r="X58" s="6">
        <f>SUM(X10,X26)</f>
        <v>744</v>
      </c>
      <c r="Y58" s="6">
        <f t="shared" si="66"/>
        <v>720</v>
      </c>
      <c r="Z58" s="6">
        <f t="shared" si="67"/>
        <v>744</v>
      </c>
      <c r="AA58" s="6">
        <f t="shared" si="67"/>
        <v>720</v>
      </c>
      <c r="AB58" s="6">
        <f t="shared" si="76"/>
        <v>744</v>
      </c>
      <c r="AC58" s="6">
        <f t="shared" si="76"/>
        <v>744</v>
      </c>
      <c r="AD58" s="6">
        <f t="shared" si="68"/>
        <v>672</v>
      </c>
      <c r="AE58" s="6">
        <f t="shared" si="69"/>
        <v>624</v>
      </c>
      <c r="AF58" s="6">
        <f t="shared" si="69"/>
        <v>720</v>
      </c>
      <c r="AG58" s="6">
        <f t="shared" si="70"/>
        <v>744</v>
      </c>
      <c r="AH58" s="6">
        <f t="shared" si="70"/>
        <v>720</v>
      </c>
      <c r="AI58" s="6">
        <f t="shared" ref="AI58:AJ58" si="87">SUM(AI10,AI26)</f>
        <v>744</v>
      </c>
      <c r="AJ58" s="6">
        <f t="shared" si="87"/>
        <v>744</v>
      </c>
      <c r="AK58" s="6">
        <f t="shared" ref="AK58" si="88">SUM(AK10,AK26)</f>
        <v>720</v>
      </c>
      <c r="AL58" s="6">
        <f t="shared" ref="AL58:AM58" si="89">SUM(AL10,AL26)</f>
        <v>720</v>
      </c>
      <c r="AM58" s="6">
        <f t="shared" si="89"/>
        <v>720</v>
      </c>
      <c r="AN58" s="6">
        <f t="shared" ref="AN58" si="90">SUM(AN10,AN26)</f>
        <v>744</v>
      </c>
      <c r="AO58" s="12"/>
      <c r="AP58" s="12"/>
    </row>
    <row r="59" spans="1:42" ht="14.4">
      <c r="A59" s="501"/>
      <c r="B59" s="53" t="s">
        <v>146</v>
      </c>
      <c r="C59" s="6"/>
      <c r="D59" s="6">
        <f t="shared" ref="D59:O59" si="91">SUM(D11,D27)</f>
        <v>6.1989200329760932</v>
      </c>
      <c r="E59" s="6">
        <f t="shared" si="91"/>
        <v>12.654124891335846</v>
      </c>
      <c r="F59" s="6">
        <f t="shared" si="91"/>
        <v>10.82</v>
      </c>
      <c r="G59" s="6">
        <f t="shared" si="91"/>
        <v>0.66666666666666663</v>
      </c>
      <c r="H59" s="6">
        <f t="shared" si="91"/>
        <v>10.272852973031512</v>
      </c>
      <c r="I59" s="6">
        <f t="shared" si="91"/>
        <v>6.5245835434765791</v>
      </c>
      <c r="J59" s="6">
        <f t="shared" si="91"/>
        <v>0.77555792466240225</v>
      </c>
      <c r="K59" s="6">
        <f t="shared" si="91"/>
        <v>529.78000000000009</v>
      </c>
      <c r="L59" s="6">
        <f t="shared" si="91"/>
        <v>386.01</v>
      </c>
      <c r="M59" s="6">
        <f>SUM(M11,M27)</f>
        <v>136.15841584158414</v>
      </c>
      <c r="N59" s="6">
        <f t="shared" si="91"/>
        <v>136.12</v>
      </c>
      <c r="O59" s="6">
        <f t="shared" si="91"/>
        <v>139.19999999999999</v>
      </c>
      <c r="P59" s="6"/>
      <c r="Q59" s="6">
        <f t="shared" si="65"/>
        <v>2.4300000000000002</v>
      </c>
      <c r="R59" s="6">
        <f t="shared" si="65"/>
        <v>1</v>
      </c>
      <c r="S59" s="6">
        <f t="shared" si="65"/>
        <v>0</v>
      </c>
      <c r="T59" s="6">
        <f t="shared" si="65"/>
        <v>0</v>
      </c>
      <c r="U59" s="6">
        <f t="shared" si="65"/>
        <v>0</v>
      </c>
      <c r="V59" s="6">
        <f t="shared" si="65"/>
        <v>0</v>
      </c>
      <c r="W59" s="6">
        <f t="shared" si="65"/>
        <v>0</v>
      </c>
      <c r="X59" s="6">
        <f>SUM(X11,X27)</f>
        <v>0</v>
      </c>
      <c r="Y59" s="6">
        <f t="shared" si="66"/>
        <v>0</v>
      </c>
      <c r="Z59" s="6">
        <f t="shared" si="67"/>
        <v>0</v>
      </c>
      <c r="AA59" s="6">
        <f t="shared" si="67"/>
        <v>0</v>
      </c>
      <c r="AB59" s="6">
        <f t="shared" si="76"/>
        <v>0</v>
      </c>
      <c r="AC59" s="6">
        <f t="shared" si="76"/>
        <v>0</v>
      </c>
      <c r="AD59" s="6">
        <f t="shared" si="68"/>
        <v>0</v>
      </c>
      <c r="AE59" s="6">
        <f t="shared" si="69"/>
        <v>0</v>
      </c>
      <c r="AF59" s="6">
        <f t="shared" si="69"/>
        <v>0</v>
      </c>
      <c r="AG59" s="6">
        <f t="shared" si="70"/>
        <v>0</v>
      </c>
      <c r="AH59" s="6">
        <f t="shared" si="70"/>
        <v>0</v>
      </c>
      <c r="AI59" s="6">
        <f t="shared" ref="AI59:AJ59" si="92">SUM(AI11,AI27)</f>
        <v>0</v>
      </c>
      <c r="AJ59" s="6">
        <f t="shared" si="92"/>
        <v>0</v>
      </c>
      <c r="AK59" s="6">
        <f t="shared" ref="AK59" si="93">SUM(AK11,AK27)</f>
        <v>0</v>
      </c>
      <c r="AL59" s="6">
        <f t="shared" ref="AL59:AM59" si="94">SUM(AL11,AL27)</f>
        <v>0</v>
      </c>
      <c r="AM59" s="6">
        <f t="shared" si="94"/>
        <v>0</v>
      </c>
      <c r="AN59" s="6">
        <f t="shared" ref="AN59" si="95">SUM(AN11,AN27)</f>
        <v>0</v>
      </c>
      <c r="AO59" s="12"/>
      <c r="AP59" s="12"/>
    </row>
    <row r="60" spans="1:42" ht="16.5" customHeight="1">
      <c r="A60" s="496" t="s">
        <v>162</v>
      </c>
      <c r="B60" s="54" t="s">
        <v>147</v>
      </c>
      <c r="C60" s="8"/>
      <c r="D60" s="8">
        <f t="shared" ref="D60:O60" si="96">D50</f>
        <v>0.50351102150537652</v>
      </c>
      <c r="E60" s="8">
        <f t="shared" si="96"/>
        <v>0.44584821428571447</v>
      </c>
      <c r="F60" s="8">
        <f>F50</f>
        <v>0.46401989247309999</v>
      </c>
      <c r="G60" s="8">
        <f>G50</f>
        <v>0.5</v>
      </c>
      <c r="H60" s="8">
        <f t="shared" si="96"/>
        <v>0.94690860215053796</v>
      </c>
      <c r="I60" s="8">
        <f t="shared" si="96"/>
        <v>0.96597222222222201</v>
      </c>
      <c r="J60" s="8">
        <f t="shared" si="96"/>
        <v>0.96106150793650802</v>
      </c>
      <c r="K60" s="8">
        <f t="shared" si="96"/>
        <v>0.99652777777777768</v>
      </c>
      <c r="L60" s="8">
        <f t="shared" si="96"/>
        <v>0.98921957671957672</v>
      </c>
      <c r="M60" s="8">
        <f>M50</f>
        <v>0.99361155413786995</v>
      </c>
      <c r="N60" s="8">
        <f t="shared" si="96"/>
        <v>0.82891656023839921</v>
      </c>
      <c r="O60" s="8">
        <f t="shared" si="96"/>
        <v>0.95486111111111105</v>
      </c>
      <c r="P60" s="8"/>
      <c r="Q60" s="8">
        <f t="shared" ref="Q60:AE60" si="97">Q50</f>
        <v>0.92291666666666661</v>
      </c>
      <c r="R60" s="8">
        <f t="shared" si="97"/>
        <v>0.99753787878787881</v>
      </c>
      <c r="S60" s="8">
        <f t="shared" si="97"/>
        <v>0.97110215053763449</v>
      </c>
      <c r="T60" s="8">
        <f t="shared" si="97"/>
        <v>0.99565972222222221</v>
      </c>
      <c r="U60" s="8">
        <f t="shared" si="97"/>
        <v>0.95243055555555556</v>
      </c>
      <c r="V60" s="8">
        <f t="shared" si="97"/>
        <v>0.94918750000000007</v>
      </c>
      <c r="W60" s="8">
        <f t="shared" si="97"/>
        <v>0.9818010752688171</v>
      </c>
      <c r="X60" s="8">
        <f t="shared" si="97"/>
        <v>0.9701344086021505</v>
      </c>
      <c r="Y60" s="8">
        <f t="shared" si="97"/>
        <v>0.96128472222222228</v>
      </c>
      <c r="Z60" s="8">
        <f t="shared" si="97"/>
        <v>0.99529569892473124</v>
      </c>
      <c r="AA60" s="8">
        <f t="shared" si="97"/>
        <v>0.97673611111111114</v>
      </c>
      <c r="AB60" s="8">
        <f t="shared" si="97"/>
        <v>0.95776881720430107</v>
      </c>
      <c r="AC60" s="8">
        <f t="shared" si="97"/>
        <v>0.978494623655914</v>
      </c>
      <c r="AD60" s="8">
        <f t="shared" si="97"/>
        <v>0.99367559523809501</v>
      </c>
      <c r="AE60" s="8">
        <f t="shared" si="97"/>
        <v>0.98252688172043023</v>
      </c>
      <c r="AF60" s="8">
        <f t="shared" ref="AF60:AK60" si="98">AF50</f>
        <v>0.98854166666666665</v>
      </c>
      <c r="AG60" s="8">
        <f t="shared" si="98"/>
        <v>0.72848118279569896</v>
      </c>
      <c r="AH60" s="8">
        <f t="shared" si="98"/>
        <v>0.5072916666666667</v>
      </c>
      <c r="AI60" s="8">
        <f t="shared" si="98"/>
        <v>0.69153225806451613</v>
      </c>
      <c r="AJ60" s="8">
        <f t="shared" si="98"/>
        <v>0.9531787634408605</v>
      </c>
      <c r="AK60" s="8">
        <f t="shared" si="98"/>
        <v>0.97164583333333332</v>
      </c>
      <c r="AL60" s="8">
        <f t="shared" ref="AL60:AM60" si="99">AL50</f>
        <v>0.98084677419354849</v>
      </c>
      <c r="AM60" s="8">
        <f t="shared" si="99"/>
        <v>0.96319444444444446</v>
      </c>
      <c r="AN60" s="8">
        <f t="shared" ref="AN60" si="100">AN50</f>
        <v>0.95766129032258052</v>
      </c>
      <c r="AO60" s="8"/>
      <c r="AP60" s="8"/>
    </row>
    <row r="61" spans="1:42" ht="14.4">
      <c r="A61" s="497"/>
      <c r="B61" s="54" t="s">
        <v>148</v>
      </c>
      <c r="C61" s="8"/>
      <c r="D61" s="8">
        <f>+D56/SUM(D$56:D$58)</f>
        <v>0.20769621117203535</v>
      </c>
      <c r="E61" s="8">
        <f t="shared" ref="E61:N61" si="101">+E56/SUM(E$56:E$58)</f>
        <v>0.35662996649114409</v>
      </c>
      <c r="F61" s="8">
        <f>+F56/SUM(F$56:F$58)</f>
        <v>0.32553051848610809</v>
      </c>
      <c r="G61" s="8">
        <f>+G56/SUM(G$56:G$58)</f>
        <v>0.33333333333333331</v>
      </c>
      <c r="H61" s="8">
        <f t="shared" si="101"/>
        <v>0</v>
      </c>
      <c r="I61" s="8">
        <f t="shared" si="101"/>
        <v>0</v>
      </c>
      <c r="J61" s="8">
        <f t="shared" si="101"/>
        <v>0</v>
      </c>
      <c r="K61" s="8">
        <f t="shared" ref="K61:L63" si="102">+K56/SUM(K$56:K$58)</f>
        <v>0</v>
      </c>
      <c r="L61" s="8">
        <f t="shared" si="102"/>
        <v>0</v>
      </c>
      <c r="M61" s="8">
        <f>+M56/SUM(M$56:M$58)</f>
        <v>0</v>
      </c>
      <c r="N61" s="8">
        <f t="shared" si="101"/>
        <v>0</v>
      </c>
      <c r="O61" s="8">
        <f>+O56/SUM(O$56:O$58)</f>
        <v>0</v>
      </c>
      <c r="P61" s="8"/>
      <c r="Q61" s="8">
        <f t="shared" ref="Q61:S63" si="103">+Q56/SUM(Q$56:Q$58)</f>
        <v>0</v>
      </c>
      <c r="R61" s="8">
        <f t="shared" si="103"/>
        <v>0</v>
      </c>
      <c r="S61" s="8">
        <f t="shared" si="103"/>
        <v>0</v>
      </c>
      <c r="T61" s="8">
        <f t="shared" ref="T61:W63" si="104">+T56/SUM(T$56:T$58)</f>
        <v>0</v>
      </c>
      <c r="U61" s="8">
        <f t="shared" si="104"/>
        <v>0</v>
      </c>
      <c r="V61" s="8">
        <f t="shared" si="104"/>
        <v>0</v>
      </c>
      <c r="W61" s="8">
        <f t="shared" si="104"/>
        <v>0</v>
      </c>
      <c r="X61" s="8">
        <f t="shared" ref="X61:Y63" si="105">+X56/SUM(X$56:X$58)</f>
        <v>0</v>
      </c>
      <c r="Y61" s="8">
        <f t="shared" si="105"/>
        <v>0</v>
      </c>
      <c r="Z61" s="8">
        <f t="shared" ref="Z61:AA63" si="106">+Z56/SUM(Z$56:Z$58)</f>
        <v>0</v>
      </c>
      <c r="AA61" s="8">
        <f t="shared" si="106"/>
        <v>0</v>
      </c>
      <c r="AB61" s="8">
        <f t="shared" ref="AB61:AD63" si="107">+AB56/SUM(AB$56:AB$58)</f>
        <v>0</v>
      </c>
      <c r="AC61" s="8">
        <f t="shared" si="107"/>
        <v>0</v>
      </c>
      <c r="AD61" s="8">
        <f t="shared" si="107"/>
        <v>0</v>
      </c>
      <c r="AE61" s="8">
        <f t="shared" ref="AE61:AF63" si="108">+AE56/SUM(AE$56:AE$58)</f>
        <v>0</v>
      </c>
      <c r="AF61" s="8">
        <f t="shared" si="108"/>
        <v>0</v>
      </c>
      <c r="AG61" s="8">
        <f t="shared" ref="AG61:AH63" si="109">+AG56/SUM(AG$56:AG$58)</f>
        <v>0</v>
      </c>
      <c r="AH61" s="8">
        <f t="shared" si="109"/>
        <v>0</v>
      </c>
      <c r="AI61" s="8">
        <f t="shared" ref="AI61:AJ61" si="110">+AI56/SUM(AI$56:AI$58)</f>
        <v>0</v>
      </c>
      <c r="AJ61" s="8">
        <f t="shared" si="110"/>
        <v>0</v>
      </c>
      <c r="AK61" s="8">
        <f t="shared" ref="AK61" si="111">+AK56/SUM(AK$56:AK$58)</f>
        <v>0</v>
      </c>
      <c r="AL61" s="8">
        <f t="shared" ref="AL61:AM61" si="112">+AL56/SUM(AL$56:AL$58)</f>
        <v>0</v>
      </c>
      <c r="AM61" s="8">
        <f t="shared" si="112"/>
        <v>0</v>
      </c>
      <c r="AN61" s="8">
        <f t="shared" ref="AN61" si="113">+AN56/SUM(AN$56:AN$58)</f>
        <v>0</v>
      </c>
      <c r="AO61" s="8"/>
      <c r="AP61" s="8"/>
    </row>
    <row r="62" spans="1:42" ht="14.4">
      <c r="A62" s="497"/>
      <c r="B62" s="54" t="s">
        <v>149</v>
      </c>
      <c r="C62" s="8"/>
      <c r="D62" s="8">
        <f t="shared" ref="D62:N63" si="114">+D57/SUM(D$56:D$58)</f>
        <v>0.12408332996528668</v>
      </c>
      <c r="E62" s="8">
        <f t="shared" si="114"/>
        <v>0</v>
      </c>
      <c r="F62" s="8">
        <f t="shared" si="114"/>
        <v>2.3408444541675781E-2</v>
      </c>
      <c r="G62" s="8">
        <f>+G57/SUM(G$56:G$58)</f>
        <v>0</v>
      </c>
      <c r="H62" s="8">
        <f t="shared" si="114"/>
        <v>5.0414805360561581E-2</v>
      </c>
      <c r="I62" s="8">
        <f t="shared" si="114"/>
        <v>2.2403258655804479E-2</v>
      </c>
      <c r="J62" s="8">
        <f t="shared" si="114"/>
        <v>5.5493895671476137E-3</v>
      </c>
      <c r="K62" s="8">
        <f t="shared" si="102"/>
        <v>0</v>
      </c>
      <c r="L62" s="8">
        <f t="shared" si="102"/>
        <v>2.2883295194508009E-3</v>
      </c>
      <c r="M62" s="8">
        <f>+M57/SUM(M$56:M$58)</f>
        <v>0</v>
      </c>
      <c r="N62" s="8">
        <f t="shared" si="114"/>
        <v>0.19083969465648856</v>
      </c>
      <c r="O62" s="8">
        <f>+O57/SUM(O$56:O$58)</f>
        <v>3.5087719298245612E-2</v>
      </c>
      <c r="P62" s="8"/>
      <c r="Q62" s="8">
        <f t="shared" si="103"/>
        <v>0</v>
      </c>
      <c r="R62" s="8">
        <f t="shared" si="103"/>
        <v>0</v>
      </c>
      <c r="S62" s="8">
        <f t="shared" si="103"/>
        <v>0</v>
      </c>
      <c r="T62" s="8">
        <f t="shared" si="104"/>
        <v>0</v>
      </c>
      <c r="U62" s="8">
        <f t="shared" si="104"/>
        <v>0</v>
      </c>
      <c r="V62" s="8">
        <f t="shared" si="104"/>
        <v>0</v>
      </c>
      <c r="W62" s="8">
        <f t="shared" si="104"/>
        <v>0</v>
      </c>
      <c r="X62" s="8">
        <f>+X57/SUM(X$56:X$58)</f>
        <v>0</v>
      </c>
      <c r="Y62" s="8">
        <f t="shared" si="105"/>
        <v>0</v>
      </c>
      <c r="Z62" s="8">
        <f t="shared" si="106"/>
        <v>5.3475935828877002E-3</v>
      </c>
      <c r="AA62" s="8">
        <f t="shared" si="106"/>
        <v>0</v>
      </c>
      <c r="AB62" s="8">
        <f>+AB57/SUM(AB$56:AB$58)</f>
        <v>0</v>
      </c>
      <c r="AC62" s="8">
        <f>+AC57/SUM(AC$56:AC$58)</f>
        <v>0</v>
      </c>
      <c r="AD62" s="8">
        <f t="shared" si="107"/>
        <v>0</v>
      </c>
      <c r="AE62" s="8">
        <f t="shared" si="108"/>
        <v>0</v>
      </c>
      <c r="AF62" s="8">
        <f t="shared" si="108"/>
        <v>0</v>
      </c>
      <c r="AG62" s="8">
        <f t="shared" si="109"/>
        <v>0.23574730354391371</v>
      </c>
      <c r="AH62" s="8">
        <f t="shared" si="109"/>
        <v>0.49152542372881358</v>
      </c>
      <c r="AI62" s="8">
        <f t="shared" ref="AI62:AJ62" si="115">+AI57/SUM(AI$56:AI$58)</f>
        <v>0.36246786632390743</v>
      </c>
      <c r="AJ62" s="8">
        <f t="shared" si="115"/>
        <v>0</v>
      </c>
      <c r="AK62" s="8">
        <f t="shared" ref="AK62" si="116">+AK57/SUM(AK$56:AK$58)</f>
        <v>0</v>
      </c>
      <c r="AL62" s="8">
        <f t="shared" ref="AL62:AM62" si="117">+AL57/SUM(AL$56:AL$58)</f>
        <v>0</v>
      </c>
      <c r="AM62" s="8">
        <f t="shared" si="117"/>
        <v>0</v>
      </c>
      <c r="AN62" s="8">
        <f t="shared" ref="AN62" si="118">+AN57/SUM(AN$56:AN$58)</f>
        <v>0</v>
      </c>
      <c r="AO62" s="8"/>
      <c r="AP62" s="8"/>
    </row>
    <row r="63" spans="1:42" ht="14.4">
      <c r="A63" s="497"/>
      <c r="B63" s="54" t="s">
        <v>150</v>
      </c>
      <c r="C63" s="8"/>
      <c r="D63" s="8">
        <f t="shared" si="114"/>
        <v>0.668220458862678</v>
      </c>
      <c r="E63" s="8">
        <f t="shared" si="114"/>
        <v>0.64337003350885591</v>
      </c>
      <c r="F63" s="8">
        <f t="shared" si="114"/>
        <v>0.65106103697221618</v>
      </c>
      <c r="G63" s="8">
        <f>+G58/SUM(G$56:G$58)</f>
        <v>0.66666666666666663</v>
      </c>
      <c r="H63" s="8">
        <f t="shared" si="114"/>
        <v>0.94958519463943847</v>
      </c>
      <c r="I63" s="8">
        <f t="shared" si="114"/>
        <v>0.9775967413441955</v>
      </c>
      <c r="J63" s="8">
        <f t="shared" si="114"/>
        <v>0.99445061043285243</v>
      </c>
      <c r="K63" s="8">
        <f t="shared" si="102"/>
        <v>1</v>
      </c>
      <c r="L63" s="8">
        <f t="shared" si="102"/>
        <v>0.99771167048054921</v>
      </c>
      <c r="M63" s="8">
        <f>+M58/SUM(M$56:M$58)</f>
        <v>1</v>
      </c>
      <c r="N63" s="8">
        <f t="shared" si="114"/>
        <v>0.80916030534351147</v>
      </c>
      <c r="O63" s="8">
        <f>+O58/SUM(O$56:O$58)</f>
        <v>0.96491228070175439</v>
      </c>
      <c r="P63" s="8"/>
      <c r="Q63" s="8">
        <f t="shared" si="103"/>
        <v>1</v>
      </c>
      <c r="R63" s="8">
        <f t="shared" si="103"/>
        <v>1</v>
      </c>
      <c r="S63" s="8">
        <f t="shared" si="103"/>
        <v>1</v>
      </c>
      <c r="T63" s="8">
        <f t="shared" si="104"/>
        <v>1</v>
      </c>
      <c r="U63" s="8">
        <f t="shared" si="104"/>
        <v>1</v>
      </c>
      <c r="V63" s="8">
        <f t="shared" si="104"/>
        <v>1</v>
      </c>
      <c r="W63" s="8">
        <f t="shared" si="104"/>
        <v>1</v>
      </c>
      <c r="X63" s="8">
        <f>+X58/SUM(X$56:X$58)</f>
        <v>1</v>
      </c>
      <c r="Y63" s="8">
        <f t="shared" si="105"/>
        <v>1</v>
      </c>
      <c r="Z63" s="8">
        <f t="shared" si="106"/>
        <v>0.99465240641711228</v>
      </c>
      <c r="AA63" s="8">
        <f t="shared" si="106"/>
        <v>1</v>
      </c>
      <c r="AB63" s="8">
        <f>+AB58/SUM(AB$56:AB$58)</f>
        <v>1</v>
      </c>
      <c r="AC63" s="8">
        <f>+AC58/SUM(AC$56:AC$58)</f>
        <v>1</v>
      </c>
      <c r="AD63" s="8">
        <f t="shared" si="107"/>
        <v>1</v>
      </c>
      <c r="AE63" s="8">
        <f t="shared" si="108"/>
        <v>1</v>
      </c>
      <c r="AF63" s="8">
        <f t="shared" si="108"/>
        <v>1</v>
      </c>
      <c r="AG63" s="8">
        <f t="shared" si="109"/>
        <v>0.76425269645608629</v>
      </c>
      <c r="AH63" s="8">
        <f t="shared" si="109"/>
        <v>0.50847457627118642</v>
      </c>
      <c r="AI63" s="8">
        <f t="shared" ref="AI63:AJ63" si="119">+AI58/SUM(AI$56:AI$58)</f>
        <v>0.63753213367609252</v>
      </c>
      <c r="AJ63" s="8">
        <f t="shared" si="119"/>
        <v>1</v>
      </c>
      <c r="AK63" s="8">
        <f t="shared" ref="AK63" si="120">+AK58/SUM(AK$56:AK$58)</f>
        <v>1</v>
      </c>
      <c r="AL63" s="8">
        <f t="shared" ref="AL63:AM63" si="121">+AL58/SUM(AL$56:AL$58)</f>
        <v>1</v>
      </c>
      <c r="AM63" s="8">
        <f t="shared" si="121"/>
        <v>1</v>
      </c>
      <c r="AN63" s="8">
        <f t="shared" ref="AN63" si="122">+AN58/SUM(AN$56:AN$58)</f>
        <v>1</v>
      </c>
      <c r="AO63" s="8"/>
      <c r="AP63" s="8"/>
    </row>
    <row r="64" spans="1:42" customFormat="1" ht="14.4">
      <c r="A64" s="498"/>
      <c r="B64" s="54" t="s">
        <v>60</v>
      </c>
      <c r="C64" s="9"/>
      <c r="D64" s="9">
        <f>SUM(D61:D63)</f>
        <v>1</v>
      </c>
      <c r="E64" s="9">
        <f t="shared" ref="E64:N64" si="123">SUM(E61:E63)</f>
        <v>1</v>
      </c>
      <c r="F64" s="9">
        <f>SUM(F61:F63)</f>
        <v>1</v>
      </c>
      <c r="G64" s="9">
        <f>SUM(G61:G63)</f>
        <v>1</v>
      </c>
      <c r="H64" s="9">
        <f t="shared" si="123"/>
        <v>1</v>
      </c>
      <c r="I64" s="9">
        <f t="shared" si="123"/>
        <v>1</v>
      </c>
      <c r="J64" s="9">
        <f t="shared" si="123"/>
        <v>1</v>
      </c>
      <c r="K64" s="9">
        <f>SUM(K61:K63)</f>
        <v>1</v>
      </c>
      <c r="L64" s="9">
        <f>SUM(L61:L63)</f>
        <v>1</v>
      </c>
      <c r="M64" s="9">
        <f>SUM(M61:M63)</f>
        <v>1</v>
      </c>
      <c r="N64" s="9">
        <f t="shared" si="123"/>
        <v>1</v>
      </c>
      <c r="O64" s="9">
        <f>SUM(O61:O63)</f>
        <v>1</v>
      </c>
      <c r="P64" s="9"/>
      <c r="Q64" s="9">
        <f t="shared" ref="Q64:V64" si="124">SUM(Q61:Q63)</f>
        <v>1</v>
      </c>
      <c r="R64" s="9">
        <f t="shared" si="124"/>
        <v>1</v>
      </c>
      <c r="S64" s="9">
        <f t="shared" si="124"/>
        <v>1</v>
      </c>
      <c r="T64" s="9">
        <f t="shared" si="124"/>
        <v>1</v>
      </c>
      <c r="U64" s="9">
        <f t="shared" si="124"/>
        <v>1</v>
      </c>
      <c r="V64" s="9">
        <f t="shared" si="124"/>
        <v>1</v>
      </c>
      <c r="W64" s="9">
        <f t="shared" ref="W64:AE64" si="125">SUM(W61:W63)</f>
        <v>1</v>
      </c>
      <c r="X64" s="9">
        <f t="shared" si="125"/>
        <v>1</v>
      </c>
      <c r="Y64" s="9">
        <f t="shared" si="125"/>
        <v>1</v>
      </c>
      <c r="Z64" s="9">
        <f t="shared" si="125"/>
        <v>1</v>
      </c>
      <c r="AA64" s="9">
        <f t="shared" si="125"/>
        <v>1</v>
      </c>
      <c r="AB64" s="9">
        <f t="shared" si="125"/>
        <v>1</v>
      </c>
      <c r="AC64" s="9">
        <f t="shared" si="125"/>
        <v>1</v>
      </c>
      <c r="AD64" s="9">
        <f t="shared" si="125"/>
        <v>1</v>
      </c>
      <c r="AE64" s="9">
        <f t="shared" si="125"/>
        <v>1</v>
      </c>
      <c r="AF64" s="9">
        <f t="shared" ref="AF64:AK64" si="126">SUM(AF61:AF63)</f>
        <v>1</v>
      </c>
      <c r="AG64" s="9">
        <f t="shared" si="126"/>
        <v>1</v>
      </c>
      <c r="AH64" s="9">
        <f t="shared" si="126"/>
        <v>1</v>
      </c>
      <c r="AI64" s="9">
        <f t="shared" si="126"/>
        <v>1</v>
      </c>
      <c r="AJ64" s="9">
        <f t="shared" si="126"/>
        <v>1</v>
      </c>
      <c r="AK64" s="9">
        <f t="shared" si="126"/>
        <v>1</v>
      </c>
      <c r="AL64" s="9">
        <f t="shared" ref="AL64:AM64" si="127">SUM(AL61:AL63)</f>
        <v>1</v>
      </c>
      <c r="AM64" s="9">
        <f t="shared" si="127"/>
        <v>1</v>
      </c>
      <c r="AN64" s="9">
        <f t="shared" ref="AN64" si="128">SUM(AN61:AN63)</f>
        <v>1</v>
      </c>
      <c r="AO64" s="9"/>
      <c r="AP64" s="9"/>
    </row>
    <row r="66" spans="1:42" ht="16.5" customHeight="1"/>
    <row r="70" spans="1:42" ht="15.75" customHeight="1"/>
    <row r="71" spans="1:42" ht="16.5" hidden="1" customHeight="1"/>
    <row r="72" spans="1:42" hidden="1"/>
    <row r="73" spans="1:42" hidden="1"/>
    <row r="74" spans="1:42" hidden="1"/>
    <row r="75" spans="1:42" hidden="1"/>
    <row r="76" spans="1:42" hidden="1"/>
    <row r="77" spans="1:42" customFormat="1" ht="5.25" hidden="1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</row>
    <row r="78" spans="1:42" ht="16.5" hidden="1" customHeight="1"/>
    <row r="79" spans="1:42" hidden="1"/>
    <row r="80" spans="1:42" hidden="1"/>
    <row r="81" spans="1:42" hidden="1"/>
    <row r="82" spans="1:42" hidden="1"/>
    <row r="83" spans="1:42" hidden="1"/>
    <row r="84" spans="1:42" ht="16.5" hidden="1" customHeight="1"/>
    <row r="85" spans="1:42" hidden="1"/>
    <row r="86" spans="1:42" hidden="1"/>
    <row r="87" spans="1:42" customFormat="1" ht="14.4" hidden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</row>
    <row r="88" spans="1:42" hidden="1"/>
    <row r="89" spans="1:42" ht="16.5" hidden="1" customHeight="1"/>
    <row r="90" spans="1:42" hidden="1"/>
    <row r="91" spans="1:42" hidden="1"/>
    <row r="92" spans="1:42" hidden="1"/>
    <row r="93" spans="1:42" customFormat="1" ht="14.4" hidden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</row>
    <row r="94" spans="1:42" hidden="1"/>
    <row r="95" spans="1:42" ht="16.5" hidden="1" customHeight="1"/>
    <row r="96" spans="1:42" hidden="1"/>
    <row r="97" spans="1:42" hidden="1"/>
    <row r="98" spans="1:42" hidden="1"/>
    <row r="99" spans="1:42" ht="15.75" hidden="1" customHeight="1"/>
    <row r="100" spans="1:42" ht="16.5" hidden="1" customHeight="1"/>
    <row r="101" spans="1:42" hidden="1"/>
    <row r="106" spans="1:42" customFormat="1" ht="14.4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</row>
    <row r="107" spans="1:42" ht="16.5" customHeight="1"/>
    <row r="113" spans="1:42" ht="16.5" customHeight="1"/>
    <row r="116" spans="1:42" customFormat="1" ht="14.4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</row>
    <row r="118" spans="1:42" ht="16.5" customHeight="1"/>
    <row r="122" spans="1:42" customFormat="1" ht="14.4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</row>
    <row r="129" spans="1:42">
      <c r="P129" s="2" t="e">
        <v>#DIV/0!</v>
      </c>
      <c r="AO129" s="2" t="e">
        <f>AVERAGE(D129:F129)</f>
        <v>#DIV/0!</v>
      </c>
    </row>
    <row r="130" spans="1:42">
      <c r="P130" s="2" t="e">
        <v>#DIV/0!</v>
      </c>
      <c r="AO130" s="2" t="e">
        <f>AVERAGE(D130:F130)</f>
        <v>#DIV/0!</v>
      </c>
    </row>
    <row r="131" spans="1:42">
      <c r="P131" s="2" t="e">
        <v>#DIV/0!</v>
      </c>
      <c r="AO131" s="2" t="e">
        <f>AVERAGE(D131:F131)</f>
        <v>#DIV/0!</v>
      </c>
    </row>
    <row r="132" spans="1:42">
      <c r="P132" s="2" t="e">
        <v>#DIV/0!</v>
      </c>
      <c r="AO132" s="2" t="e">
        <f>AVERAGE(D132:F132)</f>
        <v>#DIV/0!</v>
      </c>
    </row>
    <row r="143" spans="1:42" customFormat="1" ht="14.4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</row>
    <row r="149" spans="1:42" customFormat="1" ht="14.4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</row>
    <row r="170" spans="1:42" customFormat="1" ht="14.4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</row>
    <row r="176" spans="1:42" customFormat="1" ht="14.4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</row>
    <row r="192" spans="1:42" customFormat="1" ht="14.4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</row>
  </sheetData>
  <mergeCells count="12">
    <mergeCell ref="A2:A5"/>
    <mergeCell ref="A55:A59"/>
    <mergeCell ref="A60:A64"/>
    <mergeCell ref="A50:A53"/>
    <mergeCell ref="A23:A27"/>
    <mergeCell ref="A28:A32"/>
    <mergeCell ref="A7:A11"/>
    <mergeCell ref="A12:A16"/>
    <mergeCell ref="A18:A21"/>
    <mergeCell ref="A34:A37"/>
    <mergeCell ref="A39:A43"/>
    <mergeCell ref="A44:A48"/>
  </mergeCells>
  <conditionalFormatting sqref="L2">
    <cfRule type="cellIs" dxfId="456" priority="1" operator="lessThan">
      <formula>0</formula>
    </cfRule>
    <cfRule type="cellIs" dxfId="455" priority="2" operator="greaterThan">
      <formula>100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0000"/>
  </sheetPr>
  <dimension ref="A1:AO163"/>
  <sheetViews>
    <sheetView showGridLines="0" zoomScale="70" zoomScaleNormal="70" workbookViewId="0">
      <pane xSplit="16" ySplit="1" topLeftCell="AC8" activePane="bottomRight" state="frozen"/>
      <selection pane="topRight" activeCell="Q1" sqref="Q1"/>
      <selection pane="bottomLeft" activeCell="A2" sqref="A2"/>
      <selection pane="bottomRight" activeCell="AM39" sqref="AM39:AM41"/>
    </sheetView>
  </sheetViews>
  <sheetFormatPr baseColWidth="10" defaultColWidth="15" defaultRowHeight="14.4"/>
  <cols>
    <col min="1" max="1" width="6.5546875" style="2" customWidth="1"/>
    <col min="2" max="2" width="20.6640625" style="22" bestFit="1" customWidth="1"/>
    <col min="3" max="3" width="10.109375" style="2" hidden="1" customWidth="1"/>
    <col min="4" max="13" width="10.6640625" style="2" hidden="1" customWidth="1"/>
    <col min="14" max="15" width="10.33203125" style="2" hidden="1" customWidth="1"/>
    <col min="16" max="16" width="13" style="2" customWidth="1"/>
    <col min="17" max="28" width="10.33203125" style="2" hidden="1" customWidth="1"/>
    <col min="29" max="35" width="10.33203125" style="2" customWidth="1"/>
    <col min="36" max="39" width="10.44140625" style="2" customWidth="1"/>
    <col min="40" max="40" width="12.109375" style="2" customWidth="1"/>
    <col min="41" max="41" width="8.44140625" style="2" customWidth="1"/>
    <col min="42" max="56" width="10.6640625" style="2" customWidth="1"/>
    <col min="57" max="57" width="7.5546875" style="2" customWidth="1"/>
    <col min="58" max="73" width="10.6640625" style="2" customWidth="1"/>
    <col min="74" max="16384" width="15" style="2"/>
  </cols>
  <sheetData>
    <row r="1" spans="1:41" s="11" customFormat="1" ht="27" customHeight="1">
      <c r="A1" s="31" t="s">
        <v>44</v>
      </c>
      <c r="B1" s="29"/>
      <c r="C1" s="32" t="s">
        <v>167</v>
      </c>
      <c r="D1" s="237">
        <v>44197</v>
      </c>
      <c r="E1" s="237">
        <v>44228</v>
      </c>
      <c r="F1" s="237">
        <v>44256</v>
      </c>
      <c r="G1" s="237">
        <v>44287</v>
      </c>
      <c r="H1" s="237">
        <v>44317</v>
      </c>
      <c r="I1" s="237">
        <v>44348</v>
      </c>
      <c r="J1" s="237">
        <v>44378</v>
      </c>
      <c r="K1" s="237">
        <v>44409</v>
      </c>
      <c r="L1" s="237">
        <v>44440</v>
      </c>
      <c r="M1" s="237">
        <v>44470</v>
      </c>
      <c r="N1" s="237">
        <v>44501</v>
      </c>
      <c r="O1" s="237">
        <v>44531</v>
      </c>
      <c r="P1" s="237" t="s">
        <v>229</v>
      </c>
      <c r="Q1" s="237">
        <v>44562</v>
      </c>
      <c r="R1" s="237">
        <v>44593</v>
      </c>
      <c r="S1" s="237">
        <v>44621</v>
      </c>
      <c r="T1" s="237">
        <v>44652</v>
      </c>
      <c r="U1" s="237">
        <v>44682</v>
      </c>
      <c r="V1" s="237">
        <v>44713</v>
      </c>
      <c r="W1" s="237">
        <v>44743</v>
      </c>
      <c r="X1" s="237">
        <v>44774</v>
      </c>
      <c r="Y1" s="237">
        <v>44805</v>
      </c>
      <c r="Z1" s="237">
        <v>44835</v>
      </c>
      <c r="AA1" s="237">
        <v>44866</v>
      </c>
      <c r="AB1" s="237">
        <v>44896</v>
      </c>
      <c r="AC1" s="237">
        <v>44927</v>
      </c>
      <c r="AD1" s="237">
        <v>44958</v>
      </c>
      <c r="AE1" s="237">
        <v>44986</v>
      </c>
      <c r="AF1" s="237">
        <v>45017</v>
      </c>
      <c r="AG1" s="237">
        <v>45047</v>
      </c>
      <c r="AH1" s="237">
        <v>45078</v>
      </c>
      <c r="AI1" s="237">
        <v>45108</v>
      </c>
      <c r="AJ1" s="237">
        <v>45139</v>
      </c>
      <c r="AK1" s="237">
        <v>45170</v>
      </c>
      <c r="AL1" s="237">
        <v>45200</v>
      </c>
      <c r="AM1" s="237">
        <v>45261</v>
      </c>
      <c r="AN1" s="32" t="s">
        <v>311</v>
      </c>
      <c r="AO1" s="32" t="s">
        <v>119</v>
      </c>
    </row>
    <row r="2" spans="1:41" ht="16.5" customHeight="1">
      <c r="A2" s="502" t="s">
        <v>20</v>
      </c>
      <c r="B2" s="51" t="s">
        <v>84</v>
      </c>
      <c r="C2" s="4">
        <v>0.74287500000000006</v>
      </c>
      <c r="D2" s="169">
        <v>0.88799731182795705</v>
      </c>
      <c r="E2" s="169">
        <v>0.92212797619047604</v>
      </c>
      <c r="F2" s="169">
        <v>0.94287634408602194</v>
      </c>
      <c r="G2" s="202">
        <v>1</v>
      </c>
      <c r="H2" s="3">
        <v>0.94758064516129004</v>
      </c>
      <c r="I2" s="3">
        <v>0.77534722222222197</v>
      </c>
      <c r="J2" s="123">
        <v>0.87599702380952404</v>
      </c>
      <c r="K2" s="123">
        <v>0.70844444444444443</v>
      </c>
      <c r="L2" s="159">
        <v>0.82157738095238098</v>
      </c>
      <c r="M2" s="4">
        <v>0.87536549707602351</v>
      </c>
      <c r="N2" s="151">
        <v>0.94659482758620694</v>
      </c>
      <c r="O2" s="169">
        <v>0.95486111111111116</v>
      </c>
      <c r="P2" s="169">
        <v>0.9152007304225046</v>
      </c>
      <c r="Q2" s="169">
        <v>0.9011527777777778</v>
      </c>
      <c r="R2" s="169">
        <v>0.92196969696969699</v>
      </c>
      <c r="S2" s="169">
        <v>0.90075268817204301</v>
      </c>
      <c r="T2" s="160">
        <v>0.92651388888888908</v>
      </c>
      <c r="U2" s="160">
        <v>0.8796250000000001</v>
      </c>
      <c r="V2" s="160">
        <v>0.95798611111111098</v>
      </c>
      <c r="W2" s="160">
        <v>0.94489247311827962</v>
      </c>
      <c r="X2" s="160">
        <v>0.96068548387096764</v>
      </c>
      <c r="Y2" s="160">
        <v>0.94444444444444442</v>
      </c>
      <c r="Z2" s="160">
        <v>0.92809139784946237</v>
      </c>
      <c r="AA2" s="160">
        <v>0.87222222222222223</v>
      </c>
      <c r="AB2" s="160">
        <v>0.84407258064516133</v>
      </c>
      <c r="AC2" s="160">
        <v>0.96303763440860202</v>
      </c>
      <c r="AD2" s="160">
        <v>0.97049107142857105</v>
      </c>
      <c r="AE2" s="160">
        <v>0.8193548387096774</v>
      </c>
      <c r="AF2" s="160">
        <v>0.94704166666666667</v>
      </c>
      <c r="AG2" s="160">
        <v>0.89862903225806467</v>
      </c>
      <c r="AH2" s="160">
        <v>0.94329166666666664</v>
      </c>
      <c r="AI2" s="160">
        <v>0.92379032258064508</v>
      </c>
      <c r="AJ2" s="160">
        <v>0.90490591397849496</v>
      </c>
      <c r="AK2" s="160">
        <v>0.96944444444444444</v>
      </c>
      <c r="AL2" s="160">
        <v>0.95844086021505404</v>
      </c>
      <c r="AM2" s="160">
        <v>0.86010752688172099</v>
      </c>
      <c r="AN2" s="4">
        <f>AVERAGE(AC2:AM2)</f>
        <v>0.9235031798398734</v>
      </c>
      <c r="AO2" s="16">
        <v>0.85</v>
      </c>
    </row>
    <row r="3" spans="1:41">
      <c r="A3" s="503"/>
      <c r="B3" s="51" t="s">
        <v>141</v>
      </c>
      <c r="C3" s="4">
        <v>0.29684166666666667</v>
      </c>
      <c r="D3" s="169">
        <v>0.20193137269741299</v>
      </c>
      <c r="E3" s="169">
        <v>0.404376522988042</v>
      </c>
      <c r="F3" s="169">
        <v>0.25521026372059902</v>
      </c>
      <c r="G3" s="202">
        <v>0</v>
      </c>
      <c r="H3" s="3">
        <v>0.25778723404255299</v>
      </c>
      <c r="I3" s="3">
        <v>0.19111509180474701</v>
      </c>
      <c r="J3" s="123">
        <v>0.36302172694378898</v>
      </c>
      <c r="K3" s="123">
        <v>0.30877509410288584</v>
      </c>
      <c r="L3" s="159">
        <v>0.2119181307734106</v>
      </c>
      <c r="M3" s="4">
        <v>0.35154906054279755</v>
      </c>
      <c r="N3" s="151">
        <v>0.26865807567961381</v>
      </c>
      <c r="O3" s="169">
        <v>0.32871272727272749</v>
      </c>
      <c r="P3" s="169">
        <v>0.30672487858836828</v>
      </c>
      <c r="Q3" s="169">
        <v>0.1994359077108025</v>
      </c>
      <c r="R3" s="169">
        <v>0.13336072308956448</v>
      </c>
      <c r="S3" s="169">
        <v>0.30664318968604498</v>
      </c>
      <c r="T3" s="161">
        <v>0.30225306930099377</v>
      </c>
      <c r="U3" s="161">
        <v>0.37236511771114583</v>
      </c>
      <c r="V3" s="161">
        <v>0.357071402682131</v>
      </c>
      <c r="W3" s="161">
        <v>0.33290184921763866</v>
      </c>
      <c r="X3" s="161">
        <v>0.34837355718782786</v>
      </c>
      <c r="Y3" s="161">
        <v>0.29675000000000001</v>
      </c>
      <c r="Z3" s="161">
        <v>0.34566256335988405</v>
      </c>
      <c r="AA3" s="161">
        <v>0.3488375796178344</v>
      </c>
      <c r="AB3" s="161">
        <v>0.33704358349655239</v>
      </c>
      <c r="AC3" s="161">
        <v>0.25261688764828999</v>
      </c>
      <c r="AD3" s="161">
        <v>0.41553582654829302</v>
      </c>
      <c r="AE3" s="161">
        <v>0.40311679790026239</v>
      </c>
      <c r="AF3" s="161">
        <v>0.38134835085866803</v>
      </c>
      <c r="AG3" s="161">
        <v>0.40683239103772173</v>
      </c>
      <c r="AH3" s="161">
        <v>0.30625616561391111</v>
      </c>
      <c r="AI3" s="161">
        <v>0.40449585333915328</v>
      </c>
      <c r="AJ3" s="161">
        <v>0.41887857408095103</v>
      </c>
      <c r="AK3" s="161">
        <v>0.3789541547277937</v>
      </c>
      <c r="AL3" s="161">
        <v>0.389872104111741</v>
      </c>
      <c r="AM3" s="161">
        <v>0.33126015751969001</v>
      </c>
      <c r="AN3" s="4">
        <f>AVERAGE(AC3:AM3)</f>
        <v>0.37174247848967962</v>
      </c>
      <c r="AO3" s="15">
        <v>0.3</v>
      </c>
    </row>
    <row r="4" spans="1:41">
      <c r="A4" s="503"/>
      <c r="B4" s="51" t="s">
        <v>18</v>
      </c>
      <c r="C4" s="5">
        <v>19.405833333333334</v>
      </c>
      <c r="D4" s="171">
        <v>11.1175</v>
      </c>
      <c r="E4" s="171">
        <v>27.842222222222219</v>
      </c>
      <c r="F4" s="171">
        <v>35.806000000000004</v>
      </c>
      <c r="G4" s="196">
        <v>0</v>
      </c>
      <c r="H4" s="5">
        <v>25.962857142857143</v>
      </c>
      <c r="I4" s="5">
        <v>9.699090909090911</v>
      </c>
      <c r="J4" s="122">
        <v>21.37</v>
      </c>
      <c r="K4" s="122">
        <v>15.75</v>
      </c>
      <c r="L4" s="94">
        <v>16.714285714285715</v>
      </c>
      <c r="M4" s="5">
        <v>26.311250000000005</v>
      </c>
      <c r="N4" s="150">
        <v>25.285714285714285</v>
      </c>
      <c r="O4" s="171">
        <v>56.497500000000024</v>
      </c>
      <c r="P4" s="171">
        <v>45.877572480759973</v>
      </c>
      <c r="Q4" s="171">
        <v>43.133333333333326</v>
      </c>
      <c r="R4" s="171">
        <v>20.287499999999998</v>
      </c>
      <c r="S4" s="171">
        <v>41.1</v>
      </c>
      <c r="T4" s="150">
        <v>25.203749999999996</v>
      </c>
      <c r="U4" s="150">
        <v>23.582999999999998</v>
      </c>
      <c r="V4" s="150">
        <v>61.572500000000012</v>
      </c>
      <c r="W4" s="150">
        <v>33.432857142857145</v>
      </c>
      <c r="X4" s="150">
        <v>124.5</v>
      </c>
      <c r="Y4" s="150">
        <v>22.421111111111109</v>
      </c>
      <c r="Z4" s="150">
        <v>26.519999999999996</v>
      </c>
      <c r="AA4" s="150">
        <v>109.535</v>
      </c>
      <c r="AB4" s="150">
        <v>19.241818181818175</v>
      </c>
      <c r="AC4" s="150">
        <v>90.5</v>
      </c>
      <c r="AD4" s="150">
        <v>38.714285714285715</v>
      </c>
      <c r="AE4" s="150">
        <v>35.105714285714285</v>
      </c>
      <c r="AF4" s="150">
        <v>43.338333333333331</v>
      </c>
      <c r="AG4" s="150">
        <v>24.727272727272727</v>
      </c>
      <c r="AH4" s="150">
        <v>34.666666666666664</v>
      </c>
      <c r="AI4" s="150">
        <v>25.273636363636367</v>
      </c>
      <c r="AJ4" s="150">
        <v>40.287142857142854</v>
      </c>
      <c r="AK4" s="150">
        <v>132.255</v>
      </c>
      <c r="AL4" s="150">
        <v>55.601999999999997</v>
      </c>
      <c r="AM4" s="150">
        <v>35.33</v>
      </c>
      <c r="AN4" s="5">
        <f>AVERAGE(AC4:AM4)</f>
        <v>50.527277449822911</v>
      </c>
      <c r="AO4" s="17">
        <v>30</v>
      </c>
    </row>
    <row r="5" spans="1:41">
      <c r="A5" s="504"/>
      <c r="B5" s="51" t="s">
        <v>19</v>
      </c>
      <c r="C5" s="5">
        <v>23.271666666666665</v>
      </c>
      <c r="D5" s="171">
        <v>3.2774999999999999</v>
      </c>
      <c r="E5" s="171">
        <v>3.8699999999999997</v>
      </c>
      <c r="F5" s="171">
        <v>6.4</v>
      </c>
      <c r="G5" s="196">
        <v>0</v>
      </c>
      <c r="H5" s="5">
        <v>3.7142857142857144</v>
      </c>
      <c r="I5" s="5">
        <v>8.8863636363636367</v>
      </c>
      <c r="J5" s="122">
        <v>7.0750000000000002</v>
      </c>
      <c r="K5" s="122">
        <v>20.442</v>
      </c>
      <c r="L5" s="94">
        <v>15.785714285714286</v>
      </c>
      <c r="M5" s="5">
        <v>7.53125</v>
      </c>
      <c r="N5" s="150">
        <v>5.3100000000000005</v>
      </c>
      <c r="O5" s="171">
        <v>3.125</v>
      </c>
      <c r="P5" s="171">
        <v>7.8870890752765739</v>
      </c>
      <c r="Q5" s="171">
        <v>18.306666666666668</v>
      </c>
      <c r="R5" s="171">
        <v>8</v>
      </c>
      <c r="S5" s="171">
        <v>3.9180000000000001</v>
      </c>
      <c r="T5" s="150">
        <v>3.5412499999999998</v>
      </c>
      <c r="U5" s="150">
        <v>4.8</v>
      </c>
      <c r="V5" s="150">
        <v>2.3125</v>
      </c>
      <c r="W5" s="150">
        <v>2.9285714285714284</v>
      </c>
      <c r="X5" s="150">
        <v>3.25</v>
      </c>
      <c r="Y5" s="150">
        <v>2.6477777777777778</v>
      </c>
      <c r="Z5" s="150">
        <v>4.166666666666667</v>
      </c>
      <c r="AA5" s="150">
        <v>34</v>
      </c>
      <c r="AB5" s="150">
        <v>6.7736363636363626</v>
      </c>
      <c r="AC5" s="150">
        <v>5.75</v>
      </c>
      <c r="AD5" s="150">
        <v>1.2614285714285713</v>
      </c>
      <c r="AE5" s="150">
        <v>12.485714285714286</v>
      </c>
      <c r="AF5" s="150">
        <v>1.8049999999999999</v>
      </c>
      <c r="AG5" s="150">
        <v>5.3109090909090915</v>
      </c>
      <c r="AH5" s="150">
        <v>2.6383333333333332</v>
      </c>
      <c r="AI5" s="150">
        <v>4.4272727272727277</v>
      </c>
      <c r="AJ5" s="150">
        <v>6.3285714285714283</v>
      </c>
      <c r="AK5" s="150">
        <v>1</v>
      </c>
      <c r="AL5" s="150">
        <v>2.3839999999999999</v>
      </c>
      <c r="AM5" s="150">
        <v>11.013333333333334</v>
      </c>
      <c r="AN5" s="5">
        <f>AVERAGE(AC5:AM5)</f>
        <v>4.9458693427784342</v>
      </c>
      <c r="AO5" s="17">
        <v>4</v>
      </c>
    </row>
    <row r="6" spans="1:41" ht="15.75" customHeight="1">
      <c r="A6" s="14"/>
      <c r="B6" s="13"/>
      <c r="C6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 s="13"/>
    </row>
    <row r="7" spans="1:41">
      <c r="A7" s="499" t="s">
        <v>52</v>
      </c>
      <c r="B7" s="53" t="s">
        <v>142</v>
      </c>
      <c r="C7" s="12"/>
      <c r="D7" s="12">
        <v>42</v>
      </c>
      <c r="E7" s="12">
        <v>17.5</v>
      </c>
      <c r="F7" s="12">
        <v>10.5</v>
      </c>
      <c r="G7" s="12">
        <v>0</v>
      </c>
      <c r="H7" s="12">
        <v>13</v>
      </c>
      <c r="I7" s="12">
        <v>64</v>
      </c>
      <c r="J7" s="12">
        <v>12</v>
      </c>
      <c r="K7" s="12">
        <v>5.5</v>
      </c>
      <c r="L7" s="12">
        <v>9.4</v>
      </c>
      <c r="M7" s="12">
        <v>25</v>
      </c>
      <c r="N7" s="12">
        <v>0</v>
      </c>
      <c r="O7" s="12">
        <v>21</v>
      </c>
      <c r="P7" s="12"/>
      <c r="Q7" s="12">
        <v>18.25</v>
      </c>
      <c r="R7" s="12">
        <v>19.5</v>
      </c>
      <c r="S7" s="12">
        <v>50</v>
      </c>
      <c r="T7" s="12">
        <v>14</v>
      </c>
      <c r="U7" s="12">
        <v>34</v>
      </c>
      <c r="V7" s="12">
        <v>10</v>
      </c>
      <c r="W7" s="12">
        <v>19</v>
      </c>
      <c r="X7" s="12">
        <v>18.75</v>
      </c>
      <c r="Y7" s="12">
        <v>16.170000000000002</v>
      </c>
      <c r="Z7" s="12">
        <v>16</v>
      </c>
      <c r="AA7" s="12">
        <v>12</v>
      </c>
      <c r="AB7" s="12">
        <v>26.5</v>
      </c>
      <c r="AC7" s="12">
        <v>15</v>
      </c>
      <c r="AD7" s="12">
        <v>11</v>
      </c>
      <c r="AE7" s="12">
        <v>41</v>
      </c>
      <c r="AF7" s="12">
        <v>24.3</v>
      </c>
      <c r="AG7" s="12">
        <v>12</v>
      </c>
      <c r="AH7" s="12">
        <v>25</v>
      </c>
      <c r="AI7" s="12">
        <v>8</v>
      </c>
      <c r="AJ7" s="12">
        <v>20</v>
      </c>
      <c r="AK7" s="12">
        <v>20</v>
      </c>
      <c r="AL7" s="12">
        <v>19</v>
      </c>
      <c r="AM7" s="12">
        <v>38</v>
      </c>
      <c r="AN7" s="12"/>
      <c r="AO7" s="12"/>
    </row>
    <row r="8" spans="1:41">
      <c r="A8" s="500"/>
      <c r="B8" s="53" t="s">
        <v>143</v>
      </c>
      <c r="C8" s="12"/>
      <c r="D8" s="12">
        <v>2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0.57999999999999996</v>
      </c>
      <c r="K8" s="12">
        <v>0</v>
      </c>
      <c r="L8" s="12">
        <v>0</v>
      </c>
      <c r="M8" s="12">
        <v>0</v>
      </c>
      <c r="N8" s="12">
        <v>0</v>
      </c>
      <c r="O8" s="12">
        <v>0</v>
      </c>
      <c r="P8" s="12"/>
      <c r="Q8" s="12">
        <v>0</v>
      </c>
      <c r="R8" s="12">
        <v>0</v>
      </c>
      <c r="S8" s="12">
        <v>4.25</v>
      </c>
      <c r="T8" s="12">
        <v>10.58</v>
      </c>
      <c r="U8" s="12">
        <v>4.67</v>
      </c>
      <c r="V8" s="12">
        <v>11</v>
      </c>
      <c r="W8" s="12">
        <v>1.5</v>
      </c>
      <c r="X8" s="12">
        <v>4</v>
      </c>
      <c r="Y8" s="12">
        <v>0</v>
      </c>
      <c r="Z8" s="12">
        <v>0</v>
      </c>
      <c r="AA8" s="12">
        <v>12</v>
      </c>
      <c r="AB8" s="12">
        <v>15</v>
      </c>
      <c r="AC8" s="12">
        <v>1</v>
      </c>
      <c r="AD8" s="12">
        <v>0</v>
      </c>
      <c r="AE8" s="12">
        <v>6</v>
      </c>
      <c r="AF8" s="12">
        <v>3</v>
      </c>
      <c r="AG8" s="12">
        <v>5</v>
      </c>
      <c r="AH8" s="12">
        <v>0</v>
      </c>
      <c r="AI8" s="12">
        <v>0</v>
      </c>
      <c r="AJ8" s="12">
        <v>6.45</v>
      </c>
      <c r="AK8" s="12">
        <v>0</v>
      </c>
      <c r="AL8" s="12">
        <v>0</v>
      </c>
      <c r="AM8" s="12">
        <v>8</v>
      </c>
      <c r="AN8" s="12"/>
      <c r="AO8" s="12"/>
    </row>
    <row r="9" spans="1:41">
      <c r="A9" s="500"/>
      <c r="B9" s="53" t="s">
        <v>144</v>
      </c>
      <c r="C9" s="12"/>
      <c r="D9" s="12">
        <v>39.33</v>
      </c>
      <c r="E9" s="12">
        <v>34.83</v>
      </c>
      <c r="F9" s="12">
        <v>32</v>
      </c>
      <c r="G9" s="12">
        <v>0</v>
      </c>
      <c r="H9" s="12">
        <v>26</v>
      </c>
      <c r="I9" s="12">
        <v>97.75</v>
      </c>
      <c r="J9" s="12">
        <v>70.75</v>
      </c>
      <c r="K9" s="12">
        <v>204.42000000000002</v>
      </c>
      <c r="L9" s="12">
        <v>110.5</v>
      </c>
      <c r="M9" s="12">
        <v>60.25</v>
      </c>
      <c r="N9" s="12">
        <v>37.17</v>
      </c>
      <c r="O9" s="12">
        <v>12.5</v>
      </c>
      <c r="P9" s="12"/>
      <c r="Q9" s="12">
        <v>54.92</v>
      </c>
      <c r="R9" s="12">
        <v>32</v>
      </c>
      <c r="S9" s="12">
        <v>19.59</v>
      </c>
      <c r="T9" s="12">
        <v>28.33</v>
      </c>
      <c r="U9" s="12">
        <v>48</v>
      </c>
      <c r="V9" s="12">
        <v>9.25</v>
      </c>
      <c r="W9" s="12">
        <v>20.5</v>
      </c>
      <c r="X9" s="12">
        <v>6.5</v>
      </c>
      <c r="Y9" s="12">
        <v>23.83</v>
      </c>
      <c r="Z9" s="12">
        <v>37.5</v>
      </c>
      <c r="AA9" s="12">
        <v>68</v>
      </c>
      <c r="AB9" s="12">
        <v>74.509999999999991</v>
      </c>
      <c r="AC9" s="12">
        <v>11.5</v>
      </c>
      <c r="AD9" s="12">
        <v>8.83</v>
      </c>
      <c r="AE9" s="12">
        <v>87.4</v>
      </c>
      <c r="AF9" s="12">
        <v>10.83</v>
      </c>
      <c r="AG9" s="12">
        <v>58.42</v>
      </c>
      <c r="AH9" s="12">
        <v>15.83</v>
      </c>
      <c r="AI9" s="12">
        <v>48.7</v>
      </c>
      <c r="AJ9" s="12">
        <v>44.3</v>
      </c>
      <c r="AK9" s="12">
        <v>2</v>
      </c>
      <c r="AL9" s="12">
        <v>11.92</v>
      </c>
      <c r="AM9" s="12">
        <v>58</v>
      </c>
      <c r="AN9" s="12"/>
      <c r="AO9" s="12"/>
    </row>
    <row r="10" spans="1:41" ht="16.5" customHeight="1">
      <c r="A10" s="500"/>
      <c r="B10" s="53" t="s">
        <v>145</v>
      </c>
      <c r="C10" s="12"/>
      <c r="D10" s="12">
        <v>744</v>
      </c>
      <c r="E10" s="12">
        <v>672</v>
      </c>
      <c r="F10" s="12">
        <v>744</v>
      </c>
      <c r="G10" s="12">
        <v>720</v>
      </c>
      <c r="H10" s="12">
        <v>744</v>
      </c>
      <c r="I10" s="12">
        <v>720</v>
      </c>
      <c r="J10" s="12">
        <v>672</v>
      </c>
      <c r="K10" s="12">
        <v>720</v>
      </c>
      <c r="L10" s="12">
        <v>672</v>
      </c>
      <c r="M10" s="12">
        <v>684</v>
      </c>
      <c r="N10" s="12">
        <v>696</v>
      </c>
      <c r="O10" s="12">
        <v>720</v>
      </c>
      <c r="P10" s="12"/>
      <c r="Q10" s="12">
        <v>720</v>
      </c>
      <c r="R10" s="12">
        <v>660</v>
      </c>
      <c r="S10" s="12">
        <v>744</v>
      </c>
      <c r="T10" s="12">
        <v>720</v>
      </c>
      <c r="U10" s="12">
        <v>720</v>
      </c>
      <c r="V10" s="12">
        <v>720</v>
      </c>
      <c r="W10" s="12">
        <v>744</v>
      </c>
      <c r="X10" s="12">
        <v>744</v>
      </c>
      <c r="Y10" s="12">
        <v>720</v>
      </c>
      <c r="Z10" s="12">
        <v>744</v>
      </c>
      <c r="AA10" s="12">
        <v>720</v>
      </c>
      <c r="AB10" s="12">
        <v>744</v>
      </c>
      <c r="AC10" s="12">
        <v>744</v>
      </c>
      <c r="AD10" s="12">
        <v>672</v>
      </c>
      <c r="AE10" s="12">
        <v>744</v>
      </c>
      <c r="AF10" s="12">
        <v>720</v>
      </c>
      <c r="AG10" s="12">
        <v>744</v>
      </c>
      <c r="AH10" s="12">
        <v>720</v>
      </c>
      <c r="AI10" s="12">
        <v>744</v>
      </c>
      <c r="AJ10" s="12">
        <v>744</v>
      </c>
      <c r="AK10" s="12">
        <v>720</v>
      </c>
      <c r="AL10" s="12">
        <v>744</v>
      </c>
      <c r="AM10" s="12">
        <v>744</v>
      </c>
      <c r="AN10" s="12"/>
      <c r="AO10" s="12"/>
    </row>
    <row r="11" spans="1:41">
      <c r="A11" s="501"/>
      <c r="B11" s="53" t="s">
        <v>146</v>
      </c>
      <c r="C11" s="12"/>
      <c r="D11" s="173">
        <v>133.41</v>
      </c>
      <c r="E11" s="173">
        <v>250.57999999999998</v>
      </c>
      <c r="F11" s="173">
        <v>179.03000000000003</v>
      </c>
      <c r="G11" s="12">
        <v>0</v>
      </c>
      <c r="H11" s="12">
        <v>181.74</v>
      </c>
      <c r="I11" s="12">
        <v>106.69000000000001</v>
      </c>
      <c r="J11" s="119">
        <v>213.70000000000002</v>
      </c>
      <c r="K11" s="152">
        <v>157.5</v>
      </c>
      <c r="L11">
        <v>117</v>
      </c>
      <c r="M11" s="12">
        <v>210.49000000000004</v>
      </c>
      <c r="N11" s="119">
        <v>177</v>
      </c>
      <c r="O11" s="173">
        <v>225.99000000000009</v>
      </c>
      <c r="P11" s="173"/>
      <c r="Q11" s="173">
        <v>129.39999999999998</v>
      </c>
      <c r="R11" s="173">
        <v>81.149999999999991</v>
      </c>
      <c r="S11" s="173">
        <v>205.5</v>
      </c>
      <c r="T11" s="164">
        <v>201.62999999999997</v>
      </c>
      <c r="U11" s="164">
        <v>235.82999999999998</v>
      </c>
      <c r="V11" s="164">
        <v>246.29000000000005</v>
      </c>
      <c r="W11" s="164">
        <v>234.03</v>
      </c>
      <c r="X11" s="164">
        <v>249</v>
      </c>
      <c r="Y11" s="164">
        <v>201.79</v>
      </c>
      <c r="Z11" s="164">
        <v>238.67999999999998</v>
      </c>
      <c r="AA11" s="164">
        <v>219.07</v>
      </c>
      <c r="AB11" s="164">
        <v>211.65999999999994</v>
      </c>
      <c r="AC11" s="164">
        <v>181</v>
      </c>
      <c r="AD11" s="164">
        <v>271</v>
      </c>
      <c r="AE11" s="164">
        <v>245.73999999999998</v>
      </c>
      <c r="AF11" s="164">
        <v>260.02999999999997</v>
      </c>
      <c r="AG11" s="164">
        <v>272</v>
      </c>
      <c r="AH11" s="164">
        <v>208</v>
      </c>
      <c r="AI11" s="164">
        <v>278.01000000000005</v>
      </c>
      <c r="AJ11" s="164">
        <v>282.3</v>
      </c>
      <c r="AK11" s="164">
        <v>264.51</v>
      </c>
      <c r="AL11" s="164">
        <v>278.20999999999998</v>
      </c>
      <c r="AM11" s="164">
        <v>211.89</v>
      </c>
      <c r="AN11" s="12"/>
      <c r="AO11" s="12"/>
    </row>
    <row r="12" spans="1:41">
      <c r="A12" s="496" t="s">
        <v>162</v>
      </c>
      <c r="B12" s="54" t="s">
        <v>147</v>
      </c>
      <c r="C12" s="8"/>
      <c r="D12" s="8">
        <f t="shared" ref="D12:O12" si="0">D2</f>
        <v>0.88799731182795705</v>
      </c>
      <c r="E12" s="8">
        <f t="shared" si="0"/>
        <v>0.92212797619047604</v>
      </c>
      <c r="F12" s="8">
        <f t="shared" si="0"/>
        <v>0.94287634408602194</v>
      </c>
      <c r="G12" s="8">
        <f t="shared" si="0"/>
        <v>1</v>
      </c>
      <c r="H12" s="8">
        <f t="shared" si="0"/>
        <v>0.94758064516129004</v>
      </c>
      <c r="I12" s="8">
        <f t="shared" si="0"/>
        <v>0.77534722222222197</v>
      </c>
      <c r="J12" s="8">
        <f t="shared" si="0"/>
        <v>0.87599702380952404</v>
      </c>
      <c r="K12" s="8">
        <f t="shared" si="0"/>
        <v>0.70844444444444443</v>
      </c>
      <c r="L12" s="8">
        <f t="shared" si="0"/>
        <v>0.82157738095238098</v>
      </c>
      <c r="M12" s="8">
        <f>M2</f>
        <v>0.87536549707602351</v>
      </c>
      <c r="N12" s="8">
        <f t="shared" si="0"/>
        <v>0.94659482758620694</v>
      </c>
      <c r="O12" s="8">
        <f t="shared" si="0"/>
        <v>0.95486111111111116</v>
      </c>
      <c r="P12" s="8"/>
      <c r="Q12" s="8">
        <f>Q2</f>
        <v>0.9011527777777778</v>
      </c>
      <c r="R12" s="8">
        <f>R2</f>
        <v>0.92196969696969699</v>
      </c>
      <c r="S12" s="8">
        <f>S2</f>
        <v>0.90075268817204301</v>
      </c>
      <c r="T12" s="8">
        <f t="shared" ref="T12:AG12" si="1">+T2</f>
        <v>0.92651388888888908</v>
      </c>
      <c r="U12" s="8">
        <f t="shared" si="1"/>
        <v>0.8796250000000001</v>
      </c>
      <c r="V12" s="8">
        <f t="shared" si="1"/>
        <v>0.95798611111111098</v>
      </c>
      <c r="W12" s="8">
        <f t="shared" si="1"/>
        <v>0.94489247311827962</v>
      </c>
      <c r="X12" s="8">
        <f t="shared" si="1"/>
        <v>0.96068548387096764</v>
      </c>
      <c r="Y12" s="8">
        <f t="shared" si="1"/>
        <v>0.94444444444444442</v>
      </c>
      <c r="Z12" s="8">
        <f t="shared" si="1"/>
        <v>0.92809139784946237</v>
      </c>
      <c r="AA12" s="8">
        <f t="shared" si="1"/>
        <v>0.87222222222222223</v>
      </c>
      <c r="AB12" s="8">
        <f t="shared" si="1"/>
        <v>0.84407258064516133</v>
      </c>
      <c r="AC12" s="8">
        <f t="shared" si="1"/>
        <v>0.96303763440860202</v>
      </c>
      <c r="AD12" s="8">
        <f t="shared" si="1"/>
        <v>0.97049107142857105</v>
      </c>
      <c r="AE12" s="8">
        <f t="shared" si="1"/>
        <v>0.8193548387096774</v>
      </c>
      <c r="AF12" s="8">
        <f t="shared" si="1"/>
        <v>0.94704166666666667</v>
      </c>
      <c r="AG12" s="8">
        <f t="shared" si="1"/>
        <v>0.89862903225806467</v>
      </c>
      <c r="AH12" s="8">
        <f>+AH2</f>
        <v>0.94329166666666664</v>
      </c>
      <c r="AI12" s="8">
        <f>+AI2</f>
        <v>0.92379032258064508</v>
      </c>
      <c r="AJ12" s="8">
        <f>+AJ2</f>
        <v>0.90490591397849496</v>
      </c>
      <c r="AK12" s="8">
        <f>+AK2</f>
        <v>0.96944444444444444</v>
      </c>
      <c r="AL12" s="8">
        <f>+AL2</f>
        <v>0.95844086021505404</v>
      </c>
      <c r="AM12" s="8">
        <f t="shared" ref="AM12" si="2">+AM2</f>
        <v>0.86010752688172099</v>
      </c>
      <c r="AN12" s="8"/>
      <c r="AO12" s="8"/>
    </row>
    <row r="13" spans="1:41">
      <c r="A13" s="497"/>
      <c r="B13" s="54" t="s">
        <v>148</v>
      </c>
      <c r="C13" s="8"/>
      <c r="D13" s="8">
        <f t="shared" ref="D13:K13" si="3">+D7/D10</f>
        <v>5.6451612903225805E-2</v>
      </c>
      <c r="E13" s="8">
        <f t="shared" si="3"/>
        <v>2.6041666666666668E-2</v>
      </c>
      <c r="F13" s="8">
        <f t="shared" si="3"/>
        <v>1.4112903225806451E-2</v>
      </c>
      <c r="G13" s="8">
        <f t="shared" si="3"/>
        <v>0</v>
      </c>
      <c r="H13" s="8">
        <f t="shared" si="3"/>
        <v>1.7473118279569891E-2</v>
      </c>
      <c r="I13" s="8">
        <f t="shared" si="3"/>
        <v>8.8888888888888892E-2</v>
      </c>
      <c r="J13" s="8">
        <f t="shared" si="3"/>
        <v>1.7857142857142856E-2</v>
      </c>
      <c r="K13" s="8">
        <f t="shared" si="3"/>
        <v>7.6388888888888886E-3</v>
      </c>
      <c r="L13" s="8">
        <f>+L7/L10</f>
        <v>1.3988095238095239E-2</v>
      </c>
      <c r="M13" s="8">
        <f>+M7/M10</f>
        <v>3.6549707602339179E-2</v>
      </c>
      <c r="N13" s="8">
        <f>+N7/N10</f>
        <v>0</v>
      </c>
      <c r="O13" s="8">
        <f>+O7/O10</f>
        <v>2.9166666666666667E-2</v>
      </c>
      <c r="P13" s="8"/>
      <c r="Q13" s="8">
        <f t="shared" ref="Q13:AG13" si="4">+Q7/Q10</f>
        <v>2.5347222222222222E-2</v>
      </c>
      <c r="R13" s="8">
        <f t="shared" si="4"/>
        <v>2.9545454545454545E-2</v>
      </c>
      <c r="S13" s="8">
        <f t="shared" si="4"/>
        <v>6.7204301075268813E-2</v>
      </c>
      <c r="T13" s="8">
        <f t="shared" si="4"/>
        <v>1.9444444444444445E-2</v>
      </c>
      <c r="U13" s="8">
        <f t="shared" si="4"/>
        <v>4.7222222222222221E-2</v>
      </c>
      <c r="V13" s="8">
        <f t="shared" si="4"/>
        <v>1.3888888888888888E-2</v>
      </c>
      <c r="W13" s="8">
        <f t="shared" si="4"/>
        <v>2.5537634408602152E-2</v>
      </c>
      <c r="X13" s="8">
        <f t="shared" si="4"/>
        <v>2.5201612903225805E-2</v>
      </c>
      <c r="Y13" s="8">
        <f t="shared" si="4"/>
        <v>2.2458333333333337E-2</v>
      </c>
      <c r="Z13" s="8">
        <f t="shared" si="4"/>
        <v>2.1505376344086023E-2</v>
      </c>
      <c r="AA13" s="8">
        <f t="shared" si="4"/>
        <v>1.6666666666666666E-2</v>
      </c>
      <c r="AB13" s="8">
        <f t="shared" si="4"/>
        <v>3.5618279569892476E-2</v>
      </c>
      <c r="AC13" s="8">
        <f t="shared" si="4"/>
        <v>2.0161290322580645E-2</v>
      </c>
      <c r="AD13" s="8">
        <f t="shared" si="4"/>
        <v>1.636904761904762E-2</v>
      </c>
      <c r="AE13" s="8">
        <f t="shared" si="4"/>
        <v>5.510752688172043E-2</v>
      </c>
      <c r="AF13" s="8">
        <f t="shared" si="4"/>
        <v>3.3750000000000002E-2</v>
      </c>
      <c r="AG13" s="8">
        <f t="shared" si="4"/>
        <v>1.6129032258064516E-2</v>
      </c>
      <c r="AH13" s="8">
        <f>+AH7/AH10</f>
        <v>3.4722222222222224E-2</v>
      </c>
      <c r="AI13" s="8">
        <f>+AI7/AI10</f>
        <v>1.0752688172043012E-2</v>
      </c>
      <c r="AJ13" s="8">
        <f>+AJ7/AJ10</f>
        <v>2.6881720430107527E-2</v>
      </c>
      <c r="AK13" s="8">
        <f>+AK7/AK10</f>
        <v>2.7777777777777776E-2</v>
      </c>
      <c r="AL13" s="8">
        <f>+AL7/AL10</f>
        <v>2.5537634408602152E-2</v>
      </c>
      <c r="AM13" s="8">
        <f t="shared" ref="AM13" si="5">+AM7/AM10</f>
        <v>5.1075268817204304E-2</v>
      </c>
      <c r="AN13" s="8"/>
      <c r="AO13" s="8"/>
    </row>
    <row r="14" spans="1:41">
      <c r="A14" s="497"/>
      <c r="B14" s="54" t="s">
        <v>149</v>
      </c>
      <c r="C14" s="8"/>
      <c r="D14" s="8">
        <f t="shared" ref="D14:K14" si="6">+D8/D10</f>
        <v>2.6881720430107529E-3</v>
      </c>
      <c r="E14" s="8">
        <f t="shared" si="6"/>
        <v>0</v>
      </c>
      <c r="F14" s="8">
        <f t="shared" si="6"/>
        <v>0</v>
      </c>
      <c r="G14" s="8">
        <f t="shared" si="6"/>
        <v>0</v>
      </c>
      <c r="H14" s="8">
        <f t="shared" si="6"/>
        <v>0</v>
      </c>
      <c r="I14" s="8">
        <f t="shared" si="6"/>
        <v>0</v>
      </c>
      <c r="J14" s="8">
        <f t="shared" si="6"/>
        <v>8.63095238095238E-4</v>
      </c>
      <c r="K14" s="8">
        <f t="shared" si="6"/>
        <v>0</v>
      </c>
      <c r="L14" s="8">
        <f>+L8/L10</f>
        <v>0</v>
      </c>
      <c r="M14" s="8">
        <f>+M8/M10</f>
        <v>0</v>
      </c>
      <c r="N14" s="8">
        <f>+N8/N10</f>
        <v>0</v>
      </c>
      <c r="O14" s="8">
        <f>+O8/O10</f>
        <v>0</v>
      </c>
      <c r="P14" s="8"/>
      <c r="Q14" s="8">
        <f t="shared" ref="Q14:AG14" si="7">+Q8/Q10</f>
        <v>0</v>
      </c>
      <c r="R14" s="8">
        <f t="shared" si="7"/>
        <v>0</v>
      </c>
      <c r="S14" s="8">
        <f t="shared" si="7"/>
        <v>5.7123655913978496E-3</v>
      </c>
      <c r="T14" s="8">
        <f t="shared" si="7"/>
        <v>1.4694444444444444E-2</v>
      </c>
      <c r="U14" s="8">
        <f t="shared" si="7"/>
        <v>6.4861111111111109E-3</v>
      </c>
      <c r="V14" s="8">
        <f t="shared" si="7"/>
        <v>1.5277777777777777E-2</v>
      </c>
      <c r="W14" s="8">
        <f t="shared" si="7"/>
        <v>2.0161290322580645E-3</v>
      </c>
      <c r="X14" s="8">
        <f t="shared" si="7"/>
        <v>5.3763440860215058E-3</v>
      </c>
      <c r="Y14" s="8">
        <f t="shared" si="7"/>
        <v>0</v>
      </c>
      <c r="Z14" s="8">
        <f t="shared" si="7"/>
        <v>0</v>
      </c>
      <c r="AA14" s="8">
        <f t="shared" si="7"/>
        <v>1.6666666666666666E-2</v>
      </c>
      <c r="AB14" s="8">
        <f t="shared" si="7"/>
        <v>2.0161290322580645E-2</v>
      </c>
      <c r="AC14" s="8">
        <f t="shared" si="7"/>
        <v>1.3440860215053765E-3</v>
      </c>
      <c r="AD14" s="8">
        <f t="shared" si="7"/>
        <v>0</v>
      </c>
      <c r="AE14" s="8">
        <f t="shared" si="7"/>
        <v>8.0645161290322578E-3</v>
      </c>
      <c r="AF14" s="8">
        <f t="shared" si="7"/>
        <v>4.1666666666666666E-3</v>
      </c>
      <c r="AG14" s="8">
        <f t="shared" si="7"/>
        <v>6.7204301075268818E-3</v>
      </c>
      <c r="AH14" s="8">
        <f>+AH8/AH10</f>
        <v>0</v>
      </c>
      <c r="AI14" s="8">
        <f>+AI8/AI10</f>
        <v>0</v>
      </c>
      <c r="AJ14" s="8">
        <f>+AJ8/AJ10</f>
        <v>8.669354838709677E-3</v>
      </c>
      <c r="AK14" s="8">
        <f>+AK8/AK10</f>
        <v>0</v>
      </c>
      <c r="AL14" s="8">
        <f>+AL8/AL10</f>
        <v>0</v>
      </c>
      <c r="AM14" s="8">
        <f t="shared" ref="AM14" si="8">+AM8/AM10</f>
        <v>1.0752688172043012E-2</v>
      </c>
      <c r="AN14" s="8"/>
      <c r="AO14" s="8"/>
    </row>
    <row r="15" spans="1:41">
      <c r="A15" s="497"/>
      <c r="B15" s="54" t="s">
        <v>150</v>
      </c>
      <c r="C15" s="8"/>
      <c r="D15" s="8">
        <f t="shared" ref="D15:K15" si="9">+D9/D10</f>
        <v>5.2862903225806453E-2</v>
      </c>
      <c r="E15" s="8">
        <f t="shared" si="9"/>
        <v>5.1830357142857143E-2</v>
      </c>
      <c r="F15" s="8">
        <f t="shared" si="9"/>
        <v>4.3010752688172046E-2</v>
      </c>
      <c r="G15" s="8">
        <f t="shared" si="9"/>
        <v>0</v>
      </c>
      <c r="H15" s="8">
        <f t="shared" si="9"/>
        <v>3.4946236559139782E-2</v>
      </c>
      <c r="I15" s="8">
        <f t="shared" si="9"/>
        <v>0.13576388888888888</v>
      </c>
      <c r="J15" s="8">
        <f t="shared" si="9"/>
        <v>0.1052827380952381</v>
      </c>
      <c r="K15" s="8">
        <f t="shared" si="9"/>
        <v>0.28391666666666671</v>
      </c>
      <c r="L15" s="8">
        <f>+L9/L10</f>
        <v>0.16443452380952381</v>
      </c>
      <c r="M15" s="8">
        <f>+M9/M10</f>
        <v>8.8084795321637432E-2</v>
      </c>
      <c r="N15" s="8">
        <f>+N9/N10</f>
        <v>5.3405172413793105E-2</v>
      </c>
      <c r="O15" s="8">
        <f>+O9/O10</f>
        <v>1.7361111111111112E-2</v>
      </c>
      <c r="P15" s="8"/>
      <c r="Q15" s="8">
        <f t="shared" ref="Q15:AG15" si="10">+Q9/Q10</f>
        <v>7.6277777777777778E-2</v>
      </c>
      <c r="R15" s="8">
        <f t="shared" si="10"/>
        <v>4.8484848484848485E-2</v>
      </c>
      <c r="S15" s="8">
        <f t="shared" si="10"/>
        <v>2.6330645161290321E-2</v>
      </c>
      <c r="T15" s="8">
        <f t="shared" si="10"/>
        <v>3.9347222222222221E-2</v>
      </c>
      <c r="U15" s="8">
        <f t="shared" si="10"/>
        <v>6.6666666666666666E-2</v>
      </c>
      <c r="V15" s="8">
        <f t="shared" si="10"/>
        <v>1.2847222222222222E-2</v>
      </c>
      <c r="W15" s="8">
        <f t="shared" si="10"/>
        <v>2.7553763440860215E-2</v>
      </c>
      <c r="X15" s="8">
        <f t="shared" si="10"/>
        <v>8.7365591397849454E-3</v>
      </c>
      <c r="Y15" s="8">
        <f t="shared" si="10"/>
        <v>3.3097222222222222E-2</v>
      </c>
      <c r="Z15" s="8">
        <f t="shared" si="10"/>
        <v>5.040322580645161E-2</v>
      </c>
      <c r="AA15" s="8">
        <f t="shared" si="10"/>
        <v>9.4444444444444442E-2</v>
      </c>
      <c r="AB15" s="8">
        <f t="shared" si="10"/>
        <v>0.10014784946236557</v>
      </c>
      <c r="AC15" s="8">
        <f t="shared" si="10"/>
        <v>1.5456989247311828E-2</v>
      </c>
      <c r="AD15" s="8">
        <f t="shared" si="10"/>
        <v>1.3139880952380953E-2</v>
      </c>
      <c r="AE15" s="8">
        <f t="shared" si="10"/>
        <v>0.1174731182795699</v>
      </c>
      <c r="AF15" s="8">
        <f t="shared" si="10"/>
        <v>1.5041666666666667E-2</v>
      </c>
      <c r="AG15" s="8">
        <f t="shared" si="10"/>
        <v>7.8521505376344086E-2</v>
      </c>
      <c r="AH15" s="8">
        <f>+AH9/AH10</f>
        <v>2.1986111111111113E-2</v>
      </c>
      <c r="AI15" s="8">
        <f>+AI9/AI10</f>
        <v>6.5456989247311831E-2</v>
      </c>
      <c r="AJ15" s="8">
        <f>+AJ9/AJ10</f>
        <v>5.9543010752688169E-2</v>
      </c>
      <c r="AK15" s="8">
        <f>+AK9/AK10</f>
        <v>2.7777777777777779E-3</v>
      </c>
      <c r="AL15" s="8">
        <f>+AL9/AL10</f>
        <v>1.6021505376344086E-2</v>
      </c>
      <c r="AM15" s="8">
        <f t="shared" ref="AM15" si="11">+AM9/AM10</f>
        <v>7.7956989247311828E-2</v>
      </c>
      <c r="AN15" s="8"/>
      <c r="AO15" s="8"/>
    </row>
    <row r="16" spans="1:41" ht="16.5" customHeight="1">
      <c r="A16" s="498"/>
      <c r="B16" s="54" t="s">
        <v>60</v>
      </c>
      <c r="C16" s="9"/>
      <c r="D16" s="9">
        <f t="shared" ref="D16:K16" si="12">SUM(D12:D15)</f>
        <v>1</v>
      </c>
      <c r="E16" s="9">
        <f t="shared" si="12"/>
        <v>0.99999999999999978</v>
      </c>
      <c r="F16" s="9">
        <f t="shared" si="12"/>
        <v>1.0000000000000004</v>
      </c>
      <c r="G16" s="9">
        <f t="shared" si="12"/>
        <v>1</v>
      </c>
      <c r="H16" s="9">
        <f t="shared" si="12"/>
        <v>0.99999999999999967</v>
      </c>
      <c r="I16" s="9">
        <f t="shared" si="12"/>
        <v>0.99999999999999978</v>
      </c>
      <c r="J16" s="9">
        <f t="shared" si="12"/>
        <v>1.0000000000000002</v>
      </c>
      <c r="K16" s="9">
        <f t="shared" si="12"/>
        <v>1</v>
      </c>
      <c r="L16" s="9">
        <f>SUM(L12:L15)</f>
        <v>1</v>
      </c>
      <c r="M16" s="9">
        <f>SUM(M12:M15)</f>
        <v>1.0000000000000002</v>
      </c>
      <c r="N16" s="9">
        <f>SUM(N12:N15)</f>
        <v>1</v>
      </c>
      <c r="O16" s="9">
        <f>SUM(O12:O15)</f>
        <v>1.0013888888888889</v>
      </c>
      <c r="P16" s="9"/>
      <c r="Q16" s="9">
        <f t="shared" ref="Q16:AE16" si="13">SUM(Q12:Q15)</f>
        <v>1.0027777777777778</v>
      </c>
      <c r="R16" s="9">
        <f t="shared" si="13"/>
        <v>1</v>
      </c>
      <c r="S16" s="9">
        <f t="shared" si="13"/>
        <v>1</v>
      </c>
      <c r="T16" s="9">
        <f t="shared" si="13"/>
        <v>1.0000000000000002</v>
      </c>
      <c r="U16" s="9">
        <f t="shared" si="13"/>
        <v>1.0000000000000002</v>
      </c>
      <c r="V16" s="9">
        <f t="shared" si="13"/>
        <v>0.99999999999999978</v>
      </c>
      <c r="W16" s="9">
        <f t="shared" si="13"/>
        <v>1</v>
      </c>
      <c r="X16" s="9">
        <f t="shared" si="13"/>
        <v>0.99999999999999989</v>
      </c>
      <c r="Y16" s="9">
        <f t="shared" si="13"/>
        <v>1</v>
      </c>
      <c r="Z16" s="9">
        <f t="shared" si="13"/>
        <v>1</v>
      </c>
      <c r="AA16" s="9">
        <f t="shared" si="13"/>
        <v>1</v>
      </c>
      <c r="AB16" s="9">
        <f t="shared" si="13"/>
        <v>1</v>
      </c>
      <c r="AC16" s="9">
        <f t="shared" si="13"/>
        <v>0.99999999999999989</v>
      </c>
      <c r="AD16" s="9">
        <f t="shared" si="13"/>
        <v>0.99999999999999967</v>
      </c>
      <c r="AE16" s="9">
        <f t="shared" si="13"/>
        <v>0.99999999999999989</v>
      </c>
      <c r="AF16" s="9">
        <f t="shared" ref="AF16:AK16" si="14">SUM(AF12:AF15)</f>
        <v>1</v>
      </c>
      <c r="AG16" s="9">
        <f t="shared" si="14"/>
        <v>1.0000000000000002</v>
      </c>
      <c r="AH16" s="9">
        <f t="shared" si="14"/>
        <v>1</v>
      </c>
      <c r="AI16" s="9">
        <f t="shared" si="14"/>
        <v>0.99999999999999989</v>
      </c>
      <c r="AJ16" s="9">
        <f t="shared" si="14"/>
        <v>1.0000000000000002</v>
      </c>
      <c r="AK16" s="9">
        <f t="shared" si="14"/>
        <v>1</v>
      </c>
      <c r="AL16" s="9">
        <f t="shared" ref="AL16" si="15">SUM(AL12:AL15)</f>
        <v>1.0000000000000002</v>
      </c>
      <c r="AM16" s="9">
        <f t="shared" ref="AM16" si="16">SUM(AM12:AM15)</f>
        <v>0.99989247311828011</v>
      </c>
      <c r="AN16" s="9"/>
      <c r="AO16" s="9"/>
    </row>
    <row r="17" spans="1:41">
      <c r="A17" s="31" t="s">
        <v>45</v>
      </c>
      <c r="B17" s="29"/>
      <c r="C17" s="32" t="s">
        <v>167</v>
      </c>
      <c r="D17" s="237">
        <v>44197</v>
      </c>
      <c r="E17" s="237">
        <v>44228</v>
      </c>
      <c r="F17" s="237">
        <v>44256</v>
      </c>
      <c r="G17" s="237">
        <v>44287</v>
      </c>
      <c r="H17" s="237">
        <v>44317</v>
      </c>
      <c r="I17" s="237">
        <v>44348</v>
      </c>
      <c r="J17" s="237">
        <v>44378</v>
      </c>
      <c r="K17" s="237">
        <v>44409</v>
      </c>
      <c r="L17" s="237">
        <v>44440</v>
      </c>
      <c r="M17" s="237">
        <v>44470</v>
      </c>
      <c r="N17" s="237">
        <v>44501</v>
      </c>
      <c r="O17" s="237">
        <v>44531</v>
      </c>
      <c r="P17" s="237" t="s">
        <v>229</v>
      </c>
      <c r="Q17" s="237">
        <v>44562</v>
      </c>
      <c r="R17" s="237">
        <v>44593</v>
      </c>
      <c r="S17" s="237">
        <v>44621</v>
      </c>
      <c r="T17" s="237">
        <v>44652</v>
      </c>
      <c r="U17" s="237">
        <v>44682</v>
      </c>
      <c r="V17" s="237">
        <v>44713</v>
      </c>
      <c r="W17" s="237">
        <v>44743</v>
      </c>
      <c r="X17" s="237">
        <v>44774</v>
      </c>
      <c r="Y17" s="237">
        <v>44805</v>
      </c>
      <c r="Z17" s="237">
        <v>44835</v>
      </c>
      <c r="AA17" s="237">
        <v>44866</v>
      </c>
      <c r="AB17" s="237">
        <v>44896</v>
      </c>
      <c r="AC17" s="237">
        <v>44927</v>
      </c>
      <c r="AD17" s="237">
        <v>44958</v>
      </c>
      <c r="AE17" s="237">
        <v>44986</v>
      </c>
      <c r="AF17" s="237">
        <v>45017</v>
      </c>
      <c r="AG17" s="237">
        <v>45047</v>
      </c>
      <c r="AH17" s="237">
        <v>45078</v>
      </c>
      <c r="AI17" s="237">
        <v>45108</v>
      </c>
      <c r="AJ17" s="237">
        <v>45139</v>
      </c>
      <c r="AK17" s="237">
        <v>45170</v>
      </c>
      <c r="AL17" s="237">
        <v>45200</v>
      </c>
      <c r="AM17" s="237">
        <v>45261</v>
      </c>
      <c r="AN17" s="32" t="s">
        <v>311</v>
      </c>
      <c r="AO17" s="32" t="s">
        <v>119</v>
      </c>
    </row>
    <row r="18" spans="1:41">
      <c r="A18" s="502" t="s">
        <v>20</v>
      </c>
      <c r="B18" s="51" t="s">
        <v>84</v>
      </c>
      <c r="C18" s="4">
        <v>0.91415000000000013</v>
      </c>
      <c r="D18" s="169">
        <v>0.91949999999999998</v>
      </c>
      <c r="E18" s="169">
        <v>0.94494047619047605</v>
      </c>
      <c r="F18" s="169">
        <v>0.96102150537634401</v>
      </c>
      <c r="G18" s="202">
        <v>1</v>
      </c>
      <c r="H18" s="3">
        <v>0.98521505376344098</v>
      </c>
      <c r="I18" s="3">
        <v>0.96041666666666703</v>
      </c>
      <c r="J18" s="123">
        <v>0.96049107142857204</v>
      </c>
      <c r="K18" s="151">
        <v>0.99444444444444446</v>
      </c>
      <c r="L18" s="159">
        <v>0.9821428571428571</v>
      </c>
      <c r="M18" s="4">
        <v>0.96081871345029246</v>
      </c>
      <c r="N18" s="151">
        <v>0.97988505747126442</v>
      </c>
      <c r="O18" s="169">
        <v>0.93715277777777772</v>
      </c>
      <c r="P18" s="169">
        <v>0.95854244053437598</v>
      </c>
      <c r="Q18" s="169">
        <v>0.98031944444444452</v>
      </c>
      <c r="R18" s="169">
        <v>0.94077272727272709</v>
      </c>
      <c r="S18" s="169">
        <v>0.88978494623655902</v>
      </c>
      <c r="T18" s="160">
        <v>0.98541666666666672</v>
      </c>
      <c r="U18" s="160">
        <v>0.91111111111111109</v>
      </c>
      <c r="V18" s="160">
        <v>0.98194444444444395</v>
      </c>
      <c r="W18" s="160">
        <v>0.91364247311827962</v>
      </c>
      <c r="X18" s="160">
        <v>0.99193548387096764</v>
      </c>
      <c r="Y18" s="160">
        <v>0.96562499999999996</v>
      </c>
      <c r="Z18" s="160">
        <v>0.98521505376344076</v>
      </c>
      <c r="AA18" s="160">
        <v>0.96816666666666673</v>
      </c>
      <c r="AB18" s="160">
        <v>0.98857526881720437</v>
      </c>
      <c r="AC18" s="160">
        <v>0.988239247311828</v>
      </c>
      <c r="AD18" s="160">
        <v>0.98385416666666703</v>
      </c>
      <c r="AE18" s="160">
        <v>0.94086021505376349</v>
      </c>
      <c r="AF18" s="160">
        <v>0.97398611111111111</v>
      </c>
      <c r="AG18" s="160">
        <v>0.96212365591397853</v>
      </c>
      <c r="AH18" s="160">
        <v>0.96180555555555558</v>
      </c>
      <c r="AI18" s="160">
        <v>0.957997311827957</v>
      </c>
      <c r="AJ18" s="160">
        <v>0.96729838709677396</v>
      </c>
      <c r="AK18" s="160">
        <v>0.9340277777777779</v>
      </c>
      <c r="AL18" s="160">
        <v>0.41465053763440901</v>
      </c>
      <c r="AM18" s="160">
        <v>0.98077956989247295</v>
      </c>
      <c r="AN18" s="4">
        <f>AVERAGE(AC18:AM18)</f>
        <v>0.91505659416748131</v>
      </c>
      <c r="AO18" s="16">
        <v>0.85</v>
      </c>
    </row>
    <row r="19" spans="1:41">
      <c r="A19" s="503"/>
      <c r="B19" s="51" t="s">
        <v>141</v>
      </c>
      <c r="C19" s="4">
        <v>0.12834166666666666</v>
      </c>
      <c r="D19" s="169">
        <v>0.132730640568411</v>
      </c>
      <c r="E19" s="169">
        <v>0.151653543307087</v>
      </c>
      <c r="F19" s="169">
        <v>5.2831468531469E-2</v>
      </c>
      <c r="G19" s="202">
        <v>0</v>
      </c>
      <c r="H19" s="3">
        <v>5.3356070941337E-2</v>
      </c>
      <c r="I19" s="3">
        <v>0.13797541576283401</v>
      </c>
      <c r="J19" s="123">
        <v>0.175737857308854</v>
      </c>
      <c r="K19" s="151">
        <v>0.10229050279329606</v>
      </c>
      <c r="L19" s="159">
        <v>0.13681818181818181</v>
      </c>
      <c r="M19" s="4">
        <v>0.17924528301886791</v>
      </c>
      <c r="N19" s="151">
        <v>0.22259530791788854</v>
      </c>
      <c r="O19" s="169">
        <v>0.17369396072619486</v>
      </c>
      <c r="P19" s="169">
        <v>0.16159392481302412</v>
      </c>
      <c r="Q19" s="169">
        <v>0.10105832849269655</v>
      </c>
      <c r="R19" s="169">
        <v>0.18479328727190741</v>
      </c>
      <c r="S19" s="169">
        <v>0.15534743202416901</v>
      </c>
      <c r="T19" s="161">
        <v>0.20225510923185347</v>
      </c>
      <c r="U19" s="161">
        <v>0.27702743902439025</v>
      </c>
      <c r="V19" s="161">
        <v>0.13367751060820399</v>
      </c>
      <c r="W19" s="161">
        <v>0.19602795145273999</v>
      </c>
      <c r="X19" s="161">
        <v>9.9051490514905124E-2</v>
      </c>
      <c r="Y19" s="161">
        <v>0.1590650845019777</v>
      </c>
      <c r="Z19" s="161">
        <v>0.2207366984993179</v>
      </c>
      <c r="AA19" s="161">
        <v>0.18320709244276123</v>
      </c>
      <c r="AB19" s="161">
        <v>2.6879673691366415E-2</v>
      </c>
      <c r="AC19" s="161">
        <v>7.4804488269296199E-2</v>
      </c>
      <c r="AD19" s="161">
        <v>0.17103531725024601</v>
      </c>
      <c r="AE19" s="161">
        <v>0.24450000000000005</v>
      </c>
      <c r="AF19" s="161">
        <v>0.16115048412166499</v>
      </c>
      <c r="AG19" s="161">
        <v>0.25213042384957107</v>
      </c>
      <c r="AH19" s="161">
        <v>0.28213718411552346</v>
      </c>
      <c r="AI19" s="161">
        <v>0.2397895475271834</v>
      </c>
      <c r="AJ19" s="161">
        <v>0.21854461072435999</v>
      </c>
      <c r="AK19" s="161">
        <v>0.15735315985130111</v>
      </c>
      <c r="AL19" s="161">
        <v>0.101653160453809</v>
      </c>
      <c r="AM19" s="161">
        <v>6.2272166643826198E-2</v>
      </c>
      <c r="AN19" s="4">
        <f>AVERAGE(AC19:AM19)</f>
        <v>0.17867004934607106</v>
      </c>
      <c r="AO19" s="15">
        <v>0.3</v>
      </c>
    </row>
    <row r="20" spans="1:41" ht="16.5" customHeight="1">
      <c r="A20" s="503"/>
      <c r="B20" s="51" t="s">
        <v>18</v>
      </c>
      <c r="C20" s="5">
        <v>19.709166666666668</v>
      </c>
      <c r="D20" s="171">
        <v>32.006666666666668</v>
      </c>
      <c r="E20" s="171">
        <v>96.300000000000011</v>
      </c>
      <c r="F20" s="171">
        <v>18.895000000000003</v>
      </c>
      <c r="G20" s="196">
        <v>0</v>
      </c>
      <c r="H20" s="5">
        <v>39.11</v>
      </c>
      <c r="I20" s="5">
        <v>31.803333333333331</v>
      </c>
      <c r="J20" s="121">
        <v>28.357500000000002</v>
      </c>
      <c r="K20" s="155">
        <v>24.413333333333327</v>
      </c>
      <c r="L20" s="94">
        <v>90.299999999999983</v>
      </c>
      <c r="M20" s="5">
        <v>19.633333333333333</v>
      </c>
      <c r="N20" s="150">
        <v>75.905000000000001</v>
      </c>
      <c r="O20" s="171">
        <v>16.74285714285714</v>
      </c>
      <c r="P20" s="171">
        <v>48.113513888888889</v>
      </c>
      <c r="Q20" s="171">
        <v>71.330000000000013</v>
      </c>
      <c r="R20" s="171">
        <v>22.948000000000004</v>
      </c>
      <c r="S20" s="171">
        <v>25.710000000000008</v>
      </c>
      <c r="T20" s="150">
        <v>71.750000000000014</v>
      </c>
      <c r="U20" s="150">
        <v>45.432499999999997</v>
      </c>
      <c r="V20" s="150">
        <v>94.51</v>
      </c>
      <c r="W20" s="150">
        <v>66.625</v>
      </c>
      <c r="X20" s="150">
        <v>36.549999999999997</v>
      </c>
      <c r="Y20" s="150">
        <v>18.431666666666668</v>
      </c>
      <c r="Z20" s="150">
        <v>40.450000000000003</v>
      </c>
      <c r="AA20" s="150">
        <v>63.855000000000004</v>
      </c>
      <c r="AB20" s="150">
        <v>19.77</v>
      </c>
      <c r="AC20" s="150">
        <v>55</v>
      </c>
      <c r="AD20" s="150">
        <v>37.693333333333335</v>
      </c>
      <c r="AE20" s="150">
        <v>34.230000000000004</v>
      </c>
      <c r="AF20" s="150">
        <v>37.669999999999995</v>
      </c>
      <c r="AG20" s="150">
        <v>30.08</v>
      </c>
      <c r="AH20" s="150">
        <v>48.844999999999999</v>
      </c>
      <c r="AI20" s="150">
        <v>34.181999999999995</v>
      </c>
      <c r="AJ20" s="150">
        <v>78.639999999999986</v>
      </c>
      <c r="AK20" s="150">
        <v>21.163999999999998</v>
      </c>
      <c r="AL20" s="150">
        <v>4.4800000000000013</v>
      </c>
      <c r="AM20" s="150">
        <v>45.44</v>
      </c>
      <c r="AN20" s="5">
        <f>AVERAGE(AC20:AM20)</f>
        <v>38.856757575757577</v>
      </c>
      <c r="AO20" s="17">
        <v>30</v>
      </c>
    </row>
    <row r="21" spans="1:41">
      <c r="A21" s="504"/>
      <c r="B21" s="51" t="s">
        <v>19</v>
      </c>
      <c r="C21" s="5">
        <v>9.3424999999999994</v>
      </c>
      <c r="D21" s="171">
        <v>6.8599999999999994</v>
      </c>
      <c r="E21" s="171">
        <v>30</v>
      </c>
      <c r="F21" s="171">
        <v>9</v>
      </c>
      <c r="G21" s="196">
        <v>0</v>
      </c>
      <c r="H21" s="5">
        <v>0</v>
      </c>
      <c r="I21" s="5">
        <v>8.5</v>
      </c>
      <c r="J21" s="121">
        <v>4.1375000000000002</v>
      </c>
      <c r="K21" s="155">
        <v>1.3333333333333333</v>
      </c>
      <c r="L21" s="94">
        <v>0</v>
      </c>
      <c r="M21" s="5">
        <v>1.3333333333333333</v>
      </c>
      <c r="N21" s="150">
        <v>1.5</v>
      </c>
      <c r="O21" s="171">
        <v>3.8928571428571428</v>
      </c>
      <c r="P21" s="171">
        <v>3.4991388888888886</v>
      </c>
      <c r="Q21" s="171">
        <v>0</v>
      </c>
      <c r="R21" s="171">
        <v>6.4879999999999995</v>
      </c>
      <c r="S21" s="171">
        <v>11.125</v>
      </c>
      <c r="T21" s="150">
        <v>1.25</v>
      </c>
      <c r="U21" s="150">
        <v>3.25</v>
      </c>
      <c r="V21" s="150">
        <v>2</v>
      </c>
      <c r="W21" s="150">
        <v>10.625</v>
      </c>
      <c r="X21" s="150">
        <v>1.25</v>
      </c>
      <c r="Y21" s="150">
        <v>1.2916666666666667</v>
      </c>
      <c r="Z21" s="150">
        <v>0.75</v>
      </c>
      <c r="AA21" s="150">
        <v>3.46</v>
      </c>
      <c r="AB21" s="150">
        <v>0.5</v>
      </c>
      <c r="AC21" s="150">
        <v>0.75</v>
      </c>
      <c r="AD21" s="150">
        <v>3.2833333333333332</v>
      </c>
      <c r="AE21" s="150">
        <v>1.9</v>
      </c>
      <c r="AF21" s="150">
        <v>0.94333333333333336</v>
      </c>
      <c r="AG21" s="150">
        <v>1.8633333333333333</v>
      </c>
      <c r="AH21" s="150">
        <v>1.875</v>
      </c>
      <c r="AI21" s="150">
        <v>2.25</v>
      </c>
      <c r="AJ21" s="150">
        <v>7.165</v>
      </c>
      <c r="AK21" s="150">
        <v>0.9</v>
      </c>
      <c r="AL21" s="150">
        <v>60.5</v>
      </c>
      <c r="AM21" s="150">
        <v>1.3</v>
      </c>
      <c r="AN21" s="5">
        <f>AVERAGE(AC21:AM21)</f>
        <v>7.5209090909090914</v>
      </c>
      <c r="AO21" s="17">
        <v>4</v>
      </c>
    </row>
    <row r="22" spans="1:41" ht="15.75" customHeight="1">
      <c r="A22" s="14"/>
      <c r="B22" s="13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 s="13"/>
    </row>
    <row r="23" spans="1:41">
      <c r="A23" s="499" t="s">
        <v>52</v>
      </c>
      <c r="B23" s="53" t="s">
        <v>142</v>
      </c>
      <c r="C23" s="12"/>
      <c r="D23" s="12">
        <v>39</v>
      </c>
      <c r="E23" s="12">
        <v>7</v>
      </c>
      <c r="F23" s="12">
        <v>0</v>
      </c>
      <c r="G23" s="12">
        <v>0</v>
      </c>
      <c r="H23" s="12">
        <v>11</v>
      </c>
      <c r="I23" s="12">
        <v>0</v>
      </c>
      <c r="J23" s="12">
        <v>10</v>
      </c>
      <c r="K23" s="12">
        <v>0</v>
      </c>
      <c r="L23" s="12">
        <v>12</v>
      </c>
      <c r="M23" s="12">
        <v>18.8</v>
      </c>
      <c r="N23" s="12">
        <v>11</v>
      </c>
      <c r="O23" s="12">
        <v>18</v>
      </c>
      <c r="P23" s="12"/>
      <c r="Q23" s="12">
        <v>14.17</v>
      </c>
      <c r="R23" s="12">
        <v>26.75</v>
      </c>
      <c r="S23" s="12">
        <v>37.5</v>
      </c>
      <c r="T23" s="12">
        <v>8</v>
      </c>
      <c r="U23" s="12">
        <v>33</v>
      </c>
      <c r="V23" s="12">
        <v>11</v>
      </c>
      <c r="W23" s="12">
        <v>28</v>
      </c>
      <c r="X23" s="12">
        <v>3.5</v>
      </c>
      <c r="Y23" s="12">
        <v>11</v>
      </c>
      <c r="Z23" s="12">
        <v>5</v>
      </c>
      <c r="AA23" s="12">
        <v>16</v>
      </c>
      <c r="AB23" s="12">
        <v>8</v>
      </c>
      <c r="AC23" s="12">
        <v>8</v>
      </c>
      <c r="AD23" s="12">
        <v>0</v>
      </c>
      <c r="AE23" s="12">
        <v>34</v>
      </c>
      <c r="AF23" s="12">
        <v>14</v>
      </c>
      <c r="AG23" s="12">
        <v>16</v>
      </c>
      <c r="AH23" s="12">
        <v>20</v>
      </c>
      <c r="AI23" s="12">
        <v>16</v>
      </c>
      <c r="AJ23" s="12">
        <v>10</v>
      </c>
      <c r="AK23" s="12">
        <v>43</v>
      </c>
      <c r="AL23" s="12">
        <v>12</v>
      </c>
      <c r="AM23" s="12">
        <v>10</v>
      </c>
      <c r="AN23" s="12"/>
      <c r="AO23" s="12"/>
    </row>
    <row r="24" spans="1:41" ht="16.5" customHeight="1">
      <c r="A24" s="500"/>
      <c r="B24" s="53" t="s">
        <v>143</v>
      </c>
      <c r="C24" s="12"/>
      <c r="D24" s="12">
        <v>0</v>
      </c>
      <c r="E24" s="12">
        <v>0</v>
      </c>
      <c r="F24" s="12">
        <v>11</v>
      </c>
      <c r="G24" s="12">
        <v>0</v>
      </c>
      <c r="H24" s="12">
        <v>0</v>
      </c>
      <c r="I24" s="12">
        <v>3</v>
      </c>
      <c r="J24" s="12">
        <v>0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  <c r="P24" s="12"/>
      <c r="Q24" s="12">
        <v>0</v>
      </c>
      <c r="R24" s="12">
        <v>0</v>
      </c>
      <c r="S24" s="12">
        <v>4.5</v>
      </c>
      <c r="T24" s="12">
        <v>0</v>
      </c>
      <c r="U24" s="12">
        <v>18</v>
      </c>
      <c r="V24" s="12">
        <v>0</v>
      </c>
      <c r="W24" s="12">
        <v>15</v>
      </c>
      <c r="X24" s="12">
        <v>0</v>
      </c>
      <c r="Y24" s="12">
        <v>6</v>
      </c>
      <c r="Z24" s="12">
        <v>3</v>
      </c>
      <c r="AA24" s="12">
        <v>0</v>
      </c>
      <c r="AB24" s="12">
        <v>0</v>
      </c>
      <c r="AC24" s="12">
        <v>0</v>
      </c>
      <c r="AD24" s="12">
        <v>1</v>
      </c>
      <c r="AE24" s="12">
        <v>0.5</v>
      </c>
      <c r="AF24" s="12">
        <v>1.9</v>
      </c>
      <c r="AG24" s="12">
        <v>1</v>
      </c>
      <c r="AH24" s="12">
        <v>0</v>
      </c>
      <c r="AI24" s="12">
        <v>4</v>
      </c>
      <c r="AJ24" s="12">
        <v>0</v>
      </c>
      <c r="AK24" s="12">
        <v>0</v>
      </c>
      <c r="AL24" s="12">
        <v>0</v>
      </c>
      <c r="AM24" s="12">
        <v>3</v>
      </c>
      <c r="AN24" s="12"/>
      <c r="AO24" s="12"/>
    </row>
    <row r="25" spans="1:41">
      <c r="A25" s="500"/>
      <c r="B25" s="53" t="s">
        <v>144</v>
      </c>
      <c r="C25" s="12"/>
      <c r="D25" s="12">
        <v>20.58</v>
      </c>
      <c r="E25" s="12">
        <v>30</v>
      </c>
      <c r="F25" s="12">
        <v>18</v>
      </c>
      <c r="G25" s="12">
        <v>0</v>
      </c>
      <c r="H25" s="12"/>
      <c r="I25" s="12">
        <v>25.5</v>
      </c>
      <c r="J25" s="12">
        <v>16.55</v>
      </c>
      <c r="K25" s="12">
        <v>4</v>
      </c>
      <c r="L25" s="12">
        <v>0</v>
      </c>
      <c r="M25" s="12">
        <v>8</v>
      </c>
      <c r="N25" s="12">
        <v>3</v>
      </c>
      <c r="O25" s="12">
        <v>27.25</v>
      </c>
      <c r="P25" s="12"/>
      <c r="Q25" s="12">
        <v>0</v>
      </c>
      <c r="R25" s="12">
        <v>32.44</v>
      </c>
      <c r="S25" s="12">
        <v>40</v>
      </c>
      <c r="T25" s="12">
        <v>2.5</v>
      </c>
      <c r="U25" s="12">
        <v>13</v>
      </c>
      <c r="V25" s="12">
        <v>2</v>
      </c>
      <c r="W25" s="12">
        <v>21.25</v>
      </c>
      <c r="X25" s="12">
        <v>2.5</v>
      </c>
      <c r="Y25" s="12">
        <v>7.75</v>
      </c>
      <c r="Z25" s="12">
        <v>3</v>
      </c>
      <c r="AA25" s="12">
        <v>6.92</v>
      </c>
      <c r="AB25" s="12">
        <v>0.5</v>
      </c>
      <c r="AC25" s="12">
        <v>0.75</v>
      </c>
      <c r="AD25" s="12">
        <v>9.85</v>
      </c>
      <c r="AE25" s="12">
        <v>9.5</v>
      </c>
      <c r="AF25" s="12">
        <v>2.83</v>
      </c>
      <c r="AG25" s="12">
        <v>11.18</v>
      </c>
      <c r="AH25" s="12">
        <v>7.5</v>
      </c>
      <c r="AI25" s="12">
        <v>11.25</v>
      </c>
      <c r="AJ25" s="12">
        <v>14.33</v>
      </c>
      <c r="AK25" s="12">
        <v>4.5</v>
      </c>
      <c r="AL25" s="12">
        <v>423.5</v>
      </c>
      <c r="AM25" s="12">
        <v>1.3</v>
      </c>
      <c r="AN25" s="12"/>
      <c r="AO25" s="12"/>
    </row>
    <row r="26" spans="1:41" customFormat="1">
      <c r="A26" s="500"/>
      <c r="B26" s="53" t="s">
        <v>145</v>
      </c>
      <c r="C26" s="12"/>
      <c r="D26" s="12">
        <v>744</v>
      </c>
      <c r="E26" s="12">
        <v>672</v>
      </c>
      <c r="F26" s="12">
        <v>744</v>
      </c>
      <c r="G26" s="12">
        <v>720</v>
      </c>
      <c r="H26" s="12">
        <v>744</v>
      </c>
      <c r="I26" s="12">
        <v>720</v>
      </c>
      <c r="J26" s="12">
        <v>672</v>
      </c>
      <c r="K26" s="12">
        <v>720</v>
      </c>
      <c r="L26" s="12">
        <v>672</v>
      </c>
      <c r="M26" s="12">
        <v>684</v>
      </c>
      <c r="N26" s="12">
        <v>696</v>
      </c>
      <c r="O26" s="12">
        <v>720</v>
      </c>
      <c r="P26" s="12"/>
      <c r="Q26" s="12">
        <v>720</v>
      </c>
      <c r="R26" s="12">
        <v>660</v>
      </c>
      <c r="S26" s="12">
        <v>744</v>
      </c>
      <c r="T26" s="12">
        <v>720</v>
      </c>
      <c r="U26" s="12">
        <v>720</v>
      </c>
      <c r="V26" s="12">
        <v>720</v>
      </c>
      <c r="W26" s="12">
        <v>744</v>
      </c>
      <c r="X26" s="12">
        <v>744</v>
      </c>
      <c r="Y26" s="12">
        <v>720</v>
      </c>
      <c r="Z26" s="12">
        <v>744</v>
      </c>
      <c r="AA26" s="12">
        <v>720</v>
      </c>
      <c r="AB26" s="12">
        <v>744</v>
      </c>
      <c r="AC26" s="12">
        <v>744</v>
      </c>
      <c r="AD26" s="12">
        <v>672</v>
      </c>
      <c r="AE26" s="12">
        <v>744</v>
      </c>
      <c r="AF26" s="12">
        <v>720</v>
      </c>
      <c r="AG26" s="12">
        <v>744</v>
      </c>
      <c r="AH26" s="12">
        <v>720</v>
      </c>
      <c r="AI26" s="12">
        <v>744</v>
      </c>
      <c r="AJ26" s="12">
        <v>744</v>
      </c>
      <c r="AK26" s="12">
        <v>720</v>
      </c>
      <c r="AL26" s="12">
        <v>720</v>
      </c>
      <c r="AM26" s="12">
        <v>744</v>
      </c>
      <c r="AN26" s="12"/>
      <c r="AO26" s="12"/>
    </row>
    <row r="27" spans="1:41">
      <c r="A27" s="501"/>
      <c r="B27" s="53" t="s">
        <v>146</v>
      </c>
      <c r="C27" s="12"/>
      <c r="D27" s="173">
        <v>96.02</v>
      </c>
      <c r="E27" s="173">
        <v>96.300000000000011</v>
      </c>
      <c r="F27" s="173">
        <v>37.790000000000006</v>
      </c>
      <c r="G27" s="12">
        <v>0</v>
      </c>
      <c r="H27" s="12">
        <v>39.11</v>
      </c>
      <c r="I27" s="12">
        <v>95.41</v>
      </c>
      <c r="J27" s="119">
        <v>113.43</v>
      </c>
      <c r="K27" s="152">
        <v>73.239999999999981</v>
      </c>
      <c r="L27">
        <v>90.299999999999983</v>
      </c>
      <c r="M27" s="12">
        <v>117.8</v>
      </c>
      <c r="N27" s="119">
        <v>151.81</v>
      </c>
      <c r="O27" s="173">
        <v>117.19999999999999</v>
      </c>
      <c r="P27" s="173"/>
      <c r="Q27" s="173">
        <v>71.330000000000013</v>
      </c>
      <c r="R27" s="173">
        <v>114.74000000000002</v>
      </c>
      <c r="S27" s="173">
        <v>102.84000000000003</v>
      </c>
      <c r="T27" s="164">
        <v>143.50000000000003</v>
      </c>
      <c r="U27" s="164">
        <v>181.73</v>
      </c>
      <c r="V27" s="164">
        <v>94.51</v>
      </c>
      <c r="W27" s="164">
        <v>133.25</v>
      </c>
      <c r="X27" s="164">
        <v>73.099999999999994</v>
      </c>
      <c r="Y27" s="164">
        <v>110.59</v>
      </c>
      <c r="Z27" s="164">
        <v>161.80000000000001</v>
      </c>
      <c r="AA27" s="164">
        <v>127.71000000000001</v>
      </c>
      <c r="AB27" s="164">
        <v>19.77</v>
      </c>
      <c r="AC27" s="164">
        <v>55</v>
      </c>
      <c r="AD27" s="164">
        <v>113.08</v>
      </c>
      <c r="AE27" s="164">
        <v>171.15000000000003</v>
      </c>
      <c r="AF27" s="164">
        <v>113.00999999999999</v>
      </c>
      <c r="AG27" s="164">
        <v>180.48</v>
      </c>
      <c r="AH27" s="164">
        <v>195.38</v>
      </c>
      <c r="AI27" s="164">
        <v>170.90999999999997</v>
      </c>
      <c r="AJ27" s="164">
        <v>157.30000000000001</v>
      </c>
      <c r="AK27" s="164">
        <v>105.82</v>
      </c>
      <c r="AL27" s="164">
        <v>31.26</v>
      </c>
      <c r="AM27" s="164">
        <v>45.4</v>
      </c>
      <c r="AN27" s="12"/>
      <c r="AO27" s="12"/>
    </row>
    <row r="28" spans="1:41">
      <c r="A28" s="496" t="s">
        <v>162</v>
      </c>
      <c r="B28" s="54" t="s">
        <v>147</v>
      </c>
      <c r="C28" s="8"/>
      <c r="D28" s="8">
        <f t="shared" ref="D28:O28" si="17">D18</f>
        <v>0.91949999999999998</v>
      </c>
      <c r="E28" s="8">
        <f t="shared" si="17"/>
        <v>0.94494047619047605</v>
      </c>
      <c r="F28" s="8">
        <f t="shared" si="17"/>
        <v>0.96102150537634401</v>
      </c>
      <c r="G28" s="8">
        <f t="shared" si="17"/>
        <v>1</v>
      </c>
      <c r="H28" s="8">
        <f t="shared" si="17"/>
        <v>0.98521505376344098</v>
      </c>
      <c r="I28" s="8">
        <f t="shared" si="17"/>
        <v>0.96041666666666703</v>
      </c>
      <c r="J28" s="8">
        <f t="shared" si="17"/>
        <v>0.96049107142857204</v>
      </c>
      <c r="K28" s="8">
        <f t="shared" si="17"/>
        <v>0.99444444444444446</v>
      </c>
      <c r="L28" s="8">
        <f>L18</f>
        <v>0.9821428571428571</v>
      </c>
      <c r="M28" s="8">
        <f>M18</f>
        <v>0.96081871345029246</v>
      </c>
      <c r="N28" s="8">
        <f t="shared" si="17"/>
        <v>0.97988505747126442</v>
      </c>
      <c r="O28" s="8">
        <f t="shared" si="17"/>
        <v>0.93715277777777772</v>
      </c>
      <c r="P28" s="8"/>
      <c r="Q28" s="8">
        <f>Q18</f>
        <v>0.98031944444444452</v>
      </c>
      <c r="R28" s="8">
        <f>R18</f>
        <v>0.94077272727272709</v>
      </c>
      <c r="S28" s="8">
        <f>S18</f>
        <v>0.88978494623655902</v>
      </c>
      <c r="T28" s="8">
        <f t="shared" ref="T28:AG28" si="18">+T18</f>
        <v>0.98541666666666672</v>
      </c>
      <c r="U28" s="8">
        <f t="shared" si="18"/>
        <v>0.91111111111111109</v>
      </c>
      <c r="V28" s="8">
        <f t="shared" si="18"/>
        <v>0.98194444444444395</v>
      </c>
      <c r="W28" s="8">
        <f t="shared" si="18"/>
        <v>0.91364247311827962</v>
      </c>
      <c r="X28" s="8">
        <f t="shared" si="18"/>
        <v>0.99193548387096764</v>
      </c>
      <c r="Y28" s="8">
        <f t="shared" si="18"/>
        <v>0.96562499999999996</v>
      </c>
      <c r="Z28" s="8">
        <f t="shared" si="18"/>
        <v>0.98521505376344076</v>
      </c>
      <c r="AA28" s="8">
        <f t="shared" si="18"/>
        <v>0.96816666666666673</v>
      </c>
      <c r="AB28" s="8">
        <f t="shared" si="18"/>
        <v>0.98857526881720437</v>
      </c>
      <c r="AC28" s="8">
        <f t="shared" si="18"/>
        <v>0.988239247311828</v>
      </c>
      <c r="AD28" s="8">
        <f t="shared" si="18"/>
        <v>0.98385416666666703</v>
      </c>
      <c r="AE28" s="8">
        <f t="shared" si="18"/>
        <v>0.94086021505376349</v>
      </c>
      <c r="AF28" s="8">
        <f t="shared" si="18"/>
        <v>0.97398611111111111</v>
      </c>
      <c r="AG28" s="8">
        <f t="shared" si="18"/>
        <v>0.96212365591397853</v>
      </c>
      <c r="AH28" s="8">
        <f>+AH18</f>
        <v>0.96180555555555558</v>
      </c>
      <c r="AI28" s="8">
        <f>+AI18</f>
        <v>0.957997311827957</v>
      </c>
      <c r="AJ28" s="8">
        <f>+AJ18</f>
        <v>0.96729838709677396</v>
      </c>
      <c r="AK28" s="8">
        <f>+AK18</f>
        <v>0.9340277777777779</v>
      </c>
      <c r="AL28" s="8">
        <f>+AL18</f>
        <v>0.41465053763440901</v>
      </c>
      <c r="AM28" s="8">
        <f t="shared" ref="AM28" si="19">+AM18</f>
        <v>0.98077956989247295</v>
      </c>
      <c r="AN28" s="8"/>
      <c r="AO28" s="8"/>
    </row>
    <row r="29" spans="1:41">
      <c r="A29" s="497"/>
      <c r="B29" s="54" t="s">
        <v>148</v>
      </c>
      <c r="C29" s="8"/>
      <c r="D29" s="8">
        <f t="shared" ref="D29:I29" si="20">+D23/D26</f>
        <v>5.2419354838709679E-2</v>
      </c>
      <c r="E29" s="8">
        <f t="shared" si="20"/>
        <v>1.0416666666666666E-2</v>
      </c>
      <c r="F29" s="8">
        <f t="shared" si="20"/>
        <v>0</v>
      </c>
      <c r="G29" s="8">
        <f t="shared" si="20"/>
        <v>0</v>
      </c>
      <c r="H29" s="8">
        <f t="shared" si="20"/>
        <v>1.4784946236559141E-2</v>
      </c>
      <c r="I29" s="8">
        <f t="shared" si="20"/>
        <v>0</v>
      </c>
      <c r="J29" s="8">
        <f t="shared" ref="J29:O29" si="21">+J23/J26</f>
        <v>1.488095238095238E-2</v>
      </c>
      <c r="K29" s="8">
        <f t="shared" si="21"/>
        <v>0</v>
      </c>
      <c r="L29" s="8">
        <f t="shared" si="21"/>
        <v>1.7857142857142856E-2</v>
      </c>
      <c r="M29" s="8">
        <f>+M23/M26</f>
        <v>2.7485380116959064E-2</v>
      </c>
      <c r="N29" s="8">
        <f t="shared" si="21"/>
        <v>1.5804597701149427E-2</v>
      </c>
      <c r="O29" s="8">
        <f t="shared" si="21"/>
        <v>2.5000000000000001E-2</v>
      </c>
      <c r="P29" s="8"/>
      <c r="Q29" s="8">
        <f t="shared" ref="Q29:AG29" si="22">+Q23/Q26</f>
        <v>1.9680555555555555E-2</v>
      </c>
      <c r="R29" s="8">
        <f t="shared" si="22"/>
        <v>4.0530303030303028E-2</v>
      </c>
      <c r="S29" s="8">
        <f t="shared" si="22"/>
        <v>5.040322580645161E-2</v>
      </c>
      <c r="T29" s="8">
        <f t="shared" si="22"/>
        <v>1.1111111111111112E-2</v>
      </c>
      <c r="U29" s="8">
        <f t="shared" si="22"/>
        <v>4.583333333333333E-2</v>
      </c>
      <c r="V29" s="8">
        <f t="shared" si="22"/>
        <v>1.5277777777777777E-2</v>
      </c>
      <c r="W29" s="8">
        <f t="shared" si="22"/>
        <v>3.7634408602150539E-2</v>
      </c>
      <c r="X29" s="8">
        <f t="shared" si="22"/>
        <v>4.7043010752688174E-3</v>
      </c>
      <c r="Y29" s="8">
        <f t="shared" si="22"/>
        <v>1.5277777777777777E-2</v>
      </c>
      <c r="Z29" s="8">
        <f t="shared" si="22"/>
        <v>6.7204301075268818E-3</v>
      </c>
      <c r="AA29" s="8">
        <f t="shared" si="22"/>
        <v>2.2222222222222223E-2</v>
      </c>
      <c r="AB29" s="8">
        <f t="shared" si="22"/>
        <v>1.0752688172043012E-2</v>
      </c>
      <c r="AC29" s="8">
        <f t="shared" si="22"/>
        <v>1.0752688172043012E-2</v>
      </c>
      <c r="AD29" s="8">
        <f t="shared" si="22"/>
        <v>0</v>
      </c>
      <c r="AE29" s="8">
        <f t="shared" si="22"/>
        <v>4.5698924731182797E-2</v>
      </c>
      <c r="AF29" s="8">
        <f t="shared" si="22"/>
        <v>1.9444444444444445E-2</v>
      </c>
      <c r="AG29" s="8">
        <f t="shared" si="22"/>
        <v>2.1505376344086023E-2</v>
      </c>
      <c r="AH29" s="8">
        <f>+AH23/AH26</f>
        <v>2.7777777777777776E-2</v>
      </c>
      <c r="AI29" s="8">
        <f>+AI23/AI26</f>
        <v>2.1505376344086023E-2</v>
      </c>
      <c r="AJ29" s="8">
        <f>+AJ23/AJ26</f>
        <v>1.3440860215053764E-2</v>
      </c>
      <c r="AK29" s="8">
        <f>+AK23/AK26</f>
        <v>5.9722222222222225E-2</v>
      </c>
      <c r="AL29" s="8">
        <f>+AL23/AL26</f>
        <v>1.6666666666666666E-2</v>
      </c>
      <c r="AM29" s="8">
        <f t="shared" ref="AM29" si="23">+AM23/AM26</f>
        <v>1.3440860215053764E-2</v>
      </c>
      <c r="AN29" s="8"/>
      <c r="AO29" s="8"/>
    </row>
    <row r="30" spans="1:41" ht="16.5" customHeight="1">
      <c r="A30" s="497"/>
      <c r="B30" s="54" t="s">
        <v>149</v>
      </c>
      <c r="C30" s="8"/>
      <c r="D30" s="8">
        <f t="shared" ref="D30:I30" si="24">+D24/D26</f>
        <v>0</v>
      </c>
      <c r="E30" s="8">
        <f t="shared" si="24"/>
        <v>0</v>
      </c>
      <c r="F30" s="8">
        <f t="shared" si="24"/>
        <v>1.4784946236559141E-2</v>
      </c>
      <c r="G30" s="8">
        <f t="shared" si="24"/>
        <v>0</v>
      </c>
      <c r="H30" s="8">
        <f t="shared" si="24"/>
        <v>0</v>
      </c>
      <c r="I30" s="8">
        <f t="shared" si="24"/>
        <v>4.1666666666666666E-3</v>
      </c>
      <c r="J30" s="8">
        <f t="shared" ref="J30:O30" si="25">+J24/J26</f>
        <v>0</v>
      </c>
      <c r="K30" s="8">
        <f t="shared" si="25"/>
        <v>0</v>
      </c>
      <c r="L30" s="8">
        <f t="shared" si="25"/>
        <v>0</v>
      </c>
      <c r="M30" s="8">
        <f>+M24/M26</f>
        <v>0</v>
      </c>
      <c r="N30" s="8">
        <f t="shared" si="25"/>
        <v>0</v>
      </c>
      <c r="O30" s="8">
        <f t="shared" si="25"/>
        <v>0</v>
      </c>
      <c r="P30" s="8"/>
      <c r="Q30" s="8">
        <f t="shared" ref="Q30:AG30" si="26">+Q24/Q26</f>
        <v>0</v>
      </c>
      <c r="R30" s="8">
        <f t="shared" si="26"/>
        <v>0</v>
      </c>
      <c r="S30" s="8">
        <f t="shared" si="26"/>
        <v>6.0483870967741934E-3</v>
      </c>
      <c r="T30" s="8">
        <f t="shared" si="26"/>
        <v>0</v>
      </c>
      <c r="U30" s="8">
        <f t="shared" si="26"/>
        <v>2.5000000000000001E-2</v>
      </c>
      <c r="V30" s="8">
        <f t="shared" si="26"/>
        <v>0</v>
      </c>
      <c r="W30" s="8">
        <f t="shared" si="26"/>
        <v>2.0161290322580645E-2</v>
      </c>
      <c r="X30" s="8">
        <f t="shared" si="26"/>
        <v>0</v>
      </c>
      <c r="Y30" s="8">
        <f t="shared" si="26"/>
        <v>8.3333333333333332E-3</v>
      </c>
      <c r="Z30" s="8">
        <f t="shared" si="26"/>
        <v>4.0322580645161289E-3</v>
      </c>
      <c r="AA30" s="8">
        <f t="shared" si="26"/>
        <v>0</v>
      </c>
      <c r="AB30" s="8">
        <f t="shared" si="26"/>
        <v>0</v>
      </c>
      <c r="AC30" s="8">
        <f t="shared" si="26"/>
        <v>0</v>
      </c>
      <c r="AD30" s="8">
        <f t="shared" si="26"/>
        <v>1.488095238095238E-3</v>
      </c>
      <c r="AE30" s="8">
        <f t="shared" si="26"/>
        <v>6.7204301075268823E-4</v>
      </c>
      <c r="AF30" s="8">
        <f t="shared" si="26"/>
        <v>2.638888888888889E-3</v>
      </c>
      <c r="AG30" s="8">
        <f t="shared" si="26"/>
        <v>1.3440860215053765E-3</v>
      </c>
      <c r="AH30" s="8">
        <f>+AH24/AH26</f>
        <v>0</v>
      </c>
      <c r="AI30" s="8">
        <f>+AI24/AI26</f>
        <v>5.3763440860215058E-3</v>
      </c>
      <c r="AJ30" s="8">
        <f>+AJ24/AJ26</f>
        <v>0</v>
      </c>
      <c r="AK30" s="8">
        <f>+AK24/AK26</f>
        <v>0</v>
      </c>
      <c r="AL30" s="8">
        <f>+AL24/AL26</f>
        <v>0</v>
      </c>
      <c r="AM30" s="8">
        <f t="shared" ref="AM30" si="27">+AM24/AM26</f>
        <v>4.0322580645161289E-3</v>
      </c>
      <c r="AN30" s="8"/>
      <c r="AO30" s="8"/>
    </row>
    <row r="31" spans="1:41">
      <c r="A31" s="497"/>
      <c r="B31" s="54" t="s">
        <v>150</v>
      </c>
      <c r="C31" s="8"/>
      <c r="D31" s="8">
        <f t="shared" ref="D31:I31" si="28">+D25/D26</f>
        <v>2.7661290322580644E-2</v>
      </c>
      <c r="E31" s="8">
        <f t="shared" si="28"/>
        <v>4.4642857142857144E-2</v>
      </c>
      <c r="F31" s="8">
        <f t="shared" si="28"/>
        <v>2.4193548387096774E-2</v>
      </c>
      <c r="G31" s="8">
        <f t="shared" si="28"/>
        <v>0</v>
      </c>
      <c r="H31" s="8">
        <f t="shared" si="28"/>
        <v>0</v>
      </c>
      <c r="I31" s="8">
        <f t="shared" si="28"/>
        <v>3.5416666666666666E-2</v>
      </c>
      <c r="J31" s="8">
        <f t="shared" ref="J31:O31" si="29">+J25/J26</f>
        <v>2.4627976190476193E-2</v>
      </c>
      <c r="K31" s="8">
        <f t="shared" si="29"/>
        <v>5.5555555555555558E-3</v>
      </c>
      <c r="L31" s="8">
        <f t="shared" si="29"/>
        <v>0</v>
      </c>
      <c r="M31" s="8">
        <f>+M25/M26</f>
        <v>1.1695906432748537E-2</v>
      </c>
      <c r="N31" s="8">
        <f t="shared" si="29"/>
        <v>4.3103448275862068E-3</v>
      </c>
      <c r="O31" s="8">
        <f t="shared" si="29"/>
        <v>3.784722222222222E-2</v>
      </c>
      <c r="P31" s="8"/>
      <c r="Q31" s="8">
        <f t="shared" ref="Q31:AG31" si="30">+Q25/Q26</f>
        <v>0</v>
      </c>
      <c r="R31" s="8">
        <f t="shared" si="30"/>
        <v>4.9151515151515147E-2</v>
      </c>
      <c r="S31" s="8">
        <f t="shared" si="30"/>
        <v>5.3763440860215055E-2</v>
      </c>
      <c r="T31" s="8">
        <f t="shared" si="30"/>
        <v>3.472222222222222E-3</v>
      </c>
      <c r="U31" s="8">
        <f t="shared" si="30"/>
        <v>1.8055555555555554E-2</v>
      </c>
      <c r="V31" s="8">
        <f t="shared" si="30"/>
        <v>2.7777777777777779E-3</v>
      </c>
      <c r="W31" s="8">
        <f t="shared" si="30"/>
        <v>2.8561827956989246E-2</v>
      </c>
      <c r="X31" s="8">
        <f t="shared" si="30"/>
        <v>3.3602150537634409E-3</v>
      </c>
      <c r="Y31" s="8">
        <f t="shared" si="30"/>
        <v>1.0763888888888889E-2</v>
      </c>
      <c r="Z31" s="8">
        <f t="shared" si="30"/>
        <v>4.0322580645161289E-3</v>
      </c>
      <c r="AA31" s="8">
        <f t="shared" si="30"/>
        <v>9.6111111111111102E-3</v>
      </c>
      <c r="AB31" s="8">
        <f t="shared" si="30"/>
        <v>6.7204301075268823E-4</v>
      </c>
      <c r="AC31" s="8">
        <f t="shared" si="30"/>
        <v>1.0080645161290322E-3</v>
      </c>
      <c r="AD31" s="8">
        <f t="shared" si="30"/>
        <v>1.4657738095238095E-2</v>
      </c>
      <c r="AE31" s="8">
        <f t="shared" si="30"/>
        <v>1.2768817204301076E-2</v>
      </c>
      <c r="AF31" s="8">
        <f t="shared" si="30"/>
        <v>3.9305555555555561E-3</v>
      </c>
      <c r="AG31" s="8">
        <f t="shared" si="30"/>
        <v>1.5026881720430107E-2</v>
      </c>
      <c r="AH31" s="8">
        <f>+AH25/AH26</f>
        <v>1.0416666666666666E-2</v>
      </c>
      <c r="AI31" s="8">
        <f>+AI25/AI26</f>
        <v>1.5120967741935484E-2</v>
      </c>
      <c r="AJ31" s="8">
        <f>+AJ25/AJ26</f>
        <v>1.9260752688172043E-2</v>
      </c>
      <c r="AK31" s="8">
        <f>+AK25/AK26</f>
        <v>6.2500000000000003E-3</v>
      </c>
      <c r="AL31" s="8">
        <f>+AL25/AL26</f>
        <v>0.58819444444444446</v>
      </c>
      <c r="AM31" s="8">
        <f t="shared" ref="AM31" si="31">+AM25/AM26</f>
        <v>1.7473118279569893E-3</v>
      </c>
      <c r="AN31" s="8"/>
      <c r="AO31" s="8"/>
    </row>
    <row r="32" spans="1:41" customFormat="1">
      <c r="A32" s="498"/>
      <c r="B32" s="54" t="s">
        <v>60</v>
      </c>
      <c r="C32" s="9"/>
      <c r="D32" s="9">
        <f t="shared" ref="D32:I32" si="32">SUM(D28:D31)</f>
        <v>0.9995806451612903</v>
      </c>
      <c r="E32" s="9">
        <f t="shared" si="32"/>
        <v>0.99999999999999978</v>
      </c>
      <c r="F32" s="9">
        <f t="shared" si="32"/>
        <v>0.99999999999999989</v>
      </c>
      <c r="G32" s="9">
        <f t="shared" si="32"/>
        <v>1</v>
      </c>
      <c r="H32" s="9">
        <f t="shared" si="32"/>
        <v>1.0000000000000002</v>
      </c>
      <c r="I32" s="9">
        <f t="shared" si="32"/>
        <v>1.0000000000000004</v>
      </c>
      <c r="J32" s="9">
        <f t="shared" ref="J32:O32" si="33">SUM(J28:J31)</f>
        <v>1.0000000000000007</v>
      </c>
      <c r="K32" s="9">
        <f t="shared" si="33"/>
        <v>1</v>
      </c>
      <c r="L32" s="9">
        <f t="shared" si="33"/>
        <v>1</v>
      </c>
      <c r="M32" s="9">
        <f>SUM(M28:M31)</f>
        <v>1</v>
      </c>
      <c r="N32" s="9">
        <f t="shared" si="33"/>
        <v>1</v>
      </c>
      <c r="O32" s="9">
        <f t="shared" si="33"/>
        <v>1</v>
      </c>
      <c r="P32" s="9"/>
      <c r="Q32" s="9">
        <f t="shared" ref="Q32:AE32" si="34">SUM(Q28:Q31)</f>
        <v>1</v>
      </c>
      <c r="R32" s="9">
        <f t="shared" si="34"/>
        <v>1.0304545454545453</v>
      </c>
      <c r="S32" s="9">
        <f t="shared" si="34"/>
        <v>0.99999999999999989</v>
      </c>
      <c r="T32" s="9">
        <f t="shared" si="34"/>
        <v>1</v>
      </c>
      <c r="U32" s="9">
        <f t="shared" si="34"/>
        <v>1</v>
      </c>
      <c r="V32" s="9">
        <f t="shared" si="34"/>
        <v>0.99999999999999944</v>
      </c>
      <c r="W32" s="9">
        <f t="shared" si="34"/>
        <v>1</v>
      </c>
      <c r="X32" s="9">
        <f t="shared" si="34"/>
        <v>1</v>
      </c>
      <c r="Y32" s="9">
        <f t="shared" si="34"/>
        <v>0.99999999999999989</v>
      </c>
      <c r="Z32" s="9">
        <f t="shared" si="34"/>
        <v>0.99999999999999989</v>
      </c>
      <c r="AA32" s="9">
        <f t="shared" si="34"/>
        <v>1</v>
      </c>
      <c r="AB32" s="9">
        <f t="shared" si="34"/>
        <v>1</v>
      </c>
      <c r="AC32" s="9">
        <f t="shared" si="34"/>
        <v>1</v>
      </c>
      <c r="AD32" s="9">
        <f t="shared" si="34"/>
        <v>1.0000000000000004</v>
      </c>
      <c r="AE32" s="9">
        <f t="shared" si="34"/>
        <v>1</v>
      </c>
      <c r="AF32" s="9">
        <f t="shared" ref="AF32:AK32" si="35">SUM(AF28:AF31)</f>
        <v>1</v>
      </c>
      <c r="AG32" s="9">
        <f t="shared" si="35"/>
        <v>1</v>
      </c>
      <c r="AH32" s="9">
        <f t="shared" si="35"/>
        <v>1</v>
      </c>
      <c r="AI32" s="9">
        <f t="shared" si="35"/>
        <v>1</v>
      </c>
      <c r="AJ32" s="9">
        <f t="shared" si="35"/>
        <v>0.99999999999999978</v>
      </c>
      <c r="AK32" s="9">
        <f t="shared" si="35"/>
        <v>1.0000000000000002</v>
      </c>
      <c r="AL32" s="9">
        <f t="shared" ref="AL32" si="36">SUM(AL28:AL31)</f>
        <v>1.01951164874552</v>
      </c>
      <c r="AM32" s="9">
        <f t="shared" ref="AM32" si="37">SUM(AM28:AM31)</f>
        <v>0.99999999999999978</v>
      </c>
      <c r="AN32" s="9"/>
      <c r="AO32" s="9"/>
    </row>
    <row r="33" spans="1:41">
      <c r="A33" s="31" t="s">
        <v>46</v>
      </c>
      <c r="B33" s="29"/>
      <c r="C33" s="32" t="s">
        <v>167</v>
      </c>
      <c r="D33" s="237">
        <v>44197</v>
      </c>
      <c r="E33" s="237">
        <v>44228</v>
      </c>
      <c r="F33" s="237">
        <v>44256</v>
      </c>
      <c r="G33" s="237">
        <v>44287</v>
      </c>
      <c r="H33" s="237">
        <v>44317</v>
      </c>
      <c r="I33" s="237">
        <v>44348</v>
      </c>
      <c r="J33" s="237">
        <v>44378</v>
      </c>
      <c r="K33" s="237">
        <v>44409</v>
      </c>
      <c r="L33" s="237">
        <v>44440</v>
      </c>
      <c r="M33" s="237">
        <v>44470</v>
      </c>
      <c r="N33" s="237">
        <v>44501</v>
      </c>
      <c r="O33" s="237">
        <v>44531</v>
      </c>
      <c r="P33" s="237" t="s">
        <v>229</v>
      </c>
      <c r="Q33" s="237">
        <v>44562</v>
      </c>
      <c r="R33" s="237">
        <v>44593</v>
      </c>
      <c r="S33" s="237">
        <v>44621</v>
      </c>
      <c r="T33" s="237">
        <v>44652</v>
      </c>
      <c r="U33" s="237">
        <v>44682</v>
      </c>
      <c r="V33" s="237">
        <v>44713</v>
      </c>
      <c r="W33" s="237">
        <v>44743</v>
      </c>
      <c r="X33" s="237">
        <v>44774</v>
      </c>
      <c r="Y33" s="237">
        <v>44805</v>
      </c>
      <c r="Z33" s="237">
        <v>44835</v>
      </c>
      <c r="AA33" s="237">
        <v>44866</v>
      </c>
      <c r="AB33" s="237">
        <v>44896</v>
      </c>
      <c r="AC33" s="237">
        <v>44927</v>
      </c>
      <c r="AD33" s="237">
        <v>44958</v>
      </c>
      <c r="AE33" s="237">
        <v>44986</v>
      </c>
      <c r="AF33" s="237">
        <v>45017</v>
      </c>
      <c r="AG33" s="237">
        <v>45047</v>
      </c>
      <c r="AH33" s="237">
        <v>45078</v>
      </c>
      <c r="AI33" s="237">
        <v>45108</v>
      </c>
      <c r="AJ33" s="237">
        <v>45139</v>
      </c>
      <c r="AK33" s="237">
        <v>45170</v>
      </c>
      <c r="AL33" s="237">
        <v>45200</v>
      </c>
      <c r="AM33" s="237">
        <v>45261</v>
      </c>
      <c r="AN33" s="32" t="s">
        <v>311</v>
      </c>
      <c r="AO33" s="32" t="s">
        <v>119</v>
      </c>
    </row>
    <row r="34" spans="1:41" ht="16.5" customHeight="1">
      <c r="A34" s="502" t="s">
        <v>20</v>
      </c>
      <c r="B34" s="51" t="s">
        <v>84</v>
      </c>
      <c r="C34" s="4">
        <v>0.91813333333333313</v>
      </c>
      <c r="D34" s="169">
        <v>0.92911290322580598</v>
      </c>
      <c r="E34" s="169">
        <v>0.94693452380952403</v>
      </c>
      <c r="F34" s="169">
        <v>0.93155913978494598</v>
      </c>
      <c r="G34" s="202">
        <v>1</v>
      </c>
      <c r="H34" s="3">
        <v>0.71079301075268797</v>
      </c>
      <c r="I34" s="3">
        <v>0.93402777777777801</v>
      </c>
      <c r="J34" s="123">
        <v>0.92980654761904802</v>
      </c>
      <c r="K34" s="123">
        <v>0.93391666666666662</v>
      </c>
      <c r="L34" s="159">
        <v>0.94691964285714292</v>
      </c>
      <c r="M34" s="4">
        <v>0.95467836257309946</v>
      </c>
      <c r="N34" s="151">
        <v>0.96048850574712641</v>
      </c>
      <c r="O34" s="169">
        <v>0.9652777777777779</v>
      </c>
      <c r="P34" s="169">
        <v>0.90446194471597707</v>
      </c>
      <c r="Q34" s="169">
        <v>0.9409722222222221</v>
      </c>
      <c r="R34" s="169">
        <v>0.92260606060606054</v>
      </c>
      <c r="S34" s="169">
        <v>0.949260752688172</v>
      </c>
      <c r="T34" s="160">
        <v>0.89826388888888886</v>
      </c>
      <c r="U34" s="160">
        <v>0.82002777777777791</v>
      </c>
      <c r="V34" s="160">
        <v>0.96729166666666699</v>
      </c>
      <c r="W34" s="160">
        <v>0.74170698924731193</v>
      </c>
      <c r="X34" s="160">
        <v>0.86223118279569888</v>
      </c>
      <c r="Y34" s="160">
        <v>0.91597222222222219</v>
      </c>
      <c r="Z34" s="160">
        <v>0.92047043010752683</v>
      </c>
      <c r="AA34" s="160">
        <v>0.9506944444444444</v>
      </c>
      <c r="AB34" s="160">
        <v>0.96404569892473124</v>
      </c>
      <c r="AC34" s="160">
        <v>0.895604838709677</v>
      </c>
      <c r="AD34" s="160">
        <v>0.859375</v>
      </c>
      <c r="AE34" s="160">
        <v>0.91995967741935492</v>
      </c>
      <c r="AF34" s="160">
        <v>0.93263888888888891</v>
      </c>
      <c r="AG34" s="160">
        <v>0.92876344086021501</v>
      </c>
      <c r="AH34" s="160">
        <v>0.89201388888888888</v>
      </c>
      <c r="AI34" s="160">
        <v>0.82284946236559131</v>
      </c>
      <c r="AJ34" s="160">
        <v>0.88702956989247295</v>
      </c>
      <c r="AK34" s="160">
        <v>0.9604166666666667</v>
      </c>
      <c r="AL34" s="160">
        <v>0.95194892473118298</v>
      </c>
      <c r="AM34" s="160">
        <v>0.91122311827957003</v>
      </c>
      <c r="AN34" s="4">
        <f>AVERAGE(AC34:AM34)</f>
        <v>0.90562031606386462</v>
      </c>
      <c r="AO34" s="16">
        <v>0.85</v>
      </c>
    </row>
    <row r="35" spans="1:41">
      <c r="A35" s="503"/>
      <c r="B35" s="51" t="s">
        <v>141</v>
      </c>
      <c r="C35" s="4">
        <v>0.3969333333333333</v>
      </c>
      <c r="D35" s="169">
        <v>0.26409744524491502</v>
      </c>
      <c r="E35" s="169">
        <v>0.34651287047804602</v>
      </c>
      <c r="F35" s="169">
        <v>0.22102787556992001</v>
      </c>
      <c r="G35" s="202">
        <v>0</v>
      </c>
      <c r="H35" s="3">
        <v>0.35033942854981798</v>
      </c>
      <c r="I35" s="3">
        <v>0.30545724907063199</v>
      </c>
      <c r="J35" s="123">
        <v>0.39372309268120897</v>
      </c>
      <c r="K35" s="123">
        <v>0.36358228488147282</v>
      </c>
      <c r="L35" s="159">
        <v>0.28931529237974013</v>
      </c>
      <c r="M35" s="4">
        <v>0.34516079632465541</v>
      </c>
      <c r="N35" s="151">
        <v>0.40839192221391174</v>
      </c>
      <c r="O35" s="169">
        <v>0.30791366906474821</v>
      </c>
      <c r="P35" s="169">
        <v>0.32080196319500426</v>
      </c>
      <c r="Q35" s="169">
        <v>0.25583763837638374</v>
      </c>
      <c r="R35" s="169">
        <v>0.27382907442685406</v>
      </c>
      <c r="S35" s="169">
        <v>0.33982300884955802</v>
      </c>
      <c r="T35" s="161">
        <v>0.32544259760340161</v>
      </c>
      <c r="U35" s="161">
        <v>0.4140950509806578</v>
      </c>
      <c r="V35" s="161">
        <v>0.39197358030009299</v>
      </c>
      <c r="W35" s="161">
        <v>0.29490966420818004</v>
      </c>
      <c r="X35" s="161">
        <v>0.28106001558846455</v>
      </c>
      <c r="Y35" s="161">
        <v>0.25478392721758908</v>
      </c>
      <c r="Z35" s="161">
        <v>0.33828833433114786</v>
      </c>
      <c r="AA35" s="161">
        <v>0.44119795471146822</v>
      </c>
      <c r="AB35" s="161">
        <v>0.23838271174625317</v>
      </c>
      <c r="AC35" s="161">
        <v>0.30238770579142499</v>
      </c>
      <c r="AD35" s="161">
        <v>0.38403463203463201</v>
      </c>
      <c r="AE35" s="161">
        <v>0.44767331433998092</v>
      </c>
      <c r="AF35" s="161">
        <v>0.44381236038719296</v>
      </c>
      <c r="AG35" s="161">
        <v>0.43704775687409553</v>
      </c>
      <c r="AH35" s="161">
        <v>0.47749318801089913</v>
      </c>
      <c r="AI35" s="161">
        <v>0.35770989872590647</v>
      </c>
      <c r="AJ35" s="161">
        <v>0.41215243579059002</v>
      </c>
      <c r="AK35" s="161">
        <v>0.36442516268980474</v>
      </c>
      <c r="AL35" s="161">
        <v>0.40237204376985503</v>
      </c>
      <c r="AM35" s="161">
        <v>0.36993878604616898</v>
      </c>
      <c r="AN35" s="4">
        <f>AVERAGE(AC35:AM35)</f>
        <v>0.3999133894964137</v>
      </c>
      <c r="AO35" s="15">
        <v>0.3</v>
      </c>
    </row>
    <row r="36" spans="1:41">
      <c r="A36" s="503"/>
      <c r="B36" s="51" t="s">
        <v>18</v>
      </c>
      <c r="C36" s="5">
        <v>49.125245098039215</v>
      </c>
      <c r="D36" s="171">
        <v>16.596363636363638</v>
      </c>
      <c r="E36" s="171">
        <v>55.125</v>
      </c>
      <c r="F36" s="171">
        <v>19.14875</v>
      </c>
      <c r="G36" s="196">
        <v>0</v>
      </c>
      <c r="H36" s="5">
        <v>46.317500000000003</v>
      </c>
      <c r="I36" s="5">
        <v>34.236666666666665</v>
      </c>
      <c r="J36" s="122">
        <v>61.502499999999998</v>
      </c>
      <c r="K36" s="122">
        <v>27.164444444444442</v>
      </c>
      <c r="L36" s="94">
        <v>46.025000000000006</v>
      </c>
      <c r="M36" s="5">
        <v>45.077999999999996</v>
      </c>
      <c r="N36" s="150">
        <v>136.505</v>
      </c>
      <c r="O36" s="171">
        <v>107</v>
      </c>
      <c r="P36" s="171">
        <v>53.01027777777778</v>
      </c>
      <c r="Q36" s="171">
        <v>57.776666666666664</v>
      </c>
      <c r="R36" s="171">
        <v>55.579999999999984</v>
      </c>
      <c r="S36" s="171">
        <v>26.666666666666668</v>
      </c>
      <c r="T36" s="150">
        <v>21.048000000000002</v>
      </c>
      <c r="U36" s="150">
        <v>61.122500000000002</v>
      </c>
      <c r="V36" s="150">
        <v>90.99666666666667</v>
      </c>
      <c r="W36" s="150">
        <v>54.24666666666667</v>
      </c>
      <c r="X36" s="150">
        <v>60.1</v>
      </c>
      <c r="Y36" s="150">
        <v>42.0075</v>
      </c>
      <c r="Z36" s="150">
        <v>23.166999999999998</v>
      </c>
      <c r="AA36" s="150">
        <v>100.66666666666667</v>
      </c>
      <c r="AB36" s="150">
        <v>42.745000000000019</v>
      </c>
      <c r="AC36" s="150">
        <v>50.372500000000002</v>
      </c>
      <c r="AD36" s="150">
        <v>24.64222222222222</v>
      </c>
      <c r="AE36" s="150">
        <v>38.301249999999996</v>
      </c>
      <c r="AF36" s="150">
        <v>27.092727272727277</v>
      </c>
      <c r="AG36" s="150">
        <v>50.333333333333336</v>
      </c>
      <c r="AH36" s="150">
        <v>23.589999999999996</v>
      </c>
      <c r="AI36" s="150">
        <v>21.898999999999994</v>
      </c>
      <c r="AJ36" s="150">
        <v>38.857142857142854</v>
      </c>
      <c r="AK36" s="150">
        <v>84</v>
      </c>
      <c r="AL36" s="150">
        <v>35.622499999999995</v>
      </c>
      <c r="AM36" s="150">
        <v>31.349999999999994</v>
      </c>
      <c r="AN36" s="5">
        <f>AVERAGE(AC36:AM36)</f>
        <v>38.732788698675066</v>
      </c>
      <c r="AO36" s="17">
        <v>30</v>
      </c>
    </row>
    <row r="37" spans="1:41">
      <c r="A37" s="504"/>
      <c r="B37" s="51" t="s">
        <v>19</v>
      </c>
      <c r="C37" s="5">
        <v>7.21</v>
      </c>
      <c r="D37" s="171">
        <v>4.3554545454545455</v>
      </c>
      <c r="E37" s="171">
        <v>2.895</v>
      </c>
      <c r="F37" s="171">
        <v>3.6775000000000002</v>
      </c>
      <c r="G37" s="196">
        <v>0</v>
      </c>
      <c r="H37" s="5">
        <v>50.397499999999994</v>
      </c>
      <c r="I37" s="5">
        <v>5.166666666666667</v>
      </c>
      <c r="J37" s="122">
        <v>3.5425</v>
      </c>
      <c r="K37" s="122">
        <v>3.1111111111111112</v>
      </c>
      <c r="L37" s="94">
        <v>1.6675</v>
      </c>
      <c r="M37" s="5">
        <v>4</v>
      </c>
      <c r="N37" s="150">
        <v>0.75</v>
      </c>
      <c r="O37" s="171">
        <v>1</v>
      </c>
      <c r="P37" s="171">
        <v>8.5356064814814818</v>
      </c>
      <c r="Q37" s="171">
        <v>4.333333333333333</v>
      </c>
      <c r="R37" s="171">
        <v>10.526666666666666</v>
      </c>
      <c r="S37" s="171">
        <v>2.0277777777777777</v>
      </c>
      <c r="T37" s="150">
        <v>3.5750000000000002</v>
      </c>
      <c r="U37" s="150">
        <v>5.77</v>
      </c>
      <c r="V37" s="150">
        <v>2.9166666666666665</v>
      </c>
      <c r="W37" s="150">
        <v>18.056666666666668</v>
      </c>
      <c r="X37" s="150">
        <v>33</v>
      </c>
      <c r="Y37" s="150">
        <v>12.5</v>
      </c>
      <c r="Z37" s="150">
        <v>4.117</v>
      </c>
      <c r="AA37" s="150">
        <v>5.166666666666667</v>
      </c>
      <c r="AB37" s="150">
        <v>0.4375</v>
      </c>
      <c r="AC37" s="150">
        <v>12.1675</v>
      </c>
      <c r="AD37" s="150">
        <v>7.833333333333333</v>
      </c>
      <c r="AE37" s="150">
        <v>2.1937500000000001</v>
      </c>
      <c r="AF37" s="150">
        <v>1.9545454545454546</v>
      </c>
      <c r="AG37" s="150">
        <v>3.8333333333333335</v>
      </c>
      <c r="AH37" s="150">
        <v>3.9653846153846151</v>
      </c>
      <c r="AI37" s="150">
        <v>11.8</v>
      </c>
      <c r="AJ37" s="150">
        <v>3.6071428571428572</v>
      </c>
      <c r="AK37" s="150">
        <v>4.5</v>
      </c>
      <c r="AL37" s="150">
        <v>0.78125</v>
      </c>
      <c r="AM37" s="150">
        <v>5.1937499999999996</v>
      </c>
      <c r="AN37" s="5">
        <f>AVERAGE(AC37:AM37)</f>
        <v>5.2572717812490533</v>
      </c>
      <c r="AO37" s="17">
        <v>4</v>
      </c>
    </row>
    <row r="38" spans="1:41" ht="15.75" customHeight="1">
      <c r="A38" s="14"/>
      <c r="B38" s="13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 s="13"/>
    </row>
    <row r="39" spans="1:41">
      <c r="A39" s="499" t="s">
        <v>52</v>
      </c>
      <c r="B39" s="53" t="s">
        <v>142</v>
      </c>
      <c r="C39" s="12"/>
      <c r="D39" s="12">
        <v>0</v>
      </c>
      <c r="E39" s="12">
        <v>24.08</v>
      </c>
      <c r="F39" s="12">
        <v>18.5</v>
      </c>
      <c r="G39" s="12">
        <v>0</v>
      </c>
      <c r="H39" s="12">
        <v>12</v>
      </c>
      <c r="I39" s="12">
        <v>16.5</v>
      </c>
      <c r="J39" s="12">
        <v>30</v>
      </c>
      <c r="K39" s="12">
        <v>19.579999999999998</v>
      </c>
      <c r="L39" s="12">
        <v>29</v>
      </c>
      <c r="M39" s="12">
        <v>11</v>
      </c>
      <c r="N39" s="12">
        <v>26</v>
      </c>
      <c r="O39" s="12">
        <v>23</v>
      </c>
      <c r="P39" s="12"/>
      <c r="Q39" s="12">
        <v>29.5</v>
      </c>
      <c r="R39" s="12">
        <v>19.5</v>
      </c>
      <c r="S39" s="12">
        <v>19.5</v>
      </c>
      <c r="T39" s="12">
        <v>13</v>
      </c>
      <c r="U39" s="12">
        <v>10</v>
      </c>
      <c r="V39" s="12">
        <v>8</v>
      </c>
      <c r="W39" s="12">
        <v>10</v>
      </c>
      <c r="X39" s="12">
        <v>3.5</v>
      </c>
      <c r="Y39" s="12">
        <v>0</v>
      </c>
      <c r="Z39" s="12">
        <v>16</v>
      </c>
      <c r="AA39" s="12">
        <v>20</v>
      </c>
      <c r="AB39" s="12">
        <v>23</v>
      </c>
      <c r="AC39" s="12">
        <v>19</v>
      </c>
      <c r="AD39" s="12">
        <v>12</v>
      </c>
      <c r="AE39" s="12">
        <v>41</v>
      </c>
      <c r="AF39" s="12">
        <v>21</v>
      </c>
      <c r="AG39" s="12">
        <v>15</v>
      </c>
      <c r="AH39" s="12">
        <v>26.2</v>
      </c>
      <c r="AI39" s="12">
        <v>12</v>
      </c>
      <c r="AJ39" s="12">
        <v>18.5</v>
      </c>
      <c r="AK39" s="12">
        <v>13</v>
      </c>
      <c r="AL39" s="12">
        <v>18</v>
      </c>
      <c r="AM39" s="12">
        <v>19</v>
      </c>
      <c r="AN39" s="12"/>
      <c r="AO39" s="12"/>
    </row>
    <row r="40" spans="1:41">
      <c r="A40" s="500"/>
      <c r="B40" s="53" t="s">
        <v>143</v>
      </c>
      <c r="C40" s="12"/>
      <c r="D40" s="12">
        <v>50</v>
      </c>
      <c r="E40" s="12">
        <v>0</v>
      </c>
      <c r="F40" s="12">
        <v>3</v>
      </c>
      <c r="G40" s="12">
        <v>0</v>
      </c>
      <c r="H40" s="12">
        <v>1.5</v>
      </c>
      <c r="I40" s="12">
        <v>0</v>
      </c>
      <c r="J40" s="12">
        <v>3</v>
      </c>
      <c r="K40" s="12">
        <v>0</v>
      </c>
      <c r="L40" s="12">
        <v>0</v>
      </c>
      <c r="M40" s="12">
        <v>0</v>
      </c>
      <c r="N40" s="12">
        <v>0</v>
      </c>
      <c r="O40" s="12">
        <v>0</v>
      </c>
      <c r="P40" s="12"/>
      <c r="Q40" s="12">
        <v>0</v>
      </c>
      <c r="R40" s="12">
        <v>0</v>
      </c>
      <c r="S40" s="12">
        <v>8.25</v>
      </c>
      <c r="T40" s="12">
        <v>24.5</v>
      </c>
      <c r="U40" s="12">
        <v>96.5</v>
      </c>
      <c r="V40" s="12">
        <v>6.8</v>
      </c>
      <c r="W40" s="12">
        <v>128</v>
      </c>
      <c r="X40" s="12">
        <v>0</v>
      </c>
      <c r="Y40" s="12">
        <v>10.5</v>
      </c>
      <c r="Z40" s="12">
        <v>2</v>
      </c>
      <c r="AA40" s="12">
        <v>0</v>
      </c>
      <c r="AB40" s="12">
        <v>2</v>
      </c>
      <c r="AC40" s="12">
        <v>10</v>
      </c>
      <c r="AD40" s="12">
        <v>12</v>
      </c>
      <c r="AE40" s="12">
        <v>1</v>
      </c>
      <c r="AF40" s="12">
        <v>6</v>
      </c>
      <c r="AG40" s="12">
        <v>15</v>
      </c>
      <c r="AH40" s="12">
        <v>0</v>
      </c>
      <c r="AI40" s="12">
        <v>1.8</v>
      </c>
      <c r="AJ40" s="12">
        <v>40.299999999999997</v>
      </c>
      <c r="AK40" s="12">
        <v>2</v>
      </c>
      <c r="AL40" s="12">
        <v>11.5</v>
      </c>
      <c r="AM40" s="12">
        <v>5.5</v>
      </c>
      <c r="AN40" s="12"/>
      <c r="AO40" s="12"/>
    </row>
    <row r="41" spans="1:41">
      <c r="A41" s="500"/>
      <c r="B41" s="53" t="s">
        <v>144</v>
      </c>
      <c r="C41" s="12"/>
      <c r="D41" s="12">
        <v>169</v>
      </c>
      <c r="E41" s="12">
        <v>11.58</v>
      </c>
      <c r="F41" s="12">
        <v>29.42</v>
      </c>
      <c r="G41" s="12">
        <v>0</v>
      </c>
      <c r="H41" s="12">
        <v>201.58999999999997</v>
      </c>
      <c r="I41" s="12">
        <v>31</v>
      </c>
      <c r="J41" s="12">
        <v>14.17</v>
      </c>
      <c r="K41" s="12">
        <v>28</v>
      </c>
      <c r="L41" s="12">
        <v>6.67</v>
      </c>
      <c r="M41" s="12">
        <v>20</v>
      </c>
      <c r="N41" s="12">
        <v>1.5</v>
      </c>
      <c r="O41" s="12">
        <v>2</v>
      </c>
      <c r="P41" s="12"/>
      <c r="Q41" s="12">
        <v>13</v>
      </c>
      <c r="R41" s="12">
        <v>31.58</v>
      </c>
      <c r="S41" s="12">
        <v>10</v>
      </c>
      <c r="T41" s="12">
        <v>35.75</v>
      </c>
      <c r="U41" s="12">
        <v>23.08</v>
      </c>
      <c r="V41" s="12">
        <v>8.75</v>
      </c>
      <c r="W41" s="12">
        <v>54.17</v>
      </c>
      <c r="X41" s="12">
        <v>99</v>
      </c>
      <c r="Y41" s="12">
        <v>50</v>
      </c>
      <c r="Z41" s="12">
        <v>41.17</v>
      </c>
      <c r="AA41" s="12">
        <v>15.5</v>
      </c>
      <c r="AB41" s="12">
        <v>1.75</v>
      </c>
      <c r="AC41" s="12">
        <v>48.67</v>
      </c>
      <c r="AD41" s="12">
        <v>70.5</v>
      </c>
      <c r="AE41" s="12">
        <v>17.55</v>
      </c>
      <c r="AF41" s="12">
        <v>21.5</v>
      </c>
      <c r="AG41" s="12">
        <v>23</v>
      </c>
      <c r="AH41" s="12">
        <v>51.55</v>
      </c>
      <c r="AI41" s="12">
        <v>118</v>
      </c>
      <c r="AJ41" s="12">
        <v>25.25</v>
      </c>
      <c r="AK41" s="12">
        <v>13.5</v>
      </c>
      <c r="AL41" s="12">
        <v>6.25</v>
      </c>
      <c r="AM41" s="12">
        <v>41.55</v>
      </c>
      <c r="AN41" s="12"/>
      <c r="AO41" s="12"/>
    </row>
    <row r="42" spans="1:41" customFormat="1">
      <c r="A42" s="500"/>
      <c r="B42" s="53" t="s">
        <v>145</v>
      </c>
      <c r="C42" s="12"/>
      <c r="D42" s="12">
        <v>744</v>
      </c>
      <c r="E42" s="12">
        <v>672</v>
      </c>
      <c r="F42" s="12">
        <v>744</v>
      </c>
      <c r="G42" s="12">
        <v>720</v>
      </c>
      <c r="H42" s="12">
        <v>744</v>
      </c>
      <c r="I42" s="12">
        <v>720</v>
      </c>
      <c r="J42" s="12">
        <v>672</v>
      </c>
      <c r="K42" s="12">
        <v>720</v>
      </c>
      <c r="L42" s="12">
        <v>672</v>
      </c>
      <c r="M42" s="12">
        <v>684</v>
      </c>
      <c r="N42" s="12">
        <v>696</v>
      </c>
      <c r="O42" s="12">
        <v>720</v>
      </c>
      <c r="P42" s="12"/>
      <c r="Q42" s="12">
        <v>720</v>
      </c>
      <c r="R42" s="12">
        <v>660</v>
      </c>
      <c r="S42" s="12">
        <v>744</v>
      </c>
      <c r="T42" s="12">
        <v>720</v>
      </c>
      <c r="U42" s="12">
        <v>720</v>
      </c>
      <c r="V42" s="12">
        <v>720</v>
      </c>
      <c r="W42" s="12">
        <v>744</v>
      </c>
      <c r="X42" s="12">
        <v>744</v>
      </c>
      <c r="Y42" s="12">
        <v>720</v>
      </c>
      <c r="Z42" s="12">
        <v>744</v>
      </c>
      <c r="AA42" s="12">
        <v>720</v>
      </c>
      <c r="AB42" s="12">
        <v>744</v>
      </c>
      <c r="AC42" s="12">
        <v>744</v>
      </c>
      <c r="AD42" s="12">
        <v>672</v>
      </c>
      <c r="AE42" s="12">
        <v>744</v>
      </c>
      <c r="AF42" s="12">
        <v>720</v>
      </c>
      <c r="AG42" s="12">
        <v>744</v>
      </c>
      <c r="AH42" s="12">
        <v>720</v>
      </c>
      <c r="AI42" s="12">
        <v>744</v>
      </c>
      <c r="AJ42" s="12">
        <v>744</v>
      </c>
      <c r="AK42" s="12">
        <v>720</v>
      </c>
      <c r="AL42" s="12">
        <v>720</v>
      </c>
      <c r="AM42" s="12">
        <v>744</v>
      </c>
      <c r="AN42" s="12"/>
      <c r="AO42" s="12"/>
    </row>
    <row r="43" spans="1:41">
      <c r="A43" s="501"/>
      <c r="B43" s="53" t="s">
        <v>146</v>
      </c>
      <c r="C43" s="12"/>
      <c r="D43" s="173">
        <v>182.56</v>
      </c>
      <c r="E43" s="173">
        <v>220.5</v>
      </c>
      <c r="F43" s="173">
        <v>153.19</v>
      </c>
      <c r="G43" s="12">
        <v>0</v>
      </c>
      <c r="H43" s="12">
        <v>185.27</v>
      </c>
      <c r="I43" s="12">
        <v>205.42</v>
      </c>
      <c r="J43" s="119">
        <v>246.01</v>
      </c>
      <c r="K43" s="119">
        <v>244.47999999999996</v>
      </c>
      <c r="L43">
        <v>184.10000000000002</v>
      </c>
      <c r="M43" s="12">
        <v>225.39</v>
      </c>
      <c r="N43" s="119">
        <v>273.01</v>
      </c>
      <c r="O43" s="173">
        <v>214</v>
      </c>
      <c r="P43" s="173"/>
      <c r="Q43" s="173">
        <v>173.32999999999998</v>
      </c>
      <c r="R43" s="173">
        <v>166.73999999999995</v>
      </c>
      <c r="S43" s="173">
        <v>240</v>
      </c>
      <c r="T43" s="164">
        <v>210.48000000000002</v>
      </c>
      <c r="U43" s="164">
        <v>244.49</v>
      </c>
      <c r="V43" s="164">
        <v>272.99</v>
      </c>
      <c r="W43" s="164">
        <v>162.74</v>
      </c>
      <c r="X43" s="164">
        <v>180.3</v>
      </c>
      <c r="Y43" s="164">
        <v>168.03</v>
      </c>
      <c r="Z43" s="164">
        <v>231.67</v>
      </c>
      <c r="AA43" s="164">
        <v>302</v>
      </c>
      <c r="AB43" s="164">
        <v>170.98000000000008</v>
      </c>
      <c r="AC43" s="164">
        <v>201.49</v>
      </c>
      <c r="AD43" s="164">
        <v>221</v>
      </c>
      <c r="AE43" s="164">
        <v>306.40999999999997</v>
      </c>
      <c r="AF43" s="164">
        <v>298.02000000000004</v>
      </c>
      <c r="AG43" s="164">
        <v>302</v>
      </c>
      <c r="AH43" s="164">
        <v>306.66999999999996</v>
      </c>
      <c r="AI43" s="164">
        <v>218.98999999999995</v>
      </c>
      <c r="AJ43" s="164">
        <v>272.3</v>
      </c>
      <c r="AK43" s="164">
        <v>252</v>
      </c>
      <c r="AL43" s="164">
        <v>284.26</v>
      </c>
      <c r="AM43" s="164">
        <v>250.8</v>
      </c>
      <c r="AN43" s="12"/>
      <c r="AO43" s="12"/>
    </row>
    <row r="44" spans="1:41" ht="16.5" customHeight="1">
      <c r="A44" s="496" t="s">
        <v>162</v>
      </c>
      <c r="B44" s="54" t="s">
        <v>147</v>
      </c>
      <c r="C44" s="8"/>
      <c r="D44" s="8">
        <f t="shared" ref="D44:O44" si="38">D34</f>
        <v>0.92911290322580598</v>
      </c>
      <c r="E44" s="8">
        <f t="shared" si="38"/>
        <v>0.94693452380952403</v>
      </c>
      <c r="F44" s="8">
        <f t="shared" si="38"/>
        <v>0.93155913978494598</v>
      </c>
      <c r="G44" s="8">
        <f t="shared" si="38"/>
        <v>1</v>
      </c>
      <c r="H44" s="8">
        <f t="shared" si="38"/>
        <v>0.71079301075268797</v>
      </c>
      <c r="I44" s="8">
        <f t="shared" si="38"/>
        <v>0.93402777777777801</v>
      </c>
      <c r="J44" s="8">
        <f t="shared" si="38"/>
        <v>0.92980654761904802</v>
      </c>
      <c r="K44" s="8">
        <f t="shared" si="38"/>
        <v>0.93391666666666662</v>
      </c>
      <c r="L44" s="8">
        <f t="shared" si="38"/>
        <v>0.94691964285714292</v>
      </c>
      <c r="M44" s="8">
        <f>M34</f>
        <v>0.95467836257309946</v>
      </c>
      <c r="N44" s="8">
        <f t="shared" si="38"/>
        <v>0.96048850574712641</v>
      </c>
      <c r="O44" s="8">
        <f t="shared" si="38"/>
        <v>0.9652777777777779</v>
      </c>
      <c r="P44" s="8"/>
      <c r="Q44" s="8">
        <f>Q34</f>
        <v>0.9409722222222221</v>
      </c>
      <c r="R44" s="8">
        <f>R34</f>
        <v>0.92260606060606054</v>
      </c>
      <c r="S44" s="8">
        <f>S34</f>
        <v>0.949260752688172</v>
      </c>
      <c r="T44" s="8">
        <f t="shared" ref="T44:AG44" si="39">+T34</f>
        <v>0.89826388888888886</v>
      </c>
      <c r="U44" s="8">
        <f t="shared" si="39"/>
        <v>0.82002777777777791</v>
      </c>
      <c r="V44" s="8">
        <f t="shared" si="39"/>
        <v>0.96729166666666699</v>
      </c>
      <c r="W44" s="8">
        <f t="shared" si="39"/>
        <v>0.74170698924731193</v>
      </c>
      <c r="X44" s="8">
        <f t="shared" si="39"/>
        <v>0.86223118279569888</v>
      </c>
      <c r="Y44" s="8">
        <f t="shared" si="39"/>
        <v>0.91597222222222219</v>
      </c>
      <c r="Z44" s="8">
        <f t="shared" si="39"/>
        <v>0.92047043010752683</v>
      </c>
      <c r="AA44" s="8">
        <f t="shared" si="39"/>
        <v>0.9506944444444444</v>
      </c>
      <c r="AB44" s="8">
        <f t="shared" si="39"/>
        <v>0.96404569892473124</v>
      </c>
      <c r="AC44" s="8">
        <f t="shared" si="39"/>
        <v>0.895604838709677</v>
      </c>
      <c r="AD44" s="8">
        <f t="shared" si="39"/>
        <v>0.859375</v>
      </c>
      <c r="AE44" s="8">
        <f t="shared" si="39"/>
        <v>0.91995967741935492</v>
      </c>
      <c r="AF44" s="8">
        <f t="shared" si="39"/>
        <v>0.93263888888888891</v>
      </c>
      <c r="AG44" s="8">
        <f t="shared" si="39"/>
        <v>0.92876344086021501</v>
      </c>
      <c r="AH44" s="8">
        <f>+AH34</f>
        <v>0.89201388888888888</v>
      </c>
      <c r="AI44" s="8">
        <f>+AI34</f>
        <v>0.82284946236559131</v>
      </c>
      <c r="AJ44" s="8">
        <f>+AJ34</f>
        <v>0.88702956989247295</v>
      </c>
      <c r="AK44" s="8">
        <f>+AK34</f>
        <v>0.9604166666666667</v>
      </c>
      <c r="AL44" s="8">
        <f>+AL34</f>
        <v>0.95194892473118298</v>
      </c>
      <c r="AM44" s="8">
        <f t="shared" ref="AM44" si="40">+AM34</f>
        <v>0.91122311827957003</v>
      </c>
      <c r="AN44" s="8"/>
      <c r="AO44" s="8"/>
    </row>
    <row r="45" spans="1:41">
      <c r="A45" s="497"/>
      <c r="B45" s="54" t="s">
        <v>148</v>
      </c>
      <c r="C45" s="8"/>
      <c r="D45" s="8">
        <f t="shared" ref="D45:J45" si="41">+D39/D42</f>
        <v>0</v>
      </c>
      <c r="E45" s="8">
        <f t="shared" si="41"/>
        <v>3.5833333333333328E-2</v>
      </c>
      <c r="F45" s="8">
        <f t="shared" si="41"/>
        <v>2.4865591397849461E-2</v>
      </c>
      <c r="G45" s="8">
        <f t="shared" si="41"/>
        <v>0</v>
      </c>
      <c r="H45" s="8">
        <f t="shared" si="41"/>
        <v>1.6129032258064516E-2</v>
      </c>
      <c r="I45" s="8">
        <f t="shared" si="41"/>
        <v>2.2916666666666665E-2</v>
      </c>
      <c r="J45" s="8">
        <f t="shared" si="41"/>
        <v>4.4642857142857144E-2</v>
      </c>
      <c r="K45" s="8">
        <f>+K39/K42</f>
        <v>2.7194444444444441E-2</v>
      </c>
      <c r="L45" s="8">
        <f>+L39/L42</f>
        <v>4.3154761904761904E-2</v>
      </c>
      <c r="M45" s="8">
        <f>+M39/M42</f>
        <v>1.6081871345029239E-2</v>
      </c>
      <c r="N45" s="8">
        <f>+N39/N42</f>
        <v>3.7356321839080463E-2</v>
      </c>
      <c r="O45" s="8">
        <f>+O39/O42</f>
        <v>3.1944444444444442E-2</v>
      </c>
      <c r="P45" s="8"/>
      <c r="Q45" s="8">
        <f t="shared" ref="Q45:AG45" si="42">+Q39/Q42</f>
        <v>4.0972222222222222E-2</v>
      </c>
      <c r="R45" s="8">
        <f t="shared" si="42"/>
        <v>2.9545454545454545E-2</v>
      </c>
      <c r="S45" s="8">
        <f t="shared" si="42"/>
        <v>2.620967741935484E-2</v>
      </c>
      <c r="T45" s="8">
        <f t="shared" si="42"/>
        <v>1.8055555555555554E-2</v>
      </c>
      <c r="U45" s="8">
        <f t="shared" si="42"/>
        <v>1.3888888888888888E-2</v>
      </c>
      <c r="V45" s="8">
        <f t="shared" si="42"/>
        <v>1.1111111111111112E-2</v>
      </c>
      <c r="W45" s="8">
        <f t="shared" si="42"/>
        <v>1.3440860215053764E-2</v>
      </c>
      <c r="X45" s="8">
        <f t="shared" si="42"/>
        <v>4.7043010752688174E-3</v>
      </c>
      <c r="Y45" s="8">
        <f t="shared" si="42"/>
        <v>0</v>
      </c>
      <c r="Z45" s="8">
        <f t="shared" si="42"/>
        <v>2.1505376344086023E-2</v>
      </c>
      <c r="AA45" s="8">
        <f t="shared" si="42"/>
        <v>2.7777777777777776E-2</v>
      </c>
      <c r="AB45" s="8">
        <f t="shared" si="42"/>
        <v>3.0913978494623656E-2</v>
      </c>
      <c r="AC45" s="8">
        <f t="shared" si="42"/>
        <v>2.5537634408602152E-2</v>
      </c>
      <c r="AD45" s="8">
        <f t="shared" si="42"/>
        <v>1.7857142857142856E-2</v>
      </c>
      <c r="AE45" s="8">
        <f t="shared" si="42"/>
        <v>5.510752688172043E-2</v>
      </c>
      <c r="AF45" s="8">
        <f t="shared" si="42"/>
        <v>2.9166666666666667E-2</v>
      </c>
      <c r="AG45" s="8">
        <f t="shared" si="42"/>
        <v>2.0161290322580645E-2</v>
      </c>
      <c r="AH45" s="8">
        <f>+AH39/AH42</f>
        <v>3.6388888888888887E-2</v>
      </c>
      <c r="AI45" s="8">
        <f>+AI39/AI42</f>
        <v>1.6129032258064516E-2</v>
      </c>
      <c r="AJ45" s="8">
        <f>+AJ39/AJ42</f>
        <v>2.4865591397849461E-2</v>
      </c>
      <c r="AK45" s="8">
        <f>+AK39/AK42</f>
        <v>1.8055555555555554E-2</v>
      </c>
      <c r="AL45" s="8">
        <f>+AL39/AL42</f>
        <v>2.5000000000000001E-2</v>
      </c>
      <c r="AM45" s="8">
        <f t="shared" ref="AM45" si="43">+AM39/AM42</f>
        <v>2.5537634408602152E-2</v>
      </c>
      <c r="AN45" s="8"/>
      <c r="AO45" s="8"/>
    </row>
    <row r="46" spans="1:41">
      <c r="A46" s="497"/>
      <c r="B46" s="54" t="s">
        <v>149</v>
      </c>
      <c r="C46" s="8"/>
      <c r="D46" s="8">
        <f t="shared" ref="D46:J46" si="44">+D40/D42</f>
        <v>6.7204301075268813E-2</v>
      </c>
      <c r="E46" s="8">
        <f t="shared" si="44"/>
        <v>0</v>
      </c>
      <c r="F46" s="8">
        <f t="shared" si="44"/>
        <v>4.0322580645161289E-3</v>
      </c>
      <c r="G46" s="8">
        <f t="shared" si="44"/>
        <v>0</v>
      </c>
      <c r="H46" s="8">
        <f t="shared" si="44"/>
        <v>2.0161290322580645E-3</v>
      </c>
      <c r="I46" s="8">
        <f t="shared" si="44"/>
        <v>0</v>
      </c>
      <c r="J46" s="8">
        <f t="shared" si="44"/>
        <v>4.464285714285714E-3</v>
      </c>
      <c r="K46" s="8">
        <f>+K40/K42</f>
        <v>0</v>
      </c>
      <c r="L46" s="8">
        <f>+L40/L42</f>
        <v>0</v>
      </c>
      <c r="M46" s="8">
        <f>+M40/M42</f>
        <v>0</v>
      </c>
      <c r="N46" s="8">
        <f>+N40/N42</f>
        <v>0</v>
      </c>
      <c r="O46" s="8">
        <f>+O40/O42</f>
        <v>0</v>
      </c>
      <c r="P46" s="8"/>
      <c r="Q46" s="8">
        <f t="shared" ref="Q46:AG46" si="45">+Q40/Q42</f>
        <v>0</v>
      </c>
      <c r="R46" s="8">
        <f t="shared" si="45"/>
        <v>0</v>
      </c>
      <c r="S46" s="8">
        <f t="shared" si="45"/>
        <v>1.1088709677419355E-2</v>
      </c>
      <c r="T46" s="8">
        <f t="shared" si="45"/>
        <v>3.4027777777777775E-2</v>
      </c>
      <c r="U46" s="8">
        <f t="shared" si="45"/>
        <v>0.13402777777777777</v>
      </c>
      <c r="V46" s="8">
        <f t="shared" si="45"/>
        <v>9.4444444444444445E-3</v>
      </c>
      <c r="W46" s="8">
        <f t="shared" si="45"/>
        <v>0.17204301075268819</v>
      </c>
      <c r="X46" s="8">
        <f t="shared" si="45"/>
        <v>0</v>
      </c>
      <c r="Y46" s="8">
        <f t="shared" si="45"/>
        <v>1.4583333333333334E-2</v>
      </c>
      <c r="Z46" s="8">
        <f t="shared" si="45"/>
        <v>2.6881720430107529E-3</v>
      </c>
      <c r="AA46" s="8">
        <f t="shared" si="45"/>
        <v>0</v>
      </c>
      <c r="AB46" s="8">
        <f t="shared" si="45"/>
        <v>2.6881720430107529E-3</v>
      </c>
      <c r="AC46" s="8">
        <f t="shared" si="45"/>
        <v>1.3440860215053764E-2</v>
      </c>
      <c r="AD46" s="8">
        <f t="shared" si="45"/>
        <v>1.7857142857142856E-2</v>
      </c>
      <c r="AE46" s="8">
        <f t="shared" si="45"/>
        <v>1.3440860215053765E-3</v>
      </c>
      <c r="AF46" s="8">
        <f t="shared" si="45"/>
        <v>8.3333333333333332E-3</v>
      </c>
      <c r="AG46" s="8">
        <f t="shared" si="45"/>
        <v>2.0161290322580645E-2</v>
      </c>
      <c r="AH46" s="8">
        <f>+AH40/AH42</f>
        <v>0</v>
      </c>
      <c r="AI46" s="8">
        <f>+AI40/AI42</f>
        <v>2.4193548387096775E-3</v>
      </c>
      <c r="AJ46" s="8">
        <f>+AJ40/AJ42</f>
        <v>5.4166666666666662E-2</v>
      </c>
      <c r="AK46" s="8">
        <f>+AK40/AK42</f>
        <v>2.7777777777777779E-3</v>
      </c>
      <c r="AL46" s="8">
        <f>+AL40/AL42</f>
        <v>1.5972222222222221E-2</v>
      </c>
      <c r="AM46" s="8">
        <f t="shared" ref="AM46" si="46">+AM40/AM42</f>
        <v>7.3924731182795703E-3</v>
      </c>
      <c r="AN46" s="8"/>
      <c r="AO46" s="8"/>
    </row>
    <row r="47" spans="1:41">
      <c r="A47" s="497"/>
      <c r="B47" s="54" t="s">
        <v>150</v>
      </c>
      <c r="C47" s="8"/>
      <c r="D47" s="8">
        <f t="shared" ref="D47:J47" si="47">+D41/D42</f>
        <v>0.22715053763440859</v>
      </c>
      <c r="E47" s="8">
        <f t="shared" si="47"/>
        <v>1.7232142857142856E-2</v>
      </c>
      <c r="F47" s="8">
        <f t="shared" si="47"/>
        <v>3.9543010752688172E-2</v>
      </c>
      <c r="G47" s="8">
        <f t="shared" si="47"/>
        <v>0</v>
      </c>
      <c r="H47" s="8">
        <f t="shared" si="47"/>
        <v>0.2709543010752688</v>
      </c>
      <c r="I47" s="8">
        <f t="shared" si="47"/>
        <v>4.3055555555555555E-2</v>
      </c>
      <c r="J47" s="8">
        <f t="shared" si="47"/>
        <v>2.1086309523809525E-2</v>
      </c>
      <c r="K47" s="8">
        <f>+K41/K42</f>
        <v>3.888888888888889E-2</v>
      </c>
      <c r="L47" s="8">
        <f>+L41/L42</f>
        <v>9.9255952380952386E-3</v>
      </c>
      <c r="M47" s="8">
        <f>+M41/M42</f>
        <v>2.9239766081871343E-2</v>
      </c>
      <c r="N47" s="8">
        <f>+N41/N42</f>
        <v>2.1551724137931034E-3</v>
      </c>
      <c r="O47" s="8">
        <f>+O41/O42</f>
        <v>2.7777777777777779E-3</v>
      </c>
      <c r="P47" s="8"/>
      <c r="Q47" s="8">
        <f t="shared" ref="Q47:AG47" si="48">+Q41/Q42</f>
        <v>1.8055555555555554E-2</v>
      </c>
      <c r="R47" s="8">
        <f t="shared" si="48"/>
        <v>4.7848484848484849E-2</v>
      </c>
      <c r="S47" s="8">
        <f t="shared" si="48"/>
        <v>1.3440860215053764E-2</v>
      </c>
      <c r="T47" s="8">
        <f t="shared" si="48"/>
        <v>4.9652777777777775E-2</v>
      </c>
      <c r="U47" s="8">
        <f t="shared" si="48"/>
        <v>3.2055555555555552E-2</v>
      </c>
      <c r="V47" s="8">
        <f t="shared" si="48"/>
        <v>1.2152777777777778E-2</v>
      </c>
      <c r="W47" s="8">
        <f t="shared" si="48"/>
        <v>7.2809139784946242E-2</v>
      </c>
      <c r="X47" s="8">
        <f t="shared" si="48"/>
        <v>0.13306451612903225</v>
      </c>
      <c r="Y47" s="8">
        <f t="shared" si="48"/>
        <v>6.9444444444444448E-2</v>
      </c>
      <c r="Z47" s="8">
        <f t="shared" si="48"/>
        <v>5.5336021505376344E-2</v>
      </c>
      <c r="AA47" s="8">
        <f t="shared" si="48"/>
        <v>2.1527777777777778E-2</v>
      </c>
      <c r="AB47" s="8">
        <f t="shared" si="48"/>
        <v>2.3521505376344087E-3</v>
      </c>
      <c r="AC47" s="8">
        <f t="shared" si="48"/>
        <v>6.5416666666666665E-2</v>
      </c>
      <c r="AD47" s="8">
        <f t="shared" si="48"/>
        <v>0.10491071428571429</v>
      </c>
      <c r="AE47" s="8">
        <f t="shared" si="48"/>
        <v>2.3588709677419356E-2</v>
      </c>
      <c r="AF47" s="8">
        <f t="shared" si="48"/>
        <v>2.9861111111111113E-2</v>
      </c>
      <c r="AG47" s="8">
        <f t="shared" si="48"/>
        <v>3.0913978494623656E-2</v>
      </c>
      <c r="AH47" s="8">
        <f>+AH41/AH42</f>
        <v>7.1597222222222215E-2</v>
      </c>
      <c r="AI47" s="8">
        <f>+AI41/AI42</f>
        <v>0.15860215053763441</v>
      </c>
      <c r="AJ47" s="8">
        <f>+AJ41/AJ42</f>
        <v>3.393817204301075E-2</v>
      </c>
      <c r="AK47" s="8">
        <f>+AK41/AK42</f>
        <v>1.8749999999999999E-2</v>
      </c>
      <c r="AL47" s="8">
        <f>+AL41/AL42</f>
        <v>8.6805555555555559E-3</v>
      </c>
      <c r="AM47" s="8">
        <f t="shared" ref="AM47" si="49">+AM41/AM42</f>
        <v>5.5846774193548381E-2</v>
      </c>
      <c r="AN47" s="8"/>
      <c r="AO47" s="8"/>
    </row>
    <row r="48" spans="1:41" customFormat="1" ht="15" customHeight="1">
      <c r="A48" s="498"/>
      <c r="B48" s="54" t="s">
        <v>60</v>
      </c>
      <c r="C48" s="9"/>
      <c r="D48" s="9">
        <f>SUM(D44:D47)</f>
        <v>1.2234677419354834</v>
      </c>
      <c r="E48" s="9">
        <f t="shared" ref="E48:J48" si="50">SUM(E44:E47)</f>
        <v>1.0000000000000002</v>
      </c>
      <c r="F48" s="9">
        <f t="shared" si="50"/>
        <v>0.99999999999999978</v>
      </c>
      <c r="G48" s="9">
        <f t="shared" si="50"/>
        <v>1</v>
      </c>
      <c r="H48" s="9">
        <f t="shared" si="50"/>
        <v>0.99989247311827945</v>
      </c>
      <c r="I48" s="9">
        <f t="shared" si="50"/>
        <v>1.0000000000000002</v>
      </c>
      <c r="J48" s="9">
        <f t="shared" si="50"/>
        <v>1.0000000000000004</v>
      </c>
      <c r="K48" s="9">
        <f>SUM(K44:K47)</f>
        <v>0.99999999999999989</v>
      </c>
      <c r="L48" s="9">
        <f>SUM(L44:L47)</f>
        <v>1</v>
      </c>
      <c r="M48" s="9">
        <f>SUM(M44:M47)</f>
        <v>1</v>
      </c>
      <c r="N48" s="9">
        <f>SUM(N44:N47)</f>
        <v>1</v>
      </c>
      <c r="O48" s="9">
        <f>SUM(O44:O47)</f>
        <v>1.0000000000000002</v>
      </c>
      <c r="P48" s="9"/>
      <c r="Q48" s="9">
        <f t="shared" ref="Q48:AE48" si="51">SUM(Q44:Q47)</f>
        <v>0.99999999999999989</v>
      </c>
      <c r="R48" s="9">
        <f t="shared" si="51"/>
        <v>0.99999999999999989</v>
      </c>
      <c r="S48" s="9">
        <f t="shared" si="51"/>
        <v>1</v>
      </c>
      <c r="T48" s="9">
        <f t="shared" si="51"/>
        <v>1</v>
      </c>
      <c r="U48" s="9">
        <f t="shared" si="51"/>
        <v>1</v>
      </c>
      <c r="V48" s="9">
        <f t="shared" si="51"/>
        <v>1.0000000000000002</v>
      </c>
      <c r="W48" s="9">
        <f t="shared" si="51"/>
        <v>1</v>
      </c>
      <c r="X48" s="9">
        <f t="shared" si="51"/>
        <v>1</v>
      </c>
      <c r="Y48" s="9">
        <f t="shared" si="51"/>
        <v>0.99999999999999989</v>
      </c>
      <c r="Z48" s="9">
        <f t="shared" si="51"/>
        <v>0.99999999999999989</v>
      </c>
      <c r="AA48" s="9">
        <f t="shared" si="51"/>
        <v>1</v>
      </c>
      <c r="AB48" s="9">
        <f t="shared" si="51"/>
        <v>1</v>
      </c>
      <c r="AC48" s="9">
        <f t="shared" si="51"/>
        <v>0.99999999999999956</v>
      </c>
      <c r="AD48" s="9">
        <f t="shared" si="51"/>
        <v>1</v>
      </c>
      <c r="AE48" s="9">
        <f t="shared" si="51"/>
        <v>1</v>
      </c>
      <c r="AF48" s="9">
        <f t="shared" ref="AF48:AK48" si="52">SUM(AF44:AF47)</f>
        <v>1</v>
      </c>
      <c r="AG48" s="9">
        <f t="shared" si="52"/>
        <v>0.99999999999999989</v>
      </c>
      <c r="AH48" s="9">
        <f t="shared" si="52"/>
        <v>1</v>
      </c>
      <c r="AI48" s="9">
        <f t="shared" si="52"/>
        <v>0.99999999999999989</v>
      </c>
      <c r="AJ48" s="9">
        <f t="shared" si="52"/>
        <v>0.99999999999999989</v>
      </c>
      <c r="AK48" s="9">
        <f t="shared" si="52"/>
        <v>1</v>
      </c>
      <c r="AL48" s="9">
        <f t="shared" ref="AL48" si="53">SUM(AL44:AL47)</f>
        <v>1.0016017025089607</v>
      </c>
      <c r="AM48" s="9">
        <f t="shared" ref="AM48" si="54">SUM(AM44:AM47)</f>
        <v>1.0000000000000002</v>
      </c>
      <c r="AN48" s="9"/>
      <c r="AO48" s="9"/>
    </row>
    <row r="49" spans="1:41" ht="15.6">
      <c r="A49" s="33" t="s">
        <v>175</v>
      </c>
      <c r="B49" s="35"/>
      <c r="C49" s="32" t="s">
        <v>167</v>
      </c>
      <c r="D49" s="237">
        <v>44197</v>
      </c>
      <c r="E49" s="237">
        <v>44228</v>
      </c>
      <c r="F49" s="237">
        <v>44256</v>
      </c>
      <c r="G49" s="237">
        <v>44287</v>
      </c>
      <c r="H49" s="237">
        <v>44317</v>
      </c>
      <c r="I49" s="237">
        <v>44348</v>
      </c>
      <c r="J49" s="237">
        <v>44378</v>
      </c>
      <c r="K49" s="237">
        <v>44409</v>
      </c>
      <c r="L49" s="237">
        <v>44440</v>
      </c>
      <c r="M49" s="237">
        <v>44470</v>
      </c>
      <c r="N49" s="237">
        <v>44501</v>
      </c>
      <c r="O49" s="237">
        <v>44531</v>
      </c>
      <c r="P49" s="237" t="s">
        <v>229</v>
      </c>
      <c r="Q49" s="237">
        <v>44562</v>
      </c>
      <c r="R49" s="237">
        <v>44593</v>
      </c>
      <c r="S49" s="237">
        <v>44621</v>
      </c>
      <c r="T49" s="237">
        <v>44652</v>
      </c>
      <c r="U49" s="237">
        <v>44682</v>
      </c>
      <c r="V49" s="237">
        <v>44713</v>
      </c>
      <c r="W49" s="237">
        <v>44743</v>
      </c>
      <c r="X49" s="237">
        <v>44774</v>
      </c>
      <c r="Y49" s="237">
        <v>44805</v>
      </c>
      <c r="Z49" s="237">
        <v>44835</v>
      </c>
      <c r="AA49" s="237">
        <v>44866</v>
      </c>
      <c r="AB49" s="237">
        <v>44896</v>
      </c>
      <c r="AC49" s="237">
        <v>44927</v>
      </c>
      <c r="AD49" s="237">
        <v>44958</v>
      </c>
      <c r="AE49" s="237">
        <v>44986</v>
      </c>
      <c r="AF49" s="237">
        <v>45017</v>
      </c>
      <c r="AG49" s="237">
        <v>45047</v>
      </c>
      <c r="AH49" s="237">
        <v>45078</v>
      </c>
      <c r="AI49" s="237">
        <v>45108</v>
      </c>
      <c r="AJ49" s="237">
        <v>45139</v>
      </c>
      <c r="AK49" s="237">
        <v>45170</v>
      </c>
      <c r="AL49" s="237">
        <v>45200</v>
      </c>
      <c r="AM49" s="237">
        <v>45261</v>
      </c>
      <c r="AN49" s="32" t="s">
        <v>311</v>
      </c>
      <c r="AO49" s="34" t="s">
        <v>119</v>
      </c>
    </row>
    <row r="50" spans="1:41">
      <c r="A50" s="502" t="s">
        <v>20</v>
      </c>
      <c r="B50" s="51" t="s">
        <v>84</v>
      </c>
      <c r="C50" s="4">
        <v>0.85838611111111118</v>
      </c>
      <c r="D50" s="4">
        <f t="shared" ref="D50:F53" si="55">+AVERAGE(D34,D18,D2)</f>
        <v>0.91220340501792097</v>
      </c>
      <c r="E50" s="4">
        <f t="shared" si="55"/>
        <v>0.93800099206349208</v>
      </c>
      <c r="F50" s="4">
        <f t="shared" ref="F50:H51" si="56">+AVERAGE(F34,F18,F2)</f>
        <v>0.9451523297491039</v>
      </c>
      <c r="G50" s="4">
        <f t="shared" si="56"/>
        <v>1</v>
      </c>
      <c r="H50" s="4">
        <f t="shared" si="56"/>
        <v>0.88119623655913959</v>
      </c>
      <c r="I50" s="4">
        <f>+AVERAGE(I34,I18,I2)</f>
        <v>0.88993055555555556</v>
      </c>
      <c r="J50" s="4">
        <f t="shared" ref="J50:O53" si="57">+AVERAGE(J34,J18,J2)</f>
        <v>0.9220982142857147</v>
      </c>
      <c r="K50" s="4">
        <f t="shared" si="57"/>
        <v>0.87893518518518521</v>
      </c>
      <c r="L50" s="4">
        <f t="shared" si="57"/>
        <v>0.91687996031746033</v>
      </c>
      <c r="M50" s="4">
        <f>+AVERAGE(M34,M18,M2)</f>
        <v>0.93028752436647177</v>
      </c>
      <c r="N50" s="4">
        <f t="shared" si="57"/>
        <v>0.96232279693486589</v>
      </c>
      <c r="O50" s="4">
        <f t="shared" si="57"/>
        <v>0.95243055555555556</v>
      </c>
      <c r="P50" s="4">
        <v>0.92606837189095259</v>
      </c>
      <c r="Q50" s="4">
        <f t="shared" ref="Q50:AE50" si="58">+AVERAGE(Q34,Q18,Q2)</f>
        <v>0.94081481481481477</v>
      </c>
      <c r="R50" s="4">
        <f t="shared" si="58"/>
        <v>0.9284494949494948</v>
      </c>
      <c r="S50" s="4">
        <f t="shared" si="58"/>
        <v>0.91326612903225801</v>
      </c>
      <c r="T50" s="4">
        <f t="shared" si="58"/>
        <v>0.93673148148148166</v>
      </c>
      <c r="U50" s="4">
        <f t="shared" si="58"/>
        <v>0.87025462962962974</v>
      </c>
      <c r="V50" s="4">
        <f t="shared" si="58"/>
        <v>0.96907407407407398</v>
      </c>
      <c r="W50" s="4">
        <f t="shared" si="58"/>
        <v>0.86674731182795706</v>
      </c>
      <c r="X50" s="4">
        <f t="shared" si="58"/>
        <v>0.93828405017921135</v>
      </c>
      <c r="Y50" s="4">
        <f t="shared" si="58"/>
        <v>0.94201388888888893</v>
      </c>
      <c r="Z50" s="4">
        <f t="shared" si="58"/>
        <v>0.94459229390680999</v>
      </c>
      <c r="AA50" s="4">
        <f t="shared" si="58"/>
        <v>0.93036111111111108</v>
      </c>
      <c r="AB50" s="4">
        <f t="shared" si="58"/>
        <v>0.93223118279569894</v>
      </c>
      <c r="AC50" s="4">
        <f t="shared" si="58"/>
        <v>0.94896057347670226</v>
      </c>
      <c r="AD50" s="4">
        <f t="shared" si="58"/>
        <v>0.93790674603174606</v>
      </c>
      <c r="AE50" s="4">
        <f t="shared" si="58"/>
        <v>0.89339157706093186</v>
      </c>
      <c r="AF50" s="4">
        <f t="shared" ref="AF50:AG53" si="59">+AVERAGE(AF34,AF18,AF2)</f>
        <v>0.9512222222222223</v>
      </c>
      <c r="AG50" s="4">
        <f t="shared" si="59"/>
        <v>0.92983870967741933</v>
      </c>
      <c r="AH50" s="4">
        <f t="shared" ref="AH50:AI50" si="60">+AVERAGE(AH34,AH18,AH2)</f>
        <v>0.9323703703703704</v>
      </c>
      <c r="AI50" s="4">
        <f t="shared" si="60"/>
        <v>0.90154569892473113</v>
      </c>
      <c r="AJ50" s="4">
        <f t="shared" ref="AJ50:AK50" si="61">+AVERAGE(AJ34,AJ18,AJ2)</f>
        <v>0.91974462365591403</v>
      </c>
      <c r="AK50" s="4">
        <f t="shared" si="61"/>
        <v>0.95462962962962961</v>
      </c>
      <c r="AL50" s="4">
        <f t="shared" ref="AL50:AM50" si="62">+AVERAGE(AL34,AL18,AL2)</f>
        <v>0.7750134408602154</v>
      </c>
      <c r="AM50" s="4">
        <f t="shared" si="62"/>
        <v>0.91737007168458806</v>
      </c>
      <c r="AN50" s="4">
        <f>AVERAGE(AC50:AM50)</f>
        <v>0.91472669669040652</v>
      </c>
      <c r="AO50" s="16">
        <v>0.85</v>
      </c>
    </row>
    <row r="51" spans="1:41">
      <c r="A51" s="503"/>
      <c r="B51" s="51" t="s">
        <v>141</v>
      </c>
      <c r="C51" s="4">
        <v>0.27403888888888889</v>
      </c>
      <c r="D51" s="3">
        <f t="shared" si="55"/>
        <v>0.19958648617024632</v>
      </c>
      <c r="E51" s="3">
        <f t="shared" si="55"/>
        <v>0.30084764559105831</v>
      </c>
      <c r="F51" s="3">
        <f t="shared" si="56"/>
        <v>0.1763565359406627</v>
      </c>
      <c r="G51" s="3">
        <f t="shared" si="56"/>
        <v>0</v>
      </c>
      <c r="H51" s="3">
        <f t="shared" si="56"/>
        <v>0.22049424451123598</v>
      </c>
      <c r="I51" s="3">
        <f>+AVERAGE(I35,I19,I3)</f>
        <v>0.21151591887940432</v>
      </c>
      <c r="J51" s="3">
        <f t="shared" si="57"/>
        <v>0.31082755897795061</v>
      </c>
      <c r="K51" s="3">
        <f t="shared" si="57"/>
        <v>0.25821596059255159</v>
      </c>
      <c r="L51" s="3">
        <f t="shared" si="57"/>
        <v>0.2126838683237775</v>
      </c>
      <c r="M51" s="3">
        <f>+AVERAGE(M35,M19,M3)</f>
        <v>0.29198504662877361</v>
      </c>
      <c r="N51" s="3">
        <f t="shared" si="57"/>
        <v>0.29988176860380467</v>
      </c>
      <c r="O51" s="3">
        <f t="shared" si="57"/>
        <v>0.27010678568789021</v>
      </c>
      <c r="P51" s="3">
        <v>0.26304025553213223</v>
      </c>
      <c r="Q51" s="3">
        <f t="shared" ref="Q51:W53" si="63">+AVERAGE(Q35,Q19,Q3)</f>
        <v>0.18544395819329429</v>
      </c>
      <c r="R51" s="3">
        <f t="shared" si="63"/>
        <v>0.19732769492944199</v>
      </c>
      <c r="S51" s="3">
        <f t="shared" si="63"/>
        <v>0.26727121018659067</v>
      </c>
      <c r="T51" s="3">
        <f t="shared" si="63"/>
        <v>0.27665025871208293</v>
      </c>
      <c r="U51" s="3">
        <f t="shared" si="63"/>
        <v>0.35449586923873128</v>
      </c>
      <c r="V51" s="3">
        <f t="shared" si="63"/>
        <v>0.29424083119680933</v>
      </c>
      <c r="W51" s="3">
        <f t="shared" si="63"/>
        <v>0.2746131549595196</v>
      </c>
      <c r="X51" s="3">
        <f t="shared" ref="X51:Y53" si="64">+AVERAGE(X35,X19,X3)</f>
        <v>0.24282835443039918</v>
      </c>
      <c r="Y51" s="3">
        <f t="shared" si="64"/>
        <v>0.23686633723985562</v>
      </c>
      <c r="Z51" s="3">
        <f t="shared" ref="Z51:AE53" si="65">+AVERAGE(Z35,Z19,Z3)</f>
        <v>0.30156253206344991</v>
      </c>
      <c r="AA51" s="3">
        <f t="shared" si="65"/>
        <v>0.32441420892402134</v>
      </c>
      <c r="AB51" s="3">
        <f t="shared" si="65"/>
        <v>0.20076865631139065</v>
      </c>
      <c r="AC51" s="3">
        <f t="shared" si="65"/>
        <v>0.20993636056967038</v>
      </c>
      <c r="AD51" s="3">
        <f t="shared" si="65"/>
        <v>0.32353525861105703</v>
      </c>
      <c r="AE51" s="3">
        <f t="shared" si="65"/>
        <v>0.36509670408008116</v>
      </c>
      <c r="AF51" s="3">
        <f t="shared" si="59"/>
        <v>0.32877039845584199</v>
      </c>
      <c r="AG51" s="3">
        <f t="shared" si="59"/>
        <v>0.36533685725379605</v>
      </c>
      <c r="AH51" s="3">
        <f t="shared" ref="AH51:AI51" si="66">+AVERAGE(AH35,AH19,AH3)</f>
        <v>0.35529551258011122</v>
      </c>
      <c r="AI51" s="3">
        <f t="shared" si="66"/>
        <v>0.33399843319741435</v>
      </c>
      <c r="AJ51" s="3">
        <f t="shared" ref="AJ51:AK51" si="67">+AVERAGE(AJ35,AJ19,AJ3)</f>
        <v>0.34985854019863366</v>
      </c>
      <c r="AK51" s="3">
        <f t="shared" si="67"/>
        <v>0.3002441590896332</v>
      </c>
      <c r="AL51" s="3">
        <f t="shared" ref="AL51:AM51" si="68">+AVERAGE(AL35,AL19,AL3)</f>
        <v>0.29796576944513503</v>
      </c>
      <c r="AM51" s="3">
        <f t="shared" si="68"/>
        <v>0.25449037006989506</v>
      </c>
      <c r="AN51" s="4">
        <f>AVERAGE(AC51:AM51)</f>
        <v>0.31677530577738811</v>
      </c>
      <c r="AO51" s="15">
        <v>0.3</v>
      </c>
    </row>
    <row r="52" spans="1:41">
      <c r="A52" s="503"/>
      <c r="B52" s="51" t="s">
        <v>18</v>
      </c>
      <c r="C52" s="5">
        <v>29.41341503267974</v>
      </c>
      <c r="D52" s="5">
        <f t="shared" si="55"/>
        <v>19.906843434343436</v>
      </c>
      <c r="E52" s="5">
        <f t="shared" si="55"/>
        <v>59.755740740740748</v>
      </c>
      <c r="F52" s="5">
        <f t="shared" si="55"/>
        <v>24.616583333333335</v>
      </c>
      <c r="G52" s="5">
        <f t="shared" ref="G52:I53" si="69">+AVERAGE(G36,G20,G4)</f>
        <v>0</v>
      </c>
      <c r="H52" s="5">
        <f t="shared" si="69"/>
        <v>37.130119047619054</v>
      </c>
      <c r="I52" s="5">
        <f t="shared" si="69"/>
        <v>25.246363636363636</v>
      </c>
      <c r="J52" s="5">
        <f t="shared" si="57"/>
        <v>37.076666666666668</v>
      </c>
      <c r="K52" s="5">
        <f t="shared" si="57"/>
        <v>22.44259259259259</v>
      </c>
      <c r="L52" s="5">
        <f t="shared" si="57"/>
        <v>51.013095238095239</v>
      </c>
      <c r="M52" s="5">
        <f>+AVERAGE(M36,M20,M4)</f>
        <v>30.34086111111111</v>
      </c>
      <c r="N52" s="5">
        <f t="shared" si="57"/>
        <v>79.231904761904758</v>
      </c>
      <c r="O52" s="5">
        <f t="shared" si="57"/>
        <v>60.080119047619057</v>
      </c>
      <c r="P52" s="5">
        <v>49.000454715808878</v>
      </c>
      <c r="Q52" s="5">
        <f t="shared" si="63"/>
        <v>57.413333333333334</v>
      </c>
      <c r="R52" s="5">
        <f t="shared" si="63"/>
        <v>32.938499999999998</v>
      </c>
      <c r="S52" s="5">
        <f t="shared" si="63"/>
        <v>31.158888888888896</v>
      </c>
      <c r="T52" s="5">
        <f t="shared" si="63"/>
        <v>39.333916666666674</v>
      </c>
      <c r="U52" s="5">
        <f t="shared" si="63"/>
        <v>43.379333333333335</v>
      </c>
      <c r="V52" s="5">
        <f t="shared" si="63"/>
        <v>82.359722222222231</v>
      </c>
      <c r="W52" s="5">
        <f t="shared" si="63"/>
        <v>51.434841269841264</v>
      </c>
      <c r="X52" s="5">
        <f>+AVERAGE(X36,X20,X4)</f>
        <v>73.716666666666669</v>
      </c>
      <c r="Y52" s="5">
        <f t="shared" si="64"/>
        <v>27.620092592592595</v>
      </c>
      <c r="Z52" s="5">
        <f t="shared" si="65"/>
        <v>30.045666666666666</v>
      </c>
      <c r="AA52" s="5">
        <f t="shared" si="65"/>
        <v>91.352222222222224</v>
      </c>
      <c r="AB52" s="5">
        <f t="shared" si="65"/>
        <v>27.252272727272729</v>
      </c>
      <c r="AC52" s="5">
        <f t="shared" si="65"/>
        <v>65.290833333333339</v>
      </c>
      <c r="AD52" s="5">
        <f t="shared" si="65"/>
        <v>33.683280423280422</v>
      </c>
      <c r="AE52" s="5">
        <f t="shared" si="65"/>
        <v>35.878988095238093</v>
      </c>
      <c r="AF52" s="5">
        <f t="shared" si="59"/>
        <v>36.033686868686864</v>
      </c>
      <c r="AG52" s="5">
        <f t="shared" si="59"/>
        <v>35.046868686868685</v>
      </c>
      <c r="AH52" s="5">
        <f t="shared" ref="AH52:AI52" si="70">+AVERAGE(AH36,AH20,AH4)</f>
        <v>35.700555555555553</v>
      </c>
      <c r="AI52" s="5">
        <f t="shared" si="70"/>
        <v>27.118212121212121</v>
      </c>
      <c r="AJ52" s="5">
        <f t="shared" ref="AJ52:AK52" si="71">+AVERAGE(AJ36,AJ20,AJ4)</f>
        <v>52.594761904761903</v>
      </c>
      <c r="AK52" s="5">
        <f t="shared" si="71"/>
        <v>79.139666666666656</v>
      </c>
      <c r="AL52" s="5">
        <f t="shared" ref="AL52:AM52" si="72">+AVERAGE(AL36,AL20,AL4)</f>
        <v>31.901499999999999</v>
      </c>
      <c r="AM52" s="5">
        <f t="shared" si="72"/>
        <v>37.373333333333328</v>
      </c>
      <c r="AN52" s="5">
        <f>AVERAGE(AC52:AM52)</f>
        <v>42.705607908085177</v>
      </c>
      <c r="AO52" s="17">
        <v>30</v>
      </c>
    </row>
    <row r="53" spans="1:41">
      <c r="A53" s="504"/>
      <c r="B53" s="51" t="s">
        <v>19</v>
      </c>
      <c r="C53" s="5">
        <v>13.274722222222223</v>
      </c>
      <c r="D53" s="5">
        <f t="shared" si="55"/>
        <v>4.8309848484848485</v>
      </c>
      <c r="E53" s="5">
        <f t="shared" si="55"/>
        <v>12.255000000000001</v>
      </c>
      <c r="F53" s="5">
        <f t="shared" si="55"/>
        <v>6.3591666666666669</v>
      </c>
      <c r="G53" s="5">
        <f t="shared" si="69"/>
        <v>0</v>
      </c>
      <c r="H53" s="5">
        <f t="shared" si="69"/>
        <v>18.037261904761902</v>
      </c>
      <c r="I53" s="5">
        <f t="shared" si="69"/>
        <v>7.5176767676767682</v>
      </c>
      <c r="J53" s="5">
        <f t="shared" si="57"/>
        <v>4.918333333333333</v>
      </c>
      <c r="K53" s="5">
        <f t="shared" si="57"/>
        <v>8.295481481481481</v>
      </c>
      <c r="L53" s="5">
        <f t="shared" si="57"/>
        <v>5.817738095238095</v>
      </c>
      <c r="M53" s="5">
        <f>+AVERAGE(M37,M21,M5)</f>
        <v>4.2881944444444438</v>
      </c>
      <c r="N53" s="5">
        <f t="shared" si="57"/>
        <v>2.52</v>
      </c>
      <c r="O53" s="5">
        <f t="shared" si="57"/>
        <v>2.6726190476190474</v>
      </c>
      <c r="P53" s="5">
        <v>6.6406114818823143</v>
      </c>
      <c r="Q53" s="5">
        <f t="shared" si="63"/>
        <v>7.5466666666666669</v>
      </c>
      <c r="R53" s="5">
        <f t="shared" si="63"/>
        <v>8.3382222222222211</v>
      </c>
      <c r="S53" s="5">
        <f t="shared" si="63"/>
        <v>5.6902592592592596</v>
      </c>
      <c r="T53" s="5">
        <f t="shared" si="63"/>
        <v>2.7887500000000003</v>
      </c>
      <c r="U53" s="5">
        <f t="shared" si="63"/>
        <v>4.6066666666666665</v>
      </c>
      <c r="V53" s="5">
        <f t="shared" si="63"/>
        <v>2.4097222222222219</v>
      </c>
      <c r="W53" s="5">
        <f t="shared" si="63"/>
        <v>10.536746031746032</v>
      </c>
      <c r="X53" s="5">
        <f>+AVERAGE(X37,X21,X5)</f>
        <v>12.5</v>
      </c>
      <c r="Y53" s="5">
        <f t="shared" si="64"/>
        <v>5.4798148148148149</v>
      </c>
      <c r="Z53" s="5">
        <f t="shared" si="65"/>
        <v>3.0112222222222225</v>
      </c>
      <c r="AA53" s="5">
        <f t="shared" si="65"/>
        <v>14.208888888888888</v>
      </c>
      <c r="AB53" s="5">
        <f t="shared" si="65"/>
        <v>2.5703787878787874</v>
      </c>
      <c r="AC53" s="5">
        <f t="shared" si="65"/>
        <v>6.2225000000000001</v>
      </c>
      <c r="AD53" s="5">
        <f t="shared" si="65"/>
        <v>4.1260317460317459</v>
      </c>
      <c r="AE53" s="5">
        <f t="shared" si="65"/>
        <v>5.5264880952380961</v>
      </c>
      <c r="AF53" s="5">
        <f t="shared" si="59"/>
        <v>1.5676262626262627</v>
      </c>
      <c r="AG53" s="5">
        <f t="shared" si="59"/>
        <v>3.6691919191919191</v>
      </c>
      <c r="AH53" s="5">
        <f t="shared" ref="AH53:AI53" si="73">+AVERAGE(AH37,AH21,AH5)</f>
        <v>2.8262393162393162</v>
      </c>
      <c r="AI53" s="5">
        <f t="shared" si="73"/>
        <v>6.1590909090909092</v>
      </c>
      <c r="AJ53" s="5">
        <f t="shared" ref="AJ53:AK53" si="74">+AVERAGE(AJ37,AJ21,AJ5)</f>
        <v>5.7002380952380953</v>
      </c>
      <c r="AK53" s="5">
        <f t="shared" si="74"/>
        <v>2.1333333333333333</v>
      </c>
      <c r="AL53" s="5">
        <f t="shared" ref="AL53:AM53" si="75">+AVERAGE(AL37,AL21,AL5)</f>
        <v>21.22175</v>
      </c>
      <c r="AM53" s="5">
        <f t="shared" si="75"/>
        <v>5.835694444444445</v>
      </c>
      <c r="AN53" s="5">
        <f>AVERAGE(AC53:AM53)</f>
        <v>5.9080167383121935</v>
      </c>
      <c r="AO53" s="17">
        <v>4</v>
      </c>
    </row>
    <row r="54" spans="1:41" ht="15.75" customHeight="1">
      <c r="A54" s="14"/>
      <c r="B54" s="13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 s="13"/>
    </row>
    <row r="55" spans="1:41">
      <c r="A55" s="499" t="s">
        <v>52</v>
      </c>
      <c r="B55" s="53" t="s">
        <v>142</v>
      </c>
      <c r="C55" s="6"/>
      <c r="D55" s="6">
        <f>SUM(D7,D23,D39)</f>
        <v>81</v>
      </c>
      <c r="E55" s="6">
        <f t="shared" ref="D55:J59" si="76">SUM(E7,E23,E39)</f>
        <v>48.58</v>
      </c>
      <c r="F55" s="6">
        <f t="shared" si="76"/>
        <v>29</v>
      </c>
      <c r="G55" s="6">
        <f t="shared" si="76"/>
        <v>0</v>
      </c>
      <c r="H55" s="6">
        <f t="shared" si="76"/>
        <v>36</v>
      </c>
      <c r="I55" s="6">
        <f t="shared" si="76"/>
        <v>80.5</v>
      </c>
      <c r="J55" s="6">
        <f t="shared" ref="J55:O57" si="77">SUM(J7,J23,J39)</f>
        <v>52</v>
      </c>
      <c r="K55" s="6">
        <f t="shared" si="77"/>
        <v>25.08</v>
      </c>
      <c r="L55" s="6">
        <f t="shared" si="77"/>
        <v>50.4</v>
      </c>
      <c r="M55" s="6">
        <f>SUM(M7,M23,M39)</f>
        <v>54.8</v>
      </c>
      <c r="N55" s="6">
        <f t="shared" si="77"/>
        <v>37</v>
      </c>
      <c r="O55" s="6">
        <f t="shared" si="77"/>
        <v>62</v>
      </c>
      <c r="P55" s="6"/>
      <c r="Q55" s="6">
        <f t="shared" ref="Q55:W59" si="78">SUM(Q7,Q23,Q39)</f>
        <v>61.92</v>
      </c>
      <c r="R55" s="6">
        <f t="shared" si="78"/>
        <v>65.75</v>
      </c>
      <c r="S55" s="6">
        <f t="shared" si="78"/>
        <v>107</v>
      </c>
      <c r="T55" s="6">
        <f t="shared" si="78"/>
        <v>35</v>
      </c>
      <c r="U55" s="6">
        <f t="shared" si="78"/>
        <v>77</v>
      </c>
      <c r="V55" s="6">
        <f t="shared" si="78"/>
        <v>29</v>
      </c>
      <c r="W55" s="6">
        <f t="shared" si="78"/>
        <v>57</v>
      </c>
      <c r="X55" s="6">
        <f t="shared" ref="X55:Y59" si="79">SUM(X7,X23,X39)</f>
        <v>25.75</v>
      </c>
      <c r="Y55" s="6">
        <f t="shared" si="79"/>
        <v>27.17</v>
      </c>
      <c r="Z55" s="6">
        <f t="shared" ref="Z55:AA59" si="80">SUM(Z7,Z23,Z39)</f>
        <v>37</v>
      </c>
      <c r="AA55" s="6">
        <f t="shared" si="80"/>
        <v>48</v>
      </c>
      <c r="AB55" s="6">
        <f t="shared" ref="AB55:AD59" si="81">SUM(AB7,AB23,AB39)</f>
        <v>57.5</v>
      </c>
      <c r="AC55" s="6">
        <f t="shared" si="81"/>
        <v>42</v>
      </c>
      <c r="AD55" s="6">
        <f t="shared" si="81"/>
        <v>23</v>
      </c>
      <c r="AE55" s="6">
        <f t="shared" ref="AE55:AF59" si="82">SUM(AE7,AE23,AE39)</f>
        <v>116</v>
      </c>
      <c r="AF55" s="6">
        <f t="shared" si="82"/>
        <v>59.3</v>
      </c>
      <c r="AG55" s="6">
        <f t="shared" ref="AG55:AH59" si="83">SUM(AG7,AG23,AG39)</f>
        <v>43</v>
      </c>
      <c r="AH55" s="6">
        <f t="shared" si="83"/>
        <v>71.2</v>
      </c>
      <c r="AI55" s="6">
        <f t="shared" ref="AI55:AJ55" si="84">SUM(AI7,AI23,AI39)</f>
        <v>36</v>
      </c>
      <c r="AJ55" s="6">
        <f t="shared" si="84"/>
        <v>48.5</v>
      </c>
      <c r="AK55" s="6">
        <f t="shared" ref="AK55:AL55" si="85">SUM(AK7,AK23,AK39)</f>
        <v>76</v>
      </c>
      <c r="AL55" s="6">
        <f t="shared" si="85"/>
        <v>49</v>
      </c>
      <c r="AM55" s="6">
        <f t="shared" ref="AM55" si="86">SUM(AM7,AM23,AM39)</f>
        <v>67</v>
      </c>
      <c r="AN55" s="12"/>
      <c r="AO55" s="12"/>
    </row>
    <row r="56" spans="1:41">
      <c r="A56" s="500"/>
      <c r="B56" s="53" t="s">
        <v>143</v>
      </c>
      <c r="C56" s="6"/>
      <c r="D56" s="6">
        <f t="shared" si="76"/>
        <v>52</v>
      </c>
      <c r="E56" s="6">
        <f t="shared" si="76"/>
        <v>0</v>
      </c>
      <c r="F56" s="6">
        <f t="shared" si="76"/>
        <v>14</v>
      </c>
      <c r="G56" s="6">
        <f t="shared" si="76"/>
        <v>0</v>
      </c>
      <c r="H56" s="6">
        <f t="shared" si="76"/>
        <v>1.5</v>
      </c>
      <c r="I56" s="6">
        <f t="shared" si="76"/>
        <v>3</v>
      </c>
      <c r="J56" s="6">
        <f t="shared" si="77"/>
        <v>3.58</v>
      </c>
      <c r="K56" s="6">
        <f t="shared" si="77"/>
        <v>0</v>
      </c>
      <c r="L56" s="6">
        <f t="shared" si="77"/>
        <v>0</v>
      </c>
      <c r="M56" s="6">
        <f>SUM(M8,M24,M40)</f>
        <v>0</v>
      </c>
      <c r="N56" s="6">
        <f t="shared" si="77"/>
        <v>0</v>
      </c>
      <c r="O56" s="6">
        <f t="shared" si="77"/>
        <v>0</v>
      </c>
      <c r="P56" s="6"/>
      <c r="Q56" s="6">
        <f t="shared" si="78"/>
        <v>0</v>
      </c>
      <c r="R56" s="6">
        <f t="shared" si="78"/>
        <v>0</v>
      </c>
      <c r="S56" s="6">
        <f t="shared" si="78"/>
        <v>17</v>
      </c>
      <c r="T56" s="6">
        <f t="shared" si="78"/>
        <v>35.08</v>
      </c>
      <c r="U56" s="6">
        <f t="shared" si="78"/>
        <v>119.17</v>
      </c>
      <c r="V56" s="6">
        <f t="shared" si="78"/>
        <v>17.8</v>
      </c>
      <c r="W56" s="6">
        <f t="shared" si="78"/>
        <v>144.5</v>
      </c>
      <c r="X56" s="6">
        <f>SUM(X8,X24,X40)</f>
        <v>4</v>
      </c>
      <c r="Y56" s="6">
        <f t="shared" si="79"/>
        <v>16.5</v>
      </c>
      <c r="Z56" s="6">
        <f t="shared" si="80"/>
        <v>5</v>
      </c>
      <c r="AA56" s="6">
        <f t="shared" si="80"/>
        <v>12</v>
      </c>
      <c r="AB56" s="6">
        <f t="shared" ref="AB56:AC59" si="87">SUM(AB8,AB24,AB40)</f>
        <v>17</v>
      </c>
      <c r="AC56" s="6">
        <f t="shared" si="87"/>
        <v>11</v>
      </c>
      <c r="AD56" s="6">
        <f t="shared" si="81"/>
        <v>13</v>
      </c>
      <c r="AE56" s="6">
        <f t="shared" si="82"/>
        <v>7.5</v>
      </c>
      <c r="AF56" s="6">
        <f t="shared" si="82"/>
        <v>10.9</v>
      </c>
      <c r="AG56" s="6">
        <f t="shared" si="83"/>
        <v>21</v>
      </c>
      <c r="AH56" s="6">
        <f t="shared" si="83"/>
        <v>0</v>
      </c>
      <c r="AI56" s="6">
        <f t="shared" ref="AI56:AJ56" si="88">SUM(AI8,AI24,AI40)</f>
        <v>5.8</v>
      </c>
      <c r="AJ56" s="6">
        <f t="shared" si="88"/>
        <v>46.75</v>
      </c>
      <c r="AK56" s="6">
        <f t="shared" ref="AK56:AL56" si="89">SUM(AK8,AK24,AK40)</f>
        <v>2</v>
      </c>
      <c r="AL56" s="6">
        <f t="shared" si="89"/>
        <v>11.5</v>
      </c>
      <c r="AM56" s="6">
        <f t="shared" ref="AM56" si="90">SUM(AM8,AM24,AM40)</f>
        <v>16.5</v>
      </c>
      <c r="AN56" s="12"/>
      <c r="AO56" s="12"/>
    </row>
    <row r="57" spans="1:41">
      <c r="A57" s="500"/>
      <c r="B57" s="53" t="s">
        <v>144</v>
      </c>
      <c r="C57" s="6"/>
      <c r="D57" s="6">
        <f t="shared" si="76"/>
        <v>228.91</v>
      </c>
      <c r="E57" s="6">
        <f t="shared" si="76"/>
        <v>76.41</v>
      </c>
      <c r="F57" s="6">
        <f t="shared" si="76"/>
        <v>79.42</v>
      </c>
      <c r="G57" s="6">
        <f t="shared" si="76"/>
        <v>0</v>
      </c>
      <c r="H57" s="6">
        <f t="shared" si="76"/>
        <v>227.58999999999997</v>
      </c>
      <c r="I57" s="6">
        <f t="shared" si="76"/>
        <v>154.25</v>
      </c>
      <c r="J57" s="6">
        <f t="shared" si="77"/>
        <v>101.47</v>
      </c>
      <c r="K57" s="6">
        <f t="shared" si="77"/>
        <v>236.42000000000002</v>
      </c>
      <c r="L57" s="6">
        <f t="shared" si="77"/>
        <v>117.17</v>
      </c>
      <c r="M57" s="6">
        <f>SUM(M9,M25,M41)</f>
        <v>88.25</v>
      </c>
      <c r="N57" s="6">
        <f t="shared" si="77"/>
        <v>41.67</v>
      </c>
      <c r="O57" s="6">
        <f t="shared" si="77"/>
        <v>41.75</v>
      </c>
      <c r="P57" s="6"/>
      <c r="Q57" s="6">
        <f t="shared" si="78"/>
        <v>67.92</v>
      </c>
      <c r="R57" s="6">
        <f t="shared" si="78"/>
        <v>96.02</v>
      </c>
      <c r="S57" s="6">
        <f t="shared" si="78"/>
        <v>69.59</v>
      </c>
      <c r="T57" s="6">
        <f t="shared" si="78"/>
        <v>66.58</v>
      </c>
      <c r="U57" s="6">
        <f t="shared" si="78"/>
        <v>84.08</v>
      </c>
      <c r="V57" s="6">
        <f t="shared" si="78"/>
        <v>20</v>
      </c>
      <c r="W57" s="6">
        <f t="shared" si="78"/>
        <v>95.92</v>
      </c>
      <c r="X57" s="6">
        <f>SUM(X9,X25,X41)</f>
        <v>108</v>
      </c>
      <c r="Y57" s="6">
        <f t="shared" si="79"/>
        <v>81.58</v>
      </c>
      <c r="Z57" s="6">
        <f t="shared" si="80"/>
        <v>81.67</v>
      </c>
      <c r="AA57" s="6">
        <f t="shared" si="80"/>
        <v>90.42</v>
      </c>
      <c r="AB57" s="6">
        <f t="shared" si="87"/>
        <v>76.759999999999991</v>
      </c>
      <c r="AC57" s="6">
        <f t="shared" si="87"/>
        <v>60.92</v>
      </c>
      <c r="AD57" s="6">
        <f t="shared" si="81"/>
        <v>89.18</v>
      </c>
      <c r="AE57" s="6">
        <f t="shared" si="82"/>
        <v>114.45</v>
      </c>
      <c r="AF57" s="6">
        <f t="shared" si="82"/>
        <v>35.159999999999997</v>
      </c>
      <c r="AG57" s="6">
        <f t="shared" si="83"/>
        <v>92.6</v>
      </c>
      <c r="AH57" s="6">
        <f t="shared" si="83"/>
        <v>74.88</v>
      </c>
      <c r="AI57" s="6">
        <f t="shared" ref="AI57:AJ57" si="91">SUM(AI9,AI25,AI41)</f>
        <v>177.95</v>
      </c>
      <c r="AJ57" s="6">
        <f t="shared" si="91"/>
        <v>83.88</v>
      </c>
      <c r="AK57" s="6">
        <f t="shared" ref="AK57:AL57" si="92">SUM(AK9,AK25,AK41)</f>
        <v>20</v>
      </c>
      <c r="AL57" s="6">
        <f t="shared" si="92"/>
        <v>441.67</v>
      </c>
      <c r="AM57" s="6">
        <f t="shared" ref="AM57" si="93">SUM(AM9,AM25,AM41)</f>
        <v>100.85</v>
      </c>
      <c r="AN57" s="12"/>
      <c r="AO57" s="12"/>
    </row>
    <row r="58" spans="1:41" customFormat="1">
      <c r="A58" s="500"/>
      <c r="B58" s="53" t="s">
        <v>145</v>
      </c>
      <c r="C58" s="6"/>
      <c r="D58" s="6">
        <f>SUM(D10,D26,D42)</f>
        <v>2232</v>
      </c>
      <c r="E58" s="6">
        <f>SUM(E10,E26,E42)</f>
        <v>2016</v>
      </c>
      <c r="F58" s="6">
        <f t="shared" si="76"/>
        <v>2232</v>
      </c>
      <c r="G58" s="6">
        <f t="shared" si="76"/>
        <v>2160</v>
      </c>
      <c r="H58" s="6">
        <f t="shared" si="76"/>
        <v>2232</v>
      </c>
      <c r="I58" s="6">
        <f t="shared" si="76"/>
        <v>2160</v>
      </c>
      <c r="J58" s="6">
        <f t="shared" si="76"/>
        <v>2016</v>
      </c>
      <c r="K58" s="6">
        <f t="shared" ref="K58:O59" si="94">SUM(K10,K26,K42)</f>
        <v>2160</v>
      </c>
      <c r="L58" s="6">
        <f t="shared" si="94"/>
        <v>2016</v>
      </c>
      <c r="M58" s="6">
        <f>SUM(M10,M26,M42)</f>
        <v>2052</v>
      </c>
      <c r="N58" s="6">
        <f t="shared" si="94"/>
        <v>2088</v>
      </c>
      <c r="O58" s="6">
        <f t="shared" si="94"/>
        <v>2160</v>
      </c>
      <c r="P58" s="6"/>
      <c r="Q58" s="6">
        <f t="shared" si="78"/>
        <v>2160</v>
      </c>
      <c r="R58" s="6">
        <f t="shared" si="78"/>
        <v>1980</v>
      </c>
      <c r="S58" s="6">
        <f t="shared" si="78"/>
        <v>2232</v>
      </c>
      <c r="T58" s="6">
        <f t="shared" si="78"/>
        <v>2160</v>
      </c>
      <c r="U58" s="6">
        <f t="shared" si="78"/>
        <v>2160</v>
      </c>
      <c r="V58" s="6">
        <f t="shared" si="78"/>
        <v>2160</v>
      </c>
      <c r="W58" s="6">
        <f t="shared" si="78"/>
        <v>2232</v>
      </c>
      <c r="X58" s="6">
        <f>SUM(X10,X26,X42)</f>
        <v>2232</v>
      </c>
      <c r="Y58" s="6">
        <f t="shared" si="79"/>
        <v>2160</v>
      </c>
      <c r="Z58" s="6">
        <f t="shared" si="80"/>
        <v>2232</v>
      </c>
      <c r="AA58" s="6">
        <f t="shared" si="80"/>
        <v>2160</v>
      </c>
      <c r="AB58" s="6">
        <f t="shared" si="87"/>
        <v>2232</v>
      </c>
      <c r="AC58" s="6">
        <f t="shared" si="87"/>
        <v>2232</v>
      </c>
      <c r="AD58" s="6">
        <f t="shared" si="81"/>
        <v>2016</v>
      </c>
      <c r="AE58" s="6">
        <f t="shared" si="82"/>
        <v>2232</v>
      </c>
      <c r="AF58" s="6">
        <f t="shared" si="82"/>
        <v>2160</v>
      </c>
      <c r="AG58" s="6">
        <f t="shared" si="83"/>
        <v>2232</v>
      </c>
      <c r="AH58" s="6">
        <f t="shared" si="83"/>
        <v>2160</v>
      </c>
      <c r="AI58" s="6">
        <f t="shared" ref="AI58:AJ58" si="95">SUM(AI10,AI26,AI42)</f>
        <v>2232</v>
      </c>
      <c r="AJ58" s="6">
        <f t="shared" si="95"/>
        <v>2232</v>
      </c>
      <c r="AK58" s="6">
        <f t="shared" ref="AK58:AL58" si="96">SUM(AK10,AK26,AK42)</f>
        <v>2160</v>
      </c>
      <c r="AL58" s="6">
        <f t="shared" si="96"/>
        <v>2184</v>
      </c>
      <c r="AM58" s="6">
        <f t="shared" ref="AM58" si="97">SUM(AM10,AM26,AM42)</f>
        <v>2232</v>
      </c>
      <c r="AN58" s="12"/>
      <c r="AO58" s="12"/>
    </row>
    <row r="59" spans="1:41">
      <c r="A59" s="501"/>
      <c r="B59" s="53" t="s">
        <v>146</v>
      </c>
      <c r="C59" s="6"/>
      <c r="D59" s="6">
        <f t="shared" si="76"/>
        <v>411.99</v>
      </c>
      <c r="E59" s="6">
        <f>SUM(E11,E27,E66)</f>
        <v>346.88</v>
      </c>
      <c r="F59" s="6">
        <f>SUM(F11,F27,F66)</f>
        <v>216.82000000000005</v>
      </c>
      <c r="G59" s="6">
        <f>SUM(G11,G27,G66)</f>
        <v>0</v>
      </c>
      <c r="H59" s="6">
        <f t="shared" si="76"/>
        <v>406.12</v>
      </c>
      <c r="I59" s="6">
        <f t="shared" si="76"/>
        <v>407.52</v>
      </c>
      <c r="J59" s="6">
        <f t="shared" si="76"/>
        <v>573.14</v>
      </c>
      <c r="K59" s="6">
        <f t="shared" si="94"/>
        <v>475.21999999999991</v>
      </c>
      <c r="L59" s="6">
        <f t="shared" si="94"/>
        <v>391.4</v>
      </c>
      <c r="M59" s="6">
        <f>SUM(M11,M27,M43)</f>
        <v>553.68000000000006</v>
      </c>
      <c r="N59" s="6">
        <f t="shared" si="94"/>
        <v>601.81999999999994</v>
      </c>
      <c r="O59" s="6">
        <f t="shared" si="94"/>
        <v>557.19000000000005</v>
      </c>
      <c r="P59" s="6"/>
      <c r="Q59" s="6">
        <f t="shared" si="78"/>
        <v>374.05999999999995</v>
      </c>
      <c r="R59" s="6">
        <f t="shared" si="78"/>
        <v>362.63</v>
      </c>
      <c r="S59" s="6">
        <f t="shared" si="78"/>
        <v>548.34</v>
      </c>
      <c r="T59" s="6">
        <f t="shared" si="78"/>
        <v>555.61</v>
      </c>
      <c r="U59" s="6">
        <f t="shared" si="78"/>
        <v>662.05</v>
      </c>
      <c r="V59" s="6">
        <f t="shared" si="78"/>
        <v>613.79000000000008</v>
      </c>
      <c r="W59" s="6">
        <f t="shared" si="78"/>
        <v>530.02</v>
      </c>
      <c r="X59" s="6">
        <f>SUM(X11,X27,X43)</f>
        <v>502.40000000000003</v>
      </c>
      <c r="Y59" s="6">
        <f t="shared" si="79"/>
        <v>480.40999999999997</v>
      </c>
      <c r="Z59" s="6">
        <f t="shared" si="80"/>
        <v>632.15</v>
      </c>
      <c r="AA59" s="6">
        <f t="shared" si="80"/>
        <v>648.78</v>
      </c>
      <c r="AB59" s="6">
        <f t="shared" si="87"/>
        <v>402.41</v>
      </c>
      <c r="AC59" s="6">
        <f t="shared" si="87"/>
        <v>437.49</v>
      </c>
      <c r="AD59" s="6">
        <f t="shared" si="81"/>
        <v>605.07999999999993</v>
      </c>
      <c r="AE59" s="6">
        <f t="shared" si="82"/>
        <v>723.3</v>
      </c>
      <c r="AF59" s="6">
        <f t="shared" si="82"/>
        <v>671.06</v>
      </c>
      <c r="AG59" s="6">
        <f t="shared" si="83"/>
        <v>754.48</v>
      </c>
      <c r="AH59" s="6">
        <f t="shared" si="83"/>
        <v>710.05</v>
      </c>
      <c r="AI59" s="6">
        <f t="shared" ref="AI59:AJ59" si="98">SUM(AI11,AI27,AI43)</f>
        <v>667.91</v>
      </c>
      <c r="AJ59" s="6">
        <f t="shared" si="98"/>
        <v>711.90000000000009</v>
      </c>
      <c r="AK59" s="6">
        <f t="shared" ref="AK59:AL59" si="99">SUM(AK11,AK27,AK43)</f>
        <v>622.32999999999993</v>
      </c>
      <c r="AL59" s="6">
        <f t="shared" si="99"/>
        <v>593.73</v>
      </c>
      <c r="AM59" s="6">
        <f t="shared" ref="AM59" si="100">SUM(AM11,AM27,AM43)</f>
        <v>508.09</v>
      </c>
      <c r="AN59" s="12"/>
      <c r="AO59" s="12"/>
    </row>
    <row r="60" spans="1:41">
      <c r="A60" s="496" t="s">
        <v>162</v>
      </c>
      <c r="B60" s="54" t="s">
        <v>147</v>
      </c>
      <c r="C60" s="8"/>
      <c r="D60" s="8">
        <f t="shared" ref="D60:O60" si="101">D50</f>
        <v>0.91220340501792097</v>
      </c>
      <c r="E60" s="8">
        <f t="shared" si="101"/>
        <v>0.93800099206349208</v>
      </c>
      <c r="F60" s="8">
        <f t="shared" si="101"/>
        <v>0.9451523297491039</v>
      </c>
      <c r="G60" s="8">
        <f>G50</f>
        <v>1</v>
      </c>
      <c r="H60" s="8">
        <f>H50</f>
        <v>0.88119623655913959</v>
      </c>
      <c r="I60" s="8">
        <f t="shared" si="101"/>
        <v>0.88993055555555556</v>
      </c>
      <c r="J60" s="8">
        <f t="shared" si="101"/>
        <v>0.9220982142857147</v>
      </c>
      <c r="K60" s="8">
        <f t="shared" si="101"/>
        <v>0.87893518518518521</v>
      </c>
      <c r="L60" s="8">
        <f t="shared" si="101"/>
        <v>0.91687996031746033</v>
      </c>
      <c r="M60" s="8">
        <f>M50</f>
        <v>0.93028752436647177</v>
      </c>
      <c r="N60" s="8">
        <f t="shared" si="101"/>
        <v>0.96232279693486589</v>
      </c>
      <c r="O60" s="8">
        <f t="shared" si="101"/>
        <v>0.95243055555555556</v>
      </c>
      <c r="P60" s="8"/>
      <c r="Q60" s="8">
        <f t="shared" ref="Q60:AE60" si="102">Q50</f>
        <v>0.94081481481481477</v>
      </c>
      <c r="R60" s="8">
        <f t="shared" si="102"/>
        <v>0.9284494949494948</v>
      </c>
      <c r="S60" s="8">
        <f t="shared" si="102"/>
        <v>0.91326612903225801</v>
      </c>
      <c r="T60" s="8">
        <f t="shared" si="102"/>
        <v>0.93673148148148166</v>
      </c>
      <c r="U60" s="8">
        <f t="shared" si="102"/>
        <v>0.87025462962962974</v>
      </c>
      <c r="V60" s="8">
        <f t="shared" si="102"/>
        <v>0.96907407407407398</v>
      </c>
      <c r="W60" s="8">
        <f t="shared" si="102"/>
        <v>0.86674731182795706</v>
      </c>
      <c r="X60" s="8">
        <f t="shared" si="102"/>
        <v>0.93828405017921135</v>
      </c>
      <c r="Y60" s="8">
        <f t="shared" si="102"/>
        <v>0.94201388888888893</v>
      </c>
      <c r="Z60" s="8">
        <f t="shared" si="102"/>
        <v>0.94459229390680999</v>
      </c>
      <c r="AA60" s="8">
        <f t="shared" si="102"/>
        <v>0.93036111111111108</v>
      </c>
      <c r="AB60" s="8">
        <f t="shared" si="102"/>
        <v>0.93223118279569894</v>
      </c>
      <c r="AC60" s="8">
        <f t="shared" si="102"/>
        <v>0.94896057347670226</v>
      </c>
      <c r="AD60" s="8">
        <f t="shared" si="102"/>
        <v>0.93790674603174606</v>
      </c>
      <c r="AE60" s="8">
        <f t="shared" si="102"/>
        <v>0.89339157706093186</v>
      </c>
      <c r="AF60" s="8">
        <f t="shared" ref="AF60:AK60" si="103">AF50</f>
        <v>0.9512222222222223</v>
      </c>
      <c r="AG60" s="8">
        <f t="shared" si="103"/>
        <v>0.92983870967741933</v>
      </c>
      <c r="AH60" s="8">
        <f t="shared" si="103"/>
        <v>0.9323703703703704</v>
      </c>
      <c r="AI60" s="8">
        <f t="shared" si="103"/>
        <v>0.90154569892473113</v>
      </c>
      <c r="AJ60" s="8">
        <f t="shared" si="103"/>
        <v>0.91974462365591403</v>
      </c>
      <c r="AK60" s="8">
        <f t="shared" si="103"/>
        <v>0.95462962962962961</v>
      </c>
      <c r="AL60" s="8">
        <f t="shared" ref="AL60:AM60" si="104">AL50</f>
        <v>0.7750134408602154</v>
      </c>
      <c r="AM60" s="8">
        <f t="shared" si="104"/>
        <v>0.91737007168458806</v>
      </c>
      <c r="AN60" s="8"/>
      <c r="AO60" s="8"/>
    </row>
    <row r="61" spans="1:41">
      <c r="A61" s="497"/>
      <c r="B61" s="54" t="s">
        <v>148</v>
      </c>
      <c r="C61" s="8"/>
      <c r="D61" s="8">
        <f>+D56/SUM(D$56:D$58)</f>
        <v>2.0693140621828875E-2</v>
      </c>
      <c r="E61" s="8">
        <f t="shared" ref="E61:J61" si="105">+E56/SUM(E$56:E$58)</f>
        <v>0</v>
      </c>
      <c r="F61" s="8">
        <f t="shared" si="105"/>
        <v>6.0204178169964992E-3</v>
      </c>
      <c r="G61" s="8">
        <f>+G56/SUM(G$56:G$58)</f>
        <v>0</v>
      </c>
      <c r="H61" s="8">
        <f t="shared" si="105"/>
        <v>6.0948604073804695E-4</v>
      </c>
      <c r="I61" s="8">
        <f t="shared" si="105"/>
        <v>1.2946380407810982E-3</v>
      </c>
      <c r="J61" s="8">
        <f t="shared" si="105"/>
        <v>1.687843285165366E-3</v>
      </c>
      <c r="K61" s="8">
        <f t="shared" ref="K61:O63" si="106">+K56/SUM(K$56:K$58)</f>
        <v>0</v>
      </c>
      <c r="L61" s="8">
        <f t="shared" si="106"/>
        <v>0</v>
      </c>
      <c r="M61" s="8">
        <f>+M56/SUM(M$56:M$58)</f>
        <v>0</v>
      </c>
      <c r="N61" s="8">
        <f t="shared" si="106"/>
        <v>0</v>
      </c>
      <c r="O61" s="8">
        <f t="shared" si="106"/>
        <v>0</v>
      </c>
      <c r="P61" s="8"/>
      <c r="Q61" s="8">
        <f t="shared" ref="Q61:W63" si="107">+Q56/SUM(Q$56:Q$58)</f>
        <v>0</v>
      </c>
      <c r="R61" s="8">
        <f t="shared" si="107"/>
        <v>0</v>
      </c>
      <c r="S61" s="8">
        <f t="shared" si="107"/>
        <v>7.3320423188230777E-3</v>
      </c>
      <c r="T61" s="8">
        <f t="shared" si="107"/>
        <v>1.5510731055950055E-2</v>
      </c>
      <c r="U61" s="8">
        <f t="shared" si="107"/>
        <v>5.042631968687189E-2</v>
      </c>
      <c r="V61" s="8">
        <f t="shared" si="107"/>
        <v>8.0990080990080981E-3</v>
      </c>
      <c r="W61" s="8">
        <f t="shared" si="107"/>
        <v>5.8444762621237489E-2</v>
      </c>
      <c r="X61" s="8">
        <f t="shared" ref="X61:Y63" si="108">+X56/SUM(X$56:X$58)</f>
        <v>1.7064846416382253E-3</v>
      </c>
      <c r="Y61" s="8">
        <f t="shared" si="108"/>
        <v>7.3070927513639913E-3</v>
      </c>
      <c r="Z61" s="8">
        <f t="shared" ref="Z61:AA63" si="109">+Z56/SUM(Z$56:Z$58)</f>
        <v>2.1564086308099037E-3</v>
      </c>
      <c r="AA61" s="8">
        <f t="shared" si="109"/>
        <v>5.3040549500092821E-3</v>
      </c>
      <c r="AB61" s="8">
        <f t="shared" ref="AB61:AD63" si="110">+AB56/SUM(AB$56:AB$58)</f>
        <v>7.3094386351128223E-3</v>
      </c>
      <c r="AC61" s="8">
        <f t="shared" si="110"/>
        <v>4.7744713358102708E-3</v>
      </c>
      <c r="AD61" s="8">
        <f t="shared" si="110"/>
        <v>6.1373443239007078E-3</v>
      </c>
      <c r="AE61" s="8">
        <f t="shared" ref="AE61:AF63" si="111">+AE56/SUM(AE$56:AE$58)</f>
        <v>3.1861339450710512E-3</v>
      </c>
      <c r="AF61" s="8">
        <f t="shared" si="111"/>
        <v>4.9409354233339075E-3</v>
      </c>
      <c r="AG61" s="8">
        <f t="shared" ref="AG61:AH63" si="112">+AG56/SUM(AG$56:AG$58)</f>
        <v>8.9529331514324705E-3</v>
      </c>
      <c r="AH61" s="8">
        <f t="shared" si="112"/>
        <v>0</v>
      </c>
      <c r="AI61" s="8">
        <f t="shared" ref="AI61:AJ61" si="113">+AI56/SUM(AI$56:AI$58)</f>
        <v>2.4009106902618234E-3</v>
      </c>
      <c r="AJ61" s="8">
        <f t="shared" si="113"/>
        <v>1.9787270964983936E-2</v>
      </c>
      <c r="AK61" s="8">
        <f t="shared" ref="AK61:AL61" si="114">+AK56/SUM(AK$56:AK$58)</f>
        <v>9.1659028414298811E-4</v>
      </c>
      <c r="AL61" s="8">
        <f t="shared" si="114"/>
        <v>4.360735182032254E-3</v>
      </c>
      <c r="AM61" s="8">
        <f t="shared" ref="AM61" si="115">+AM56/SUM(AM$56:AM$58)</f>
        <v>7.0232191882861218E-3</v>
      </c>
      <c r="AN61" s="8"/>
      <c r="AO61" s="8"/>
    </row>
    <row r="62" spans="1:41">
      <c r="A62" s="497"/>
      <c r="B62" s="54" t="s">
        <v>149</v>
      </c>
      <c r="C62" s="8"/>
      <c r="D62" s="8">
        <f t="shared" ref="D62:J63" si="116">+D57/SUM(D$56:D$58)</f>
        <v>9.109359268736246E-2</v>
      </c>
      <c r="E62" s="8">
        <f t="shared" si="116"/>
        <v>3.6517699686008001E-2</v>
      </c>
      <c r="F62" s="8">
        <f t="shared" si="116"/>
        <v>3.4152970216132998E-2</v>
      </c>
      <c r="G62" s="8">
        <f>+G57/SUM(G$56:G$58)</f>
        <v>0</v>
      </c>
      <c r="H62" s="8">
        <f t="shared" si="116"/>
        <v>9.2475285341048055E-2</v>
      </c>
      <c r="I62" s="8">
        <f t="shared" si="116"/>
        <v>6.6565972596828143E-2</v>
      </c>
      <c r="J62" s="8">
        <f t="shared" si="116"/>
        <v>4.7839513448527847E-2</v>
      </c>
      <c r="K62" s="8">
        <f t="shared" si="106"/>
        <v>9.8655494445881772E-2</v>
      </c>
      <c r="L62" s="8">
        <f t="shared" si="106"/>
        <v>5.4927642897659348E-2</v>
      </c>
      <c r="M62" s="8">
        <f>+M57/SUM(M$56:M$58)</f>
        <v>4.1233500759257094E-2</v>
      </c>
      <c r="N62" s="8">
        <f t="shared" si="106"/>
        <v>1.9566411697586949E-2</v>
      </c>
      <c r="O62" s="8">
        <f t="shared" si="106"/>
        <v>1.8962189167707505E-2</v>
      </c>
      <c r="P62" s="8"/>
      <c r="Q62" s="8">
        <f t="shared" si="107"/>
        <v>3.0485834320801465E-2</v>
      </c>
      <c r="R62" s="8">
        <f t="shared" si="107"/>
        <v>4.625196289053092E-2</v>
      </c>
      <c r="S62" s="8">
        <f t="shared" si="107"/>
        <v>3.0013930880405763E-2</v>
      </c>
      <c r="T62" s="8">
        <f t="shared" si="107"/>
        <v>2.9438553982473054E-2</v>
      </c>
      <c r="U62" s="8">
        <f t="shared" si="107"/>
        <v>3.5578123347085579E-2</v>
      </c>
      <c r="V62" s="8">
        <f t="shared" si="107"/>
        <v>9.1000091000090991E-3</v>
      </c>
      <c r="W62" s="8">
        <f t="shared" si="107"/>
        <v>3.8795997443800002E-2</v>
      </c>
      <c r="X62" s="8">
        <f>+X57/SUM(X$56:X$58)</f>
        <v>4.607508532423208E-2</v>
      </c>
      <c r="Y62" s="8">
        <f t="shared" si="108"/>
        <v>3.6128037979168144E-2</v>
      </c>
      <c r="Z62" s="8">
        <f t="shared" si="109"/>
        <v>3.5222778575648969E-2</v>
      </c>
      <c r="AA62" s="8">
        <f t="shared" si="109"/>
        <v>3.9966054048319939E-2</v>
      </c>
      <c r="AB62" s="8">
        <f>+AB57/SUM(AB$56:AB$58)</f>
        <v>3.3004265272427072E-2</v>
      </c>
      <c r="AC62" s="8">
        <f>+AC57/SUM(AC$56:AC$58)</f>
        <v>2.6441890343414702E-2</v>
      </c>
      <c r="AD62" s="8">
        <f t="shared" si="110"/>
        <v>4.2102182061958857E-2</v>
      </c>
      <c r="AE62" s="8">
        <f t="shared" si="111"/>
        <v>4.8620404001784238E-2</v>
      </c>
      <c r="AF62" s="8">
        <f t="shared" si="111"/>
        <v>1.5937916466460568E-2</v>
      </c>
      <c r="AG62" s="8">
        <f t="shared" si="112"/>
        <v>3.9478171896316507E-2</v>
      </c>
      <c r="AH62" s="8">
        <f t="shared" si="112"/>
        <v>3.3505154639175257E-2</v>
      </c>
      <c r="AI62" s="8">
        <f t="shared" ref="AI62:AJ62" si="117">+AI57/SUM(AI$56:AI$58)</f>
        <v>7.3662423677946801E-2</v>
      </c>
      <c r="AJ62" s="8">
        <f t="shared" si="117"/>
        <v>3.5502808311077057E-2</v>
      </c>
      <c r="AK62" s="8">
        <f t="shared" ref="AK62:AL62" si="118">+AK57/SUM(AK$56:AK$58)</f>
        <v>9.1659028414298807E-3</v>
      </c>
      <c r="AL62" s="8">
        <f t="shared" si="118"/>
        <v>0.1674787745954944</v>
      </c>
      <c r="AM62" s="8">
        <f t="shared" ref="AM62" si="119">+AM57/SUM(AM$56:AM$58)</f>
        <v>4.2926766978100328E-2</v>
      </c>
      <c r="AN62" s="8"/>
      <c r="AO62" s="8"/>
    </row>
    <row r="63" spans="1:41">
      <c r="A63" s="497"/>
      <c r="B63" s="54" t="s">
        <v>150</v>
      </c>
      <c r="C63" s="8"/>
      <c r="D63" s="8">
        <f t="shared" si="116"/>
        <v>0.88821326669080869</v>
      </c>
      <c r="E63" s="8">
        <f t="shared" si="116"/>
        <v>0.96348230031399207</v>
      </c>
      <c r="F63" s="8">
        <f t="shared" si="116"/>
        <v>0.95982661196687047</v>
      </c>
      <c r="G63" s="8">
        <f>+G58/SUM(G$56:G$58)</f>
        <v>1</v>
      </c>
      <c r="H63" s="8">
        <f t="shared" si="116"/>
        <v>0.90691522861821383</v>
      </c>
      <c r="I63" s="8">
        <f t="shared" si="116"/>
        <v>0.93213938936239071</v>
      </c>
      <c r="J63" s="8">
        <f t="shared" si="116"/>
        <v>0.95047264326630665</v>
      </c>
      <c r="K63" s="8">
        <f t="shared" si="106"/>
        <v>0.90134450555411816</v>
      </c>
      <c r="L63" s="8">
        <f t="shared" si="106"/>
        <v>0.94507235710234061</v>
      </c>
      <c r="M63" s="8">
        <f>+M58/SUM(M$56:M$58)</f>
        <v>0.95876649924074286</v>
      </c>
      <c r="N63" s="8">
        <f t="shared" si="106"/>
        <v>0.98043358830241301</v>
      </c>
      <c r="O63" s="8">
        <f t="shared" si="106"/>
        <v>0.98103781083229247</v>
      </c>
      <c r="P63" s="8"/>
      <c r="Q63" s="8">
        <f t="shared" si="107"/>
        <v>0.96951416567919846</v>
      </c>
      <c r="R63" s="8">
        <f t="shared" si="107"/>
        <v>0.95374803710946909</v>
      </c>
      <c r="S63" s="8">
        <f t="shared" si="107"/>
        <v>0.96265402680077106</v>
      </c>
      <c r="T63" s="8">
        <f t="shared" si="107"/>
        <v>0.95505071496157701</v>
      </c>
      <c r="U63" s="8">
        <f t="shared" si="107"/>
        <v>0.91399555696604251</v>
      </c>
      <c r="V63" s="8">
        <f t="shared" si="107"/>
        <v>0.98280098280098271</v>
      </c>
      <c r="W63" s="8">
        <f t="shared" si="107"/>
        <v>0.90275923993496243</v>
      </c>
      <c r="X63" s="8">
        <f>+X58/SUM(X$56:X$58)</f>
        <v>0.95221843003412965</v>
      </c>
      <c r="Y63" s="8">
        <f t="shared" si="108"/>
        <v>0.95656486926946793</v>
      </c>
      <c r="Z63" s="8">
        <f t="shared" si="109"/>
        <v>0.96262081279354106</v>
      </c>
      <c r="AA63" s="8">
        <f t="shared" si="109"/>
        <v>0.95472989100167072</v>
      </c>
      <c r="AB63" s="8">
        <f>+AB58/SUM(AB$56:AB$58)</f>
        <v>0.95968629609246003</v>
      </c>
      <c r="AC63" s="8">
        <f>+AC58/SUM(AC$56:AC$58)</f>
        <v>0.96878363832077496</v>
      </c>
      <c r="AD63" s="8">
        <f t="shared" si="110"/>
        <v>0.95176047361414051</v>
      </c>
      <c r="AE63" s="8">
        <f t="shared" si="111"/>
        <v>0.94819346205314481</v>
      </c>
      <c r="AF63" s="8">
        <f t="shared" si="111"/>
        <v>0.97912114811020556</v>
      </c>
      <c r="AG63" s="8">
        <f t="shared" si="112"/>
        <v>0.95156889495225105</v>
      </c>
      <c r="AH63" s="8">
        <f t="shared" si="112"/>
        <v>0.96649484536082475</v>
      </c>
      <c r="AI63" s="8">
        <f t="shared" ref="AI63:AJ63" si="120">+AI58/SUM(AI$56:AI$58)</f>
        <v>0.92393666563179133</v>
      </c>
      <c r="AJ63" s="8">
        <f t="shared" si="120"/>
        <v>0.944709920723939</v>
      </c>
      <c r="AK63" s="8">
        <f t="shared" ref="AK63:AL63" si="121">+AK58/SUM(AK$56:AK$58)</f>
        <v>0.98991750687442714</v>
      </c>
      <c r="AL63" s="8">
        <f t="shared" si="121"/>
        <v>0.82816049022247329</v>
      </c>
      <c r="AM63" s="8">
        <f t="shared" ref="AM63" si="122">+AM58/SUM(AM$56:AM$58)</f>
        <v>0.95005001383361354</v>
      </c>
      <c r="AN63" s="8"/>
      <c r="AO63" s="8"/>
    </row>
    <row r="64" spans="1:41" customFormat="1">
      <c r="A64" s="498"/>
      <c r="B64" s="54" t="s">
        <v>60</v>
      </c>
      <c r="C64" s="9"/>
      <c r="D64" s="9">
        <f>SUM(D61:D63)</f>
        <v>1</v>
      </c>
      <c r="E64" s="9">
        <f t="shared" ref="E64:J64" si="123">SUM(E61:E63)</f>
        <v>1</v>
      </c>
      <c r="F64" s="9">
        <f t="shared" si="123"/>
        <v>1</v>
      </c>
      <c r="G64" s="9">
        <f t="shared" si="123"/>
        <v>1</v>
      </c>
      <c r="H64" s="9">
        <f t="shared" si="123"/>
        <v>0.99999999999999989</v>
      </c>
      <c r="I64" s="9">
        <f t="shared" si="123"/>
        <v>1</v>
      </c>
      <c r="J64" s="9">
        <f t="shared" si="123"/>
        <v>0.99999999999999989</v>
      </c>
      <c r="K64" s="9">
        <f>SUM(K61:K63)</f>
        <v>0.99999999999999989</v>
      </c>
      <c r="L64" s="9">
        <f>SUM(L61:L63)</f>
        <v>1</v>
      </c>
      <c r="M64" s="9">
        <f>SUM(M61:M63)</f>
        <v>1</v>
      </c>
      <c r="N64" s="9">
        <f>SUM(N61:N63)</f>
        <v>1</v>
      </c>
      <c r="O64" s="9">
        <f>SUM(O61:O63)</f>
        <v>1</v>
      </c>
      <c r="P64" s="9"/>
      <c r="Q64" s="9">
        <f t="shared" ref="Q64:V64" si="124">SUM(Q61:Q63)</f>
        <v>0.99999999999999989</v>
      </c>
      <c r="R64" s="9">
        <f t="shared" si="124"/>
        <v>1</v>
      </c>
      <c r="S64" s="9">
        <f t="shared" si="124"/>
        <v>0.99999999999999989</v>
      </c>
      <c r="T64" s="9">
        <f t="shared" si="124"/>
        <v>1.0000000000000002</v>
      </c>
      <c r="U64" s="9">
        <f t="shared" si="124"/>
        <v>1</v>
      </c>
      <c r="V64" s="9">
        <f t="shared" si="124"/>
        <v>0.99999999999999989</v>
      </c>
      <c r="W64" s="9">
        <f t="shared" ref="W64:AE64" si="125">SUM(W61:W63)</f>
        <v>0.99999999999999989</v>
      </c>
      <c r="X64" s="9">
        <f t="shared" si="125"/>
        <v>1</v>
      </c>
      <c r="Y64" s="9">
        <f t="shared" si="125"/>
        <v>1</v>
      </c>
      <c r="Z64" s="9">
        <f t="shared" si="125"/>
        <v>0.99999999999999989</v>
      </c>
      <c r="AA64" s="9">
        <f t="shared" si="125"/>
        <v>0.99999999999999989</v>
      </c>
      <c r="AB64" s="9">
        <f t="shared" si="125"/>
        <v>0.99999999999999989</v>
      </c>
      <c r="AC64" s="9">
        <f t="shared" si="125"/>
        <v>0.99999999999999989</v>
      </c>
      <c r="AD64" s="9">
        <f t="shared" si="125"/>
        <v>1</v>
      </c>
      <c r="AE64" s="9">
        <f t="shared" si="125"/>
        <v>1</v>
      </c>
      <c r="AF64" s="9">
        <f t="shared" ref="AF64:AK64" si="126">SUM(AF61:AF63)</f>
        <v>1</v>
      </c>
      <c r="AG64" s="9">
        <f t="shared" si="126"/>
        <v>1</v>
      </c>
      <c r="AH64" s="9">
        <f t="shared" si="126"/>
        <v>1</v>
      </c>
      <c r="AI64" s="9">
        <f t="shared" si="126"/>
        <v>1</v>
      </c>
      <c r="AJ64" s="9">
        <f t="shared" si="126"/>
        <v>1</v>
      </c>
      <c r="AK64" s="9">
        <f t="shared" si="126"/>
        <v>1</v>
      </c>
      <c r="AL64" s="9">
        <f t="shared" ref="AL64:AM64" si="127">SUM(AL61:AL63)</f>
        <v>1</v>
      </c>
      <c r="AM64" s="9">
        <f t="shared" si="127"/>
        <v>1</v>
      </c>
      <c r="AN64" s="9"/>
      <c r="AO64" s="9"/>
    </row>
    <row r="67" spans="1:41" ht="13.8">
      <c r="B67" s="2"/>
    </row>
    <row r="70" spans="1:41" ht="15.75" customHeight="1"/>
    <row r="77" spans="1:41" customFormat="1" ht="5.25" customHeight="1">
      <c r="A77" s="2"/>
      <c r="B77" s="2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</row>
    <row r="87" spans="1:41" customFormat="1">
      <c r="A87" s="2"/>
      <c r="B87" s="2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</row>
    <row r="93" spans="1:41" customFormat="1">
      <c r="A93" s="2"/>
      <c r="B93" s="2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</row>
    <row r="113" spans="1:41">
      <c r="P113" s="2" t="e">
        <v>#DIV/0!</v>
      </c>
      <c r="AN113" s="2" t="e">
        <f>AVERAGE(D113:F113)</f>
        <v>#DIV/0!</v>
      </c>
    </row>
    <row r="114" spans="1:41" customFormat="1">
      <c r="A114" s="2"/>
      <c r="B114" s="2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 t="e">
        <v>#DIV/0!</v>
      </c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 t="e">
        <f>AVERAGE(D114:F114)</f>
        <v>#DIV/0!</v>
      </c>
      <c r="AO114" s="2"/>
    </row>
    <row r="115" spans="1:41">
      <c r="P115" s="2" t="e">
        <v>#DIV/0!</v>
      </c>
      <c r="AN115" s="2" t="e">
        <f>AVERAGE(D115:F115)</f>
        <v>#DIV/0!</v>
      </c>
    </row>
    <row r="116" spans="1:41">
      <c r="P116" s="2" t="e">
        <v>#DIV/0!</v>
      </c>
      <c r="AN116" s="2" t="e">
        <f>AVERAGE(D116:F116)</f>
        <v>#DIV/0!</v>
      </c>
    </row>
    <row r="120" spans="1:41" customFormat="1">
      <c r="A120" s="2"/>
      <c r="B120" s="2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</row>
    <row r="141" spans="1:41" customFormat="1">
      <c r="A141" s="2"/>
      <c r="B141" s="2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</row>
    <row r="147" spans="1:41" customFormat="1">
      <c r="A147" s="2"/>
      <c r="B147" s="2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</row>
    <row r="163" spans="1:41" customFormat="1">
      <c r="A163" s="2"/>
      <c r="B163" s="2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</row>
  </sheetData>
  <sortState xmlns:xlrd2="http://schemas.microsoft.com/office/spreadsheetml/2017/richdata2" ref="B36:P41">
    <sortCondition descending="1" ref="G36:G41"/>
  </sortState>
  <mergeCells count="12">
    <mergeCell ref="A28:A32"/>
    <mergeCell ref="A34:A37"/>
    <mergeCell ref="A55:A59"/>
    <mergeCell ref="A60:A64"/>
    <mergeCell ref="A39:A43"/>
    <mergeCell ref="A44:A48"/>
    <mergeCell ref="A50:A53"/>
    <mergeCell ref="A2:A5"/>
    <mergeCell ref="A7:A11"/>
    <mergeCell ref="A12:A16"/>
    <mergeCell ref="A18:A21"/>
    <mergeCell ref="A23:A27"/>
  </mergeCell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0000"/>
  </sheetPr>
  <dimension ref="A1:AP159"/>
  <sheetViews>
    <sheetView showGridLines="0" zoomScale="85" zoomScaleNormal="85" workbookViewId="0">
      <pane xSplit="16" ySplit="1" topLeftCell="AC2" activePane="bottomRight" state="frozen"/>
      <selection pane="topRight" activeCell="Q1" sqref="Q1"/>
      <selection pane="bottomLeft" activeCell="A2" sqref="A2"/>
      <selection pane="bottomRight" activeCell="AN25" sqref="AN25"/>
    </sheetView>
  </sheetViews>
  <sheetFormatPr baseColWidth="10" defaultColWidth="15" defaultRowHeight="14.4"/>
  <cols>
    <col min="1" max="1" width="6.33203125" style="38" customWidth="1"/>
    <col min="2" max="2" width="20.6640625" style="22" bestFit="1" customWidth="1"/>
    <col min="3" max="3" width="10.109375" style="38" hidden="1" customWidth="1"/>
    <col min="4" max="6" width="8.88671875" style="38" hidden="1" customWidth="1"/>
    <col min="7" max="7" width="10" style="38" hidden="1" customWidth="1"/>
    <col min="8" max="11" width="8.88671875" style="38" hidden="1" customWidth="1"/>
    <col min="12" max="12" width="10.88671875" style="38" hidden="1" customWidth="1"/>
    <col min="13" max="14" width="8.88671875" style="38" hidden="1" customWidth="1"/>
    <col min="15" max="15" width="7" style="38" hidden="1" customWidth="1"/>
    <col min="16" max="16" width="11.5546875" style="38" customWidth="1"/>
    <col min="17" max="28" width="9.5546875" style="38" hidden="1" customWidth="1"/>
    <col min="29" max="40" width="9.5546875" style="38" customWidth="1"/>
    <col min="41" max="41" width="12.44140625" style="38" customWidth="1"/>
    <col min="42" max="42" width="9" style="38" bestFit="1" customWidth="1"/>
    <col min="43" max="57" width="9.88671875" style="2" customWidth="1"/>
    <col min="58" max="58" width="7.5546875" style="2" customWidth="1"/>
    <col min="59" max="77" width="9.88671875" style="2" customWidth="1"/>
    <col min="78" max="16384" width="15" style="2"/>
  </cols>
  <sheetData>
    <row r="1" spans="1:42" s="11" customFormat="1">
      <c r="A1" s="31" t="s">
        <v>10</v>
      </c>
      <c r="B1" s="29"/>
      <c r="C1" s="32" t="s">
        <v>167</v>
      </c>
      <c r="D1" s="237">
        <v>44197</v>
      </c>
      <c r="E1" s="237">
        <v>44228</v>
      </c>
      <c r="F1" s="237">
        <v>44256</v>
      </c>
      <c r="G1" s="237">
        <v>44287</v>
      </c>
      <c r="H1" s="237">
        <v>44317</v>
      </c>
      <c r="I1" s="237">
        <v>44348</v>
      </c>
      <c r="J1" s="237">
        <v>44378</v>
      </c>
      <c r="K1" s="237">
        <v>44409</v>
      </c>
      <c r="L1" s="237">
        <v>44440</v>
      </c>
      <c r="M1" s="237">
        <v>44470</v>
      </c>
      <c r="N1" s="237">
        <v>44501</v>
      </c>
      <c r="O1" s="237">
        <v>44531</v>
      </c>
      <c r="P1" s="237" t="s">
        <v>229</v>
      </c>
      <c r="Q1" s="237">
        <v>44562</v>
      </c>
      <c r="R1" s="237">
        <v>44593</v>
      </c>
      <c r="S1" s="237">
        <v>44621</v>
      </c>
      <c r="T1" s="237">
        <v>44652</v>
      </c>
      <c r="U1" s="237">
        <v>44682</v>
      </c>
      <c r="V1" s="237">
        <v>44713</v>
      </c>
      <c r="W1" s="237">
        <v>44743</v>
      </c>
      <c r="X1" s="237">
        <v>44774</v>
      </c>
      <c r="Y1" s="237">
        <v>44805</v>
      </c>
      <c r="Z1" s="237">
        <v>44835</v>
      </c>
      <c r="AA1" s="237">
        <v>44866</v>
      </c>
      <c r="AB1" s="237">
        <v>44896</v>
      </c>
      <c r="AC1" s="237">
        <v>44927</v>
      </c>
      <c r="AD1" s="237">
        <v>44958</v>
      </c>
      <c r="AE1" s="237">
        <v>44986</v>
      </c>
      <c r="AF1" s="237">
        <v>45017</v>
      </c>
      <c r="AG1" s="237">
        <v>45047</v>
      </c>
      <c r="AH1" s="237">
        <v>45078</v>
      </c>
      <c r="AI1" s="237">
        <v>45108</v>
      </c>
      <c r="AJ1" s="237">
        <v>45139</v>
      </c>
      <c r="AK1" s="237">
        <v>45170</v>
      </c>
      <c r="AL1" s="237">
        <v>45200</v>
      </c>
      <c r="AM1" s="237">
        <v>45231</v>
      </c>
      <c r="AN1" s="237">
        <v>45261</v>
      </c>
      <c r="AO1" s="32" t="s">
        <v>311</v>
      </c>
      <c r="AP1" s="32" t="s">
        <v>119</v>
      </c>
    </row>
    <row r="2" spans="1:42" ht="16.5" customHeight="1">
      <c r="A2" s="502" t="s">
        <v>20</v>
      </c>
      <c r="B2" s="51" t="s">
        <v>84</v>
      </c>
      <c r="C2" s="4">
        <v>0.58609166666666668</v>
      </c>
      <c r="D2" s="169">
        <v>0.91845430107526904</v>
      </c>
      <c r="E2" s="169">
        <v>0.921130952380952</v>
      </c>
      <c r="F2" s="169">
        <v>0.92540322580645196</v>
      </c>
      <c r="G2" s="202">
        <v>1</v>
      </c>
      <c r="H2" s="4">
        <v>0.98655913978494603</v>
      </c>
      <c r="I2" s="4">
        <v>0.94166666666666698</v>
      </c>
      <c r="J2" s="4">
        <v>0.99776785714285698</v>
      </c>
      <c r="K2" s="151">
        <v>0.96805555555555556</v>
      </c>
      <c r="L2" s="151">
        <v>0.9820238095238093</v>
      </c>
      <c r="M2" s="4">
        <v>0.73976608187134507</v>
      </c>
      <c r="N2" s="151">
        <v>0.89706845238095245</v>
      </c>
      <c r="O2" s="169">
        <v>0.9458333333333333</v>
      </c>
      <c r="P2" s="169">
        <v>0.82605507901596642</v>
      </c>
      <c r="Q2" s="169">
        <v>0.97638888888888886</v>
      </c>
      <c r="R2" s="169">
        <v>0.96969696969696972</v>
      </c>
      <c r="S2" s="169">
        <v>0.96236559139784905</v>
      </c>
      <c r="T2" s="160">
        <v>0.92476388888888894</v>
      </c>
      <c r="U2" s="160">
        <v>0.99583333333333324</v>
      </c>
      <c r="V2" s="160">
        <v>0.83546666666667002</v>
      </c>
      <c r="W2" s="160">
        <v>0.32258064516129031</v>
      </c>
      <c r="X2" s="160">
        <v>0.15590053763440861</v>
      </c>
      <c r="Y2" s="160">
        <v>0.94066666666666665</v>
      </c>
      <c r="Z2" s="160">
        <v>0.91908602150537633</v>
      </c>
      <c r="AA2" s="160">
        <v>0.94351388888888887</v>
      </c>
      <c r="AB2" s="160">
        <v>0.96639784946236562</v>
      </c>
      <c r="AC2" s="160">
        <v>0.97513440860215095</v>
      </c>
      <c r="AD2" s="160">
        <v>0.85714285714285698</v>
      </c>
      <c r="AE2" s="160">
        <v>0.38034946236559136</v>
      </c>
      <c r="AF2" s="160">
        <v>0.61250000000000004</v>
      </c>
      <c r="AG2" s="160">
        <v>1</v>
      </c>
      <c r="AH2" s="160">
        <v>0.9916666666666667</v>
      </c>
      <c r="AI2" s="160">
        <v>0.98297043010752683</v>
      </c>
      <c r="AJ2" s="160">
        <v>0.81317204301075297</v>
      </c>
      <c r="AK2" s="160">
        <v>0.97916666666666652</v>
      </c>
      <c r="AL2" s="160">
        <v>0.51509408602150497</v>
      </c>
      <c r="AM2" s="160">
        <v>0</v>
      </c>
      <c r="AN2" s="160">
        <v>0</v>
      </c>
      <c r="AO2" s="4">
        <f>AVERAGE(AC2:AN2)</f>
        <v>0.67559971838197652</v>
      </c>
      <c r="AP2" s="4">
        <v>0.85</v>
      </c>
    </row>
    <row r="3" spans="1:42">
      <c r="A3" s="503"/>
      <c r="B3" s="51" t="s">
        <v>141</v>
      </c>
      <c r="C3" s="4">
        <v>5.3291666666666661E-2</v>
      </c>
      <c r="D3" s="169">
        <v>1.8892775086707701E-2</v>
      </c>
      <c r="E3" s="169">
        <v>1.2192663998138901E-2</v>
      </c>
      <c r="F3" s="169">
        <v>1.2200302947662001E-2</v>
      </c>
      <c r="G3" s="202">
        <v>6.3566561844863702E-3</v>
      </c>
      <c r="H3" s="3">
        <v>4.5593881595243999E-3</v>
      </c>
      <c r="I3" s="3">
        <v>1.8026876433956101E-3</v>
      </c>
      <c r="J3" s="3">
        <v>1.1144508035849101E-3</v>
      </c>
      <c r="K3" s="151">
        <v>4.0028694404591102E-4</v>
      </c>
      <c r="L3" s="151">
        <v>2.0239993929871507E-2</v>
      </c>
      <c r="M3" s="4">
        <v>0</v>
      </c>
      <c r="N3" s="151">
        <v>3.3176849194631987E-3</v>
      </c>
      <c r="O3" s="169">
        <v>2.1207904019728021E-2</v>
      </c>
      <c r="P3" s="169">
        <v>8.2949900097931979E-3</v>
      </c>
      <c r="Q3" s="169">
        <v>6.9101963304474658E-3</v>
      </c>
      <c r="R3" s="169">
        <v>0</v>
      </c>
      <c r="S3" s="169">
        <v>3.12470409999053E-3</v>
      </c>
      <c r="T3" s="161">
        <v>0</v>
      </c>
      <c r="U3" s="161">
        <v>0</v>
      </c>
      <c r="V3" s="161">
        <v>0</v>
      </c>
      <c r="W3" s="161">
        <v>0</v>
      </c>
      <c r="X3" s="161">
        <v>3.8616834784607869E-3</v>
      </c>
      <c r="Y3" s="161">
        <v>1.0784236015268504E-2</v>
      </c>
      <c r="Z3" s="161">
        <v>3.1167749471090255E-2</v>
      </c>
      <c r="AA3" s="161">
        <v>4.3691310722260839E-2</v>
      </c>
      <c r="AB3" s="161">
        <v>0</v>
      </c>
      <c r="AC3" s="161">
        <v>1.07133425524935E-2</v>
      </c>
      <c r="AD3" s="161">
        <v>2.0644141737891702E-3</v>
      </c>
      <c r="AE3" s="161">
        <v>2.1461964707429389E-2</v>
      </c>
      <c r="AF3" s="161">
        <v>0</v>
      </c>
      <c r="AG3" s="161">
        <v>0</v>
      </c>
      <c r="AH3" s="161">
        <v>0</v>
      </c>
      <c r="AI3" s="161">
        <v>1.1952524704556475E-2</v>
      </c>
      <c r="AJ3" s="161">
        <v>0</v>
      </c>
      <c r="AK3" s="161">
        <v>1.4043957587248087E-4</v>
      </c>
      <c r="AL3" s="161">
        <v>4.41412116595786E-2</v>
      </c>
      <c r="AM3" s="161">
        <v>0</v>
      </c>
      <c r="AN3" s="161">
        <v>0</v>
      </c>
      <c r="AO3" s="4">
        <f>AVERAGE(AC3:AN3)</f>
        <v>7.5394914478099677E-3</v>
      </c>
      <c r="AP3" s="3">
        <v>0.18</v>
      </c>
    </row>
    <row r="4" spans="1:42">
      <c r="A4" s="503"/>
      <c r="B4" s="51" t="s">
        <v>18</v>
      </c>
      <c r="C4" s="5">
        <v>2.9741666666666666</v>
      </c>
      <c r="D4" s="171">
        <v>2.1516666666666668</v>
      </c>
      <c r="E4" s="171">
        <v>1.5094518029695971</v>
      </c>
      <c r="F4" s="171">
        <v>1.6826981715893108</v>
      </c>
      <c r="G4" s="196">
        <v>14.302476415094342</v>
      </c>
      <c r="H4" s="5">
        <v>3.3465909090909101</v>
      </c>
      <c r="I4" s="5">
        <v>1.2222222222222225</v>
      </c>
      <c r="J4" s="122">
        <v>0.37361963190184055</v>
      </c>
      <c r="K4" s="150">
        <v>0.27899999999999997</v>
      </c>
      <c r="L4" s="150">
        <v>2.2261294657001343</v>
      </c>
      <c r="M4" s="5">
        <v>0</v>
      </c>
      <c r="N4" s="150">
        <v>2</v>
      </c>
      <c r="O4" s="171">
        <v>2.4070971062391302</v>
      </c>
      <c r="P4" s="171">
        <v>0.91113122513099698</v>
      </c>
      <c r="Q4" s="171">
        <v>1.6192893401015229</v>
      </c>
      <c r="R4" s="171">
        <v>0</v>
      </c>
      <c r="S4" s="171">
        <v>0.55932203389830515</v>
      </c>
      <c r="T4" s="150">
        <v>0</v>
      </c>
      <c r="U4" s="150">
        <v>0</v>
      </c>
      <c r="V4" s="150">
        <v>0</v>
      </c>
      <c r="W4" s="150">
        <v>0</v>
      </c>
      <c r="X4" s="150">
        <v>4.9768518518518517E-2</v>
      </c>
      <c r="Y4" s="150">
        <v>0.91299342105263148</v>
      </c>
      <c r="Z4" s="150">
        <v>3.5520845147219191</v>
      </c>
      <c r="AA4" s="150">
        <v>4.2401168732790655</v>
      </c>
      <c r="AB4" s="150">
        <v>0</v>
      </c>
      <c r="AC4" s="150">
        <v>2.5908433406113542</v>
      </c>
      <c r="AD4" s="150">
        <v>1.1891025641025643</v>
      </c>
      <c r="AE4" s="150">
        <v>1.5183266932270918</v>
      </c>
      <c r="AF4" s="150">
        <v>0</v>
      </c>
      <c r="AG4" s="150">
        <v>0</v>
      </c>
      <c r="AH4" s="150">
        <v>0</v>
      </c>
      <c r="AI4" s="150">
        <v>2.1853099730458219</v>
      </c>
      <c r="AJ4" s="150">
        <v>0</v>
      </c>
      <c r="AK4" s="150">
        <v>1.9801980198019802E-2</v>
      </c>
      <c r="AL4" s="150">
        <v>1.5378396858454821</v>
      </c>
      <c r="AM4" s="150">
        <v>0</v>
      </c>
      <c r="AN4" s="150">
        <v>0</v>
      </c>
      <c r="AO4" s="5">
        <f>AVERAGE(AC4:AN4)</f>
        <v>0.75343535308586118</v>
      </c>
      <c r="AP4" s="5">
        <v>30</v>
      </c>
    </row>
    <row r="5" spans="1:42">
      <c r="A5" s="504"/>
      <c r="B5" s="51" t="s">
        <v>19</v>
      </c>
      <c r="C5" s="5">
        <v>3.4372916666666669</v>
      </c>
      <c r="D5" s="171">
        <v>10.111666666666666</v>
      </c>
      <c r="E5" s="171">
        <v>10.6</v>
      </c>
      <c r="F5" s="171">
        <v>11.1</v>
      </c>
      <c r="G5" s="196">
        <v>0</v>
      </c>
      <c r="H5" s="5">
        <v>10</v>
      </c>
      <c r="I5" s="5">
        <v>42</v>
      </c>
      <c r="J5" s="122">
        <v>0.75</v>
      </c>
      <c r="K5" s="150">
        <v>23</v>
      </c>
      <c r="L5" s="150">
        <v>2.0133333333333332</v>
      </c>
      <c r="M5" s="5">
        <v>35.6</v>
      </c>
      <c r="N5" s="150">
        <v>69.17</v>
      </c>
      <c r="O5" s="171">
        <v>6.5</v>
      </c>
      <c r="P5" s="171">
        <v>58.60107407407407</v>
      </c>
      <c r="Q5" s="171">
        <v>5.666666666666667</v>
      </c>
      <c r="R5" s="171">
        <v>10</v>
      </c>
      <c r="S5" s="171">
        <v>7</v>
      </c>
      <c r="T5" s="150">
        <v>10.834</v>
      </c>
      <c r="U5" s="150">
        <v>3</v>
      </c>
      <c r="V5" s="150">
        <v>59.25</v>
      </c>
      <c r="W5" s="150">
        <v>504</v>
      </c>
      <c r="X5" s="150">
        <v>69.778888888888886</v>
      </c>
      <c r="Y5" s="150">
        <v>5.34</v>
      </c>
      <c r="Z5" s="150">
        <v>10.033333333333333</v>
      </c>
      <c r="AA5" s="150">
        <v>5.8100000000000005</v>
      </c>
      <c r="AB5" s="150">
        <v>12.5</v>
      </c>
      <c r="AC5" s="150">
        <v>6.166666666666667</v>
      </c>
      <c r="AD5" s="150">
        <v>96</v>
      </c>
      <c r="AE5" s="150">
        <v>115.25500000000001</v>
      </c>
      <c r="AF5" s="150">
        <v>93</v>
      </c>
      <c r="AG5" s="150">
        <v>0</v>
      </c>
      <c r="AH5" s="150">
        <v>3</v>
      </c>
      <c r="AI5" s="150">
        <v>3.1675</v>
      </c>
      <c r="AJ5" s="150">
        <v>34.75</v>
      </c>
      <c r="AK5" s="150">
        <v>3</v>
      </c>
      <c r="AL5" s="150">
        <v>32.797272727272727</v>
      </c>
      <c r="AM5" s="150">
        <v>180</v>
      </c>
      <c r="AN5" s="150">
        <v>180</v>
      </c>
      <c r="AO5" s="5">
        <f>AVERAGE(AC5:AN5)</f>
        <v>62.261369949494956</v>
      </c>
      <c r="AP5" s="5">
        <v>4</v>
      </c>
    </row>
    <row r="6" spans="1:42" ht="15.75" customHeight="1">
      <c r="A6" s="14"/>
      <c r="B6" s="13"/>
      <c r="C6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 s="13"/>
    </row>
    <row r="7" spans="1:42" ht="16.5" customHeight="1">
      <c r="A7" s="499" t="s">
        <v>52</v>
      </c>
      <c r="B7" s="53" t="s">
        <v>142</v>
      </c>
      <c r="C7" s="12"/>
      <c r="D7" s="12">
        <v>0</v>
      </c>
      <c r="E7" s="12">
        <v>9</v>
      </c>
      <c r="F7" s="12">
        <v>0</v>
      </c>
      <c r="G7" s="12">
        <v>0</v>
      </c>
      <c r="H7" s="12">
        <v>8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  <c r="N7" s="12">
        <v>15.17</v>
      </c>
      <c r="O7" s="12">
        <v>0</v>
      </c>
      <c r="P7" s="12"/>
      <c r="Q7" s="12">
        <v>0</v>
      </c>
      <c r="R7" s="12">
        <v>0</v>
      </c>
      <c r="S7" s="12">
        <v>9</v>
      </c>
      <c r="T7" s="12">
        <v>0</v>
      </c>
      <c r="U7" s="12">
        <v>0</v>
      </c>
      <c r="V7" s="12">
        <v>0</v>
      </c>
      <c r="W7" s="12">
        <v>0</v>
      </c>
      <c r="X7" s="12">
        <v>0</v>
      </c>
      <c r="Y7" s="12">
        <v>0</v>
      </c>
      <c r="Z7" s="12">
        <v>0</v>
      </c>
      <c r="AA7" s="12">
        <v>0</v>
      </c>
      <c r="AB7" s="12">
        <v>0</v>
      </c>
      <c r="AC7" s="12">
        <v>0</v>
      </c>
      <c r="AD7" s="12">
        <v>0</v>
      </c>
      <c r="AE7" s="12">
        <v>0</v>
      </c>
      <c r="AF7" s="12">
        <v>0</v>
      </c>
      <c r="AG7" s="12">
        <v>0</v>
      </c>
      <c r="AH7" s="12">
        <v>0</v>
      </c>
      <c r="AI7" s="12">
        <v>5</v>
      </c>
      <c r="AJ7" s="12">
        <v>0</v>
      </c>
      <c r="AK7" s="12">
        <v>0</v>
      </c>
      <c r="AL7" s="12">
        <v>27</v>
      </c>
      <c r="AM7" s="12">
        <v>0</v>
      </c>
      <c r="AN7" s="12">
        <v>0</v>
      </c>
      <c r="AO7" s="12"/>
      <c r="AP7" s="12"/>
    </row>
    <row r="8" spans="1:42">
      <c r="A8" s="500"/>
      <c r="B8" s="53" t="s">
        <v>143</v>
      </c>
      <c r="C8" s="12"/>
      <c r="D8" s="12">
        <v>35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  <c r="N8" s="12">
        <v>0</v>
      </c>
      <c r="O8" s="12">
        <v>0</v>
      </c>
      <c r="P8" s="12"/>
      <c r="Q8" s="12">
        <v>0</v>
      </c>
      <c r="R8" s="12">
        <v>0</v>
      </c>
      <c r="S8" s="12">
        <v>0</v>
      </c>
      <c r="T8" s="12">
        <v>0</v>
      </c>
      <c r="U8" s="12">
        <v>3</v>
      </c>
      <c r="V8" s="12">
        <v>0</v>
      </c>
      <c r="W8" s="12">
        <v>0</v>
      </c>
      <c r="X8" s="12">
        <v>0</v>
      </c>
      <c r="Y8" s="12">
        <v>10.17</v>
      </c>
      <c r="Z8" s="12">
        <v>0</v>
      </c>
      <c r="AA8" s="12">
        <v>0</v>
      </c>
      <c r="AB8" s="12">
        <v>0</v>
      </c>
      <c r="AC8" s="12">
        <v>0</v>
      </c>
      <c r="AD8" s="12">
        <v>0</v>
      </c>
      <c r="AE8" s="12">
        <v>0</v>
      </c>
      <c r="AF8" s="12">
        <v>0</v>
      </c>
      <c r="AG8" s="12">
        <v>0</v>
      </c>
      <c r="AH8" s="12">
        <v>0</v>
      </c>
      <c r="AI8" s="12">
        <v>0</v>
      </c>
      <c r="AJ8" s="12">
        <v>0</v>
      </c>
      <c r="AK8" s="12">
        <v>0</v>
      </c>
      <c r="AL8" s="12">
        <v>5</v>
      </c>
      <c r="AM8" s="12">
        <v>0</v>
      </c>
      <c r="AN8" s="12">
        <v>0</v>
      </c>
      <c r="AO8" s="12"/>
      <c r="AP8" s="12"/>
    </row>
    <row r="9" spans="1:42">
      <c r="A9" s="500"/>
      <c r="B9" s="53" t="s">
        <v>144</v>
      </c>
      <c r="C9" s="12"/>
      <c r="D9" s="12">
        <v>25.67</v>
      </c>
      <c r="E9" s="12">
        <v>44</v>
      </c>
      <c r="F9" s="12">
        <v>55.5</v>
      </c>
      <c r="G9" s="12">
        <v>0</v>
      </c>
      <c r="H9" s="12">
        <v>2</v>
      </c>
      <c r="I9" s="12">
        <v>42</v>
      </c>
      <c r="J9" s="12">
        <v>1.5</v>
      </c>
      <c r="K9" s="12">
        <v>23</v>
      </c>
      <c r="L9" s="12">
        <v>12.08</v>
      </c>
      <c r="M9" s="12">
        <v>178</v>
      </c>
      <c r="N9" s="12">
        <v>54</v>
      </c>
      <c r="O9" s="12">
        <v>39</v>
      </c>
      <c r="P9" s="12"/>
      <c r="Q9" s="12">
        <v>17</v>
      </c>
      <c r="R9" s="12">
        <v>20</v>
      </c>
      <c r="S9" s="12">
        <v>19</v>
      </c>
      <c r="T9" s="12">
        <v>54.17</v>
      </c>
      <c r="U9" s="12">
        <v>0</v>
      </c>
      <c r="V9" s="12">
        <v>118.5</v>
      </c>
      <c r="W9" s="12">
        <v>504</v>
      </c>
      <c r="X9" s="12">
        <v>628.01</v>
      </c>
      <c r="Y9" s="12">
        <v>32.549999999999997</v>
      </c>
      <c r="Z9" s="12">
        <v>60.2</v>
      </c>
      <c r="AA9" s="12">
        <v>40.67</v>
      </c>
      <c r="AB9" s="12">
        <v>25</v>
      </c>
      <c r="AC9" s="12">
        <v>19.5</v>
      </c>
      <c r="AD9" s="12">
        <v>96</v>
      </c>
      <c r="AE9" s="12">
        <v>461.02000000000004</v>
      </c>
      <c r="AF9" s="12">
        <v>279</v>
      </c>
      <c r="AG9" s="12">
        <v>0</v>
      </c>
      <c r="AH9" s="12">
        <v>6</v>
      </c>
      <c r="AI9" s="12">
        <v>7.67</v>
      </c>
      <c r="AJ9" s="12">
        <v>139</v>
      </c>
      <c r="AK9" s="12">
        <v>15</v>
      </c>
      <c r="AL9" s="12">
        <v>328.77</v>
      </c>
      <c r="AM9" s="12">
        <v>720</v>
      </c>
      <c r="AN9" s="12">
        <v>744</v>
      </c>
      <c r="AO9" s="12"/>
      <c r="AP9" s="12"/>
    </row>
    <row r="10" spans="1:42" ht="16.5" customHeight="1">
      <c r="A10" s="500"/>
      <c r="B10" s="53" t="s">
        <v>145</v>
      </c>
      <c r="C10" s="12"/>
      <c r="D10" s="12">
        <v>744</v>
      </c>
      <c r="E10" s="12">
        <v>672</v>
      </c>
      <c r="F10" s="12">
        <v>744</v>
      </c>
      <c r="G10" s="12">
        <v>720</v>
      </c>
      <c r="H10" s="12">
        <v>744</v>
      </c>
      <c r="I10" s="12">
        <v>720</v>
      </c>
      <c r="J10" s="12">
        <v>672</v>
      </c>
      <c r="K10" s="12">
        <v>720</v>
      </c>
      <c r="L10" s="12">
        <v>672</v>
      </c>
      <c r="M10" s="12">
        <v>684</v>
      </c>
      <c r="N10" s="12">
        <v>672</v>
      </c>
      <c r="O10" s="12">
        <v>720</v>
      </c>
      <c r="P10" s="12"/>
      <c r="Q10" s="12">
        <v>720</v>
      </c>
      <c r="R10" s="12">
        <v>660</v>
      </c>
      <c r="S10" s="12">
        <v>744</v>
      </c>
      <c r="T10" s="12">
        <v>720</v>
      </c>
      <c r="U10" s="12">
        <v>720</v>
      </c>
      <c r="V10" s="12">
        <v>720</v>
      </c>
      <c r="W10" s="12">
        <v>744</v>
      </c>
      <c r="X10" s="12">
        <v>744</v>
      </c>
      <c r="Y10" s="12">
        <v>720</v>
      </c>
      <c r="Z10" s="12">
        <v>744</v>
      </c>
      <c r="AA10" s="12">
        <v>720</v>
      </c>
      <c r="AB10" s="12">
        <v>744</v>
      </c>
      <c r="AC10" s="12">
        <v>744</v>
      </c>
      <c r="AD10" s="12">
        <v>672</v>
      </c>
      <c r="AE10" s="12">
        <v>744</v>
      </c>
      <c r="AF10" s="12">
        <v>720</v>
      </c>
      <c r="AG10" s="12">
        <v>744</v>
      </c>
      <c r="AH10" s="12">
        <v>720</v>
      </c>
      <c r="AI10" s="12">
        <v>744</v>
      </c>
      <c r="AJ10" s="12">
        <v>744</v>
      </c>
      <c r="AK10" s="12">
        <v>720</v>
      </c>
      <c r="AL10" s="12">
        <v>744</v>
      </c>
      <c r="AM10" s="12">
        <v>720</v>
      </c>
      <c r="AN10" s="12">
        <v>744</v>
      </c>
      <c r="AO10" s="12"/>
      <c r="AP10" s="12"/>
    </row>
    <row r="11" spans="1:42">
      <c r="A11" s="501"/>
      <c r="B11" s="53" t="s">
        <v>146</v>
      </c>
      <c r="C11" s="12"/>
      <c r="D11" s="173">
        <v>12.91</v>
      </c>
      <c r="E11" s="173">
        <v>7.5472590148479854</v>
      </c>
      <c r="F11" s="173">
        <v>8.4134908579465542</v>
      </c>
      <c r="G11" s="12">
        <v>4.51</v>
      </c>
      <c r="H11" s="12">
        <v>3.3465909090909101</v>
      </c>
      <c r="I11" s="12">
        <v>1.2222222222222225</v>
      </c>
      <c r="J11" s="119">
        <v>0.74723926380368111</v>
      </c>
      <c r="K11" s="119">
        <v>0.27899999999999997</v>
      </c>
      <c r="L11" s="119">
        <v>13.356776794200805</v>
      </c>
      <c r="M11" s="12">
        <v>0</v>
      </c>
      <c r="N11" s="119">
        <v>2</v>
      </c>
      <c r="O11" s="173">
        <v>14.442582637434782</v>
      </c>
      <c r="P11" s="173"/>
      <c r="Q11" s="173">
        <v>4.8578680203045685</v>
      </c>
      <c r="R11" s="173">
        <v>0</v>
      </c>
      <c r="S11" s="173">
        <v>2.2372881355932206</v>
      </c>
      <c r="T11" s="164">
        <v>0</v>
      </c>
      <c r="U11" s="164">
        <v>0</v>
      </c>
      <c r="V11" s="164">
        <v>0</v>
      </c>
      <c r="W11" s="164">
        <v>0</v>
      </c>
      <c r="X11" s="164">
        <v>0.44791666666666669</v>
      </c>
      <c r="Y11" s="164">
        <v>7.3039473684210519</v>
      </c>
      <c r="Z11" s="164">
        <v>21.312507088331515</v>
      </c>
      <c r="AA11" s="164">
        <v>29.680818112953457</v>
      </c>
      <c r="AB11" s="164">
        <v>0</v>
      </c>
      <c r="AC11" s="164">
        <v>7.7725300218340623</v>
      </c>
      <c r="AD11" s="164">
        <v>1.18</v>
      </c>
      <c r="AE11" s="164">
        <v>6.0733067729083672</v>
      </c>
      <c r="AF11" s="164">
        <v>0</v>
      </c>
      <c r="AG11" s="164">
        <v>0</v>
      </c>
      <c r="AH11" s="164">
        <v>0</v>
      </c>
      <c r="AI11" s="164">
        <v>8.7412398921832875</v>
      </c>
      <c r="AJ11" s="164">
        <v>0</v>
      </c>
      <c r="AK11" s="164">
        <v>9.9009900990099015E-2</v>
      </c>
      <c r="AL11" s="164">
        <v>16.91</v>
      </c>
      <c r="AM11" s="164">
        <v>0</v>
      </c>
      <c r="AN11" s="164">
        <v>0</v>
      </c>
      <c r="AO11" s="12"/>
      <c r="AP11" s="12" t="s">
        <v>80</v>
      </c>
    </row>
    <row r="12" spans="1:42" ht="16.5" customHeight="1">
      <c r="A12" s="496" t="s">
        <v>162</v>
      </c>
      <c r="B12" s="54" t="s">
        <v>147</v>
      </c>
      <c r="C12" s="8"/>
      <c r="D12" s="8">
        <f>D2</f>
        <v>0.91845430107526904</v>
      </c>
      <c r="E12" s="8">
        <f>E2</f>
        <v>0.921130952380952</v>
      </c>
      <c r="F12" s="8">
        <f>F2</f>
        <v>0.92540322580645196</v>
      </c>
      <c r="G12" s="8">
        <f>G2</f>
        <v>1</v>
      </c>
      <c r="H12" s="8">
        <f t="shared" ref="H12:N12" si="0">H2</f>
        <v>0.98655913978494603</v>
      </c>
      <c r="I12" s="8">
        <f t="shared" si="0"/>
        <v>0.94166666666666698</v>
      </c>
      <c r="J12" s="8">
        <f t="shared" si="0"/>
        <v>0.99776785714285698</v>
      </c>
      <c r="K12" s="8">
        <f t="shared" si="0"/>
        <v>0.96805555555555556</v>
      </c>
      <c r="L12" s="8">
        <f t="shared" si="0"/>
        <v>0.9820238095238093</v>
      </c>
      <c r="M12" s="8">
        <f>M2</f>
        <v>0.73976608187134507</v>
      </c>
      <c r="N12" s="8">
        <f t="shared" si="0"/>
        <v>0.89706845238095245</v>
      </c>
      <c r="O12" s="8">
        <f>O2</f>
        <v>0.9458333333333333</v>
      </c>
      <c r="P12" s="8"/>
      <c r="Q12" s="8">
        <f>Q2</f>
        <v>0.97638888888888886</v>
      </c>
      <c r="R12" s="8">
        <f>R2</f>
        <v>0.96969696969696972</v>
      </c>
      <c r="S12" s="8">
        <f>S2</f>
        <v>0.96236559139784905</v>
      </c>
      <c r="T12" s="8">
        <f t="shared" ref="T12:AG12" si="1">+T2</f>
        <v>0.92476388888888894</v>
      </c>
      <c r="U12" s="8">
        <f t="shared" si="1"/>
        <v>0.99583333333333324</v>
      </c>
      <c r="V12" s="8">
        <f t="shared" si="1"/>
        <v>0.83546666666667002</v>
      </c>
      <c r="W12" s="8">
        <f t="shared" si="1"/>
        <v>0.32258064516129031</v>
      </c>
      <c r="X12" s="8">
        <f t="shared" si="1"/>
        <v>0.15590053763440861</v>
      </c>
      <c r="Y12" s="8">
        <f t="shared" si="1"/>
        <v>0.94066666666666665</v>
      </c>
      <c r="Z12" s="8">
        <f t="shared" si="1"/>
        <v>0.91908602150537633</v>
      </c>
      <c r="AA12" s="8">
        <f t="shared" si="1"/>
        <v>0.94351388888888887</v>
      </c>
      <c r="AB12" s="8">
        <f t="shared" si="1"/>
        <v>0.96639784946236562</v>
      </c>
      <c r="AC12" s="8">
        <f t="shared" si="1"/>
        <v>0.97513440860215095</v>
      </c>
      <c r="AD12" s="8">
        <f t="shared" si="1"/>
        <v>0.85714285714285698</v>
      </c>
      <c r="AE12" s="8">
        <f t="shared" si="1"/>
        <v>0.38034946236559136</v>
      </c>
      <c r="AF12" s="8">
        <f t="shared" si="1"/>
        <v>0.61250000000000004</v>
      </c>
      <c r="AG12" s="8">
        <f t="shared" si="1"/>
        <v>1</v>
      </c>
      <c r="AH12" s="8">
        <f>+AH2</f>
        <v>0.9916666666666667</v>
      </c>
      <c r="AI12" s="8">
        <f>+AI2</f>
        <v>0.98297043010752683</v>
      </c>
      <c r="AJ12" s="8">
        <f>+AJ2</f>
        <v>0.81317204301075297</v>
      </c>
      <c r="AK12" s="8">
        <f>+AK2</f>
        <v>0.97916666666666652</v>
      </c>
      <c r="AL12" s="8">
        <f>+AL2</f>
        <v>0.51509408602150497</v>
      </c>
      <c r="AM12" s="8">
        <f t="shared" ref="AM12:AN12" si="2">+AM2</f>
        <v>0</v>
      </c>
      <c r="AN12" s="8">
        <f t="shared" si="2"/>
        <v>0</v>
      </c>
      <c r="AO12" s="8"/>
      <c r="AP12" s="8"/>
    </row>
    <row r="13" spans="1:42">
      <c r="A13" s="497"/>
      <c r="B13" s="54" t="s">
        <v>148</v>
      </c>
      <c r="C13" s="8"/>
      <c r="D13" s="8">
        <f t="shared" ref="D13:N13" si="3">+D7/D10</f>
        <v>0</v>
      </c>
      <c r="E13" s="8">
        <f t="shared" si="3"/>
        <v>1.3392857142857142E-2</v>
      </c>
      <c r="F13" s="8">
        <f t="shared" si="3"/>
        <v>0</v>
      </c>
      <c r="G13" s="8">
        <f t="shared" si="3"/>
        <v>0</v>
      </c>
      <c r="H13" s="8">
        <f t="shared" si="3"/>
        <v>1.0752688172043012E-2</v>
      </c>
      <c r="I13" s="8">
        <f t="shared" si="3"/>
        <v>0</v>
      </c>
      <c r="J13" s="8">
        <f t="shared" si="3"/>
        <v>0</v>
      </c>
      <c r="K13" s="8">
        <f t="shared" si="3"/>
        <v>0</v>
      </c>
      <c r="L13" s="8">
        <f t="shared" si="3"/>
        <v>0</v>
      </c>
      <c r="M13" s="8">
        <f>+M7/M10</f>
        <v>0</v>
      </c>
      <c r="N13" s="8">
        <f t="shared" si="3"/>
        <v>2.2574404761904761E-2</v>
      </c>
      <c r="O13" s="8">
        <f>+O7/O10</f>
        <v>0</v>
      </c>
      <c r="P13" s="8"/>
      <c r="Q13" s="8">
        <f t="shared" ref="Q13:AG13" si="4">+Q7/Q10</f>
        <v>0</v>
      </c>
      <c r="R13" s="8">
        <f t="shared" si="4"/>
        <v>0</v>
      </c>
      <c r="S13" s="8">
        <f t="shared" si="4"/>
        <v>1.2096774193548387E-2</v>
      </c>
      <c r="T13" s="8">
        <f t="shared" si="4"/>
        <v>0</v>
      </c>
      <c r="U13" s="8">
        <f t="shared" si="4"/>
        <v>0</v>
      </c>
      <c r="V13" s="8">
        <f t="shared" si="4"/>
        <v>0</v>
      </c>
      <c r="W13" s="8">
        <f t="shared" si="4"/>
        <v>0</v>
      </c>
      <c r="X13" s="8">
        <f t="shared" si="4"/>
        <v>0</v>
      </c>
      <c r="Y13" s="8">
        <f t="shared" si="4"/>
        <v>0</v>
      </c>
      <c r="Z13" s="8">
        <f t="shared" si="4"/>
        <v>0</v>
      </c>
      <c r="AA13" s="8">
        <f t="shared" si="4"/>
        <v>0</v>
      </c>
      <c r="AB13" s="8">
        <f t="shared" si="4"/>
        <v>0</v>
      </c>
      <c r="AC13" s="8">
        <f t="shared" si="4"/>
        <v>0</v>
      </c>
      <c r="AD13" s="8">
        <f t="shared" si="4"/>
        <v>0</v>
      </c>
      <c r="AE13" s="8">
        <f t="shared" si="4"/>
        <v>0</v>
      </c>
      <c r="AF13" s="8">
        <f t="shared" si="4"/>
        <v>0</v>
      </c>
      <c r="AG13" s="8">
        <f t="shared" si="4"/>
        <v>0</v>
      </c>
      <c r="AH13" s="8">
        <f>+AH7/AH10</f>
        <v>0</v>
      </c>
      <c r="AI13" s="8">
        <f>+AI7/AI10</f>
        <v>6.7204301075268818E-3</v>
      </c>
      <c r="AJ13" s="8">
        <f>+AJ7/AJ10</f>
        <v>0</v>
      </c>
      <c r="AK13" s="8">
        <f>+AK7/AK10</f>
        <v>0</v>
      </c>
      <c r="AL13" s="8">
        <f>+AL7/AL10</f>
        <v>3.6290322580645164E-2</v>
      </c>
      <c r="AM13" s="8">
        <f t="shared" ref="AM13:AN13" si="5">+AM7/AM10</f>
        <v>0</v>
      </c>
      <c r="AN13" s="8">
        <f t="shared" si="5"/>
        <v>0</v>
      </c>
      <c r="AO13" s="8"/>
      <c r="AP13" s="8"/>
    </row>
    <row r="14" spans="1:42">
      <c r="A14" s="497"/>
      <c r="B14" s="54" t="s">
        <v>149</v>
      </c>
      <c r="C14" s="8"/>
      <c r="D14" s="8">
        <f t="shared" ref="D14:N14" si="6">+D8/D10</f>
        <v>4.7043010752688172E-2</v>
      </c>
      <c r="E14" s="8">
        <f t="shared" si="6"/>
        <v>0</v>
      </c>
      <c r="F14" s="8">
        <f t="shared" si="6"/>
        <v>0</v>
      </c>
      <c r="G14" s="8">
        <f t="shared" si="6"/>
        <v>0</v>
      </c>
      <c r="H14" s="8">
        <f t="shared" si="6"/>
        <v>0</v>
      </c>
      <c r="I14" s="8">
        <f t="shared" si="6"/>
        <v>0</v>
      </c>
      <c r="J14" s="8">
        <f t="shared" si="6"/>
        <v>0</v>
      </c>
      <c r="K14" s="8">
        <f t="shared" si="6"/>
        <v>0</v>
      </c>
      <c r="L14" s="8">
        <f t="shared" si="6"/>
        <v>0</v>
      </c>
      <c r="M14" s="8">
        <f>+M8/M10</f>
        <v>0</v>
      </c>
      <c r="N14" s="8">
        <f t="shared" si="6"/>
        <v>0</v>
      </c>
      <c r="O14" s="8">
        <f>+O8/O10</f>
        <v>0</v>
      </c>
      <c r="P14" s="8"/>
      <c r="Q14" s="8">
        <f t="shared" ref="Q14:AG14" si="7">+Q8/Q10</f>
        <v>0</v>
      </c>
      <c r="R14" s="8">
        <f t="shared" si="7"/>
        <v>0</v>
      </c>
      <c r="S14" s="8">
        <f t="shared" si="7"/>
        <v>0</v>
      </c>
      <c r="T14" s="8">
        <f t="shared" si="7"/>
        <v>0</v>
      </c>
      <c r="U14" s="8">
        <f t="shared" si="7"/>
        <v>4.1666666666666666E-3</v>
      </c>
      <c r="V14" s="8">
        <f t="shared" si="7"/>
        <v>0</v>
      </c>
      <c r="W14" s="8">
        <f t="shared" si="7"/>
        <v>0</v>
      </c>
      <c r="X14" s="8">
        <f t="shared" si="7"/>
        <v>0</v>
      </c>
      <c r="Y14" s="8">
        <f t="shared" si="7"/>
        <v>1.4125E-2</v>
      </c>
      <c r="Z14" s="8">
        <f t="shared" si="7"/>
        <v>0</v>
      </c>
      <c r="AA14" s="8">
        <f t="shared" si="7"/>
        <v>0</v>
      </c>
      <c r="AB14" s="8">
        <f t="shared" si="7"/>
        <v>0</v>
      </c>
      <c r="AC14" s="8">
        <f t="shared" si="7"/>
        <v>0</v>
      </c>
      <c r="AD14" s="8">
        <f t="shared" si="7"/>
        <v>0</v>
      </c>
      <c r="AE14" s="8">
        <f t="shared" si="7"/>
        <v>0</v>
      </c>
      <c r="AF14" s="8">
        <f t="shared" si="7"/>
        <v>0</v>
      </c>
      <c r="AG14" s="8">
        <f t="shared" si="7"/>
        <v>0</v>
      </c>
      <c r="AH14" s="8">
        <f>+AH8/AH10</f>
        <v>0</v>
      </c>
      <c r="AI14" s="8">
        <f>+AI8/AI10</f>
        <v>0</v>
      </c>
      <c r="AJ14" s="8">
        <f>+AJ8/AJ10</f>
        <v>0</v>
      </c>
      <c r="AK14" s="8">
        <f>+AK8/AK10</f>
        <v>0</v>
      </c>
      <c r="AL14" s="8">
        <f>+AL8/AL10</f>
        <v>6.7204301075268818E-3</v>
      </c>
      <c r="AM14" s="8">
        <f t="shared" ref="AM14:AN14" si="8">+AM8/AM10</f>
        <v>0</v>
      </c>
      <c r="AN14" s="8">
        <f t="shared" si="8"/>
        <v>0</v>
      </c>
      <c r="AO14" s="8"/>
      <c r="AP14" s="8"/>
    </row>
    <row r="15" spans="1:42">
      <c r="A15" s="497"/>
      <c r="B15" s="54" t="s">
        <v>150</v>
      </c>
      <c r="C15" s="8"/>
      <c r="D15" s="8">
        <f t="shared" ref="D15:N15" si="9">+D9/D10</f>
        <v>3.4502688172043015E-2</v>
      </c>
      <c r="E15" s="8">
        <f t="shared" si="9"/>
        <v>6.5476190476190479E-2</v>
      </c>
      <c r="F15" s="8">
        <f t="shared" si="9"/>
        <v>7.459677419354839E-2</v>
      </c>
      <c r="G15" s="8">
        <f t="shared" si="9"/>
        <v>0</v>
      </c>
      <c r="H15" s="8">
        <f t="shared" si="9"/>
        <v>2.6881720430107529E-3</v>
      </c>
      <c r="I15" s="8">
        <f t="shared" si="9"/>
        <v>5.8333333333333334E-2</v>
      </c>
      <c r="J15" s="8">
        <f t="shared" si="9"/>
        <v>2.232142857142857E-3</v>
      </c>
      <c r="K15" s="8">
        <f t="shared" si="9"/>
        <v>3.1944444444444442E-2</v>
      </c>
      <c r="L15" s="8">
        <f t="shared" si="9"/>
        <v>1.7976190476190475E-2</v>
      </c>
      <c r="M15" s="8">
        <f>+M9/M10</f>
        <v>0.26023391812865498</v>
      </c>
      <c r="N15" s="8">
        <f t="shared" si="9"/>
        <v>8.0357142857142863E-2</v>
      </c>
      <c r="O15" s="8">
        <f>+O9/O10</f>
        <v>5.4166666666666669E-2</v>
      </c>
      <c r="P15" s="8"/>
      <c r="Q15" s="8">
        <f t="shared" ref="Q15:AG15" si="10">+Q9/Q10</f>
        <v>2.361111111111111E-2</v>
      </c>
      <c r="R15" s="8">
        <f t="shared" si="10"/>
        <v>3.0303030303030304E-2</v>
      </c>
      <c r="S15" s="8">
        <f t="shared" si="10"/>
        <v>2.5537634408602152E-2</v>
      </c>
      <c r="T15" s="8">
        <f t="shared" si="10"/>
        <v>7.5236111111111115E-2</v>
      </c>
      <c r="U15" s="8">
        <f t="shared" si="10"/>
        <v>0</v>
      </c>
      <c r="V15" s="8">
        <f t="shared" si="10"/>
        <v>0.16458333333333333</v>
      </c>
      <c r="W15" s="8">
        <f t="shared" si="10"/>
        <v>0.67741935483870963</v>
      </c>
      <c r="X15" s="8">
        <f t="shared" si="10"/>
        <v>0.84409946236559141</v>
      </c>
      <c r="Y15" s="8">
        <f t="shared" si="10"/>
        <v>4.520833333333333E-2</v>
      </c>
      <c r="Z15" s="8">
        <f t="shared" si="10"/>
        <v>8.0913978494623659E-2</v>
      </c>
      <c r="AA15" s="8">
        <f t="shared" si="10"/>
        <v>5.6486111111111112E-2</v>
      </c>
      <c r="AB15" s="8">
        <f t="shared" si="10"/>
        <v>3.3602150537634407E-2</v>
      </c>
      <c r="AC15" s="8">
        <f t="shared" si="10"/>
        <v>2.620967741935484E-2</v>
      </c>
      <c r="AD15" s="8">
        <f t="shared" si="10"/>
        <v>0.14285714285714285</v>
      </c>
      <c r="AE15" s="8">
        <f t="shared" si="10"/>
        <v>0.61965053763440869</v>
      </c>
      <c r="AF15" s="8">
        <f t="shared" si="10"/>
        <v>0.38750000000000001</v>
      </c>
      <c r="AG15" s="8">
        <f t="shared" si="10"/>
        <v>0</v>
      </c>
      <c r="AH15" s="8">
        <f>+AH9/AH10</f>
        <v>8.3333333333333332E-3</v>
      </c>
      <c r="AI15" s="8">
        <f>+AI9/AI10</f>
        <v>1.0309139784946237E-2</v>
      </c>
      <c r="AJ15" s="8">
        <f>+AJ9/AJ10</f>
        <v>0.18682795698924731</v>
      </c>
      <c r="AK15" s="8">
        <f>+AK9/AK10</f>
        <v>2.0833333333333332E-2</v>
      </c>
      <c r="AL15" s="8">
        <f>+AL9/AL10</f>
        <v>0.44189516129032258</v>
      </c>
      <c r="AM15" s="8">
        <f t="shared" ref="AM15:AN15" si="11">+AM9/AM10</f>
        <v>1</v>
      </c>
      <c r="AN15" s="8">
        <f t="shared" si="11"/>
        <v>1</v>
      </c>
      <c r="AO15" s="8"/>
      <c r="AP15" s="8"/>
    </row>
    <row r="16" spans="1:42" ht="16.5" customHeight="1">
      <c r="A16" s="498"/>
      <c r="B16" s="54" t="s">
        <v>60</v>
      </c>
      <c r="C16" s="9"/>
      <c r="D16" s="9">
        <f t="shared" ref="D16:N16" si="12">SUM(D12:D15)</f>
        <v>1.0000000000000002</v>
      </c>
      <c r="E16" s="9">
        <f t="shared" si="12"/>
        <v>0.99999999999999956</v>
      </c>
      <c r="F16" s="9">
        <f t="shared" si="12"/>
        <v>1.0000000000000004</v>
      </c>
      <c r="G16" s="9">
        <f t="shared" si="12"/>
        <v>1</v>
      </c>
      <c r="H16" s="9">
        <f t="shared" si="12"/>
        <v>0.99999999999999978</v>
      </c>
      <c r="I16" s="9">
        <f t="shared" si="12"/>
        <v>1.0000000000000002</v>
      </c>
      <c r="J16" s="9">
        <f t="shared" si="12"/>
        <v>0.99999999999999989</v>
      </c>
      <c r="K16" s="9">
        <f t="shared" si="12"/>
        <v>1</v>
      </c>
      <c r="L16" s="9">
        <f t="shared" si="12"/>
        <v>0.99999999999999978</v>
      </c>
      <c r="M16" s="9">
        <f>SUM(M12:M15)</f>
        <v>1</v>
      </c>
      <c r="N16" s="9">
        <f t="shared" si="12"/>
        <v>1</v>
      </c>
      <c r="O16" s="9">
        <f>SUM(O12:O15)</f>
        <v>1</v>
      </c>
      <c r="P16" s="9"/>
      <c r="Q16" s="9">
        <f t="shared" ref="Q16:AE16" si="13">SUM(Q12:Q15)</f>
        <v>1</v>
      </c>
      <c r="R16" s="9">
        <f t="shared" si="13"/>
        <v>1</v>
      </c>
      <c r="S16" s="9">
        <f t="shared" si="13"/>
        <v>0.99999999999999956</v>
      </c>
      <c r="T16" s="9">
        <f t="shared" si="13"/>
        <v>1</v>
      </c>
      <c r="U16" s="9">
        <f t="shared" si="13"/>
        <v>0.99999999999999989</v>
      </c>
      <c r="V16" s="9">
        <f t="shared" si="13"/>
        <v>1.0000500000000034</v>
      </c>
      <c r="W16" s="9">
        <f t="shared" si="13"/>
        <v>1</v>
      </c>
      <c r="X16" s="9">
        <f t="shared" si="13"/>
        <v>1</v>
      </c>
      <c r="Y16" s="9">
        <f t="shared" si="13"/>
        <v>1</v>
      </c>
      <c r="Z16" s="9">
        <f t="shared" si="13"/>
        <v>1</v>
      </c>
      <c r="AA16" s="9">
        <f t="shared" si="13"/>
        <v>1</v>
      </c>
      <c r="AB16" s="9">
        <f t="shared" si="13"/>
        <v>1</v>
      </c>
      <c r="AC16" s="9">
        <f t="shared" si="13"/>
        <v>1.0013440860215057</v>
      </c>
      <c r="AD16" s="9">
        <f t="shared" si="13"/>
        <v>0.99999999999999978</v>
      </c>
      <c r="AE16" s="9">
        <f t="shared" si="13"/>
        <v>1</v>
      </c>
      <c r="AF16" s="9">
        <f t="shared" ref="AF16:AK16" si="14">SUM(AF12:AF15)</f>
        <v>1</v>
      </c>
      <c r="AG16" s="9">
        <f t="shared" si="14"/>
        <v>1</v>
      </c>
      <c r="AH16" s="9">
        <f t="shared" si="14"/>
        <v>1</v>
      </c>
      <c r="AI16" s="9">
        <f t="shared" si="14"/>
        <v>0.99999999999999989</v>
      </c>
      <c r="AJ16" s="9">
        <f t="shared" si="14"/>
        <v>1.0000000000000002</v>
      </c>
      <c r="AK16" s="9">
        <f t="shared" si="14"/>
        <v>0.99999999999999989</v>
      </c>
      <c r="AL16" s="9">
        <f t="shared" ref="AL16" si="15">SUM(AL12:AL15)</f>
        <v>0.99999999999999956</v>
      </c>
      <c r="AM16" s="9">
        <f t="shared" ref="AM16:AN16" si="16">SUM(AM12:AM15)</f>
        <v>1</v>
      </c>
      <c r="AN16" s="9">
        <f t="shared" si="16"/>
        <v>1</v>
      </c>
      <c r="AO16" s="9"/>
      <c r="AP16" s="9"/>
    </row>
    <row r="17" spans="1:42">
      <c r="A17" s="31" t="s">
        <v>11</v>
      </c>
      <c r="B17" s="29"/>
      <c r="C17" s="32" t="s">
        <v>167</v>
      </c>
      <c r="D17" s="237">
        <v>44197</v>
      </c>
      <c r="E17" s="237">
        <v>44228</v>
      </c>
      <c r="F17" s="237">
        <v>44256</v>
      </c>
      <c r="G17" s="237">
        <v>44287</v>
      </c>
      <c r="H17" s="237">
        <v>44317</v>
      </c>
      <c r="I17" s="237">
        <v>44348</v>
      </c>
      <c r="J17" s="237">
        <v>44378</v>
      </c>
      <c r="K17" s="237">
        <v>44409</v>
      </c>
      <c r="L17" s="237">
        <v>44440</v>
      </c>
      <c r="M17" s="237">
        <v>44470</v>
      </c>
      <c r="N17" s="237">
        <v>44501</v>
      </c>
      <c r="O17" s="237">
        <v>44531</v>
      </c>
      <c r="P17" s="237" t="s">
        <v>229</v>
      </c>
      <c r="Q17" s="237">
        <v>44562</v>
      </c>
      <c r="R17" s="237">
        <v>44593</v>
      </c>
      <c r="S17" s="237">
        <v>44621</v>
      </c>
      <c r="T17" s="237">
        <v>44652</v>
      </c>
      <c r="U17" s="237">
        <v>44682</v>
      </c>
      <c r="V17" s="237">
        <v>44713</v>
      </c>
      <c r="W17" s="237">
        <v>44743</v>
      </c>
      <c r="X17" s="237">
        <v>44774</v>
      </c>
      <c r="Y17" s="237">
        <v>44805</v>
      </c>
      <c r="Z17" s="237">
        <v>44835</v>
      </c>
      <c r="AA17" s="237">
        <v>44866</v>
      </c>
      <c r="AB17" s="237">
        <v>44896</v>
      </c>
      <c r="AC17" s="237">
        <v>44927</v>
      </c>
      <c r="AD17" s="237">
        <v>44958</v>
      </c>
      <c r="AE17" s="237">
        <v>44986</v>
      </c>
      <c r="AF17" s="237">
        <v>45017</v>
      </c>
      <c r="AG17" s="237">
        <v>45047</v>
      </c>
      <c r="AH17" s="237">
        <v>45078</v>
      </c>
      <c r="AI17" s="237">
        <v>45108</v>
      </c>
      <c r="AJ17" s="237">
        <v>45139</v>
      </c>
      <c r="AK17" s="237">
        <v>45170</v>
      </c>
      <c r="AL17" s="237">
        <v>45200</v>
      </c>
      <c r="AM17" s="237">
        <v>45231</v>
      </c>
      <c r="AN17" s="237">
        <v>45261</v>
      </c>
      <c r="AO17" s="32" t="s">
        <v>311</v>
      </c>
      <c r="AP17" s="32" t="s">
        <v>119</v>
      </c>
    </row>
    <row r="18" spans="1:42">
      <c r="A18" s="502" t="s">
        <v>20</v>
      </c>
      <c r="B18" s="51" t="s">
        <v>84</v>
      </c>
      <c r="C18" s="4">
        <v>0.94733333333333325</v>
      </c>
      <c r="D18" s="169">
        <v>0.48249999999999998</v>
      </c>
      <c r="E18" s="169">
        <v>0.79538690476190499</v>
      </c>
      <c r="F18" s="169">
        <v>0.958897849462366</v>
      </c>
      <c r="G18" s="202">
        <v>1</v>
      </c>
      <c r="H18" s="3">
        <v>0.97345430107526898</v>
      </c>
      <c r="I18" s="3">
        <v>0.95718055555555503</v>
      </c>
      <c r="J18" s="123">
        <v>0.92610119047618999</v>
      </c>
      <c r="K18" s="151">
        <v>0.95451388888888899</v>
      </c>
      <c r="L18" s="151">
        <v>0.82093749999999999</v>
      </c>
      <c r="M18" s="3">
        <v>0.88858187134502908</v>
      </c>
      <c r="N18" s="151">
        <v>0.9722701149425288</v>
      </c>
      <c r="O18" s="169">
        <v>0.9060138888888889</v>
      </c>
      <c r="P18" s="169">
        <v>0.8758269760779841</v>
      </c>
      <c r="Q18" s="169">
        <v>0.73215277777777776</v>
      </c>
      <c r="R18" s="169">
        <v>0.96427272727272717</v>
      </c>
      <c r="S18" s="169">
        <v>0.89818548387096797</v>
      </c>
      <c r="T18" s="160">
        <v>0.96690277777777767</v>
      </c>
      <c r="U18" s="160">
        <v>0.9404027777777777</v>
      </c>
      <c r="V18" s="160">
        <v>0.92012499999999997</v>
      </c>
      <c r="W18" s="160">
        <v>0.96662634408602144</v>
      </c>
      <c r="X18" s="160">
        <v>0.79456989247311827</v>
      </c>
      <c r="Y18" s="160">
        <v>0.61193055555555553</v>
      </c>
      <c r="Z18" s="160">
        <v>0.92629032258064514</v>
      </c>
      <c r="AA18" s="160">
        <v>0.82116666666666671</v>
      </c>
      <c r="AB18" s="160">
        <v>0.96729838709677418</v>
      </c>
      <c r="AC18" s="160">
        <v>0.93797043010752701</v>
      </c>
      <c r="AD18" s="160">
        <v>0.86886904761904804</v>
      </c>
      <c r="AE18" s="160">
        <v>0.8444086021505377</v>
      </c>
      <c r="AF18" s="160">
        <v>0.88263888888888886</v>
      </c>
      <c r="AG18" s="160">
        <v>0.89314516129032251</v>
      </c>
      <c r="AH18" s="160">
        <v>0.9564583333333333</v>
      </c>
      <c r="AI18" s="160">
        <v>0.91491935483870979</v>
      </c>
      <c r="AJ18" s="160">
        <v>0.91733870967741904</v>
      </c>
      <c r="AK18" s="160">
        <v>0.90669444444444436</v>
      </c>
      <c r="AL18" s="160">
        <v>0.42130376344086001</v>
      </c>
      <c r="AM18" s="160">
        <v>0.95097222222222233</v>
      </c>
      <c r="AN18" s="160">
        <v>0.948252688172043</v>
      </c>
      <c r="AO18" s="4">
        <f>AVERAGE(AC18:AN18)</f>
        <v>0.87024763718211295</v>
      </c>
      <c r="AP18" s="4">
        <v>0.85</v>
      </c>
    </row>
    <row r="19" spans="1:42">
      <c r="A19" s="503"/>
      <c r="B19" s="51" t="s">
        <v>141</v>
      </c>
      <c r="C19" s="4">
        <v>6.8191666666666664E-2</v>
      </c>
      <c r="D19" s="169">
        <v>7.6946564885496199E-2</v>
      </c>
      <c r="E19" s="169">
        <v>5.4684564712041799E-2</v>
      </c>
      <c r="F19" s="169">
        <v>2.3579835719579501E-2</v>
      </c>
      <c r="G19" s="202">
        <v>6.3566561844863702E-3</v>
      </c>
      <c r="H19" s="3">
        <v>5.5020947735422703E-2</v>
      </c>
      <c r="I19" s="3">
        <v>5.7820494832899201E-2</v>
      </c>
      <c r="J19" s="123">
        <v>5.8675540427756703E-2</v>
      </c>
      <c r="K19" s="151">
        <v>5.4947205580264898E-2</v>
      </c>
      <c r="L19" s="151">
        <v>3.3644999103754639E-2</v>
      </c>
      <c r="M19" s="3">
        <v>3.0485327510289206E-2</v>
      </c>
      <c r="N19" s="151">
        <v>5.1291128757052683E-2</v>
      </c>
      <c r="O19" s="169">
        <v>6.3166202867098037E-2</v>
      </c>
      <c r="P19" s="169">
        <v>5.0012965938180824E-2</v>
      </c>
      <c r="Q19" s="169">
        <v>4.8682941165196184E-2</v>
      </c>
      <c r="R19" s="169">
        <v>4.6729917201748288E-2</v>
      </c>
      <c r="S19" s="169">
        <v>5.8878712162919997E-2</v>
      </c>
      <c r="T19" s="161">
        <v>5.0364334914508174E-2</v>
      </c>
      <c r="U19" s="161">
        <v>5.1381573760632182E-2</v>
      </c>
      <c r="V19" s="161">
        <v>6.3794997469066403E-2</v>
      </c>
      <c r="W19" s="161">
        <v>4.8309814675020137E-2</v>
      </c>
      <c r="X19" s="161">
        <v>5.0752119616898052E-2</v>
      </c>
      <c r="Y19" s="161">
        <v>6.0042252050964758E-2</v>
      </c>
      <c r="Z19" s="161">
        <v>4.8856542827537416E-2</v>
      </c>
      <c r="AA19" s="161">
        <v>2.4463112801043931E-2</v>
      </c>
      <c r="AB19" s="161">
        <v>4.7899272612634228E-2</v>
      </c>
      <c r="AC19" s="161">
        <v>5.4603984508576599E-2</v>
      </c>
      <c r="AD19" s="161">
        <v>5.0373714052032503E-2</v>
      </c>
      <c r="AE19" s="161">
        <v>6.224712015305691E-2</v>
      </c>
      <c r="AF19" s="161">
        <v>5.1226799743920172E-2</v>
      </c>
      <c r="AG19" s="161">
        <v>6.1800852771507403E-2</v>
      </c>
      <c r="AH19" s="161">
        <v>5.9889608252964875E-2</v>
      </c>
      <c r="AI19" s="161">
        <v>5.1151076884678438E-2</v>
      </c>
      <c r="AJ19" s="161">
        <v>5.2869630880401898E-2</v>
      </c>
      <c r="AK19" s="161">
        <v>6.7482684474687027E-2</v>
      </c>
      <c r="AL19" s="161">
        <v>7.0616945744427798E-2</v>
      </c>
      <c r="AM19" s="161">
        <v>6.0289554325775152E-2</v>
      </c>
      <c r="AN19" s="161">
        <v>5.2090370369517497E-2</v>
      </c>
      <c r="AO19" s="4">
        <f>AVERAGE(AC19:AN19)</f>
        <v>5.7886861846795513E-2</v>
      </c>
      <c r="AP19" s="3">
        <v>0.18</v>
      </c>
    </row>
    <row r="20" spans="1:42" ht="16.5" customHeight="1">
      <c r="A20" s="503"/>
      <c r="B20" s="51" t="s">
        <v>18</v>
      </c>
      <c r="C20" s="5">
        <v>5.6700000000000008</v>
      </c>
      <c r="D20" s="172">
        <v>10.08</v>
      </c>
      <c r="E20" s="172">
        <v>5.845779967717271</v>
      </c>
      <c r="F20" s="172">
        <v>1.1214884266041607</v>
      </c>
      <c r="G20" s="203">
        <v>14.302476415094342</v>
      </c>
      <c r="H20" s="5">
        <v>4.9811151746724889</v>
      </c>
      <c r="I20" s="5">
        <v>3.3206792019990981</v>
      </c>
      <c r="J20" s="119">
        <v>3.3196487118009159</v>
      </c>
      <c r="K20" s="152">
        <v>2.9743204435388075</v>
      </c>
      <c r="L20" s="152">
        <v>1.8560936655568319</v>
      </c>
      <c r="M20" s="5">
        <v>1.0293709559710376</v>
      </c>
      <c r="N20" s="152">
        <v>5.7847844716495915</v>
      </c>
      <c r="O20" s="172">
        <v>3.7459281014812786</v>
      </c>
      <c r="P20" s="172">
        <v>4.450195424337533</v>
      </c>
      <c r="Q20" s="171">
        <v>2.3330193122939242</v>
      </c>
      <c r="R20" s="171">
        <v>7.4349634763841612</v>
      </c>
      <c r="S20" s="171">
        <v>2.8104071002050937</v>
      </c>
      <c r="T20" s="150">
        <v>5.8436898395721926</v>
      </c>
      <c r="U20" s="150">
        <v>3.1627227070533137</v>
      </c>
      <c r="V20" s="307">
        <v>5.2829434841602261</v>
      </c>
      <c r="W20" s="150">
        <v>6.9485938839668462</v>
      </c>
      <c r="X20" s="150">
        <v>6.0005246065450901</v>
      </c>
      <c r="Y20" s="150">
        <v>2.0349242947026585</v>
      </c>
      <c r="Z20" s="150">
        <v>2.5899980811558221</v>
      </c>
      <c r="AA20" s="150">
        <v>2.0662244017841735</v>
      </c>
      <c r="AB20" s="150">
        <v>6.8943339042268947</v>
      </c>
      <c r="AC20" s="150">
        <v>3.1754492157758487</v>
      </c>
      <c r="AD20" s="150">
        <v>4.9020340267834586</v>
      </c>
      <c r="AE20" s="150">
        <v>3.2588442304130396</v>
      </c>
      <c r="AF20" s="150">
        <v>3.2554631237261269</v>
      </c>
      <c r="AG20" s="150">
        <v>2.5666666666666669</v>
      </c>
      <c r="AH20" s="150">
        <v>4.582553191489362</v>
      </c>
      <c r="AI20" s="150">
        <v>2.6783490796462011</v>
      </c>
      <c r="AJ20" s="150">
        <v>4.0092803417638097</v>
      </c>
      <c r="AK20" s="150">
        <v>2.3186340041455353</v>
      </c>
      <c r="AL20" s="150">
        <v>1.7026832033531454</v>
      </c>
      <c r="AM20" s="150">
        <v>5.8971796924083213</v>
      </c>
      <c r="AN20" s="150">
        <v>3.3408869359722333</v>
      </c>
      <c r="AO20" s="5">
        <f>AVERAGE(AC20:AN20)</f>
        <v>3.4740019760119796</v>
      </c>
      <c r="AP20" s="5">
        <v>30</v>
      </c>
    </row>
    <row r="21" spans="1:42">
      <c r="A21" s="504"/>
      <c r="B21" s="51" t="s">
        <v>19</v>
      </c>
      <c r="C21" s="5">
        <v>3.4210591736694673</v>
      </c>
      <c r="D21" s="171">
        <v>117</v>
      </c>
      <c r="E21" s="171">
        <v>27.5</v>
      </c>
      <c r="F21" s="171">
        <v>2.0386666666666664</v>
      </c>
      <c r="G21" s="196">
        <v>0</v>
      </c>
      <c r="H21" s="5">
        <v>2.46875</v>
      </c>
      <c r="I21" s="5">
        <v>2.5691666666666664</v>
      </c>
      <c r="J21" s="122">
        <v>4.5145454545454546</v>
      </c>
      <c r="K21" s="150">
        <v>2.7291666666666665</v>
      </c>
      <c r="L21" s="150">
        <v>12.032999999999999</v>
      </c>
      <c r="M21" s="5">
        <v>4.233888888888889</v>
      </c>
      <c r="N21" s="150">
        <v>3.2166666666666668</v>
      </c>
      <c r="O21" s="171">
        <v>6.1518181818181823</v>
      </c>
      <c r="P21" s="171">
        <v>10.700390200077701</v>
      </c>
      <c r="Q21" s="171">
        <v>17.531818181818181</v>
      </c>
      <c r="R21" s="171">
        <v>5.8949999999999996</v>
      </c>
      <c r="S21" s="171">
        <v>5.4107142857142856</v>
      </c>
      <c r="T21" s="150">
        <v>3.9716666666666662</v>
      </c>
      <c r="U21" s="150">
        <v>3.9009090909090904</v>
      </c>
      <c r="V21" s="307">
        <v>7.1887500000000006</v>
      </c>
      <c r="W21" s="150">
        <v>4.9659999999999993</v>
      </c>
      <c r="X21" s="150">
        <v>30.568000000000001</v>
      </c>
      <c r="Y21" s="150">
        <v>21.493076923076924</v>
      </c>
      <c r="Z21" s="150">
        <v>4.2184615384615389</v>
      </c>
      <c r="AA21" s="150">
        <v>18.394285714285711</v>
      </c>
      <c r="AB21" s="150">
        <v>4.8659999999999997</v>
      </c>
      <c r="AC21" s="150">
        <v>3.8458333333333332</v>
      </c>
      <c r="AD21" s="150">
        <v>14.686666666666667</v>
      </c>
      <c r="AE21" s="150">
        <v>9.6466666666666665</v>
      </c>
      <c r="AF21" s="150">
        <v>8.4499999999999993</v>
      </c>
      <c r="AG21" s="150">
        <v>4.96875</v>
      </c>
      <c r="AH21" s="150">
        <v>3.4833333333333329</v>
      </c>
      <c r="AI21" s="150">
        <v>4.8692307692307688</v>
      </c>
      <c r="AJ21" s="150">
        <v>6.833333333333333</v>
      </c>
      <c r="AK21" s="150">
        <v>3.5357894736842108</v>
      </c>
      <c r="AL21" s="150">
        <v>33.119230769230768</v>
      </c>
      <c r="AM21" s="150">
        <v>5.0428571428571427</v>
      </c>
      <c r="AN21" s="150">
        <v>3.5</v>
      </c>
      <c r="AO21" s="5">
        <f>AVERAGE(AC21:AN21)</f>
        <v>8.498474290694686</v>
      </c>
      <c r="AP21" s="5">
        <v>4</v>
      </c>
    </row>
    <row r="22" spans="1:42" ht="15.75" customHeight="1">
      <c r="A22" s="14"/>
      <c r="B22" s="13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 s="13"/>
    </row>
    <row r="23" spans="1:42" ht="16.5" customHeight="1">
      <c r="A23" s="499" t="s">
        <v>52</v>
      </c>
      <c r="B23" s="53" t="s">
        <v>142</v>
      </c>
      <c r="C23" s="12"/>
      <c r="D23" s="12">
        <v>0</v>
      </c>
      <c r="E23" s="12">
        <v>9</v>
      </c>
      <c r="F23" s="12">
        <v>0</v>
      </c>
      <c r="G23" s="12">
        <v>0</v>
      </c>
      <c r="H23" s="12">
        <v>5</v>
      </c>
      <c r="I23" s="12">
        <v>0</v>
      </c>
      <c r="J23" s="12">
        <v>11</v>
      </c>
      <c r="K23" s="12">
        <v>7.33</v>
      </c>
      <c r="L23" s="12">
        <v>0</v>
      </c>
      <c r="M23" s="12">
        <v>1</v>
      </c>
      <c r="N23" s="12">
        <v>0</v>
      </c>
      <c r="O23" s="12">
        <v>36</v>
      </c>
      <c r="P23" s="12"/>
      <c r="Q23" s="12">
        <v>2</v>
      </c>
      <c r="R23" s="12">
        <v>12</v>
      </c>
      <c r="S23" s="12">
        <v>16</v>
      </c>
      <c r="T23" s="12">
        <v>5</v>
      </c>
      <c r="U23" s="12">
        <v>10</v>
      </c>
      <c r="V23" s="12">
        <v>17</v>
      </c>
      <c r="W23" s="12">
        <v>0</v>
      </c>
      <c r="X23" s="12">
        <v>13</v>
      </c>
      <c r="Y23" s="12">
        <v>12</v>
      </c>
      <c r="Z23" s="12">
        <v>10</v>
      </c>
      <c r="AA23" s="12">
        <v>0</v>
      </c>
      <c r="AB23" s="12">
        <v>0</v>
      </c>
      <c r="AC23" s="12">
        <v>27.33</v>
      </c>
      <c r="AD23" s="12">
        <v>60.2</v>
      </c>
      <c r="AE23" s="12">
        <v>14.8</v>
      </c>
      <c r="AF23" s="12">
        <v>0</v>
      </c>
      <c r="AG23" s="12">
        <v>24</v>
      </c>
      <c r="AH23" s="12">
        <v>12</v>
      </c>
      <c r="AI23" s="12">
        <v>14</v>
      </c>
      <c r="AJ23" s="12">
        <v>11</v>
      </c>
      <c r="AK23" s="12">
        <v>0</v>
      </c>
      <c r="AL23" s="12">
        <v>12</v>
      </c>
      <c r="AM23" s="12">
        <v>10</v>
      </c>
      <c r="AN23" s="12">
        <v>12.5</v>
      </c>
      <c r="AO23" s="12"/>
      <c r="AP23" s="12"/>
    </row>
    <row r="24" spans="1:42" ht="16.5" customHeight="1">
      <c r="A24" s="500"/>
      <c r="B24" s="53" t="s">
        <v>143</v>
      </c>
      <c r="C24" s="12"/>
      <c r="D24" s="12">
        <v>168</v>
      </c>
      <c r="E24" s="12">
        <v>0</v>
      </c>
      <c r="F24" s="12">
        <v>0</v>
      </c>
      <c r="G24" s="12">
        <v>0</v>
      </c>
      <c r="H24" s="12">
        <v>1.67</v>
      </c>
      <c r="I24" s="12">
        <v>5</v>
      </c>
      <c r="J24" s="12">
        <v>0.25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  <c r="P24" s="12"/>
      <c r="Q24" s="12">
        <v>0</v>
      </c>
      <c r="R24" s="12">
        <v>0</v>
      </c>
      <c r="S24" s="12">
        <v>8.75</v>
      </c>
      <c r="T24" s="12">
        <v>3</v>
      </c>
      <c r="U24" s="12">
        <v>1.33</v>
      </c>
      <c r="V24" s="12">
        <v>9.75</v>
      </c>
      <c r="W24" s="12">
        <v>0.5</v>
      </c>
      <c r="X24" s="12">
        <v>0</v>
      </c>
      <c r="Y24" s="12">
        <v>0.5</v>
      </c>
      <c r="Z24" s="12">
        <v>8</v>
      </c>
      <c r="AA24" s="12">
        <v>0</v>
      </c>
      <c r="AB24" s="12">
        <v>14</v>
      </c>
      <c r="AC24" s="12">
        <v>0</v>
      </c>
      <c r="AD24" s="12">
        <v>0</v>
      </c>
      <c r="AE24" s="12">
        <v>0</v>
      </c>
      <c r="AF24" s="12">
        <v>0</v>
      </c>
      <c r="AG24" s="12">
        <v>0</v>
      </c>
      <c r="AH24" s="12">
        <v>0</v>
      </c>
      <c r="AI24" s="12">
        <v>0</v>
      </c>
      <c r="AJ24" s="12">
        <v>7</v>
      </c>
      <c r="AK24" s="12">
        <v>0</v>
      </c>
      <c r="AL24" s="12">
        <v>0</v>
      </c>
      <c r="AM24" s="12">
        <v>5</v>
      </c>
      <c r="AN24" s="12">
        <v>2</v>
      </c>
      <c r="AO24" s="12"/>
      <c r="AP24" s="12"/>
    </row>
    <row r="25" spans="1:42">
      <c r="A25" s="500"/>
      <c r="B25" s="53" t="s">
        <v>144</v>
      </c>
      <c r="C25" s="12"/>
      <c r="D25" s="12">
        <v>217</v>
      </c>
      <c r="E25" s="12">
        <v>128.5</v>
      </c>
      <c r="F25" s="12">
        <v>30.58</v>
      </c>
      <c r="G25" s="12">
        <v>0</v>
      </c>
      <c r="H25" s="12">
        <v>13</v>
      </c>
      <c r="I25" s="12">
        <v>25.83</v>
      </c>
      <c r="J25" s="12">
        <v>38.409999999999997</v>
      </c>
      <c r="K25" s="12">
        <v>25.42</v>
      </c>
      <c r="L25" s="12">
        <v>120.33</v>
      </c>
      <c r="M25" s="12">
        <v>75.210000000000008</v>
      </c>
      <c r="N25" s="12">
        <v>19.3</v>
      </c>
      <c r="O25" s="12">
        <v>31.67</v>
      </c>
      <c r="P25" s="12"/>
      <c r="Q25" s="12">
        <v>190.85</v>
      </c>
      <c r="R25" s="12">
        <v>11.58</v>
      </c>
      <c r="S25" s="12">
        <v>51</v>
      </c>
      <c r="T25" s="12">
        <v>15.83</v>
      </c>
      <c r="U25" s="12">
        <v>31.58</v>
      </c>
      <c r="V25" s="12">
        <v>30.759999999999998</v>
      </c>
      <c r="W25" s="12">
        <v>24.33</v>
      </c>
      <c r="X25" s="12">
        <v>159.32999999999998</v>
      </c>
      <c r="Y25" s="12">
        <v>266.91000000000003</v>
      </c>
      <c r="Z25" s="12">
        <v>36.840000000000003</v>
      </c>
      <c r="AA25" s="12">
        <v>128.76</v>
      </c>
      <c r="AB25" s="12">
        <v>10.33</v>
      </c>
      <c r="AC25" s="12">
        <v>18.82</v>
      </c>
      <c r="AD25" s="12">
        <v>27.92</v>
      </c>
      <c r="AE25" s="12">
        <v>100.96000000000001</v>
      </c>
      <c r="AF25" s="12">
        <v>84.5</v>
      </c>
      <c r="AG25" s="12">
        <v>55.5</v>
      </c>
      <c r="AH25" s="12">
        <v>19.350000000000001</v>
      </c>
      <c r="AI25" s="12">
        <v>49.3</v>
      </c>
      <c r="AJ25" s="12">
        <v>43.5</v>
      </c>
      <c r="AK25" s="12">
        <v>67.180000000000007</v>
      </c>
      <c r="AL25" s="12">
        <v>418.55</v>
      </c>
      <c r="AM25" s="12">
        <v>20.3</v>
      </c>
      <c r="AN25" s="12">
        <v>24</v>
      </c>
      <c r="AO25" s="12"/>
      <c r="AP25" s="12"/>
    </row>
    <row r="26" spans="1:42" customFormat="1">
      <c r="A26" s="500"/>
      <c r="B26" s="53" t="s">
        <v>145</v>
      </c>
      <c r="C26" s="12"/>
      <c r="D26" s="12">
        <v>744</v>
      </c>
      <c r="E26" s="12">
        <v>672</v>
      </c>
      <c r="F26" s="12">
        <v>744</v>
      </c>
      <c r="G26" s="12">
        <v>720</v>
      </c>
      <c r="H26" s="12">
        <v>744</v>
      </c>
      <c r="I26" s="12">
        <v>720</v>
      </c>
      <c r="J26" s="12">
        <v>672</v>
      </c>
      <c r="K26" s="12">
        <v>720</v>
      </c>
      <c r="L26" s="12">
        <v>672</v>
      </c>
      <c r="M26" s="12">
        <v>684</v>
      </c>
      <c r="N26" s="12">
        <v>696</v>
      </c>
      <c r="O26" s="12">
        <v>720</v>
      </c>
      <c r="P26" s="12"/>
      <c r="Q26" s="12">
        <v>720</v>
      </c>
      <c r="R26" s="12">
        <v>660</v>
      </c>
      <c r="S26" s="12">
        <v>744</v>
      </c>
      <c r="T26" s="12">
        <v>720</v>
      </c>
      <c r="U26" s="12">
        <v>720</v>
      </c>
      <c r="V26" s="12">
        <v>720</v>
      </c>
      <c r="W26" s="12">
        <v>744</v>
      </c>
      <c r="X26" s="12">
        <v>744</v>
      </c>
      <c r="Y26" s="12">
        <v>720</v>
      </c>
      <c r="Z26" s="12">
        <v>744</v>
      </c>
      <c r="AA26" s="12">
        <v>720</v>
      </c>
      <c r="AB26" s="12">
        <v>744</v>
      </c>
      <c r="AC26" s="12">
        <v>744</v>
      </c>
      <c r="AD26" s="12">
        <v>672</v>
      </c>
      <c r="AE26" s="12">
        <v>744</v>
      </c>
      <c r="AF26" s="12">
        <v>720</v>
      </c>
      <c r="AG26" s="12">
        <v>744</v>
      </c>
      <c r="AH26" s="12">
        <v>720</v>
      </c>
      <c r="AI26" s="12">
        <v>744</v>
      </c>
      <c r="AJ26" s="12">
        <v>744</v>
      </c>
      <c r="AK26" s="12">
        <v>720</v>
      </c>
      <c r="AL26" s="12">
        <v>744</v>
      </c>
      <c r="AM26" s="12">
        <v>720</v>
      </c>
      <c r="AN26" s="12">
        <v>744</v>
      </c>
      <c r="AO26" s="12"/>
      <c r="AP26" s="12"/>
    </row>
    <row r="27" spans="1:42">
      <c r="A27" s="501"/>
      <c r="B27" s="53" t="s">
        <v>146</v>
      </c>
      <c r="C27" s="12"/>
      <c r="D27" s="173">
        <v>30.24</v>
      </c>
      <c r="E27" s="173">
        <v>29.228899838586354</v>
      </c>
      <c r="F27" s="173">
        <v>16.822326399062412</v>
      </c>
      <c r="G27" s="173">
        <v>4.5767924528301895</v>
      </c>
      <c r="H27" s="12">
        <v>39.848921397379911</v>
      </c>
      <c r="I27" s="12">
        <v>39.848150423989175</v>
      </c>
      <c r="J27" s="119">
        <v>36.516135829810075</v>
      </c>
      <c r="K27" s="119">
        <v>35.691845322465689</v>
      </c>
      <c r="L27" s="119">
        <v>18.56093665556832</v>
      </c>
      <c r="M27" s="12">
        <v>18.528677207478676</v>
      </c>
      <c r="N27" s="119">
        <v>34.708706829897551</v>
      </c>
      <c r="O27" s="173">
        <v>41.205209116294064</v>
      </c>
      <c r="P27" s="173"/>
      <c r="Q27" s="173">
        <v>25.663212435233167</v>
      </c>
      <c r="R27" s="173">
        <v>29.739853905536645</v>
      </c>
      <c r="S27" s="173">
        <v>39.345699402871311</v>
      </c>
      <c r="T27" s="164">
        <v>35.062139037433155</v>
      </c>
      <c r="U27" s="164">
        <v>34.78994977758645</v>
      </c>
      <c r="V27" s="164">
        <v>42.42</v>
      </c>
      <c r="W27" s="164">
        <v>34.742969419834232</v>
      </c>
      <c r="X27" s="164">
        <v>30.002623032725449</v>
      </c>
      <c r="Y27" s="164">
        <v>26.454015831134562</v>
      </c>
      <c r="Z27" s="164">
        <v>33.669975055025688</v>
      </c>
      <c r="AA27" s="164">
        <v>14.463570812489216</v>
      </c>
      <c r="AB27" s="164">
        <v>34.471669521134473</v>
      </c>
      <c r="AC27" s="164">
        <v>38.105390589310183</v>
      </c>
      <c r="AD27" s="164">
        <v>38.040242165242169</v>
      </c>
      <c r="AE27" s="164">
        <v>39.106130764956475</v>
      </c>
      <c r="AF27" s="164">
        <v>32.554631237261269</v>
      </c>
      <c r="AG27" s="164">
        <v>41.06666666666667</v>
      </c>
      <c r="AH27" s="164">
        <v>41.242978723404256</v>
      </c>
      <c r="AI27" s="164">
        <v>34.818538035400614</v>
      </c>
      <c r="AJ27" s="164">
        <v>36.08</v>
      </c>
      <c r="AK27" s="164">
        <v>44.054046078765175</v>
      </c>
      <c r="AL27" s="164">
        <v>22.134</v>
      </c>
      <c r="AM27" s="164">
        <v>41.280257846858248</v>
      </c>
      <c r="AN27" s="164">
        <v>36.75</v>
      </c>
      <c r="AO27" s="12"/>
      <c r="AP27" s="12"/>
    </row>
    <row r="28" spans="1:42" ht="16.5" customHeight="1">
      <c r="A28" s="496" t="s">
        <v>162</v>
      </c>
      <c r="B28" s="54" t="s">
        <v>147</v>
      </c>
      <c r="C28" s="8"/>
      <c r="D28" s="8">
        <f t="shared" ref="D28:O28" si="17">D18</f>
        <v>0.48249999999999998</v>
      </c>
      <c r="E28" s="8">
        <f t="shared" si="17"/>
        <v>0.79538690476190499</v>
      </c>
      <c r="F28" s="8">
        <f t="shared" si="17"/>
        <v>0.958897849462366</v>
      </c>
      <c r="G28" s="8">
        <f t="shared" si="17"/>
        <v>1</v>
      </c>
      <c r="H28" s="8">
        <f t="shared" si="17"/>
        <v>0.97345430107526898</v>
      </c>
      <c r="I28" s="8">
        <f t="shared" si="17"/>
        <v>0.95718055555555503</v>
      </c>
      <c r="J28" s="8">
        <f t="shared" si="17"/>
        <v>0.92610119047618999</v>
      </c>
      <c r="K28" s="8">
        <f t="shared" si="17"/>
        <v>0.95451388888888899</v>
      </c>
      <c r="L28" s="8">
        <f t="shared" si="17"/>
        <v>0.82093749999999999</v>
      </c>
      <c r="M28" s="8">
        <f t="shared" si="17"/>
        <v>0.88858187134502908</v>
      </c>
      <c r="N28" s="8">
        <f t="shared" si="17"/>
        <v>0.9722701149425288</v>
      </c>
      <c r="O28" s="8">
        <f t="shared" si="17"/>
        <v>0.9060138888888889</v>
      </c>
      <c r="P28" s="8"/>
      <c r="Q28" s="8">
        <f>Q18</f>
        <v>0.73215277777777776</v>
      </c>
      <c r="R28" s="8">
        <f>R18</f>
        <v>0.96427272727272717</v>
      </c>
      <c r="S28" s="8">
        <f>S18</f>
        <v>0.89818548387096797</v>
      </c>
      <c r="T28" s="8">
        <f t="shared" ref="T28:AG28" si="18">+T18</f>
        <v>0.96690277777777767</v>
      </c>
      <c r="U28" s="8">
        <f t="shared" si="18"/>
        <v>0.9404027777777777</v>
      </c>
      <c r="V28" s="8">
        <f t="shared" si="18"/>
        <v>0.92012499999999997</v>
      </c>
      <c r="W28" s="8">
        <f t="shared" si="18"/>
        <v>0.96662634408602144</v>
      </c>
      <c r="X28" s="8">
        <f t="shared" si="18"/>
        <v>0.79456989247311827</v>
      </c>
      <c r="Y28" s="8">
        <f t="shared" si="18"/>
        <v>0.61193055555555553</v>
      </c>
      <c r="Z28" s="8">
        <f t="shared" si="18"/>
        <v>0.92629032258064514</v>
      </c>
      <c r="AA28" s="8">
        <f t="shared" si="18"/>
        <v>0.82116666666666671</v>
      </c>
      <c r="AB28" s="8">
        <f t="shared" si="18"/>
        <v>0.96729838709677418</v>
      </c>
      <c r="AC28" s="8">
        <f t="shared" si="18"/>
        <v>0.93797043010752701</v>
      </c>
      <c r="AD28" s="8">
        <f t="shared" si="18"/>
        <v>0.86886904761904804</v>
      </c>
      <c r="AE28" s="8">
        <f t="shared" si="18"/>
        <v>0.8444086021505377</v>
      </c>
      <c r="AF28" s="8">
        <f t="shared" si="18"/>
        <v>0.88263888888888886</v>
      </c>
      <c r="AG28" s="8">
        <f t="shared" si="18"/>
        <v>0.89314516129032251</v>
      </c>
      <c r="AH28" s="8">
        <f>+AH18</f>
        <v>0.9564583333333333</v>
      </c>
      <c r="AI28" s="8">
        <f>+AI18</f>
        <v>0.91491935483870979</v>
      </c>
      <c r="AJ28" s="8">
        <f>+AJ18</f>
        <v>0.91733870967741904</v>
      </c>
      <c r="AK28" s="8">
        <f>+AK18</f>
        <v>0.90669444444444436</v>
      </c>
      <c r="AL28" s="8">
        <f>+AL18</f>
        <v>0.42130376344086001</v>
      </c>
      <c r="AM28" s="8">
        <f t="shared" ref="AM28:AN28" si="19">+AM18</f>
        <v>0.95097222222222233</v>
      </c>
      <c r="AN28" s="8">
        <f t="shared" si="19"/>
        <v>0.948252688172043</v>
      </c>
      <c r="AO28" s="8"/>
      <c r="AP28" s="8"/>
    </row>
    <row r="29" spans="1:42">
      <c r="A29" s="497"/>
      <c r="B29" s="54" t="s">
        <v>148</v>
      </c>
      <c r="C29" s="8"/>
      <c r="D29" s="8">
        <f t="shared" ref="D29:L29" si="20">+D23/D26</f>
        <v>0</v>
      </c>
      <c r="E29" s="8">
        <f t="shared" si="20"/>
        <v>1.3392857142857142E-2</v>
      </c>
      <c r="F29" s="8">
        <f t="shared" si="20"/>
        <v>0</v>
      </c>
      <c r="G29" s="8">
        <f t="shared" si="20"/>
        <v>0</v>
      </c>
      <c r="H29" s="8">
        <f t="shared" si="20"/>
        <v>6.7204301075268818E-3</v>
      </c>
      <c r="I29" s="8">
        <f t="shared" si="20"/>
        <v>0</v>
      </c>
      <c r="J29" s="8">
        <f t="shared" si="20"/>
        <v>1.636904761904762E-2</v>
      </c>
      <c r="K29" s="8">
        <f t="shared" si="20"/>
        <v>1.0180555555555556E-2</v>
      </c>
      <c r="L29" s="8">
        <f t="shared" si="20"/>
        <v>0</v>
      </c>
      <c r="M29" s="8">
        <f>+M23/M26</f>
        <v>1.4619883040935672E-3</v>
      </c>
      <c r="N29" s="8">
        <f>+N23/N26</f>
        <v>0</v>
      </c>
      <c r="O29" s="8">
        <f>+O23/O26</f>
        <v>0.05</v>
      </c>
      <c r="P29" s="8"/>
      <c r="Q29" s="8">
        <f t="shared" ref="Q29:AG29" si="21">+Q23/Q26</f>
        <v>2.7777777777777779E-3</v>
      </c>
      <c r="R29" s="8">
        <f t="shared" si="21"/>
        <v>1.8181818181818181E-2</v>
      </c>
      <c r="S29" s="8">
        <f t="shared" si="21"/>
        <v>2.1505376344086023E-2</v>
      </c>
      <c r="T29" s="8">
        <f t="shared" si="21"/>
        <v>6.9444444444444441E-3</v>
      </c>
      <c r="U29" s="8">
        <f t="shared" si="21"/>
        <v>1.3888888888888888E-2</v>
      </c>
      <c r="V29" s="8">
        <f t="shared" si="21"/>
        <v>2.361111111111111E-2</v>
      </c>
      <c r="W29" s="8">
        <f t="shared" si="21"/>
        <v>0</v>
      </c>
      <c r="X29" s="8">
        <f t="shared" si="21"/>
        <v>1.7473118279569891E-2</v>
      </c>
      <c r="Y29" s="8">
        <f t="shared" si="21"/>
        <v>1.6666666666666666E-2</v>
      </c>
      <c r="Z29" s="8">
        <f t="shared" si="21"/>
        <v>1.3440860215053764E-2</v>
      </c>
      <c r="AA29" s="8">
        <f t="shared" si="21"/>
        <v>0</v>
      </c>
      <c r="AB29" s="8">
        <f t="shared" si="21"/>
        <v>0</v>
      </c>
      <c r="AC29" s="8">
        <f t="shared" si="21"/>
        <v>3.673387096774193E-2</v>
      </c>
      <c r="AD29" s="8">
        <f t="shared" si="21"/>
        <v>8.9583333333333334E-2</v>
      </c>
      <c r="AE29" s="8">
        <f t="shared" si="21"/>
        <v>1.9892473118279571E-2</v>
      </c>
      <c r="AF29" s="8">
        <f t="shared" si="21"/>
        <v>0</v>
      </c>
      <c r="AG29" s="8">
        <f t="shared" si="21"/>
        <v>3.2258064516129031E-2</v>
      </c>
      <c r="AH29" s="8">
        <f>+AH23/AH26</f>
        <v>1.6666666666666666E-2</v>
      </c>
      <c r="AI29" s="8">
        <f>+AI23/AI26</f>
        <v>1.8817204301075269E-2</v>
      </c>
      <c r="AJ29" s="8">
        <f>+AJ23/AJ26</f>
        <v>1.4784946236559141E-2</v>
      </c>
      <c r="AK29" s="8">
        <f>+AK23/AK26</f>
        <v>0</v>
      </c>
      <c r="AL29" s="8">
        <f>+AL23/AL26</f>
        <v>1.6129032258064516E-2</v>
      </c>
      <c r="AM29" s="8">
        <f t="shared" ref="AM29:AN29" si="22">+AM23/AM26</f>
        <v>1.3888888888888888E-2</v>
      </c>
      <c r="AN29" s="8">
        <f t="shared" si="22"/>
        <v>1.6801075268817203E-2</v>
      </c>
      <c r="AO29" s="8"/>
      <c r="AP29" s="8"/>
    </row>
    <row r="30" spans="1:42" ht="16.5" customHeight="1">
      <c r="A30" s="497"/>
      <c r="B30" s="54" t="s">
        <v>149</v>
      </c>
      <c r="C30" s="8"/>
      <c r="D30" s="8">
        <f t="shared" ref="D30:L30" si="23">+D24/D26</f>
        <v>0.22580645161290322</v>
      </c>
      <c r="E30" s="8">
        <f t="shared" si="23"/>
        <v>0</v>
      </c>
      <c r="F30" s="8">
        <f t="shared" si="23"/>
        <v>0</v>
      </c>
      <c r="G30" s="8">
        <f t="shared" si="23"/>
        <v>0</v>
      </c>
      <c r="H30" s="8">
        <f t="shared" si="23"/>
        <v>2.2446236559139784E-3</v>
      </c>
      <c r="I30" s="8">
        <f t="shared" si="23"/>
        <v>6.9444444444444441E-3</v>
      </c>
      <c r="J30" s="8">
        <f t="shared" si="23"/>
        <v>3.720238095238095E-4</v>
      </c>
      <c r="K30" s="8">
        <f t="shared" si="23"/>
        <v>0</v>
      </c>
      <c r="L30" s="8">
        <f t="shared" si="23"/>
        <v>0</v>
      </c>
      <c r="M30" s="8">
        <f>+M24/M26</f>
        <v>0</v>
      </c>
      <c r="N30" s="8">
        <f>+N24/N26</f>
        <v>0</v>
      </c>
      <c r="O30" s="8">
        <f>+O24/O26</f>
        <v>0</v>
      </c>
      <c r="P30" s="8"/>
      <c r="Q30" s="8">
        <f t="shared" ref="Q30:AG30" si="24">+Q24/Q26</f>
        <v>0</v>
      </c>
      <c r="R30" s="8">
        <f t="shared" si="24"/>
        <v>0</v>
      </c>
      <c r="S30" s="8">
        <f t="shared" si="24"/>
        <v>1.1760752688172043E-2</v>
      </c>
      <c r="T30" s="8">
        <f t="shared" si="24"/>
        <v>4.1666666666666666E-3</v>
      </c>
      <c r="U30" s="8">
        <f t="shared" si="24"/>
        <v>1.8472222222222223E-3</v>
      </c>
      <c r="V30" s="8">
        <f t="shared" si="24"/>
        <v>1.3541666666666667E-2</v>
      </c>
      <c r="W30" s="8">
        <f t="shared" si="24"/>
        <v>6.7204301075268823E-4</v>
      </c>
      <c r="X30" s="8">
        <f t="shared" si="24"/>
        <v>0</v>
      </c>
      <c r="Y30" s="8">
        <f t="shared" si="24"/>
        <v>6.9444444444444447E-4</v>
      </c>
      <c r="Z30" s="8">
        <f t="shared" si="24"/>
        <v>1.0752688172043012E-2</v>
      </c>
      <c r="AA30" s="8">
        <f t="shared" si="24"/>
        <v>0</v>
      </c>
      <c r="AB30" s="8">
        <f t="shared" si="24"/>
        <v>1.8817204301075269E-2</v>
      </c>
      <c r="AC30" s="8">
        <f t="shared" si="24"/>
        <v>0</v>
      </c>
      <c r="AD30" s="8">
        <f t="shared" si="24"/>
        <v>0</v>
      </c>
      <c r="AE30" s="8">
        <f t="shared" si="24"/>
        <v>0</v>
      </c>
      <c r="AF30" s="8">
        <f t="shared" si="24"/>
        <v>0</v>
      </c>
      <c r="AG30" s="8">
        <f t="shared" si="24"/>
        <v>0</v>
      </c>
      <c r="AH30" s="8">
        <f>+AH24/AH26</f>
        <v>0</v>
      </c>
      <c r="AI30" s="8">
        <f>+AI24/AI26</f>
        <v>0</v>
      </c>
      <c r="AJ30" s="8">
        <f>+AJ24/AJ26</f>
        <v>9.4086021505376347E-3</v>
      </c>
      <c r="AK30" s="8">
        <f>+AK24/AK26</f>
        <v>0</v>
      </c>
      <c r="AL30" s="8">
        <f>+AL24/AL26</f>
        <v>0</v>
      </c>
      <c r="AM30" s="8">
        <f t="shared" ref="AM30:AN30" si="25">+AM24/AM26</f>
        <v>6.9444444444444441E-3</v>
      </c>
      <c r="AN30" s="8">
        <f t="shared" si="25"/>
        <v>2.6881720430107529E-3</v>
      </c>
      <c r="AO30" s="8"/>
      <c r="AP30" s="8"/>
    </row>
    <row r="31" spans="1:42">
      <c r="A31" s="497"/>
      <c r="B31" s="54" t="s">
        <v>150</v>
      </c>
      <c r="C31" s="8"/>
      <c r="D31" s="8">
        <f t="shared" ref="D31:L31" si="26">+D25/D26</f>
        <v>0.29166666666666669</v>
      </c>
      <c r="E31" s="8">
        <f t="shared" si="26"/>
        <v>0.19122023809523808</v>
      </c>
      <c r="F31" s="8">
        <f t="shared" si="26"/>
        <v>4.1102150537634406E-2</v>
      </c>
      <c r="G31" s="8">
        <f t="shared" si="26"/>
        <v>0</v>
      </c>
      <c r="H31" s="8">
        <f t="shared" si="26"/>
        <v>1.7473118279569891E-2</v>
      </c>
      <c r="I31" s="8">
        <f t="shared" si="26"/>
        <v>3.5874999999999997E-2</v>
      </c>
      <c r="J31" s="8">
        <f t="shared" si="26"/>
        <v>5.7157738095238088E-2</v>
      </c>
      <c r="K31" s="8">
        <f t="shared" si="26"/>
        <v>3.5305555555555555E-2</v>
      </c>
      <c r="L31" s="8">
        <f t="shared" si="26"/>
        <v>0.17906249999999999</v>
      </c>
      <c r="M31" s="8">
        <f>+M25/M26</f>
        <v>0.10995614035087721</v>
      </c>
      <c r="N31" s="8">
        <f>+N25/N26</f>
        <v>2.7729885057471267E-2</v>
      </c>
      <c r="O31" s="8">
        <f>+O25/O26</f>
        <v>4.3986111111111115E-2</v>
      </c>
      <c r="P31" s="8"/>
      <c r="Q31" s="8">
        <f t="shared" ref="Q31:AG31" si="27">+Q25/Q26</f>
        <v>0.26506944444444441</v>
      </c>
      <c r="R31" s="8">
        <f t="shared" si="27"/>
        <v>1.7545454545454545E-2</v>
      </c>
      <c r="S31" s="8">
        <f t="shared" si="27"/>
        <v>6.8548387096774188E-2</v>
      </c>
      <c r="T31" s="8">
        <f t="shared" si="27"/>
        <v>2.1986111111111113E-2</v>
      </c>
      <c r="U31" s="8">
        <f t="shared" si="27"/>
        <v>4.3861111111111108E-2</v>
      </c>
      <c r="V31" s="8">
        <f t="shared" si="27"/>
        <v>4.2722222222222217E-2</v>
      </c>
      <c r="W31" s="8">
        <f t="shared" si="27"/>
        <v>3.2701612903225805E-2</v>
      </c>
      <c r="X31" s="8">
        <f t="shared" si="27"/>
        <v>0.2141532258064516</v>
      </c>
      <c r="Y31" s="8">
        <f t="shared" si="27"/>
        <v>0.37070833333333336</v>
      </c>
      <c r="Z31" s="8">
        <f t="shared" si="27"/>
        <v>4.951612903225807E-2</v>
      </c>
      <c r="AA31" s="8">
        <f t="shared" si="27"/>
        <v>0.17883333333333332</v>
      </c>
      <c r="AB31" s="8">
        <f t="shared" si="27"/>
        <v>1.3884408602150537E-2</v>
      </c>
      <c r="AC31" s="8">
        <f t="shared" si="27"/>
        <v>2.5295698924731182E-2</v>
      </c>
      <c r="AD31" s="8">
        <f t="shared" si="27"/>
        <v>4.1547619047619049E-2</v>
      </c>
      <c r="AE31" s="8">
        <f t="shared" si="27"/>
        <v>0.13569892473118281</v>
      </c>
      <c r="AF31" s="8">
        <f t="shared" si="27"/>
        <v>0.11736111111111111</v>
      </c>
      <c r="AG31" s="8">
        <f t="shared" si="27"/>
        <v>7.459677419354839E-2</v>
      </c>
      <c r="AH31" s="8">
        <f>+AH25/AH26</f>
        <v>2.6875000000000003E-2</v>
      </c>
      <c r="AI31" s="8">
        <f>+AI25/AI26</f>
        <v>6.6263440860215045E-2</v>
      </c>
      <c r="AJ31" s="8">
        <f>+AJ25/AJ26</f>
        <v>5.8467741935483868E-2</v>
      </c>
      <c r="AK31" s="8">
        <f>+AK25/AK26</f>
        <v>9.3305555555555558E-2</v>
      </c>
      <c r="AL31" s="8">
        <f>+AL25/AL26</f>
        <v>0.56256720430107532</v>
      </c>
      <c r="AM31" s="8">
        <f t="shared" ref="AM31:AN31" si="28">+AM25/AM26</f>
        <v>2.8194444444444446E-2</v>
      </c>
      <c r="AN31" s="8">
        <f t="shared" si="28"/>
        <v>3.2258064516129031E-2</v>
      </c>
      <c r="AO31" s="8"/>
      <c r="AP31" s="8"/>
    </row>
    <row r="32" spans="1:42" customFormat="1">
      <c r="A32" s="498"/>
      <c r="B32" s="54" t="s">
        <v>60</v>
      </c>
      <c r="C32" s="9"/>
      <c r="D32" s="9">
        <f t="shared" ref="D32:L32" si="29">SUM(D28:D31)</f>
        <v>0.99997311827956992</v>
      </c>
      <c r="E32" s="9">
        <f t="shared" si="29"/>
        <v>1.0000000000000002</v>
      </c>
      <c r="F32" s="9">
        <f t="shared" si="29"/>
        <v>1.0000000000000004</v>
      </c>
      <c r="G32" s="9">
        <f t="shared" si="29"/>
        <v>1</v>
      </c>
      <c r="H32" s="9">
        <f t="shared" si="29"/>
        <v>0.99989247311827967</v>
      </c>
      <c r="I32" s="9">
        <f t="shared" si="29"/>
        <v>0.99999999999999944</v>
      </c>
      <c r="J32" s="9">
        <f t="shared" si="29"/>
        <v>0.99999999999999956</v>
      </c>
      <c r="K32" s="9">
        <f t="shared" si="29"/>
        <v>1</v>
      </c>
      <c r="L32" s="9">
        <f t="shared" si="29"/>
        <v>1</v>
      </c>
      <c r="M32" s="9">
        <f>SUM(M28:M31)</f>
        <v>0.99999999999999989</v>
      </c>
      <c r="N32" s="9">
        <f>SUM(N28:N31)</f>
        <v>1</v>
      </c>
      <c r="O32" s="9">
        <f>SUM(O28:O31)</f>
        <v>1</v>
      </c>
      <c r="P32" s="9"/>
      <c r="Q32" s="9">
        <f t="shared" ref="Q32:AE32" si="30">SUM(Q28:Q31)</f>
        <v>1</v>
      </c>
      <c r="R32" s="9">
        <f t="shared" si="30"/>
        <v>0.99999999999999989</v>
      </c>
      <c r="S32" s="9">
        <f t="shared" si="30"/>
        <v>1.0000000000000002</v>
      </c>
      <c r="T32" s="9">
        <f t="shared" si="30"/>
        <v>0.99999999999999989</v>
      </c>
      <c r="U32" s="9">
        <f t="shared" si="30"/>
        <v>0.99999999999999989</v>
      </c>
      <c r="V32" s="9">
        <f t="shared" si="30"/>
        <v>1</v>
      </c>
      <c r="W32" s="9">
        <f t="shared" si="30"/>
        <v>1</v>
      </c>
      <c r="X32" s="9">
        <f t="shared" si="30"/>
        <v>1.0261962365591397</v>
      </c>
      <c r="Y32" s="9">
        <f t="shared" si="30"/>
        <v>1</v>
      </c>
      <c r="Z32" s="9">
        <f t="shared" si="30"/>
        <v>1</v>
      </c>
      <c r="AA32" s="9">
        <f t="shared" si="30"/>
        <v>1</v>
      </c>
      <c r="AB32" s="9">
        <f t="shared" si="30"/>
        <v>1</v>
      </c>
      <c r="AC32" s="9">
        <f t="shared" si="30"/>
        <v>1.0000000000000002</v>
      </c>
      <c r="AD32" s="9">
        <f t="shared" si="30"/>
        <v>1.0000000000000004</v>
      </c>
      <c r="AE32" s="9">
        <f t="shared" si="30"/>
        <v>1</v>
      </c>
      <c r="AF32" s="9">
        <f t="shared" ref="AF32:AK32" si="31">SUM(AF28:AF31)</f>
        <v>1</v>
      </c>
      <c r="AG32" s="9">
        <f t="shared" si="31"/>
        <v>0.99999999999999989</v>
      </c>
      <c r="AH32" s="9">
        <f t="shared" si="31"/>
        <v>1</v>
      </c>
      <c r="AI32" s="9">
        <f t="shared" si="31"/>
        <v>1</v>
      </c>
      <c r="AJ32" s="9">
        <f t="shared" si="31"/>
        <v>0.99999999999999967</v>
      </c>
      <c r="AK32" s="9">
        <f t="shared" si="31"/>
        <v>0.99999999999999989</v>
      </c>
      <c r="AL32" s="9">
        <f t="shared" ref="AL32" si="32">SUM(AL28:AL31)</f>
        <v>0.99999999999999978</v>
      </c>
      <c r="AM32" s="9">
        <f t="shared" ref="AM32:AN32" si="33">SUM(AM28:AM31)</f>
        <v>1</v>
      </c>
      <c r="AN32" s="9">
        <f t="shared" si="33"/>
        <v>1</v>
      </c>
      <c r="AO32" s="9"/>
      <c r="AP32" s="9"/>
    </row>
    <row r="33" spans="1:42">
      <c r="A33" s="31" t="s">
        <v>12</v>
      </c>
      <c r="B33" s="29"/>
      <c r="C33" s="32" t="s">
        <v>167</v>
      </c>
      <c r="D33" s="237">
        <v>44197</v>
      </c>
      <c r="E33" s="237">
        <v>44228</v>
      </c>
      <c r="F33" s="237">
        <v>44256</v>
      </c>
      <c r="G33" s="237">
        <v>44287</v>
      </c>
      <c r="H33" s="237">
        <v>44317</v>
      </c>
      <c r="I33" s="237">
        <v>44348</v>
      </c>
      <c r="J33" s="237">
        <v>44378</v>
      </c>
      <c r="K33" s="237">
        <v>44409</v>
      </c>
      <c r="L33" s="237">
        <v>44440</v>
      </c>
      <c r="M33" s="237">
        <v>44470</v>
      </c>
      <c r="N33" s="237">
        <v>44501</v>
      </c>
      <c r="O33" s="237">
        <v>44531</v>
      </c>
      <c r="P33" s="237" t="s">
        <v>229</v>
      </c>
      <c r="Q33" s="237">
        <v>44562</v>
      </c>
      <c r="R33" s="237">
        <v>44593</v>
      </c>
      <c r="S33" s="237">
        <v>44621</v>
      </c>
      <c r="T33" s="237">
        <v>44652</v>
      </c>
      <c r="U33" s="237">
        <v>44682</v>
      </c>
      <c r="V33" s="237">
        <v>44713</v>
      </c>
      <c r="W33" s="237">
        <v>44743</v>
      </c>
      <c r="X33" s="237">
        <v>44774</v>
      </c>
      <c r="Y33" s="237">
        <v>44805</v>
      </c>
      <c r="Z33" s="237">
        <v>44835</v>
      </c>
      <c r="AA33" s="237">
        <v>44866</v>
      </c>
      <c r="AB33" s="237">
        <v>44896</v>
      </c>
      <c r="AC33" s="237">
        <v>44927</v>
      </c>
      <c r="AD33" s="237">
        <v>44958</v>
      </c>
      <c r="AE33" s="237">
        <v>44986</v>
      </c>
      <c r="AF33" s="237">
        <v>45017</v>
      </c>
      <c r="AG33" s="237">
        <v>45047</v>
      </c>
      <c r="AH33" s="237">
        <v>45078</v>
      </c>
      <c r="AI33" s="237">
        <v>45108</v>
      </c>
      <c r="AJ33" s="237">
        <v>45139</v>
      </c>
      <c r="AK33" s="237">
        <v>45170</v>
      </c>
      <c r="AL33" s="237">
        <v>45200</v>
      </c>
      <c r="AM33" s="237">
        <v>45231</v>
      </c>
      <c r="AN33" s="237">
        <v>45261</v>
      </c>
      <c r="AO33" s="32" t="s">
        <v>311</v>
      </c>
      <c r="AP33" s="32" t="s">
        <v>119</v>
      </c>
    </row>
    <row r="34" spans="1:42" ht="16.5" customHeight="1">
      <c r="A34" s="502" t="s">
        <v>20</v>
      </c>
      <c r="B34" s="51" t="s">
        <v>84</v>
      </c>
      <c r="C34" s="4">
        <v>0.70913333333333328</v>
      </c>
      <c r="D34" s="174">
        <v>0.895712365591398</v>
      </c>
      <c r="E34" s="174">
        <v>0.88715773809523801</v>
      </c>
      <c r="F34" s="174">
        <v>0.95026881720430101</v>
      </c>
      <c r="G34" s="200">
        <v>0.99305555555555602</v>
      </c>
      <c r="H34" s="3">
        <v>0.93381720430107495</v>
      </c>
      <c r="I34" s="3">
        <v>0.96687500000000004</v>
      </c>
      <c r="J34" s="4">
        <v>0.96044642857142803</v>
      </c>
      <c r="K34" s="123">
        <v>0.92858333333333354</v>
      </c>
      <c r="L34" s="123">
        <v>0.93898809523809523</v>
      </c>
      <c r="M34" s="4">
        <v>0.94273391812865492</v>
      </c>
      <c r="N34" s="123">
        <v>0.90625</v>
      </c>
      <c r="O34" s="174">
        <v>0.54583333333333328</v>
      </c>
      <c r="P34" s="174">
        <v>0.92222231047029446</v>
      </c>
      <c r="Q34" s="169">
        <v>0.92256944444444444</v>
      </c>
      <c r="R34" s="169">
        <v>0.93080303030303047</v>
      </c>
      <c r="S34" s="169">
        <v>0.93896505376344097</v>
      </c>
      <c r="T34" s="160">
        <v>0.84073611111111124</v>
      </c>
      <c r="U34" s="160">
        <v>0.94733333333333336</v>
      </c>
      <c r="V34" s="160">
        <v>0.96875</v>
      </c>
      <c r="W34" s="160">
        <v>0.94884408602150538</v>
      </c>
      <c r="X34" s="160">
        <v>0.91475806451612907</v>
      </c>
      <c r="Y34" s="160">
        <v>0.95033333333333336</v>
      </c>
      <c r="Z34" s="160">
        <v>0.7758736559139785</v>
      </c>
      <c r="AA34" s="160">
        <v>0.97916666666666652</v>
      </c>
      <c r="AB34" s="160">
        <v>0.94853494623655921</v>
      </c>
      <c r="AC34" s="160">
        <v>0.87331989247311803</v>
      </c>
      <c r="AD34" s="160">
        <v>0.93589285714285697</v>
      </c>
      <c r="AE34" s="160">
        <v>0.95725806451612916</v>
      </c>
      <c r="AF34" s="160">
        <v>0.94380555555555545</v>
      </c>
      <c r="AG34" s="160">
        <v>0.95766129032258063</v>
      </c>
      <c r="AH34" s="160">
        <v>0.8912500000000001</v>
      </c>
      <c r="AI34" s="160">
        <v>0.94568548387096774</v>
      </c>
      <c r="AJ34" s="160">
        <v>0.949368279569893</v>
      </c>
      <c r="AK34" s="160">
        <v>0.92743055555555554</v>
      </c>
      <c r="AL34" s="160">
        <v>0.97658602150537599</v>
      </c>
      <c r="AM34" s="160">
        <v>0.96805555555555556</v>
      </c>
      <c r="AN34" s="160">
        <v>0.96805555555555556</v>
      </c>
      <c r="AO34" s="4">
        <f>AVERAGE(AC34:AN34)</f>
        <v>0.94119742596859535</v>
      </c>
      <c r="AP34" s="4">
        <v>0.85</v>
      </c>
    </row>
    <row r="35" spans="1:42">
      <c r="A35" s="503"/>
      <c r="B35" s="51" t="s">
        <v>141</v>
      </c>
      <c r="C35" s="4">
        <v>0.12129166666666664</v>
      </c>
      <c r="D35" s="174">
        <v>3.8294743476238402E-2</v>
      </c>
      <c r="E35" s="174">
        <v>4.0176392119075199E-2</v>
      </c>
      <c r="F35" s="174">
        <v>1.9836696786562E-2</v>
      </c>
      <c r="G35" s="200">
        <v>7.67982017982018E-3</v>
      </c>
      <c r="H35" s="3">
        <v>3.7707528275838599E-2</v>
      </c>
      <c r="I35" s="3">
        <v>4.2436234623033003E-2</v>
      </c>
      <c r="J35" s="3">
        <v>5.18014013436515E-2</v>
      </c>
      <c r="K35" s="123">
        <v>5.6189420602795491E-2</v>
      </c>
      <c r="L35" s="123">
        <v>4.055897961076279E-2</v>
      </c>
      <c r="M35" s="4">
        <v>4.1618250798848344E-2</v>
      </c>
      <c r="N35" s="123">
        <v>5.731903337109312E-2</v>
      </c>
      <c r="O35" s="174">
        <v>4.8550275479148391E-2</v>
      </c>
      <c r="P35" s="174">
        <v>4.9215198126353436E-2</v>
      </c>
      <c r="Q35" s="169">
        <v>4.5531360492128796E-2</v>
      </c>
      <c r="R35" s="169">
        <v>5.6581544544040269E-2</v>
      </c>
      <c r="S35" s="169">
        <v>4.8414003151402797E-2</v>
      </c>
      <c r="T35" s="161">
        <v>3.6340772911918735E-2</v>
      </c>
      <c r="U35" s="161">
        <v>4.5600829796218482E-2</v>
      </c>
      <c r="V35" s="161">
        <v>4.5082313241584397E-2</v>
      </c>
      <c r="W35" s="161">
        <v>4.8322583469955036E-2</v>
      </c>
      <c r="X35" s="161">
        <v>5.7939960752764579E-2</v>
      </c>
      <c r="Y35" s="161">
        <v>5.5529361163873789E-2</v>
      </c>
      <c r="Z35" s="161">
        <v>4.8217662412951744E-2</v>
      </c>
      <c r="AA35" s="161">
        <v>5.6094491729797753E-2</v>
      </c>
      <c r="AB35" s="161">
        <v>4.6927493849604776E-2</v>
      </c>
      <c r="AC35" s="161">
        <v>4.69437913992184E-2</v>
      </c>
      <c r="AD35" s="161">
        <v>6.0485025385171698E-2</v>
      </c>
      <c r="AE35" s="161">
        <v>7.1281464059582619E-2</v>
      </c>
      <c r="AF35" s="161">
        <v>3.9965140961467978E-2</v>
      </c>
      <c r="AG35" s="161">
        <v>7.3295394082009149E-2</v>
      </c>
      <c r="AH35" s="161">
        <v>3.7760865410100063E-2</v>
      </c>
      <c r="AI35" s="161">
        <v>4.3666078688366541E-2</v>
      </c>
      <c r="AJ35" s="161">
        <v>7.0375694744817793E-2</v>
      </c>
      <c r="AK35" s="161">
        <v>4.7810966561001485E-2</v>
      </c>
      <c r="AL35" s="161">
        <v>5.3056448006043803E-2</v>
      </c>
      <c r="AM35" s="161">
        <v>3.7361546099458083E-2</v>
      </c>
      <c r="AN35" s="161">
        <v>3.7361546099458083E-2</v>
      </c>
      <c r="AO35" s="4">
        <f>AVERAGE(AC35:AN35)</f>
        <v>5.1613663458057964E-2</v>
      </c>
      <c r="AP35" s="3">
        <v>0.18</v>
      </c>
    </row>
    <row r="36" spans="1:42">
      <c r="A36" s="503"/>
      <c r="B36" s="51" t="s">
        <v>18</v>
      </c>
      <c r="C36" s="5">
        <v>5.4416666666666673</v>
      </c>
      <c r="D36" s="134">
        <v>4.253333333333333</v>
      </c>
      <c r="E36" s="134">
        <v>2.6613288544032301</v>
      </c>
      <c r="F36" s="134">
        <v>1.556473829201102</v>
      </c>
      <c r="G36" s="201">
        <v>5.4910714285714279</v>
      </c>
      <c r="H36" s="5">
        <v>1.6373551465576006</v>
      </c>
      <c r="I36" s="5">
        <v>4.2202835332606332</v>
      </c>
      <c r="J36" s="122">
        <v>3.0394236777472314</v>
      </c>
      <c r="K36" s="122">
        <v>3.1305935688847506</v>
      </c>
      <c r="L36" s="122">
        <v>3.6561023049130457</v>
      </c>
      <c r="M36" s="5">
        <v>2.2363913885517817</v>
      </c>
      <c r="N36" s="122">
        <v>5.8178818871659521</v>
      </c>
      <c r="O36" s="134">
        <v>2.1200286959228136</v>
      </c>
      <c r="P36" s="134">
        <v>4.9911956174283896</v>
      </c>
      <c r="Q36" s="171">
        <v>3.3604673563218395</v>
      </c>
      <c r="R36" s="171">
        <v>4.9656771799628947</v>
      </c>
      <c r="S36" s="171">
        <v>3.7579487179487185</v>
      </c>
      <c r="T36" s="150">
        <v>2.1998160066771772</v>
      </c>
      <c r="U36" s="150">
        <v>3.8879267484255879</v>
      </c>
      <c r="V36" s="150">
        <v>6.2889826972010185</v>
      </c>
      <c r="W36" s="150">
        <v>4.2641055718475078</v>
      </c>
      <c r="X36" s="150">
        <v>3.0332906530089625</v>
      </c>
      <c r="Y36" s="150">
        <v>1.8997705041384503</v>
      </c>
      <c r="Z36" s="150">
        <v>2.7833645627876393</v>
      </c>
      <c r="AA36" s="150">
        <v>19.773308334753708</v>
      </c>
      <c r="AB36" s="150">
        <v>3.6796890760671763</v>
      </c>
      <c r="AC36" s="150">
        <v>3.3890809401824633</v>
      </c>
      <c r="AD36" s="150">
        <v>4.2266935739157967</v>
      </c>
      <c r="AE36" s="150">
        <v>5.6407398559149717</v>
      </c>
      <c r="AF36" s="150">
        <v>3.0175457654395497</v>
      </c>
      <c r="AG36" s="150">
        <v>8.7038280472385861</v>
      </c>
      <c r="AH36" s="150">
        <v>1.6154098222440807</v>
      </c>
      <c r="AI36" s="150">
        <v>2.5602513586956515</v>
      </c>
      <c r="AJ36" s="150">
        <v>9.9416928938214344</v>
      </c>
      <c r="AK36" s="150">
        <v>3.9907216151385927</v>
      </c>
      <c r="AL36" s="150">
        <v>5.5071077131759045</v>
      </c>
      <c r="AM36" s="150">
        <v>5.2081995262644565</v>
      </c>
      <c r="AN36" s="150">
        <v>5.2081995262644565</v>
      </c>
      <c r="AO36" s="5">
        <f>AVERAGE(AC36:AN36)</f>
        <v>4.917455886524662</v>
      </c>
      <c r="AP36" s="5">
        <v>30</v>
      </c>
    </row>
    <row r="37" spans="1:42">
      <c r="A37" s="504"/>
      <c r="B37" s="51" t="s">
        <v>19</v>
      </c>
      <c r="C37" s="5">
        <v>43.879999999999995</v>
      </c>
      <c r="D37" s="134">
        <v>12.931666666666667</v>
      </c>
      <c r="E37" s="134">
        <v>8.4255555555555546</v>
      </c>
      <c r="F37" s="134">
        <v>4.1111111111111107</v>
      </c>
      <c r="G37" s="201">
        <v>5</v>
      </c>
      <c r="H37" s="5">
        <v>3.0774999999999997</v>
      </c>
      <c r="I37" s="5">
        <v>3.4071428571428575</v>
      </c>
      <c r="J37" s="122">
        <v>2.416363636363636</v>
      </c>
      <c r="K37" s="122">
        <v>4.2850000000000001</v>
      </c>
      <c r="L37" s="122">
        <v>5.8571428571428568</v>
      </c>
      <c r="M37" s="5">
        <v>3.2641666666666667</v>
      </c>
      <c r="N37" s="122">
        <v>10.5</v>
      </c>
      <c r="O37" s="134">
        <v>36.333333333333336</v>
      </c>
      <c r="P37" s="134">
        <v>6.5270576414326413</v>
      </c>
      <c r="Q37" s="171">
        <v>6.1944444444444446</v>
      </c>
      <c r="R37" s="171">
        <v>6.5242857142857149</v>
      </c>
      <c r="S37" s="171">
        <v>5.0455555555555556</v>
      </c>
      <c r="T37" s="150">
        <v>11.467000000000001</v>
      </c>
      <c r="U37" s="150">
        <v>4.74</v>
      </c>
      <c r="V37" s="150">
        <v>4.5</v>
      </c>
      <c r="W37" s="150">
        <v>4.7575000000000003</v>
      </c>
      <c r="X37" s="150">
        <v>4.8784615384615382</v>
      </c>
      <c r="Y37" s="150">
        <v>1.7879999999999998</v>
      </c>
      <c r="Z37" s="150">
        <v>16.675000000000001</v>
      </c>
      <c r="AA37" s="150">
        <v>7.5</v>
      </c>
      <c r="AB37" s="150">
        <v>4.2544444444444443</v>
      </c>
      <c r="AC37" s="150">
        <v>10.472222222222221</v>
      </c>
      <c r="AD37" s="150">
        <v>4.7866666666666662</v>
      </c>
      <c r="AE37" s="150">
        <v>3.5333333333333332</v>
      </c>
      <c r="AF37" s="150">
        <v>4.4955555555555557</v>
      </c>
      <c r="AG37" s="150">
        <v>5.25</v>
      </c>
      <c r="AH37" s="150">
        <v>5.22</v>
      </c>
      <c r="AI37" s="150">
        <v>3.3674999999999997</v>
      </c>
      <c r="AJ37" s="150">
        <v>7.5340000000000007</v>
      </c>
      <c r="AK37" s="150">
        <v>6.53125</v>
      </c>
      <c r="AL37" s="150">
        <v>2.4885714285714289</v>
      </c>
      <c r="AM37" s="150">
        <v>4.5999999999999996</v>
      </c>
      <c r="AN37" s="150">
        <v>4.5999999999999996</v>
      </c>
      <c r="AO37" s="5">
        <f>AVERAGE(AC37:AN37)</f>
        <v>5.2399249338624339</v>
      </c>
      <c r="AP37" s="5">
        <v>4</v>
      </c>
    </row>
    <row r="38" spans="1:42" ht="15.75" customHeight="1">
      <c r="A38" s="14"/>
      <c r="B38" s="13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 s="13"/>
    </row>
    <row r="39" spans="1:42" ht="16.5" customHeight="1">
      <c r="A39" s="499" t="s">
        <v>52</v>
      </c>
      <c r="B39" s="53" t="s">
        <v>142</v>
      </c>
      <c r="C39" s="12"/>
      <c r="D39" s="12">
        <v>12.5</v>
      </c>
      <c r="E39" s="12">
        <v>12</v>
      </c>
      <c r="F39" s="12">
        <v>18</v>
      </c>
      <c r="G39" s="12">
        <v>0</v>
      </c>
      <c r="H39" s="12">
        <v>13.67</v>
      </c>
      <c r="I39" s="12">
        <v>0</v>
      </c>
      <c r="J39" s="12">
        <v>0</v>
      </c>
      <c r="K39" s="12">
        <v>10</v>
      </c>
      <c r="L39" s="12">
        <v>11</v>
      </c>
      <c r="M39" s="12">
        <v>19</v>
      </c>
      <c r="N39" s="12">
        <v>22</v>
      </c>
      <c r="O39" s="12">
        <v>2</v>
      </c>
      <c r="P39" s="12"/>
      <c r="Q39" s="12">
        <v>30</v>
      </c>
      <c r="R39" s="12">
        <v>8.5</v>
      </c>
      <c r="S39" s="12">
        <v>1.08</v>
      </c>
      <c r="T39" s="12">
        <v>12</v>
      </c>
      <c r="U39" s="12">
        <v>0</v>
      </c>
      <c r="V39" s="12">
        <v>0</v>
      </c>
      <c r="W39" s="12">
        <v>0</v>
      </c>
      <c r="X39" s="12">
        <v>12</v>
      </c>
      <c r="Y39" s="12">
        <v>0</v>
      </c>
      <c r="Z39" s="12">
        <v>7.5</v>
      </c>
      <c r="AA39" s="12">
        <v>0</v>
      </c>
      <c r="AB39" s="12">
        <v>15.2</v>
      </c>
      <c r="AC39" s="12">
        <v>0</v>
      </c>
      <c r="AD39" s="12">
        <v>14</v>
      </c>
      <c r="AE39" s="12">
        <v>8.5</v>
      </c>
      <c r="AF39" s="12">
        <v>20</v>
      </c>
      <c r="AG39" s="12">
        <v>20</v>
      </c>
      <c r="AH39" s="12">
        <v>22</v>
      </c>
      <c r="AI39" s="12">
        <v>5</v>
      </c>
      <c r="AJ39" s="12">
        <v>12</v>
      </c>
      <c r="AK39" s="12">
        <v>32</v>
      </c>
      <c r="AL39" s="12">
        <v>0</v>
      </c>
      <c r="AM39" s="12">
        <v>15</v>
      </c>
      <c r="AN39" s="12">
        <v>15</v>
      </c>
      <c r="AO39" s="12"/>
      <c r="AP39" s="12"/>
    </row>
    <row r="40" spans="1:42" customFormat="1">
      <c r="A40" s="500"/>
      <c r="B40" s="53" t="s">
        <v>143</v>
      </c>
      <c r="C40" s="12"/>
      <c r="D40" s="12">
        <v>0</v>
      </c>
      <c r="E40" s="12">
        <v>0</v>
      </c>
      <c r="F40" s="12">
        <v>5.5</v>
      </c>
      <c r="G40" s="12">
        <v>5</v>
      </c>
      <c r="H40" s="12">
        <v>0</v>
      </c>
      <c r="I40" s="12">
        <v>7.25</v>
      </c>
      <c r="J40" s="12">
        <v>1.33</v>
      </c>
      <c r="K40" s="12">
        <v>0</v>
      </c>
      <c r="L40" s="12">
        <v>0</v>
      </c>
      <c r="M40" s="12">
        <v>0</v>
      </c>
      <c r="N40" s="12">
        <v>0</v>
      </c>
      <c r="O40" s="12">
        <v>0</v>
      </c>
      <c r="P40" s="12"/>
      <c r="Q40" s="12">
        <v>0</v>
      </c>
      <c r="R40" s="12">
        <v>0</v>
      </c>
      <c r="S40" s="12">
        <v>8</v>
      </c>
      <c r="T40" s="12">
        <v>0</v>
      </c>
      <c r="U40" s="12">
        <v>0</v>
      </c>
      <c r="V40" s="12">
        <v>8.5</v>
      </c>
      <c r="W40" s="12">
        <v>2</v>
      </c>
      <c r="X40" s="12">
        <v>12.17</v>
      </c>
      <c r="Y40" s="12">
        <v>0</v>
      </c>
      <c r="Z40" s="12">
        <v>14</v>
      </c>
      <c r="AA40" s="12">
        <v>2</v>
      </c>
      <c r="AB40" s="12">
        <v>3.67</v>
      </c>
      <c r="AC40" s="12">
        <v>0</v>
      </c>
      <c r="AD40" s="12">
        <v>0</v>
      </c>
      <c r="AE40" s="12">
        <v>0</v>
      </c>
      <c r="AF40" s="12">
        <v>2.2999999999999998</v>
      </c>
      <c r="AG40" s="12">
        <v>0</v>
      </c>
      <c r="AH40" s="12">
        <v>0</v>
      </c>
      <c r="AI40" s="12">
        <v>0</v>
      </c>
      <c r="AJ40" s="12">
        <v>0</v>
      </c>
      <c r="AK40" s="12">
        <v>0</v>
      </c>
      <c r="AL40" s="12">
        <v>0</v>
      </c>
      <c r="AM40" s="12">
        <v>0</v>
      </c>
      <c r="AN40" s="12">
        <v>1</v>
      </c>
      <c r="AO40" s="12"/>
      <c r="AP40" s="12"/>
    </row>
    <row r="41" spans="1:42">
      <c r="A41" s="500"/>
      <c r="B41" s="53" t="s">
        <v>144</v>
      </c>
      <c r="C41" s="12"/>
      <c r="D41" s="12">
        <v>65.09</v>
      </c>
      <c r="E41" s="12">
        <v>63.5</v>
      </c>
      <c r="F41" s="12">
        <v>13.5</v>
      </c>
      <c r="G41" s="12">
        <v>0.2</v>
      </c>
      <c r="H41" s="12">
        <v>35.569999999999993</v>
      </c>
      <c r="I41" s="12">
        <v>16.600000000000001</v>
      </c>
      <c r="J41" s="12">
        <v>25.25</v>
      </c>
      <c r="K41" s="12">
        <v>41.42</v>
      </c>
      <c r="L41" s="12">
        <v>30</v>
      </c>
      <c r="M41" s="12">
        <v>20.170000000000002</v>
      </c>
      <c r="N41" s="12">
        <v>41</v>
      </c>
      <c r="O41" s="12">
        <v>325</v>
      </c>
      <c r="P41" s="12"/>
      <c r="Q41" s="12">
        <v>25.75</v>
      </c>
      <c r="R41" s="12">
        <v>37.17</v>
      </c>
      <c r="S41" s="12">
        <v>36.33</v>
      </c>
      <c r="T41" s="12">
        <v>102.67</v>
      </c>
      <c r="U41" s="12">
        <v>37.92</v>
      </c>
      <c r="V41" s="12">
        <v>14</v>
      </c>
      <c r="W41" s="12">
        <v>36.06</v>
      </c>
      <c r="X41" s="12">
        <v>39.25</v>
      </c>
      <c r="Y41" s="12">
        <v>35.76</v>
      </c>
      <c r="Z41" s="12">
        <v>145.25</v>
      </c>
      <c r="AA41" s="12">
        <v>13</v>
      </c>
      <c r="AB41" s="12">
        <v>19.420000000000002</v>
      </c>
      <c r="AC41" s="12">
        <v>94.25</v>
      </c>
      <c r="AD41" s="12">
        <v>29.08</v>
      </c>
      <c r="AE41" s="12">
        <v>23.299999999999997</v>
      </c>
      <c r="AF41" s="12">
        <v>18.159999999999997</v>
      </c>
      <c r="AG41" s="12">
        <v>11.5</v>
      </c>
      <c r="AH41" s="12">
        <v>56.3</v>
      </c>
      <c r="AI41" s="12">
        <v>35.409999999999997</v>
      </c>
      <c r="AJ41" s="12">
        <v>25.67</v>
      </c>
      <c r="AK41" s="12">
        <v>20.25</v>
      </c>
      <c r="AL41" s="12">
        <v>17.420000000000002</v>
      </c>
      <c r="AM41" s="12">
        <v>8</v>
      </c>
      <c r="AN41" s="12">
        <v>8</v>
      </c>
      <c r="AO41" s="12"/>
      <c r="AP41" s="12"/>
    </row>
    <row r="42" spans="1:42" ht="16.5" customHeight="1">
      <c r="A42" s="500"/>
      <c r="B42" s="53" t="s">
        <v>145</v>
      </c>
      <c r="C42" s="12"/>
      <c r="D42" s="12">
        <v>744</v>
      </c>
      <c r="E42" s="12">
        <v>672</v>
      </c>
      <c r="F42" s="12">
        <v>744</v>
      </c>
      <c r="G42" s="12">
        <v>720</v>
      </c>
      <c r="H42" s="12">
        <v>744</v>
      </c>
      <c r="I42" s="12">
        <v>720</v>
      </c>
      <c r="J42" s="12">
        <v>672</v>
      </c>
      <c r="K42" s="12">
        <v>720</v>
      </c>
      <c r="L42" s="12">
        <v>672</v>
      </c>
      <c r="M42" s="12">
        <v>684</v>
      </c>
      <c r="N42" s="12">
        <v>672</v>
      </c>
      <c r="O42" s="12">
        <v>720</v>
      </c>
      <c r="P42" s="12"/>
      <c r="Q42" s="12">
        <v>720</v>
      </c>
      <c r="R42" s="12">
        <v>660</v>
      </c>
      <c r="S42" s="12">
        <v>744</v>
      </c>
      <c r="T42" s="12">
        <v>720</v>
      </c>
      <c r="U42" s="12">
        <v>720</v>
      </c>
      <c r="V42" s="12">
        <v>720</v>
      </c>
      <c r="W42" s="12">
        <v>744</v>
      </c>
      <c r="X42" s="12">
        <v>744</v>
      </c>
      <c r="Y42" s="12">
        <v>720</v>
      </c>
      <c r="Z42" s="12">
        <v>744</v>
      </c>
      <c r="AA42" s="12">
        <v>720</v>
      </c>
      <c r="AB42" s="12">
        <v>744</v>
      </c>
      <c r="AC42" s="12">
        <v>744</v>
      </c>
      <c r="AD42" s="12">
        <v>672</v>
      </c>
      <c r="AE42" s="12">
        <v>744</v>
      </c>
      <c r="AF42" s="12">
        <v>720</v>
      </c>
      <c r="AG42" s="12">
        <v>744</v>
      </c>
      <c r="AH42" s="12">
        <v>720</v>
      </c>
      <c r="AI42" s="12">
        <v>744</v>
      </c>
      <c r="AJ42" s="12">
        <v>744</v>
      </c>
      <c r="AK42" s="12">
        <v>720</v>
      </c>
      <c r="AL42" s="12">
        <v>744</v>
      </c>
      <c r="AM42" s="12">
        <v>720</v>
      </c>
      <c r="AN42" s="12">
        <v>744</v>
      </c>
      <c r="AO42" s="12"/>
      <c r="AP42" s="12"/>
    </row>
    <row r="43" spans="1:42">
      <c r="A43" s="501"/>
      <c r="B43" s="53" t="s">
        <v>146</v>
      </c>
      <c r="C43" s="12"/>
      <c r="D43" s="173">
        <v>25.52</v>
      </c>
      <c r="E43" s="173">
        <v>23.951959689629071</v>
      </c>
      <c r="F43" s="173">
        <v>14.008264462809917</v>
      </c>
      <c r="G43" s="206">
        <v>5.49</v>
      </c>
      <c r="H43" s="12">
        <v>26.19768234492161</v>
      </c>
      <c r="I43" s="12">
        <v>29.541984732824432</v>
      </c>
      <c r="J43" s="119">
        <v>33.433660455219545</v>
      </c>
      <c r="K43" s="119">
        <v>37.567122826617009</v>
      </c>
      <c r="L43" s="119">
        <v>25.592716134391321</v>
      </c>
      <c r="M43" s="12">
        <v>26.836696662621382</v>
      </c>
      <c r="N43" s="119">
        <v>34.907291322995711</v>
      </c>
      <c r="O43" s="173">
        <v>19.080258263305321</v>
      </c>
      <c r="P43" s="173"/>
      <c r="Q43" s="173">
        <v>30.244206206896553</v>
      </c>
      <c r="R43" s="173">
        <v>34.759740259740262</v>
      </c>
      <c r="S43" s="173">
        <v>33.821538461538466</v>
      </c>
      <c r="T43" s="164">
        <v>21.998160066771771</v>
      </c>
      <c r="U43" s="164">
        <v>31.103413987404704</v>
      </c>
      <c r="V43" s="164">
        <v>31.444913486005092</v>
      </c>
      <c r="W43" s="164">
        <v>34.112844574780063</v>
      </c>
      <c r="X43" s="164">
        <v>39.432778489116515</v>
      </c>
      <c r="Y43" s="164">
        <v>37.995410082769006</v>
      </c>
      <c r="Z43" s="164">
        <v>27.833645627876393</v>
      </c>
      <c r="AA43" s="164">
        <v>39.546616669507415</v>
      </c>
      <c r="AB43" s="164">
        <v>33.117201684604588</v>
      </c>
      <c r="AC43" s="164">
        <v>30.50172846164217</v>
      </c>
      <c r="AD43" s="164">
        <v>38.4</v>
      </c>
      <c r="AE43" s="164">
        <v>50.766658703234746</v>
      </c>
      <c r="AF43" s="164">
        <v>27.157911888955947</v>
      </c>
      <c r="AG43" s="164">
        <v>52.22296828343152</v>
      </c>
      <c r="AH43" s="164">
        <v>24.231147333661209</v>
      </c>
      <c r="AI43" s="164">
        <v>30.723016304347816</v>
      </c>
      <c r="AJ43" s="164">
        <v>49.17</v>
      </c>
      <c r="AK43" s="164">
        <v>31.925772921108742</v>
      </c>
      <c r="AL43" s="164">
        <v>38.54</v>
      </c>
      <c r="AM43" s="164">
        <v>26.040997631322284</v>
      </c>
      <c r="AN43" s="164">
        <v>26.040997631322284</v>
      </c>
      <c r="AO43" s="12"/>
      <c r="AP43" s="12"/>
    </row>
    <row r="44" spans="1:42" ht="16.5" customHeight="1">
      <c r="A44" s="496" t="s">
        <v>162</v>
      </c>
      <c r="B44" s="54" t="s">
        <v>147</v>
      </c>
      <c r="C44" s="8"/>
      <c r="D44" s="8">
        <f t="shared" ref="D44:O44" si="34">+D34</f>
        <v>0.895712365591398</v>
      </c>
      <c r="E44" s="8">
        <f t="shared" si="34"/>
        <v>0.88715773809523801</v>
      </c>
      <c r="F44" s="8">
        <f t="shared" si="34"/>
        <v>0.95026881720430101</v>
      </c>
      <c r="G44" s="8">
        <f t="shared" si="34"/>
        <v>0.99305555555555602</v>
      </c>
      <c r="H44" s="8">
        <f t="shared" si="34"/>
        <v>0.93381720430107495</v>
      </c>
      <c r="I44" s="8">
        <f t="shared" si="34"/>
        <v>0.96687500000000004</v>
      </c>
      <c r="J44" s="8">
        <f t="shared" si="34"/>
        <v>0.96044642857142803</v>
      </c>
      <c r="K44" s="8">
        <f t="shared" si="34"/>
        <v>0.92858333333333354</v>
      </c>
      <c r="L44" s="8">
        <f t="shared" si="34"/>
        <v>0.93898809523809523</v>
      </c>
      <c r="M44" s="8">
        <f>+M34</f>
        <v>0.94273391812865492</v>
      </c>
      <c r="N44" s="8">
        <f t="shared" si="34"/>
        <v>0.90625</v>
      </c>
      <c r="O44" s="8">
        <f t="shared" si="34"/>
        <v>0.54583333333333328</v>
      </c>
      <c r="P44" s="8"/>
      <c r="Q44" s="8">
        <f>Q34</f>
        <v>0.92256944444444444</v>
      </c>
      <c r="R44" s="8">
        <f>R34</f>
        <v>0.93080303030303047</v>
      </c>
      <c r="S44" s="8">
        <f>S34</f>
        <v>0.93896505376344097</v>
      </c>
      <c r="T44" s="8">
        <f t="shared" ref="T44:AG44" si="35">+T34</f>
        <v>0.84073611111111124</v>
      </c>
      <c r="U44" s="8">
        <f t="shared" si="35"/>
        <v>0.94733333333333336</v>
      </c>
      <c r="V44" s="8">
        <f t="shared" si="35"/>
        <v>0.96875</v>
      </c>
      <c r="W44" s="8">
        <f t="shared" si="35"/>
        <v>0.94884408602150538</v>
      </c>
      <c r="X44" s="8">
        <f t="shared" si="35"/>
        <v>0.91475806451612907</v>
      </c>
      <c r="Y44" s="8">
        <f t="shared" si="35"/>
        <v>0.95033333333333336</v>
      </c>
      <c r="Z44" s="8">
        <f t="shared" si="35"/>
        <v>0.7758736559139785</v>
      </c>
      <c r="AA44" s="8">
        <f t="shared" si="35"/>
        <v>0.97916666666666652</v>
      </c>
      <c r="AB44" s="8">
        <f t="shared" si="35"/>
        <v>0.94853494623655921</v>
      </c>
      <c r="AC44" s="8">
        <f t="shared" si="35"/>
        <v>0.87331989247311803</v>
      </c>
      <c r="AD44" s="8">
        <f t="shared" si="35"/>
        <v>0.93589285714285697</v>
      </c>
      <c r="AE44" s="8">
        <f t="shared" si="35"/>
        <v>0.95725806451612916</v>
      </c>
      <c r="AF44" s="8">
        <f t="shared" si="35"/>
        <v>0.94380555555555545</v>
      </c>
      <c r="AG44" s="8">
        <f t="shared" si="35"/>
        <v>0.95766129032258063</v>
      </c>
      <c r="AH44" s="8">
        <f>+AH34</f>
        <v>0.8912500000000001</v>
      </c>
      <c r="AI44" s="8">
        <f>+AI34</f>
        <v>0.94568548387096774</v>
      </c>
      <c r="AJ44" s="8">
        <f>+AJ34</f>
        <v>0.949368279569893</v>
      </c>
      <c r="AK44" s="8">
        <f>+AK34</f>
        <v>0.92743055555555554</v>
      </c>
      <c r="AL44" s="8">
        <f>+AL34</f>
        <v>0.97658602150537599</v>
      </c>
      <c r="AM44" s="8">
        <f t="shared" ref="AM44:AN44" si="36">+AM34</f>
        <v>0.96805555555555556</v>
      </c>
      <c r="AN44" s="8">
        <f t="shared" si="36"/>
        <v>0.96805555555555556</v>
      </c>
      <c r="AO44" s="8"/>
      <c r="AP44" s="8"/>
    </row>
    <row r="45" spans="1:42">
      <c r="A45" s="497"/>
      <c r="B45" s="54" t="s">
        <v>148</v>
      </c>
      <c r="C45" s="8"/>
      <c r="D45" s="8">
        <f t="shared" ref="D45:L45" si="37">+D39/D42</f>
        <v>1.6801075268817203E-2</v>
      </c>
      <c r="E45" s="8">
        <f t="shared" si="37"/>
        <v>1.7857142857142856E-2</v>
      </c>
      <c r="F45" s="8">
        <f t="shared" si="37"/>
        <v>2.4193548387096774E-2</v>
      </c>
      <c r="G45" s="8">
        <f t="shared" si="37"/>
        <v>0</v>
      </c>
      <c r="H45" s="8">
        <f t="shared" si="37"/>
        <v>1.8373655913978496E-2</v>
      </c>
      <c r="I45" s="8">
        <f t="shared" si="37"/>
        <v>0</v>
      </c>
      <c r="J45" s="8">
        <f t="shared" si="37"/>
        <v>0</v>
      </c>
      <c r="K45" s="8">
        <f t="shared" si="37"/>
        <v>1.3888888888888888E-2</v>
      </c>
      <c r="L45" s="8">
        <f t="shared" si="37"/>
        <v>1.636904761904762E-2</v>
      </c>
      <c r="M45" s="8">
        <f>+M39/M42</f>
        <v>2.7777777777777776E-2</v>
      </c>
      <c r="N45" s="8">
        <f>+N39/N42</f>
        <v>3.273809523809524E-2</v>
      </c>
      <c r="O45" s="8">
        <f>+O39/O42</f>
        <v>2.7777777777777779E-3</v>
      </c>
      <c r="P45" s="8"/>
      <c r="Q45" s="8">
        <f t="shared" ref="Q45:AG45" si="38">+Q39/Q42</f>
        <v>4.1666666666666664E-2</v>
      </c>
      <c r="R45" s="8">
        <f t="shared" si="38"/>
        <v>1.2878787878787878E-2</v>
      </c>
      <c r="S45" s="8">
        <f t="shared" si="38"/>
        <v>1.4516129032258066E-3</v>
      </c>
      <c r="T45" s="8">
        <f t="shared" si="38"/>
        <v>1.6666666666666666E-2</v>
      </c>
      <c r="U45" s="8">
        <f t="shared" si="38"/>
        <v>0</v>
      </c>
      <c r="V45" s="8">
        <f t="shared" si="38"/>
        <v>0</v>
      </c>
      <c r="W45" s="8">
        <f t="shared" si="38"/>
        <v>0</v>
      </c>
      <c r="X45" s="8">
        <f t="shared" si="38"/>
        <v>1.6129032258064516E-2</v>
      </c>
      <c r="Y45" s="8">
        <f t="shared" si="38"/>
        <v>0</v>
      </c>
      <c r="Z45" s="8">
        <f t="shared" si="38"/>
        <v>1.0080645161290322E-2</v>
      </c>
      <c r="AA45" s="8">
        <f t="shared" si="38"/>
        <v>0</v>
      </c>
      <c r="AB45" s="8">
        <f t="shared" si="38"/>
        <v>2.0430107526881718E-2</v>
      </c>
      <c r="AC45" s="8">
        <f t="shared" si="38"/>
        <v>0</v>
      </c>
      <c r="AD45" s="8">
        <f t="shared" si="38"/>
        <v>2.0833333333333332E-2</v>
      </c>
      <c r="AE45" s="8">
        <f t="shared" si="38"/>
        <v>1.1424731182795699E-2</v>
      </c>
      <c r="AF45" s="8">
        <f t="shared" si="38"/>
        <v>2.7777777777777776E-2</v>
      </c>
      <c r="AG45" s="8">
        <f t="shared" si="38"/>
        <v>2.6881720430107527E-2</v>
      </c>
      <c r="AH45" s="8">
        <f>+AH39/AH42</f>
        <v>3.0555555555555555E-2</v>
      </c>
      <c r="AI45" s="8">
        <f>+AI39/AI42</f>
        <v>6.7204301075268818E-3</v>
      </c>
      <c r="AJ45" s="8">
        <f>+AJ39/AJ42</f>
        <v>1.6129032258064516E-2</v>
      </c>
      <c r="AK45" s="8">
        <f>+AK39/AK42</f>
        <v>4.4444444444444446E-2</v>
      </c>
      <c r="AL45" s="8">
        <f>+AL39/AL42</f>
        <v>0</v>
      </c>
      <c r="AM45" s="8">
        <f t="shared" ref="AM45:AN45" si="39">+AM39/AM42</f>
        <v>2.0833333333333332E-2</v>
      </c>
      <c r="AN45" s="8">
        <f t="shared" si="39"/>
        <v>2.0161290322580645E-2</v>
      </c>
      <c r="AO45" s="8"/>
      <c r="AP45" s="8"/>
    </row>
    <row r="46" spans="1:42" customFormat="1" ht="15" customHeight="1">
      <c r="A46" s="497"/>
      <c r="B46" s="54" t="s">
        <v>149</v>
      </c>
      <c r="C46" s="8"/>
      <c r="D46" s="8">
        <f t="shared" ref="D46:K46" si="40">+D40/D42</f>
        <v>0</v>
      </c>
      <c r="E46" s="8">
        <f t="shared" si="40"/>
        <v>0</v>
      </c>
      <c r="F46" s="8">
        <f t="shared" si="40"/>
        <v>7.3924731182795703E-3</v>
      </c>
      <c r="G46" s="8">
        <f t="shared" si="40"/>
        <v>6.9444444444444441E-3</v>
      </c>
      <c r="H46" s="8">
        <f t="shared" si="40"/>
        <v>0</v>
      </c>
      <c r="I46" s="8">
        <f t="shared" si="40"/>
        <v>1.0069444444444445E-2</v>
      </c>
      <c r="J46" s="8">
        <f t="shared" si="40"/>
        <v>1.9791666666666668E-3</v>
      </c>
      <c r="K46" s="8">
        <f t="shared" si="40"/>
        <v>0</v>
      </c>
      <c r="L46" s="8">
        <f>+L40/L42</f>
        <v>0</v>
      </c>
      <c r="M46" s="8">
        <f>+M40/M42</f>
        <v>0</v>
      </c>
      <c r="N46" s="8">
        <f>+N40/N42</f>
        <v>0</v>
      </c>
      <c r="O46" s="8">
        <f>+O40/O42</f>
        <v>0</v>
      </c>
      <c r="P46" s="8"/>
      <c r="Q46" s="8">
        <f t="shared" ref="Q46:AG46" si="41">+Q40/Q42</f>
        <v>0</v>
      </c>
      <c r="R46" s="8">
        <f t="shared" si="41"/>
        <v>0</v>
      </c>
      <c r="S46" s="8">
        <f t="shared" si="41"/>
        <v>1.0752688172043012E-2</v>
      </c>
      <c r="T46" s="8">
        <f t="shared" si="41"/>
        <v>0</v>
      </c>
      <c r="U46" s="8">
        <f t="shared" si="41"/>
        <v>0</v>
      </c>
      <c r="V46" s="8">
        <f t="shared" si="41"/>
        <v>1.1805555555555555E-2</v>
      </c>
      <c r="W46" s="8">
        <f t="shared" si="41"/>
        <v>2.6881720430107529E-3</v>
      </c>
      <c r="X46" s="8">
        <f t="shared" si="41"/>
        <v>1.635752688172043E-2</v>
      </c>
      <c r="Y46" s="8">
        <f t="shared" si="41"/>
        <v>0</v>
      </c>
      <c r="Z46" s="8">
        <f t="shared" si="41"/>
        <v>1.8817204301075269E-2</v>
      </c>
      <c r="AA46" s="8">
        <f t="shared" si="41"/>
        <v>2.7777777777777779E-3</v>
      </c>
      <c r="AB46" s="8">
        <f t="shared" si="41"/>
        <v>4.9327956989247308E-3</v>
      </c>
      <c r="AC46" s="8">
        <f t="shared" si="41"/>
        <v>0</v>
      </c>
      <c r="AD46" s="8">
        <f t="shared" si="41"/>
        <v>0</v>
      </c>
      <c r="AE46" s="8">
        <f t="shared" si="41"/>
        <v>0</v>
      </c>
      <c r="AF46" s="8">
        <f t="shared" si="41"/>
        <v>3.1944444444444442E-3</v>
      </c>
      <c r="AG46" s="8">
        <f t="shared" si="41"/>
        <v>0</v>
      </c>
      <c r="AH46" s="8">
        <f>+AH40/AH42</f>
        <v>0</v>
      </c>
      <c r="AI46" s="8">
        <f>+AI40/AI42</f>
        <v>0</v>
      </c>
      <c r="AJ46" s="8">
        <f>+AJ40/AJ42</f>
        <v>0</v>
      </c>
      <c r="AK46" s="8">
        <f>+AK40/AK42</f>
        <v>0</v>
      </c>
      <c r="AL46" s="8">
        <f>+AL40/AL42</f>
        <v>0</v>
      </c>
      <c r="AM46" s="8">
        <f t="shared" ref="AM46:AN46" si="42">+AM40/AM42</f>
        <v>0</v>
      </c>
      <c r="AN46" s="8">
        <f t="shared" si="42"/>
        <v>1.3440860215053765E-3</v>
      </c>
      <c r="AO46" s="8"/>
      <c r="AP46" s="8"/>
    </row>
    <row r="47" spans="1:42">
      <c r="A47" s="497"/>
      <c r="B47" s="54" t="s">
        <v>150</v>
      </c>
      <c r="C47" s="8"/>
      <c r="D47" s="8">
        <f t="shared" ref="D47:K47" si="43">+D41/D42</f>
        <v>8.7486559139784953E-2</v>
      </c>
      <c r="E47" s="8">
        <f t="shared" si="43"/>
        <v>9.4494047619047616E-2</v>
      </c>
      <c r="F47" s="8">
        <f t="shared" si="43"/>
        <v>1.8145161290322582E-2</v>
      </c>
      <c r="G47" s="8">
        <f t="shared" si="43"/>
        <v>2.7777777777777778E-4</v>
      </c>
      <c r="H47" s="8">
        <f t="shared" si="43"/>
        <v>4.7809139784946227E-2</v>
      </c>
      <c r="I47" s="8">
        <f t="shared" si="43"/>
        <v>2.3055555555555558E-2</v>
      </c>
      <c r="J47" s="8">
        <f t="shared" si="43"/>
        <v>3.757440476190476E-2</v>
      </c>
      <c r="K47" s="8">
        <f t="shared" si="43"/>
        <v>5.7527777777777782E-2</v>
      </c>
      <c r="L47" s="8">
        <f>+L41/L42</f>
        <v>4.4642857142857144E-2</v>
      </c>
      <c r="M47" s="8">
        <f>+M41/M42</f>
        <v>2.9488304093567255E-2</v>
      </c>
      <c r="N47" s="8">
        <f>+N41/N42</f>
        <v>6.101190476190476E-2</v>
      </c>
      <c r="O47" s="8">
        <f>+O41/O42</f>
        <v>0.4513888888888889</v>
      </c>
      <c r="P47" s="8"/>
      <c r="Q47" s="8">
        <f t="shared" ref="Q47:AG47" si="44">+Q41/Q42</f>
        <v>3.5763888888888887E-2</v>
      </c>
      <c r="R47" s="8">
        <f t="shared" si="44"/>
        <v>5.6318181818181823E-2</v>
      </c>
      <c r="S47" s="8">
        <f t="shared" si="44"/>
        <v>4.883064516129032E-2</v>
      </c>
      <c r="T47" s="8">
        <f t="shared" si="44"/>
        <v>0.14259722222222224</v>
      </c>
      <c r="U47" s="8">
        <f t="shared" si="44"/>
        <v>5.2666666666666667E-2</v>
      </c>
      <c r="V47" s="8">
        <f t="shared" si="44"/>
        <v>1.9444444444444445E-2</v>
      </c>
      <c r="W47" s="8">
        <f t="shared" si="44"/>
        <v>4.8467741935483873E-2</v>
      </c>
      <c r="X47" s="8">
        <f t="shared" si="44"/>
        <v>5.2755376344086023E-2</v>
      </c>
      <c r="Y47" s="8">
        <f t="shared" si="44"/>
        <v>4.9666666666666665E-2</v>
      </c>
      <c r="Z47" s="8">
        <f t="shared" si="44"/>
        <v>0.19522849462365591</v>
      </c>
      <c r="AA47" s="8">
        <f t="shared" si="44"/>
        <v>1.8055555555555554E-2</v>
      </c>
      <c r="AB47" s="8">
        <f t="shared" si="44"/>
        <v>2.610215053763441E-2</v>
      </c>
      <c r="AC47" s="8">
        <f t="shared" si="44"/>
        <v>0.12668010752688172</v>
      </c>
      <c r="AD47" s="8">
        <f t="shared" si="44"/>
        <v>4.327380952380952E-2</v>
      </c>
      <c r="AE47" s="8">
        <f t="shared" si="44"/>
        <v>3.1317204301075263E-2</v>
      </c>
      <c r="AF47" s="8">
        <f t="shared" si="44"/>
        <v>2.5222222222222219E-2</v>
      </c>
      <c r="AG47" s="8">
        <f t="shared" si="44"/>
        <v>1.5456989247311828E-2</v>
      </c>
      <c r="AH47" s="8">
        <f>+AH41/AH42</f>
        <v>7.8194444444444441E-2</v>
      </c>
      <c r="AI47" s="8">
        <f>+AI41/AI42</f>
        <v>4.7594086021505375E-2</v>
      </c>
      <c r="AJ47" s="8">
        <f>+AJ41/AJ42</f>
        <v>3.4502688172043015E-2</v>
      </c>
      <c r="AK47" s="8">
        <f>+AK41/AK42</f>
        <v>2.8125000000000001E-2</v>
      </c>
      <c r="AL47" s="8">
        <f>+AL41/AL42</f>
        <v>2.3413978494623656E-2</v>
      </c>
      <c r="AM47" s="8">
        <f t="shared" ref="AM47:AN47" si="45">+AM41/AM42</f>
        <v>1.1111111111111112E-2</v>
      </c>
      <c r="AN47" s="8">
        <f t="shared" si="45"/>
        <v>1.0752688172043012E-2</v>
      </c>
      <c r="AO47" s="8"/>
      <c r="AP47" s="8"/>
    </row>
    <row r="48" spans="1:42" ht="16.5" customHeight="1">
      <c r="A48" s="498"/>
      <c r="B48" s="54" t="s">
        <v>60</v>
      </c>
      <c r="C48" s="9"/>
      <c r="D48" s="9">
        <f t="shared" ref="D48:K48" si="46">SUM(D44:D47)</f>
        <v>1.0000000000000002</v>
      </c>
      <c r="E48" s="9">
        <f t="shared" si="46"/>
        <v>0.99950892857142848</v>
      </c>
      <c r="F48" s="9">
        <f t="shared" si="46"/>
        <v>1</v>
      </c>
      <c r="G48" s="9">
        <f t="shared" si="46"/>
        <v>1.0002777777777783</v>
      </c>
      <c r="H48" s="9">
        <f t="shared" si="46"/>
        <v>0.99999999999999978</v>
      </c>
      <c r="I48" s="9">
        <f t="shared" si="46"/>
        <v>1</v>
      </c>
      <c r="J48" s="9">
        <f t="shared" si="46"/>
        <v>0.99999999999999944</v>
      </c>
      <c r="K48" s="9">
        <f t="shared" si="46"/>
        <v>1.0000000000000002</v>
      </c>
      <c r="L48" s="9">
        <f>SUM(L44:L47)</f>
        <v>1</v>
      </c>
      <c r="M48" s="9">
        <f>SUM(M44:M47)</f>
        <v>1</v>
      </c>
      <c r="N48" s="9">
        <f>SUM(N44:N47)</f>
        <v>1</v>
      </c>
      <c r="O48" s="9">
        <f>SUM(O44:O47)</f>
        <v>1</v>
      </c>
      <c r="P48" s="9"/>
      <c r="Q48" s="9">
        <f t="shared" ref="Q48:AE48" si="47">SUM(Q44:Q47)</f>
        <v>1</v>
      </c>
      <c r="R48" s="9">
        <f t="shared" si="47"/>
        <v>1</v>
      </c>
      <c r="S48" s="9">
        <f t="shared" si="47"/>
        <v>1</v>
      </c>
      <c r="T48" s="9">
        <f t="shared" si="47"/>
        <v>1.0000000000000002</v>
      </c>
      <c r="U48" s="9">
        <f t="shared" si="47"/>
        <v>1</v>
      </c>
      <c r="V48" s="9">
        <f t="shared" si="47"/>
        <v>1</v>
      </c>
      <c r="W48" s="9">
        <f t="shared" si="47"/>
        <v>1</v>
      </c>
      <c r="X48" s="9">
        <f t="shared" si="47"/>
        <v>1</v>
      </c>
      <c r="Y48" s="9">
        <f t="shared" si="47"/>
        <v>1</v>
      </c>
      <c r="Z48" s="9">
        <f t="shared" si="47"/>
        <v>1</v>
      </c>
      <c r="AA48" s="9">
        <f t="shared" si="47"/>
        <v>0.99999999999999989</v>
      </c>
      <c r="AB48" s="9">
        <f t="shared" si="47"/>
        <v>1</v>
      </c>
      <c r="AC48" s="9">
        <f t="shared" si="47"/>
        <v>0.99999999999999978</v>
      </c>
      <c r="AD48" s="9">
        <f t="shared" si="47"/>
        <v>0.99999999999999989</v>
      </c>
      <c r="AE48" s="9">
        <f t="shared" si="47"/>
        <v>1.0000000000000002</v>
      </c>
      <c r="AF48" s="9">
        <f t="shared" ref="AF48:AK48" si="48">SUM(AF44:AF47)</f>
        <v>1</v>
      </c>
      <c r="AG48" s="9">
        <f t="shared" si="48"/>
        <v>1</v>
      </c>
      <c r="AH48" s="9">
        <f t="shared" si="48"/>
        <v>1</v>
      </c>
      <c r="AI48" s="9">
        <f t="shared" si="48"/>
        <v>1</v>
      </c>
      <c r="AJ48" s="9">
        <f t="shared" si="48"/>
        <v>1.0000000000000004</v>
      </c>
      <c r="AK48" s="9">
        <f t="shared" si="48"/>
        <v>0.99999999999999989</v>
      </c>
      <c r="AL48" s="9">
        <f t="shared" ref="AL48" si="49">SUM(AL44:AL47)</f>
        <v>0.99999999999999967</v>
      </c>
      <c r="AM48" s="9">
        <f t="shared" ref="AM48:AN48" si="50">SUM(AM44:AM47)</f>
        <v>1</v>
      </c>
      <c r="AN48" s="9">
        <f t="shared" si="50"/>
        <v>1.0003136200716847</v>
      </c>
      <c r="AO48" s="9"/>
      <c r="AP48" s="9"/>
    </row>
    <row r="49" spans="1:42">
      <c r="A49" s="39" t="s">
        <v>176</v>
      </c>
      <c r="B49" s="35"/>
      <c r="C49" s="32" t="s">
        <v>167</v>
      </c>
      <c r="D49" s="237">
        <v>44197</v>
      </c>
      <c r="E49" s="237">
        <v>44228</v>
      </c>
      <c r="F49" s="237">
        <v>44256</v>
      </c>
      <c r="G49" s="237">
        <v>44287</v>
      </c>
      <c r="H49" s="237">
        <v>44317</v>
      </c>
      <c r="I49" s="237">
        <v>44348</v>
      </c>
      <c r="J49" s="237">
        <v>44378</v>
      </c>
      <c r="K49" s="237">
        <v>44409</v>
      </c>
      <c r="L49" s="237">
        <v>44440</v>
      </c>
      <c r="M49" s="237">
        <v>44470</v>
      </c>
      <c r="N49" s="237">
        <v>44501</v>
      </c>
      <c r="O49" s="237">
        <v>44531</v>
      </c>
      <c r="P49" s="237" t="s">
        <v>229</v>
      </c>
      <c r="Q49" s="237">
        <v>44562</v>
      </c>
      <c r="R49" s="237">
        <v>44593</v>
      </c>
      <c r="S49" s="237">
        <v>44621</v>
      </c>
      <c r="T49" s="237">
        <v>44652</v>
      </c>
      <c r="U49" s="237">
        <v>44682</v>
      </c>
      <c r="V49" s="237">
        <v>44713</v>
      </c>
      <c r="W49" s="237">
        <v>44743</v>
      </c>
      <c r="X49" s="237">
        <v>44774</v>
      </c>
      <c r="Y49" s="237">
        <v>44805</v>
      </c>
      <c r="Z49" s="237">
        <v>44835</v>
      </c>
      <c r="AA49" s="237">
        <v>44866</v>
      </c>
      <c r="AB49" s="237">
        <v>44896</v>
      </c>
      <c r="AC49" s="237">
        <v>44927</v>
      </c>
      <c r="AD49" s="237">
        <v>44958</v>
      </c>
      <c r="AE49" s="237">
        <v>44986</v>
      </c>
      <c r="AF49" s="237">
        <v>45017</v>
      </c>
      <c r="AG49" s="237">
        <v>45047</v>
      </c>
      <c r="AH49" s="237">
        <v>45078</v>
      </c>
      <c r="AI49" s="237">
        <v>45108</v>
      </c>
      <c r="AJ49" s="237">
        <v>45139</v>
      </c>
      <c r="AK49" s="237">
        <v>45170</v>
      </c>
      <c r="AL49" s="237">
        <v>45200</v>
      </c>
      <c r="AM49" s="237">
        <v>45231</v>
      </c>
      <c r="AN49" s="237">
        <v>45261</v>
      </c>
      <c r="AO49" s="32" t="s">
        <v>311</v>
      </c>
      <c r="AP49" s="34" t="s">
        <v>119</v>
      </c>
    </row>
    <row r="50" spans="1:42">
      <c r="A50" s="502" t="s">
        <v>20</v>
      </c>
      <c r="B50" s="51" t="s">
        <v>84</v>
      </c>
      <c r="C50" s="4">
        <v>0.74751944444444451</v>
      </c>
      <c r="D50" s="4">
        <f>+AVERAGE(D34,D18,D2)</f>
        <v>0.76555555555555566</v>
      </c>
      <c r="E50" s="4">
        <f t="shared" ref="D50:K53" si="51">+AVERAGE(E34,E18,E2)</f>
        <v>0.86789186507936511</v>
      </c>
      <c r="F50" s="4">
        <f t="shared" si="51"/>
        <v>0.94485663082437299</v>
      </c>
      <c r="G50" s="4">
        <f t="shared" si="51"/>
        <v>0.99768518518518545</v>
      </c>
      <c r="H50" s="4">
        <f t="shared" ref="H50:I53" si="52">+AVERAGE(H34,H18,H2)</f>
        <v>0.96461021505376332</v>
      </c>
      <c r="I50" s="4">
        <f t="shared" si="52"/>
        <v>0.95524074074074061</v>
      </c>
      <c r="J50" s="4">
        <f t="shared" si="51"/>
        <v>0.96143849206349163</v>
      </c>
      <c r="K50" s="4">
        <f t="shared" si="51"/>
        <v>0.9503842592592594</v>
      </c>
      <c r="L50" s="4">
        <f t="shared" ref="L50:O53" si="53">+AVERAGE(L34,L18,L2)</f>
        <v>0.91398313492063477</v>
      </c>
      <c r="M50" s="4">
        <f>+AVERAGE(M34,M18,M2)</f>
        <v>0.85702729044834303</v>
      </c>
      <c r="N50" s="4">
        <f t="shared" si="53"/>
        <v>0.92519618910782719</v>
      </c>
      <c r="O50" s="4">
        <f t="shared" si="53"/>
        <v>0.79922685185185183</v>
      </c>
      <c r="P50" s="4">
        <v>0.87470145518808173</v>
      </c>
      <c r="Q50" s="4">
        <f t="shared" ref="Q50:AE50" si="54">+AVERAGE(Q34,Q18,Q2)</f>
        <v>0.87703703703703706</v>
      </c>
      <c r="R50" s="4">
        <f t="shared" si="54"/>
        <v>0.95492424242424245</v>
      </c>
      <c r="S50" s="4">
        <f t="shared" si="54"/>
        <v>0.93317204301075263</v>
      </c>
      <c r="T50" s="4">
        <f t="shared" si="54"/>
        <v>0.91080092592592587</v>
      </c>
      <c r="U50" s="4">
        <f t="shared" si="54"/>
        <v>0.9611898148148148</v>
      </c>
      <c r="V50" s="4">
        <f t="shared" si="54"/>
        <v>0.90811388888889011</v>
      </c>
      <c r="W50" s="4">
        <f t="shared" si="54"/>
        <v>0.74601702508960577</v>
      </c>
      <c r="X50" s="4">
        <f t="shared" si="54"/>
        <v>0.62174283154121868</v>
      </c>
      <c r="Y50" s="4">
        <f t="shared" si="54"/>
        <v>0.83431018518518518</v>
      </c>
      <c r="Z50" s="4">
        <f t="shared" si="54"/>
        <v>0.87374999999999992</v>
      </c>
      <c r="AA50" s="4">
        <f t="shared" si="54"/>
        <v>0.9146157407407407</v>
      </c>
      <c r="AB50" s="4">
        <f t="shared" si="54"/>
        <v>0.9607437275985663</v>
      </c>
      <c r="AC50" s="4">
        <f t="shared" si="54"/>
        <v>0.92880824372759863</v>
      </c>
      <c r="AD50" s="4">
        <f t="shared" si="54"/>
        <v>0.88730158730158737</v>
      </c>
      <c r="AE50" s="4">
        <f t="shared" si="54"/>
        <v>0.72733870967741943</v>
      </c>
      <c r="AF50" s="4">
        <f t="shared" ref="AF50:AG53" si="55">+AVERAGE(AF34,AF18,AF2)</f>
        <v>0.81298148148148142</v>
      </c>
      <c r="AG50" s="4">
        <f t="shared" si="55"/>
        <v>0.95026881720430101</v>
      </c>
      <c r="AH50" s="4">
        <f t="shared" ref="AH50:AI50" si="56">+AVERAGE(AH34,AH18,AH2)</f>
        <v>0.94645833333333329</v>
      </c>
      <c r="AI50" s="4">
        <f t="shared" si="56"/>
        <v>0.94785842293906819</v>
      </c>
      <c r="AJ50" s="4">
        <f t="shared" ref="AJ50:AK50" si="57">+AVERAGE(AJ34,AJ18,AJ2)</f>
        <v>0.89329301075268841</v>
      </c>
      <c r="AK50" s="4">
        <f t="shared" si="57"/>
        <v>0.93776388888888873</v>
      </c>
      <c r="AL50" s="4">
        <f t="shared" ref="AL50:AM50" si="58">+AVERAGE(AL34,AL18,AL2)</f>
        <v>0.63766129032258034</v>
      </c>
      <c r="AM50" s="4">
        <f t="shared" si="58"/>
        <v>0.63967592592592604</v>
      </c>
      <c r="AN50" s="4">
        <f t="shared" ref="AN50" si="59">+AVERAGE(AN34,AN18,AN2)</f>
        <v>0.63876941457586611</v>
      </c>
      <c r="AO50" s="4">
        <f>AVERAGE(AC50:AN50)</f>
        <v>0.82901492717756164</v>
      </c>
      <c r="AP50" s="4">
        <v>0.85</v>
      </c>
    </row>
    <row r="51" spans="1:42">
      <c r="A51" s="503"/>
      <c r="B51" s="51" t="s">
        <v>141</v>
      </c>
      <c r="C51" s="4">
        <v>8.0924999999999997E-2</v>
      </c>
      <c r="D51" s="3">
        <f t="shared" si="51"/>
        <v>4.4711361149480766E-2</v>
      </c>
      <c r="E51" s="3">
        <f t="shared" si="51"/>
        <v>3.5684540276418632E-2</v>
      </c>
      <c r="F51" s="3">
        <f t="shared" si="51"/>
        <v>1.8538945151267833E-2</v>
      </c>
      <c r="G51" s="3">
        <f t="shared" si="51"/>
        <v>6.7977108495976398E-3</v>
      </c>
      <c r="H51" s="3">
        <f t="shared" si="52"/>
        <v>3.2429288056928567E-2</v>
      </c>
      <c r="I51" s="3">
        <f t="shared" si="52"/>
        <v>3.4019805699775939E-2</v>
      </c>
      <c r="J51" s="3">
        <f t="shared" si="51"/>
        <v>3.719713085833104E-2</v>
      </c>
      <c r="K51" s="3">
        <f t="shared" si="51"/>
        <v>3.7178971042368766E-2</v>
      </c>
      <c r="L51" s="3">
        <f t="shared" si="53"/>
        <v>3.1481324214796311E-2</v>
      </c>
      <c r="M51" s="3">
        <f>+AVERAGE(M35,M19,M3)</f>
        <v>2.403452610304585E-2</v>
      </c>
      <c r="N51" s="3">
        <f t="shared" si="53"/>
        <v>3.7309282349203006E-2</v>
      </c>
      <c r="O51" s="3">
        <f t="shared" si="53"/>
        <v>4.4308127455324815E-2</v>
      </c>
      <c r="P51" s="4">
        <v>3.5841051358109145E-2</v>
      </c>
      <c r="Q51" s="4">
        <f t="shared" ref="Q51:W53" si="60">+AVERAGE(Q35,Q19,Q3)</f>
        <v>3.3708165995924147E-2</v>
      </c>
      <c r="R51" s="4">
        <f t="shared" si="60"/>
        <v>3.4437153915262857E-2</v>
      </c>
      <c r="S51" s="4">
        <f t="shared" si="60"/>
        <v>3.6805806471437781E-2</v>
      </c>
      <c r="T51" s="4">
        <f t="shared" si="60"/>
        <v>2.8901702608808966E-2</v>
      </c>
      <c r="U51" s="4">
        <f t="shared" si="60"/>
        <v>3.2327467852283555E-2</v>
      </c>
      <c r="V51" s="4">
        <f t="shared" si="60"/>
        <v>3.6292436903550267E-2</v>
      </c>
      <c r="W51" s="4">
        <f t="shared" si="60"/>
        <v>3.2210799381658391E-2</v>
      </c>
      <c r="X51" s="4">
        <f t="shared" ref="X51:Y53" si="61">+AVERAGE(X35,X19,X3)</f>
        <v>3.7517921282707804E-2</v>
      </c>
      <c r="Y51" s="4">
        <f t="shared" si="61"/>
        <v>4.2118616410035691E-2</v>
      </c>
      <c r="Z51" s="4">
        <f t="shared" ref="Z51:AE53" si="62">+AVERAGE(Z35,Z19,Z3)</f>
        <v>4.2747318237193133E-2</v>
      </c>
      <c r="AA51" s="4">
        <f t="shared" si="62"/>
        <v>4.1416305084367507E-2</v>
      </c>
      <c r="AB51" s="4">
        <f t="shared" si="62"/>
        <v>3.160892215407967E-2</v>
      </c>
      <c r="AC51" s="4">
        <f t="shared" si="62"/>
        <v>3.7420372820096165E-2</v>
      </c>
      <c r="AD51" s="4">
        <f t="shared" si="62"/>
        <v>3.7641051203664455E-2</v>
      </c>
      <c r="AE51" s="4">
        <f t="shared" si="62"/>
        <v>5.1663516306689639E-2</v>
      </c>
      <c r="AF51" s="4">
        <f t="shared" si="55"/>
        <v>3.0397313568462717E-2</v>
      </c>
      <c r="AG51" s="4">
        <f t="shared" si="55"/>
        <v>4.5032082284505524E-2</v>
      </c>
      <c r="AH51" s="4">
        <f t="shared" ref="AH51:AI51" si="63">+AVERAGE(AH35,AH19,AH3)</f>
        <v>3.2550157887688315E-2</v>
      </c>
      <c r="AI51" s="4">
        <f t="shared" si="63"/>
        <v>3.5589893425867151E-2</v>
      </c>
      <c r="AJ51" s="4">
        <f t="shared" ref="AJ51:AK51" si="64">+AVERAGE(AJ35,AJ19,AJ3)</f>
        <v>4.1081775208406564E-2</v>
      </c>
      <c r="AK51" s="4">
        <f t="shared" si="64"/>
        <v>3.847803020385366E-2</v>
      </c>
      <c r="AL51" s="4">
        <f t="shared" ref="AL51:AM51" si="65">+AVERAGE(AL35,AL19,AL3)</f>
        <v>5.5938201803350067E-2</v>
      </c>
      <c r="AM51" s="4">
        <f t="shared" si="65"/>
        <v>3.2550366808411078E-2</v>
      </c>
      <c r="AN51" s="4">
        <f t="shared" ref="AN51" si="66">+AVERAGE(AN35,AN19,AN3)</f>
        <v>2.9817305489658524E-2</v>
      </c>
      <c r="AO51" s="4">
        <f>AVERAGE(AC51:AN51)</f>
        <v>3.9013338917554485E-2</v>
      </c>
      <c r="AP51" s="4">
        <v>0.18</v>
      </c>
    </row>
    <row r="52" spans="1:42" ht="15.75" customHeight="1">
      <c r="A52" s="503"/>
      <c r="B52" s="51" t="s">
        <v>18</v>
      </c>
      <c r="C52" s="5">
        <v>4.6952777777777781</v>
      </c>
      <c r="D52" s="5">
        <f t="shared" si="51"/>
        <v>5.4950000000000001</v>
      </c>
      <c r="E52" s="5">
        <f t="shared" si="51"/>
        <v>3.3388535416966989</v>
      </c>
      <c r="F52" s="5">
        <f t="shared" si="51"/>
        <v>1.4535534757981912</v>
      </c>
      <c r="G52" s="5">
        <f t="shared" si="51"/>
        <v>11.365341419586704</v>
      </c>
      <c r="H52" s="5">
        <f t="shared" si="52"/>
        <v>3.3216870767736668</v>
      </c>
      <c r="I52" s="5">
        <f t="shared" si="52"/>
        <v>2.9210616524939845</v>
      </c>
      <c r="J52" s="5">
        <f t="shared" si="51"/>
        <v>2.2442306738166629</v>
      </c>
      <c r="K52" s="5">
        <f t="shared" si="51"/>
        <v>2.1279713374745195</v>
      </c>
      <c r="L52" s="5">
        <f t="shared" si="53"/>
        <v>2.5794418120566704</v>
      </c>
      <c r="M52" s="5">
        <f>+AVERAGE(M36,M20,M4)</f>
        <v>1.088587448174273</v>
      </c>
      <c r="N52" s="5">
        <f t="shared" si="53"/>
        <v>4.5342221196051815</v>
      </c>
      <c r="O52" s="5">
        <f t="shared" si="53"/>
        <v>2.7576846345477404</v>
      </c>
      <c r="P52" s="97">
        <v>3.4508407556323069</v>
      </c>
      <c r="Q52" s="97">
        <f t="shared" si="60"/>
        <v>2.4375920029057623</v>
      </c>
      <c r="R52" s="97">
        <f t="shared" si="60"/>
        <v>4.1335468854490189</v>
      </c>
      <c r="S52" s="97">
        <f t="shared" si="60"/>
        <v>2.3758926173507056</v>
      </c>
      <c r="T52" s="97">
        <f t="shared" si="60"/>
        <v>2.6811686154164569</v>
      </c>
      <c r="U52" s="97">
        <f t="shared" si="60"/>
        <v>2.3502164851596339</v>
      </c>
      <c r="V52" s="97">
        <f t="shared" si="60"/>
        <v>3.8573087271204152</v>
      </c>
      <c r="W52" s="97">
        <f t="shared" si="60"/>
        <v>3.7375664852714512</v>
      </c>
      <c r="X52" s="97">
        <f>+AVERAGE(X36,X20,X4)</f>
        <v>3.027861259357524</v>
      </c>
      <c r="Y52" s="97">
        <f t="shared" si="61"/>
        <v>1.6158960732979135</v>
      </c>
      <c r="Z52" s="97">
        <f t="shared" si="62"/>
        <v>2.9751490528884603</v>
      </c>
      <c r="AA52" s="97">
        <f t="shared" si="62"/>
        <v>8.6932165366056484</v>
      </c>
      <c r="AB52" s="97">
        <f t="shared" si="62"/>
        <v>3.5246743267646905</v>
      </c>
      <c r="AC52" s="97">
        <f t="shared" si="62"/>
        <v>3.0517911655232219</v>
      </c>
      <c r="AD52" s="97">
        <f t="shared" si="62"/>
        <v>3.4392767216006064</v>
      </c>
      <c r="AE52" s="97">
        <f t="shared" si="62"/>
        <v>3.4726369265183679</v>
      </c>
      <c r="AF52" s="97">
        <f t="shared" si="55"/>
        <v>2.0910029630552258</v>
      </c>
      <c r="AG52" s="97">
        <f t="shared" si="55"/>
        <v>3.7568315713017508</v>
      </c>
      <c r="AH52" s="97">
        <f t="shared" ref="AH52:AI52" si="67">+AVERAGE(AH36,AH20,AH4)</f>
        <v>2.0659876712444807</v>
      </c>
      <c r="AI52" s="97">
        <f t="shared" si="67"/>
        <v>2.4746368037958915</v>
      </c>
      <c r="AJ52" s="97">
        <f t="shared" ref="AJ52:AK52" si="68">+AVERAGE(AJ36,AJ20,AJ4)</f>
        <v>4.6503244118617486</v>
      </c>
      <c r="AK52" s="97">
        <f t="shared" si="68"/>
        <v>2.1097191998273828</v>
      </c>
      <c r="AL52" s="97">
        <f t="shared" ref="AL52:AM52" si="69">+AVERAGE(AL36,AL20,AL4)</f>
        <v>2.9158768674581772</v>
      </c>
      <c r="AM52" s="97">
        <f t="shared" si="69"/>
        <v>3.7017930728909256</v>
      </c>
      <c r="AN52" s="97">
        <f t="shared" ref="AN52" si="70">+AVERAGE(AN36,AN20,AN4)</f>
        <v>2.8496954874122302</v>
      </c>
      <c r="AO52" s="5">
        <f>AVERAGE(AC52:AN52)</f>
        <v>3.0482977385408341</v>
      </c>
      <c r="AP52" s="97">
        <v>30</v>
      </c>
    </row>
    <row r="53" spans="1:42">
      <c r="A53" s="504"/>
      <c r="B53" s="51" t="s">
        <v>19</v>
      </c>
      <c r="C53" s="5">
        <v>16.912783613445381</v>
      </c>
      <c r="D53" s="5">
        <f t="shared" si="51"/>
        <v>46.681111111111115</v>
      </c>
      <c r="E53" s="5">
        <f t="shared" si="51"/>
        <v>15.508518518518519</v>
      </c>
      <c r="F53" s="5">
        <f t="shared" si="51"/>
        <v>5.7499259259259254</v>
      </c>
      <c r="G53" s="5">
        <f t="shared" si="51"/>
        <v>1.6666666666666667</v>
      </c>
      <c r="H53" s="5">
        <f t="shared" si="52"/>
        <v>5.1820833333333338</v>
      </c>
      <c r="I53" s="5">
        <f t="shared" si="52"/>
        <v>15.992103174603175</v>
      </c>
      <c r="J53" s="5">
        <f t="shared" si="51"/>
        <v>2.5603030303030301</v>
      </c>
      <c r="K53" s="5">
        <f t="shared" si="51"/>
        <v>10.004722222222222</v>
      </c>
      <c r="L53" s="5">
        <f t="shared" si="53"/>
        <v>6.6344920634920621</v>
      </c>
      <c r="M53" s="5">
        <f>+AVERAGE(M37,M21,M5)</f>
        <v>14.366018518518521</v>
      </c>
      <c r="N53" s="5">
        <f t="shared" si="53"/>
        <v>27.628888888888891</v>
      </c>
      <c r="O53" s="5">
        <f t="shared" si="53"/>
        <v>16.328383838383839</v>
      </c>
      <c r="P53" s="97">
        <v>25.276173971861471</v>
      </c>
      <c r="Q53" s="97">
        <f t="shared" si="60"/>
        <v>9.7976430976430979</v>
      </c>
      <c r="R53" s="97">
        <f t="shared" si="60"/>
        <v>7.4730952380952376</v>
      </c>
      <c r="S53" s="97">
        <f t="shared" si="60"/>
        <v>5.8187566137566131</v>
      </c>
      <c r="T53" s="97">
        <f t="shared" si="60"/>
        <v>8.7575555555555553</v>
      </c>
      <c r="U53" s="97">
        <f t="shared" si="60"/>
        <v>3.8803030303030304</v>
      </c>
      <c r="V53" s="97">
        <f t="shared" si="60"/>
        <v>23.646249999999998</v>
      </c>
      <c r="W53" s="97">
        <f t="shared" si="60"/>
        <v>171.24116666666666</v>
      </c>
      <c r="X53" s="97">
        <f>+AVERAGE(X37,X21,X5)</f>
        <v>35.075116809116814</v>
      </c>
      <c r="Y53" s="97">
        <f t="shared" si="61"/>
        <v>9.5403589743589752</v>
      </c>
      <c r="Z53" s="97">
        <f t="shared" si="62"/>
        <v>10.308931623931626</v>
      </c>
      <c r="AA53" s="97">
        <f t="shared" si="62"/>
        <v>10.568095238095237</v>
      </c>
      <c r="AB53" s="97">
        <f t="shared" si="62"/>
        <v>7.2068148148148152</v>
      </c>
      <c r="AC53" s="97">
        <f t="shared" si="62"/>
        <v>6.8282407407407399</v>
      </c>
      <c r="AD53" s="97">
        <f t="shared" si="62"/>
        <v>38.49111111111111</v>
      </c>
      <c r="AE53" s="97">
        <f t="shared" si="62"/>
        <v>42.811666666666667</v>
      </c>
      <c r="AF53" s="97">
        <f t="shared" si="55"/>
        <v>35.315185185185186</v>
      </c>
      <c r="AG53" s="97">
        <f t="shared" si="55"/>
        <v>3.40625</v>
      </c>
      <c r="AH53" s="97">
        <f t="shared" ref="AH53:AI53" si="71">+AVERAGE(AH37,AH21,AH5)</f>
        <v>3.9011111111111112</v>
      </c>
      <c r="AI53" s="97">
        <f t="shared" si="71"/>
        <v>3.8014102564102559</v>
      </c>
      <c r="AJ53" s="97">
        <f t="shared" ref="AJ53:AK53" si="72">+AVERAGE(AJ37,AJ21,AJ5)</f>
        <v>16.372444444444444</v>
      </c>
      <c r="AK53" s="97">
        <f t="shared" si="72"/>
        <v>4.3556798245614035</v>
      </c>
      <c r="AL53" s="97">
        <f t="shared" ref="AL53:AM53" si="73">+AVERAGE(AL37,AL21,AL5)</f>
        <v>22.801691641691644</v>
      </c>
      <c r="AM53" s="97">
        <f t="shared" si="73"/>
        <v>63.214285714285715</v>
      </c>
      <c r="AN53" s="97">
        <f t="shared" ref="AN53" si="74">+AVERAGE(AN37,AN21,AN5)</f>
        <v>62.699999999999996</v>
      </c>
      <c r="AO53" s="5">
        <f>AVERAGE(AC53:AN53)</f>
        <v>25.333256391350691</v>
      </c>
      <c r="AP53" s="97">
        <v>4</v>
      </c>
    </row>
    <row r="54" spans="1:42">
      <c r="A54" s="14"/>
      <c r="B54" s="13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 s="13"/>
    </row>
    <row r="55" spans="1:42" ht="16.5" customHeight="1">
      <c r="A55" s="499" t="s">
        <v>52</v>
      </c>
      <c r="B55" s="53" t="s">
        <v>142</v>
      </c>
      <c r="C55" s="12"/>
      <c r="D55" s="12">
        <f t="shared" ref="D55:L59" si="75">SUM(D7,D23,D39)</f>
        <v>12.5</v>
      </c>
      <c r="E55" s="12">
        <f t="shared" si="75"/>
        <v>30</v>
      </c>
      <c r="F55" s="12">
        <f>SUM(F7,F23,F39)</f>
        <v>18</v>
      </c>
      <c r="G55" s="12">
        <f>SUM(G7,G23,G39)</f>
        <v>0</v>
      </c>
      <c r="H55" s="12">
        <f t="shared" si="75"/>
        <v>26.67</v>
      </c>
      <c r="I55" s="12">
        <f t="shared" si="75"/>
        <v>0</v>
      </c>
      <c r="J55" s="12">
        <f>SUM(J7,J23,J39)</f>
        <v>11</v>
      </c>
      <c r="K55" s="12">
        <f t="shared" ref="J55:K57" si="76">SUM(K7,K23,K39)</f>
        <v>17.329999999999998</v>
      </c>
      <c r="L55" s="12">
        <f t="shared" ref="L55:O57" si="77">SUM(L7,L23,L39)</f>
        <v>11</v>
      </c>
      <c r="M55" s="12">
        <f>SUM(M7,M23,M39)</f>
        <v>20</v>
      </c>
      <c r="N55" s="12">
        <f t="shared" si="77"/>
        <v>37.17</v>
      </c>
      <c r="O55" s="12">
        <f t="shared" si="77"/>
        <v>38</v>
      </c>
      <c r="P55" s="12"/>
      <c r="Q55" s="12">
        <f t="shared" ref="Q55:W57" si="78">SUM(Q7,Q23,Q39)</f>
        <v>32</v>
      </c>
      <c r="R55" s="12">
        <f t="shared" si="78"/>
        <v>20.5</v>
      </c>
      <c r="S55" s="12">
        <f t="shared" si="78"/>
        <v>26.08</v>
      </c>
      <c r="T55" s="12">
        <f t="shared" si="78"/>
        <v>17</v>
      </c>
      <c r="U55" s="12">
        <f t="shared" si="78"/>
        <v>10</v>
      </c>
      <c r="V55" s="12">
        <f t="shared" si="78"/>
        <v>17</v>
      </c>
      <c r="W55" s="12">
        <f t="shared" si="78"/>
        <v>0</v>
      </c>
      <c r="X55" s="12">
        <f t="shared" ref="X55:Y59" si="79">SUM(X7,X23,X39)</f>
        <v>25</v>
      </c>
      <c r="Y55" s="12">
        <f t="shared" si="79"/>
        <v>12</v>
      </c>
      <c r="Z55" s="12">
        <f t="shared" ref="Z55:AA59" si="80">SUM(Z7,Z23,Z39)</f>
        <v>17.5</v>
      </c>
      <c r="AA55" s="12">
        <f t="shared" si="80"/>
        <v>0</v>
      </c>
      <c r="AB55" s="12">
        <f t="shared" ref="AB55:AE59" si="81">SUM(AB7,AB23,AB39)</f>
        <v>15.2</v>
      </c>
      <c r="AC55" s="12">
        <f t="shared" si="81"/>
        <v>27.33</v>
      </c>
      <c r="AD55" s="12">
        <f t="shared" si="81"/>
        <v>74.2</v>
      </c>
      <c r="AE55" s="12">
        <f t="shared" ref="AE55:AJ55" si="82">SUM(AE7,AE23,AE39)</f>
        <v>23.3</v>
      </c>
      <c r="AF55" s="12">
        <f t="shared" si="82"/>
        <v>20</v>
      </c>
      <c r="AG55" s="12">
        <f t="shared" si="82"/>
        <v>44</v>
      </c>
      <c r="AH55" s="12">
        <f t="shared" si="82"/>
        <v>34</v>
      </c>
      <c r="AI55" s="12">
        <f t="shared" si="82"/>
        <v>24</v>
      </c>
      <c r="AJ55" s="12">
        <f t="shared" si="82"/>
        <v>23</v>
      </c>
      <c r="AK55" s="12">
        <f t="shared" ref="AK55:AL55" si="83">SUM(AK7,AK23,AK39)</f>
        <v>32</v>
      </c>
      <c r="AL55" s="12">
        <f t="shared" si="83"/>
        <v>39</v>
      </c>
      <c r="AM55" s="12">
        <f t="shared" ref="AM55:AN55" si="84">SUM(AM7,AM23,AM39)</f>
        <v>25</v>
      </c>
      <c r="AN55" s="12">
        <f t="shared" si="84"/>
        <v>27.5</v>
      </c>
      <c r="AO55" s="12"/>
      <c r="AP55" s="12"/>
    </row>
    <row r="56" spans="1:42">
      <c r="A56" s="500"/>
      <c r="B56" s="53" t="s">
        <v>143</v>
      </c>
      <c r="C56" s="12"/>
      <c r="D56" s="12">
        <f t="shared" si="75"/>
        <v>203</v>
      </c>
      <c r="E56" s="12">
        <f t="shared" si="75"/>
        <v>0</v>
      </c>
      <c r="F56" s="12">
        <f t="shared" si="75"/>
        <v>5.5</v>
      </c>
      <c r="G56" s="12">
        <f>SUM(G8,G24,G40)</f>
        <v>5</v>
      </c>
      <c r="H56" s="12">
        <f t="shared" si="75"/>
        <v>1.67</v>
      </c>
      <c r="I56" s="12">
        <f t="shared" si="75"/>
        <v>12.25</v>
      </c>
      <c r="J56" s="12">
        <f>SUM(J8,J24,J40)</f>
        <v>1.58</v>
      </c>
      <c r="K56" s="12">
        <f t="shared" si="76"/>
        <v>0</v>
      </c>
      <c r="L56" s="12">
        <f t="shared" si="77"/>
        <v>0</v>
      </c>
      <c r="M56" s="12">
        <f>SUM(M8,M24,M40)</f>
        <v>0</v>
      </c>
      <c r="N56" s="12">
        <f t="shared" si="77"/>
        <v>0</v>
      </c>
      <c r="O56" s="12">
        <f t="shared" si="77"/>
        <v>0</v>
      </c>
      <c r="P56" s="12"/>
      <c r="Q56" s="12">
        <f t="shared" si="78"/>
        <v>0</v>
      </c>
      <c r="R56" s="12">
        <f t="shared" si="78"/>
        <v>0</v>
      </c>
      <c r="S56" s="12">
        <f t="shared" si="78"/>
        <v>16.75</v>
      </c>
      <c r="T56" s="12">
        <f t="shared" si="78"/>
        <v>3</v>
      </c>
      <c r="U56" s="12">
        <f t="shared" si="78"/>
        <v>4.33</v>
      </c>
      <c r="V56" s="12">
        <f t="shared" si="78"/>
        <v>18.25</v>
      </c>
      <c r="W56" s="12">
        <f t="shared" si="78"/>
        <v>2.5</v>
      </c>
      <c r="X56" s="12">
        <f>SUM(X8,X24,X40)</f>
        <v>12.17</v>
      </c>
      <c r="Y56" s="12">
        <f t="shared" si="79"/>
        <v>10.67</v>
      </c>
      <c r="Z56" s="12">
        <f t="shared" si="80"/>
        <v>22</v>
      </c>
      <c r="AA56" s="12">
        <f t="shared" si="80"/>
        <v>2</v>
      </c>
      <c r="AB56" s="12">
        <f t="shared" ref="AB56:AC59" si="85">SUM(AB8,AB24,AB40)</f>
        <v>17.670000000000002</v>
      </c>
      <c r="AC56" s="12">
        <f t="shared" si="85"/>
        <v>0</v>
      </c>
      <c r="AD56" s="12">
        <f t="shared" si="81"/>
        <v>0</v>
      </c>
      <c r="AE56" s="12">
        <f t="shared" si="81"/>
        <v>0</v>
      </c>
      <c r="AF56" s="12">
        <f t="shared" ref="AF56:AG59" si="86">SUM(AF8,AF24,AF40)</f>
        <v>2.2999999999999998</v>
      </c>
      <c r="AG56" s="12">
        <f t="shared" si="86"/>
        <v>0</v>
      </c>
      <c r="AH56" s="12">
        <f t="shared" ref="AH56:AI56" si="87">SUM(AH8,AH24,AH40)</f>
        <v>0</v>
      </c>
      <c r="AI56" s="12">
        <f t="shared" si="87"/>
        <v>0</v>
      </c>
      <c r="AJ56" s="12">
        <f t="shared" ref="AJ56:AK56" si="88">SUM(AJ8,AJ24,AJ40)</f>
        <v>7</v>
      </c>
      <c r="AK56" s="12">
        <f t="shared" si="88"/>
        <v>0</v>
      </c>
      <c r="AL56" s="12">
        <f t="shared" ref="AL56:AM56" si="89">SUM(AL8,AL24,AL40)</f>
        <v>5</v>
      </c>
      <c r="AM56" s="12">
        <f t="shared" si="89"/>
        <v>5</v>
      </c>
      <c r="AN56" s="12">
        <f t="shared" ref="AN56" si="90">SUM(AN8,AN24,AN40)</f>
        <v>3</v>
      </c>
      <c r="AO56" s="12"/>
      <c r="AP56" s="12"/>
    </row>
    <row r="57" spans="1:42">
      <c r="A57" s="500"/>
      <c r="B57" s="53" t="s">
        <v>144</v>
      </c>
      <c r="C57" s="12"/>
      <c r="D57" s="12">
        <f t="shared" si="75"/>
        <v>307.76</v>
      </c>
      <c r="E57" s="12">
        <f t="shared" si="75"/>
        <v>236</v>
      </c>
      <c r="F57" s="12">
        <f t="shared" si="75"/>
        <v>99.58</v>
      </c>
      <c r="G57" s="12">
        <f>SUM(G9,G25,G41)</f>
        <v>0.2</v>
      </c>
      <c r="H57" s="12">
        <f t="shared" si="75"/>
        <v>50.569999999999993</v>
      </c>
      <c r="I57" s="12">
        <f t="shared" si="75"/>
        <v>84.43</v>
      </c>
      <c r="J57" s="12">
        <f t="shared" si="76"/>
        <v>65.16</v>
      </c>
      <c r="K57" s="12">
        <f t="shared" si="76"/>
        <v>89.84</v>
      </c>
      <c r="L57" s="12">
        <f t="shared" si="77"/>
        <v>162.41</v>
      </c>
      <c r="M57" s="12">
        <f>SUM(M9,M25,M41)</f>
        <v>273.38</v>
      </c>
      <c r="N57" s="12">
        <f t="shared" si="77"/>
        <v>114.3</v>
      </c>
      <c r="O57" s="12">
        <f t="shared" si="77"/>
        <v>395.67</v>
      </c>
      <c r="P57" s="12"/>
      <c r="Q57" s="12">
        <f t="shared" si="78"/>
        <v>233.6</v>
      </c>
      <c r="R57" s="12">
        <f t="shared" si="78"/>
        <v>68.75</v>
      </c>
      <c r="S57" s="12">
        <f t="shared" si="78"/>
        <v>106.33</v>
      </c>
      <c r="T57" s="12">
        <f t="shared" si="78"/>
        <v>172.67000000000002</v>
      </c>
      <c r="U57" s="12">
        <f t="shared" si="78"/>
        <v>69.5</v>
      </c>
      <c r="V57" s="12">
        <f t="shared" si="78"/>
        <v>163.26</v>
      </c>
      <c r="W57" s="12">
        <f t="shared" si="78"/>
        <v>564.3900000000001</v>
      </c>
      <c r="X57" s="12">
        <f>SUM(X9,X25,X41)</f>
        <v>826.58999999999992</v>
      </c>
      <c r="Y57" s="12">
        <f t="shared" si="79"/>
        <v>335.22</v>
      </c>
      <c r="Z57" s="12">
        <f t="shared" si="80"/>
        <v>242.29000000000002</v>
      </c>
      <c r="AA57" s="12">
        <f t="shared" si="80"/>
        <v>182.43</v>
      </c>
      <c r="AB57" s="12">
        <f t="shared" si="85"/>
        <v>54.75</v>
      </c>
      <c r="AC57" s="12">
        <f t="shared" si="85"/>
        <v>132.57</v>
      </c>
      <c r="AD57" s="12">
        <f t="shared" si="81"/>
        <v>153</v>
      </c>
      <c r="AE57" s="12">
        <f t="shared" si="81"/>
        <v>585.28</v>
      </c>
      <c r="AF57" s="12">
        <f t="shared" si="86"/>
        <v>381.65999999999997</v>
      </c>
      <c r="AG57" s="12">
        <f t="shared" si="86"/>
        <v>67</v>
      </c>
      <c r="AH57" s="12">
        <f t="shared" ref="AH57:AI57" si="91">SUM(AH9,AH25,AH41)</f>
        <v>81.650000000000006</v>
      </c>
      <c r="AI57" s="12">
        <f t="shared" si="91"/>
        <v>92.38</v>
      </c>
      <c r="AJ57" s="12">
        <f t="shared" ref="AJ57:AK57" si="92">SUM(AJ9,AJ25,AJ41)</f>
        <v>208.17000000000002</v>
      </c>
      <c r="AK57" s="12">
        <f t="shared" si="92"/>
        <v>102.43</v>
      </c>
      <c r="AL57" s="12">
        <f t="shared" ref="AL57:AM57" si="93">SUM(AL9,AL25,AL41)</f>
        <v>764.7399999999999</v>
      </c>
      <c r="AM57" s="12">
        <f t="shared" si="93"/>
        <v>748.3</v>
      </c>
      <c r="AN57" s="12">
        <f t="shared" ref="AN57" si="94">SUM(AN9,AN25,AN41)</f>
        <v>776</v>
      </c>
      <c r="AO57" s="12"/>
      <c r="AP57" s="12"/>
    </row>
    <row r="58" spans="1:42">
      <c r="A58" s="500"/>
      <c r="B58" s="53" t="s">
        <v>145</v>
      </c>
      <c r="C58" s="12"/>
      <c r="D58" s="12">
        <f t="shared" si="75"/>
        <v>2232</v>
      </c>
      <c r="E58" s="12">
        <f t="shared" si="75"/>
        <v>2016</v>
      </c>
      <c r="F58" s="12">
        <f t="shared" si="75"/>
        <v>2232</v>
      </c>
      <c r="G58" s="12">
        <f>SUM(G10,G26,G42)</f>
        <v>2160</v>
      </c>
      <c r="H58" s="12">
        <f t="shared" si="75"/>
        <v>2232</v>
      </c>
      <c r="I58" s="12">
        <f t="shared" si="75"/>
        <v>2160</v>
      </c>
      <c r="J58" s="12">
        <f t="shared" si="75"/>
        <v>2016</v>
      </c>
      <c r="K58" s="12">
        <f t="shared" si="75"/>
        <v>2160</v>
      </c>
      <c r="L58" s="12">
        <f t="shared" si="75"/>
        <v>2016</v>
      </c>
      <c r="M58" s="12">
        <f>SUM(M10,M26,M42)</f>
        <v>2052</v>
      </c>
      <c r="N58" s="12">
        <f>SUM(N10,N26,N42)</f>
        <v>2040</v>
      </c>
      <c r="O58" s="12">
        <f>SUM(O10,O26,O42)</f>
        <v>2160</v>
      </c>
      <c r="P58" s="12"/>
      <c r="Q58" s="12">
        <f t="shared" ref="Q58:S59" si="95">SUM(Q10,Q26,Q42)</f>
        <v>2160</v>
      </c>
      <c r="R58" s="12">
        <f t="shared" si="95"/>
        <v>1980</v>
      </c>
      <c r="S58" s="12">
        <f t="shared" si="95"/>
        <v>2232</v>
      </c>
      <c r="T58" s="12">
        <f t="shared" ref="T58:W59" si="96">SUM(T10,T26,T42)</f>
        <v>2160</v>
      </c>
      <c r="U58" s="12">
        <f t="shared" si="96"/>
        <v>2160</v>
      </c>
      <c r="V58" s="12">
        <f t="shared" si="96"/>
        <v>2160</v>
      </c>
      <c r="W58" s="12">
        <f t="shared" si="96"/>
        <v>2232</v>
      </c>
      <c r="X58" s="12">
        <f>SUM(X10,X26,X42)</f>
        <v>2232</v>
      </c>
      <c r="Y58" s="12">
        <f t="shared" si="79"/>
        <v>2160</v>
      </c>
      <c r="Z58" s="12">
        <f t="shared" si="80"/>
        <v>2232</v>
      </c>
      <c r="AA58" s="12">
        <f t="shared" si="80"/>
        <v>2160</v>
      </c>
      <c r="AB58" s="12">
        <f t="shared" si="85"/>
        <v>2232</v>
      </c>
      <c r="AC58" s="12">
        <f t="shared" si="85"/>
        <v>2232</v>
      </c>
      <c r="AD58" s="12">
        <f t="shared" si="81"/>
        <v>2016</v>
      </c>
      <c r="AE58" s="12">
        <f t="shared" si="81"/>
        <v>2232</v>
      </c>
      <c r="AF58" s="12">
        <f t="shared" si="86"/>
        <v>2160</v>
      </c>
      <c r="AG58" s="12">
        <f t="shared" si="86"/>
        <v>2232</v>
      </c>
      <c r="AH58" s="12">
        <f t="shared" ref="AH58:AI58" si="97">SUM(AH10,AH26,AH42)</f>
        <v>2160</v>
      </c>
      <c r="AI58" s="12">
        <f t="shared" si="97"/>
        <v>2232</v>
      </c>
      <c r="AJ58" s="12">
        <f t="shared" ref="AJ58:AK58" si="98">SUM(AJ10,AJ26,AJ42)</f>
        <v>2232</v>
      </c>
      <c r="AK58" s="12">
        <f t="shared" si="98"/>
        <v>2160</v>
      </c>
      <c r="AL58" s="12">
        <f t="shared" ref="AL58:AM58" si="99">SUM(AL10,AL26,AL42)</f>
        <v>2232</v>
      </c>
      <c r="AM58" s="12">
        <f t="shared" si="99"/>
        <v>2160</v>
      </c>
      <c r="AN58" s="12">
        <f t="shared" ref="AN58" si="100">SUM(AN10,AN26,AN42)</f>
        <v>2232</v>
      </c>
      <c r="AO58" s="12"/>
      <c r="AP58" s="12"/>
    </row>
    <row r="59" spans="1:42">
      <c r="A59" s="501"/>
      <c r="B59" s="53" t="s">
        <v>146</v>
      </c>
      <c r="C59" s="12"/>
      <c r="D59" s="12">
        <f t="shared" si="75"/>
        <v>68.67</v>
      </c>
      <c r="E59" s="12">
        <f t="shared" si="75"/>
        <v>60.72811854306341</v>
      </c>
      <c r="F59" s="12">
        <f t="shared" si="75"/>
        <v>39.244081719818887</v>
      </c>
      <c r="G59" s="12">
        <f>SUM(G11,G27,G43)</f>
        <v>14.576792452830189</v>
      </c>
      <c r="H59" s="12">
        <f t="shared" si="75"/>
        <v>69.393194651392434</v>
      </c>
      <c r="I59" s="12">
        <f t="shared" si="75"/>
        <v>70.612357379035828</v>
      </c>
      <c r="J59" s="12">
        <f t="shared" si="75"/>
        <v>70.697035548833298</v>
      </c>
      <c r="K59" s="12">
        <f t="shared" si="75"/>
        <v>73.537968149082701</v>
      </c>
      <c r="L59" s="12">
        <f>SUM(L11,L27,L43)</f>
        <v>57.510429584160448</v>
      </c>
      <c r="M59" s="12">
        <f>SUM(M11,M27,M43)</f>
        <v>45.365373870100058</v>
      </c>
      <c r="N59" s="12">
        <f>SUM(N11,N27,N43)</f>
        <v>71.615998152893269</v>
      </c>
      <c r="O59" s="12">
        <f>SUM(O11,O27,O43)</f>
        <v>74.728050017034164</v>
      </c>
      <c r="P59" s="12"/>
      <c r="Q59" s="12">
        <f t="shared" si="95"/>
        <v>60.765286662434292</v>
      </c>
      <c r="R59" s="12">
        <f t="shared" si="95"/>
        <v>64.499594165276903</v>
      </c>
      <c r="S59" s="12">
        <f t="shared" si="95"/>
        <v>75.404526000002988</v>
      </c>
      <c r="T59" s="12">
        <f t="shared" si="96"/>
        <v>57.06029910420493</v>
      </c>
      <c r="U59" s="12">
        <f t="shared" si="96"/>
        <v>65.89336376499115</v>
      </c>
      <c r="V59" s="12">
        <f t="shared" si="96"/>
        <v>73.864913486005094</v>
      </c>
      <c r="W59" s="12">
        <f t="shared" si="96"/>
        <v>68.855813994614294</v>
      </c>
      <c r="X59" s="12">
        <f>SUM(X11,X27,X43)</f>
        <v>69.883318188508639</v>
      </c>
      <c r="Y59" s="12">
        <f t="shared" si="79"/>
        <v>71.753373282324617</v>
      </c>
      <c r="Z59" s="12">
        <f t="shared" si="80"/>
        <v>82.816127771233596</v>
      </c>
      <c r="AA59" s="12">
        <f t="shared" si="80"/>
        <v>83.691005594950084</v>
      </c>
      <c r="AB59" s="12">
        <f t="shared" si="85"/>
        <v>67.588871205739053</v>
      </c>
      <c r="AC59" s="12">
        <f t="shared" si="85"/>
        <v>76.379649072786421</v>
      </c>
      <c r="AD59" s="12">
        <f t="shared" si="81"/>
        <v>77.620242165242161</v>
      </c>
      <c r="AE59" s="12">
        <f t="shared" si="81"/>
        <v>95.946096241099582</v>
      </c>
      <c r="AF59" s="12">
        <f t="shared" si="86"/>
        <v>59.712543126217213</v>
      </c>
      <c r="AG59" s="12">
        <f t="shared" si="86"/>
        <v>93.28963495009819</v>
      </c>
      <c r="AH59" s="12">
        <f t="shared" ref="AH59:AI59" si="101">SUM(AH11,AH27,AH43)</f>
        <v>65.474126057065462</v>
      </c>
      <c r="AI59" s="12">
        <f t="shared" si="101"/>
        <v>74.282794231931717</v>
      </c>
      <c r="AJ59" s="12">
        <f t="shared" ref="AJ59:AK59" si="102">SUM(AJ11,AJ27,AJ43)</f>
        <v>85.25</v>
      </c>
      <c r="AK59" s="12">
        <f t="shared" si="102"/>
        <v>76.078828900864011</v>
      </c>
      <c r="AL59" s="12">
        <f t="shared" ref="AL59:AM59" si="103">SUM(AL11,AL27,AL43)</f>
        <v>77.584000000000003</v>
      </c>
      <c r="AM59" s="12">
        <f t="shared" si="103"/>
        <v>67.321255478180532</v>
      </c>
      <c r="AN59" s="12">
        <f t="shared" ref="AN59" si="104">SUM(AN11,AN27,AN43)</f>
        <v>62.790997631322284</v>
      </c>
      <c r="AO59" s="12"/>
      <c r="AP59" s="12"/>
    </row>
    <row r="60" spans="1:42" customFormat="1" ht="15" customHeight="1">
      <c r="A60" s="496" t="s">
        <v>162</v>
      </c>
      <c r="B60" s="54" t="s">
        <v>147</v>
      </c>
      <c r="C60" s="8"/>
      <c r="D60" s="8">
        <f t="shared" ref="D60:O60" si="105">D50</f>
        <v>0.76555555555555566</v>
      </c>
      <c r="E60" s="8">
        <f t="shared" si="105"/>
        <v>0.86789186507936511</v>
      </c>
      <c r="F60" s="8">
        <f t="shared" si="105"/>
        <v>0.94485663082437299</v>
      </c>
      <c r="G60" s="8">
        <f t="shared" si="105"/>
        <v>0.99768518518518545</v>
      </c>
      <c r="H60" s="8">
        <f t="shared" si="105"/>
        <v>0.96461021505376332</v>
      </c>
      <c r="I60" s="8">
        <f t="shared" si="105"/>
        <v>0.95524074074074061</v>
      </c>
      <c r="J60" s="8">
        <f t="shared" si="105"/>
        <v>0.96143849206349163</v>
      </c>
      <c r="K60" s="8">
        <f t="shared" si="105"/>
        <v>0.9503842592592594</v>
      </c>
      <c r="L60" s="8">
        <f t="shared" si="105"/>
        <v>0.91398313492063477</v>
      </c>
      <c r="M60" s="8">
        <f>M50</f>
        <v>0.85702729044834303</v>
      </c>
      <c r="N60" s="8">
        <f t="shared" si="105"/>
        <v>0.92519618910782719</v>
      </c>
      <c r="O60" s="8">
        <f t="shared" si="105"/>
        <v>0.79922685185185183</v>
      </c>
      <c r="P60" s="8"/>
      <c r="Q60" s="8">
        <f t="shared" ref="Q60:AE60" si="106">Q50</f>
        <v>0.87703703703703706</v>
      </c>
      <c r="R60" s="8">
        <f t="shared" si="106"/>
        <v>0.95492424242424245</v>
      </c>
      <c r="S60" s="8">
        <f t="shared" si="106"/>
        <v>0.93317204301075263</v>
      </c>
      <c r="T60" s="8">
        <f t="shared" si="106"/>
        <v>0.91080092592592587</v>
      </c>
      <c r="U60" s="8">
        <f t="shared" si="106"/>
        <v>0.9611898148148148</v>
      </c>
      <c r="V60" s="8">
        <f t="shared" si="106"/>
        <v>0.90811388888889011</v>
      </c>
      <c r="W60" s="8">
        <f t="shared" si="106"/>
        <v>0.74601702508960577</v>
      </c>
      <c r="X60" s="8">
        <f t="shared" si="106"/>
        <v>0.62174283154121868</v>
      </c>
      <c r="Y60" s="8">
        <f t="shared" si="106"/>
        <v>0.83431018518518518</v>
      </c>
      <c r="Z60" s="8">
        <f t="shared" si="106"/>
        <v>0.87374999999999992</v>
      </c>
      <c r="AA60" s="8">
        <f t="shared" si="106"/>
        <v>0.9146157407407407</v>
      </c>
      <c r="AB60" s="8">
        <f t="shared" si="106"/>
        <v>0.9607437275985663</v>
      </c>
      <c r="AC60" s="8">
        <f t="shared" si="106"/>
        <v>0.92880824372759863</v>
      </c>
      <c r="AD60" s="8">
        <f t="shared" si="106"/>
        <v>0.88730158730158737</v>
      </c>
      <c r="AE60" s="8">
        <f t="shared" si="106"/>
        <v>0.72733870967741943</v>
      </c>
      <c r="AF60" s="8">
        <f t="shared" ref="AF60:AK60" si="107">AF50</f>
        <v>0.81298148148148142</v>
      </c>
      <c r="AG60" s="8">
        <f t="shared" si="107"/>
        <v>0.95026881720430101</v>
      </c>
      <c r="AH60" s="8">
        <f t="shared" si="107"/>
        <v>0.94645833333333329</v>
      </c>
      <c r="AI60" s="8">
        <f t="shared" si="107"/>
        <v>0.94785842293906819</v>
      </c>
      <c r="AJ60" s="8">
        <f t="shared" si="107"/>
        <v>0.89329301075268841</v>
      </c>
      <c r="AK60" s="8">
        <f t="shared" si="107"/>
        <v>0.93776388888888873</v>
      </c>
      <c r="AL60" s="8">
        <f t="shared" ref="AL60:AM60" si="108">AL50</f>
        <v>0.63766129032258034</v>
      </c>
      <c r="AM60" s="8">
        <f t="shared" si="108"/>
        <v>0.63967592592592604</v>
      </c>
      <c r="AN60" s="8">
        <f t="shared" ref="AN60" si="109">AN50</f>
        <v>0.63876941457586611</v>
      </c>
      <c r="AO60" s="8"/>
      <c r="AP60" s="8"/>
    </row>
    <row r="61" spans="1:42">
      <c r="A61" s="497"/>
      <c r="B61" s="54" t="s">
        <v>148</v>
      </c>
      <c r="C61" s="8"/>
      <c r="D61" s="8">
        <f t="shared" ref="D61:O61" si="110">+D56/SUM(D$56:D$58)</f>
        <v>7.4013037961761147E-2</v>
      </c>
      <c r="E61" s="8">
        <f t="shared" si="110"/>
        <v>0</v>
      </c>
      <c r="F61" s="8">
        <f t="shared" si="110"/>
        <v>2.3533640269053691E-3</v>
      </c>
      <c r="G61" s="8">
        <f>+G56/SUM(G$56:G$58)</f>
        <v>2.3092554960280807E-3</v>
      </c>
      <c r="H61" s="8">
        <f t="shared" si="110"/>
        <v>7.3109655727944523E-4</v>
      </c>
      <c r="I61" s="8">
        <f t="shared" si="110"/>
        <v>5.4283283407483562E-3</v>
      </c>
      <c r="J61" s="8">
        <f t="shared" si="110"/>
        <v>7.586160538521372E-4</v>
      </c>
      <c r="K61" s="8">
        <f t="shared" si="110"/>
        <v>0</v>
      </c>
      <c r="L61" s="8">
        <f t="shared" si="110"/>
        <v>0</v>
      </c>
      <c r="M61" s="8">
        <f>+M56/SUM(M$56:M$58)</f>
        <v>0</v>
      </c>
      <c r="N61" s="8">
        <f t="shared" si="110"/>
        <v>0</v>
      </c>
      <c r="O61" s="8">
        <f t="shared" si="110"/>
        <v>0</v>
      </c>
      <c r="P61" s="8"/>
      <c r="Q61" s="8">
        <f t="shared" ref="Q61:W63" si="111">+Q56/SUM(Q$56:Q$58)</f>
        <v>0</v>
      </c>
      <c r="R61" s="8">
        <f t="shared" si="111"/>
        <v>0</v>
      </c>
      <c r="S61" s="8">
        <f t="shared" si="111"/>
        <v>7.1122849329959071E-3</v>
      </c>
      <c r="T61" s="8">
        <f t="shared" si="111"/>
        <v>1.2844280227943159E-3</v>
      </c>
      <c r="U61" s="8">
        <f t="shared" si="111"/>
        <v>1.9383748987165542E-3</v>
      </c>
      <c r="V61" s="8">
        <f t="shared" si="111"/>
        <v>7.7941157629051331E-3</v>
      </c>
      <c r="W61" s="8">
        <f t="shared" si="111"/>
        <v>8.932112373119343E-4</v>
      </c>
      <c r="X61" s="8">
        <f t="shared" ref="X61:Y63" si="112">+X56/SUM(X$56:X$58)</f>
        <v>3.9631882660969928E-3</v>
      </c>
      <c r="Y61" s="8">
        <f t="shared" si="112"/>
        <v>4.2579682268575241E-3</v>
      </c>
      <c r="Z61" s="8">
        <f t="shared" ref="Z61:AA63" si="113">+Z56/SUM(Z$56:Z$58)</f>
        <v>8.8130786086552445E-3</v>
      </c>
      <c r="AA61" s="8">
        <f t="shared" si="113"/>
        <v>8.5308582469939391E-4</v>
      </c>
      <c r="AB61" s="8">
        <f t="shared" ref="AB61:AE63" si="114">+AB56/SUM(AB$56:AB$58)</f>
        <v>7.6678730439763585E-3</v>
      </c>
      <c r="AC61" s="8">
        <f t="shared" si="114"/>
        <v>0</v>
      </c>
      <c r="AD61" s="8">
        <f t="shared" si="114"/>
        <v>0</v>
      </c>
      <c r="AE61" s="8">
        <f t="shared" ref="AE61:AJ61" si="115">+AE56/SUM(AE$56:AE$58)</f>
        <v>0</v>
      </c>
      <c r="AF61" s="8">
        <f t="shared" si="115"/>
        <v>9.0410226575889552E-4</v>
      </c>
      <c r="AG61" s="8">
        <f t="shared" si="115"/>
        <v>0</v>
      </c>
      <c r="AH61" s="8">
        <f t="shared" si="115"/>
        <v>0</v>
      </c>
      <c r="AI61" s="8">
        <f t="shared" si="115"/>
        <v>0</v>
      </c>
      <c r="AJ61" s="8">
        <f t="shared" si="115"/>
        <v>2.8604469652700874E-3</v>
      </c>
      <c r="AK61" s="8">
        <f t="shared" ref="AK61:AL61" si="116">+AK56/SUM(AK$56:AK$58)</f>
        <v>0</v>
      </c>
      <c r="AL61" s="8">
        <f t="shared" si="116"/>
        <v>1.6657005603416687E-3</v>
      </c>
      <c r="AM61" s="8">
        <f t="shared" ref="AM61:AN61" si="117">+AM56/SUM(AM$56:AM$58)</f>
        <v>1.7162667765077402E-3</v>
      </c>
      <c r="AN61" s="8">
        <f t="shared" si="117"/>
        <v>9.9634672866157417E-4</v>
      </c>
      <c r="AO61" s="8"/>
      <c r="AP61" s="8"/>
    </row>
    <row r="62" spans="1:42">
      <c r="A62" s="497"/>
      <c r="B62" s="54" t="s">
        <v>149</v>
      </c>
      <c r="C62" s="8"/>
      <c r="D62" s="8">
        <f t="shared" ref="D62:O62" si="118">+D57/SUM(D$56:D$58)</f>
        <v>0.11220814070498329</v>
      </c>
      <c r="E62" s="8">
        <f t="shared" si="118"/>
        <v>0.10479573712255773</v>
      </c>
      <c r="F62" s="8">
        <f>+F57/SUM(F$56:F$58)</f>
        <v>4.2608725418043031E-2</v>
      </c>
      <c r="G62" s="8">
        <f>+G57/SUM(G$56:G$58)</f>
        <v>9.2370219841123236E-5</v>
      </c>
      <c r="H62" s="8">
        <f t="shared" si="118"/>
        <v>2.2138654432108711E-2</v>
      </c>
      <c r="I62" s="8">
        <f t="shared" si="118"/>
        <v>3.7413368310970106E-2</v>
      </c>
      <c r="J62" s="8">
        <f t="shared" si="118"/>
        <v>3.1285710170256491E-2</v>
      </c>
      <c r="K62" s="8">
        <f t="shared" si="118"/>
        <v>3.9931728478469576E-2</v>
      </c>
      <c r="L62" s="8">
        <f t="shared" si="118"/>
        <v>7.4554376816118179E-2</v>
      </c>
      <c r="M62" s="8">
        <f>+M57/SUM(M$56:M$58)</f>
        <v>0.11756358100611512</v>
      </c>
      <c r="N62" s="8">
        <f t="shared" si="118"/>
        <v>5.3056677342988433E-2</v>
      </c>
      <c r="O62" s="8">
        <f t="shared" si="118"/>
        <v>0.15482045804035732</v>
      </c>
      <c r="P62" s="8"/>
      <c r="Q62" s="8">
        <f t="shared" si="111"/>
        <v>9.7593582887700536E-2</v>
      </c>
      <c r="R62" s="8">
        <f t="shared" si="111"/>
        <v>3.3557046979865772E-2</v>
      </c>
      <c r="S62" s="8">
        <f t="shared" si="111"/>
        <v>4.5149209368683864E-2</v>
      </c>
      <c r="T62" s="8">
        <f t="shared" si="111"/>
        <v>7.392739556529819E-2</v>
      </c>
      <c r="U62" s="8">
        <f t="shared" si="111"/>
        <v>3.1112483940138685E-2</v>
      </c>
      <c r="V62" s="8">
        <f t="shared" si="111"/>
        <v>6.9724237778185857E-2</v>
      </c>
      <c r="W62" s="8">
        <f t="shared" si="111"/>
        <v>0.20164779609059308</v>
      </c>
      <c r="X62" s="8">
        <f>+X57/SUM(X$56:X$58)</f>
        <v>0.26918091938152117</v>
      </c>
      <c r="Y62" s="8">
        <f t="shared" si="112"/>
        <v>0.13377283120967004</v>
      </c>
      <c r="Z62" s="8">
        <f t="shared" si="113"/>
        <v>9.7060037095049068E-2</v>
      </c>
      <c r="AA62" s="8">
        <f t="shared" si="113"/>
        <v>7.7814223499955218E-2</v>
      </c>
      <c r="AB62" s="8">
        <f>+AB57/SUM(AB$56:AB$58)</f>
        <v>2.3758689822167833E-2</v>
      </c>
      <c r="AC62" s="8">
        <f>+AC57/SUM(AC$56:AC$58)</f>
        <v>5.6065161953336121E-2</v>
      </c>
      <c r="AD62" s="8">
        <f t="shared" si="114"/>
        <v>7.0539419087136929E-2</v>
      </c>
      <c r="AE62" s="8">
        <f t="shared" si="114"/>
        <v>0.20774647887323944</v>
      </c>
      <c r="AF62" s="8">
        <f t="shared" ref="AF62:AH63" si="119">+AF57/SUM(AF$56:AF$58)</f>
        <v>0.15002594380414785</v>
      </c>
      <c r="AG62" s="8">
        <f t="shared" si="119"/>
        <v>2.9143105698129623E-2</v>
      </c>
      <c r="AH62" s="8">
        <f t="shared" si="119"/>
        <v>3.642406263243593E-2</v>
      </c>
      <c r="AI62" s="8">
        <f t="shared" ref="AI62:AJ62" si="120">+AI57/SUM(AI$56:AI$58)</f>
        <v>3.9743931715124033E-2</v>
      </c>
      <c r="AJ62" s="8">
        <f t="shared" si="120"/>
        <v>8.506560639432488E-2</v>
      </c>
      <c r="AK62" s="8">
        <f t="shared" ref="AK62:AL62" si="121">+AK57/SUM(AK$56:AK$58)</f>
        <v>4.527432892951385E-2</v>
      </c>
      <c r="AL62" s="8">
        <f t="shared" si="121"/>
        <v>0.25476556930313748</v>
      </c>
      <c r="AM62" s="8">
        <f t="shared" ref="AM62:AN62" si="122">+AM57/SUM(AM$56:AM$58)</f>
        <v>0.25685648577214837</v>
      </c>
      <c r="AN62" s="8">
        <f t="shared" si="122"/>
        <v>0.25772168714712718</v>
      </c>
      <c r="AO62" s="8"/>
      <c r="AP62" s="8"/>
    </row>
    <row r="63" spans="1:42">
      <c r="A63" s="497"/>
      <c r="B63" s="54" t="s">
        <v>150</v>
      </c>
      <c r="C63" s="8"/>
      <c r="D63" s="8">
        <f t="shared" ref="D63:O63" si="123">+D58/SUM(D$56:D$58)</f>
        <v>0.81377882133325552</v>
      </c>
      <c r="E63" s="8">
        <f t="shared" si="123"/>
        <v>0.89520426287744226</v>
      </c>
      <c r="F63" s="8">
        <f>+F58/SUM(F$56:F$58)</f>
        <v>0.95503791055505161</v>
      </c>
      <c r="G63" s="8">
        <f>+G58/SUM(G$56:G$58)</f>
        <v>0.9975983742841309</v>
      </c>
      <c r="H63" s="8">
        <f t="shared" si="123"/>
        <v>0.97713024901061196</v>
      </c>
      <c r="I63" s="8">
        <f t="shared" si="123"/>
        <v>0.95715830334828167</v>
      </c>
      <c r="J63" s="8">
        <f t="shared" si="123"/>
        <v>0.96795567377589142</v>
      </c>
      <c r="K63" s="8">
        <f t="shared" si="123"/>
        <v>0.9600682715215304</v>
      </c>
      <c r="L63" s="8">
        <f t="shared" si="123"/>
        <v>0.9254456231838819</v>
      </c>
      <c r="M63" s="8">
        <f>+M58/SUM(M$56:M$58)</f>
        <v>0.88243641899388481</v>
      </c>
      <c r="N63" s="8">
        <f t="shared" si="123"/>
        <v>0.94694332265701153</v>
      </c>
      <c r="O63" s="8">
        <f t="shared" si="123"/>
        <v>0.84517954195964262</v>
      </c>
      <c r="P63" s="8"/>
      <c r="Q63" s="8">
        <f t="shared" si="111"/>
        <v>0.90240641711229952</v>
      </c>
      <c r="R63" s="8">
        <f t="shared" si="111"/>
        <v>0.96644295302013428</v>
      </c>
      <c r="S63" s="8">
        <f t="shared" si="111"/>
        <v>0.9477385056983203</v>
      </c>
      <c r="T63" s="8">
        <f t="shared" si="111"/>
        <v>0.92478817641190747</v>
      </c>
      <c r="U63" s="8">
        <f t="shared" si="111"/>
        <v>0.96694914116114483</v>
      </c>
      <c r="V63" s="8">
        <f t="shared" si="111"/>
        <v>0.92248164645890895</v>
      </c>
      <c r="W63" s="8">
        <f t="shared" si="111"/>
        <v>0.79745899267209497</v>
      </c>
      <c r="X63" s="8">
        <f>+X58/SUM(X$56:X$58)</f>
        <v>0.7268558923523819</v>
      </c>
      <c r="Y63" s="8">
        <f t="shared" si="112"/>
        <v>0.86196920056347248</v>
      </c>
      <c r="Z63" s="8">
        <f t="shared" si="113"/>
        <v>0.89412688429629572</v>
      </c>
      <c r="AA63" s="8">
        <f t="shared" si="113"/>
        <v>0.92133269067534551</v>
      </c>
      <c r="AB63" s="8">
        <f>+AB58/SUM(AB$56:AB$58)</f>
        <v>0.9685734371338558</v>
      </c>
      <c r="AC63" s="8">
        <f>+AC58/SUM(AC$56:AC$58)</f>
        <v>0.94393483804666378</v>
      </c>
      <c r="AD63" s="8">
        <f t="shared" si="114"/>
        <v>0.9294605809128631</v>
      </c>
      <c r="AE63" s="8">
        <f t="shared" si="114"/>
        <v>0.79225352112676062</v>
      </c>
      <c r="AF63" s="8">
        <f t="shared" si="119"/>
        <v>0.84906995393009321</v>
      </c>
      <c r="AG63" s="8">
        <f t="shared" si="119"/>
        <v>0.97085689430187039</v>
      </c>
      <c r="AH63" s="8">
        <f t="shared" si="119"/>
        <v>0.96357593736756408</v>
      </c>
      <c r="AI63" s="8">
        <f t="shared" ref="AI63:AJ63" si="124">+AI58/SUM(AI$56:AI$58)</f>
        <v>0.96025606828487597</v>
      </c>
      <c r="AJ63" s="8">
        <f t="shared" si="124"/>
        <v>0.91207394664040498</v>
      </c>
      <c r="AK63" s="8">
        <f t="shared" ref="AK63:AL63" si="125">+AK58/SUM(AK$56:AK$58)</f>
        <v>0.95472567107048623</v>
      </c>
      <c r="AL63" s="8">
        <f t="shared" si="125"/>
        <v>0.74356873013652092</v>
      </c>
      <c r="AM63" s="8">
        <f t="shared" ref="AM63:AN63" si="126">+AM58/SUM(AM$56:AM$58)</f>
        <v>0.74142724745134381</v>
      </c>
      <c r="AN63" s="8">
        <f t="shared" si="126"/>
        <v>0.74128196612421127</v>
      </c>
      <c r="AO63" s="8"/>
      <c r="AP63" s="8"/>
    </row>
    <row r="64" spans="1:42">
      <c r="A64" s="498"/>
      <c r="B64" s="54" t="s">
        <v>60</v>
      </c>
      <c r="C64" s="9"/>
      <c r="D64" s="9">
        <f t="shared" ref="D64:O64" si="127">SUM(D61:D63)</f>
        <v>1</v>
      </c>
      <c r="E64" s="9">
        <f t="shared" si="127"/>
        <v>1</v>
      </c>
      <c r="F64" s="9">
        <f t="shared" si="127"/>
        <v>1</v>
      </c>
      <c r="G64" s="9">
        <f t="shared" si="127"/>
        <v>1</v>
      </c>
      <c r="H64" s="9">
        <f t="shared" si="127"/>
        <v>1.0000000000000002</v>
      </c>
      <c r="I64" s="9">
        <f t="shared" si="127"/>
        <v>1.0000000000000002</v>
      </c>
      <c r="J64" s="9">
        <f t="shared" si="127"/>
        <v>1</v>
      </c>
      <c r="K64" s="9">
        <f t="shared" si="127"/>
        <v>1</v>
      </c>
      <c r="L64" s="9">
        <f t="shared" si="127"/>
        <v>1</v>
      </c>
      <c r="M64" s="9">
        <f>SUM(M61:M63)</f>
        <v>0.99999999999999989</v>
      </c>
      <c r="N64" s="9">
        <f t="shared" si="127"/>
        <v>1</v>
      </c>
      <c r="O64" s="9">
        <f t="shared" si="127"/>
        <v>1</v>
      </c>
      <c r="P64" s="9"/>
      <c r="Q64" s="9">
        <f t="shared" ref="Q64:AE64" si="128">SUM(Q61:Q63)</f>
        <v>1</v>
      </c>
      <c r="R64" s="9">
        <f t="shared" si="128"/>
        <v>1</v>
      </c>
      <c r="S64" s="9">
        <f t="shared" si="128"/>
        <v>1</v>
      </c>
      <c r="T64" s="9">
        <f t="shared" si="128"/>
        <v>1</v>
      </c>
      <c r="U64" s="9">
        <f t="shared" si="128"/>
        <v>1</v>
      </c>
      <c r="V64" s="9">
        <f t="shared" si="128"/>
        <v>1</v>
      </c>
      <c r="W64" s="9">
        <f t="shared" si="128"/>
        <v>1</v>
      </c>
      <c r="X64" s="9">
        <f t="shared" si="128"/>
        <v>1</v>
      </c>
      <c r="Y64" s="9">
        <f t="shared" si="128"/>
        <v>1</v>
      </c>
      <c r="Z64" s="9">
        <f t="shared" si="128"/>
        <v>1</v>
      </c>
      <c r="AA64" s="9">
        <f t="shared" si="128"/>
        <v>1.0000000000000002</v>
      </c>
      <c r="AB64" s="9">
        <f t="shared" si="128"/>
        <v>1</v>
      </c>
      <c r="AC64" s="9">
        <f t="shared" si="128"/>
        <v>0.99999999999999989</v>
      </c>
      <c r="AD64" s="9">
        <f t="shared" si="128"/>
        <v>1</v>
      </c>
      <c r="AE64" s="9">
        <f t="shared" si="128"/>
        <v>1</v>
      </c>
      <c r="AF64" s="9">
        <f t="shared" ref="AF64:AK64" si="129">SUM(AF61:AF63)</f>
        <v>1</v>
      </c>
      <c r="AG64" s="9">
        <f t="shared" si="129"/>
        <v>1</v>
      </c>
      <c r="AH64" s="9">
        <f t="shared" si="129"/>
        <v>1</v>
      </c>
      <c r="AI64" s="9">
        <f t="shared" si="129"/>
        <v>1</v>
      </c>
      <c r="AJ64" s="9">
        <f t="shared" si="129"/>
        <v>1</v>
      </c>
      <c r="AK64" s="9">
        <f t="shared" si="129"/>
        <v>1</v>
      </c>
      <c r="AL64" s="9">
        <f t="shared" ref="AL64:AM64" si="130">SUM(AL61:AL63)</f>
        <v>1</v>
      </c>
      <c r="AM64" s="9">
        <f t="shared" si="130"/>
        <v>0.99999999999999989</v>
      </c>
      <c r="AN64" s="9">
        <f t="shared" ref="AN64" si="131">SUM(AN61:AN63)</f>
        <v>1</v>
      </c>
      <c r="AO64" s="9"/>
      <c r="AP64" s="9"/>
    </row>
    <row r="66" spans="1:42" ht="15.75" customHeight="1"/>
    <row r="68" spans="1:42">
      <c r="A68" s="40"/>
      <c r="B68" s="41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  <c r="AK68" s="40"/>
      <c r="AL68" s="40"/>
      <c r="AM68" s="40"/>
      <c r="AN68" s="40"/>
      <c r="AO68" s="40"/>
      <c r="AP68" s="40"/>
    </row>
    <row r="73" spans="1:42" customFormat="1" ht="5.25" customHeight="1">
      <c r="A73" s="38"/>
      <c r="B73" s="22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  <c r="AO73" s="38"/>
      <c r="AP73" s="38"/>
    </row>
    <row r="83" spans="1:42" customFormat="1">
      <c r="A83" s="38"/>
      <c r="B83" s="22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M83" s="38"/>
      <c r="AN83" s="38"/>
      <c r="AO83" s="38"/>
      <c r="AP83" s="38"/>
    </row>
    <row r="89" spans="1:42" customFormat="1">
      <c r="A89" s="38"/>
      <c r="B89" s="22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38"/>
      <c r="AM89" s="38"/>
      <c r="AN89" s="38"/>
      <c r="AO89" s="38"/>
      <c r="AP89" s="38"/>
    </row>
    <row r="110" spans="1:42" customFormat="1">
      <c r="A110" s="38"/>
      <c r="B110" s="22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</row>
    <row r="113" spans="1:42">
      <c r="P113" s="38" t="e">
        <v>#DIV/0!</v>
      </c>
      <c r="AO113" s="38" t="e">
        <f>AVERAGE(D113:F113)</f>
        <v>#DIV/0!</v>
      </c>
    </row>
    <row r="114" spans="1:42">
      <c r="P114" s="38" t="e">
        <v>#DIV/0!</v>
      </c>
      <c r="AO114" s="38" t="e">
        <f>AVERAGE(D114:F114)</f>
        <v>#DIV/0!</v>
      </c>
    </row>
    <row r="115" spans="1:42">
      <c r="P115" s="38" t="e">
        <v>#DIV/0!</v>
      </c>
      <c r="AO115" s="38" t="e">
        <f>AVERAGE(D115:F115)</f>
        <v>#DIV/0!</v>
      </c>
    </row>
    <row r="116" spans="1:42" customFormat="1">
      <c r="A116" s="38"/>
      <c r="B116" s="22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 t="e">
        <v>#DIV/0!</v>
      </c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 t="e">
        <f>AVERAGE(D116:F116)</f>
        <v>#DIV/0!</v>
      </c>
      <c r="AP116" s="38"/>
    </row>
    <row r="137" spans="1:42" customFormat="1">
      <c r="A137" s="38"/>
      <c r="B137" s="22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</row>
    <row r="143" spans="1:42" customFormat="1">
      <c r="A143" s="38"/>
      <c r="B143" s="22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38"/>
      <c r="AM143" s="38"/>
      <c r="AN143" s="38"/>
      <c r="AO143" s="38"/>
      <c r="AP143" s="38"/>
    </row>
    <row r="159" spans="1:42" customFormat="1">
      <c r="A159" s="38"/>
      <c r="B159" s="22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38"/>
      <c r="AM159" s="38"/>
      <c r="AN159" s="38"/>
      <c r="AO159" s="38"/>
      <c r="AP159" s="38"/>
    </row>
  </sheetData>
  <mergeCells count="12">
    <mergeCell ref="A28:A32"/>
    <mergeCell ref="A34:A37"/>
    <mergeCell ref="A55:A59"/>
    <mergeCell ref="A60:A64"/>
    <mergeCell ref="A39:A43"/>
    <mergeCell ref="A44:A48"/>
    <mergeCell ref="A50:A53"/>
    <mergeCell ref="A2:A5"/>
    <mergeCell ref="A7:A11"/>
    <mergeCell ref="A12:A16"/>
    <mergeCell ref="A18:A21"/>
    <mergeCell ref="A23:A27"/>
  </mergeCells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FF0000"/>
  </sheetPr>
  <dimension ref="A1:AP180"/>
  <sheetViews>
    <sheetView showGridLines="0" topLeftCell="A17" zoomScale="70" zoomScaleNormal="70" workbookViewId="0">
      <pane xSplit="16" ySplit="1" topLeftCell="AC18" activePane="bottomRight" state="frozen"/>
      <selection activeCell="A17" sqref="A17"/>
      <selection pane="topRight" activeCell="Q17" sqref="Q17"/>
      <selection pane="bottomLeft" activeCell="A18" sqref="A18"/>
      <selection pane="bottomRight" activeCell="AN26" sqref="AN26"/>
    </sheetView>
  </sheetViews>
  <sheetFormatPr baseColWidth="10" defaultColWidth="15" defaultRowHeight="14.4"/>
  <cols>
    <col min="1" max="1" width="7.5546875" style="2" customWidth="1"/>
    <col min="2" max="2" width="22.88671875" style="22" bestFit="1" customWidth="1"/>
    <col min="3" max="3" width="10.109375" style="2" hidden="1" customWidth="1"/>
    <col min="4" max="14" width="8.88671875" style="2" hidden="1" customWidth="1"/>
    <col min="15" max="15" width="8" style="2" hidden="1" customWidth="1"/>
    <col min="16" max="16" width="12.33203125" style="2" customWidth="1"/>
    <col min="17" max="24" width="8.88671875" style="2" hidden="1" customWidth="1"/>
    <col min="25" max="28" width="10.6640625" style="2" hidden="1" customWidth="1"/>
    <col min="29" max="40" width="10.6640625" style="2" customWidth="1"/>
    <col min="41" max="41" width="13.44140625" style="2" customWidth="1"/>
    <col min="42" max="42" width="9.109375" style="2" bestFit="1" customWidth="1"/>
    <col min="43" max="86" width="9.88671875" style="2" customWidth="1"/>
    <col min="87" max="16384" width="15" style="2"/>
  </cols>
  <sheetData>
    <row r="1" spans="1:42" s="11" customFormat="1" hidden="1">
      <c r="A1" s="31" t="s">
        <v>34</v>
      </c>
      <c r="B1" s="29"/>
      <c r="C1" s="34" t="s">
        <v>155</v>
      </c>
      <c r="D1" s="32" t="s">
        <v>152</v>
      </c>
      <c r="E1" s="32" t="s">
        <v>153</v>
      </c>
      <c r="F1" s="32" t="s">
        <v>154</v>
      </c>
      <c r="G1" s="32" t="s">
        <v>115</v>
      </c>
      <c r="H1" s="32" t="s">
        <v>116</v>
      </c>
      <c r="I1" s="32" t="s">
        <v>117</v>
      </c>
      <c r="J1" s="32" t="s">
        <v>118</v>
      </c>
      <c r="K1" s="32" t="s">
        <v>134</v>
      </c>
      <c r="L1" s="32" t="s">
        <v>135</v>
      </c>
      <c r="M1" s="32" t="s">
        <v>136</v>
      </c>
      <c r="N1" s="32" t="s">
        <v>139</v>
      </c>
      <c r="O1" s="32" t="s">
        <v>151</v>
      </c>
      <c r="P1" s="32" t="s">
        <v>167</v>
      </c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 t="s">
        <v>167</v>
      </c>
      <c r="AP1" s="32" t="s">
        <v>119</v>
      </c>
    </row>
    <row r="2" spans="1:42" ht="16.5" hidden="1" customHeight="1">
      <c r="A2" s="502" t="s">
        <v>20</v>
      </c>
      <c r="B2" s="51" t="s">
        <v>84</v>
      </c>
      <c r="C2" s="4">
        <v>0.82962500000000006</v>
      </c>
      <c r="D2" s="123"/>
      <c r="E2" s="123"/>
      <c r="F2" s="3"/>
      <c r="G2" s="3"/>
      <c r="H2" s="3"/>
      <c r="I2" s="3"/>
      <c r="J2" s="123"/>
      <c r="K2" s="123"/>
      <c r="L2" s="123"/>
      <c r="M2" s="4"/>
      <c r="N2" s="123"/>
      <c r="O2" s="4"/>
      <c r="P2" s="4" t="e">
        <v>#DIV/0!</v>
      </c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 t="e">
        <f>AVERAGE(D2:O2)</f>
        <v>#DIV/0!</v>
      </c>
      <c r="AP2" s="4">
        <v>0.85</v>
      </c>
    </row>
    <row r="3" spans="1:42" hidden="1">
      <c r="A3" s="503"/>
      <c r="B3" s="51" t="s">
        <v>141</v>
      </c>
      <c r="C3" s="4">
        <v>0.18086666666666665</v>
      </c>
      <c r="D3" s="123"/>
      <c r="E3" s="123"/>
      <c r="F3" s="3"/>
      <c r="G3" s="3"/>
      <c r="H3" s="3"/>
      <c r="I3" s="3"/>
      <c r="J3" s="123"/>
      <c r="K3" s="123"/>
      <c r="L3" s="123"/>
      <c r="M3" s="4"/>
      <c r="N3" s="123"/>
      <c r="O3" s="4"/>
      <c r="P3" s="4" t="e">
        <v>#DIV/0!</v>
      </c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 t="e">
        <f>AVERAGE(D3:O3)</f>
        <v>#DIV/0!</v>
      </c>
      <c r="AP3" s="3">
        <v>0.18</v>
      </c>
    </row>
    <row r="4" spans="1:42" hidden="1">
      <c r="A4" s="503"/>
      <c r="B4" s="51" t="s">
        <v>18</v>
      </c>
      <c r="C4" s="5">
        <v>6.07</v>
      </c>
      <c r="D4" s="122"/>
      <c r="E4" s="122"/>
      <c r="F4" s="5"/>
      <c r="G4" s="5"/>
      <c r="H4" s="5"/>
      <c r="I4" s="5"/>
      <c r="J4" s="122"/>
      <c r="K4" s="122"/>
      <c r="L4" s="5"/>
      <c r="M4" s="5"/>
      <c r="N4" s="122"/>
      <c r="O4" s="5"/>
      <c r="P4" s="5" t="e">
        <v>#DIV/0!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 t="e">
        <f>AVERAGE(D4:O4)</f>
        <v>#DIV/0!</v>
      </c>
      <c r="AP4" s="5">
        <v>30</v>
      </c>
    </row>
    <row r="5" spans="1:42" hidden="1">
      <c r="A5" s="504"/>
      <c r="B5" s="51" t="s">
        <v>19</v>
      </c>
      <c r="C5" s="5">
        <v>6.4499999999999993</v>
      </c>
      <c r="D5" s="122"/>
      <c r="E5" s="122"/>
      <c r="F5" s="5"/>
      <c r="G5" s="5"/>
      <c r="H5" s="5"/>
      <c r="I5" s="5"/>
      <c r="J5" s="122"/>
      <c r="K5" s="122"/>
      <c r="L5" s="5"/>
      <c r="M5" s="5"/>
      <c r="N5" s="122"/>
      <c r="O5" s="5"/>
      <c r="P5" s="5" t="e">
        <v>#DIV/0!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 t="e">
        <f>AVERAGE(D5:O5)</f>
        <v>#DIV/0!</v>
      </c>
      <c r="AP5" s="5">
        <v>2</v>
      </c>
    </row>
    <row r="6" spans="1:42" ht="15.75" hidden="1" customHeight="1">
      <c r="A6" s="14"/>
      <c r="B6" s="13"/>
      <c r="C6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 s="13" t="s">
        <v>163</v>
      </c>
    </row>
    <row r="7" spans="1:42" hidden="1">
      <c r="A7" s="499" t="s">
        <v>52</v>
      </c>
      <c r="B7" s="53" t="s">
        <v>142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</row>
    <row r="8" spans="1:42" hidden="1">
      <c r="A8" s="500"/>
      <c r="B8" s="53" t="s">
        <v>143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</row>
    <row r="9" spans="1:42" hidden="1">
      <c r="A9" s="500"/>
      <c r="B9" s="53" t="s">
        <v>144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</row>
    <row r="10" spans="1:42" hidden="1">
      <c r="A10" s="500"/>
      <c r="B10" s="53" t="s">
        <v>145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</row>
    <row r="11" spans="1:42" hidden="1">
      <c r="A11" s="501"/>
      <c r="B11" s="53" t="s">
        <v>146</v>
      </c>
      <c r="C11" s="12"/>
      <c r="D11" s="12"/>
      <c r="E11" s="119"/>
      <c r="F11" s="12"/>
      <c r="G11" s="12"/>
      <c r="H11" s="12"/>
      <c r="I11" s="12"/>
      <c r="J11" s="12"/>
      <c r="K11" s="119"/>
      <c r="L11" s="12"/>
      <c r="M11" s="12"/>
      <c r="N11" s="119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</row>
    <row r="12" spans="1:42" ht="16.5" hidden="1" customHeight="1">
      <c r="A12" s="496" t="s">
        <v>162</v>
      </c>
      <c r="B12" s="54" t="s">
        <v>147</v>
      </c>
      <c r="C12" s="8"/>
      <c r="D12" s="8">
        <f>D2</f>
        <v>0</v>
      </c>
      <c r="E12" s="8">
        <f>E2</f>
        <v>0</v>
      </c>
      <c r="F12" s="8">
        <f>F2</f>
        <v>0</v>
      </c>
      <c r="G12" s="8">
        <f>G2</f>
        <v>0</v>
      </c>
      <c r="H12" s="8">
        <f t="shared" ref="H12:N12" si="0">H2</f>
        <v>0</v>
      </c>
      <c r="I12" s="8">
        <f t="shared" si="0"/>
        <v>0</v>
      </c>
      <c r="J12" s="8">
        <f>J2</f>
        <v>0</v>
      </c>
      <c r="K12" s="8">
        <f t="shared" si="0"/>
        <v>0</v>
      </c>
      <c r="L12" s="8">
        <f t="shared" si="0"/>
        <v>0</v>
      </c>
      <c r="M12" s="8">
        <f t="shared" si="0"/>
        <v>0</v>
      </c>
      <c r="N12" s="8">
        <f t="shared" si="0"/>
        <v>0</v>
      </c>
      <c r="O12" s="8">
        <f>O2</f>
        <v>0</v>
      </c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</row>
    <row r="13" spans="1:42" hidden="1">
      <c r="A13" s="497"/>
      <c r="B13" s="54" t="s">
        <v>148</v>
      </c>
      <c r="C13" s="8"/>
      <c r="D13" s="8" t="e">
        <f>+D7/D10</f>
        <v>#DIV/0!</v>
      </c>
      <c r="E13" s="8" t="e">
        <f>+E7/E10</f>
        <v>#DIV/0!</v>
      </c>
      <c r="F13" s="8" t="e">
        <f>+F7/F10</f>
        <v>#DIV/0!</v>
      </c>
      <c r="G13" s="8" t="e">
        <f>+G7/G10</f>
        <v>#DIV/0!</v>
      </c>
      <c r="H13" s="8" t="e">
        <f t="shared" ref="H13:N13" si="1">+H7/H10</f>
        <v>#DIV/0!</v>
      </c>
      <c r="I13" s="8" t="e">
        <f t="shared" si="1"/>
        <v>#DIV/0!</v>
      </c>
      <c r="J13" s="8" t="e">
        <f t="shared" si="1"/>
        <v>#DIV/0!</v>
      </c>
      <c r="K13" s="8" t="e">
        <f t="shared" si="1"/>
        <v>#DIV/0!</v>
      </c>
      <c r="L13" s="8" t="e">
        <f t="shared" si="1"/>
        <v>#DIV/0!</v>
      </c>
      <c r="M13" s="8" t="e">
        <f t="shared" si="1"/>
        <v>#DIV/0!</v>
      </c>
      <c r="N13" s="8" t="e">
        <f t="shared" si="1"/>
        <v>#DIV/0!</v>
      </c>
      <c r="O13" s="8" t="e">
        <f>+O7/O10</f>
        <v>#DIV/0!</v>
      </c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</row>
    <row r="14" spans="1:42" hidden="1">
      <c r="A14" s="497"/>
      <c r="B14" s="54" t="s">
        <v>149</v>
      </c>
      <c r="C14" s="8"/>
      <c r="D14" s="8" t="e">
        <f>+D8/D10</f>
        <v>#DIV/0!</v>
      </c>
      <c r="E14" s="8" t="e">
        <f>+E8/E10</f>
        <v>#DIV/0!</v>
      </c>
      <c r="F14" s="8" t="e">
        <f>+F8/F10</f>
        <v>#DIV/0!</v>
      </c>
      <c r="G14" s="8" t="e">
        <f>+G8/G10</f>
        <v>#DIV/0!</v>
      </c>
      <c r="H14" s="8" t="e">
        <f t="shared" ref="H14:N14" si="2">+H8/H10</f>
        <v>#DIV/0!</v>
      </c>
      <c r="I14" s="8" t="e">
        <f t="shared" si="2"/>
        <v>#DIV/0!</v>
      </c>
      <c r="J14" s="8" t="e">
        <f t="shared" si="2"/>
        <v>#DIV/0!</v>
      </c>
      <c r="K14" s="8" t="e">
        <f t="shared" si="2"/>
        <v>#DIV/0!</v>
      </c>
      <c r="L14" s="8" t="e">
        <f t="shared" si="2"/>
        <v>#DIV/0!</v>
      </c>
      <c r="M14" s="8" t="e">
        <f t="shared" si="2"/>
        <v>#DIV/0!</v>
      </c>
      <c r="N14" s="8" t="e">
        <f t="shared" si="2"/>
        <v>#DIV/0!</v>
      </c>
      <c r="O14" s="8" t="e">
        <f>+O8/O10</f>
        <v>#DIV/0!</v>
      </c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</row>
    <row r="15" spans="1:42" hidden="1">
      <c r="A15" s="497"/>
      <c r="B15" s="54" t="s">
        <v>150</v>
      </c>
      <c r="C15" s="8"/>
      <c r="D15" s="8" t="e">
        <f>+D9/D10</f>
        <v>#DIV/0!</v>
      </c>
      <c r="E15" s="8" t="e">
        <f>+E9/E10</f>
        <v>#DIV/0!</v>
      </c>
      <c r="F15" s="8" t="e">
        <f>+F9/F10</f>
        <v>#DIV/0!</v>
      </c>
      <c r="G15" s="8" t="e">
        <f>+G9/G10</f>
        <v>#DIV/0!</v>
      </c>
      <c r="H15" s="8" t="e">
        <f t="shared" ref="H15:N15" si="3">+H9/H10</f>
        <v>#DIV/0!</v>
      </c>
      <c r="I15" s="8" t="e">
        <f t="shared" si="3"/>
        <v>#DIV/0!</v>
      </c>
      <c r="J15" s="8" t="e">
        <f t="shared" si="3"/>
        <v>#DIV/0!</v>
      </c>
      <c r="K15" s="8" t="e">
        <f t="shared" si="3"/>
        <v>#DIV/0!</v>
      </c>
      <c r="L15" s="8" t="e">
        <f t="shared" si="3"/>
        <v>#DIV/0!</v>
      </c>
      <c r="M15" s="8" t="e">
        <f t="shared" si="3"/>
        <v>#DIV/0!</v>
      </c>
      <c r="N15" s="8" t="e">
        <f t="shared" si="3"/>
        <v>#DIV/0!</v>
      </c>
      <c r="O15" s="8" t="e">
        <f>+O9/O10</f>
        <v>#DIV/0!</v>
      </c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</row>
    <row r="16" spans="1:42" ht="16.5" hidden="1" customHeight="1">
      <c r="A16" s="498"/>
      <c r="B16" s="54" t="s">
        <v>60</v>
      </c>
      <c r="C16" s="9"/>
      <c r="D16" s="9" t="e">
        <f>SUM(D12:D15)</f>
        <v>#DIV/0!</v>
      </c>
      <c r="E16" s="9" t="e">
        <f>SUM(E12:E15)</f>
        <v>#DIV/0!</v>
      </c>
      <c r="F16" s="9" t="e">
        <f>SUM(F12:F15)</f>
        <v>#DIV/0!</v>
      </c>
      <c r="G16" s="9" t="e">
        <f>SUM(G12:G15)</f>
        <v>#DIV/0!</v>
      </c>
      <c r="H16" s="9" t="e">
        <f t="shared" ref="H16:N16" si="4">SUM(H12:H15)</f>
        <v>#DIV/0!</v>
      </c>
      <c r="I16" s="9" t="e">
        <f t="shared" si="4"/>
        <v>#DIV/0!</v>
      </c>
      <c r="J16" s="9" t="e">
        <f t="shared" si="4"/>
        <v>#DIV/0!</v>
      </c>
      <c r="K16" s="9" t="e">
        <f t="shared" si="4"/>
        <v>#DIV/0!</v>
      </c>
      <c r="L16" s="9" t="e">
        <f t="shared" si="4"/>
        <v>#DIV/0!</v>
      </c>
      <c r="M16" s="9" t="e">
        <f t="shared" si="4"/>
        <v>#DIV/0!</v>
      </c>
      <c r="N16" s="9" t="e">
        <f t="shared" si="4"/>
        <v>#DIV/0!</v>
      </c>
      <c r="O16" s="9" t="e">
        <f>SUM(O12:O15)</f>
        <v>#DIV/0!</v>
      </c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</row>
    <row r="17" spans="1:42">
      <c r="A17" s="31" t="s">
        <v>159</v>
      </c>
      <c r="B17" s="29"/>
      <c r="C17" s="32" t="s">
        <v>167</v>
      </c>
      <c r="D17" s="237">
        <v>44197</v>
      </c>
      <c r="E17" s="237">
        <v>44228</v>
      </c>
      <c r="F17" s="237">
        <v>44256</v>
      </c>
      <c r="G17" s="237">
        <v>44287</v>
      </c>
      <c r="H17" s="237">
        <v>44317</v>
      </c>
      <c r="I17" s="237">
        <v>44348</v>
      </c>
      <c r="J17" s="237">
        <v>44378</v>
      </c>
      <c r="K17" s="237">
        <v>44409</v>
      </c>
      <c r="L17" s="237">
        <v>44440</v>
      </c>
      <c r="M17" s="237">
        <v>44470</v>
      </c>
      <c r="N17" s="237">
        <v>44501</v>
      </c>
      <c r="O17" s="237">
        <v>44531</v>
      </c>
      <c r="P17" s="237" t="s">
        <v>229</v>
      </c>
      <c r="Q17" s="237">
        <v>44562</v>
      </c>
      <c r="R17" s="237">
        <v>44593</v>
      </c>
      <c r="S17" s="237">
        <v>44621</v>
      </c>
      <c r="T17" s="237">
        <v>44652</v>
      </c>
      <c r="U17" s="237">
        <v>44682</v>
      </c>
      <c r="V17" s="237">
        <v>44713</v>
      </c>
      <c r="W17" s="237">
        <v>44743</v>
      </c>
      <c r="X17" s="237">
        <v>44774</v>
      </c>
      <c r="Y17" s="237">
        <v>44805</v>
      </c>
      <c r="Z17" s="237">
        <v>44835</v>
      </c>
      <c r="AA17" s="237">
        <v>44866</v>
      </c>
      <c r="AB17" s="237">
        <v>44896</v>
      </c>
      <c r="AC17" s="237">
        <v>44927</v>
      </c>
      <c r="AD17" s="237">
        <v>44958</v>
      </c>
      <c r="AE17" s="237">
        <v>44986</v>
      </c>
      <c r="AF17" s="237">
        <v>45017</v>
      </c>
      <c r="AG17" s="237">
        <v>45047</v>
      </c>
      <c r="AH17" s="237">
        <v>45078</v>
      </c>
      <c r="AI17" s="237">
        <v>45108</v>
      </c>
      <c r="AJ17" s="237">
        <v>45139</v>
      </c>
      <c r="AK17" s="237">
        <v>45170</v>
      </c>
      <c r="AL17" s="237">
        <v>45200</v>
      </c>
      <c r="AM17" s="237">
        <v>45231</v>
      </c>
      <c r="AN17" s="237">
        <v>45261</v>
      </c>
      <c r="AO17" s="32" t="s">
        <v>311</v>
      </c>
      <c r="AP17" s="32" t="s">
        <v>119</v>
      </c>
    </row>
    <row r="18" spans="1:42" ht="15.75" customHeight="1">
      <c r="A18" s="502" t="s">
        <v>20</v>
      </c>
      <c r="B18" s="51" t="s">
        <v>84</v>
      </c>
      <c r="C18" s="4">
        <v>0.91332727272727288</v>
      </c>
      <c r="D18" s="169">
        <v>0.60734374999999996</v>
      </c>
      <c r="E18" s="169">
        <v>0.91879999999999995</v>
      </c>
      <c r="F18" s="169">
        <v>0.83736559139784905</v>
      </c>
      <c r="G18" s="169">
        <v>0.99583333333333302</v>
      </c>
      <c r="H18" s="3">
        <v>0.81563172043010801</v>
      </c>
      <c r="I18" s="3">
        <v>0.97777777777777797</v>
      </c>
      <c r="J18" s="123">
        <v>0.96577380952380998</v>
      </c>
      <c r="K18" s="151">
        <v>0.94865277777777779</v>
      </c>
      <c r="L18" s="151">
        <v>0.87772321428571431</v>
      </c>
      <c r="M18" s="3">
        <v>0.908625730994152</v>
      </c>
      <c r="N18" s="151">
        <v>0.87044540229885059</v>
      </c>
      <c r="O18" s="169">
        <v>0.86238888888888876</v>
      </c>
      <c r="P18" s="169">
        <v>0.864866317747366</v>
      </c>
      <c r="Q18" s="169">
        <v>0.92708333333333348</v>
      </c>
      <c r="R18" s="169">
        <v>0.55654545454545457</v>
      </c>
      <c r="S18" s="169">
        <v>0.68647849462365595</v>
      </c>
      <c r="T18" s="160">
        <v>0.88900000000000001</v>
      </c>
      <c r="U18" s="160">
        <v>0.87870833333333342</v>
      </c>
      <c r="V18" s="160">
        <v>0.88826388888888896</v>
      </c>
      <c r="W18" s="160">
        <v>0.92473118279569888</v>
      </c>
      <c r="X18" s="160">
        <v>0.93200268817204301</v>
      </c>
      <c r="Y18" s="160">
        <v>0.8569444444444444</v>
      </c>
      <c r="Z18" s="160">
        <v>0.95620967741935492</v>
      </c>
      <c r="AA18" s="160">
        <v>0.92986111111111114</v>
      </c>
      <c r="AB18" s="160">
        <v>0.95256720430107533</v>
      </c>
      <c r="AC18" s="160">
        <v>0.91670698924731198</v>
      </c>
      <c r="AD18" s="160">
        <v>0.64211309523809501</v>
      </c>
      <c r="AE18" s="160">
        <v>0.92506720430107525</v>
      </c>
      <c r="AF18" s="160">
        <v>0.93052777777777773</v>
      </c>
      <c r="AG18" s="160">
        <v>0.91155913978494629</v>
      </c>
      <c r="AH18" s="160">
        <v>0.94031944444444437</v>
      </c>
      <c r="AI18" s="160">
        <v>0.94959677419354838</v>
      </c>
      <c r="AJ18" s="160">
        <v>0.71169354838709697</v>
      </c>
      <c r="AK18" s="160">
        <v>0.90219444444444452</v>
      </c>
      <c r="AL18" s="160">
        <v>0.88286290322580696</v>
      </c>
      <c r="AM18" s="160">
        <v>0.64663888888888887</v>
      </c>
      <c r="AN18" s="160">
        <v>0.72356182795698898</v>
      </c>
      <c r="AO18" s="4">
        <f>AVERAGE(AC18:AN18)</f>
        <v>0.84023683649086867</v>
      </c>
      <c r="AP18" s="4">
        <v>0.85</v>
      </c>
    </row>
    <row r="19" spans="1:42">
      <c r="A19" s="503"/>
      <c r="B19" s="51" t="s">
        <v>141</v>
      </c>
      <c r="C19" s="4">
        <v>6.8863636363636363E-2</v>
      </c>
      <c r="D19" s="169">
        <v>8.4554000000000004E-2</v>
      </c>
      <c r="E19" s="169">
        <v>2.1027882690582901E-2</v>
      </c>
      <c r="F19" s="169">
        <v>3.27067816387515E-2</v>
      </c>
      <c r="G19" s="169">
        <v>2.3E-2</v>
      </c>
      <c r="H19" s="3">
        <v>5.7030929101984297E-2</v>
      </c>
      <c r="I19" s="3">
        <v>6.2791962485589894E-2</v>
      </c>
      <c r="J19" s="123">
        <v>3.5189317791999401E-2</v>
      </c>
      <c r="K19" s="151">
        <v>5.182525219762929E-2</v>
      </c>
      <c r="L19" s="151">
        <v>3.3060801460170777E-2</v>
      </c>
      <c r="M19" s="3">
        <v>3.2564161898912473E-2</v>
      </c>
      <c r="N19" s="151">
        <v>8.5810049831136131E-2</v>
      </c>
      <c r="O19" s="169">
        <v>9.733013439424601E-2</v>
      </c>
      <c r="P19" s="169">
        <v>5.3431602617320821E-2</v>
      </c>
      <c r="Q19" s="169">
        <v>5.8124251581444179E-2</v>
      </c>
      <c r="R19" s="169">
        <v>3.5469531288094963E-2</v>
      </c>
      <c r="S19" s="169">
        <v>6.1316175811120303E-2</v>
      </c>
      <c r="T19" s="161">
        <v>6.4793588003703245E-2</v>
      </c>
      <c r="U19" s="161">
        <v>4.5835824185636857E-2</v>
      </c>
      <c r="V19" s="161">
        <v>8.4190487919118998E-2</v>
      </c>
      <c r="W19" s="161">
        <v>2.5533014071571488E-2</v>
      </c>
      <c r="X19" s="161">
        <v>6.3616869304610024E-2</v>
      </c>
      <c r="Y19" s="161">
        <v>4.8731660205480622E-2</v>
      </c>
      <c r="Z19" s="161">
        <v>6.395773904746635E-2</v>
      </c>
      <c r="AA19" s="161">
        <v>6.02679185736745E-2</v>
      </c>
      <c r="AB19" s="161">
        <v>2.9342171415928243E-2</v>
      </c>
      <c r="AC19" s="161">
        <v>5.9853831280152203E-2</v>
      </c>
      <c r="AD19" s="161">
        <v>7.0708754741359098E-2</v>
      </c>
      <c r="AE19" s="161">
        <v>5.1934773452610231E-2</v>
      </c>
      <c r="AF19" s="161">
        <v>4.9008237904246438E-2</v>
      </c>
      <c r="AG19" s="161">
        <v>6.1610983048404171E-2</v>
      </c>
      <c r="AH19" s="161">
        <v>6.2455832966846182E-2</v>
      </c>
      <c r="AI19" s="161">
        <v>6.2408529830202772E-2</v>
      </c>
      <c r="AJ19" s="161">
        <v>7.2775211075031598E-2</v>
      </c>
      <c r="AK19" s="161">
        <v>6.1595483636537711E-2</v>
      </c>
      <c r="AL19" s="161">
        <v>7.0196668526410599E-2</v>
      </c>
      <c r="AM19" s="161">
        <v>4.4788220499754602E-2</v>
      </c>
      <c r="AN19" s="161">
        <v>6.9338689202973702E-2</v>
      </c>
      <c r="AO19" s="4">
        <f>AVERAGE(AC19:AN19)</f>
        <v>6.1389601347044111E-2</v>
      </c>
      <c r="AP19" s="3">
        <v>0.18</v>
      </c>
    </row>
    <row r="20" spans="1:42">
      <c r="A20" s="503"/>
      <c r="B20" s="51" t="s">
        <v>18</v>
      </c>
      <c r="C20" s="5">
        <v>5.4866666666666672</v>
      </c>
      <c r="D20" s="134">
        <v>1.7476359338061465</v>
      </c>
      <c r="E20" s="134">
        <v>2.2479157060944606</v>
      </c>
      <c r="F20" s="134">
        <v>6.792108320314064</v>
      </c>
      <c r="G20" s="134">
        <v>0</v>
      </c>
      <c r="H20" s="5">
        <v>17.304039353478569</v>
      </c>
      <c r="I20" s="5">
        <v>22.102770794927661</v>
      </c>
      <c r="J20" s="122">
        <v>22.837867247007615</v>
      </c>
      <c r="K20" s="122">
        <v>5.0568860012209615</v>
      </c>
      <c r="L20" s="122">
        <v>3.9000505050505061</v>
      </c>
      <c r="M20" s="5">
        <v>2.8912323743105861</v>
      </c>
      <c r="N20" s="122">
        <v>5.7762558321330237</v>
      </c>
      <c r="O20" s="134">
        <v>3.1807487920039592</v>
      </c>
      <c r="P20" s="134">
        <v>6.4373704869867501</v>
      </c>
      <c r="Q20" s="134">
        <v>6.4663229884356648</v>
      </c>
      <c r="R20" s="134">
        <v>13.028668232743044</v>
      </c>
      <c r="S20" s="134">
        <v>2.6097186361476319</v>
      </c>
      <c r="T20" s="150">
        <v>5.1841349761762965</v>
      </c>
      <c r="U20" s="150">
        <v>2.4165792406272391</v>
      </c>
      <c r="V20" s="150">
        <v>5.9826696165191748</v>
      </c>
      <c r="W20" s="150">
        <v>5.8555712270803939</v>
      </c>
      <c r="X20" s="150">
        <v>7.3520955574182736</v>
      </c>
      <c r="Y20" s="150">
        <v>10.022478115593847</v>
      </c>
      <c r="Z20" s="150">
        <v>9.1001629426297015</v>
      </c>
      <c r="AA20" s="150">
        <v>5.7641959264392977</v>
      </c>
      <c r="AB20" s="150">
        <v>3.465848384030418</v>
      </c>
      <c r="AC20" s="150">
        <v>8.1644217096004397</v>
      </c>
      <c r="AD20" s="150">
        <v>3.0510827670896439</v>
      </c>
      <c r="AE20" s="150">
        <v>5.957351304793165</v>
      </c>
      <c r="AF20" s="150">
        <v>1.989972074611335</v>
      </c>
      <c r="AG20" s="150">
        <v>3.798597154857065</v>
      </c>
      <c r="AH20" s="150">
        <v>4.6982747326159853</v>
      </c>
      <c r="AI20" s="150">
        <v>7.3486043875063762</v>
      </c>
      <c r="AJ20" s="150">
        <v>6.4224123773715354</v>
      </c>
      <c r="AK20" s="150">
        <v>3.0777841738940128</v>
      </c>
      <c r="AL20" s="150">
        <v>3.0739121147715194</v>
      </c>
      <c r="AM20" s="150">
        <v>2.6065624625344683</v>
      </c>
      <c r="AN20" s="150">
        <v>4.1474551731818687</v>
      </c>
      <c r="AO20" s="5">
        <f>AVERAGE(AC20:AN20)</f>
        <v>4.5280358694022844</v>
      </c>
      <c r="AP20" s="5">
        <v>30</v>
      </c>
    </row>
    <row r="21" spans="1:42">
      <c r="A21" s="504"/>
      <c r="B21" s="51" t="s">
        <v>19</v>
      </c>
      <c r="C21" s="5">
        <v>12.620833333333332</v>
      </c>
      <c r="D21" s="134">
        <v>11.761229314420802</v>
      </c>
      <c r="E21" s="134">
        <v>2.5983333333333332</v>
      </c>
      <c r="F21" s="134">
        <v>35</v>
      </c>
      <c r="G21" s="134">
        <v>3</v>
      </c>
      <c r="H21" s="5">
        <v>56.5</v>
      </c>
      <c r="I21" s="5">
        <v>6.5</v>
      </c>
      <c r="J21" s="122">
        <v>0</v>
      </c>
      <c r="K21" s="122">
        <v>4.1385714285714288</v>
      </c>
      <c r="L21" s="122">
        <v>11.034000000000001</v>
      </c>
      <c r="M21" s="5">
        <v>6.0714285714285712</v>
      </c>
      <c r="N21" s="122">
        <v>10.018888888888888</v>
      </c>
      <c r="O21" s="134">
        <v>5.2147368421052631</v>
      </c>
      <c r="P21" s="134">
        <v>32.842454365079369</v>
      </c>
      <c r="Q21" s="134">
        <v>5.083333333333333</v>
      </c>
      <c r="R21" s="134">
        <v>292.68</v>
      </c>
      <c r="S21" s="134">
        <v>19.438333333333329</v>
      </c>
      <c r="T21" s="150">
        <v>8.3650000000000002</v>
      </c>
      <c r="U21" s="150">
        <v>5.2774999999999999</v>
      </c>
      <c r="V21" s="150">
        <v>4.833333333333333</v>
      </c>
      <c r="W21" s="150">
        <v>8.3333333333333339</v>
      </c>
      <c r="X21" s="150">
        <v>4.8483333333333336</v>
      </c>
      <c r="Y21" s="150">
        <v>28.666666666666668</v>
      </c>
      <c r="Z21" s="150">
        <v>5.516</v>
      </c>
      <c r="AA21" s="150">
        <v>7.2142857142857144</v>
      </c>
      <c r="AB21" s="150">
        <v>3.8533333333333335</v>
      </c>
      <c r="AC21" s="150">
        <v>9.7940000000000005</v>
      </c>
      <c r="AD21" s="150">
        <v>24.05</v>
      </c>
      <c r="AE21" s="150">
        <v>7.5</v>
      </c>
      <c r="AF21" s="150">
        <v>2.395151515151515</v>
      </c>
      <c r="AG21" s="150">
        <v>4.6481818181818184</v>
      </c>
      <c r="AH21" s="150">
        <v>3.8855555555555554</v>
      </c>
      <c r="AI21" s="150">
        <v>3.0833333333333335</v>
      </c>
      <c r="AJ21" s="150">
        <v>34.25</v>
      </c>
      <c r="AK21" s="150">
        <v>5.4169230769230774</v>
      </c>
      <c r="AL21" s="150">
        <v>5.0100000000000007</v>
      </c>
      <c r="AM21" s="150">
        <v>30.302500000000002</v>
      </c>
      <c r="AN21" s="150">
        <v>22.852222222222224</v>
      </c>
      <c r="AO21" s="5">
        <f>AVERAGE(AC21:AN21)</f>
        <v>12.765655626780628</v>
      </c>
      <c r="AP21" s="5">
        <v>4</v>
      </c>
    </row>
    <row r="22" spans="1:42" ht="16.5" customHeight="1">
      <c r="A22" s="14"/>
      <c r="B22" s="13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 s="13" t="s">
        <v>163</v>
      </c>
    </row>
    <row r="23" spans="1:42">
      <c r="A23" s="499" t="s">
        <v>52</v>
      </c>
      <c r="B23" s="53" t="s">
        <v>142</v>
      </c>
      <c r="C23" s="12"/>
      <c r="D23" s="12">
        <v>15</v>
      </c>
      <c r="E23" s="12">
        <v>24</v>
      </c>
      <c r="F23" s="12">
        <v>16</v>
      </c>
      <c r="G23" s="12">
        <v>3</v>
      </c>
      <c r="H23" s="12">
        <v>18</v>
      </c>
      <c r="I23" s="12"/>
      <c r="J23" s="12">
        <v>20</v>
      </c>
      <c r="K23" s="12">
        <v>8</v>
      </c>
      <c r="L23" s="12">
        <v>27</v>
      </c>
      <c r="M23" s="12">
        <v>20</v>
      </c>
      <c r="N23" s="12">
        <v>0</v>
      </c>
      <c r="O23" s="12">
        <v>0</v>
      </c>
      <c r="P23" s="12"/>
      <c r="Q23" s="12">
        <v>22</v>
      </c>
      <c r="R23" s="12">
        <v>6.25</v>
      </c>
      <c r="S23" s="12">
        <v>0</v>
      </c>
      <c r="T23" s="12">
        <v>0</v>
      </c>
      <c r="U23" s="12">
        <v>0</v>
      </c>
      <c r="V23" s="12">
        <v>33.950000000000003</v>
      </c>
      <c r="W23" s="12">
        <v>16</v>
      </c>
      <c r="X23" s="12">
        <v>10</v>
      </c>
      <c r="Y23" s="12">
        <v>17</v>
      </c>
      <c r="Z23" s="12">
        <v>5</v>
      </c>
      <c r="AA23" s="12">
        <v>0</v>
      </c>
      <c r="AB23" s="12">
        <v>10</v>
      </c>
      <c r="AC23" s="12">
        <v>8</v>
      </c>
      <c r="AD23" s="12">
        <v>0</v>
      </c>
      <c r="AE23" s="12">
        <v>10.75</v>
      </c>
      <c r="AF23" s="12">
        <v>0</v>
      </c>
      <c r="AG23" s="12">
        <v>12</v>
      </c>
      <c r="AH23" s="12">
        <v>8</v>
      </c>
      <c r="AI23" s="12">
        <v>19</v>
      </c>
      <c r="AJ23" s="12">
        <v>0</v>
      </c>
      <c r="AK23" s="12">
        <v>0</v>
      </c>
      <c r="AL23" s="12">
        <v>12</v>
      </c>
      <c r="AM23" s="12">
        <v>12</v>
      </c>
      <c r="AN23" s="12">
        <v>8</v>
      </c>
      <c r="AO23" s="12"/>
      <c r="AP23" s="12"/>
    </row>
    <row r="24" spans="1:42" customFormat="1">
      <c r="A24" s="500"/>
      <c r="B24" s="53" t="s">
        <v>143</v>
      </c>
      <c r="C24" s="12"/>
      <c r="D24" s="12">
        <v>78</v>
      </c>
      <c r="E24" s="12">
        <v>15</v>
      </c>
      <c r="F24" s="12">
        <v>0</v>
      </c>
      <c r="G24" s="12">
        <v>3</v>
      </c>
      <c r="H24" s="12">
        <v>6.17</v>
      </c>
      <c r="I24" s="12">
        <v>3</v>
      </c>
      <c r="J24" s="12">
        <v>3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  <c r="P24" s="12"/>
      <c r="Q24" s="12">
        <v>0</v>
      </c>
      <c r="R24" s="12">
        <v>0</v>
      </c>
      <c r="S24" s="12">
        <v>0</v>
      </c>
      <c r="T24" s="12">
        <v>13</v>
      </c>
      <c r="U24" s="12">
        <v>24</v>
      </c>
      <c r="V24" s="12">
        <v>3</v>
      </c>
      <c r="W24" s="12">
        <v>15</v>
      </c>
      <c r="X24" s="12">
        <v>11.5</v>
      </c>
      <c r="Y24" s="12">
        <v>0</v>
      </c>
      <c r="Z24" s="12">
        <v>0</v>
      </c>
      <c r="AA24" s="12">
        <v>0</v>
      </c>
      <c r="AB24" s="12">
        <v>2.17</v>
      </c>
      <c r="AC24" s="12">
        <v>5</v>
      </c>
      <c r="AD24" s="12">
        <v>0</v>
      </c>
      <c r="AE24" s="12">
        <v>0</v>
      </c>
      <c r="AF24" s="12">
        <v>10.5</v>
      </c>
      <c r="AG24" s="12">
        <v>2.67</v>
      </c>
      <c r="AH24" s="12">
        <v>0</v>
      </c>
      <c r="AI24" s="12">
        <v>0</v>
      </c>
      <c r="AJ24" s="12">
        <v>9</v>
      </c>
      <c r="AK24" s="12">
        <v>0</v>
      </c>
      <c r="AL24" s="12">
        <v>0</v>
      </c>
      <c r="AM24" s="12">
        <v>0</v>
      </c>
      <c r="AN24" s="12">
        <v>0</v>
      </c>
      <c r="AO24" s="12"/>
      <c r="AP24" s="12"/>
    </row>
    <row r="25" spans="1:42">
      <c r="A25" s="500"/>
      <c r="B25" s="53" t="s">
        <v>144</v>
      </c>
      <c r="C25" s="12"/>
      <c r="D25" s="12">
        <v>199</v>
      </c>
      <c r="E25" s="12">
        <v>15.59</v>
      </c>
      <c r="F25" s="12">
        <v>105</v>
      </c>
      <c r="G25" s="12">
        <v>3</v>
      </c>
      <c r="H25" s="12">
        <v>113</v>
      </c>
      <c r="I25" s="12">
        <v>1.5</v>
      </c>
      <c r="J25" s="12">
        <v>0</v>
      </c>
      <c r="K25" s="12">
        <v>28.970000000000002</v>
      </c>
      <c r="L25" s="12">
        <v>55.17</v>
      </c>
      <c r="M25" s="12">
        <v>42.5</v>
      </c>
      <c r="N25" s="12">
        <v>90.17</v>
      </c>
      <c r="O25" s="12">
        <v>99.08</v>
      </c>
      <c r="P25" s="12"/>
      <c r="Q25" s="12">
        <v>30.5</v>
      </c>
      <c r="R25" s="12">
        <v>292.68</v>
      </c>
      <c r="S25" s="12">
        <v>233.25999999999996</v>
      </c>
      <c r="T25" s="12">
        <v>66.92</v>
      </c>
      <c r="U25" s="12">
        <v>63.33</v>
      </c>
      <c r="V25" s="12">
        <v>43.5</v>
      </c>
      <c r="W25" s="12">
        <v>25</v>
      </c>
      <c r="X25" s="12">
        <v>29.090000000000003</v>
      </c>
      <c r="Y25" s="12">
        <v>86</v>
      </c>
      <c r="Z25" s="12">
        <v>27.58</v>
      </c>
      <c r="AA25" s="12">
        <v>50.5</v>
      </c>
      <c r="AB25" s="12">
        <v>23.12</v>
      </c>
      <c r="AC25" s="12">
        <v>48.97</v>
      </c>
      <c r="AD25" s="12">
        <v>240.5</v>
      </c>
      <c r="AE25" s="12">
        <v>45</v>
      </c>
      <c r="AF25" s="12">
        <v>39.519999999999996</v>
      </c>
      <c r="AG25" s="12">
        <v>51.13</v>
      </c>
      <c r="AH25" s="12">
        <v>34.97</v>
      </c>
      <c r="AI25" s="12">
        <v>18.5</v>
      </c>
      <c r="AJ25" s="12">
        <v>205.5</v>
      </c>
      <c r="AK25" s="12">
        <v>70.42</v>
      </c>
      <c r="AL25" s="12">
        <v>75.150000000000006</v>
      </c>
      <c r="AM25" s="12">
        <v>242.42000000000002</v>
      </c>
      <c r="AN25" s="12">
        <v>198</v>
      </c>
      <c r="AO25" s="12"/>
      <c r="AP25" s="12"/>
    </row>
    <row r="26" spans="1:42" ht="16.5" customHeight="1">
      <c r="A26" s="500"/>
      <c r="B26" s="53" t="s">
        <v>145</v>
      </c>
      <c r="C26" s="12"/>
      <c r="D26" s="12">
        <v>744</v>
      </c>
      <c r="E26" s="12">
        <v>672</v>
      </c>
      <c r="F26" s="12">
        <v>744</v>
      </c>
      <c r="G26" s="12">
        <v>720</v>
      </c>
      <c r="H26" s="12">
        <v>744</v>
      </c>
      <c r="I26" s="12">
        <v>720</v>
      </c>
      <c r="J26" s="12">
        <v>672</v>
      </c>
      <c r="K26" s="12">
        <v>720</v>
      </c>
      <c r="L26" s="12">
        <v>672</v>
      </c>
      <c r="M26" s="12">
        <v>684</v>
      </c>
      <c r="N26" s="12">
        <v>696</v>
      </c>
      <c r="O26" s="12">
        <v>720</v>
      </c>
      <c r="P26" s="12"/>
      <c r="Q26" s="12">
        <v>720</v>
      </c>
      <c r="R26" s="12">
        <v>660</v>
      </c>
      <c r="S26" s="12">
        <v>744</v>
      </c>
      <c r="T26" s="12">
        <v>720</v>
      </c>
      <c r="U26" s="12">
        <v>720</v>
      </c>
      <c r="V26" s="12">
        <v>720</v>
      </c>
      <c r="W26" s="12">
        <v>744</v>
      </c>
      <c r="X26" s="12">
        <v>744</v>
      </c>
      <c r="Y26" s="12">
        <v>720</v>
      </c>
      <c r="Z26" s="12">
        <v>744</v>
      </c>
      <c r="AA26" s="12">
        <v>720</v>
      </c>
      <c r="AB26" s="12">
        <v>744</v>
      </c>
      <c r="AC26" s="12">
        <v>744</v>
      </c>
      <c r="AD26" s="12">
        <v>672</v>
      </c>
      <c r="AE26" s="12">
        <v>744</v>
      </c>
      <c r="AF26" s="12">
        <v>720</v>
      </c>
      <c r="AG26" s="12">
        <v>744</v>
      </c>
      <c r="AH26" s="12">
        <v>720</v>
      </c>
      <c r="AI26" s="12">
        <v>744</v>
      </c>
      <c r="AJ26" s="12">
        <v>744</v>
      </c>
      <c r="AK26" s="12">
        <v>720</v>
      </c>
      <c r="AL26" s="12">
        <v>744</v>
      </c>
      <c r="AM26" s="12">
        <v>720</v>
      </c>
      <c r="AN26" s="12">
        <v>744</v>
      </c>
      <c r="AO26" s="12"/>
      <c r="AP26" s="12"/>
    </row>
    <row r="27" spans="1:42">
      <c r="A27" s="501"/>
      <c r="B27" s="53" t="s">
        <v>146</v>
      </c>
      <c r="C27" s="12"/>
      <c r="D27" s="172">
        <v>29.57</v>
      </c>
      <c r="E27" s="172">
        <v>13.487494236566764</v>
      </c>
      <c r="F27" s="172">
        <v>20.376324960942192</v>
      </c>
      <c r="G27" s="12">
        <v>0</v>
      </c>
      <c r="H27" s="12">
        <v>34.608078706957137</v>
      </c>
      <c r="I27" s="12">
        <v>44.205541589855322</v>
      </c>
      <c r="J27" s="119">
        <v>22.837867247007615</v>
      </c>
      <c r="K27" s="152">
        <v>35.398202008546733</v>
      </c>
      <c r="L27" s="152">
        <v>19.500252525252531</v>
      </c>
      <c r="M27" s="12">
        <v>20.238626620174102</v>
      </c>
      <c r="N27" s="152">
        <v>51.986302489197215</v>
      </c>
      <c r="O27" s="172">
        <v>60.434227048075229</v>
      </c>
      <c r="P27" s="172"/>
      <c r="Q27" s="172">
        <v>38.79793793061399</v>
      </c>
      <c r="R27" s="172">
        <v>13.028668232743044</v>
      </c>
      <c r="S27" s="172">
        <v>31.316623633771581</v>
      </c>
      <c r="T27" s="164">
        <v>41.473079809410372</v>
      </c>
      <c r="U27" s="164">
        <v>28.998950887526867</v>
      </c>
      <c r="V27" s="164">
        <v>53.844026548672574</v>
      </c>
      <c r="W27" s="164">
        <v>17.566713681241183</v>
      </c>
      <c r="X27" s="164">
        <v>44.112573344509642</v>
      </c>
      <c r="Y27" s="164">
        <v>30.067434346781543</v>
      </c>
      <c r="Z27" s="164">
        <v>45.500814713148507</v>
      </c>
      <c r="AA27" s="164">
        <v>40.349371485075082</v>
      </c>
      <c r="AB27" s="164">
        <v>20.795090304182509</v>
      </c>
      <c r="AC27" s="164">
        <v>40.822108548002198</v>
      </c>
      <c r="AD27" s="164">
        <v>30.51</v>
      </c>
      <c r="AE27" s="164">
        <v>35.744107828758992</v>
      </c>
      <c r="AF27" s="164">
        <v>32.834539231087028</v>
      </c>
      <c r="AG27" s="164">
        <v>41.784568703427716</v>
      </c>
      <c r="AH27" s="164">
        <v>42.284472593543867</v>
      </c>
      <c r="AI27" s="164">
        <v>44.091626325038256</v>
      </c>
      <c r="AJ27" s="164">
        <v>38.53</v>
      </c>
      <c r="AK27" s="164">
        <v>40.011194260622169</v>
      </c>
      <c r="AL27" s="164">
        <v>46.31</v>
      </c>
      <c r="AM27" s="164">
        <v>20.852499700275747</v>
      </c>
      <c r="AN27" s="164">
        <v>37.299999999999997</v>
      </c>
      <c r="AO27" s="12"/>
      <c r="AP27" s="12"/>
    </row>
    <row r="28" spans="1:42">
      <c r="A28" s="496" t="s">
        <v>162</v>
      </c>
      <c r="B28" s="54" t="s">
        <v>147</v>
      </c>
      <c r="C28" s="8"/>
      <c r="D28" s="8">
        <f>+D18</f>
        <v>0.60734374999999996</v>
      </c>
      <c r="E28" s="8">
        <f>+E18</f>
        <v>0.91879999999999995</v>
      </c>
      <c r="F28" s="8">
        <f>+F18</f>
        <v>0.83736559139784905</v>
      </c>
      <c r="G28" s="8">
        <f>+G18</f>
        <v>0.99583333333333302</v>
      </c>
      <c r="H28" s="8">
        <f t="shared" ref="H28:N28" si="5">+H18</f>
        <v>0.81563172043010801</v>
      </c>
      <c r="I28" s="8">
        <f t="shared" si="5"/>
        <v>0.97777777777777797</v>
      </c>
      <c r="J28" s="8">
        <f>+J18</f>
        <v>0.96577380952380998</v>
      </c>
      <c r="K28" s="8">
        <f t="shared" si="5"/>
        <v>0.94865277777777779</v>
      </c>
      <c r="L28" s="8">
        <f t="shared" si="5"/>
        <v>0.87772321428571431</v>
      </c>
      <c r="M28" s="8">
        <f>+M18</f>
        <v>0.908625730994152</v>
      </c>
      <c r="N28" s="8">
        <f t="shared" si="5"/>
        <v>0.87044540229885059</v>
      </c>
      <c r="O28" s="8">
        <f>+O18</f>
        <v>0.86238888888888876</v>
      </c>
      <c r="P28" s="8"/>
      <c r="Q28" s="8">
        <f t="shared" ref="Q28:AF28" si="6">+Q18</f>
        <v>0.92708333333333348</v>
      </c>
      <c r="R28" s="8">
        <f t="shared" si="6"/>
        <v>0.55654545454545457</v>
      </c>
      <c r="S28" s="8">
        <f t="shared" si="6"/>
        <v>0.68647849462365595</v>
      </c>
      <c r="T28" s="8">
        <f t="shared" si="6"/>
        <v>0.88900000000000001</v>
      </c>
      <c r="U28" s="8">
        <f t="shared" si="6"/>
        <v>0.87870833333333342</v>
      </c>
      <c r="V28" s="8">
        <f t="shared" si="6"/>
        <v>0.88826388888888896</v>
      </c>
      <c r="W28" s="8">
        <f t="shared" si="6"/>
        <v>0.92473118279569888</v>
      </c>
      <c r="X28" s="8">
        <f t="shared" si="6"/>
        <v>0.93200268817204301</v>
      </c>
      <c r="Y28" s="8">
        <f t="shared" si="6"/>
        <v>0.8569444444444444</v>
      </c>
      <c r="Z28" s="8">
        <f t="shared" si="6"/>
        <v>0.95620967741935492</v>
      </c>
      <c r="AA28" s="8">
        <f t="shared" si="6"/>
        <v>0.92986111111111114</v>
      </c>
      <c r="AB28" s="8">
        <f t="shared" si="6"/>
        <v>0.95256720430107533</v>
      </c>
      <c r="AC28" s="8">
        <f t="shared" si="6"/>
        <v>0.91670698924731198</v>
      </c>
      <c r="AD28" s="8">
        <f t="shared" si="6"/>
        <v>0.64211309523809501</v>
      </c>
      <c r="AE28" s="8">
        <f t="shared" si="6"/>
        <v>0.92506720430107525</v>
      </c>
      <c r="AF28" s="8">
        <f t="shared" si="6"/>
        <v>0.93052777777777773</v>
      </c>
      <c r="AG28" s="8">
        <f t="shared" ref="AG28:AM28" si="7">+AG18</f>
        <v>0.91155913978494629</v>
      </c>
      <c r="AH28" s="8">
        <f t="shared" si="7"/>
        <v>0.94031944444444437</v>
      </c>
      <c r="AI28" s="8">
        <f t="shared" si="7"/>
        <v>0.94959677419354838</v>
      </c>
      <c r="AJ28" s="8">
        <f t="shared" si="7"/>
        <v>0.71169354838709697</v>
      </c>
      <c r="AK28" s="8">
        <f t="shared" si="7"/>
        <v>0.90219444444444452</v>
      </c>
      <c r="AL28" s="8">
        <f t="shared" si="7"/>
        <v>0.88286290322580696</v>
      </c>
      <c r="AM28" s="8">
        <f t="shared" si="7"/>
        <v>0.64663888888888887</v>
      </c>
      <c r="AN28" s="8">
        <f t="shared" ref="AN28" si="8">+AN18</f>
        <v>0.72356182795698898</v>
      </c>
      <c r="AO28" s="8"/>
      <c r="AP28" s="8"/>
    </row>
    <row r="29" spans="1:42">
      <c r="A29" s="497"/>
      <c r="B29" s="54" t="s">
        <v>148</v>
      </c>
      <c r="C29" s="8"/>
      <c r="D29" s="8">
        <f>+D23/D26</f>
        <v>2.0161290322580645E-2</v>
      </c>
      <c r="E29" s="8">
        <f>+E23/E26</f>
        <v>3.5714285714285712E-2</v>
      </c>
      <c r="F29" s="8">
        <f>+F23/F26</f>
        <v>2.1505376344086023E-2</v>
      </c>
      <c r="G29" s="8">
        <f>+G23/G26</f>
        <v>4.1666666666666666E-3</v>
      </c>
      <c r="H29" s="8">
        <f t="shared" ref="H29:N29" si="9">+H23/H26</f>
        <v>2.4193548387096774E-2</v>
      </c>
      <c r="I29" s="8">
        <f t="shared" si="9"/>
        <v>0</v>
      </c>
      <c r="J29" s="8">
        <f t="shared" si="9"/>
        <v>2.976190476190476E-2</v>
      </c>
      <c r="K29" s="8">
        <f t="shared" si="9"/>
        <v>1.1111111111111112E-2</v>
      </c>
      <c r="L29" s="8">
        <f t="shared" si="9"/>
        <v>4.0178571428571432E-2</v>
      </c>
      <c r="M29" s="8">
        <f>+M23/M26</f>
        <v>2.9239766081871343E-2</v>
      </c>
      <c r="N29" s="8">
        <f t="shared" si="9"/>
        <v>0</v>
      </c>
      <c r="O29" s="8">
        <f>+O23/O26</f>
        <v>0</v>
      </c>
      <c r="P29" s="8"/>
      <c r="Q29" s="8">
        <f t="shared" ref="Q29:AF29" si="10">+Q23/Q26</f>
        <v>3.0555555555555555E-2</v>
      </c>
      <c r="R29" s="8">
        <f t="shared" si="10"/>
        <v>9.46969696969697E-3</v>
      </c>
      <c r="S29" s="8">
        <f t="shared" si="10"/>
        <v>0</v>
      </c>
      <c r="T29" s="8">
        <f t="shared" si="10"/>
        <v>0</v>
      </c>
      <c r="U29" s="8">
        <f t="shared" si="10"/>
        <v>0</v>
      </c>
      <c r="V29" s="8">
        <f t="shared" si="10"/>
        <v>4.715277777777778E-2</v>
      </c>
      <c r="W29" s="8">
        <f t="shared" si="10"/>
        <v>2.1505376344086023E-2</v>
      </c>
      <c r="X29" s="8">
        <f t="shared" si="10"/>
        <v>1.3440860215053764E-2</v>
      </c>
      <c r="Y29" s="8">
        <f t="shared" si="10"/>
        <v>2.361111111111111E-2</v>
      </c>
      <c r="Z29" s="8">
        <f t="shared" si="10"/>
        <v>6.7204301075268818E-3</v>
      </c>
      <c r="AA29" s="8">
        <f t="shared" si="10"/>
        <v>0</v>
      </c>
      <c r="AB29" s="8">
        <f t="shared" si="10"/>
        <v>1.3440860215053764E-2</v>
      </c>
      <c r="AC29" s="8">
        <f t="shared" si="10"/>
        <v>1.0752688172043012E-2</v>
      </c>
      <c r="AD29" s="8">
        <f t="shared" si="10"/>
        <v>0</v>
      </c>
      <c r="AE29" s="8">
        <f t="shared" si="10"/>
        <v>1.4448924731182795E-2</v>
      </c>
      <c r="AF29" s="8">
        <f t="shared" si="10"/>
        <v>0</v>
      </c>
      <c r="AG29" s="8">
        <f t="shared" ref="AG29:AM29" si="11">+AG23/AG26</f>
        <v>1.6129032258064516E-2</v>
      </c>
      <c r="AH29" s="8">
        <f t="shared" si="11"/>
        <v>1.1111111111111112E-2</v>
      </c>
      <c r="AI29" s="8">
        <f t="shared" si="11"/>
        <v>2.5537634408602152E-2</v>
      </c>
      <c r="AJ29" s="8">
        <f t="shared" si="11"/>
        <v>0</v>
      </c>
      <c r="AK29" s="8">
        <f t="shared" si="11"/>
        <v>0</v>
      </c>
      <c r="AL29" s="8">
        <f t="shared" si="11"/>
        <v>1.6129032258064516E-2</v>
      </c>
      <c r="AM29" s="8">
        <f t="shared" si="11"/>
        <v>1.6666666666666666E-2</v>
      </c>
      <c r="AN29" s="8">
        <f t="shared" ref="AN29" si="12">+AN23/AN26</f>
        <v>1.0752688172043012E-2</v>
      </c>
      <c r="AO29" s="8"/>
      <c r="AP29" s="8"/>
    </row>
    <row r="30" spans="1:42" ht="15.75" customHeight="1">
      <c r="A30" s="497"/>
      <c r="B30" s="54" t="s">
        <v>149</v>
      </c>
      <c r="C30" s="8"/>
      <c r="D30" s="8">
        <f>+D24/D26</f>
        <v>0.10483870967741936</v>
      </c>
      <c r="E30" s="8">
        <f>+E24/E26</f>
        <v>2.2321428571428572E-2</v>
      </c>
      <c r="F30" s="8">
        <f>+F24/F26</f>
        <v>0</v>
      </c>
      <c r="G30" s="8">
        <f>+G24/G26</f>
        <v>4.1666666666666666E-3</v>
      </c>
      <c r="H30" s="8">
        <f t="shared" ref="H30:N30" si="13">+H24/H26</f>
        <v>8.2930107526881722E-3</v>
      </c>
      <c r="I30" s="8">
        <f t="shared" si="13"/>
        <v>4.1666666666666666E-3</v>
      </c>
      <c r="J30" s="8">
        <f t="shared" si="13"/>
        <v>4.464285714285714E-3</v>
      </c>
      <c r="K30" s="8">
        <f t="shared" si="13"/>
        <v>0</v>
      </c>
      <c r="L30" s="8">
        <f t="shared" si="13"/>
        <v>0</v>
      </c>
      <c r="M30" s="8">
        <f>+M24/M26</f>
        <v>0</v>
      </c>
      <c r="N30" s="8">
        <f t="shared" si="13"/>
        <v>0</v>
      </c>
      <c r="O30" s="8">
        <f>+O24/O26</f>
        <v>0</v>
      </c>
      <c r="P30" s="8"/>
      <c r="Q30" s="8">
        <f t="shared" ref="Q30:AF30" si="14">+Q24/Q26</f>
        <v>0</v>
      </c>
      <c r="R30" s="8">
        <f t="shared" si="14"/>
        <v>0</v>
      </c>
      <c r="S30" s="8">
        <f t="shared" si="14"/>
        <v>0</v>
      </c>
      <c r="T30" s="8">
        <f t="shared" si="14"/>
        <v>1.8055555555555554E-2</v>
      </c>
      <c r="U30" s="8">
        <f t="shared" si="14"/>
        <v>3.3333333333333333E-2</v>
      </c>
      <c r="V30" s="8">
        <f t="shared" si="14"/>
        <v>4.1666666666666666E-3</v>
      </c>
      <c r="W30" s="8">
        <f t="shared" si="14"/>
        <v>2.0161290322580645E-2</v>
      </c>
      <c r="X30" s="8">
        <f t="shared" si="14"/>
        <v>1.5456989247311828E-2</v>
      </c>
      <c r="Y30" s="8">
        <f t="shared" si="14"/>
        <v>0</v>
      </c>
      <c r="Z30" s="8">
        <f t="shared" si="14"/>
        <v>0</v>
      </c>
      <c r="AA30" s="8">
        <f t="shared" si="14"/>
        <v>0</v>
      </c>
      <c r="AB30" s="8">
        <f t="shared" si="14"/>
        <v>2.9166666666666664E-3</v>
      </c>
      <c r="AC30" s="8">
        <f t="shared" si="14"/>
        <v>6.7204301075268818E-3</v>
      </c>
      <c r="AD30" s="8">
        <f t="shared" si="14"/>
        <v>0</v>
      </c>
      <c r="AE30" s="8">
        <f t="shared" si="14"/>
        <v>0</v>
      </c>
      <c r="AF30" s="8">
        <f t="shared" si="14"/>
        <v>1.4583333333333334E-2</v>
      </c>
      <c r="AG30" s="8">
        <f t="shared" ref="AG30:AM30" si="15">+AG24/AG26</f>
        <v>3.5887096774193548E-3</v>
      </c>
      <c r="AH30" s="8">
        <f t="shared" si="15"/>
        <v>0</v>
      </c>
      <c r="AI30" s="8">
        <f t="shared" si="15"/>
        <v>0</v>
      </c>
      <c r="AJ30" s="8">
        <f t="shared" si="15"/>
        <v>1.2096774193548387E-2</v>
      </c>
      <c r="AK30" s="8">
        <f t="shared" si="15"/>
        <v>0</v>
      </c>
      <c r="AL30" s="8">
        <f t="shared" si="15"/>
        <v>0</v>
      </c>
      <c r="AM30" s="8">
        <f t="shared" si="15"/>
        <v>0</v>
      </c>
      <c r="AN30" s="8">
        <f t="shared" ref="AN30" si="16">+AN24/AN26</f>
        <v>0</v>
      </c>
      <c r="AO30" s="8"/>
      <c r="AP30" s="8"/>
    </row>
    <row r="31" spans="1:42">
      <c r="A31" s="497"/>
      <c r="B31" s="54" t="s">
        <v>150</v>
      </c>
      <c r="C31" s="8"/>
      <c r="D31" s="8">
        <f>+D25/D26</f>
        <v>0.26747311827956988</v>
      </c>
      <c r="E31" s="8">
        <f>+E25/E26</f>
        <v>2.3199404761904761E-2</v>
      </c>
      <c r="F31" s="8">
        <f>+F25/F26</f>
        <v>0.14112903225806453</v>
      </c>
      <c r="G31" s="8">
        <f>+G25/G26</f>
        <v>4.1666666666666666E-3</v>
      </c>
      <c r="H31" s="8">
        <f t="shared" ref="H31:N31" si="17">+H25/H26</f>
        <v>0.15188172043010753</v>
      </c>
      <c r="I31" s="8">
        <f t="shared" si="17"/>
        <v>2.0833333333333333E-3</v>
      </c>
      <c r="J31" s="8">
        <f t="shared" si="17"/>
        <v>0</v>
      </c>
      <c r="K31" s="8">
        <f t="shared" si="17"/>
        <v>4.0236111111111111E-2</v>
      </c>
      <c r="L31" s="8">
        <f t="shared" si="17"/>
        <v>8.2098214285714288E-2</v>
      </c>
      <c r="M31" s="8">
        <f>+M25/M26</f>
        <v>6.2134502923976605E-2</v>
      </c>
      <c r="N31" s="8">
        <f t="shared" si="17"/>
        <v>0.12955459770114944</v>
      </c>
      <c r="O31" s="8">
        <f>+O25/O26</f>
        <v>0.1376111111111111</v>
      </c>
      <c r="P31" s="8"/>
      <c r="Q31" s="8">
        <f t="shared" ref="Q31:AF31" si="18">+Q25/Q26</f>
        <v>4.2361111111111113E-2</v>
      </c>
      <c r="R31" s="8">
        <f t="shared" si="18"/>
        <v>0.44345454545454549</v>
      </c>
      <c r="S31" s="8">
        <f t="shared" si="18"/>
        <v>0.31352150537634405</v>
      </c>
      <c r="T31" s="8">
        <f t="shared" si="18"/>
        <v>9.2944444444444441E-2</v>
      </c>
      <c r="U31" s="8">
        <f t="shared" si="18"/>
        <v>8.7958333333333333E-2</v>
      </c>
      <c r="V31" s="8">
        <f t="shared" si="18"/>
        <v>6.0416666666666667E-2</v>
      </c>
      <c r="W31" s="8">
        <f t="shared" si="18"/>
        <v>3.3602150537634407E-2</v>
      </c>
      <c r="X31" s="8">
        <f t="shared" si="18"/>
        <v>3.9099462365591406E-2</v>
      </c>
      <c r="Y31" s="8">
        <f t="shared" si="18"/>
        <v>0.11944444444444445</v>
      </c>
      <c r="Z31" s="8">
        <f t="shared" si="18"/>
        <v>3.7069892473118274E-2</v>
      </c>
      <c r="AA31" s="8">
        <f t="shared" si="18"/>
        <v>7.013888888888889E-2</v>
      </c>
      <c r="AB31" s="8">
        <f t="shared" si="18"/>
        <v>3.1075268817204304E-2</v>
      </c>
      <c r="AC31" s="8">
        <f t="shared" si="18"/>
        <v>6.5819892473118272E-2</v>
      </c>
      <c r="AD31" s="8">
        <f t="shared" si="18"/>
        <v>0.35788690476190477</v>
      </c>
      <c r="AE31" s="8">
        <f t="shared" si="18"/>
        <v>6.0483870967741937E-2</v>
      </c>
      <c r="AF31" s="8">
        <f t="shared" si="18"/>
        <v>5.4888888888888883E-2</v>
      </c>
      <c r="AG31" s="8">
        <f t="shared" ref="AG31:AM31" si="19">+AG25/AG26</f>
        <v>6.8723118279569895E-2</v>
      </c>
      <c r="AH31" s="8">
        <f t="shared" si="19"/>
        <v>4.8569444444444443E-2</v>
      </c>
      <c r="AI31" s="8">
        <f t="shared" si="19"/>
        <v>2.4865591397849461E-2</v>
      </c>
      <c r="AJ31" s="8">
        <f t="shared" si="19"/>
        <v>0.27620967741935482</v>
      </c>
      <c r="AK31" s="8">
        <f t="shared" si="19"/>
        <v>9.7805555555555562E-2</v>
      </c>
      <c r="AL31" s="8">
        <f t="shared" si="19"/>
        <v>0.10100806451612904</v>
      </c>
      <c r="AM31" s="8">
        <f t="shared" si="19"/>
        <v>0.33669444444444446</v>
      </c>
      <c r="AN31" s="8">
        <f t="shared" ref="AN31" si="20">+AN25/AN26</f>
        <v>0.2661290322580645</v>
      </c>
      <c r="AO31" s="8"/>
      <c r="AP31" s="8"/>
    </row>
    <row r="32" spans="1:42" ht="16.5" customHeight="1">
      <c r="A32" s="498"/>
      <c r="B32" s="54" t="s">
        <v>60</v>
      </c>
      <c r="C32" s="9"/>
      <c r="D32" s="9">
        <f>SUM(D28:D31)</f>
        <v>0.99981686827956984</v>
      </c>
      <c r="E32" s="9">
        <f>SUM(E28:E31)</f>
        <v>1.0000351190476191</v>
      </c>
      <c r="F32" s="9">
        <f>SUM(F28:F31)</f>
        <v>0.99999999999999956</v>
      </c>
      <c r="G32" s="9">
        <f>SUM(G28:G31)</f>
        <v>1.0083333333333331</v>
      </c>
      <c r="H32" s="9">
        <f>SUM(H28:H31)</f>
        <v>1.0000000000000004</v>
      </c>
      <c r="I32" s="9">
        <f t="shared" ref="I32:N32" si="21">SUM(I28:I31)</f>
        <v>0.98402777777777795</v>
      </c>
      <c r="J32" s="9">
        <f t="shared" si="21"/>
        <v>1.0000000000000004</v>
      </c>
      <c r="K32" s="9">
        <f t="shared" si="21"/>
        <v>1</v>
      </c>
      <c r="L32" s="9">
        <f t="shared" si="21"/>
        <v>1</v>
      </c>
      <c r="M32" s="9">
        <f>SUM(M28:M31)</f>
        <v>1</v>
      </c>
      <c r="N32" s="9">
        <f t="shared" si="21"/>
        <v>1</v>
      </c>
      <c r="O32" s="9">
        <f>SUM(O28:O31)</f>
        <v>0.99999999999999989</v>
      </c>
      <c r="P32" s="9"/>
      <c r="Q32" s="9">
        <f t="shared" ref="Q32:AE32" si="22">SUM(Q28:Q31)</f>
        <v>1.0000000000000002</v>
      </c>
      <c r="R32" s="9">
        <f t="shared" si="22"/>
        <v>1.009469696969697</v>
      </c>
      <c r="S32" s="9">
        <f t="shared" si="22"/>
        <v>1</v>
      </c>
      <c r="T32" s="9">
        <f t="shared" si="22"/>
        <v>1</v>
      </c>
      <c r="U32" s="9">
        <f t="shared" si="22"/>
        <v>1</v>
      </c>
      <c r="V32" s="9">
        <f t="shared" si="22"/>
        <v>1</v>
      </c>
      <c r="W32" s="9">
        <f t="shared" si="22"/>
        <v>0.99999999999999989</v>
      </c>
      <c r="X32" s="9">
        <f t="shared" si="22"/>
        <v>1</v>
      </c>
      <c r="Y32" s="9">
        <f t="shared" si="22"/>
        <v>1</v>
      </c>
      <c r="Z32" s="9">
        <f t="shared" si="22"/>
        <v>1</v>
      </c>
      <c r="AA32" s="9">
        <f t="shared" si="22"/>
        <v>1</v>
      </c>
      <c r="AB32" s="9">
        <f t="shared" si="22"/>
        <v>1</v>
      </c>
      <c r="AC32" s="9">
        <f t="shared" si="22"/>
        <v>1.0000000000000002</v>
      </c>
      <c r="AD32" s="9">
        <f t="shared" si="22"/>
        <v>0.99999999999999978</v>
      </c>
      <c r="AE32" s="9">
        <f t="shared" si="22"/>
        <v>1</v>
      </c>
      <c r="AF32" s="9">
        <f t="shared" ref="AF32:AK32" si="23">SUM(AF28:AF31)</f>
        <v>0.99999999999999989</v>
      </c>
      <c r="AG32" s="9">
        <f t="shared" si="23"/>
        <v>1</v>
      </c>
      <c r="AH32" s="9">
        <f t="shared" si="23"/>
        <v>0.99999999999999989</v>
      </c>
      <c r="AI32" s="9">
        <f t="shared" si="23"/>
        <v>1</v>
      </c>
      <c r="AJ32" s="9">
        <f t="shared" si="23"/>
        <v>1.0000000000000002</v>
      </c>
      <c r="AK32" s="9">
        <f t="shared" si="23"/>
        <v>1</v>
      </c>
      <c r="AL32" s="9">
        <f t="shared" ref="AL32" si="24">SUM(AL28:AL31)</f>
        <v>1.0000000000000004</v>
      </c>
      <c r="AM32" s="9">
        <f t="shared" ref="AM32:AN32" si="25">SUM(AM28:AM31)</f>
        <v>1</v>
      </c>
      <c r="AN32" s="9">
        <f t="shared" si="25"/>
        <v>1.0004435483870964</v>
      </c>
      <c r="AO32" s="9"/>
      <c r="AP32" s="9"/>
    </row>
    <row r="33" spans="1:42" ht="16.5" customHeight="1">
      <c r="A33" s="31" t="s">
        <v>160</v>
      </c>
      <c r="B33" s="29"/>
      <c r="C33" s="32" t="s">
        <v>167</v>
      </c>
      <c r="D33" s="237">
        <v>44197</v>
      </c>
      <c r="E33" s="237">
        <v>44228</v>
      </c>
      <c r="F33" s="237">
        <v>44256</v>
      </c>
      <c r="G33" s="237">
        <v>44287</v>
      </c>
      <c r="H33" s="237">
        <v>44317</v>
      </c>
      <c r="I33" s="237">
        <v>44348</v>
      </c>
      <c r="J33" s="237">
        <v>44378</v>
      </c>
      <c r="K33" s="237">
        <v>44409</v>
      </c>
      <c r="L33" s="237">
        <v>44440</v>
      </c>
      <c r="M33" s="237">
        <v>44470</v>
      </c>
      <c r="N33" s="237">
        <v>44501</v>
      </c>
      <c r="O33" s="237">
        <v>44531</v>
      </c>
      <c r="P33" s="237" t="s">
        <v>229</v>
      </c>
      <c r="Q33" s="237">
        <v>44562</v>
      </c>
      <c r="R33" s="237">
        <v>44593</v>
      </c>
      <c r="S33" s="237">
        <v>44621</v>
      </c>
      <c r="T33" s="237">
        <v>44652</v>
      </c>
      <c r="U33" s="237">
        <v>44682</v>
      </c>
      <c r="V33" s="237">
        <v>44713</v>
      </c>
      <c r="W33" s="237">
        <v>44743</v>
      </c>
      <c r="X33" s="237">
        <v>44774</v>
      </c>
      <c r="Y33" s="237">
        <v>44805</v>
      </c>
      <c r="Z33" s="237">
        <v>44835</v>
      </c>
      <c r="AA33" s="237">
        <v>44866</v>
      </c>
      <c r="AB33" s="237">
        <v>44896</v>
      </c>
      <c r="AC33" s="237">
        <v>44927</v>
      </c>
      <c r="AD33" s="237">
        <v>44958</v>
      </c>
      <c r="AE33" s="237">
        <v>44986</v>
      </c>
      <c r="AF33" s="237">
        <v>45017</v>
      </c>
      <c r="AG33" s="237">
        <v>45047</v>
      </c>
      <c r="AH33" s="237">
        <v>45078</v>
      </c>
      <c r="AI33" s="237">
        <v>45108</v>
      </c>
      <c r="AJ33" s="237">
        <v>45139</v>
      </c>
      <c r="AK33" s="237">
        <v>45170</v>
      </c>
      <c r="AL33" s="237">
        <v>45200</v>
      </c>
      <c r="AM33" s="237">
        <v>45231</v>
      </c>
      <c r="AN33" s="237">
        <v>45261</v>
      </c>
      <c r="AO33" s="32" t="s">
        <v>311</v>
      </c>
      <c r="AP33" s="32" t="s">
        <v>119</v>
      </c>
    </row>
    <row r="34" spans="1:42" ht="16.5" customHeight="1">
      <c r="A34" s="502" t="s">
        <v>20</v>
      </c>
      <c r="B34" s="51" t="s">
        <v>84</v>
      </c>
      <c r="C34" s="9"/>
      <c r="D34" s="174">
        <v>0.86233870967741999</v>
      </c>
      <c r="E34" s="174">
        <v>0.86070000000000002</v>
      </c>
      <c r="F34" s="174">
        <v>0.94489247311827995</v>
      </c>
      <c r="G34" s="174">
        <v>0.98263888888888895</v>
      </c>
      <c r="H34" s="140">
        <v>0.89807795698924697</v>
      </c>
      <c r="I34" s="140">
        <v>0.81968055555555597</v>
      </c>
      <c r="J34" s="123">
        <v>0.80617559523809501</v>
      </c>
      <c r="K34" s="123">
        <v>0.84652777777777777</v>
      </c>
      <c r="L34" s="123">
        <v>0.94147321428571418</v>
      </c>
      <c r="M34" s="9">
        <v>0.78508771929824561</v>
      </c>
      <c r="N34" s="123">
        <v>0.92498563218390795</v>
      </c>
      <c r="O34" s="174">
        <v>0.44711111111111118</v>
      </c>
      <c r="P34" s="174">
        <v>0.87073555446942541</v>
      </c>
      <c r="Q34" s="174">
        <v>0.93205555555555564</v>
      </c>
      <c r="R34" s="174">
        <v>0.68774242424242416</v>
      </c>
      <c r="S34" s="174">
        <v>0.86221774193548395</v>
      </c>
      <c r="T34" s="160">
        <v>0.91736111111111118</v>
      </c>
      <c r="U34" s="160">
        <v>0.86504166666666682</v>
      </c>
      <c r="V34" s="161">
        <v>0.83413888888888899</v>
      </c>
      <c r="W34" s="160">
        <v>0.8842741935483871</v>
      </c>
      <c r="X34" s="160">
        <v>0.87681451612903227</v>
      </c>
      <c r="Y34" s="160">
        <v>0.89386111111111122</v>
      </c>
      <c r="Z34" s="160">
        <v>0.94051075268817219</v>
      </c>
      <c r="AA34" s="160">
        <v>0.86365277777777782</v>
      </c>
      <c r="AB34" s="160">
        <v>0.89115591397849458</v>
      </c>
      <c r="AC34" s="160">
        <v>0.89583333333333304</v>
      </c>
      <c r="AD34" s="160">
        <v>0.79550595238095201</v>
      </c>
      <c r="AE34" s="160">
        <v>0.90895161290322579</v>
      </c>
      <c r="AF34" s="160">
        <v>0.85666666666666658</v>
      </c>
      <c r="AG34" s="160">
        <v>0.92047043010752683</v>
      </c>
      <c r="AH34" s="160">
        <v>0.86288888888888882</v>
      </c>
      <c r="AI34" s="160">
        <v>0.8998655913978495</v>
      </c>
      <c r="AJ34" s="160">
        <v>0.89829301075268797</v>
      </c>
      <c r="AK34" s="160">
        <v>0.87875000000000003</v>
      </c>
      <c r="AL34" s="160">
        <v>0.87903225806451601</v>
      </c>
      <c r="AM34" s="160">
        <v>0.93958333333333333</v>
      </c>
      <c r="AN34" s="160">
        <v>0.62197580645161299</v>
      </c>
      <c r="AO34" s="4">
        <f>AVERAGE(AC34:AN34)</f>
        <v>0.86315140702338267</v>
      </c>
      <c r="AP34" s="9">
        <v>0.85</v>
      </c>
    </row>
    <row r="35" spans="1:42" ht="16.5" customHeight="1">
      <c r="A35" s="503"/>
      <c r="B35" s="51" t="s">
        <v>141</v>
      </c>
      <c r="C35" s="9"/>
      <c r="D35" s="174">
        <v>3.2513362789018202E-2</v>
      </c>
      <c r="E35" s="174">
        <v>7.1272494607406006E-2</v>
      </c>
      <c r="F35" s="174">
        <v>7.5986456213281303E-2</v>
      </c>
      <c r="G35" s="174">
        <v>4.1793487838608801E-3</v>
      </c>
      <c r="H35" s="140">
        <v>4.48996869125746E-2</v>
      </c>
      <c r="I35" s="140">
        <v>0.105327231224315</v>
      </c>
      <c r="J35" s="123">
        <v>0.12604927064830099</v>
      </c>
      <c r="K35" s="123">
        <v>7.4421607982153568E-2</v>
      </c>
      <c r="L35" s="123">
        <v>5.3708347582507594E-2</v>
      </c>
      <c r="M35" s="9">
        <v>7.7828484224658809E-2</v>
      </c>
      <c r="N35" s="123">
        <v>9.0009627118015093E-2</v>
      </c>
      <c r="O35" s="174">
        <v>2.5088186160812903E-2</v>
      </c>
      <c r="P35" s="174">
        <v>6.8078720114506969E-2</v>
      </c>
      <c r="Q35" s="174">
        <v>1.8635539415602517E-2</v>
      </c>
      <c r="R35" s="174">
        <v>4.0285981554164157E-2</v>
      </c>
      <c r="S35" s="174">
        <v>7.7818828040967097E-2</v>
      </c>
      <c r="T35" s="161">
        <v>6.0331506552097618E-2</v>
      </c>
      <c r="U35" s="161">
        <v>8.0591642546703299E-2</v>
      </c>
      <c r="V35" s="161">
        <v>8.9891585510549696E-2</v>
      </c>
      <c r="W35" s="161">
        <v>7.6499134716631736E-2</v>
      </c>
      <c r="X35" s="161">
        <v>7.673476858736214E-2</v>
      </c>
      <c r="Y35" s="161">
        <v>7.3603313112844626E-2</v>
      </c>
      <c r="Z35" s="161">
        <v>6.3124629830918502E-2</v>
      </c>
      <c r="AA35" s="161">
        <v>8.6839859724117383E-2</v>
      </c>
      <c r="AB35" s="161">
        <v>7.2587851782124915E-2</v>
      </c>
      <c r="AC35" s="161">
        <v>5.4506777379276297E-2</v>
      </c>
      <c r="AD35" s="161">
        <v>0.102610823490158</v>
      </c>
      <c r="AE35" s="161">
        <v>8.0251172282182745E-2</v>
      </c>
      <c r="AF35" s="161">
        <v>8.9231853242580345E-2</v>
      </c>
      <c r="AG35" s="161">
        <v>0.10399764541267918</v>
      </c>
      <c r="AH35" s="161">
        <v>0.10950699028453613</v>
      </c>
      <c r="AI35" s="161">
        <v>0.12732856275803342</v>
      </c>
      <c r="AJ35" s="161">
        <v>0.131289344607253</v>
      </c>
      <c r="AK35" s="161">
        <v>0.10808383618409476</v>
      </c>
      <c r="AL35" s="161">
        <v>0.101308131949472</v>
      </c>
      <c r="AM35" s="161">
        <v>0.12027012422563776</v>
      </c>
      <c r="AN35" s="161">
        <v>0.101986821946742</v>
      </c>
      <c r="AO35" s="4">
        <f>AVERAGE(AC35:AN35)</f>
        <v>0.10253100698022048</v>
      </c>
      <c r="AP35" s="140">
        <v>0.18</v>
      </c>
    </row>
    <row r="36" spans="1:42" ht="16.5" customHeight="1">
      <c r="A36" s="503"/>
      <c r="B36" s="51" t="s">
        <v>18</v>
      </c>
      <c r="C36" s="139"/>
      <c r="D36" s="134">
        <v>2.6074904122722913</v>
      </c>
      <c r="E36" s="134">
        <v>23.252651365666217</v>
      </c>
      <c r="F36" s="134">
        <v>7.6312112454195331</v>
      </c>
      <c r="G36" s="134">
        <v>1.4784446322907863</v>
      </c>
      <c r="H36" s="139">
        <v>15.000311902187475</v>
      </c>
      <c r="I36" s="139">
        <v>5.6509974592412906</v>
      </c>
      <c r="J36" s="122">
        <v>4.2679495233573173</v>
      </c>
      <c r="K36" s="122">
        <v>6.4799957235889423</v>
      </c>
      <c r="L36" s="122">
        <v>8.4949150662562687</v>
      </c>
      <c r="M36" s="139">
        <v>4.6437662254046428</v>
      </c>
      <c r="N36" s="122">
        <v>11.589459568461386</v>
      </c>
      <c r="O36" s="134">
        <v>0.80763888888888891</v>
      </c>
      <c r="P36" s="134">
        <v>5.1539538322886358</v>
      </c>
      <c r="Q36" s="134">
        <v>2.5011875582045078</v>
      </c>
      <c r="R36" s="134">
        <v>1.6623827170227863</v>
      </c>
      <c r="S36" s="134">
        <v>4.16</v>
      </c>
      <c r="T36" s="150">
        <v>5.6927085825229256</v>
      </c>
      <c r="U36" s="150">
        <v>3.8611455944125557</v>
      </c>
      <c r="V36" s="150">
        <v>6.7483860532407416</v>
      </c>
      <c r="W36" s="150">
        <v>5.5920867477857792</v>
      </c>
      <c r="X36" s="150">
        <v>10.011585257593138</v>
      </c>
      <c r="Y36" s="150">
        <v>5.9212025316455685</v>
      </c>
      <c r="Z36" s="150">
        <v>3.680902373157243</v>
      </c>
      <c r="AA36" s="150">
        <v>5.9999588858053237</v>
      </c>
      <c r="AB36" s="150">
        <v>6.015899686073058</v>
      </c>
      <c r="AC36" s="150">
        <v>4.0365296803652964</v>
      </c>
      <c r="AD36" s="150">
        <v>4.2195149247206531</v>
      </c>
      <c r="AE36" s="150">
        <v>4.522554813962409</v>
      </c>
      <c r="AF36" s="150">
        <v>1.2109616519257105</v>
      </c>
      <c r="AG36" s="150">
        <v>5.9350589589970904</v>
      </c>
      <c r="AH36" s="150">
        <v>3.7796946068875892</v>
      </c>
      <c r="AI36" s="150">
        <v>5.6830981844335584</v>
      </c>
      <c r="AJ36" s="150">
        <v>6.7495852062588906</v>
      </c>
      <c r="AK36" s="150">
        <v>5.6987202628063969</v>
      </c>
      <c r="AL36" s="150">
        <v>6.0232289359049931</v>
      </c>
      <c r="AM36" s="150">
        <v>5.8116242170459964</v>
      </c>
      <c r="AN36" s="150">
        <v>3.9328668213212414</v>
      </c>
      <c r="AO36" s="5">
        <f>AVERAGE(AC36:AN36)</f>
        <v>4.8002865220524855</v>
      </c>
      <c r="AP36" s="5">
        <v>30</v>
      </c>
    </row>
    <row r="37" spans="1:42" ht="16.5" customHeight="1">
      <c r="A37" s="504"/>
      <c r="B37" s="51" t="s">
        <v>19</v>
      </c>
      <c r="C37" s="139"/>
      <c r="D37" s="134">
        <v>11.615</v>
      </c>
      <c r="E37" s="134">
        <v>8</v>
      </c>
      <c r="F37" s="134">
        <v>4.7142857142857144</v>
      </c>
      <c r="G37" s="134">
        <v>6.25</v>
      </c>
      <c r="H37" s="139">
        <v>32.25</v>
      </c>
      <c r="I37" s="139">
        <v>11.984545454545453</v>
      </c>
      <c r="J37" s="122">
        <v>6.515625</v>
      </c>
      <c r="K37" s="122">
        <v>4.8571428571428568</v>
      </c>
      <c r="L37" s="122">
        <v>9.2074999999999996</v>
      </c>
      <c r="M37" s="139">
        <v>8</v>
      </c>
      <c r="N37" s="122">
        <v>10.442</v>
      </c>
      <c r="O37" s="134">
        <v>39.799999999999997</v>
      </c>
      <c r="P37" s="134">
        <v>9.0346693792318788</v>
      </c>
      <c r="Q37" s="134">
        <v>10.784000000000001</v>
      </c>
      <c r="R37" s="134">
        <v>18.538181818181819</v>
      </c>
      <c r="S37" s="134">
        <v>6.23</v>
      </c>
      <c r="T37" s="150">
        <v>7.6428571428571432</v>
      </c>
      <c r="U37" s="150">
        <v>5.5130769230769232</v>
      </c>
      <c r="V37" s="150">
        <v>12.40625</v>
      </c>
      <c r="W37" s="150">
        <v>5.2144444444444442</v>
      </c>
      <c r="X37" s="150">
        <v>18.330000000000002</v>
      </c>
      <c r="Y37" s="150">
        <v>6.3025000000000002</v>
      </c>
      <c r="Z37" s="150">
        <v>2.688333333333333</v>
      </c>
      <c r="AA37" s="150">
        <v>9.0188888888888883</v>
      </c>
      <c r="AB37" s="150">
        <v>5.7475000000000005</v>
      </c>
      <c r="AC37" s="150">
        <v>6.9444444444444446</v>
      </c>
      <c r="AD37" s="150">
        <v>10.570769230769232</v>
      </c>
      <c r="AE37" s="150">
        <v>5.6449999999999996</v>
      </c>
      <c r="AF37" s="150">
        <v>1.7326732673267327</v>
      </c>
      <c r="AG37" s="150">
        <v>3.5141666666666667</v>
      </c>
      <c r="AH37" s="150">
        <v>3.4844444444444442</v>
      </c>
      <c r="AI37" s="150">
        <v>4.4333333333333336</v>
      </c>
      <c r="AJ37" s="150">
        <v>5.1284615384615382</v>
      </c>
      <c r="AK37" s="150">
        <v>4.2749999999999995</v>
      </c>
      <c r="AL37" s="150">
        <v>5.8818181818181818</v>
      </c>
      <c r="AM37" s="150">
        <v>2.3928571428571428</v>
      </c>
      <c r="AN37" s="150">
        <v>22.604166666666668</v>
      </c>
      <c r="AO37" s="5">
        <f>AVERAGE(AC37:AN37)</f>
        <v>6.3839279097323649</v>
      </c>
      <c r="AP37" s="5">
        <v>4</v>
      </c>
    </row>
    <row r="38" spans="1:42" ht="16.5" customHeight="1">
      <c r="A38" s="14"/>
      <c r="B38" s="13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 s="13" t="s">
        <v>163</v>
      </c>
    </row>
    <row r="39" spans="1:42" ht="16.5" customHeight="1">
      <c r="A39" s="499" t="s">
        <v>52</v>
      </c>
      <c r="B39" s="53" t="s">
        <v>142</v>
      </c>
      <c r="C39" s="12"/>
      <c r="D39" s="12">
        <v>9.5</v>
      </c>
      <c r="E39" s="12">
        <v>29.36</v>
      </c>
      <c r="F39" s="12">
        <v>8</v>
      </c>
      <c r="G39" s="12">
        <v>0</v>
      </c>
      <c r="H39" s="12">
        <v>8</v>
      </c>
      <c r="I39" s="12">
        <v>10</v>
      </c>
      <c r="J39" s="12">
        <v>20</v>
      </c>
      <c r="K39" s="12">
        <v>76.5</v>
      </c>
      <c r="L39" s="12">
        <v>2.5</v>
      </c>
      <c r="M39" s="12">
        <v>75</v>
      </c>
      <c r="N39" s="12">
        <v>0</v>
      </c>
      <c r="O39" s="12">
        <v>0.08</v>
      </c>
      <c r="P39" s="12"/>
      <c r="Q39" s="12">
        <v>0</v>
      </c>
      <c r="R39" s="12">
        <v>2.17</v>
      </c>
      <c r="S39" s="12">
        <v>27.75</v>
      </c>
      <c r="T39" s="12">
        <v>4</v>
      </c>
      <c r="U39" s="12">
        <v>25.5</v>
      </c>
      <c r="V39" s="12">
        <v>8</v>
      </c>
      <c r="W39" s="12">
        <v>9</v>
      </c>
      <c r="X39" s="12">
        <v>0</v>
      </c>
      <c r="Y39" s="12">
        <v>0</v>
      </c>
      <c r="Z39" s="12">
        <v>11</v>
      </c>
      <c r="AA39" s="12">
        <v>12</v>
      </c>
      <c r="AB39" s="12">
        <v>19</v>
      </c>
      <c r="AC39" s="12">
        <v>12</v>
      </c>
      <c r="AD39" s="12">
        <v>0</v>
      </c>
      <c r="AE39" s="12">
        <v>0</v>
      </c>
      <c r="AF39" s="12">
        <v>0</v>
      </c>
      <c r="AG39" s="12">
        <v>8</v>
      </c>
      <c r="AH39" s="12">
        <v>36</v>
      </c>
      <c r="AI39" s="12">
        <v>8</v>
      </c>
      <c r="AJ39" s="12">
        <v>9</v>
      </c>
      <c r="AK39" s="12">
        <v>12</v>
      </c>
      <c r="AL39" s="12">
        <v>24</v>
      </c>
      <c r="AM39" s="12">
        <v>10</v>
      </c>
      <c r="AN39" s="12">
        <v>10</v>
      </c>
      <c r="AO39" s="12"/>
      <c r="AP39" s="12"/>
    </row>
    <row r="40" spans="1:42" ht="16.5" customHeight="1">
      <c r="A40" s="500"/>
      <c r="B40" s="53" t="s">
        <v>143</v>
      </c>
      <c r="C40" s="12"/>
      <c r="D40" s="12">
        <v>0</v>
      </c>
      <c r="E40" s="12">
        <v>32.1</v>
      </c>
      <c r="F40" s="12">
        <v>0</v>
      </c>
      <c r="G40" s="12">
        <v>0</v>
      </c>
      <c r="H40" s="12">
        <v>3.33</v>
      </c>
      <c r="I40" s="12">
        <v>0</v>
      </c>
      <c r="J40" s="12">
        <v>6</v>
      </c>
      <c r="K40" s="12">
        <v>0</v>
      </c>
      <c r="L40" s="12">
        <v>0</v>
      </c>
      <c r="M40" s="12">
        <v>0</v>
      </c>
      <c r="N40" s="12">
        <v>0</v>
      </c>
      <c r="O40" s="12">
        <v>0</v>
      </c>
      <c r="P40" s="12"/>
      <c r="Q40" s="12">
        <v>0</v>
      </c>
      <c r="R40" s="12">
        <v>0</v>
      </c>
      <c r="S40" s="12">
        <v>0</v>
      </c>
      <c r="T40" s="12">
        <v>2</v>
      </c>
      <c r="U40" s="12">
        <v>0</v>
      </c>
      <c r="V40" s="12">
        <v>12.17</v>
      </c>
      <c r="W40" s="12">
        <v>30.17</v>
      </c>
      <c r="X40" s="12">
        <v>0</v>
      </c>
      <c r="Y40" s="12">
        <v>26</v>
      </c>
      <c r="Z40" s="12">
        <v>1</v>
      </c>
      <c r="AA40" s="12">
        <v>5</v>
      </c>
      <c r="AB40" s="12">
        <v>16</v>
      </c>
      <c r="AC40" s="12">
        <v>3</v>
      </c>
      <c r="AD40" s="12">
        <v>0</v>
      </c>
      <c r="AE40" s="12">
        <v>0</v>
      </c>
      <c r="AF40" s="12">
        <v>24.45</v>
      </c>
      <c r="AG40" s="12">
        <v>9</v>
      </c>
      <c r="AH40" s="12">
        <v>0</v>
      </c>
      <c r="AI40" s="12">
        <v>0</v>
      </c>
      <c r="AJ40" s="12">
        <v>0</v>
      </c>
      <c r="AK40" s="12">
        <v>24</v>
      </c>
      <c r="AL40" s="12">
        <v>1</v>
      </c>
      <c r="AM40" s="12">
        <v>0</v>
      </c>
      <c r="AN40" s="12">
        <v>0</v>
      </c>
      <c r="AO40" s="12"/>
      <c r="AP40" s="12"/>
    </row>
    <row r="41" spans="1:42" ht="16.5" customHeight="1">
      <c r="A41" s="500"/>
      <c r="B41" s="53" t="s">
        <v>144</v>
      </c>
      <c r="C41" s="12"/>
      <c r="D41" s="12">
        <v>92.92</v>
      </c>
      <c r="E41" s="12">
        <v>32.36</v>
      </c>
      <c r="F41" s="12">
        <v>33</v>
      </c>
      <c r="G41" s="12">
        <v>12.5</v>
      </c>
      <c r="H41" s="12">
        <v>64.5</v>
      </c>
      <c r="I41" s="12">
        <v>119.83</v>
      </c>
      <c r="J41" s="12">
        <v>104.25</v>
      </c>
      <c r="K41" s="12">
        <v>34</v>
      </c>
      <c r="L41" s="12">
        <v>36.83</v>
      </c>
      <c r="M41" s="12">
        <v>72</v>
      </c>
      <c r="N41" s="12">
        <v>52.21</v>
      </c>
      <c r="O41" s="12">
        <v>398</v>
      </c>
      <c r="P41" s="12"/>
      <c r="Q41" s="12">
        <v>53.92</v>
      </c>
      <c r="R41" s="12">
        <v>203.92000000000002</v>
      </c>
      <c r="S41" s="12">
        <v>74.760000000000005</v>
      </c>
      <c r="T41" s="12">
        <v>53.5</v>
      </c>
      <c r="U41" s="12">
        <v>71.67</v>
      </c>
      <c r="V41" s="12">
        <v>99.25</v>
      </c>
      <c r="W41" s="12">
        <v>46.93</v>
      </c>
      <c r="X41" s="12">
        <v>91.65</v>
      </c>
      <c r="Y41" s="12">
        <v>50.42</v>
      </c>
      <c r="Z41" s="12">
        <v>32.26</v>
      </c>
      <c r="AA41" s="12">
        <v>81.17</v>
      </c>
      <c r="AB41" s="12">
        <v>45.980000000000004</v>
      </c>
      <c r="AC41" s="12">
        <v>62.5</v>
      </c>
      <c r="AD41" s="12">
        <v>137.42000000000002</v>
      </c>
      <c r="AE41" s="12">
        <v>67.739999999999995</v>
      </c>
      <c r="AF41" s="12">
        <v>78.75</v>
      </c>
      <c r="AG41" s="12">
        <v>42.17</v>
      </c>
      <c r="AH41" s="12">
        <v>62.72</v>
      </c>
      <c r="AI41" s="12">
        <v>66.5</v>
      </c>
      <c r="AJ41" s="12">
        <v>66.67</v>
      </c>
      <c r="AK41" s="12">
        <v>51.3</v>
      </c>
      <c r="AL41" s="12">
        <v>64.7</v>
      </c>
      <c r="AM41" s="12">
        <v>33.5</v>
      </c>
      <c r="AN41" s="12">
        <v>271.25</v>
      </c>
      <c r="AO41" s="12"/>
      <c r="AP41" s="12"/>
    </row>
    <row r="42" spans="1:42" ht="16.5" customHeight="1">
      <c r="A42" s="500"/>
      <c r="B42" s="53" t="s">
        <v>145</v>
      </c>
      <c r="C42" s="12"/>
      <c r="D42" s="12">
        <v>744</v>
      </c>
      <c r="E42" s="12">
        <v>672</v>
      </c>
      <c r="F42" s="12">
        <v>744</v>
      </c>
      <c r="G42" s="2">
        <v>720</v>
      </c>
      <c r="H42" s="12">
        <v>744</v>
      </c>
      <c r="I42" s="12">
        <v>720</v>
      </c>
      <c r="J42" s="12">
        <v>672</v>
      </c>
      <c r="K42" s="12">
        <v>720</v>
      </c>
      <c r="L42" s="12">
        <v>672</v>
      </c>
      <c r="M42" s="12">
        <v>684</v>
      </c>
      <c r="N42" s="12">
        <v>696</v>
      </c>
      <c r="O42" s="12">
        <v>720</v>
      </c>
      <c r="P42" s="12"/>
      <c r="Q42" s="12">
        <v>720</v>
      </c>
      <c r="R42" s="12">
        <v>660</v>
      </c>
      <c r="S42" s="12">
        <v>744</v>
      </c>
      <c r="T42" s="12">
        <v>720</v>
      </c>
      <c r="U42" s="12">
        <v>720</v>
      </c>
      <c r="V42" s="12">
        <v>720</v>
      </c>
      <c r="W42" s="12">
        <v>744</v>
      </c>
      <c r="X42" s="12">
        <v>744</v>
      </c>
      <c r="Y42" s="12">
        <v>720</v>
      </c>
      <c r="Z42" s="12">
        <v>744</v>
      </c>
      <c r="AA42" s="12">
        <v>720</v>
      </c>
      <c r="AB42" s="12">
        <v>744</v>
      </c>
      <c r="AC42" s="12">
        <v>744</v>
      </c>
      <c r="AD42" s="12">
        <v>672</v>
      </c>
      <c r="AE42" s="12">
        <v>744</v>
      </c>
      <c r="AF42" s="12">
        <v>720</v>
      </c>
      <c r="AG42" s="12">
        <v>744</v>
      </c>
      <c r="AH42" s="12">
        <v>720</v>
      </c>
      <c r="AI42" s="12">
        <v>744</v>
      </c>
      <c r="AJ42" s="12">
        <v>744</v>
      </c>
      <c r="AK42" s="12">
        <v>720</v>
      </c>
      <c r="AL42" s="12">
        <v>744</v>
      </c>
      <c r="AM42" s="12">
        <v>720</v>
      </c>
      <c r="AN42" s="12">
        <v>744</v>
      </c>
      <c r="AO42" s="12"/>
      <c r="AP42" s="12"/>
    </row>
    <row r="43" spans="1:42" ht="16.5" customHeight="1">
      <c r="A43" s="501"/>
      <c r="B43" s="53" t="s">
        <v>146</v>
      </c>
      <c r="C43" s="12"/>
      <c r="D43" s="122">
        <v>20.85992329817833</v>
      </c>
      <c r="E43" s="134">
        <v>46.505302731332435</v>
      </c>
      <c r="F43" s="134">
        <v>53.418478717936729</v>
      </c>
      <c r="G43" s="134">
        <v>2.9568892645815725</v>
      </c>
      <c r="H43" s="12">
        <v>30.00062380437495</v>
      </c>
      <c r="I43" s="12">
        <v>62.16</v>
      </c>
      <c r="J43" s="122">
        <v>68.287192373717076</v>
      </c>
      <c r="K43" s="122">
        <v>45.359970065122596</v>
      </c>
      <c r="L43" s="12">
        <v>33.979660265025075</v>
      </c>
      <c r="M43" s="12">
        <v>41.793896028641782</v>
      </c>
      <c r="N43" s="122">
        <v>57.947297842306931</v>
      </c>
      <c r="O43" s="122">
        <v>8.0763888888888893</v>
      </c>
      <c r="P43" s="122"/>
      <c r="Q43" s="122">
        <v>12.505937791022539</v>
      </c>
      <c r="R43" s="122">
        <v>18.286209887250649</v>
      </c>
      <c r="S43" s="122">
        <v>49.92</v>
      </c>
      <c r="T43" s="164">
        <v>39.848960077660479</v>
      </c>
      <c r="U43" s="164">
        <v>50.194892727363225</v>
      </c>
      <c r="V43" s="164">
        <v>53.987088425925933</v>
      </c>
      <c r="W43" s="164">
        <v>50.328780730072012</v>
      </c>
      <c r="X43" s="164">
        <v>50.057926287965692</v>
      </c>
      <c r="Y43" s="164">
        <v>47.369620253164548</v>
      </c>
      <c r="Z43" s="164">
        <v>44.170828477886914</v>
      </c>
      <c r="AA43" s="164">
        <v>53.999629972247916</v>
      </c>
      <c r="AB43" s="164">
        <v>48.127197488584464</v>
      </c>
      <c r="AC43" s="164">
        <v>36.380000000000003</v>
      </c>
      <c r="AD43" s="164">
        <v>54.85</v>
      </c>
      <c r="AE43" s="164">
        <v>54.270657767548904</v>
      </c>
      <c r="AF43" s="164">
        <v>55.038207080023547</v>
      </c>
      <c r="AG43" s="164">
        <v>71.220707507965088</v>
      </c>
      <c r="AH43" s="164">
        <v>68.034502923976603</v>
      </c>
      <c r="AI43" s="164">
        <v>85.246472766503373</v>
      </c>
      <c r="AJ43" s="164">
        <v>87.14</v>
      </c>
      <c r="AK43" s="164">
        <v>68.384643153676762</v>
      </c>
      <c r="AL43" s="164">
        <v>66.25</v>
      </c>
      <c r="AM43" s="164">
        <v>81.362739038643952</v>
      </c>
      <c r="AN43" s="164">
        <v>47.19</v>
      </c>
      <c r="AO43" s="12"/>
      <c r="AP43" s="12"/>
    </row>
    <row r="44" spans="1:42" ht="16.5" customHeight="1">
      <c r="A44" s="496" t="s">
        <v>162</v>
      </c>
      <c r="B44" s="54" t="s">
        <v>147</v>
      </c>
      <c r="C44" s="9"/>
      <c r="D44" s="9">
        <f t="shared" ref="D44:N44" si="26">+D34</f>
        <v>0.86233870967741999</v>
      </c>
      <c r="E44" s="9">
        <f t="shared" si="26"/>
        <v>0.86070000000000002</v>
      </c>
      <c r="F44" s="9">
        <f t="shared" si="26"/>
        <v>0.94489247311827995</v>
      </c>
      <c r="G44" s="9">
        <f t="shared" si="26"/>
        <v>0.98263888888888895</v>
      </c>
      <c r="H44" s="9">
        <f t="shared" si="26"/>
        <v>0.89807795698924697</v>
      </c>
      <c r="I44" s="9">
        <f t="shared" si="26"/>
        <v>0.81968055555555597</v>
      </c>
      <c r="J44" s="9">
        <f t="shared" si="26"/>
        <v>0.80617559523809501</v>
      </c>
      <c r="K44" s="9">
        <f t="shared" si="26"/>
        <v>0.84652777777777777</v>
      </c>
      <c r="L44" s="9">
        <f t="shared" si="26"/>
        <v>0.94147321428571418</v>
      </c>
      <c r="M44" s="9">
        <f>+M34</f>
        <v>0.78508771929824561</v>
      </c>
      <c r="N44" s="9">
        <f t="shared" si="26"/>
        <v>0.92498563218390795</v>
      </c>
      <c r="O44" s="9">
        <f>+O34</f>
        <v>0.44711111111111118</v>
      </c>
      <c r="P44" s="9"/>
      <c r="Q44" s="8">
        <f t="shared" ref="Q44:AG44" si="27">+Q34</f>
        <v>0.93205555555555564</v>
      </c>
      <c r="R44" s="8">
        <f t="shared" si="27"/>
        <v>0.68774242424242416</v>
      </c>
      <c r="S44" s="9">
        <f t="shared" si="27"/>
        <v>0.86221774193548395</v>
      </c>
      <c r="T44" s="8">
        <f t="shared" si="27"/>
        <v>0.91736111111111118</v>
      </c>
      <c r="U44" s="8">
        <f t="shared" si="27"/>
        <v>0.86504166666666682</v>
      </c>
      <c r="V44" s="8">
        <f t="shared" si="27"/>
        <v>0.83413888888888899</v>
      </c>
      <c r="W44" s="8">
        <f t="shared" si="27"/>
        <v>0.8842741935483871</v>
      </c>
      <c r="X44" s="8">
        <f t="shared" si="27"/>
        <v>0.87681451612903227</v>
      </c>
      <c r="Y44" s="8">
        <f t="shared" si="27"/>
        <v>0.89386111111111122</v>
      </c>
      <c r="Z44" s="8">
        <f t="shared" si="27"/>
        <v>0.94051075268817219</v>
      </c>
      <c r="AA44" s="8">
        <f t="shared" si="27"/>
        <v>0.86365277777777782</v>
      </c>
      <c r="AB44" s="8">
        <f t="shared" si="27"/>
        <v>0.89115591397849458</v>
      </c>
      <c r="AC44" s="8">
        <f t="shared" si="27"/>
        <v>0.89583333333333304</v>
      </c>
      <c r="AD44" s="8">
        <f t="shared" si="27"/>
        <v>0.79550595238095201</v>
      </c>
      <c r="AE44" s="8">
        <f t="shared" si="27"/>
        <v>0.90895161290322579</v>
      </c>
      <c r="AF44" s="8">
        <f t="shared" si="27"/>
        <v>0.85666666666666658</v>
      </c>
      <c r="AG44" s="8">
        <f t="shared" si="27"/>
        <v>0.92047043010752683</v>
      </c>
      <c r="AH44" s="8">
        <f>+AH34</f>
        <v>0.86288888888888882</v>
      </c>
      <c r="AI44" s="8">
        <f>+AI34</f>
        <v>0.8998655913978495</v>
      </c>
      <c r="AJ44" s="8">
        <f>+AJ34</f>
        <v>0.89829301075268797</v>
      </c>
      <c r="AK44" s="8">
        <f>+AK34</f>
        <v>0.87875000000000003</v>
      </c>
      <c r="AL44" s="8">
        <f>+AL34</f>
        <v>0.87903225806451601</v>
      </c>
      <c r="AM44" s="8">
        <f t="shared" ref="AM44:AN44" si="28">+AM34</f>
        <v>0.93958333333333333</v>
      </c>
      <c r="AN44" s="8">
        <f t="shared" si="28"/>
        <v>0.62197580645161299</v>
      </c>
      <c r="AO44" s="8"/>
      <c r="AP44" s="9"/>
    </row>
    <row r="45" spans="1:42" ht="16.5" customHeight="1">
      <c r="A45" s="497"/>
      <c r="B45" s="54" t="s">
        <v>148</v>
      </c>
      <c r="C45" s="9"/>
      <c r="D45" s="9">
        <f t="shared" ref="D45:N45" si="29">+D39/D42</f>
        <v>1.2768817204301076E-2</v>
      </c>
      <c r="E45" s="9">
        <f t="shared" si="29"/>
        <v>4.3690476190476189E-2</v>
      </c>
      <c r="F45" s="9">
        <f t="shared" si="29"/>
        <v>1.0752688172043012E-2</v>
      </c>
      <c r="G45" s="9">
        <f t="shared" si="29"/>
        <v>0</v>
      </c>
      <c r="H45" s="9">
        <f t="shared" si="29"/>
        <v>1.0752688172043012E-2</v>
      </c>
      <c r="I45" s="9">
        <f t="shared" si="29"/>
        <v>1.3888888888888888E-2</v>
      </c>
      <c r="J45" s="9">
        <f t="shared" si="29"/>
        <v>2.976190476190476E-2</v>
      </c>
      <c r="K45" s="9">
        <f t="shared" si="29"/>
        <v>0.10625</v>
      </c>
      <c r="L45" s="9">
        <f t="shared" si="29"/>
        <v>3.720238095238095E-3</v>
      </c>
      <c r="M45" s="9">
        <f>+M39/M42</f>
        <v>0.10964912280701754</v>
      </c>
      <c r="N45" s="9">
        <f t="shared" si="29"/>
        <v>0</v>
      </c>
      <c r="O45" s="9">
        <f>+O39/O42</f>
        <v>1.1111111111111112E-4</v>
      </c>
      <c r="P45" s="9"/>
      <c r="Q45" s="8">
        <f t="shared" ref="Q45:AG45" si="30">+Q39/Q42</f>
        <v>0</v>
      </c>
      <c r="R45" s="8">
        <f t="shared" si="30"/>
        <v>3.287878787878788E-3</v>
      </c>
      <c r="S45" s="9">
        <f t="shared" si="30"/>
        <v>3.7298387096774195E-2</v>
      </c>
      <c r="T45" s="8">
        <f t="shared" si="30"/>
        <v>5.5555555555555558E-3</v>
      </c>
      <c r="U45" s="8">
        <f t="shared" si="30"/>
        <v>3.5416666666666666E-2</v>
      </c>
      <c r="V45" s="8">
        <f t="shared" si="30"/>
        <v>1.1111111111111112E-2</v>
      </c>
      <c r="W45" s="8">
        <f t="shared" si="30"/>
        <v>1.2096774193548387E-2</v>
      </c>
      <c r="X45" s="8">
        <f t="shared" si="30"/>
        <v>0</v>
      </c>
      <c r="Y45" s="8">
        <f t="shared" si="30"/>
        <v>0</v>
      </c>
      <c r="Z45" s="8">
        <f t="shared" si="30"/>
        <v>1.4784946236559141E-2</v>
      </c>
      <c r="AA45" s="8">
        <f t="shared" si="30"/>
        <v>1.6666666666666666E-2</v>
      </c>
      <c r="AB45" s="8">
        <f t="shared" si="30"/>
        <v>2.5537634408602152E-2</v>
      </c>
      <c r="AC45" s="8">
        <f t="shared" si="30"/>
        <v>1.6129032258064516E-2</v>
      </c>
      <c r="AD45" s="8">
        <f t="shared" si="30"/>
        <v>0</v>
      </c>
      <c r="AE45" s="8">
        <f t="shared" si="30"/>
        <v>0</v>
      </c>
      <c r="AF45" s="8">
        <f t="shared" si="30"/>
        <v>0</v>
      </c>
      <c r="AG45" s="8">
        <f t="shared" si="30"/>
        <v>1.0752688172043012E-2</v>
      </c>
      <c r="AH45" s="8">
        <f>+AH39/AH42</f>
        <v>0.05</v>
      </c>
      <c r="AI45" s="8">
        <f>+AI39/AI42</f>
        <v>1.0752688172043012E-2</v>
      </c>
      <c r="AJ45" s="8">
        <f>+AJ39/AJ42</f>
        <v>1.2096774193548387E-2</v>
      </c>
      <c r="AK45" s="8">
        <f>+AK39/AK42</f>
        <v>1.6666666666666666E-2</v>
      </c>
      <c r="AL45" s="8">
        <f>+AL39/AL42</f>
        <v>3.2258064516129031E-2</v>
      </c>
      <c r="AM45" s="8">
        <f t="shared" ref="AM45:AN45" si="31">+AM39/AM42</f>
        <v>1.3888888888888888E-2</v>
      </c>
      <c r="AN45" s="8">
        <f t="shared" si="31"/>
        <v>1.3440860215053764E-2</v>
      </c>
      <c r="AO45" s="8"/>
      <c r="AP45" s="9"/>
    </row>
    <row r="46" spans="1:42" ht="16.5" customHeight="1">
      <c r="A46" s="497"/>
      <c r="B46" s="54" t="s">
        <v>149</v>
      </c>
      <c r="C46" s="9"/>
      <c r="D46" s="9">
        <f t="shared" ref="D46:N46" si="32">+D40/D42</f>
        <v>0</v>
      </c>
      <c r="E46" s="9">
        <f t="shared" si="32"/>
        <v>4.7767857142857147E-2</v>
      </c>
      <c r="F46" s="9">
        <f t="shared" si="32"/>
        <v>0</v>
      </c>
      <c r="G46" s="9">
        <f t="shared" si="32"/>
        <v>0</v>
      </c>
      <c r="H46" s="9">
        <f t="shared" si="32"/>
        <v>4.475806451612903E-3</v>
      </c>
      <c r="I46" s="9">
        <f t="shared" si="32"/>
        <v>0</v>
      </c>
      <c r="J46" s="9">
        <f t="shared" si="32"/>
        <v>8.9285714285714281E-3</v>
      </c>
      <c r="K46" s="9">
        <f t="shared" si="32"/>
        <v>0</v>
      </c>
      <c r="L46" s="9">
        <f t="shared" si="32"/>
        <v>0</v>
      </c>
      <c r="M46" s="9">
        <f>+M40/M42</f>
        <v>0</v>
      </c>
      <c r="N46" s="9">
        <f t="shared" si="32"/>
        <v>0</v>
      </c>
      <c r="O46" s="9">
        <f>+O40/O42</f>
        <v>0</v>
      </c>
      <c r="P46" s="9"/>
      <c r="Q46" s="8">
        <f t="shared" ref="Q46:AG46" si="33">+Q40/Q42</f>
        <v>0</v>
      </c>
      <c r="R46" s="8">
        <f t="shared" si="33"/>
        <v>0</v>
      </c>
      <c r="S46" s="9">
        <f t="shared" si="33"/>
        <v>0</v>
      </c>
      <c r="T46" s="8">
        <f t="shared" si="33"/>
        <v>2.7777777777777779E-3</v>
      </c>
      <c r="U46" s="8">
        <f t="shared" si="33"/>
        <v>0</v>
      </c>
      <c r="V46" s="8">
        <f t="shared" si="33"/>
        <v>1.6902777777777777E-2</v>
      </c>
      <c r="W46" s="8">
        <f t="shared" si="33"/>
        <v>4.0551075268817204E-2</v>
      </c>
      <c r="X46" s="8">
        <f t="shared" si="33"/>
        <v>0</v>
      </c>
      <c r="Y46" s="8">
        <f t="shared" si="33"/>
        <v>3.6111111111111108E-2</v>
      </c>
      <c r="Z46" s="8">
        <f t="shared" si="33"/>
        <v>1.3440860215053765E-3</v>
      </c>
      <c r="AA46" s="8">
        <f t="shared" si="33"/>
        <v>6.9444444444444441E-3</v>
      </c>
      <c r="AB46" s="8">
        <f t="shared" si="33"/>
        <v>2.1505376344086023E-2</v>
      </c>
      <c r="AC46" s="8">
        <f t="shared" si="33"/>
        <v>4.0322580645161289E-3</v>
      </c>
      <c r="AD46" s="8">
        <f t="shared" si="33"/>
        <v>0</v>
      </c>
      <c r="AE46" s="8">
        <f t="shared" si="33"/>
        <v>0</v>
      </c>
      <c r="AF46" s="8">
        <f t="shared" si="33"/>
        <v>3.3958333333333333E-2</v>
      </c>
      <c r="AG46" s="8">
        <f t="shared" si="33"/>
        <v>1.2096774193548387E-2</v>
      </c>
      <c r="AH46" s="8">
        <f>+AH40/AH42</f>
        <v>0</v>
      </c>
      <c r="AI46" s="8">
        <f>+AI40/AI42</f>
        <v>0</v>
      </c>
      <c r="AJ46" s="8">
        <f>+AJ40/AJ42</f>
        <v>0</v>
      </c>
      <c r="AK46" s="8">
        <f>+AK40/AK42</f>
        <v>3.3333333333333333E-2</v>
      </c>
      <c r="AL46" s="8">
        <f>+AL40/AL42</f>
        <v>1.3440860215053765E-3</v>
      </c>
      <c r="AM46" s="8">
        <f t="shared" ref="AM46:AN46" si="34">+AM40/AM42</f>
        <v>0</v>
      </c>
      <c r="AN46" s="8">
        <f t="shared" si="34"/>
        <v>0</v>
      </c>
      <c r="AO46" s="8"/>
      <c r="AP46" s="9"/>
    </row>
    <row r="47" spans="1:42" ht="16.5" customHeight="1">
      <c r="A47" s="497"/>
      <c r="B47" s="54" t="s">
        <v>150</v>
      </c>
      <c r="C47" s="9"/>
      <c r="D47" s="9">
        <f t="shared" ref="D47:N47" si="35">+D41/D42</f>
        <v>0.12489247311827957</v>
      </c>
      <c r="E47" s="9">
        <f t="shared" si="35"/>
        <v>4.8154761904761902E-2</v>
      </c>
      <c r="F47" s="9">
        <f t="shared" si="35"/>
        <v>4.4354838709677422E-2</v>
      </c>
      <c r="G47" s="9">
        <f t="shared" si="35"/>
        <v>1.7361111111111112E-2</v>
      </c>
      <c r="H47" s="9">
        <f t="shared" si="35"/>
        <v>8.669354838709678E-2</v>
      </c>
      <c r="I47" s="9">
        <f t="shared" si="35"/>
        <v>0.16643055555555555</v>
      </c>
      <c r="J47" s="9">
        <f t="shared" si="35"/>
        <v>0.15513392857142858</v>
      </c>
      <c r="K47" s="9">
        <f t="shared" si="35"/>
        <v>4.7222222222222221E-2</v>
      </c>
      <c r="L47" s="9">
        <f t="shared" si="35"/>
        <v>5.4806547619047616E-2</v>
      </c>
      <c r="M47" s="9">
        <f>+M41/M42</f>
        <v>0.10526315789473684</v>
      </c>
      <c r="N47" s="9">
        <f t="shared" si="35"/>
        <v>7.5014367816091956E-2</v>
      </c>
      <c r="O47" s="9">
        <f>+O41/O42</f>
        <v>0.55277777777777781</v>
      </c>
      <c r="P47" s="9"/>
      <c r="Q47" s="8">
        <f t="shared" ref="Q47:AG47" si="36">+Q41/Q42</f>
        <v>7.4888888888888894E-2</v>
      </c>
      <c r="R47" s="8">
        <f t="shared" si="36"/>
        <v>0.30896969696969701</v>
      </c>
      <c r="S47" s="9">
        <f t="shared" si="36"/>
        <v>0.10048387096774195</v>
      </c>
      <c r="T47" s="8">
        <f t="shared" si="36"/>
        <v>7.4305555555555555E-2</v>
      </c>
      <c r="U47" s="8">
        <f t="shared" si="36"/>
        <v>9.9541666666666667E-2</v>
      </c>
      <c r="V47" s="8">
        <f t="shared" si="36"/>
        <v>0.13784722222222223</v>
      </c>
      <c r="W47" s="8">
        <f t="shared" si="36"/>
        <v>6.3077956989247314E-2</v>
      </c>
      <c r="X47" s="8">
        <f t="shared" si="36"/>
        <v>0.12318548387096775</v>
      </c>
      <c r="Y47" s="8">
        <f t="shared" si="36"/>
        <v>7.0027777777777786E-2</v>
      </c>
      <c r="Z47" s="8">
        <f t="shared" si="36"/>
        <v>4.3360215053763439E-2</v>
      </c>
      <c r="AA47" s="8">
        <f t="shared" si="36"/>
        <v>0.11273611111111112</v>
      </c>
      <c r="AB47" s="8">
        <f t="shared" si="36"/>
        <v>6.1801075268817209E-2</v>
      </c>
      <c r="AC47" s="8">
        <f t="shared" si="36"/>
        <v>8.4005376344086016E-2</v>
      </c>
      <c r="AD47" s="8">
        <f t="shared" si="36"/>
        <v>0.20449404761904763</v>
      </c>
      <c r="AE47" s="8">
        <f t="shared" si="36"/>
        <v>9.104838709677418E-2</v>
      </c>
      <c r="AF47" s="8">
        <f t="shared" si="36"/>
        <v>0.109375</v>
      </c>
      <c r="AG47" s="8">
        <f t="shared" si="36"/>
        <v>5.6680107526881726E-2</v>
      </c>
      <c r="AH47" s="8">
        <f>+AH41/AH42</f>
        <v>8.7111111111111111E-2</v>
      </c>
      <c r="AI47" s="8">
        <f>+AI41/AI42</f>
        <v>8.9381720430107531E-2</v>
      </c>
      <c r="AJ47" s="8">
        <f>+AJ41/AJ42</f>
        <v>8.9610215053763445E-2</v>
      </c>
      <c r="AK47" s="8">
        <f>+AK41/AK42</f>
        <v>7.1249999999999994E-2</v>
      </c>
      <c r="AL47" s="8">
        <f>+AL41/AL42</f>
        <v>8.6962365591397847E-2</v>
      </c>
      <c r="AM47" s="8">
        <f t="shared" ref="AM47:AN47" si="37">+AM41/AM42</f>
        <v>4.6527777777777779E-2</v>
      </c>
      <c r="AN47" s="8">
        <f t="shared" si="37"/>
        <v>0.36458333333333331</v>
      </c>
      <c r="AO47" s="8"/>
      <c r="AP47" s="9"/>
    </row>
    <row r="48" spans="1:42" ht="16.5" customHeight="1">
      <c r="A48" s="498"/>
      <c r="B48" s="54" t="s">
        <v>60</v>
      </c>
      <c r="C48" s="9"/>
      <c r="D48" s="9">
        <f t="shared" ref="D48:N48" si="38">SUM(D44:D47)</f>
        <v>1.0000000000000007</v>
      </c>
      <c r="E48" s="9">
        <f t="shared" si="38"/>
        <v>1.0003130952380952</v>
      </c>
      <c r="F48" s="9">
        <f>SUM(F44:F47)</f>
        <v>1.0000000000000004</v>
      </c>
      <c r="G48" s="9">
        <f>SUM(G44:G47)</f>
        <v>1</v>
      </c>
      <c r="H48" s="9">
        <f t="shared" si="38"/>
        <v>0.99999999999999967</v>
      </c>
      <c r="I48" s="9">
        <f t="shared" si="38"/>
        <v>1.0000000000000004</v>
      </c>
      <c r="J48" s="9">
        <f t="shared" si="38"/>
        <v>0.99999999999999978</v>
      </c>
      <c r="K48" s="9">
        <f t="shared" si="38"/>
        <v>1</v>
      </c>
      <c r="L48" s="9">
        <f t="shared" si="38"/>
        <v>0.99999999999999989</v>
      </c>
      <c r="M48" s="9">
        <f>SUM(M44:M47)</f>
        <v>1</v>
      </c>
      <c r="N48" s="9">
        <f t="shared" si="38"/>
        <v>0.99999999999999989</v>
      </c>
      <c r="O48" s="9">
        <f>SUM(O44:O47)</f>
        <v>1</v>
      </c>
      <c r="P48" s="9"/>
      <c r="Q48" s="9">
        <f t="shared" ref="Q48:AE48" si="39">SUM(Q44:Q47)</f>
        <v>1.0069444444444446</v>
      </c>
      <c r="R48" s="9">
        <f t="shared" si="39"/>
        <v>1</v>
      </c>
      <c r="S48" s="9">
        <f t="shared" si="39"/>
        <v>1.0000000000000002</v>
      </c>
      <c r="T48" s="9">
        <f t="shared" si="39"/>
        <v>1</v>
      </c>
      <c r="U48" s="9">
        <f t="shared" si="39"/>
        <v>1.0000000000000002</v>
      </c>
      <c r="V48" s="9">
        <f t="shared" si="39"/>
        <v>1</v>
      </c>
      <c r="W48" s="9">
        <f t="shared" si="39"/>
        <v>1</v>
      </c>
      <c r="X48" s="9">
        <f t="shared" si="39"/>
        <v>1</v>
      </c>
      <c r="Y48" s="9">
        <f t="shared" si="39"/>
        <v>1</v>
      </c>
      <c r="Z48" s="9">
        <f t="shared" si="39"/>
        <v>1.0000000000000002</v>
      </c>
      <c r="AA48" s="9">
        <f t="shared" si="39"/>
        <v>1</v>
      </c>
      <c r="AB48" s="9">
        <f t="shared" si="39"/>
        <v>0.99999999999999989</v>
      </c>
      <c r="AC48" s="9">
        <f t="shared" si="39"/>
        <v>0.99999999999999967</v>
      </c>
      <c r="AD48" s="9">
        <f t="shared" si="39"/>
        <v>0.99999999999999967</v>
      </c>
      <c r="AE48" s="9">
        <f t="shared" si="39"/>
        <v>1</v>
      </c>
      <c r="AF48" s="9">
        <f t="shared" ref="AF48:AK48" si="40">SUM(AF44:AF47)</f>
        <v>0.99999999999999989</v>
      </c>
      <c r="AG48" s="9">
        <f t="shared" si="40"/>
        <v>0.99999999999999989</v>
      </c>
      <c r="AH48" s="9">
        <f t="shared" si="40"/>
        <v>1</v>
      </c>
      <c r="AI48" s="9">
        <f t="shared" si="40"/>
        <v>1</v>
      </c>
      <c r="AJ48" s="9">
        <f t="shared" si="40"/>
        <v>0.99999999999999978</v>
      </c>
      <c r="AK48" s="9">
        <f t="shared" si="40"/>
        <v>1</v>
      </c>
      <c r="AL48" s="9">
        <f t="shared" ref="AL48" si="41">SUM(AL44:AL47)</f>
        <v>0.9995967741935482</v>
      </c>
      <c r="AM48" s="9">
        <f t="shared" ref="AM48:AN48" si="42">SUM(AM44:AM47)</f>
        <v>1</v>
      </c>
      <c r="AN48" s="9">
        <f t="shared" si="42"/>
        <v>1</v>
      </c>
      <c r="AO48" s="9"/>
      <c r="AP48" s="9"/>
    </row>
    <row r="49" spans="1:42" ht="16.5" customHeight="1">
      <c r="A49" s="33" t="s">
        <v>177</v>
      </c>
      <c r="B49" s="35"/>
      <c r="C49" s="32" t="s">
        <v>167</v>
      </c>
      <c r="D49" s="237">
        <v>44197</v>
      </c>
      <c r="E49" s="237">
        <v>44228</v>
      </c>
      <c r="F49" s="237">
        <v>44256</v>
      </c>
      <c r="G49" s="237">
        <v>44287</v>
      </c>
      <c r="H49" s="237">
        <v>44317</v>
      </c>
      <c r="I49" s="237">
        <v>44348</v>
      </c>
      <c r="J49" s="237">
        <v>44378</v>
      </c>
      <c r="K49" s="237">
        <v>44409</v>
      </c>
      <c r="L49" s="237">
        <v>44440</v>
      </c>
      <c r="M49" s="237">
        <v>44470</v>
      </c>
      <c r="N49" s="237">
        <v>44501</v>
      </c>
      <c r="O49" s="237">
        <v>44531</v>
      </c>
      <c r="P49" s="237" t="s">
        <v>229</v>
      </c>
      <c r="Q49" s="237">
        <v>44562</v>
      </c>
      <c r="R49" s="237">
        <v>44593</v>
      </c>
      <c r="S49" s="237">
        <v>44621</v>
      </c>
      <c r="T49" s="237">
        <v>44652</v>
      </c>
      <c r="U49" s="237">
        <v>44682</v>
      </c>
      <c r="V49" s="237">
        <v>44713</v>
      </c>
      <c r="W49" s="237">
        <v>44743</v>
      </c>
      <c r="X49" s="237">
        <v>44774</v>
      </c>
      <c r="Y49" s="237">
        <v>44805</v>
      </c>
      <c r="Z49" s="237">
        <v>44835</v>
      </c>
      <c r="AA49" s="237">
        <v>44866</v>
      </c>
      <c r="AB49" s="237">
        <v>44896</v>
      </c>
      <c r="AC49" s="237">
        <v>44927</v>
      </c>
      <c r="AD49" s="237">
        <v>44958</v>
      </c>
      <c r="AE49" s="237">
        <v>44986</v>
      </c>
      <c r="AF49" s="237">
        <v>45017</v>
      </c>
      <c r="AG49" s="237">
        <v>45047</v>
      </c>
      <c r="AH49" s="237">
        <v>45078</v>
      </c>
      <c r="AI49" s="237">
        <v>45108</v>
      </c>
      <c r="AJ49" s="237">
        <v>45139</v>
      </c>
      <c r="AK49" s="237">
        <v>45170</v>
      </c>
      <c r="AL49" s="237">
        <v>45200</v>
      </c>
      <c r="AM49" s="237">
        <v>45231</v>
      </c>
      <c r="AN49" s="237">
        <v>45261</v>
      </c>
      <c r="AO49" s="32" t="s">
        <v>311</v>
      </c>
      <c r="AP49" s="34" t="s">
        <v>119</v>
      </c>
    </row>
    <row r="50" spans="1:42">
      <c r="A50" s="502" t="s">
        <v>20</v>
      </c>
      <c r="B50" s="51" t="s">
        <v>84</v>
      </c>
      <c r="C50" s="4">
        <v>0.87167500000000009</v>
      </c>
      <c r="D50" s="4">
        <f>+AVERAGE(D18,D34)</f>
        <v>0.73484122983870992</v>
      </c>
      <c r="E50" s="4">
        <f>+AVERAGE(E18,E2)</f>
        <v>0.91879999999999995</v>
      </c>
      <c r="F50" s="4">
        <f t="shared" ref="F50:G53" si="43">+AVERAGE(F18,F34)</f>
        <v>0.8911290322580645</v>
      </c>
      <c r="G50" s="4">
        <f t="shared" si="43"/>
        <v>0.98923611111111098</v>
      </c>
      <c r="H50" s="4">
        <f t="shared" ref="H50:O50" si="44">+AVERAGE(H18,H34)</f>
        <v>0.85685483870967749</v>
      </c>
      <c r="I50" s="4">
        <f t="shared" si="44"/>
        <v>0.89872916666666702</v>
      </c>
      <c r="J50" s="4">
        <f t="shared" si="44"/>
        <v>0.88597470238095255</v>
      </c>
      <c r="K50" s="4">
        <f t="shared" si="44"/>
        <v>0.89759027777777778</v>
      </c>
      <c r="L50" s="4">
        <f t="shared" si="44"/>
        <v>0.90959821428571419</v>
      </c>
      <c r="M50" s="4">
        <f>+AVERAGE(M18,M34)</f>
        <v>0.84685672514619881</v>
      </c>
      <c r="N50" s="4">
        <f t="shared" si="44"/>
        <v>0.89771551724137932</v>
      </c>
      <c r="O50" s="4">
        <f t="shared" si="44"/>
        <v>0.65474999999999994</v>
      </c>
      <c r="P50" s="4">
        <v>0.86780093610839593</v>
      </c>
      <c r="Q50" s="4">
        <f t="shared" ref="Q50:W53" si="45">+AVERAGE(Q18,Q34)</f>
        <v>0.92956944444444456</v>
      </c>
      <c r="R50" s="4">
        <f t="shared" si="45"/>
        <v>0.62214393939393942</v>
      </c>
      <c r="S50" s="4">
        <f t="shared" si="45"/>
        <v>0.77434811827956995</v>
      </c>
      <c r="T50" s="4">
        <f t="shared" si="45"/>
        <v>0.90318055555555565</v>
      </c>
      <c r="U50" s="4">
        <f t="shared" si="45"/>
        <v>0.87187500000000018</v>
      </c>
      <c r="V50" s="4">
        <f t="shared" si="45"/>
        <v>0.86120138888888897</v>
      </c>
      <c r="W50" s="4">
        <f t="shared" si="45"/>
        <v>0.90450268817204305</v>
      </c>
      <c r="X50" s="4">
        <f t="shared" ref="X50:Y53" si="46">+AVERAGE(X18,X34)</f>
        <v>0.90440860215053764</v>
      </c>
      <c r="Y50" s="4">
        <f t="shared" si="46"/>
        <v>0.87540277777777775</v>
      </c>
      <c r="Z50" s="4">
        <f t="shared" ref="Z50:AA53" si="47">+AVERAGE(Z18,Z34)</f>
        <v>0.94836021505376356</v>
      </c>
      <c r="AA50" s="4">
        <f t="shared" si="47"/>
        <v>0.89675694444444454</v>
      </c>
      <c r="AB50" s="4">
        <f t="shared" ref="AB50:AE53" si="48">+AVERAGE(AB18,AB34)</f>
        <v>0.92186155913978496</v>
      </c>
      <c r="AC50" s="4">
        <f t="shared" si="48"/>
        <v>0.90627016129032256</v>
      </c>
      <c r="AD50" s="4">
        <f t="shared" si="48"/>
        <v>0.71880952380952357</v>
      </c>
      <c r="AE50" s="4">
        <f t="shared" ref="AE50:AJ50" si="49">+AVERAGE(AE18,AE34)</f>
        <v>0.91700940860215052</v>
      </c>
      <c r="AF50" s="4">
        <f t="shared" si="49"/>
        <v>0.89359722222222215</v>
      </c>
      <c r="AG50" s="4">
        <f t="shared" si="49"/>
        <v>0.91601478494623656</v>
      </c>
      <c r="AH50" s="4">
        <f t="shared" si="49"/>
        <v>0.90160416666666654</v>
      </c>
      <c r="AI50" s="4">
        <f t="shared" si="49"/>
        <v>0.92473118279569899</v>
      </c>
      <c r="AJ50" s="4">
        <f t="shared" si="49"/>
        <v>0.80499327956989242</v>
      </c>
      <c r="AK50" s="4">
        <f t="shared" ref="AK50:AL50" si="50">+AVERAGE(AK18,AK34)</f>
        <v>0.89047222222222233</v>
      </c>
      <c r="AL50" s="4">
        <f t="shared" si="50"/>
        <v>0.88094758064516143</v>
      </c>
      <c r="AM50" s="4">
        <f t="shared" ref="AM50:AN50" si="51">+AVERAGE(AM18,AM34)</f>
        <v>0.7931111111111111</v>
      </c>
      <c r="AN50" s="4">
        <f t="shared" si="51"/>
        <v>0.67276881720430093</v>
      </c>
      <c r="AO50" s="4">
        <f>AVERAGE(AC50:AN50)</f>
        <v>0.85169412175712578</v>
      </c>
      <c r="AP50" s="4">
        <v>0.85</v>
      </c>
    </row>
    <row r="51" spans="1:42">
      <c r="A51" s="503"/>
      <c r="B51" s="51" t="s">
        <v>141</v>
      </c>
      <c r="C51" s="4">
        <v>0.12573749999999997</v>
      </c>
      <c r="D51" s="3">
        <f>+AVERAGE(D19,D35)</f>
        <v>5.8533681394509103E-2</v>
      </c>
      <c r="E51" s="3">
        <f>+AVERAGE(E19,E3)</f>
        <v>2.1027882690582901E-2</v>
      </c>
      <c r="F51" s="3">
        <f t="shared" si="43"/>
        <v>5.4346618926016402E-2</v>
      </c>
      <c r="G51" s="3">
        <f t="shared" si="43"/>
        <v>1.3589674391930439E-2</v>
      </c>
      <c r="H51" s="3">
        <f t="shared" ref="H51:O51" si="52">+AVERAGE(H19,H35)</f>
        <v>5.0965308007279449E-2</v>
      </c>
      <c r="I51" s="3">
        <f t="shared" si="52"/>
        <v>8.4059596854952456E-2</v>
      </c>
      <c r="J51" s="3">
        <f t="shared" si="52"/>
        <v>8.0619294220150198E-2</v>
      </c>
      <c r="K51" s="3">
        <f t="shared" si="52"/>
        <v>6.3123430089891436E-2</v>
      </c>
      <c r="L51" s="3">
        <f t="shared" si="52"/>
        <v>4.3384574521339189E-2</v>
      </c>
      <c r="M51" s="3">
        <f>+AVERAGE(M19,M35)</f>
        <v>5.5196323061785638E-2</v>
      </c>
      <c r="N51" s="3">
        <f t="shared" si="52"/>
        <v>8.7909838474575619E-2</v>
      </c>
      <c r="O51" s="3">
        <f t="shared" si="52"/>
        <v>6.1209160277529456E-2</v>
      </c>
      <c r="P51" s="4">
        <v>6.0755161365913891E-2</v>
      </c>
      <c r="Q51" s="4">
        <f t="shared" si="45"/>
        <v>3.8379895498523345E-2</v>
      </c>
      <c r="R51" s="4">
        <f t="shared" si="45"/>
        <v>3.787775642112956E-2</v>
      </c>
      <c r="S51" s="4">
        <f t="shared" si="45"/>
        <v>6.9567501926043704E-2</v>
      </c>
      <c r="T51" s="4">
        <f t="shared" si="45"/>
        <v>6.2562547277900435E-2</v>
      </c>
      <c r="U51" s="4">
        <f t="shared" si="45"/>
        <v>6.3213733366170075E-2</v>
      </c>
      <c r="V51" s="4">
        <f t="shared" si="45"/>
        <v>8.7041036714834347E-2</v>
      </c>
      <c r="W51" s="4">
        <f t="shared" si="45"/>
        <v>5.1016074394101614E-2</v>
      </c>
      <c r="X51" s="4">
        <f>+AVERAGE(X19,X35)</f>
        <v>7.0175818945986082E-2</v>
      </c>
      <c r="Y51" s="4">
        <f t="shared" si="46"/>
        <v>6.116748665916262E-2</v>
      </c>
      <c r="Z51" s="4">
        <f t="shared" si="47"/>
        <v>6.3541184439192433E-2</v>
      </c>
      <c r="AA51" s="4">
        <f t="shared" si="47"/>
        <v>7.3553889148895935E-2</v>
      </c>
      <c r="AB51" s="4">
        <f t="shared" ref="AB51:AC53" si="53">+AVERAGE(AB19,AB35)</f>
        <v>5.0965011599026583E-2</v>
      </c>
      <c r="AC51" s="4">
        <f t="shared" si="53"/>
        <v>5.718030432971425E-2</v>
      </c>
      <c r="AD51" s="4">
        <f t="shared" si="48"/>
        <v>8.6659789115758556E-2</v>
      </c>
      <c r="AE51" s="4">
        <f t="shared" si="48"/>
        <v>6.6092972867396488E-2</v>
      </c>
      <c r="AF51" s="4">
        <f t="shared" ref="AF51:AG53" si="54">+AVERAGE(AF19,AF35)</f>
        <v>6.9120045573413391E-2</v>
      </c>
      <c r="AG51" s="4">
        <f t="shared" si="54"/>
        <v>8.2804314230541673E-2</v>
      </c>
      <c r="AH51" s="4">
        <f t="shared" ref="AH51:AI51" si="55">+AVERAGE(AH19,AH35)</f>
        <v>8.5981411625691159E-2</v>
      </c>
      <c r="AI51" s="4">
        <f t="shared" si="55"/>
        <v>9.4868546294118089E-2</v>
      </c>
      <c r="AJ51" s="4">
        <f t="shared" ref="AJ51:AK51" si="56">+AVERAGE(AJ19,AJ35)</f>
        <v>0.1020322778411423</v>
      </c>
      <c r="AK51" s="4">
        <f t="shared" si="56"/>
        <v>8.4839659910316237E-2</v>
      </c>
      <c r="AL51" s="4">
        <f t="shared" ref="AL51:AM51" si="57">+AVERAGE(AL19,AL35)</f>
        <v>8.5752400237941298E-2</v>
      </c>
      <c r="AM51" s="4">
        <f t="shared" si="57"/>
        <v>8.252917236269619E-2</v>
      </c>
      <c r="AN51" s="4">
        <f t="shared" ref="AN51" si="58">+AVERAGE(AN19,AN35)</f>
        <v>8.5662755574857849E-2</v>
      </c>
      <c r="AO51" s="4">
        <f>AVERAGE(AC51:AN51)</f>
        <v>8.19603041636323E-2</v>
      </c>
      <c r="AP51" s="4">
        <v>0.18</v>
      </c>
    </row>
    <row r="52" spans="1:42">
      <c r="A52" s="503"/>
      <c r="B52" s="51" t="s">
        <v>18</v>
      </c>
      <c r="C52" s="5">
        <v>5.7783333333333333</v>
      </c>
      <c r="D52" s="5">
        <f>+AVERAGE(D20,D36)</f>
        <v>2.1775631730392186</v>
      </c>
      <c r="E52" s="5">
        <f>+AVERAGE(E20,E4)</f>
        <v>2.2479157060944606</v>
      </c>
      <c r="F52" s="5">
        <f t="shared" si="43"/>
        <v>7.2116597828667981</v>
      </c>
      <c r="G52" s="5">
        <f t="shared" si="43"/>
        <v>0.73922231614539313</v>
      </c>
      <c r="H52" s="5">
        <f t="shared" ref="H52:O52" si="59">+AVERAGE(H20,H36)</f>
        <v>16.152175627833021</v>
      </c>
      <c r="I52" s="5">
        <f t="shared" si="59"/>
        <v>13.876884127084477</v>
      </c>
      <c r="J52" s="5">
        <f t="shared" si="59"/>
        <v>13.552908385182466</v>
      </c>
      <c r="K52" s="5">
        <f t="shared" si="59"/>
        <v>5.7684408624049519</v>
      </c>
      <c r="L52" s="5">
        <f t="shared" si="59"/>
        <v>6.1974827856533876</v>
      </c>
      <c r="M52" s="5">
        <f>+AVERAGE(M20,M36)</f>
        <v>3.7674992998576142</v>
      </c>
      <c r="N52" s="5">
        <f t="shared" si="59"/>
        <v>8.6828577002972054</v>
      </c>
      <c r="O52" s="5">
        <f t="shared" si="59"/>
        <v>1.9941938404464241</v>
      </c>
      <c r="P52" s="97">
        <v>5.7956621596376925</v>
      </c>
      <c r="Q52" s="97">
        <f t="shared" si="45"/>
        <v>4.4837552733200861</v>
      </c>
      <c r="R52" s="97">
        <f t="shared" si="45"/>
        <v>7.3455254748829155</v>
      </c>
      <c r="S52" s="97">
        <f t="shared" si="45"/>
        <v>3.3848593180738158</v>
      </c>
      <c r="T52" s="97">
        <f t="shared" si="45"/>
        <v>5.4384217793496106</v>
      </c>
      <c r="U52" s="97">
        <f t="shared" si="45"/>
        <v>3.1388624175198974</v>
      </c>
      <c r="V52" s="97">
        <f t="shared" si="45"/>
        <v>6.3655278348799582</v>
      </c>
      <c r="W52" s="97">
        <f t="shared" si="45"/>
        <v>5.7238289874330865</v>
      </c>
      <c r="X52" s="97">
        <f>+AVERAGE(X20,X36)</f>
        <v>8.6818404075057067</v>
      </c>
      <c r="Y52" s="97">
        <f t="shared" si="46"/>
        <v>7.9718403236197073</v>
      </c>
      <c r="Z52" s="97">
        <f t="shared" si="47"/>
        <v>6.3905326578934725</v>
      </c>
      <c r="AA52" s="97">
        <f t="shared" si="47"/>
        <v>5.8820774061223107</v>
      </c>
      <c r="AB52" s="97">
        <f t="shared" si="53"/>
        <v>4.7408740350517382</v>
      </c>
      <c r="AC52" s="97">
        <f t="shared" si="53"/>
        <v>6.100475694982868</v>
      </c>
      <c r="AD52" s="97">
        <f t="shared" si="48"/>
        <v>3.6352988459051483</v>
      </c>
      <c r="AE52" s="97">
        <f t="shared" si="48"/>
        <v>5.239953059377787</v>
      </c>
      <c r="AF52" s="97">
        <f t="shared" si="54"/>
        <v>1.6004668632685228</v>
      </c>
      <c r="AG52" s="97">
        <f t="shared" si="54"/>
        <v>4.8668280569270781</v>
      </c>
      <c r="AH52" s="97">
        <f t="shared" ref="AH52:AI52" si="60">+AVERAGE(AH20,AH36)</f>
        <v>4.2389846697517868</v>
      </c>
      <c r="AI52" s="97">
        <f t="shared" si="60"/>
        <v>6.5158512859699673</v>
      </c>
      <c r="AJ52" s="97">
        <f t="shared" ref="AJ52:AK52" si="61">+AVERAGE(AJ20,AJ36)</f>
        <v>6.5859987918152125</v>
      </c>
      <c r="AK52" s="97">
        <f t="shared" si="61"/>
        <v>4.3882522183502051</v>
      </c>
      <c r="AL52" s="97">
        <f t="shared" ref="AL52:AM52" si="62">+AVERAGE(AL20,AL36)</f>
        <v>4.5485705253382562</v>
      </c>
      <c r="AM52" s="97">
        <f t="shared" si="62"/>
        <v>4.2090933397902326</v>
      </c>
      <c r="AN52" s="97">
        <f t="shared" ref="AN52" si="63">+AVERAGE(AN20,AN36)</f>
        <v>4.0401609972515553</v>
      </c>
      <c r="AO52" s="5">
        <f>AVERAGE(AC52:AN52)</f>
        <v>4.6641611957273854</v>
      </c>
      <c r="AP52" s="97">
        <v>30</v>
      </c>
    </row>
    <row r="53" spans="1:42" customFormat="1">
      <c r="A53" s="504"/>
      <c r="B53" s="51" t="s">
        <v>19</v>
      </c>
      <c r="C53" s="5">
        <v>9.5354166666666647</v>
      </c>
      <c r="D53" s="5">
        <f>+AVERAGE(D21,D37)</f>
        <v>11.688114657210402</v>
      </c>
      <c r="E53" s="5">
        <f>+AVERAGE(E21,E5)</f>
        <v>2.5983333333333332</v>
      </c>
      <c r="F53" s="5">
        <f t="shared" si="43"/>
        <v>19.857142857142858</v>
      </c>
      <c r="G53" s="5">
        <f t="shared" si="43"/>
        <v>4.625</v>
      </c>
      <c r="H53" s="5">
        <f t="shared" ref="H53:O53" si="64">+AVERAGE(H21,H37)</f>
        <v>44.375</v>
      </c>
      <c r="I53" s="5">
        <f t="shared" si="64"/>
        <v>9.2422727272727272</v>
      </c>
      <c r="J53" s="5">
        <f t="shared" si="64"/>
        <v>3.2578125</v>
      </c>
      <c r="K53" s="5">
        <f t="shared" si="64"/>
        <v>4.4978571428571428</v>
      </c>
      <c r="L53" s="5">
        <f t="shared" si="64"/>
        <v>10.120750000000001</v>
      </c>
      <c r="M53" s="5">
        <f>+AVERAGE(M21,M37)</f>
        <v>7.0357142857142856</v>
      </c>
      <c r="N53" s="5">
        <f t="shared" si="64"/>
        <v>10.230444444444444</v>
      </c>
      <c r="O53" s="5">
        <f t="shared" si="64"/>
        <v>22.507368421052629</v>
      </c>
      <c r="P53" s="97">
        <v>20.938561872155624</v>
      </c>
      <c r="Q53" s="97">
        <f t="shared" si="45"/>
        <v>7.9336666666666673</v>
      </c>
      <c r="R53" s="97">
        <f t="shared" si="45"/>
        <v>155.60909090909092</v>
      </c>
      <c r="S53" s="97">
        <f t="shared" si="45"/>
        <v>12.834166666666665</v>
      </c>
      <c r="T53" s="97">
        <f t="shared" si="45"/>
        <v>8.0039285714285722</v>
      </c>
      <c r="U53" s="97">
        <f t="shared" si="45"/>
        <v>5.3952884615384615</v>
      </c>
      <c r="V53" s="97">
        <f t="shared" si="45"/>
        <v>8.6197916666666661</v>
      </c>
      <c r="W53" s="97">
        <f t="shared" si="45"/>
        <v>6.7738888888888891</v>
      </c>
      <c r="X53" s="97">
        <f>+AVERAGE(X21,X37)</f>
        <v>11.589166666666667</v>
      </c>
      <c r="Y53" s="97">
        <f t="shared" si="46"/>
        <v>17.484583333333333</v>
      </c>
      <c r="Z53" s="97">
        <f t="shared" si="47"/>
        <v>4.1021666666666663</v>
      </c>
      <c r="AA53" s="97">
        <f t="shared" si="47"/>
        <v>8.1165873015873018</v>
      </c>
      <c r="AB53" s="97">
        <f t="shared" si="53"/>
        <v>4.800416666666667</v>
      </c>
      <c r="AC53" s="97">
        <f t="shared" si="53"/>
        <v>8.3692222222222235</v>
      </c>
      <c r="AD53" s="97">
        <f t="shared" si="48"/>
        <v>17.310384615384617</v>
      </c>
      <c r="AE53" s="97">
        <f t="shared" si="48"/>
        <v>6.5724999999999998</v>
      </c>
      <c r="AF53" s="97">
        <f t="shared" si="54"/>
        <v>2.063912391239124</v>
      </c>
      <c r="AG53" s="97">
        <f t="shared" si="54"/>
        <v>4.0811742424242423</v>
      </c>
      <c r="AH53" s="97">
        <f t="shared" ref="AH53:AI53" si="65">+AVERAGE(AH21,AH37)</f>
        <v>3.6849999999999996</v>
      </c>
      <c r="AI53" s="97">
        <f t="shared" si="65"/>
        <v>3.7583333333333337</v>
      </c>
      <c r="AJ53" s="97">
        <f t="shared" ref="AJ53:AK53" si="66">+AVERAGE(AJ21,AJ37)</f>
        <v>19.689230769230768</v>
      </c>
      <c r="AK53" s="97">
        <f t="shared" si="66"/>
        <v>4.8459615384615384</v>
      </c>
      <c r="AL53" s="97">
        <f t="shared" ref="AL53:AM53" si="67">+AVERAGE(AL21,AL37)</f>
        <v>5.4459090909090913</v>
      </c>
      <c r="AM53" s="97">
        <f t="shared" si="67"/>
        <v>16.347678571428574</v>
      </c>
      <c r="AN53" s="97">
        <f t="shared" ref="AN53" si="68">+AVERAGE(AN21,AN37)</f>
        <v>22.728194444444448</v>
      </c>
      <c r="AO53" s="5">
        <f>AVERAGE(AC53:AN53)</f>
        <v>9.574791768256496</v>
      </c>
      <c r="AP53" s="97">
        <v>4</v>
      </c>
    </row>
    <row r="54" spans="1:42">
      <c r="A54" s="14"/>
      <c r="B54" s="13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 s="13"/>
    </row>
    <row r="55" spans="1:42">
      <c r="A55" s="499" t="s">
        <v>52</v>
      </c>
      <c r="B55" s="53" t="s">
        <v>142</v>
      </c>
      <c r="C55" s="12"/>
      <c r="D55" s="12">
        <f t="shared" ref="D55:E59" si="69">SUM(D7,D23)</f>
        <v>15</v>
      </c>
      <c r="E55" s="12">
        <f t="shared" si="69"/>
        <v>24</v>
      </c>
      <c r="F55" s="12">
        <f t="shared" ref="F55:G59" si="70">SUM(F39,F23)</f>
        <v>24</v>
      </c>
      <c r="G55" s="12">
        <f t="shared" si="70"/>
        <v>3</v>
      </c>
      <c r="H55" s="12">
        <f t="shared" ref="H55:O55" si="71">SUM(H39,H23)</f>
        <v>26</v>
      </c>
      <c r="I55" s="12">
        <f t="shared" si="71"/>
        <v>10</v>
      </c>
      <c r="J55" s="12">
        <f t="shared" si="71"/>
        <v>40</v>
      </c>
      <c r="K55" s="12">
        <f t="shared" si="71"/>
        <v>84.5</v>
      </c>
      <c r="L55" s="12">
        <f t="shared" si="71"/>
        <v>29.5</v>
      </c>
      <c r="M55" s="12">
        <f>SUM(M39,M23)</f>
        <v>95</v>
      </c>
      <c r="N55" s="12">
        <f t="shared" si="71"/>
        <v>0</v>
      </c>
      <c r="O55" s="12">
        <f t="shared" si="71"/>
        <v>0.08</v>
      </c>
      <c r="P55" s="12"/>
      <c r="Q55" s="12">
        <f t="shared" ref="Q55:W57" si="72">SUM(Q39,Q23)</f>
        <v>22</v>
      </c>
      <c r="R55" s="12">
        <f t="shared" si="72"/>
        <v>8.42</v>
      </c>
      <c r="S55" s="12">
        <f t="shared" si="72"/>
        <v>27.75</v>
      </c>
      <c r="T55" s="12">
        <f t="shared" si="72"/>
        <v>4</v>
      </c>
      <c r="U55" s="12">
        <f t="shared" si="72"/>
        <v>25.5</v>
      </c>
      <c r="V55" s="12">
        <f t="shared" si="72"/>
        <v>41.95</v>
      </c>
      <c r="W55" s="12">
        <f t="shared" si="72"/>
        <v>25</v>
      </c>
      <c r="X55" s="12">
        <f t="shared" ref="X55:Y57" si="73">SUM(X39,X23)</f>
        <v>10</v>
      </c>
      <c r="Y55" s="12">
        <f t="shared" si="73"/>
        <v>17</v>
      </c>
      <c r="Z55" s="12">
        <f t="shared" ref="Z55:AA57" si="74">SUM(Z39,Z23)</f>
        <v>16</v>
      </c>
      <c r="AA55" s="12">
        <f t="shared" si="74"/>
        <v>12</v>
      </c>
      <c r="AB55" s="12">
        <f t="shared" ref="AB55:AE57" si="75">SUM(AB39,AB23)</f>
        <v>29</v>
      </c>
      <c r="AC55" s="12">
        <f t="shared" si="75"/>
        <v>20</v>
      </c>
      <c r="AD55" s="12">
        <f t="shared" si="75"/>
        <v>0</v>
      </c>
      <c r="AE55" s="12">
        <f t="shared" ref="AE55:AJ55" si="76">SUM(AE39,AE23)</f>
        <v>10.75</v>
      </c>
      <c r="AF55" s="12">
        <f t="shared" si="76"/>
        <v>0</v>
      </c>
      <c r="AG55" s="12">
        <f t="shared" si="76"/>
        <v>20</v>
      </c>
      <c r="AH55" s="12">
        <f t="shared" si="76"/>
        <v>44</v>
      </c>
      <c r="AI55" s="12">
        <f t="shared" si="76"/>
        <v>27</v>
      </c>
      <c r="AJ55" s="12">
        <f t="shared" si="76"/>
        <v>9</v>
      </c>
      <c r="AK55" s="12">
        <f t="shared" ref="AK55:AL55" si="77">SUM(AK39,AK23)</f>
        <v>12</v>
      </c>
      <c r="AL55" s="12">
        <f t="shared" si="77"/>
        <v>36</v>
      </c>
      <c r="AM55" s="12">
        <f t="shared" ref="AM55:AN55" si="78">SUM(AM39,AM23)</f>
        <v>22</v>
      </c>
      <c r="AN55" s="12">
        <f t="shared" si="78"/>
        <v>18</v>
      </c>
      <c r="AO55" s="12"/>
      <c r="AP55" s="12"/>
    </row>
    <row r="56" spans="1:42">
      <c r="A56" s="500"/>
      <c r="B56" s="53" t="s">
        <v>143</v>
      </c>
      <c r="C56" s="12"/>
      <c r="D56" s="12">
        <f>SUM(D8,D24)</f>
        <v>78</v>
      </c>
      <c r="E56" s="12">
        <f t="shared" si="69"/>
        <v>15</v>
      </c>
      <c r="F56" s="12">
        <f t="shared" si="70"/>
        <v>0</v>
      </c>
      <c r="G56" s="12">
        <f t="shared" si="70"/>
        <v>3</v>
      </c>
      <c r="H56" s="12">
        <f t="shared" ref="H56:O56" si="79">SUM(H40,H24)</f>
        <v>9.5</v>
      </c>
      <c r="I56" s="12">
        <f t="shared" si="79"/>
        <v>3</v>
      </c>
      <c r="J56" s="12">
        <f t="shared" si="79"/>
        <v>9</v>
      </c>
      <c r="K56" s="12">
        <f t="shared" si="79"/>
        <v>0</v>
      </c>
      <c r="L56" s="12">
        <f t="shared" si="79"/>
        <v>0</v>
      </c>
      <c r="M56" s="12">
        <f>SUM(M40,M24)</f>
        <v>0</v>
      </c>
      <c r="N56" s="12">
        <f t="shared" si="79"/>
        <v>0</v>
      </c>
      <c r="O56" s="12">
        <f t="shared" si="79"/>
        <v>0</v>
      </c>
      <c r="P56" s="12"/>
      <c r="Q56" s="12">
        <f t="shared" si="72"/>
        <v>0</v>
      </c>
      <c r="R56" s="12">
        <f t="shared" si="72"/>
        <v>0</v>
      </c>
      <c r="S56" s="12">
        <f t="shared" si="72"/>
        <v>0</v>
      </c>
      <c r="T56" s="12">
        <f t="shared" si="72"/>
        <v>15</v>
      </c>
      <c r="U56" s="12">
        <f t="shared" si="72"/>
        <v>24</v>
      </c>
      <c r="V56" s="12">
        <f t="shared" si="72"/>
        <v>15.17</v>
      </c>
      <c r="W56" s="12">
        <f t="shared" si="72"/>
        <v>45.17</v>
      </c>
      <c r="X56" s="12">
        <f>SUM(X40,X24)</f>
        <v>11.5</v>
      </c>
      <c r="Y56" s="12">
        <f t="shared" si="73"/>
        <v>26</v>
      </c>
      <c r="Z56" s="12">
        <f t="shared" si="74"/>
        <v>1</v>
      </c>
      <c r="AA56" s="12">
        <f t="shared" si="74"/>
        <v>5</v>
      </c>
      <c r="AB56" s="12">
        <f>SUM(AB40,AB24)</f>
        <v>18.170000000000002</v>
      </c>
      <c r="AC56" s="12">
        <f>SUM(AC40,AC24)</f>
        <v>8</v>
      </c>
      <c r="AD56" s="12">
        <f t="shared" si="75"/>
        <v>0</v>
      </c>
      <c r="AE56" s="12">
        <f t="shared" si="75"/>
        <v>0</v>
      </c>
      <c r="AF56" s="12">
        <f t="shared" ref="AF56:AH57" si="80">SUM(AF40,AF24)</f>
        <v>34.950000000000003</v>
      </c>
      <c r="AG56" s="12">
        <f t="shared" si="80"/>
        <v>11.67</v>
      </c>
      <c r="AH56" s="12">
        <f t="shared" si="80"/>
        <v>0</v>
      </c>
      <c r="AI56" s="12">
        <f t="shared" ref="AI56:AJ56" si="81">SUM(AI40,AI24)</f>
        <v>0</v>
      </c>
      <c r="AJ56" s="12">
        <f t="shared" si="81"/>
        <v>9</v>
      </c>
      <c r="AK56" s="12">
        <f t="shared" ref="AK56:AL56" si="82">SUM(AK40,AK24)</f>
        <v>24</v>
      </c>
      <c r="AL56" s="12">
        <f t="shared" si="82"/>
        <v>1</v>
      </c>
      <c r="AM56" s="12">
        <f t="shared" ref="AM56:AN56" si="83">SUM(AM40,AM24)</f>
        <v>0</v>
      </c>
      <c r="AN56" s="12">
        <f t="shared" si="83"/>
        <v>0</v>
      </c>
      <c r="AO56" s="12"/>
      <c r="AP56" s="12"/>
    </row>
    <row r="57" spans="1:42">
      <c r="A57" s="500"/>
      <c r="B57" s="53" t="s">
        <v>144</v>
      </c>
      <c r="C57" s="12"/>
      <c r="D57" s="12">
        <f>SUM(D9,D25)</f>
        <v>199</v>
      </c>
      <c r="E57" s="12">
        <f t="shared" si="69"/>
        <v>15.59</v>
      </c>
      <c r="F57" s="12">
        <f t="shared" si="70"/>
        <v>138</v>
      </c>
      <c r="G57" s="12">
        <f>SUM(G41,G25)</f>
        <v>15.5</v>
      </c>
      <c r="H57" s="12">
        <f t="shared" ref="H57:O57" si="84">SUM(H41,H25)</f>
        <v>177.5</v>
      </c>
      <c r="I57" s="12">
        <f t="shared" si="84"/>
        <v>121.33</v>
      </c>
      <c r="J57" s="12">
        <f t="shared" si="84"/>
        <v>104.25</v>
      </c>
      <c r="K57" s="12">
        <f t="shared" si="84"/>
        <v>62.97</v>
      </c>
      <c r="L57" s="12">
        <f t="shared" si="84"/>
        <v>92</v>
      </c>
      <c r="M57" s="12">
        <f>SUM(M41,M25)</f>
        <v>114.5</v>
      </c>
      <c r="N57" s="12">
        <f t="shared" si="84"/>
        <v>142.38</v>
      </c>
      <c r="O57" s="12">
        <f t="shared" si="84"/>
        <v>497.08</v>
      </c>
      <c r="P57" s="12"/>
      <c r="Q57" s="12">
        <f t="shared" si="72"/>
        <v>84.42</v>
      </c>
      <c r="R57" s="12">
        <f t="shared" si="72"/>
        <v>496.6</v>
      </c>
      <c r="S57" s="12">
        <f t="shared" si="72"/>
        <v>308.02</v>
      </c>
      <c r="T57" s="12">
        <f t="shared" si="72"/>
        <v>120.42</v>
      </c>
      <c r="U57" s="12">
        <f t="shared" si="72"/>
        <v>135</v>
      </c>
      <c r="V57" s="12">
        <f t="shared" si="72"/>
        <v>142.75</v>
      </c>
      <c r="W57" s="12">
        <f t="shared" si="72"/>
        <v>71.930000000000007</v>
      </c>
      <c r="X57" s="12">
        <f>SUM(X41,X25)</f>
        <v>120.74000000000001</v>
      </c>
      <c r="Y57" s="12">
        <f t="shared" si="73"/>
        <v>136.42000000000002</v>
      </c>
      <c r="Z57" s="12">
        <f t="shared" si="74"/>
        <v>59.839999999999996</v>
      </c>
      <c r="AA57" s="12">
        <f t="shared" si="74"/>
        <v>131.67000000000002</v>
      </c>
      <c r="AB57" s="12">
        <f>SUM(AB41,AB25)</f>
        <v>69.100000000000009</v>
      </c>
      <c r="AC57" s="12">
        <f>SUM(AC41,AC25)</f>
        <v>111.47</v>
      </c>
      <c r="AD57" s="12">
        <f t="shared" si="75"/>
        <v>377.92</v>
      </c>
      <c r="AE57" s="12">
        <f t="shared" si="75"/>
        <v>112.74</v>
      </c>
      <c r="AF57" s="12">
        <f t="shared" si="80"/>
        <v>118.27</v>
      </c>
      <c r="AG57" s="12">
        <f t="shared" si="80"/>
        <v>93.300000000000011</v>
      </c>
      <c r="AH57" s="12">
        <f t="shared" si="80"/>
        <v>97.69</v>
      </c>
      <c r="AI57" s="12">
        <f t="shared" ref="AI57:AJ57" si="85">SUM(AI41,AI25)</f>
        <v>85</v>
      </c>
      <c r="AJ57" s="12">
        <f t="shared" si="85"/>
        <v>272.17</v>
      </c>
      <c r="AK57" s="12">
        <f t="shared" ref="AK57:AL57" si="86">SUM(AK41,AK25)</f>
        <v>121.72</v>
      </c>
      <c r="AL57" s="12">
        <f t="shared" si="86"/>
        <v>139.85000000000002</v>
      </c>
      <c r="AM57" s="12">
        <f t="shared" ref="AM57:AN57" si="87">SUM(AM41,AM25)</f>
        <v>275.92</v>
      </c>
      <c r="AN57" s="12">
        <f t="shared" si="87"/>
        <v>469.25</v>
      </c>
      <c r="AO57" s="12"/>
      <c r="AP57" s="12"/>
    </row>
    <row r="58" spans="1:42" ht="15.75" customHeight="1">
      <c r="A58" s="500"/>
      <c r="B58" s="53" t="s">
        <v>145</v>
      </c>
      <c r="C58" s="12"/>
      <c r="D58" s="12">
        <f>SUM(D10,D26)</f>
        <v>744</v>
      </c>
      <c r="E58" s="12">
        <f t="shared" si="69"/>
        <v>672</v>
      </c>
      <c r="F58" s="12">
        <f t="shared" si="70"/>
        <v>1488</v>
      </c>
      <c r="G58" s="12">
        <f>SUM(G43,G26)</f>
        <v>722.9568892645816</v>
      </c>
      <c r="H58" s="12">
        <f t="shared" ref="H58:O58" si="88">SUM(H43,H26)</f>
        <v>774.00062380437498</v>
      </c>
      <c r="I58" s="12">
        <f t="shared" si="88"/>
        <v>782.16</v>
      </c>
      <c r="J58" s="12">
        <f t="shared" si="88"/>
        <v>740.28719237371706</v>
      </c>
      <c r="K58" s="12">
        <f t="shared" si="88"/>
        <v>765.35997006512264</v>
      </c>
      <c r="L58" s="12">
        <f t="shared" si="88"/>
        <v>705.97966026502513</v>
      </c>
      <c r="M58" s="12">
        <f>SUM(M43,M26)</f>
        <v>725.79389602864183</v>
      </c>
      <c r="N58" s="12">
        <f t="shared" si="88"/>
        <v>753.94729784230697</v>
      </c>
      <c r="O58" s="12">
        <f t="shared" si="88"/>
        <v>728.07638888888891</v>
      </c>
      <c r="P58" s="12"/>
      <c r="Q58" s="12">
        <f t="shared" ref="Q58:AE58" si="89">SUM(Q43,Q26)</f>
        <v>732.50593779102257</v>
      </c>
      <c r="R58" s="12">
        <f t="shared" si="89"/>
        <v>678.28620988725061</v>
      </c>
      <c r="S58" s="12">
        <f t="shared" si="89"/>
        <v>793.92</v>
      </c>
      <c r="T58" s="12">
        <f t="shared" si="89"/>
        <v>759.84896007766042</v>
      </c>
      <c r="U58" s="12">
        <f t="shared" si="89"/>
        <v>770.19489272736325</v>
      </c>
      <c r="V58" s="12">
        <f t="shared" si="89"/>
        <v>773.98708842592589</v>
      </c>
      <c r="W58" s="12">
        <f t="shared" si="89"/>
        <v>794.32878073007203</v>
      </c>
      <c r="X58" s="12">
        <f t="shared" si="89"/>
        <v>794.05792628796564</v>
      </c>
      <c r="Y58" s="12">
        <f t="shared" si="89"/>
        <v>767.3696202531645</v>
      </c>
      <c r="Z58" s="12">
        <f t="shared" si="89"/>
        <v>788.17082847788697</v>
      </c>
      <c r="AA58" s="12">
        <f t="shared" si="89"/>
        <v>773.99962997224793</v>
      </c>
      <c r="AB58" s="12">
        <f t="shared" si="89"/>
        <v>792.12719748858444</v>
      </c>
      <c r="AC58" s="12">
        <f t="shared" si="89"/>
        <v>780.38</v>
      </c>
      <c r="AD58" s="12">
        <f t="shared" si="89"/>
        <v>726.85</v>
      </c>
      <c r="AE58" s="12">
        <f t="shared" si="89"/>
        <v>798.27065776754887</v>
      </c>
      <c r="AF58" s="12">
        <f t="shared" ref="AF58:AK58" si="90">SUM(AF43,AF26)</f>
        <v>775.03820708002354</v>
      </c>
      <c r="AG58" s="12">
        <f t="shared" si="90"/>
        <v>815.22070750796513</v>
      </c>
      <c r="AH58" s="12">
        <f t="shared" si="90"/>
        <v>788.03450292397656</v>
      </c>
      <c r="AI58" s="12">
        <f t="shared" si="90"/>
        <v>829.24647276650342</v>
      </c>
      <c r="AJ58" s="12">
        <f t="shared" si="90"/>
        <v>831.14</v>
      </c>
      <c r="AK58" s="12">
        <f t="shared" si="90"/>
        <v>788.38464315367673</v>
      </c>
      <c r="AL58" s="12">
        <f t="shared" ref="AL58:AM58" si="91">SUM(AL43,AL26)</f>
        <v>810.25</v>
      </c>
      <c r="AM58" s="12">
        <f t="shared" si="91"/>
        <v>801.36273903864389</v>
      </c>
      <c r="AN58" s="12">
        <f t="shared" ref="AN58" si="92">SUM(AN43,AN26)</f>
        <v>791.19</v>
      </c>
      <c r="AO58" s="12"/>
      <c r="AP58" s="12"/>
    </row>
    <row r="59" spans="1:42">
      <c r="A59" s="501"/>
      <c r="B59" s="53" t="s">
        <v>146</v>
      </c>
      <c r="C59" s="12"/>
      <c r="D59" s="12">
        <f>SUM(D11,D27)</f>
        <v>29.57</v>
      </c>
      <c r="E59" s="12">
        <f t="shared" si="69"/>
        <v>13.487494236566764</v>
      </c>
      <c r="F59" s="12">
        <f t="shared" si="70"/>
        <v>73.794803678878921</v>
      </c>
      <c r="G59" s="12">
        <f t="shared" si="70"/>
        <v>2.9568892645815725</v>
      </c>
      <c r="H59" s="12">
        <f t="shared" ref="H59:O59" si="93">SUM(H43,H27)</f>
        <v>64.608702511332083</v>
      </c>
      <c r="I59" s="12">
        <f t="shared" si="93"/>
        <v>106.36554158985533</v>
      </c>
      <c r="J59" s="12">
        <f t="shared" si="93"/>
        <v>91.125059620724699</v>
      </c>
      <c r="K59" s="12">
        <f t="shared" si="93"/>
        <v>80.758172073669328</v>
      </c>
      <c r="L59" s="12">
        <f t="shared" si="93"/>
        <v>53.479912790277609</v>
      </c>
      <c r="M59" s="12">
        <f>SUM(M43,M27)</f>
        <v>62.032522648815885</v>
      </c>
      <c r="N59" s="12">
        <f t="shared" si="93"/>
        <v>109.93360033150415</v>
      </c>
      <c r="O59" s="12">
        <f t="shared" si="93"/>
        <v>68.510615936964115</v>
      </c>
      <c r="P59" s="12"/>
      <c r="Q59" s="12">
        <f t="shared" ref="Q59:AE59" si="94">SUM(Q43,Q27)</f>
        <v>51.30387572163653</v>
      </c>
      <c r="R59" s="12">
        <f t="shared" si="94"/>
        <v>31.314878119993693</v>
      </c>
      <c r="S59" s="12">
        <f t="shared" si="94"/>
        <v>81.236623633771586</v>
      </c>
      <c r="T59" s="12">
        <f t="shared" si="94"/>
        <v>81.322039887070844</v>
      </c>
      <c r="U59" s="12">
        <f t="shared" si="94"/>
        <v>79.193843614890085</v>
      </c>
      <c r="V59" s="12">
        <f t="shared" si="94"/>
        <v>107.83111497459851</v>
      </c>
      <c r="W59" s="12">
        <f t="shared" si="94"/>
        <v>67.895494411313194</v>
      </c>
      <c r="X59" s="12">
        <f t="shared" si="94"/>
        <v>94.170499632475327</v>
      </c>
      <c r="Y59" s="12">
        <f t="shared" si="94"/>
        <v>77.437054599946094</v>
      </c>
      <c r="Z59" s="12">
        <f t="shared" si="94"/>
        <v>89.671643191035429</v>
      </c>
      <c r="AA59" s="12">
        <f t="shared" si="94"/>
        <v>94.349001457322998</v>
      </c>
      <c r="AB59" s="12">
        <f t="shared" si="94"/>
        <v>68.92228779276698</v>
      </c>
      <c r="AC59" s="12">
        <f t="shared" si="94"/>
        <v>77.202108548002201</v>
      </c>
      <c r="AD59" s="12">
        <f t="shared" si="94"/>
        <v>85.36</v>
      </c>
      <c r="AE59" s="12">
        <f t="shared" si="94"/>
        <v>90.014765596307896</v>
      </c>
      <c r="AF59" s="12">
        <f t="shared" ref="AF59:AK59" si="95">SUM(AF43,AF27)</f>
        <v>87.872746311110575</v>
      </c>
      <c r="AG59" s="12">
        <f t="shared" si="95"/>
        <v>113.00527621139281</v>
      </c>
      <c r="AH59" s="12">
        <f t="shared" si="95"/>
        <v>110.31897551752047</v>
      </c>
      <c r="AI59" s="12">
        <f t="shared" si="95"/>
        <v>129.33809909154164</v>
      </c>
      <c r="AJ59" s="12">
        <f t="shared" si="95"/>
        <v>125.67</v>
      </c>
      <c r="AK59" s="12">
        <f t="shared" si="95"/>
        <v>108.39583741429894</v>
      </c>
      <c r="AL59" s="12">
        <f t="shared" ref="AL59:AM59" si="96">SUM(AL43,AL27)</f>
        <v>112.56</v>
      </c>
      <c r="AM59" s="12">
        <f t="shared" si="96"/>
        <v>102.21523873891969</v>
      </c>
      <c r="AN59" s="12">
        <f t="shared" ref="AN59" si="97">SUM(AN43,AN27)</f>
        <v>84.49</v>
      </c>
      <c r="AO59" s="12"/>
      <c r="AP59" s="12"/>
    </row>
    <row r="60" spans="1:42">
      <c r="A60" s="496" t="s">
        <v>162</v>
      </c>
      <c r="B60" s="54" t="s">
        <v>147</v>
      </c>
      <c r="C60" s="8"/>
      <c r="D60" s="8">
        <f>D50</f>
        <v>0.73484122983870992</v>
      </c>
      <c r="E60" s="8">
        <f>E50</f>
        <v>0.91879999999999995</v>
      </c>
      <c r="F60" s="8">
        <f>F50</f>
        <v>0.8911290322580645</v>
      </c>
      <c r="G60" s="8">
        <f>G50</f>
        <v>0.98923611111111098</v>
      </c>
      <c r="H60" s="8">
        <f t="shared" ref="H60:O60" si="98">H50</f>
        <v>0.85685483870967749</v>
      </c>
      <c r="I60" s="8">
        <f t="shared" si="98"/>
        <v>0.89872916666666702</v>
      </c>
      <c r="J60" s="8">
        <f t="shared" si="98"/>
        <v>0.88597470238095255</v>
      </c>
      <c r="K60" s="8">
        <f t="shared" si="98"/>
        <v>0.89759027777777778</v>
      </c>
      <c r="L60" s="8">
        <f t="shared" si="98"/>
        <v>0.90959821428571419</v>
      </c>
      <c r="M60" s="8">
        <f>M50</f>
        <v>0.84685672514619881</v>
      </c>
      <c r="N60" s="8">
        <f t="shared" si="98"/>
        <v>0.89771551724137932</v>
      </c>
      <c r="O60" s="8">
        <f t="shared" si="98"/>
        <v>0.65474999999999994</v>
      </c>
      <c r="P60" s="8"/>
      <c r="Q60" s="8">
        <f t="shared" ref="Q60:AE60" si="99">Q50</f>
        <v>0.92956944444444456</v>
      </c>
      <c r="R60" s="8">
        <f t="shared" si="99"/>
        <v>0.62214393939393942</v>
      </c>
      <c r="S60" s="8">
        <f t="shared" si="99"/>
        <v>0.77434811827956995</v>
      </c>
      <c r="T60" s="8">
        <f t="shared" si="99"/>
        <v>0.90318055555555565</v>
      </c>
      <c r="U60" s="8">
        <f t="shared" si="99"/>
        <v>0.87187500000000018</v>
      </c>
      <c r="V60" s="8">
        <f t="shared" si="99"/>
        <v>0.86120138888888897</v>
      </c>
      <c r="W60" s="8">
        <f t="shared" si="99"/>
        <v>0.90450268817204305</v>
      </c>
      <c r="X60" s="8">
        <f t="shared" si="99"/>
        <v>0.90440860215053764</v>
      </c>
      <c r="Y60" s="8">
        <f t="shared" si="99"/>
        <v>0.87540277777777775</v>
      </c>
      <c r="Z60" s="8">
        <f t="shared" si="99"/>
        <v>0.94836021505376356</v>
      </c>
      <c r="AA60" s="8">
        <f t="shared" si="99"/>
        <v>0.89675694444444454</v>
      </c>
      <c r="AB60" s="8">
        <f t="shared" si="99"/>
        <v>0.92186155913978496</v>
      </c>
      <c r="AC60" s="8">
        <f t="shared" si="99"/>
        <v>0.90627016129032256</v>
      </c>
      <c r="AD60" s="8">
        <f t="shared" si="99"/>
        <v>0.71880952380952357</v>
      </c>
      <c r="AE60" s="8">
        <f t="shared" si="99"/>
        <v>0.91700940860215052</v>
      </c>
      <c r="AF60" s="8">
        <f t="shared" ref="AF60:AK60" si="100">AF50</f>
        <v>0.89359722222222215</v>
      </c>
      <c r="AG60" s="8">
        <f t="shared" si="100"/>
        <v>0.91601478494623656</v>
      </c>
      <c r="AH60" s="8">
        <f t="shared" si="100"/>
        <v>0.90160416666666654</v>
      </c>
      <c r="AI60" s="8">
        <f t="shared" si="100"/>
        <v>0.92473118279569899</v>
      </c>
      <c r="AJ60" s="8">
        <f t="shared" si="100"/>
        <v>0.80499327956989242</v>
      </c>
      <c r="AK60" s="8">
        <f t="shared" si="100"/>
        <v>0.89047222222222233</v>
      </c>
      <c r="AL60" s="8">
        <f t="shared" ref="AL60:AM60" si="101">AL50</f>
        <v>0.88094758064516143</v>
      </c>
      <c r="AM60" s="8">
        <f t="shared" si="101"/>
        <v>0.7931111111111111</v>
      </c>
      <c r="AN60" s="8">
        <f t="shared" ref="AN60" si="102">AN50</f>
        <v>0.67276881720430093</v>
      </c>
      <c r="AO60" s="8"/>
      <c r="AP60" s="8"/>
    </row>
    <row r="61" spans="1:42" ht="16.5" customHeight="1">
      <c r="A61" s="497"/>
      <c r="B61" s="54" t="s">
        <v>148</v>
      </c>
      <c r="C61" s="8"/>
      <c r="D61" s="8">
        <f t="shared" ref="D61:E63" si="103">+D56/SUM(D$56:D$58)</f>
        <v>7.6395690499510283E-2</v>
      </c>
      <c r="E61" s="8">
        <f t="shared" si="103"/>
        <v>2.1349577990008396E-2</v>
      </c>
      <c r="F61" s="8">
        <f t="shared" ref="F61:G63" si="104">+F56/SUM(F$56:F$58)</f>
        <v>0</v>
      </c>
      <c r="G61" s="8">
        <f t="shared" si="104"/>
        <v>4.0460882398376087E-3</v>
      </c>
      <c r="H61" s="8">
        <f t="shared" ref="H61:O61" si="105">+H56/SUM(H$56:H$58)</f>
        <v>9.8855294832085952E-3</v>
      </c>
      <c r="I61" s="8">
        <f t="shared" si="105"/>
        <v>3.309468389061104E-3</v>
      </c>
      <c r="J61" s="8">
        <f t="shared" si="105"/>
        <v>1.054435598168919E-2</v>
      </c>
      <c r="K61" s="8">
        <f t="shared" si="105"/>
        <v>0</v>
      </c>
      <c r="L61" s="8">
        <f t="shared" si="105"/>
        <v>0</v>
      </c>
      <c r="M61" s="8">
        <f>+M56/SUM(M$56:M$58)</f>
        <v>0</v>
      </c>
      <c r="N61" s="8">
        <f t="shared" si="105"/>
        <v>0</v>
      </c>
      <c r="O61" s="8">
        <f t="shared" si="105"/>
        <v>0</v>
      </c>
      <c r="P61" s="8"/>
      <c r="Q61" s="8">
        <f t="shared" ref="Q61:W63" si="106">+Q56/SUM(Q$56:Q$58)</f>
        <v>0</v>
      </c>
      <c r="R61" s="8">
        <f t="shared" si="106"/>
        <v>0</v>
      </c>
      <c r="S61" s="8">
        <f t="shared" si="106"/>
        <v>0</v>
      </c>
      <c r="T61" s="8">
        <f t="shared" si="106"/>
        <v>1.6754741501033184E-2</v>
      </c>
      <c r="U61" s="8">
        <f t="shared" si="106"/>
        <v>2.5828811789478791E-2</v>
      </c>
      <c r="V61" s="8">
        <f t="shared" si="106"/>
        <v>1.6278446841329945E-2</v>
      </c>
      <c r="W61" s="8">
        <f t="shared" si="106"/>
        <v>4.9559549747614902E-2</v>
      </c>
      <c r="X61" s="8">
        <f t="shared" ref="X61:Y63" si="107">+X56/SUM(X$56:X$58)</f>
        <v>1.241501213986838E-2</v>
      </c>
      <c r="Y61" s="8">
        <f t="shared" si="107"/>
        <v>2.7963314962497304E-2</v>
      </c>
      <c r="Z61" s="8">
        <f t="shared" ref="Z61:AA63" si="108">+Z56/SUM(Z$56:Z$58)</f>
        <v>1.1778412788831063E-3</v>
      </c>
      <c r="AA61" s="8">
        <f t="shared" si="108"/>
        <v>5.4904652965668474E-3</v>
      </c>
      <c r="AB61" s="8">
        <f t="shared" ref="AB61:AE63" si="109">+AB56/SUM(AB$56:AB$58)</f>
        <v>2.0661880719987022E-2</v>
      </c>
      <c r="AC61" s="8">
        <f t="shared" si="109"/>
        <v>8.8903706173251093E-3</v>
      </c>
      <c r="AD61" s="8">
        <f t="shared" si="109"/>
        <v>0</v>
      </c>
      <c r="AE61" s="8">
        <f t="shared" ref="AE61:AJ61" si="110">+AE56/SUM(AE$56:AE$58)</f>
        <v>0</v>
      </c>
      <c r="AF61" s="8">
        <f t="shared" si="110"/>
        <v>3.7651161857152345E-2</v>
      </c>
      <c r="AG61" s="8">
        <f t="shared" si="110"/>
        <v>1.2682153715292745E-2</v>
      </c>
      <c r="AH61" s="8">
        <f t="shared" si="110"/>
        <v>0</v>
      </c>
      <c r="AI61" s="8">
        <f t="shared" si="110"/>
        <v>0</v>
      </c>
      <c r="AJ61" s="8">
        <f t="shared" si="110"/>
        <v>8.0912695201877174E-3</v>
      </c>
      <c r="AK61" s="8">
        <f t="shared" ref="AK61:AL61" si="111">+AK56/SUM(AK$56:AK$58)</f>
        <v>2.5693052888563338E-2</v>
      </c>
      <c r="AL61" s="8">
        <f t="shared" si="111"/>
        <v>1.0514141520344864E-3</v>
      </c>
      <c r="AM61" s="8">
        <f t="shared" ref="AM61:AN61" si="112">+AM56/SUM(AM$56:AM$58)</f>
        <v>0</v>
      </c>
      <c r="AN61" s="8">
        <f t="shared" si="112"/>
        <v>0</v>
      </c>
      <c r="AO61" s="8"/>
      <c r="AP61" s="8"/>
    </row>
    <row r="62" spans="1:42">
      <c r="A62" s="497"/>
      <c r="B62" s="54" t="s">
        <v>149</v>
      </c>
      <c r="C62" s="8"/>
      <c r="D62" s="8">
        <f t="shared" si="103"/>
        <v>0.19490695396669933</v>
      </c>
      <c r="E62" s="8">
        <f t="shared" si="103"/>
        <v>2.2189328057615393E-2</v>
      </c>
      <c r="F62" s="8">
        <f t="shared" si="104"/>
        <v>8.4870848708487087E-2</v>
      </c>
      <c r="G62" s="8">
        <f t="shared" si="104"/>
        <v>2.0904789239160979E-2</v>
      </c>
      <c r="H62" s="8">
        <f t="shared" ref="H62:O62" si="113">+H57/SUM(H$56:H$58)</f>
        <v>0.18470331402837112</v>
      </c>
      <c r="I62" s="8">
        <f t="shared" si="113"/>
        <v>0.13384593321492791</v>
      </c>
      <c r="J62" s="8">
        <f t="shared" si="113"/>
        <v>0.12213879012123312</v>
      </c>
      <c r="K62" s="8">
        <f t="shared" si="113"/>
        <v>7.6020429388845304E-2</v>
      </c>
      <c r="L62" s="8">
        <f t="shared" si="113"/>
        <v>0.11529115913737067</v>
      </c>
      <c r="M62" s="8">
        <f>+M57/SUM(M$56:M$58)</f>
        <v>0.13626184902823241</v>
      </c>
      <c r="N62" s="8">
        <f t="shared" si="113"/>
        <v>0.15884822468616733</v>
      </c>
      <c r="O62" s="8">
        <f t="shared" si="113"/>
        <v>0.40572779484161092</v>
      </c>
      <c r="P62" s="8"/>
      <c r="Q62" s="8">
        <f t="shared" si="106"/>
        <v>0.10333862115857489</v>
      </c>
      <c r="R62" s="8">
        <f t="shared" si="106"/>
        <v>0.42267923124883461</v>
      </c>
      <c r="S62" s="8">
        <f t="shared" si="106"/>
        <v>0.27952520100912931</v>
      </c>
      <c r="T62" s="8">
        <f t="shared" si="106"/>
        <v>0.13450706477029442</v>
      </c>
      <c r="U62" s="8">
        <f t="shared" si="106"/>
        <v>0.1452870663158182</v>
      </c>
      <c r="V62" s="8">
        <f t="shared" si="106"/>
        <v>0.15318050669741926</v>
      </c>
      <c r="W62" s="8">
        <f t="shared" si="106"/>
        <v>7.8920044572635378E-2</v>
      </c>
      <c r="X62" s="8">
        <f>+X57/SUM(X$56:X$58)</f>
        <v>0.13034683180588769</v>
      </c>
      <c r="Y62" s="8">
        <f t="shared" si="107"/>
        <v>0.14672136258399548</v>
      </c>
      <c r="Z62" s="8">
        <f t="shared" si="108"/>
        <v>7.0482022128365074E-2</v>
      </c>
      <c r="AA62" s="8">
        <f t="shared" si="108"/>
        <v>0.14458591311979138</v>
      </c>
      <c r="AB62" s="8">
        <f>+AB57/SUM(AB$56:AB$58)</f>
        <v>7.8576552435393687E-2</v>
      </c>
      <c r="AC62" s="8">
        <f>+AC57/SUM(AC$56:AC$58)</f>
        <v>0.12387620158915374</v>
      </c>
      <c r="AD62" s="8">
        <f t="shared" si="109"/>
        <v>0.34208025199815351</v>
      </c>
      <c r="AE62" s="8">
        <f t="shared" si="109"/>
        <v>0.12375266857609743</v>
      </c>
      <c r="AF62" s="8">
        <f t="shared" ref="AF62:AH63" si="114">+AF57/SUM(AF$56:AF$58)</f>
        <v>0.12741066989543368</v>
      </c>
      <c r="AG62" s="8">
        <f t="shared" si="114"/>
        <v>0.10139202584719909</v>
      </c>
      <c r="AH62" s="8">
        <f t="shared" si="114"/>
        <v>0.11029388898862258</v>
      </c>
      <c r="AI62" s="8">
        <f t="shared" ref="AI62:AJ62" si="115">+AI57/SUM(AI$56:AI$58)</f>
        <v>9.2972740428290193E-2</v>
      </c>
      <c r="AJ62" s="8">
        <f t="shared" si="115"/>
        <v>0.24468898058994348</v>
      </c>
      <c r="AK62" s="8">
        <f t="shared" ref="AK62:AL62" si="116">+AK57/SUM(AK$56:AK$58)</f>
        <v>0.1303065998998304</v>
      </c>
      <c r="AL62" s="8">
        <f t="shared" si="116"/>
        <v>0.14704026916202295</v>
      </c>
      <c r="AM62" s="8">
        <f t="shared" ref="AM62:AN62" si="117">+AM57/SUM(AM$56:AM$58)</f>
        <v>0.25612588970489603</v>
      </c>
      <c r="AN62" s="8">
        <f t="shared" si="117"/>
        <v>0.37229062866935353</v>
      </c>
      <c r="AO62" s="8"/>
      <c r="AP62" s="8"/>
    </row>
    <row r="63" spans="1:42">
      <c r="A63" s="497"/>
      <c r="B63" s="54" t="s">
        <v>150</v>
      </c>
      <c r="C63" s="8"/>
      <c r="D63" s="8">
        <f t="shared" si="103"/>
        <v>0.72869735553379045</v>
      </c>
      <c r="E63" s="8">
        <f t="shared" si="103"/>
        <v>0.95646109395237622</v>
      </c>
      <c r="F63" s="8">
        <f t="shared" si="104"/>
        <v>0.91512915129151295</v>
      </c>
      <c r="G63" s="8">
        <f t="shared" si="104"/>
        <v>0.9750491225210014</v>
      </c>
      <c r="H63" s="8">
        <f t="shared" ref="H63:O63" si="118">+H58/SUM(H$56:H$58)</f>
        <v>0.80541115648842032</v>
      </c>
      <c r="I63" s="8">
        <f t="shared" si="118"/>
        <v>0.86284459839601091</v>
      </c>
      <c r="J63" s="8">
        <f t="shared" si="118"/>
        <v>0.86731685389707769</v>
      </c>
      <c r="K63" s="8">
        <f t="shared" si="118"/>
        <v>0.92397957061115465</v>
      </c>
      <c r="L63" s="8">
        <f t="shared" si="118"/>
        <v>0.88470884086262935</v>
      </c>
      <c r="M63" s="8">
        <f>+M58/SUM(M$56:M$58)</f>
        <v>0.86373815097176765</v>
      </c>
      <c r="N63" s="8">
        <f t="shared" si="118"/>
        <v>0.84115177531383267</v>
      </c>
      <c r="O63" s="8">
        <f t="shared" si="118"/>
        <v>0.59427220515838908</v>
      </c>
      <c r="P63" s="8"/>
      <c r="Q63" s="8">
        <f t="shared" si="106"/>
        <v>0.89666137884142516</v>
      </c>
      <c r="R63" s="8">
        <f t="shared" si="106"/>
        <v>0.57732076875116545</v>
      </c>
      <c r="S63" s="8">
        <f t="shared" si="106"/>
        <v>0.72047479899087052</v>
      </c>
      <c r="T63" s="8">
        <f t="shared" si="106"/>
        <v>0.84873819372867232</v>
      </c>
      <c r="U63" s="8">
        <f t="shared" si="106"/>
        <v>0.82888412189470306</v>
      </c>
      <c r="V63" s="8">
        <f t="shared" si="106"/>
        <v>0.83054104646125082</v>
      </c>
      <c r="W63" s="8">
        <f t="shared" si="106"/>
        <v>0.87152040567974964</v>
      </c>
      <c r="X63" s="8">
        <f>+X58/SUM(X$56:X$58)</f>
        <v>0.85723815605424392</v>
      </c>
      <c r="Y63" s="8">
        <f t="shared" si="107"/>
        <v>0.82531532245350725</v>
      </c>
      <c r="Z63" s="8">
        <f t="shared" si="108"/>
        <v>0.92834013659275183</v>
      </c>
      <c r="AA63" s="8">
        <f t="shared" si="108"/>
        <v>0.84992362158364165</v>
      </c>
      <c r="AB63" s="8">
        <f>+AB58/SUM(AB$56:AB$58)</f>
        <v>0.90076156684461928</v>
      </c>
      <c r="AC63" s="8">
        <f>+AC58/SUM(AC$56:AC$58)</f>
        <v>0.86723342779352108</v>
      </c>
      <c r="AD63" s="8">
        <f t="shared" si="109"/>
        <v>0.6579197480018466</v>
      </c>
      <c r="AE63" s="8">
        <f t="shared" si="109"/>
        <v>0.87624733142390254</v>
      </c>
      <c r="AF63" s="8">
        <f t="shared" si="114"/>
        <v>0.83493816824741396</v>
      </c>
      <c r="AG63" s="8">
        <f t="shared" si="114"/>
        <v>0.88592582043750812</v>
      </c>
      <c r="AH63" s="8">
        <f t="shared" si="114"/>
        <v>0.88970611101137731</v>
      </c>
      <c r="AI63" s="8">
        <f t="shared" ref="AI63:AJ63" si="119">+AI58/SUM(AI$56:AI$58)</f>
        <v>0.90702725957170982</v>
      </c>
      <c r="AJ63" s="8">
        <f t="shared" si="119"/>
        <v>0.74721974988986883</v>
      </c>
      <c r="AK63" s="8">
        <f t="shared" ref="AK63:AL63" si="120">+AK58/SUM(AK$56:AK$58)</f>
        <v>0.84400034721160622</v>
      </c>
      <c r="AL63" s="8">
        <f t="shared" si="120"/>
        <v>0.85190831668594258</v>
      </c>
      <c r="AM63" s="8">
        <f t="shared" ref="AM63:AN63" si="121">+AM58/SUM(AM$56:AM$58)</f>
        <v>0.74387411029510397</v>
      </c>
      <c r="AN63" s="8">
        <f t="shared" si="121"/>
        <v>0.62770937133064642</v>
      </c>
      <c r="AO63" s="8"/>
      <c r="AP63" s="8"/>
    </row>
    <row r="64" spans="1:42" ht="16.5" customHeight="1">
      <c r="A64" s="498"/>
      <c r="B64" s="54" t="s">
        <v>60</v>
      </c>
      <c r="C64" s="9"/>
      <c r="D64" s="9">
        <f>SUM(D61:D63)</f>
        <v>1</v>
      </c>
      <c r="E64" s="9">
        <f>SUM(E61:E63)</f>
        <v>1</v>
      </c>
      <c r="F64" s="9">
        <f>SUM(F61:F63)</f>
        <v>1</v>
      </c>
      <c r="G64" s="9">
        <f>SUM(G61:G63)</f>
        <v>1</v>
      </c>
      <c r="H64" s="9">
        <f t="shared" ref="H64:O64" si="122">SUM(H61:H63)</f>
        <v>1</v>
      </c>
      <c r="I64" s="9">
        <f t="shared" si="122"/>
        <v>0.99999999999999989</v>
      </c>
      <c r="J64" s="9">
        <f t="shared" si="122"/>
        <v>1</v>
      </c>
      <c r="K64" s="9">
        <f t="shared" si="122"/>
        <v>1</v>
      </c>
      <c r="L64" s="9">
        <f t="shared" si="122"/>
        <v>1</v>
      </c>
      <c r="M64" s="9">
        <f>SUM(M61:M63)</f>
        <v>1</v>
      </c>
      <c r="N64" s="9">
        <f t="shared" si="122"/>
        <v>1</v>
      </c>
      <c r="O64" s="9">
        <f t="shared" si="122"/>
        <v>1</v>
      </c>
      <c r="P64" s="9"/>
      <c r="Q64" s="9">
        <f t="shared" ref="Q64:AE64" si="123">SUM(Q61:Q63)</f>
        <v>1</v>
      </c>
      <c r="R64" s="9">
        <f t="shared" si="123"/>
        <v>1</v>
      </c>
      <c r="S64" s="9">
        <f t="shared" si="123"/>
        <v>0.99999999999999978</v>
      </c>
      <c r="T64" s="9">
        <f t="shared" si="123"/>
        <v>0.99999999999999989</v>
      </c>
      <c r="U64" s="9">
        <f t="shared" si="123"/>
        <v>1</v>
      </c>
      <c r="V64" s="9">
        <f t="shared" si="123"/>
        <v>1</v>
      </c>
      <c r="W64" s="9">
        <f t="shared" si="123"/>
        <v>0.99999999999999989</v>
      </c>
      <c r="X64" s="9">
        <f t="shared" si="123"/>
        <v>1</v>
      </c>
      <c r="Y64" s="9">
        <f t="shared" si="123"/>
        <v>1</v>
      </c>
      <c r="Z64" s="9">
        <f t="shared" si="123"/>
        <v>1</v>
      </c>
      <c r="AA64" s="9">
        <f t="shared" si="123"/>
        <v>0.99999999999999989</v>
      </c>
      <c r="AB64" s="9">
        <f t="shared" si="123"/>
        <v>1</v>
      </c>
      <c r="AC64" s="9">
        <f t="shared" si="123"/>
        <v>1</v>
      </c>
      <c r="AD64" s="9">
        <f t="shared" si="123"/>
        <v>1</v>
      </c>
      <c r="AE64" s="9">
        <f t="shared" si="123"/>
        <v>1</v>
      </c>
      <c r="AF64" s="9">
        <f t="shared" ref="AF64:AK64" si="124">SUM(AF61:AF63)</f>
        <v>1</v>
      </c>
      <c r="AG64" s="9">
        <f t="shared" si="124"/>
        <v>1</v>
      </c>
      <c r="AH64" s="9">
        <f t="shared" si="124"/>
        <v>0.99999999999999989</v>
      </c>
      <c r="AI64" s="9">
        <f t="shared" si="124"/>
        <v>1</v>
      </c>
      <c r="AJ64" s="9">
        <f t="shared" si="124"/>
        <v>1</v>
      </c>
      <c r="AK64" s="9">
        <f t="shared" si="124"/>
        <v>1</v>
      </c>
      <c r="AL64" s="9">
        <f t="shared" ref="AL64:AM64" si="125">SUM(AL61:AL63)</f>
        <v>1</v>
      </c>
      <c r="AM64" s="9">
        <f t="shared" si="125"/>
        <v>1</v>
      </c>
      <c r="AN64" s="9">
        <f t="shared" ref="AN64" si="126">SUM(AN61:AN63)</f>
        <v>1</v>
      </c>
      <c r="AO64" s="9"/>
      <c r="AP64" s="9"/>
    </row>
    <row r="65" spans="1:42" customFormat="1">
      <c r="A65" s="2"/>
      <c r="B65" s="2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</row>
    <row r="67" spans="1:42">
      <c r="A67" s="2" t="s">
        <v>51</v>
      </c>
    </row>
    <row r="68" spans="1:42" ht="8.25" customHeight="1"/>
    <row r="69" spans="1:42" ht="16.5" customHeight="1"/>
    <row r="73" spans="1:42" ht="16.5" customHeight="1"/>
    <row r="75" spans="1:42" customFormat="1">
      <c r="A75" s="2"/>
      <c r="B75" s="2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</row>
    <row r="81" spans="1:42" customFormat="1">
      <c r="A81" s="2"/>
      <c r="B81" s="2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</row>
    <row r="87" spans="1:42" ht="15.75" customHeight="1"/>
    <row r="94" spans="1:42" customFormat="1" ht="5.25" customHeight="1">
      <c r="A94" s="2"/>
      <c r="B94" s="2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</row>
    <row r="104" spans="1:42" customFormat="1">
      <c r="A104" s="2"/>
      <c r="B104" s="2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</row>
    <row r="110" spans="1:42" customFormat="1">
      <c r="A110" s="2"/>
      <c r="B110" s="2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</row>
    <row r="129" spans="1:42">
      <c r="P129" s="2" t="e">
        <v>#DIV/0!</v>
      </c>
      <c r="AO129" s="2" t="e">
        <f>AVERAGE(D129:F129)</f>
        <v>#DIV/0!</v>
      </c>
    </row>
    <row r="130" spans="1:42">
      <c r="P130" s="2" t="e">
        <v>#DIV/0!</v>
      </c>
      <c r="AO130" s="2" t="e">
        <f>AVERAGE(D130:F130)</f>
        <v>#DIV/0!</v>
      </c>
    </row>
    <row r="131" spans="1:42" customFormat="1">
      <c r="A131" s="2"/>
      <c r="B131" s="2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 t="e">
        <v>#DIV/0!</v>
      </c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 t="e">
        <f>AVERAGE(D131:F131)</f>
        <v>#DIV/0!</v>
      </c>
      <c r="AP131" s="2"/>
    </row>
    <row r="132" spans="1:42">
      <c r="P132" s="2" t="e">
        <v>#DIV/0!</v>
      </c>
      <c r="AO132" s="2" t="e">
        <f>AVERAGE(D132:F132)</f>
        <v>#DIV/0!</v>
      </c>
    </row>
    <row r="137" spans="1:42" customFormat="1">
      <c r="A137" s="2"/>
      <c r="B137" s="2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</row>
    <row r="158" spans="1:42" customFormat="1">
      <c r="A158" s="2"/>
      <c r="B158" s="2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</row>
    <row r="164" spans="1:42" customFormat="1">
      <c r="A164" s="2"/>
      <c r="B164" s="2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</row>
    <row r="180" spans="1:42" customFormat="1">
      <c r="A180" s="2"/>
      <c r="B180" s="2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</row>
  </sheetData>
  <mergeCells count="12">
    <mergeCell ref="A2:A5"/>
    <mergeCell ref="A7:A11"/>
    <mergeCell ref="A12:A16"/>
    <mergeCell ref="A60:A64"/>
    <mergeCell ref="A18:A21"/>
    <mergeCell ref="A23:A27"/>
    <mergeCell ref="A28:A32"/>
    <mergeCell ref="A50:A53"/>
    <mergeCell ref="A55:A59"/>
    <mergeCell ref="A34:A37"/>
    <mergeCell ref="A39:A43"/>
    <mergeCell ref="A44:A48"/>
  </mergeCells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D216E7-78D2-4269-A764-CFA2E0DD400A}">
  <sheetPr>
    <tabColor rgb="FFFF0000"/>
  </sheetPr>
  <dimension ref="A1:Q156"/>
  <sheetViews>
    <sheetView showGridLines="0" zoomScale="70" zoomScaleNormal="70" workbookViewId="0">
      <selection activeCell="Q12" sqref="Q12"/>
    </sheetView>
  </sheetViews>
  <sheetFormatPr baseColWidth="10" defaultColWidth="15" defaultRowHeight="15.75" customHeight="1"/>
  <cols>
    <col min="1" max="1" width="7.44140625" style="2" customWidth="1"/>
    <col min="2" max="2" width="21.33203125" style="22" bestFit="1" customWidth="1"/>
    <col min="3" max="9" width="13.109375" style="2" customWidth="1"/>
    <col min="10" max="15" width="10.44140625" style="2" customWidth="1"/>
    <col min="16" max="16" width="12.44140625" style="2" customWidth="1"/>
    <col min="17" max="17" width="12.88671875" style="2" bestFit="1" customWidth="1"/>
    <col min="18" max="53" width="9.5546875" style="2" customWidth="1"/>
    <col min="54" max="16384" width="15" style="2"/>
  </cols>
  <sheetData>
    <row r="1" spans="1:17" ht="15.75" customHeight="1">
      <c r="A1" s="10" t="s">
        <v>350</v>
      </c>
      <c r="B1" s="20"/>
      <c r="C1" s="237" t="s">
        <v>229</v>
      </c>
      <c r="D1" s="237">
        <v>44927</v>
      </c>
      <c r="E1" s="237">
        <v>44958</v>
      </c>
      <c r="F1" s="237">
        <v>44986</v>
      </c>
      <c r="G1" s="237">
        <v>45017</v>
      </c>
      <c r="H1" s="237">
        <v>45047</v>
      </c>
      <c r="I1" s="237">
        <v>45078</v>
      </c>
      <c r="J1" s="237">
        <v>45108</v>
      </c>
      <c r="K1" s="237">
        <v>45139</v>
      </c>
      <c r="L1" s="237">
        <v>45170</v>
      </c>
      <c r="M1" s="237">
        <v>45200</v>
      </c>
      <c r="N1" s="237">
        <v>45231</v>
      </c>
      <c r="O1" s="237">
        <v>45261</v>
      </c>
      <c r="P1" s="32" t="s">
        <v>311</v>
      </c>
      <c r="Q1" s="1" t="s">
        <v>119</v>
      </c>
    </row>
    <row r="2" spans="1:17" ht="15.75" customHeight="1">
      <c r="A2" s="502" t="s">
        <v>20</v>
      </c>
      <c r="B2" s="51" t="s">
        <v>84</v>
      </c>
      <c r="C2" s="161"/>
      <c r="D2" s="161">
        <v>1</v>
      </c>
      <c r="E2" s="161">
        <v>0.97446236559139798</v>
      </c>
      <c r="F2" s="161">
        <v>0.98655913978494603</v>
      </c>
      <c r="G2" s="161">
        <v>0.97043010752688197</v>
      </c>
      <c r="H2" s="161">
        <v>0.97715053763440896</v>
      </c>
      <c r="I2" s="161">
        <v>0.97513440860215095</v>
      </c>
      <c r="J2" s="160">
        <v>0.96572580645161299</v>
      </c>
      <c r="K2" s="160">
        <v>0.97043010752688197</v>
      </c>
      <c r="L2" s="160">
        <v>0.95138888888888895</v>
      </c>
      <c r="M2" s="160">
        <v>0.99462365591397806</v>
      </c>
      <c r="N2" s="160">
        <v>0.97361111111111098</v>
      </c>
      <c r="O2" s="160">
        <v>0.97647849462365599</v>
      </c>
      <c r="P2" s="4">
        <f>AVERAGE(D2:O2)</f>
        <v>0.97633288530465956</v>
      </c>
      <c r="Q2" s="24">
        <v>0.85</v>
      </c>
    </row>
    <row r="3" spans="1:17" ht="15.75" customHeight="1">
      <c r="A3" s="503"/>
      <c r="B3" s="51" t="s">
        <v>141</v>
      </c>
      <c r="C3" s="161"/>
      <c r="D3" s="161">
        <v>0.04</v>
      </c>
      <c r="E3" s="161">
        <v>7.1779310344827596E-2</v>
      </c>
      <c r="F3" s="161">
        <v>0.35418256130790199</v>
      </c>
      <c r="G3" s="161">
        <v>0.260360110803324</v>
      </c>
      <c r="H3" s="161">
        <v>0.35090784044016499</v>
      </c>
      <c r="I3" s="161">
        <v>0.34425913163335597</v>
      </c>
      <c r="J3" s="161">
        <v>0.31565762004175402</v>
      </c>
      <c r="K3" s="161">
        <v>0.188559556786704</v>
      </c>
      <c r="L3" s="161">
        <v>0.20732846715328501</v>
      </c>
      <c r="M3" s="161">
        <v>0.22950000000000001</v>
      </c>
      <c r="N3" s="161">
        <v>0.18851640513552101</v>
      </c>
      <c r="O3" s="161">
        <v>0.151397109428768</v>
      </c>
      <c r="P3" s="4">
        <f>AVERAGE(D3:O3)</f>
        <v>0.22520400942296723</v>
      </c>
      <c r="Q3" s="24">
        <v>0.5</v>
      </c>
    </row>
    <row r="4" spans="1:17" ht="15.75" customHeight="1">
      <c r="A4" s="503"/>
      <c r="B4" s="51" t="s">
        <v>18</v>
      </c>
      <c r="C4" s="168"/>
      <c r="D4" s="150">
        <v>29.76</v>
      </c>
      <c r="E4" s="150">
        <v>26.02</v>
      </c>
      <c r="F4" s="150">
        <v>259.97000000000003</v>
      </c>
      <c r="G4" s="150">
        <v>93.99</v>
      </c>
      <c r="H4" s="150">
        <v>255.10999999999996</v>
      </c>
      <c r="I4" s="150">
        <v>83.25333333333333</v>
      </c>
      <c r="J4" s="150">
        <v>75.599999999999994</v>
      </c>
      <c r="K4" s="150">
        <v>45.379999999999995</v>
      </c>
      <c r="L4" s="150">
        <v>28.403999999999996</v>
      </c>
      <c r="M4" s="150">
        <v>169.83</v>
      </c>
      <c r="N4" s="150">
        <v>132.14999999999998</v>
      </c>
      <c r="O4" s="150">
        <v>109.99000000000001</v>
      </c>
      <c r="P4" s="5">
        <f>AVERAGE(D4:O4)</f>
        <v>109.12144444444442</v>
      </c>
      <c r="Q4" s="25">
        <v>50</v>
      </c>
    </row>
    <row r="5" spans="1:17" ht="15.75" customHeight="1">
      <c r="A5" s="504"/>
      <c r="B5" s="51" t="s">
        <v>19</v>
      </c>
      <c r="C5" s="168"/>
      <c r="D5" s="150">
        <v>0</v>
      </c>
      <c r="E5" s="150">
        <v>6</v>
      </c>
      <c r="F5" s="150">
        <v>0</v>
      </c>
      <c r="G5" s="150">
        <v>4</v>
      </c>
      <c r="H5" s="150">
        <v>0</v>
      </c>
      <c r="I5" s="150">
        <v>0.33333333333333331</v>
      </c>
      <c r="J5" s="150">
        <v>1.6666666666666667</v>
      </c>
      <c r="K5" s="150">
        <v>3</v>
      </c>
      <c r="L5" s="150">
        <v>2</v>
      </c>
      <c r="M5" s="150">
        <v>0</v>
      </c>
      <c r="N5" s="150">
        <v>0</v>
      </c>
      <c r="O5" s="150">
        <v>0</v>
      </c>
      <c r="P5" s="5">
        <f>AVERAGE(D5:O5)</f>
        <v>1.4166666666666667</v>
      </c>
      <c r="Q5" s="25">
        <v>5</v>
      </c>
    </row>
    <row r="6" spans="1:17" ht="15.75" customHeight="1">
      <c r="A6" s="14"/>
      <c r="B6" s="13"/>
      <c r="C6"/>
      <c r="D6"/>
      <c r="E6"/>
      <c r="F6"/>
      <c r="G6"/>
      <c r="H6"/>
      <c r="I6"/>
      <c r="J6"/>
      <c r="K6"/>
      <c r="L6"/>
      <c r="M6"/>
      <c r="N6"/>
      <c r="O6"/>
      <c r="P6"/>
      <c r="Q6" s="13"/>
    </row>
    <row r="7" spans="1:17" ht="15.75" customHeight="1">
      <c r="A7" s="505" t="s">
        <v>52</v>
      </c>
      <c r="B7" s="53" t="s">
        <v>142</v>
      </c>
      <c r="C7" s="12"/>
      <c r="D7" s="12">
        <v>0</v>
      </c>
      <c r="E7" s="12">
        <v>0</v>
      </c>
      <c r="F7" s="12">
        <v>10</v>
      </c>
      <c r="G7" s="12">
        <v>14</v>
      </c>
      <c r="H7" s="12">
        <v>0</v>
      </c>
      <c r="I7" s="12">
        <v>13</v>
      </c>
      <c r="J7" s="12">
        <v>20.5</v>
      </c>
      <c r="K7" s="12">
        <v>10</v>
      </c>
      <c r="L7" s="12">
        <v>10</v>
      </c>
      <c r="M7" s="12">
        <v>0</v>
      </c>
      <c r="N7" s="12">
        <v>12</v>
      </c>
      <c r="O7" s="12">
        <v>0</v>
      </c>
      <c r="P7" s="12"/>
      <c r="Q7" s="7"/>
    </row>
    <row r="8" spans="1:17" ht="15.75" customHeight="1">
      <c r="A8" s="506"/>
      <c r="B8" s="53" t="s">
        <v>143</v>
      </c>
      <c r="C8" s="12"/>
      <c r="D8" s="12">
        <v>0</v>
      </c>
      <c r="E8" s="12">
        <v>7</v>
      </c>
      <c r="F8" s="12">
        <v>0</v>
      </c>
      <c r="G8" s="12">
        <v>0</v>
      </c>
      <c r="H8" s="12">
        <v>16.5</v>
      </c>
      <c r="I8" s="12">
        <v>4</v>
      </c>
      <c r="J8" s="12">
        <v>0</v>
      </c>
      <c r="K8" s="12">
        <v>3</v>
      </c>
      <c r="L8" s="12">
        <v>15</v>
      </c>
      <c r="M8" s="12">
        <v>4</v>
      </c>
      <c r="N8" s="12">
        <v>7</v>
      </c>
      <c r="O8" s="12">
        <v>17.5</v>
      </c>
      <c r="P8" s="12"/>
      <c r="Q8" s="7"/>
    </row>
    <row r="9" spans="1:17" ht="15.75" customHeight="1">
      <c r="A9" s="506"/>
      <c r="B9" s="53" t="s">
        <v>144</v>
      </c>
      <c r="C9" s="12"/>
      <c r="D9" s="12">
        <v>0</v>
      </c>
      <c r="E9" s="12">
        <v>12</v>
      </c>
      <c r="F9" s="12">
        <v>0</v>
      </c>
      <c r="G9" s="12">
        <v>8</v>
      </c>
      <c r="H9" s="12">
        <v>0</v>
      </c>
      <c r="I9" s="12">
        <v>1</v>
      </c>
      <c r="J9" s="12">
        <v>5</v>
      </c>
      <c r="K9" s="12">
        <v>9</v>
      </c>
      <c r="L9" s="12">
        <v>10</v>
      </c>
      <c r="M9" s="12">
        <v>0</v>
      </c>
      <c r="N9" s="12">
        <v>0</v>
      </c>
      <c r="O9" s="12">
        <v>0</v>
      </c>
      <c r="P9" s="12"/>
      <c r="Q9" s="7"/>
    </row>
    <row r="10" spans="1:17" customFormat="1" ht="15.75" customHeight="1">
      <c r="A10" s="506"/>
      <c r="B10" s="53" t="s">
        <v>145</v>
      </c>
      <c r="C10" s="12"/>
      <c r="D10" s="12">
        <v>0</v>
      </c>
      <c r="E10" s="12">
        <v>744</v>
      </c>
      <c r="F10" s="12">
        <v>744</v>
      </c>
      <c r="G10" s="12">
        <v>744</v>
      </c>
      <c r="H10" s="12">
        <v>720</v>
      </c>
      <c r="I10" s="12">
        <v>720</v>
      </c>
      <c r="J10" s="12">
        <v>744</v>
      </c>
      <c r="K10" s="12">
        <v>744</v>
      </c>
      <c r="L10" s="12">
        <v>720</v>
      </c>
      <c r="M10" s="12">
        <v>744</v>
      </c>
      <c r="N10" s="12">
        <v>720</v>
      </c>
      <c r="O10" s="12">
        <v>744</v>
      </c>
      <c r="P10" s="12"/>
      <c r="Q10" s="7"/>
    </row>
    <row r="11" spans="1:17" ht="15.75" customHeight="1">
      <c r="A11" s="507"/>
      <c r="B11" s="53" t="s">
        <v>146</v>
      </c>
      <c r="C11" s="12"/>
      <c r="D11">
        <v>29.76</v>
      </c>
      <c r="E11">
        <v>52.04</v>
      </c>
      <c r="F11">
        <v>259.97000000000003</v>
      </c>
      <c r="G11">
        <v>187.98</v>
      </c>
      <c r="H11" s="191">
        <v>255.10999999999996</v>
      </c>
      <c r="I11">
        <v>249.76</v>
      </c>
      <c r="J11" s="164">
        <v>226.79999999999998</v>
      </c>
      <c r="K11" s="164">
        <v>136.5</v>
      </c>
      <c r="L11" s="164">
        <v>142.19999999999999</v>
      </c>
      <c r="M11" s="164">
        <v>169.83</v>
      </c>
      <c r="N11" s="164">
        <v>132.15</v>
      </c>
      <c r="O11" s="164">
        <v>109.99</v>
      </c>
      <c r="P11" s="12"/>
      <c r="Q11" s="7"/>
    </row>
    <row r="12" spans="1:17" ht="15.75" customHeight="1">
      <c r="A12" s="508" t="s">
        <v>162</v>
      </c>
      <c r="B12" s="54" t="s">
        <v>147</v>
      </c>
      <c r="C12" s="8">
        <f t="shared" ref="C12:K12" si="0">+C2</f>
        <v>0</v>
      </c>
      <c r="D12" s="8">
        <f t="shared" si="0"/>
        <v>1</v>
      </c>
      <c r="E12" s="8">
        <f t="shared" si="0"/>
        <v>0.97446236559139798</v>
      </c>
      <c r="F12" s="8">
        <f t="shared" si="0"/>
        <v>0.98655913978494603</v>
      </c>
      <c r="G12" s="8">
        <f t="shared" si="0"/>
        <v>0.97043010752688197</v>
      </c>
      <c r="H12" s="8">
        <f t="shared" si="0"/>
        <v>0.97715053763440896</v>
      </c>
      <c r="I12" s="8">
        <f t="shared" si="0"/>
        <v>0.97513440860215095</v>
      </c>
      <c r="J12" s="8">
        <f t="shared" si="0"/>
        <v>0.96572580645161299</v>
      </c>
      <c r="K12" s="8">
        <f t="shared" si="0"/>
        <v>0.97043010752688197</v>
      </c>
      <c r="L12" s="8">
        <f>+L2</f>
        <v>0.95138888888888895</v>
      </c>
      <c r="M12" s="8">
        <f>+M2</f>
        <v>0.99462365591397806</v>
      </c>
      <c r="N12" s="8">
        <f t="shared" ref="N12:O12" si="1">+N2</f>
        <v>0.97361111111111098</v>
      </c>
      <c r="O12" s="8">
        <f t="shared" si="1"/>
        <v>0.97647849462365599</v>
      </c>
      <c r="P12" s="8"/>
      <c r="Q12" s="8"/>
    </row>
    <row r="13" spans="1:17" ht="15.75" customHeight="1">
      <c r="A13" s="509"/>
      <c r="B13" s="54" t="s">
        <v>148</v>
      </c>
      <c r="C13" s="8" t="e">
        <f t="shared" ref="C13:K13" si="2">+C7/C10</f>
        <v>#DIV/0!</v>
      </c>
      <c r="D13" s="8" t="e">
        <f t="shared" si="2"/>
        <v>#DIV/0!</v>
      </c>
      <c r="E13" s="8">
        <f t="shared" si="2"/>
        <v>0</v>
      </c>
      <c r="F13" s="8">
        <f t="shared" si="2"/>
        <v>1.3440860215053764E-2</v>
      </c>
      <c r="G13" s="8">
        <f t="shared" si="2"/>
        <v>1.8817204301075269E-2</v>
      </c>
      <c r="H13" s="8">
        <f t="shared" si="2"/>
        <v>0</v>
      </c>
      <c r="I13" s="8">
        <f t="shared" si="2"/>
        <v>1.8055555555555554E-2</v>
      </c>
      <c r="J13" s="8">
        <f t="shared" si="2"/>
        <v>2.7553763440860215E-2</v>
      </c>
      <c r="K13" s="8">
        <f t="shared" si="2"/>
        <v>1.3440860215053764E-2</v>
      </c>
      <c r="L13" s="8">
        <f>+L7/L10</f>
        <v>1.3888888888888888E-2</v>
      </c>
      <c r="M13" s="8">
        <f>+M7/M10</f>
        <v>0</v>
      </c>
      <c r="N13" s="8">
        <f t="shared" ref="N13:O13" si="3">+N7/N10</f>
        <v>1.6666666666666666E-2</v>
      </c>
      <c r="O13" s="8">
        <f t="shared" si="3"/>
        <v>0</v>
      </c>
      <c r="P13" s="8"/>
      <c r="Q13" s="8"/>
    </row>
    <row r="14" spans="1:17" ht="15.75" customHeight="1">
      <c r="A14" s="509"/>
      <c r="B14" s="54" t="s">
        <v>149</v>
      </c>
      <c r="C14" s="8" t="e">
        <f t="shared" ref="C14:K14" si="4">+C8/C10</f>
        <v>#DIV/0!</v>
      </c>
      <c r="D14" s="8" t="e">
        <f t="shared" si="4"/>
        <v>#DIV/0!</v>
      </c>
      <c r="E14" s="8">
        <f t="shared" si="4"/>
        <v>9.4086021505376347E-3</v>
      </c>
      <c r="F14" s="8">
        <f t="shared" si="4"/>
        <v>0</v>
      </c>
      <c r="G14" s="8">
        <f t="shared" si="4"/>
        <v>0</v>
      </c>
      <c r="H14" s="8">
        <f t="shared" si="4"/>
        <v>2.2916666666666665E-2</v>
      </c>
      <c r="I14" s="8">
        <f t="shared" si="4"/>
        <v>5.5555555555555558E-3</v>
      </c>
      <c r="J14" s="8">
        <f t="shared" si="4"/>
        <v>0</v>
      </c>
      <c r="K14" s="8">
        <f t="shared" si="4"/>
        <v>4.0322580645161289E-3</v>
      </c>
      <c r="L14" s="8">
        <f>+L8/L10</f>
        <v>2.0833333333333332E-2</v>
      </c>
      <c r="M14" s="8">
        <f>+M8/M10</f>
        <v>5.3763440860215058E-3</v>
      </c>
      <c r="N14" s="8">
        <f t="shared" ref="N14:O14" si="5">+N8/N10</f>
        <v>9.7222222222222224E-3</v>
      </c>
      <c r="O14" s="8">
        <f t="shared" si="5"/>
        <v>2.3521505376344086E-2</v>
      </c>
      <c r="P14" s="8"/>
      <c r="Q14" s="8"/>
    </row>
    <row r="15" spans="1:17" ht="15.75" customHeight="1">
      <c r="A15" s="509"/>
      <c r="B15" s="54" t="s">
        <v>150</v>
      </c>
      <c r="C15" s="8" t="e">
        <f t="shared" ref="C15:K15" si="6">+C9/C10</f>
        <v>#DIV/0!</v>
      </c>
      <c r="D15" s="8" t="e">
        <f t="shared" si="6"/>
        <v>#DIV/0!</v>
      </c>
      <c r="E15" s="8">
        <f t="shared" si="6"/>
        <v>1.6129032258064516E-2</v>
      </c>
      <c r="F15" s="8">
        <f t="shared" si="6"/>
        <v>0</v>
      </c>
      <c r="G15" s="8">
        <f t="shared" si="6"/>
        <v>1.0752688172043012E-2</v>
      </c>
      <c r="H15" s="8">
        <f t="shared" si="6"/>
        <v>0</v>
      </c>
      <c r="I15" s="8">
        <f t="shared" si="6"/>
        <v>1.3888888888888889E-3</v>
      </c>
      <c r="J15" s="8">
        <f t="shared" si="6"/>
        <v>6.7204301075268818E-3</v>
      </c>
      <c r="K15" s="8">
        <f t="shared" si="6"/>
        <v>1.2096774193548387E-2</v>
      </c>
      <c r="L15" s="8">
        <f>+L9/L10</f>
        <v>1.3888888888888888E-2</v>
      </c>
      <c r="M15" s="8">
        <f>+M9/M10</f>
        <v>0</v>
      </c>
      <c r="N15" s="8">
        <f t="shared" ref="N15:O15" si="7">+N9/N10</f>
        <v>0</v>
      </c>
      <c r="O15" s="8">
        <f t="shared" si="7"/>
        <v>0</v>
      </c>
      <c r="P15" s="8"/>
      <c r="Q15" s="8"/>
    </row>
    <row r="16" spans="1:17" customFormat="1" ht="15.75" customHeight="1">
      <c r="A16" s="510"/>
      <c r="B16" s="54" t="s">
        <v>60</v>
      </c>
      <c r="C16" s="9" t="e">
        <f t="shared" ref="C16:K16" si="8">SUM(C12:C15)</f>
        <v>#DIV/0!</v>
      </c>
      <c r="D16" s="9" t="e">
        <f t="shared" si="8"/>
        <v>#DIV/0!</v>
      </c>
      <c r="E16" s="9">
        <f t="shared" si="8"/>
        <v>1.0000000000000002</v>
      </c>
      <c r="F16" s="9">
        <f t="shared" si="8"/>
        <v>0.99999999999999978</v>
      </c>
      <c r="G16" s="9">
        <f t="shared" si="8"/>
        <v>1.0000000000000002</v>
      </c>
      <c r="H16" s="9">
        <f t="shared" si="8"/>
        <v>1.0000672043010757</v>
      </c>
      <c r="I16" s="9">
        <f t="shared" si="8"/>
        <v>1.0001344086021511</v>
      </c>
      <c r="J16" s="9">
        <f t="shared" si="8"/>
        <v>1.0000000000000002</v>
      </c>
      <c r="K16" s="9">
        <f t="shared" si="8"/>
        <v>1.0000000000000002</v>
      </c>
      <c r="L16" s="9">
        <f>SUM(L12:L15)</f>
        <v>1</v>
      </c>
      <c r="M16" s="9">
        <f>SUM(M12:M15)</f>
        <v>0.99999999999999956</v>
      </c>
      <c r="N16" s="9">
        <f t="shared" ref="N16:O16" si="9">SUM(N12:N15)</f>
        <v>0.99999999999999989</v>
      </c>
      <c r="O16" s="9">
        <f t="shared" si="9"/>
        <v>1</v>
      </c>
      <c r="P16" s="9"/>
      <c r="Q16" s="9"/>
    </row>
    <row r="17" spans="1:17" ht="15.75" customHeight="1">
      <c r="A17" s="18" t="s">
        <v>361</v>
      </c>
      <c r="B17" s="21"/>
      <c r="C17" s="237" t="s">
        <v>229</v>
      </c>
      <c r="D17" s="237">
        <v>44927</v>
      </c>
      <c r="E17" s="237">
        <v>44958</v>
      </c>
      <c r="F17" s="237">
        <v>44986</v>
      </c>
      <c r="G17" s="237">
        <v>45017</v>
      </c>
      <c r="H17" s="237">
        <v>45047</v>
      </c>
      <c r="I17" s="237">
        <v>45078</v>
      </c>
      <c r="J17" s="237">
        <v>45108</v>
      </c>
      <c r="K17" s="237">
        <v>45139</v>
      </c>
      <c r="L17" s="237">
        <v>45170</v>
      </c>
      <c r="M17" s="237">
        <v>45200</v>
      </c>
      <c r="N17" s="237">
        <v>45231</v>
      </c>
      <c r="O17" s="237">
        <v>45261</v>
      </c>
      <c r="P17" s="32" t="s">
        <v>311</v>
      </c>
      <c r="Q17" s="19" t="s">
        <v>119</v>
      </c>
    </row>
    <row r="18" spans="1:17" ht="15.75" customHeight="1">
      <c r="A18" s="502" t="s">
        <v>20</v>
      </c>
      <c r="B18" s="51" t="s">
        <v>84</v>
      </c>
      <c r="C18" s="4"/>
      <c r="D18" s="4">
        <f t="shared" ref="D18" si="10">+AVERAGE(D2)</f>
        <v>1</v>
      </c>
      <c r="E18" s="4">
        <f t="shared" ref="E18" si="11">+AVERAGE(E2)</f>
        <v>0.97446236559139798</v>
      </c>
      <c r="F18" s="4">
        <f t="shared" ref="F18" si="12">+AVERAGE(F2)</f>
        <v>0.98655913978494603</v>
      </c>
      <c r="G18" s="4">
        <f t="shared" ref="G18:H18" si="13">+AVERAGE(G2)</f>
        <v>0.97043010752688197</v>
      </c>
      <c r="H18" s="4">
        <f t="shared" si="13"/>
        <v>0.97715053763440896</v>
      </c>
      <c r="I18" s="4">
        <f t="shared" ref="I18" si="14">+AVERAGE(I2)</f>
        <v>0.97513440860215095</v>
      </c>
      <c r="J18" s="4">
        <f t="shared" ref="J18:K21" si="15">+AVERAGE(J2)</f>
        <v>0.96572580645161299</v>
      </c>
      <c r="K18" s="4">
        <f t="shared" si="15"/>
        <v>0.97043010752688197</v>
      </c>
      <c r="L18" s="4">
        <f t="shared" ref="L18:M18" si="16">+AVERAGE(L2)</f>
        <v>0.95138888888888895</v>
      </c>
      <c r="M18" s="4">
        <f t="shared" si="16"/>
        <v>0.99462365591397806</v>
      </c>
      <c r="N18" s="4">
        <f t="shared" ref="N18:O18" si="17">+AVERAGE(N2)</f>
        <v>0.97361111111111098</v>
      </c>
      <c r="O18" s="4">
        <f t="shared" si="17"/>
        <v>0.97647849462365599</v>
      </c>
      <c r="P18" s="4">
        <f>AVERAGE(D18:O18)</f>
        <v>0.97633288530465956</v>
      </c>
      <c r="Q18" s="24">
        <v>0.85</v>
      </c>
    </row>
    <row r="19" spans="1:17" ht="15.75" customHeight="1">
      <c r="A19" s="503"/>
      <c r="B19" s="51" t="s">
        <v>141</v>
      </c>
      <c r="C19" s="4"/>
      <c r="D19" s="4">
        <f t="shared" ref="D19" si="18">+AVERAGE(D3)</f>
        <v>0.04</v>
      </c>
      <c r="E19" s="4">
        <f t="shared" ref="E19" si="19">+AVERAGE(E3)</f>
        <v>7.1779310344827596E-2</v>
      </c>
      <c r="F19" s="4">
        <f t="shared" ref="F19" si="20">+AVERAGE(F3)</f>
        <v>0.35418256130790199</v>
      </c>
      <c r="G19" s="4">
        <f t="shared" ref="G19:H19" si="21">+AVERAGE(G3)</f>
        <v>0.260360110803324</v>
      </c>
      <c r="H19" s="4">
        <f t="shared" si="21"/>
        <v>0.35090784044016499</v>
      </c>
      <c r="I19" s="4">
        <f t="shared" ref="I19" si="22">+AVERAGE(I3)</f>
        <v>0.34425913163335597</v>
      </c>
      <c r="J19" s="4">
        <f t="shared" si="15"/>
        <v>0.31565762004175402</v>
      </c>
      <c r="K19" s="4">
        <f t="shared" si="15"/>
        <v>0.188559556786704</v>
      </c>
      <c r="L19" s="4">
        <f t="shared" ref="L19:M19" si="23">+AVERAGE(L3)</f>
        <v>0.20732846715328501</v>
      </c>
      <c r="M19" s="4">
        <f t="shared" si="23"/>
        <v>0.22950000000000001</v>
      </c>
      <c r="N19" s="4">
        <f t="shared" ref="N19:O19" si="24">+AVERAGE(N3)</f>
        <v>0.18851640513552101</v>
      </c>
      <c r="O19" s="4">
        <f t="shared" si="24"/>
        <v>0.151397109428768</v>
      </c>
      <c r="P19" s="4">
        <f>AVERAGE(D19:O19)</f>
        <v>0.22520400942296723</v>
      </c>
      <c r="Q19" s="24">
        <v>0.5</v>
      </c>
    </row>
    <row r="20" spans="1:17" ht="15.75" customHeight="1">
      <c r="A20" s="503"/>
      <c r="B20" s="51" t="s">
        <v>18</v>
      </c>
      <c r="C20" s="97"/>
      <c r="D20" s="97">
        <f t="shared" ref="D20" si="25">+AVERAGE(D4)</f>
        <v>29.76</v>
      </c>
      <c r="E20" s="97">
        <f t="shared" ref="E20" si="26">+AVERAGE(E4)</f>
        <v>26.02</v>
      </c>
      <c r="F20" s="97">
        <f t="shared" ref="F20" si="27">+AVERAGE(F4)</f>
        <v>259.97000000000003</v>
      </c>
      <c r="G20" s="97">
        <f t="shared" ref="G20:H20" si="28">+AVERAGE(G4)</f>
        <v>93.99</v>
      </c>
      <c r="H20" s="97">
        <f t="shared" si="28"/>
        <v>255.10999999999996</v>
      </c>
      <c r="I20" s="97">
        <f t="shared" ref="I20" si="29">+AVERAGE(I4)</f>
        <v>83.25333333333333</v>
      </c>
      <c r="J20" s="97">
        <f t="shared" si="15"/>
        <v>75.599999999999994</v>
      </c>
      <c r="K20" s="97">
        <f t="shared" si="15"/>
        <v>45.379999999999995</v>
      </c>
      <c r="L20" s="97">
        <f t="shared" ref="L20" si="30">+AVERAGE(L4)</f>
        <v>28.403999999999996</v>
      </c>
      <c r="M20" s="97">
        <f>+AVERAGE(M4)</f>
        <v>169.83</v>
      </c>
      <c r="N20" s="97">
        <f>+AVERAGE(N4)</f>
        <v>132.14999999999998</v>
      </c>
      <c r="O20" s="97">
        <f>+AVERAGE(O4)</f>
        <v>109.99000000000001</v>
      </c>
      <c r="P20" s="5">
        <f>AVERAGE(D20:O20)</f>
        <v>109.12144444444442</v>
      </c>
      <c r="Q20" s="25">
        <v>50</v>
      </c>
    </row>
    <row r="21" spans="1:17" ht="15.75" customHeight="1">
      <c r="A21" s="504"/>
      <c r="B21" s="51" t="s">
        <v>19</v>
      </c>
      <c r="C21" s="97"/>
      <c r="D21" s="97">
        <f t="shared" ref="D21" si="31">+AVERAGE(D5)</f>
        <v>0</v>
      </c>
      <c r="E21" s="97">
        <f t="shared" ref="E21" si="32">+AVERAGE(E5)</f>
        <v>6</v>
      </c>
      <c r="F21" s="97">
        <f t="shared" ref="F21" si="33">+AVERAGE(F5)</f>
        <v>0</v>
      </c>
      <c r="G21" s="97">
        <f t="shared" ref="G21:H21" si="34">+AVERAGE(G5)</f>
        <v>4</v>
      </c>
      <c r="H21" s="97">
        <f t="shared" si="34"/>
        <v>0</v>
      </c>
      <c r="I21" s="97">
        <f t="shared" ref="I21" si="35">+AVERAGE(I5)</f>
        <v>0.33333333333333331</v>
      </c>
      <c r="J21" s="97">
        <f t="shared" si="15"/>
        <v>1.6666666666666667</v>
      </c>
      <c r="K21" s="97">
        <f t="shared" si="15"/>
        <v>3</v>
      </c>
      <c r="L21" s="97">
        <f t="shared" ref="L21:M21" si="36">+AVERAGE(L5)</f>
        <v>2</v>
      </c>
      <c r="M21" s="97">
        <f t="shared" si="36"/>
        <v>0</v>
      </c>
      <c r="N21" s="97">
        <f t="shared" ref="N21:O21" si="37">+AVERAGE(N5)</f>
        <v>0</v>
      </c>
      <c r="O21" s="97">
        <f t="shared" si="37"/>
        <v>0</v>
      </c>
      <c r="P21" s="5">
        <f>AVERAGE(D21:O21)</f>
        <v>1.4166666666666667</v>
      </c>
      <c r="Q21" s="25">
        <v>5</v>
      </c>
    </row>
    <row r="22" spans="1:17" ht="15.75" customHeight="1">
      <c r="A22" s="14"/>
      <c r="B22" s="13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 s="13"/>
    </row>
    <row r="23" spans="1:17" ht="15.75" customHeight="1">
      <c r="A23" s="505" t="s">
        <v>52</v>
      </c>
      <c r="B23" s="53" t="s">
        <v>142</v>
      </c>
      <c r="C23" s="12"/>
      <c r="D23" s="12">
        <f t="shared" ref="D23" si="38">+D7</f>
        <v>0</v>
      </c>
      <c r="E23" s="12">
        <f t="shared" ref="E23" si="39">+E7</f>
        <v>0</v>
      </c>
      <c r="F23" s="12">
        <f t="shared" ref="F23" si="40">+F7</f>
        <v>10</v>
      </c>
      <c r="G23" s="12">
        <f t="shared" ref="G23:H23" si="41">+G7</f>
        <v>14</v>
      </c>
      <c r="H23" s="12">
        <f t="shared" si="41"/>
        <v>0</v>
      </c>
      <c r="I23" s="12">
        <f t="shared" ref="I23" si="42">+I7</f>
        <v>13</v>
      </c>
      <c r="J23" s="12">
        <f t="shared" ref="J23:K27" si="43">+J7</f>
        <v>20.5</v>
      </c>
      <c r="K23" s="12">
        <f t="shared" si="43"/>
        <v>10</v>
      </c>
      <c r="L23" s="12">
        <f t="shared" ref="L23:M23" si="44">+L7</f>
        <v>10</v>
      </c>
      <c r="M23" s="12">
        <f t="shared" si="44"/>
        <v>0</v>
      </c>
      <c r="N23" s="12">
        <f t="shared" ref="N23:O23" si="45">+N7</f>
        <v>12</v>
      </c>
      <c r="O23" s="12">
        <f t="shared" si="45"/>
        <v>0</v>
      </c>
      <c r="P23" s="12"/>
      <c r="Q23" s="7"/>
    </row>
    <row r="24" spans="1:17" ht="15.75" customHeight="1">
      <c r="A24" s="506"/>
      <c r="B24" s="53" t="s">
        <v>143</v>
      </c>
      <c r="C24" s="12"/>
      <c r="D24" s="12">
        <f t="shared" ref="D24" si="46">+D8</f>
        <v>0</v>
      </c>
      <c r="E24" s="12">
        <f t="shared" ref="E24" si="47">+E8</f>
        <v>7</v>
      </c>
      <c r="F24" s="12">
        <f t="shared" ref="F24" si="48">+F8</f>
        <v>0</v>
      </c>
      <c r="G24" s="12">
        <f t="shared" ref="G24:H24" si="49">+G8</f>
        <v>0</v>
      </c>
      <c r="H24" s="12">
        <f t="shared" si="49"/>
        <v>16.5</v>
      </c>
      <c r="I24" s="12">
        <f t="shared" ref="I24" si="50">+I8</f>
        <v>4</v>
      </c>
      <c r="J24" s="12">
        <f t="shared" si="43"/>
        <v>0</v>
      </c>
      <c r="K24" s="12">
        <f t="shared" si="43"/>
        <v>3</v>
      </c>
      <c r="L24" s="12">
        <f t="shared" ref="L24:M24" si="51">+L8</f>
        <v>15</v>
      </c>
      <c r="M24" s="12">
        <f t="shared" si="51"/>
        <v>4</v>
      </c>
      <c r="N24" s="12">
        <f t="shared" ref="N24:O24" si="52">+N8</f>
        <v>7</v>
      </c>
      <c r="O24" s="12">
        <f t="shared" si="52"/>
        <v>17.5</v>
      </c>
      <c r="P24" s="12"/>
      <c r="Q24" s="7"/>
    </row>
    <row r="25" spans="1:17" ht="15.75" customHeight="1">
      <c r="A25" s="506"/>
      <c r="B25" s="53" t="s">
        <v>144</v>
      </c>
      <c r="C25" s="12"/>
      <c r="D25" s="12">
        <f t="shared" ref="D25" si="53">+D9</f>
        <v>0</v>
      </c>
      <c r="E25" s="12">
        <f t="shared" ref="E25" si="54">+E9</f>
        <v>12</v>
      </c>
      <c r="F25" s="12">
        <f t="shared" ref="F25" si="55">+F9</f>
        <v>0</v>
      </c>
      <c r="G25" s="12">
        <f t="shared" ref="G25:H25" si="56">+G9</f>
        <v>8</v>
      </c>
      <c r="H25" s="12">
        <f t="shared" si="56"/>
        <v>0</v>
      </c>
      <c r="I25" s="12">
        <f t="shared" ref="I25" si="57">+I9</f>
        <v>1</v>
      </c>
      <c r="J25" s="12">
        <f t="shared" si="43"/>
        <v>5</v>
      </c>
      <c r="K25" s="12">
        <f t="shared" si="43"/>
        <v>9</v>
      </c>
      <c r="L25" s="12">
        <f t="shared" ref="L25:M25" si="58">+L9</f>
        <v>10</v>
      </c>
      <c r="M25" s="12">
        <f t="shared" si="58"/>
        <v>0</v>
      </c>
      <c r="N25" s="12">
        <f t="shared" ref="N25:O25" si="59">+N9</f>
        <v>0</v>
      </c>
      <c r="O25" s="12">
        <f t="shared" si="59"/>
        <v>0</v>
      </c>
      <c r="P25" s="12"/>
      <c r="Q25" s="7"/>
    </row>
    <row r="26" spans="1:17" customFormat="1" ht="15.75" customHeight="1">
      <c r="A26" s="506"/>
      <c r="B26" s="53" t="s">
        <v>145</v>
      </c>
      <c r="C26" s="12"/>
      <c r="D26" s="12">
        <f t="shared" ref="D26" si="60">+D10</f>
        <v>0</v>
      </c>
      <c r="E26" s="12">
        <f t="shared" ref="E26" si="61">+E10</f>
        <v>744</v>
      </c>
      <c r="F26" s="12">
        <f t="shared" ref="F26" si="62">+F10</f>
        <v>744</v>
      </c>
      <c r="G26" s="12">
        <f t="shared" ref="G26:H26" si="63">+G10</f>
        <v>744</v>
      </c>
      <c r="H26" s="12">
        <f t="shared" si="63"/>
        <v>720</v>
      </c>
      <c r="I26" s="12">
        <f t="shared" ref="I26" si="64">+I10</f>
        <v>720</v>
      </c>
      <c r="J26" s="12">
        <f t="shared" si="43"/>
        <v>744</v>
      </c>
      <c r="K26" s="12">
        <f t="shared" si="43"/>
        <v>744</v>
      </c>
      <c r="L26" s="12">
        <f t="shared" ref="L26:M26" si="65">+L10</f>
        <v>720</v>
      </c>
      <c r="M26" s="12">
        <f t="shared" si="65"/>
        <v>744</v>
      </c>
      <c r="N26" s="12">
        <f t="shared" ref="N26:O26" si="66">+N10</f>
        <v>720</v>
      </c>
      <c r="O26" s="12">
        <f t="shared" si="66"/>
        <v>744</v>
      </c>
      <c r="P26" s="12"/>
      <c r="Q26" s="7"/>
    </row>
    <row r="27" spans="1:17" ht="15.75" customHeight="1">
      <c r="A27" s="507"/>
      <c r="B27" s="53" t="s">
        <v>146</v>
      </c>
      <c r="C27" s="12"/>
      <c r="D27" s="12">
        <f t="shared" ref="D27" si="67">+D11</f>
        <v>29.76</v>
      </c>
      <c r="E27" s="12">
        <f t="shared" ref="E27" si="68">+E11</f>
        <v>52.04</v>
      </c>
      <c r="F27" s="12">
        <f t="shared" ref="F27" si="69">+F11</f>
        <v>259.97000000000003</v>
      </c>
      <c r="G27" s="12">
        <f t="shared" ref="G27:H27" si="70">+G11</f>
        <v>187.98</v>
      </c>
      <c r="H27" s="12">
        <f t="shared" si="70"/>
        <v>255.10999999999996</v>
      </c>
      <c r="I27" s="12">
        <f t="shared" ref="I27" si="71">+I11</f>
        <v>249.76</v>
      </c>
      <c r="J27" s="12">
        <f t="shared" si="43"/>
        <v>226.79999999999998</v>
      </c>
      <c r="K27" s="12">
        <f t="shared" si="43"/>
        <v>136.5</v>
      </c>
      <c r="L27" s="12">
        <f t="shared" ref="L27:M27" si="72">+L11</f>
        <v>142.19999999999999</v>
      </c>
      <c r="M27" s="12">
        <f t="shared" si="72"/>
        <v>169.83</v>
      </c>
      <c r="N27" s="12">
        <f t="shared" ref="N27:O27" si="73">+N11</f>
        <v>132.15</v>
      </c>
      <c r="O27" s="12">
        <f t="shared" si="73"/>
        <v>109.99</v>
      </c>
      <c r="P27" s="12"/>
      <c r="Q27" s="7"/>
    </row>
    <row r="28" spans="1:17" ht="15.75" customHeight="1">
      <c r="A28" s="508" t="s">
        <v>162</v>
      </c>
      <c r="B28" s="54" t="s">
        <v>147</v>
      </c>
      <c r="C28" s="8"/>
      <c r="D28" s="8">
        <f t="shared" ref="D28:K28" si="74">+D18</f>
        <v>1</v>
      </c>
      <c r="E28" s="8">
        <f t="shared" si="74"/>
        <v>0.97446236559139798</v>
      </c>
      <c r="F28" s="8">
        <f t="shared" si="74"/>
        <v>0.98655913978494603</v>
      </c>
      <c r="G28" s="8">
        <f t="shared" si="74"/>
        <v>0.97043010752688197</v>
      </c>
      <c r="H28" s="8">
        <f t="shared" si="74"/>
        <v>0.97715053763440896</v>
      </c>
      <c r="I28" s="8">
        <f t="shared" si="74"/>
        <v>0.97513440860215095</v>
      </c>
      <c r="J28" s="8">
        <f t="shared" si="74"/>
        <v>0.96572580645161299</v>
      </c>
      <c r="K28" s="8">
        <f t="shared" si="74"/>
        <v>0.97043010752688197</v>
      </c>
      <c r="L28" s="8">
        <f t="shared" ref="L28:M28" si="75">+L18</f>
        <v>0.95138888888888895</v>
      </c>
      <c r="M28" s="8">
        <f t="shared" si="75"/>
        <v>0.99462365591397806</v>
      </c>
      <c r="N28" s="8">
        <f t="shared" ref="N28:O28" si="76">+N18</f>
        <v>0.97361111111111098</v>
      </c>
      <c r="O28" s="8">
        <f t="shared" si="76"/>
        <v>0.97647849462365599</v>
      </c>
      <c r="P28" s="8"/>
      <c r="Q28" s="8"/>
    </row>
    <row r="29" spans="1:17" ht="15.75" customHeight="1">
      <c r="A29" s="509"/>
      <c r="B29" s="54" t="s">
        <v>148</v>
      </c>
      <c r="C29" s="8"/>
      <c r="D29" s="8" t="e">
        <f t="shared" ref="D29:K29" si="77">+D23/D26</f>
        <v>#DIV/0!</v>
      </c>
      <c r="E29" s="8">
        <f t="shared" si="77"/>
        <v>0</v>
      </c>
      <c r="F29" s="8">
        <f t="shared" si="77"/>
        <v>1.3440860215053764E-2</v>
      </c>
      <c r="G29" s="8">
        <f t="shared" si="77"/>
        <v>1.8817204301075269E-2</v>
      </c>
      <c r="H29" s="8">
        <f t="shared" si="77"/>
        <v>0</v>
      </c>
      <c r="I29" s="8">
        <f t="shared" si="77"/>
        <v>1.8055555555555554E-2</v>
      </c>
      <c r="J29" s="8">
        <f t="shared" si="77"/>
        <v>2.7553763440860215E-2</v>
      </c>
      <c r="K29" s="8">
        <f t="shared" si="77"/>
        <v>1.3440860215053764E-2</v>
      </c>
      <c r="L29" s="8">
        <f t="shared" ref="L29:M29" si="78">+L23/L26</f>
        <v>1.3888888888888888E-2</v>
      </c>
      <c r="M29" s="8">
        <f t="shared" si="78"/>
        <v>0</v>
      </c>
      <c r="N29" s="8">
        <f t="shared" ref="N29:O29" si="79">+N23/N26</f>
        <v>1.6666666666666666E-2</v>
      </c>
      <c r="O29" s="8">
        <f t="shared" si="79"/>
        <v>0</v>
      </c>
      <c r="P29" s="8"/>
      <c r="Q29" s="8"/>
    </row>
    <row r="30" spans="1:17" ht="15.75" customHeight="1">
      <c r="A30" s="509"/>
      <c r="B30" s="54" t="s">
        <v>149</v>
      </c>
      <c r="C30" s="8"/>
      <c r="D30" s="8" t="e">
        <f t="shared" ref="D30:K30" si="80">+D24/D26</f>
        <v>#DIV/0!</v>
      </c>
      <c r="E30" s="8">
        <f t="shared" si="80"/>
        <v>9.4086021505376347E-3</v>
      </c>
      <c r="F30" s="8">
        <f t="shared" si="80"/>
        <v>0</v>
      </c>
      <c r="G30" s="8">
        <f t="shared" si="80"/>
        <v>0</v>
      </c>
      <c r="H30" s="8">
        <f t="shared" si="80"/>
        <v>2.2916666666666665E-2</v>
      </c>
      <c r="I30" s="8">
        <f t="shared" si="80"/>
        <v>5.5555555555555558E-3</v>
      </c>
      <c r="J30" s="8">
        <f t="shared" si="80"/>
        <v>0</v>
      </c>
      <c r="K30" s="8">
        <f t="shared" si="80"/>
        <v>4.0322580645161289E-3</v>
      </c>
      <c r="L30" s="8">
        <f t="shared" ref="L30:M30" si="81">+L24/L26</f>
        <v>2.0833333333333332E-2</v>
      </c>
      <c r="M30" s="8">
        <f t="shared" si="81"/>
        <v>5.3763440860215058E-3</v>
      </c>
      <c r="N30" s="8">
        <f t="shared" ref="N30:O30" si="82">+N24/N26</f>
        <v>9.7222222222222224E-3</v>
      </c>
      <c r="O30" s="8">
        <f t="shared" si="82"/>
        <v>2.3521505376344086E-2</v>
      </c>
      <c r="P30" s="8"/>
      <c r="Q30" s="8"/>
    </row>
    <row r="31" spans="1:17" ht="15.75" customHeight="1">
      <c r="A31" s="509"/>
      <c r="B31" s="54" t="s">
        <v>150</v>
      </c>
      <c r="C31" s="8"/>
      <c r="D31" s="8" t="e">
        <f t="shared" ref="D31:K31" si="83">+D25/D26</f>
        <v>#DIV/0!</v>
      </c>
      <c r="E31" s="8">
        <f t="shared" si="83"/>
        <v>1.6129032258064516E-2</v>
      </c>
      <c r="F31" s="8">
        <f t="shared" si="83"/>
        <v>0</v>
      </c>
      <c r="G31" s="8">
        <f t="shared" si="83"/>
        <v>1.0752688172043012E-2</v>
      </c>
      <c r="H31" s="8">
        <f t="shared" si="83"/>
        <v>0</v>
      </c>
      <c r="I31" s="8">
        <f t="shared" si="83"/>
        <v>1.3888888888888889E-3</v>
      </c>
      <c r="J31" s="8">
        <f t="shared" si="83"/>
        <v>6.7204301075268818E-3</v>
      </c>
      <c r="K31" s="8">
        <f t="shared" si="83"/>
        <v>1.2096774193548387E-2</v>
      </c>
      <c r="L31" s="8">
        <f t="shared" ref="L31:M31" si="84">+L25/L26</f>
        <v>1.3888888888888888E-2</v>
      </c>
      <c r="M31" s="8">
        <f t="shared" si="84"/>
        <v>0</v>
      </c>
      <c r="N31" s="8">
        <f t="shared" ref="N31:O31" si="85">+N25/N26</f>
        <v>0</v>
      </c>
      <c r="O31" s="8">
        <f t="shared" si="85"/>
        <v>0</v>
      </c>
      <c r="P31" s="8"/>
      <c r="Q31" s="8"/>
    </row>
    <row r="32" spans="1:17" customFormat="1" ht="15.75" customHeight="1">
      <c r="A32" s="510"/>
      <c r="B32" s="54" t="s">
        <v>60</v>
      </c>
      <c r="C32" s="9"/>
      <c r="D32" s="9" t="e">
        <f t="shared" ref="D32:K32" si="86">SUM(D28:D31)</f>
        <v>#DIV/0!</v>
      </c>
      <c r="E32" s="9">
        <f t="shared" si="86"/>
        <v>1.0000000000000002</v>
      </c>
      <c r="F32" s="9">
        <f t="shared" si="86"/>
        <v>0.99999999999999978</v>
      </c>
      <c r="G32" s="9">
        <f t="shared" si="86"/>
        <v>1.0000000000000002</v>
      </c>
      <c r="H32" s="9">
        <f t="shared" si="86"/>
        <v>1.0000672043010757</v>
      </c>
      <c r="I32" s="9">
        <f t="shared" si="86"/>
        <v>1.0001344086021511</v>
      </c>
      <c r="J32" s="9">
        <f t="shared" si="86"/>
        <v>1.0000000000000002</v>
      </c>
      <c r="K32" s="9">
        <f t="shared" si="86"/>
        <v>1.0000000000000002</v>
      </c>
      <c r="L32" s="9">
        <f t="shared" ref="L32:M32" si="87">SUM(L28:L31)</f>
        <v>1</v>
      </c>
      <c r="M32" s="9">
        <f t="shared" si="87"/>
        <v>0.99999999999999956</v>
      </c>
      <c r="N32" s="9">
        <f t="shared" ref="N32:O32" si="88">SUM(N28:N31)</f>
        <v>0.99999999999999989</v>
      </c>
      <c r="O32" s="9">
        <f t="shared" si="88"/>
        <v>1</v>
      </c>
      <c r="P32" s="9"/>
      <c r="Q32" s="9"/>
    </row>
    <row r="53" spans="1:17" customFormat="1" ht="15.75" customHeight="1">
      <c r="A53" s="2"/>
      <c r="B53" s="2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</row>
    <row r="59" spans="1:17" customFormat="1" ht="15.75" customHeight="1">
      <c r="A59" s="2"/>
      <c r="B59" s="2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</row>
    <row r="80" spans="1:17" customFormat="1" ht="15.75" customHeight="1">
      <c r="A80" s="2"/>
      <c r="B80" s="2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</row>
    <row r="86" spans="1:17" customFormat="1" ht="15.75" customHeight="1">
      <c r="A86" s="2"/>
      <c r="B86" s="2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</row>
    <row r="97" spans="1:17" ht="15.75" customHeight="1">
      <c r="C97" s="2" t="e">
        <v>#DIV/0!</v>
      </c>
      <c r="P97" s="2" t="e">
        <f>AVERAGE(#REF!)</f>
        <v>#REF!</v>
      </c>
    </row>
    <row r="98" spans="1:17" ht="15.75" customHeight="1">
      <c r="C98" s="2" t="e">
        <v>#DIV/0!</v>
      </c>
      <c r="P98" s="2" t="e">
        <f>AVERAGE(#REF!)</f>
        <v>#REF!</v>
      </c>
    </row>
    <row r="99" spans="1:17" ht="15.75" customHeight="1">
      <c r="C99" s="2" t="e">
        <v>#DIV/0!</v>
      </c>
      <c r="P99" s="2" t="e">
        <f>AVERAGE(#REF!)</f>
        <v>#REF!</v>
      </c>
    </row>
    <row r="100" spans="1:17" ht="15.75" customHeight="1">
      <c r="C100" s="2" t="e">
        <v>#DIV/0!</v>
      </c>
      <c r="P100" s="2" t="e">
        <f>AVERAGE(#REF!)</f>
        <v>#REF!</v>
      </c>
    </row>
    <row r="107" spans="1:17" customFormat="1" ht="15.75" customHeight="1">
      <c r="A107" s="2"/>
      <c r="B107" s="2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</row>
    <row r="113" spans="1:17" customFormat="1" ht="15.75" customHeight="1">
      <c r="A113" s="2"/>
      <c r="B113" s="2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</row>
    <row r="134" spans="1:17" customFormat="1" ht="15.75" customHeight="1">
      <c r="A134" s="2"/>
      <c r="B134" s="2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</row>
    <row r="140" spans="1:17" customFormat="1" ht="15.75" customHeight="1">
      <c r="A140" s="2"/>
      <c r="B140" s="2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</row>
    <row r="156" spans="1:17" customFormat="1" ht="15.75" customHeight="1">
      <c r="A156" s="2"/>
      <c r="B156" s="2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</row>
  </sheetData>
  <mergeCells count="6">
    <mergeCell ref="A18:A21"/>
    <mergeCell ref="A23:A27"/>
    <mergeCell ref="A28:A32"/>
    <mergeCell ref="A2:A5"/>
    <mergeCell ref="A7:A11"/>
    <mergeCell ref="A12:A16"/>
  </mergeCells>
  <conditionalFormatting sqref="C4:C5">
    <cfRule type="cellIs" dxfId="454" priority="3" operator="lessThan">
      <formula>0</formula>
    </cfRule>
    <cfRule type="cellIs" dxfId="453" priority="4" operator="greaterThan">
      <formula>100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F9A8AD-3F30-43FD-AF7F-4944FB951764}">
  <sheetPr>
    <tabColor rgb="FFFF0000"/>
  </sheetPr>
  <dimension ref="A1:Q155"/>
  <sheetViews>
    <sheetView showGridLines="0" topLeftCell="A17" zoomScale="85" zoomScaleNormal="85" workbookViewId="0">
      <pane xSplit="3" ySplit="1" topLeftCell="D60" activePane="bottomRight" state="frozen"/>
      <selection activeCell="A17" sqref="A17"/>
      <selection pane="topRight" activeCell="Q17" sqref="Q17"/>
      <selection pane="bottomLeft" activeCell="A18" sqref="A18"/>
      <selection pane="bottomRight" activeCell="Q73" sqref="Q73"/>
    </sheetView>
  </sheetViews>
  <sheetFormatPr baseColWidth="10" defaultColWidth="15" defaultRowHeight="14.4"/>
  <cols>
    <col min="1" max="1" width="8.6640625" style="2" customWidth="1"/>
    <col min="2" max="2" width="20.6640625" style="22" bestFit="1" customWidth="1"/>
    <col min="3" max="9" width="9.5546875" style="2" customWidth="1"/>
    <col min="10" max="15" width="7.88671875" style="2" customWidth="1"/>
    <col min="16" max="16" width="10" style="2" customWidth="1"/>
    <col min="17" max="17" width="9.33203125" style="2" bestFit="1" customWidth="1"/>
    <col min="18" max="54" width="11.33203125" style="2" customWidth="1"/>
    <col min="55" max="16384" width="15" style="2"/>
  </cols>
  <sheetData>
    <row r="1" spans="1:17" s="11" customFormat="1" hidden="1">
      <c r="A1" s="31" t="s">
        <v>29</v>
      </c>
      <c r="B1" s="29"/>
      <c r="C1" s="32" t="s">
        <v>155</v>
      </c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4" t="s">
        <v>155</v>
      </c>
      <c r="Q1" s="32" t="s">
        <v>119</v>
      </c>
    </row>
    <row r="2" spans="1:17" ht="16.5" hidden="1" customHeight="1">
      <c r="A2" s="502" t="s">
        <v>20</v>
      </c>
      <c r="B2" s="51" t="s">
        <v>84</v>
      </c>
      <c r="C2" s="4" t="e">
        <v>#DIV/0!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 t="e">
        <f>AVERAGE(#REF!)</f>
        <v>#REF!</v>
      </c>
      <c r="Q2" s="4">
        <v>0.85</v>
      </c>
    </row>
    <row r="3" spans="1:17" hidden="1">
      <c r="A3" s="503"/>
      <c r="B3" s="51" t="s">
        <v>141</v>
      </c>
      <c r="C3" s="4" t="e">
        <v>#DIV/0!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 t="e">
        <f>AVERAGE(#REF!)</f>
        <v>#REF!</v>
      </c>
      <c r="Q3" s="3">
        <v>0.2</v>
      </c>
    </row>
    <row r="4" spans="1:17" hidden="1">
      <c r="A4" s="503"/>
      <c r="B4" s="51" t="s">
        <v>18</v>
      </c>
      <c r="C4" s="5" t="e">
        <v>#DIV/0!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 t="e">
        <f>AVERAGE(#REF!)</f>
        <v>#REF!</v>
      </c>
      <c r="Q4" s="5">
        <v>20</v>
      </c>
    </row>
    <row r="5" spans="1:17" hidden="1">
      <c r="A5" s="504"/>
      <c r="B5" s="51" t="s">
        <v>19</v>
      </c>
      <c r="C5" s="5" t="e">
        <v>#DIV/0!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 t="e">
        <f>AVERAGE(#REF!)</f>
        <v>#REF!</v>
      </c>
      <c r="Q5" s="5">
        <v>2</v>
      </c>
    </row>
    <row r="6" spans="1:17" ht="15.75" hidden="1" customHeight="1">
      <c r="A6" s="14"/>
      <c r="B6" s="13"/>
      <c r="C6"/>
      <c r="D6"/>
      <c r="E6"/>
      <c r="F6"/>
      <c r="G6"/>
      <c r="H6"/>
      <c r="I6"/>
      <c r="J6"/>
      <c r="K6"/>
      <c r="L6"/>
      <c r="M6"/>
      <c r="N6"/>
      <c r="O6"/>
      <c r="P6"/>
      <c r="Q6" s="13"/>
    </row>
    <row r="7" spans="1:17" hidden="1">
      <c r="A7" s="499" t="s">
        <v>52</v>
      </c>
      <c r="B7" s="53" t="s">
        <v>142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</row>
    <row r="8" spans="1:17" hidden="1">
      <c r="A8" s="500"/>
      <c r="B8" s="53" t="s">
        <v>143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</row>
    <row r="9" spans="1:17" hidden="1">
      <c r="A9" s="500"/>
      <c r="B9" s="53" t="s">
        <v>144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</row>
    <row r="10" spans="1:17" ht="16.5" hidden="1" customHeight="1">
      <c r="A10" s="500"/>
      <c r="B10" s="53" t="s">
        <v>145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</row>
    <row r="11" spans="1:17" hidden="1">
      <c r="A11" s="501"/>
      <c r="B11" s="53" t="s">
        <v>146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</row>
    <row r="12" spans="1:17" hidden="1">
      <c r="A12" s="496" t="s">
        <v>162</v>
      </c>
      <c r="B12" s="54" t="s">
        <v>147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</row>
    <row r="13" spans="1:17" hidden="1">
      <c r="A13" s="497"/>
      <c r="B13" s="54" t="s">
        <v>148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</row>
    <row r="14" spans="1:17" hidden="1">
      <c r="A14" s="497"/>
      <c r="B14" s="54" t="s">
        <v>149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</row>
    <row r="15" spans="1:17" hidden="1">
      <c r="A15" s="497"/>
      <c r="B15" s="54" t="s">
        <v>150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</row>
    <row r="16" spans="1:17" ht="16.5" hidden="1" customHeight="1">
      <c r="A16" s="498"/>
      <c r="B16" s="54" t="s">
        <v>60</v>
      </c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</row>
    <row r="17" spans="1:17">
      <c r="A17" s="31" t="s">
        <v>354</v>
      </c>
      <c r="B17" s="29"/>
      <c r="C17" s="237" t="s">
        <v>229</v>
      </c>
      <c r="D17" s="237">
        <v>44927</v>
      </c>
      <c r="E17" s="237">
        <v>44958</v>
      </c>
      <c r="F17" s="237">
        <v>44986</v>
      </c>
      <c r="G17" s="237">
        <v>45017</v>
      </c>
      <c r="H17" s="237">
        <v>45047</v>
      </c>
      <c r="I17" s="237">
        <v>45078</v>
      </c>
      <c r="J17" s="237">
        <v>45108</v>
      </c>
      <c r="K17" s="237">
        <v>45139</v>
      </c>
      <c r="L17" s="237">
        <v>45170</v>
      </c>
      <c r="M17" s="237">
        <v>45200</v>
      </c>
      <c r="N17" s="237">
        <v>45231</v>
      </c>
      <c r="O17" s="237">
        <v>45261</v>
      </c>
      <c r="P17" s="32" t="s">
        <v>311</v>
      </c>
      <c r="Q17" s="32" t="s">
        <v>119</v>
      </c>
    </row>
    <row r="18" spans="1:17">
      <c r="A18" s="502" t="s">
        <v>20</v>
      </c>
      <c r="B18" s="51" t="s">
        <v>84</v>
      </c>
      <c r="C18" s="169"/>
      <c r="D18" s="160">
        <v>0.978494623655914</v>
      </c>
      <c r="E18" s="160">
        <v>0.989247311827957</v>
      </c>
      <c r="F18" s="160">
        <v>0.989247311827957</v>
      </c>
      <c r="G18" s="160">
        <v>0.97580645161290303</v>
      </c>
      <c r="H18" s="160">
        <v>0.94354838709677402</v>
      </c>
      <c r="I18" s="160">
        <v>0.98387096774193605</v>
      </c>
      <c r="J18" s="160">
        <v>0.98387096774193605</v>
      </c>
      <c r="K18" s="160">
        <v>0.42069892473118298</v>
      </c>
      <c r="L18" s="160">
        <v>0.76388888888888895</v>
      </c>
      <c r="M18" s="160">
        <v>0.91845430107526904</v>
      </c>
      <c r="N18" s="160">
        <v>0.94130000000000003</v>
      </c>
      <c r="O18" s="160">
        <v>0.94448924731182804</v>
      </c>
      <c r="P18" s="4">
        <f>AVERAGE(D18:O18)</f>
        <v>0.90274311529271223</v>
      </c>
      <c r="Q18" s="4">
        <v>0.85</v>
      </c>
    </row>
    <row r="19" spans="1:17">
      <c r="A19" s="503"/>
      <c r="B19" s="51" t="s">
        <v>141</v>
      </c>
      <c r="C19" s="169"/>
      <c r="D19" s="161">
        <v>0.52743589743589703</v>
      </c>
      <c r="E19" s="161">
        <v>0.38174365942028998</v>
      </c>
      <c r="F19" s="161">
        <v>0.3691231884058</v>
      </c>
      <c r="G19" s="161">
        <v>0.66507346189164396</v>
      </c>
      <c r="H19" s="161">
        <v>0.75039886039885995</v>
      </c>
      <c r="I19" s="161">
        <v>0.50177595628415295</v>
      </c>
      <c r="J19" s="161">
        <v>0.50232240437158404</v>
      </c>
      <c r="K19" s="161">
        <v>0.46453674121405703</v>
      </c>
      <c r="L19" s="161">
        <v>0.49927272727273098</v>
      </c>
      <c r="M19" s="161">
        <v>0.52683183820408896</v>
      </c>
      <c r="N19" s="161">
        <v>0.45889999999999997</v>
      </c>
      <c r="O19" s="161">
        <v>0.53650206346947504</v>
      </c>
      <c r="P19" s="4">
        <f>AVERAGE(D19:O19)</f>
        <v>0.51532639986404838</v>
      </c>
      <c r="Q19" s="3">
        <v>0.2</v>
      </c>
    </row>
    <row r="20" spans="1:17" ht="15.75" customHeight="1">
      <c r="A20" s="503"/>
      <c r="B20" s="51" t="s">
        <v>18</v>
      </c>
      <c r="C20" s="171"/>
      <c r="D20" s="389">
        <v>383.97333333333336</v>
      </c>
      <c r="E20" s="389">
        <v>280.96333333333331</v>
      </c>
      <c r="F20" s="389">
        <v>271.66666666666669</v>
      </c>
      <c r="G20" s="389">
        <v>482.84333333333331</v>
      </c>
      <c r="H20" s="389">
        <v>263.39</v>
      </c>
      <c r="I20" s="389">
        <v>367.3</v>
      </c>
      <c r="J20" s="389">
        <v>122.56666666666644</v>
      </c>
      <c r="K20" s="389">
        <v>18.174999999999997</v>
      </c>
      <c r="L20" s="150">
        <v>34.325000000000273</v>
      </c>
      <c r="M20" s="150">
        <v>72</v>
      </c>
      <c r="N20" s="150">
        <v>44.43</v>
      </c>
      <c r="O20" s="150">
        <v>75.400000000000006</v>
      </c>
      <c r="P20" s="5">
        <f>AVERAGE(D20:O20)</f>
        <v>201.41944444444448</v>
      </c>
      <c r="Q20" s="5">
        <v>20</v>
      </c>
    </row>
    <row r="21" spans="1:17" ht="16.5" customHeight="1">
      <c r="A21" s="504"/>
      <c r="B21" s="51" t="s">
        <v>19</v>
      </c>
      <c r="C21" s="171"/>
      <c r="D21" s="389">
        <v>0</v>
      </c>
      <c r="E21" s="389">
        <v>0</v>
      </c>
      <c r="F21" s="389">
        <v>8</v>
      </c>
      <c r="G21" s="389">
        <v>18</v>
      </c>
      <c r="H21" s="389">
        <v>9</v>
      </c>
      <c r="I21" s="389">
        <v>12</v>
      </c>
      <c r="J21" s="389">
        <v>3</v>
      </c>
      <c r="K21" s="389">
        <v>53.5</v>
      </c>
      <c r="L21" s="150">
        <v>17.25</v>
      </c>
      <c r="M21" s="150">
        <v>11.834</v>
      </c>
      <c r="N21" s="150">
        <v>4.47</v>
      </c>
      <c r="O21" s="150">
        <v>6.8599999999999994</v>
      </c>
      <c r="P21" s="5">
        <f>AVERAGE(D21:O21)</f>
        <v>11.992833333333332</v>
      </c>
      <c r="Q21" s="5">
        <v>4</v>
      </c>
    </row>
    <row r="22" spans="1:17">
      <c r="A22" s="14"/>
      <c r="B22" s="13"/>
      <c r="C22" s="184"/>
      <c r="D22" s="184"/>
      <c r="E22" s="184"/>
      <c r="F22" s="184"/>
      <c r="G22" s="184"/>
      <c r="H22" s="184"/>
      <c r="I22" s="184"/>
      <c r="J22"/>
      <c r="K22"/>
      <c r="L22"/>
      <c r="M22"/>
      <c r="N22"/>
      <c r="O22"/>
      <c r="P22"/>
      <c r="Q22" s="13"/>
    </row>
    <row r="23" spans="1:17">
      <c r="A23" s="499" t="s">
        <v>52</v>
      </c>
      <c r="B23" s="53" t="s">
        <v>142</v>
      </c>
      <c r="C23" s="12"/>
      <c r="D23" s="12">
        <v>12</v>
      </c>
      <c r="E23" s="12">
        <v>0</v>
      </c>
      <c r="F23" s="12">
        <v>0</v>
      </c>
      <c r="G23" s="12">
        <v>0</v>
      </c>
      <c r="H23" s="12">
        <v>12</v>
      </c>
      <c r="I23" s="12">
        <v>0</v>
      </c>
      <c r="J23" s="12">
        <v>11</v>
      </c>
      <c r="K23" s="12">
        <v>0</v>
      </c>
      <c r="L23" s="12">
        <v>10</v>
      </c>
      <c r="M23" s="12">
        <v>0</v>
      </c>
      <c r="N23" s="12">
        <v>11</v>
      </c>
      <c r="O23" s="12">
        <v>7</v>
      </c>
      <c r="P23" s="12"/>
      <c r="Q23" s="12"/>
    </row>
    <row r="24" spans="1:17" ht="16.5" customHeight="1">
      <c r="A24" s="500"/>
      <c r="B24" s="53" t="s">
        <v>143</v>
      </c>
      <c r="C24" s="12"/>
      <c r="D24" s="12">
        <v>4</v>
      </c>
      <c r="E24" s="12">
        <v>8</v>
      </c>
      <c r="F24" s="12">
        <v>0</v>
      </c>
      <c r="G24" s="12">
        <v>0</v>
      </c>
      <c r="H24" s="12">
        <v>12</v>
      </c>
      <c r="I24" s="12">
        <v>0</v>
      </c>
      <c r="J24" s="12">
        <v>0</v>
      </c>
      <c r="K24" s="12">
        <v>3</v>
      </c>
      <c r="L24" s="12">
        <v>22</v>
      </c>
      <c r="M24" s="12">
        <v>1.5</v>
      </c>
      <c r="N24" s="12">
        <v>0</v>
      </c>
      <c r="O24" s="12">
        <v>0</v>
      </c>
      <c r="P24" s="12"/>
      <c r="Q24" s="12"/>
    </row>
    <row r="25" spans="1:17">
      <c r="A25" s="500"/>
      <c r="B25" s="53" t="s">
        <v>144</v>
      </c>
      <c r="C25" s="12"/>
      <c r="D25" s="12">
        <v>0</v>
      </c>
      <c r="E25" s="12">
        <v>0</v>
      </c>
      <c r="F25" s="12">
        <v>8</v>
      </c>
      <c r="G25" s="12">
        <v>18</v>
      </c>
      <c r="H25" s="12">
        <v>14</v>
      </c>
      <c r="I25" s="12">
        <v>12</v>
      </c>
      <c r="J25" s="12">
        <v>1</v>
      </c>
      <c r="K25" s="12">
        <v>428</v>
      </c>
      <c r="L25" s="12">
        <v>138</v>
      </c>
      <c r="M25" s="12">
        <v>59.17</v>
      </c>
      <c r="N25" s="12">
        <v>31.3</v>
      </c>
      <c r="O25" s="12">
        <v>34.299999999999997</v>
      </c>
      <c r="P25" s="12"/>
      <c r="Q25" s="12"/>
    </row>
    <row r="26" spans="1:17">
      <c r="A26" s="500"/>
      <c r="B26" s="53" t="s">
        <v>145</v>
      </c>
      <c r="C26" s="12"/>
      <c r="D26" s="12">
        <v>744</v>
      </c>
      <c r="E26" s="12">
        <v>744</v>
      </c>
      <c r="F26" s="12">
        <v>744</v>
      </c>
      <c r="G26" s="12">
        <v>744</v>
      </c>
      <c r="H26" s="12">
        <v>744</v>
      </c>
      <c r="I26" s="12">
        <v>744</v>
      </c>
      <c r="J26" s="12">
        <v>744</v>
      </c>
      <c r="K26" s="12">
        <v>744</v>
      </c>
      <c r="L26" s="12">
        <v>720</v>
      </c>
      <c r="M26" s="12">
        <v>744</v>
      </c>
      <c r="N26" s="12">
        <v>720</v>
      </c>
      <c r="O26" s="12">
        <v>744</v>
      </c>
      <c r="P26" s="12"/>
      <c r="Q26" s="12"/>
    </row>
    <row r="27" spans="1:17">
      <c r="A27" s="501"/>
      <c r="B27" s="53" t="s">
        <v>146</v>
      </c>
      <c r="C27" s="164"/>
      <c r="D27" s="387">
        <v>383.97333333333336</v>
      </c>
      <c r="E27" s="164">
        <v>280.96333333333331</v>
      </c>
      <c r="F27" s="164">
        <v>271.66666666666669</v>
      </c>
      <c r="G27" s="164">
        <v>482.84333333333331</v>
      </c>
      <c r="H27" s="387">
        <v>526.78</v>
      </c>
      <c r="I27" s="164">
        <v>367.3</v>
      </c>
      <c r="J27" s="164">
        <v>367.3</v>
      </c>
      <c r="K27" s="164">
        <v>145.5</v>
      </c>
      <c r="L27" s="164">
        <v>274.60000000000002</v>
      </c>
      <c r="M27" s="164">
        <v>360</v>
      </c>
      <c r="N27" s="164">
        <v>311</v>
      </c>
      <c r="O27" s="164">
        <v>377</v>
      </c>
      <c r="P27" s="12"/>
      <c r="Q27" s="12"/>
    </row>
    <row r="28" spans="1:17" customFormat="1">
      <c r="A28" s="496" t="s">
        <v>162</v>
      </c>
      <c r="B28" s="54" t="s">
        <v>147</v>
      </c>
      <c r="C28" s="8"/>
      <c r="D28" s="8">
        <f t="shared" ref="D28:K28" si="0">+D18</f>
        <v>0.978494623655914</v>
      </c>
      <c r="E28" s="8">
        <f t="shared" si="0"/>
        <v>0.989247311827957</v>
      </c>
      <c r="F28" s="8">
        <f t="shared" si="0"/>
        <v>0.989247311827957</v>
      </c>
      <c r="G28" s="8">
        <f t="shared" si="0"/>
        <v>0.97580645161290303</v>
      </c>
      <c r="H28" s="8">
        <f t="shared" si="0"/>
        <v>0.94354838709677402</v>
      </c>
      <c r="I28" s="8">
        <f t="shared" si="0"/>
        <v>0.98387096774193605</v>
      </c>
      <c r="J28" s="8">
        <f t="shared" si="0"/>
        <v>0.98387096774193605</v>
      </c>
      <c r="K28" s="8">
        <f t="shared" si="0"/>
        <v>0.42069892473118298</v>
      </c>
      <c r="L28" s="8">
        <f>+L18</f>
        <v>0.76388888888888895</v>
      </c>
      <c r="M28" s="8">
        <f>+M18</f>
        <v>0.91845430107526904</v>
      </c>
      <c r="N28" s="8">
        <f t="shared" ref="N28:O28" si="1">+N18</f>
        <v>0.94130000000000003</v>
      </c>
      <c r="O28" s="8">
        <f t="shared" si="1"/>
        <v>0.94448924731182804</v>
      </c>
      <c r="P28" s="8"/>
      <c r="Q28" s="8"/>
    </row>
    <row r="29" spans="1:17">
      <c r="A29" s="497"/>
      <c r="B29" s="54" t="s">
        <v>148</v>
      </c>
      <c r="C29" s="8"/>
      <c r="D29" s="8">
        <f t="shared" ref="D29:K29" si="2">+D23/D26</f>
        <v>1.6129032258064516E-2</v>
      </c>
      <c r="E29" s="8">
        <f t="shared" si="2"/>
        <v>0</v>
      </c>
      <c r="F29" s="8">
        <f t="shared" si="2"/>
        <v>0</v>
      </c>
      <c r="G29" s="8">
        <f t="shared" si="2"/>
        <v>0</v>
      </c>
      <c r="H29" s="8">
        <f t="shared" si="2"/>
        <v>1.6129032258064516E-2</v>
      </c>
      <c r="I29" s="8">
        <f t="shared" si="2"/>
        <v>0</v>
      </c>
      <c r="J29" s="8">
        <f t="shared" si="2"/>
        <v>1.4784946236559141E-2</v>
      </c>
      <c r="K29" s="8">
        <f t="shared" si="2"/>
        <v>0</v>
      </c>
      <c r="L29" s="8">
        <f>+L23/L26</f>
        <v>1.3888888888888888E-2</v>
      </c>
      <c r="M29" s="8">
        <f>+M23/M26</f>
        <v>0</v>
      </c>
      <c r="N29" s="8">
        <f t="shared" ref="N29:O29" si="3">+N23/N26</f>
        <v>1.5277777777777777E-2</v>
      </c>
      <c r="O29" s="8">
        <f t="shared" si="3"/>
        <v>9.4086021505376347E-3</v>
      </c>
      <c r="P29" s="8"/>
      <c r="Q29" s="8"/>
    </row>
    <row r="30" spans="1:17" ht="16.5" customHeight="1">
      <c r="A30" s="497"/>
      <c r="B30" s="54" t="s">
        <v>149</v>
      </c>
      <c r="C30" s="8"/>
      <c r="D30" s="8">
        <f t="shared" ref="D30:K30" si="4">+D24/D26</f>
        <v>5.3763440860215058E-3</v>
      </c>
      <c r="E30" s="8">
        <f t="shared" si="4"/>
        <v>1.0752688172043012E-2</v>
      </c>
      <c r="F30" s="8">
        <f t="shared" si="4"/>
        <v>0</v>
      </c>
      <c r="G30" s="8">
        <f t="shared" si="4"/>
        <v>0</v>
      </c>
      <c r="H30" s="8">
        <f t="shared" si="4"/>
        <v>1.6129032258064516E-2</v>
      </c>
      <c r="I30" s="8">
        <f t="shared" si="4"/>
        <v>0</v>
      </c>
      <c r="J30" s="8">
        <f t="shared" si="4"/>
        <v>0</v>
      </c>
      <c r="K30" s="8">
        <f t="shared" si="4"/>
        <v>4.0322580645161289E-3</v>
      </c>
      <c r="L30" s="8">
        <f>+L24/L26</f>
        <v>3.0555555555555555E-2</v>
      </c>
      <c r="M30" s="8">
        <f>+M24/M26</f>
        <v>2.0161290322580645E-3</v>
      </c>
      <c r="N30" s="8">
        <f t="shared" ref="N30:O30" si="5">+N24/N26</f>
        <v>0</v>
      </c>
      <c r="O30" s="8">
        <f t="shared" si="5"/>
        <v>0</v>
      </c>
      <c r="P30" s="8"/>
      <c r="Q30" s="8"/>
    </row>
    <row r="31" spans="1:17">
      <c r="A31" s="497"/>
      <c r="B31" s="54" t="s">
        <v>150</v>
      </c>
      <c r="C31" s="8"/>
      <c r="D31" s="8">
        <f t="shared" ref="D31:K31" si="6">+D25/D26</f>
        <v>0</v>
      </c>
      <c r="E31" s="8">
        <f t="shared" si="6"/>
        <v>0</v>
      </c>
      <c r="F31" s="8">
        <f t="shared" si="6"/>
        <v>1.0752688172043012E-2</v>
      </c>
      <c r="G31" s="8">
        <f t="shared" si="6"/>
        <v>2.4193548387096774E-2</v>
      </c>
      <c r="H31" s="8">
        <f t="shared" si="6"/>
        <v>1.8817204301075269E-2</v>
      </c>
      <c r="I31" s="8">
        <f t="shared" si="6"/>
        <v>1.6129032258064516E-2</v>
      </c>
      <c r="J31" s="8">
        <f t="shared" si="6"/>
        <v>1.3440860215053765E-3</v>
      </c>
      <c r="K31" s="8">
        <f t="shared" si="6"/>
        <v>0.57526881720430112</v>
      </c>
      <c r="L31" s="8">
        <f>+L25/L26</f>
        <v>0.19166666666666668</v>
      </c>
      <c r="M31" s="8">
        <f>+M25/M26</f>
        <v>7.9529569892473118E-2</v>
      </c>
      <c r="N31" s="8">
        <f t="shared" ref="N31:O31" si="7">+N25/N26</f>
        <v>4.3472222222222225E-2</v>
      </c>
      <c r="O31" s="8">
        <f t="shared" si="7"/>
        <v>4.6102150537634404E-2</v>
      </c>
      <c r="P31" s="8"/>
      <c r="Q31" s="8"/>
    </row>
    <row r="32" spans="1:17">
      <c r="A32" s="498"/>
      <c r="B32" s="54" t="s">
        <v>60</v>
      </c>
      <c r="C32" s="9"/>
      <c r="D32" s="9">
        <f t="shared" ref="D32:K32" si="8">SUM(D28:D31)</f>
        <v>1</v>
      </c>
      <c r="E32" s="9">
        <f t="shared" si="8"/>
        <v>1</v>
      </c>
      <c r="F32" s="9">
        <f t="shared" si="8"/>
        <v>1</v>
      </c>
      <c r="G32" s="9">
        <f t="shared" si="8"/>
        <v>0.99999999999999978</v>
      </c>
      <c r="H32" s="9">
        <f t="shared" si="8"/>
        <v>0.99462365591397828</v>
      </c>
      <c r="I32" s="9">
        <f t="shared" si="8"/>
        <v>1.0000000000000007</v>
      </c>
      <c r="J32" s="9">
        <f t="shared" si="8"/>
        <v>1.0000000000000007</v>
      </c>
      <c r="K32" s="9">
        <f t="shared" si="8"/>
        <v>1.0000000000000002</v>
      </c>
      <c r="L32" s="9">
        <f>SUM(L28:L31)</f>
        <v>1</v>
      </c>
      <c r="M32" s="9">
        <f>SUM(M28:M31)</f>
        <v>1.0000000000000002</v>
      </c>
      <c r="N32" s="9">
        <f t="shared" ref="N32:O32" si="9">SUM(N28:N31)</f>
        <v>1.0000499999999999</v>
      </c>
      <c r="O32" s="9">
        <f t="shared" si="9"/>
        <v>1</v>
      </c>
      <c r="P32" s="9"/>
      <c r="Q32" s="9"/>
    </row>
    <row r="33" spans="1:17">
      <c r="A33" s="31" t="s">
        <v>355</v>
      </c>
      <c r="B33" s="29"/>
      <c r="C33" s="237" t="s">
        <v>229</v>
      </c>
      <c r="D33" s="237">
        <v>44927</v>
      </c>
      <c r="E33" s="237">
        <v>44958</v>
      </c>
      <c r="F33" s="237">
        <v>44986</v>
      </c>
      <c r="G33" s="237">
        <v>45017</v>
      </c>
      <c r="H33" s="237">
        <v>45047</v>
      </c>
      <c r="I33" s="237">
        <v>45078</v>
      </c>
      <c r="J33" s="237">
        <v>45108</v>
      </c>
      <c r="K33" s="237">
        <v>45139</v>
      </c>
      <c r="L33" s="237">
        <v>45170</v>
      </c>
      <c r="M33" s="237">
        <v>45200</v>
      </c>
      <c r="N33" s="237">
        <v>45231</v>
      </c>
      <c r="O33" s="237">
        <v>45261</v>
      </c>
      <c r="P33" s="32" t="s">
        <v>311</v>
      </c>
      <c r="Q33" s="32" t="s">
        <v>119</v>
      </c>
    </row>
    <row r="34" spans="1:17" ht="15.75" customHeight="1">
      <c r="A34" s="502" t="s">
        <v>20</v>
      </c>
      <c r="B34" s="51" t="s">
        <v>84</v>
      </c>
      <c r="C34" s="169"/>
      <c r="D34" s="160">
        <v>0.956989247311828</v>
      </c>
      <c r="E34" s="160">
        <v>0.98118279569892497</v>
      </c>
      <c r="F34" s="160">
        <v>0.95967741935483897</v>
      </c>
      <c r="G34" s="160">
        <v>0.96505376344086002</v>
      </c>
      <c r="H34" s="160">
        <v>0.97715053763440896</v>
      </c>
      <c r="I34" s="160">
        <v>0.97311827956989305</v>
      </c>
      <c r="J34" s="160">
        <v>0.54502688172043001</v>
      </c>
      <c r="K34" s="160">
        <v>0.78629032258064502</v>
      </c>
      <c r="L34" s="160">
        <v>3.3300000000000003E-2</v>
      </c>
      <c r="M34" s="160">
        <v>0</v>
      </c>
      <c r="N34" s="160">
        <v>0</v>
      </c>
      <c r="O34" s="160">
        <v>0</v>
      </c>
      <c r="P34" s="4">
        <f>AVERAGE(D34:O34)</f>
        <v>0.59814910394265242</v>
      </c>
      <c r="Q34" s="3">
        <v>0.85</v>
      </c>
    </row>
    <row r="35" spans="1:17" ht="16.5" customHeight="1">
      <c r="A35" s="503"/>
      <c r="B35" s="51" t="s">
        <v>141</v>
      </c>
      <c r="C35" s="169"/>
      <c r="D35" s="161">
        <v>0.54339887640449402</v>
      </c>
      <c r="E35" s="161">
        <v>0.64194063926940603</v>
      </c>
      <c r="F35" s="161">
        <v>0.634920634920635</v>
      </c>
      <c r="G35" s="161">
        <v>0.39972144846796698</v>
      </c>
      <c r="H35" s="161">
        <v>0.207702888583219</v>
      </c>
      <c r="I35" s="161">
        <v>0.20773480662983401</v>
      </c>
      <c r="J35" s="161">
        <v>0.37090012330456201</v>
      </c>
      <c r="K35" s="161">
        <v>0.44581196581196603</v>
      </c>
      <c r="L35" s="161">
        <v>0</v>
      </c>
      <c r="M35" s="160">
        <v>0</v>
      </c>
      <c r="N35" s="161">
        <v>0</v>
      </c>
      <c r="O35" s="161">
        <v>0</v>
      </c>
      <c r="P35" s="4">
        <f>AVERAGE(D35:O35)</f>
        <v>0.28767761528267349</v>
      </c>
      <c r="Q35" s="3">
        <v>0.2</v>
      </c>
    </row>
    <row r="36" spans="1:17">
      <c r="A36" s="503"/>
      <c r="B36" s="51" t="s">
        <v>18</v>
      </c>
      <c r="C36" s="171"/>
      <c r="D36" s="389">
        <v>193.45000000000002</v>
      </c>
      <c r="E36" s="389">
        <v>468.61666666666662</v>
      </c>
      <c r="F36" s="389">
        <v>226.66666666666666</v>
      </c>
      <c r="G36" s="389">
        <v>143.5</v>
      </c>
      <c r="H36" s="389">
        <v>151</v>
      </c>
      <c r="I36" s="389">
        <v>75.2</v>
      </c>
      <c r="J36" s="389">
        <v>50.133333333333347</v>
      </c>
      <c r="K36" s="389">
        <v>32.6</v>
      </c>
      <c r="L36" s="150">
        <v>0</v>
      </c>
      <c r="M36" s="150">
        <v>0</v>
      </c>
      <c r="N36" s="150">
        <v>0</v>
      </c>
      <c r="O36" s="150">
        <v>0</v>
      </c>
      <c r="P36" s="5">
        <f>AVERAGE(D36:O36)</f>
        <v>111.76388888888887</v>
      </c>
      <c r="Q36" s="5">
        <v>20</v>
      </c>
    </row>
    <row r="37" spans="1:17">
      <c r="A37" s="504"/>
      <c r="B37" s="51" t="s">
        <v>19</v>
      </c>
      <c r="C37" s="171"/>
      <c r="D37" s="389">
        <v>7</v>
      </c>
      <c r="E37" s="389">
        <v>0</v>
      </c>
      <c r="F37" s="389">
        <v>2</v>
      </c>
      <c r="G37" s="389">
        <v>4</v>
      </c>
      <c r="H37" s="389">
        <v>10</v>
      </c>
      <c r="I37" s="389">
        <v>3</v>
      </c>
      <c r="J37" s="389">
        <v>112.83333333333333</v>
      </c>
      <c r="K37" s="389">
        <v>1.375</v>
      </c>
      <c r="L37" s="150">
        <v>174</v>
      </c>
      <c r="M37" s="150">
        <v>186</v>
      </c>
      <c r="N37" s="150">
        <v>180</v>
      </c>
      <c r="O37" s="150">
        <v>180</v>
      </c>
      <c r="P37" s="5">
        <f>AVERAGE(D37:O37)</f>
        <v>71.684027777777771</v>
      </c>
      <c r="Q37" s="5">
        <v>4</v>
      </c>
    </row>
    <row r="38" spans="1:17">
      <c r="A38" s="14"/>
      <c r="B38" s="13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 s="13"/>
    </row>
    <row r="39" spans="1:17">
      <c r="A39" s="499" t="s">
        <v>52</v>
      </c>
      <c r="B39" s="53" t="s">
        <v>142</v>
      </c>
      <c r="C39" s="12"/>
      <c r="D39" s="12">
        <v>10</v>
      </c>
      <c r="E39" s="12">
        <v>0</v>
      </c>
      <c r="F39" s="12">
        <v>12</v>
      </c>
      <c r="G39" s="12">
        <v>8</v>
      </c>
      <c r="H39" s="12">
        <v>0</v>
      </c>
      <c r="I39" s="12">
        <v>10</v>
      </c>
      <c r="J39" s="12">
        <v>0</v>
      </c>
      <c r="K39" s="12">
        <v>0</v>
      </c>
      <c r="L39" s="12">
        <v>0</v>
      </c>
      <c r="M39" s="12">
        <v>0</v>
      </c>
      <c r="N39" s="12">
        <v>0</v>
      </c>
      <c r="O39" s="12">
        <v>0</v>
      </c>
      <c r="P39" s="12"/>
      <c r="Q39" s="12"/>
    </row>
    <row r="40" spans="1:17">
      <c r="A40" s="500"/>
      <c r="B40" s="53" t="s">
        <v>143</v>
      </c>
      <c r="C40" s="12"/>
      <c r="D40" s="12">
        <v>8</v>
      </c>
      <c r="E40" s="12">
        <v>14</v>
      </c>
      <c r="F40" s="12">
        <v>14</v>
      </c>
      <c r="G40" s="12">
        <v>10</v>
      </c>
      <c r="H40" s="12">
        <v>7</v>
      </c>
      <c r="I40" s="12">
        <v>4</v>
      </c>
      <c r="J40" s="12">
        <v>0</v>
      </c>
      <c r="K40" s="12">
        <v>0</v>
      </c>
      <c r="L40" s="12">
        <v>0</v>
      </c>
      <c r="M40" s="12">
        <v>0</v>
      </c>
      <c r="N40" s="12">
        <v>0</v>
      </c>
      <c r="O40" s="12">
        <v>0</v>
      </c>
      <c r="P40" s="12"/>
      <c r="Q40" s="12"/>
    </row>
    <row r="41" spans="1:17">
      <c r="A41" s="500"/>
      <c r="B41" s="53" t="s">
        <v>144</v>
      </c>
      <c r="C41" s="12"/>
      <c r="D41" s="12">
        <v>14</v>
      </c>
      <c r="E41" s="12">
        <v>0</v>
      </c>
      <c r="F41" s="12">
        <v>4</v>
      </c>
      <c r="G41" s="12">
        <v>8</v>
      </c>
      <c r="H41" s="12">
        <v>10</v>
      </c>
      <c r="I41" s="12">
        <v>6</v>
      </c>
      <c r="J41" s="12">
        <v>338.5</v>
      </c>
      <c r="K41" s="12">
        <v>159</v>
      </c>
      <c r="L41" s="12">
        <v>696</v>
      </c>
      <c r="M41" s="12">
        <v>744</v>
      </c>
      <c r="N41" s="12">
        <v>720</v>
      </c>
      <c r="O41" s="12">
        <v>744</v>
      </c>
      <c r="P41" s="12"/>
      <c r="Q41" s="12"/>
    </row>
    <row r="42" spans="1:17" customFormat="1">
      <c r="A42" s="500"/>
      <c r="B42" s="53" t="s">
        <v>145</v>
      </c>
      <c r="C42" s="12"/>
      <c r="D42" s="12">
        <v>744</v>
      </c>
      <c r="E42" s="12">
        <v>744</v>
      </c>
      <c r="F42" s="12">
        <v>744</v>
      </c>
      <c r="G42" s="12">
        <v>744</v>
      </c>
      <c r="H42" s="12">
        <v>744</v>
      </c>
      <c r="I42" s="12">
        <v>744</v>
      </c>
      <c r="J42" s="12">
        <v>744</v>
      </c>
      <c r="K42" s="12">
        <v>744</v>
      </c>
      <c r="L42" s="12">
        <v>720</v>
      </c>
      <c r="M42" s="12">
        <v>744</v>
      </c>
      <c r="N42" s="12">
        <v>720</v>
      </c>
      <c r="O42" s="12">
        <v>744</v>
      </c>
      <c r="P42" s="12"/>
      <c r="Q42" s="12"/>
    </row>
    <row r="43" spans="1:17">
      <c r="A43" s="501"/>
      <c r="B43" s="53" t="s">
        <v>146</v>
      </c>
      <c r="C43" s="164"/>
      <c r="D43" s="388">
        <v>368.33333333333331</v>
      </c>
      <c r="E43" s="164">
        <v>386.90000000000003</v>
      </c>
      <c r="F43" s="164">
        <v>468.61666666666662</v>
      </c>
      <c r="G43" s="164">
        <v>453.33333333333331</v>
      </c>
      <c r="H43" s="387">
        <v>287</v>
      </c>
      <c r="I43" s="164">
        <v>151</v>
      </c>
      <c r="J43" s="164">
        <v>150.4</v>
      </c>
      <c r="K43" s="164">
        <v>260.8</v>
      </c>
      <c r="L43" s="164">
        <v>0</v>
      </c>
      <c r="M43" s="164">
        <v>0</v>
      </c>
      <c r="N43" s="164">
        <v>0</v>
      </c>
      <c r="O43" s="164">
        <v>0</v>
      </c>
      <c r="P43" s="12"/>
      <c r="Q43" s="12"/>
    </row>
    <row r="44" spans="1:17" ht="16.5" customHeight="1">
      <c r="A44" s="496" t="s">
        <v>162</v>
      </c>
      <c r="B44" s="54" t="s">
        <v>147</v>
      </c>
      <c r="C44" s="8"/>
      <c r="D44" s="8">
        <f t="shared" ref="D44:K44" si="10">+D34</f>
        <v>0.956989247311828</v>
      </c>
      <c r="E44" s="8">
        <f t="shared" si="10"/>
        <v>0.98118279569892497</v>
      </c>
      <c r="F44" s="8">
        <f t="shared" si="10"/>
        <v>0.95967741935483897</v>
      </c>
      <c r="G44" s="8">
        <f t="shared" si="10"/>
        <v>0.96505376344086002</v>
      </c>
      <c r="H44" s="8">
        <f t="shared" si="10"/>
        <v>0.97715053763440896</v>
      </c>
      <c r="I44" s="8">
        <f t="shared" si="10"/>
        <v>0.97311827956989305</v>
      </c>
      <c r="J44" s="8">
        <f t="shared" si="10"/>
        <v>0.54502688172043001</v>
      </c>
      <c r="K44" s="8">
        <f t="shared" si="10"/>
        <v>0.78629032258064502</v>
      </c>
      <c r="L44" s="8">
        <f>+L34</f>
        <v>3.3300000000000003E-2</v>
      </c>
      <c r="M44" s="8">
        <f>+M34</f>
        <v>0</v>
      </c>
      <c r="N44" s="8">
        <f t="shared" ref="N44:O44" si="11">+N34</f>
        <v>0</v>
      </c>
      <c r="O44" s="8">
        <f t="shared" si="11"/>
        <v>0</v>
      </c>
      <c r="P44" s="8"/>
      <c r="Q44" s="8"/>
    </row>
    <row r="45" spans="1:17">
      <c r="A45" s="497"/>
      <c r="B45" s="54" t="s">
        <v>148</v>
      </c>
      <c r="C45" s="8"/>
      <c r="D45" s="8">
        <f t="shared" ref="D45:K45" si="12">+D39/D42</f>
        <v>1.3440860215053764E-2</v>
      </c>
      <c r="E45" s="8">
        <f t="shared" si="12"/>
        <v>0</v>
      </c>
      <c r="F45" s="8">
        <f t="shared" si="12"/>
        <v>1.6129032258064516E-2</v>
      </c>
      <c r="G45" s="8">
        <f t="shared" si="12"/>
        <v>1.0752688172043012E-2</v>
      </c>
      <c r="H45" s="8">
        <f t="shared" si="12"/>
        <v>0</v>
      </c>
      <c r="I45" s="8">
        <f t="shared" si="12"/>
        <v>1.3440860215053764E-2</v>
      </c>
      <c r="J45" s="8">
        <f t="shared" si="12"/>
        <v>0</v>
      </c>
      <c r="K45" s="8">
        <f t="shared" si="12"/>
        <v>0</v>
      </c>
      <c r="L45" s="8">
        <f>+L39/L42</f>
        <v>0</v>
      </c>
      <c r="M45" s="8">
        <f>+M39/M42</f>
        <v>0</v>
      </c>
      <c r="N45" s="8">
        <f t="shared" ref="N45:O45" si="13">+N39/N42</f>
        <v>0</v>
      </c>
      <c r="O45" s="8">
        <f t="shared" si="13"/>
        <v>0</v>
      </c>
      <c r="P45" s="8"/>
      <c r="Q45" s="8"/>
    </row>
    <row r="46" spans="1:17">
      <c r="A46" s="497"/>
      <c r="B46" s="54" t="s">
        <v>149</v>
      </c>
      <c r="C46" s="8"/>
      <c r="D46" s="8">
        <f t="shared" ref="D46:K46" si="14">+D40/D42</f>
        <v>1.0752688172043012E-2</v>
      </c>
      <c r="E46" s="8">
        <f t="shared" si="14"/>
        <v>1.8817204301075269E-2</v>
      </c>
      <c r="F46" s="8">
        <f t="shared" si="14"/>
        <v>1.8817204301075269E-2</v>
      </c>
      <c r="G46" s="8">
        <f t="shared" si="14"/>
        <v>1.3440860215053764E-2</v>
      </c>
      <c r="H46" s="8">
        <f t="shared" si="14"/>
        <v>9.4086021505376347E-3</v>
      </c>
      <c r="I46" s="8">
        <f t="shared" si="14"/>
        <v>5.3763440860215058E-3</v>
      </c>
      <c r="J46" s="8">
        <f t="shared" si="14"/>
        <v>0</v>
      </c>
      <c r="K46" s="8">
        <f t="shared" si="14"/>
        <v>0</v>
      </c>
      <c r="L46" s="8">
        <f>+L40/L42</f>
        <v>0</v>
      </c>
      <c r="M46" s="8">
        <f>+M40/M42</f>
        <v>0</v>
      </c>
      <c r="N46" s="8">
        <f t="shared" ref="N46:O46" si="15">+N40/N42</f>
        <v>0</v>
      </c>
      <c r="O46" s="8">
        <f t="shared" si="15"/>
        <v>0</v>
      </c>
      <c r="P46" s="8"/>
      <c r="Q46" s="8"/>
    </row>
    <row r="47" spans="1:17">
      <c r="A47" s="497"/>
      <c r="B47" s="54" t="s">
        <v>150</v>
      </c>
      <c r="C47" s="8"/>
      <c r="D47" s="8">
        <f t="shared" ref="D47:K47" si="16">+D41/D42</f>
        <v>1.8817204301075269E-2</v>
      </c>
      <c r="E47" s="8">
        <f t="shared" si="16"/>
        <v>0</v>
      </c>
      <c r="F47" s="8">
        <f t="shared" si="16"/>
        <v>5.3763440860215058E-3</v>
      </c>
      <c r="G47" s="8">
        <f t="shared" si="16"/>
        <v>1.0752688172043012E-2</v>
      </c>
      <c r="H47" s="8">
        <f t="shared" si="16"/>
        <v>1.3440860215053764E-2</v>
      </c>
      <c r="I47" s="8">
        <f t="shared" si="16"/>
        <v>8.0645161290322578E-3</v>
      </c>
      <c r="J47" s="8">
        <f t="shared" si="16"/>
        <v>0.45497311827956988</v>
      </c>
      <c r="K47" s="8">
        <f t="shared" si="16"/>
        <v>0.21370967741935484</v>
      </c>
      <c r="L47" s="8">
        <f>+L41/L42</f>
        <v>0.96666666666666667</v>
      </c>
      <c r="M47" s="8">
        <f>+M41/M42</f>
        <v>1</v>
      </c>
      <c r="N47" s="8">
        <f t="shared" ref="N47:O47" si="17">+N41/N42</f>
        <v>1</v>
      </c>
      <c r="O47" s="8">
        <f t="shared" si="17"/>
        <v>1</v>
      </c>
      <c r="P47" s="8"/>
      <c r="Q47" s="8"/>
    </row>
    <row r="48" spans="1:17" ht="15.75" customHeight="1">
      <c r="A48" s="498"/>
      <c r="B48" s="54" t="s">
        <v>60</v>
      </c>
      <c r="C48" s="9"/>
      <c r="D48" s="9">
        <f t="shared" ref="D48:K48" si="18">SUM(D44:D47)</f>
        <v>1</v>
      </c>
      <c r="E48" s="9">
        <f t="shared" si="18"/>
        <v>1.0000000000000002</v>
      </c>
      <c r="F48" s="9">
        <f t="shared" si="18"/>
        <v>1.0000000000000002</v>
      </c>
      <c r="G48" s="9">
        <f t="shared" si="18"/>
        <v>0.99999999999999978</v>
      </c>
      <c r="H48" s="9">
        <f t="shared" si="18"/>
        <v>1.0000000000000004</v>
      </c>
      <c r="I48" s="9">
        <f t="shared" si="18"/>
        <v>1.0000000000000007</v>
      </c>
      <c r="J48" s="9">
        <f t="shared" si="18"/>
        <v>0.99999999999999989</v>
      </c>
      <c r="K48" s="9">
        <f t="shared" si="18"/>
        <v>0.99999999999999989</v>
      </c>
      <c r="L48" s="9">
        <f>SUM(L44:L47)</f>
        <v>0.99996666666666667</v>
      </c>
      <c r="M48" s="9">
        <f>SUM(M44:M47)</f>
        <v>1</v>
      </c>
      <c r="N48" s="9">
        <f t="shared" ref="N48:O48" si="19">SUM(N44:N47)</f>
        <v>1</v>
      </c>
      <c r="O48" s="9">
        <f t="shared" si="19"/>
        <v>1</v>
      </c>
      <c r="P48" s="9"/>
      <c r="Q48" s="9"/>
    </row>
    <row r="49" spans="1:17" ht="16.5" customHeight="1">
      <c r="A49" s="31" t="s">
        <v>356</v>
      </c>
      <c r="B49" s="29"/>
      <c r="C49" s="237" t="s">
        <v>229</v>
      </c>
      <c r="D49" s="237">
        <v>44927</v>
      </c>
      <c r="E49" s="237">
        <v>44958</v>
      </c>
      <c r="F49" s="237">
        <v>44986</v>
      </c>
      <c r="G49" s="237">
        <v>45017</v>
      </c>
      <c r="H49" s="237">
        <v>45047</v>
      </c>
      <c r="I49" s="237">
        <v>45078</v>
      </c>
      <c r="J49" s="237">
        <v>45108</v>
      </c>
      <c r="K49" s="237">
        <v>45139</v>
      </c>
      <c r="L49" s="237">
        <v>45170</v>
      </c>
      <c r="M49" s="237">
        <v>45200</v>
      </c>
      <c r="N49" s="237">
        <v>45231</v>
      </c>
      <c r="O49" s="237">
        <v>45261</v>
      </c>
      <c r="P49" s="32" t="s">
        <v>311</v>
      </c>
      <c r="Q49" s="32" t="s">
        <v>119</v>
      </c>
    </row>
    <row r="50" spans="1:17">
      <c r="A50" s="502" t="s">
        <v>20</v>
      </c>
      <c r="B50" s="51" t="s">
        <v>84</v>
      </c>
      <c r="C50" s="169"/>
      <c r="D50" s="160">
        <v>0.97513440860215095</v>
      </c>
      <c r="E50" s="160">
        <v>0.97715053763440896</v>
      </c>
      <c r="F50" s="160">
        <v>0.97311827956989305</v>
      </c>
      <c r="G50" s="160">
        <v>0.97311827956989305</v>
      </c>
      <c r="H50" s="160">
        <v>0</v>
      </c>
      <c r="I50" s="160">
        <v>0.96505376344086002</v>
      </c>
      <c r="J50" s="160">
        <v>0.80979838709677421</v>
      </c>
      <c r="K50" s="160">
        <v>0.95470430107526905</v>
      </c>
      <c r="L50" s="160">
        <v>0.94769999999999999</v>
      </c>
      <c r="M50" s="160">
        <v>0.96135752688172105</v>
      </c>
      <c r="N50" s="160">
        <v>0.92559999999999998</v>
      </c>
      <c r="O50" s="160">
        <v>0.956989247311828</v>
      </c>
      <c r="P50" s="4">
        <f>AVERAGE(D50:O50)</f>
        <v>0.86831039426523315</v>
      </c>
      <c r="Q50" s="4">
        <v>0.85</v>
      </c>
    </row>
    <row r="51" spans="1:17">
      <c r="A51" s="503"/>
      <c r="B51" s="51" t="s">
        <v>141</v>
      </c>
      <c r="C51" s="169"/>
      <c r="D51" s="161">
        <v>0.58304617505168899</v>
      </c>
      <c r="E51" s="161">
        <v>0.72214580467675404</v>
      </c>
      <c r="F51" s="161">
        <v>0.600828729281768</v>
      </c>
      <c r="G51" s="161">
        <v>0</v>
      </c>
      <c r="H51" s="161">
        <v>0</v>
      </c>
      <c r="I51" s="161">
        <v>7.3343509234403095E-2</v>
      </c>
      <c r="J51" s="161">
        <v>8.7405001959039094E-2</v>
      </c>
      <c r="K51" s="161">
        <v>0.45974940166126999</v>
      </c>
      <c r="L51" s="161">
        <v>0.47189999999999999</v>
      </c>
      <c r="M51" s="161">
        <v>0.50751485494582305</v>
      </c>
      <c r="N51" s="161">
        <v>0.5081</v>
      </c>
      <c r="O51" s="161">
        <v>0.47752808988764001</v>
      </c>
      <c r="P51" s="4">
        <f>AVERAGE(D51:O51)</f>
        <v>0.37429679722486547</v>
      </c>
      <c r="Q51" s="3">
        <v>0.2</v>
      </c>
    </row>
    <row r="52" spans="1:17">
      <c r="A52" s="503"/>
      <c r="B52" s="51" t="s">
        <v>18</v>
      </c>
      <c r="C52" s="171"/>
      <c r="D52" s="390">
        <v>423</v>
      </c>
      <c r="E52" s="390">
        <v>262.5</v>
      </c>
      <c r="F52" s="390">
        <v>217.5</v>
      </c>
      <c r="G52" s="390">
        <v>0</v>
      </c>
      <c r="H52" s="390">
        <v>0</v>
      </c>
      <c r="I52" s="390">
        <v>26.330319815150727</v>
      </c>
      <c r="J52" s="390">
        <v>2.6330319815150727</v>
      </c>
      <c r="K52" s="390">
        <v>40.820000000000007</v>
      </c>
      <c r="L52" s="150">
        <v>64.400000000000006</v>
      </c>
      <c r="M52" s="150">
        <v>40.333333333333336</v>
      </c>
      <c r="N52" s="150">
        <v>37.619999999999997</v>
      </c>
      <c r="O52" s="150">
        <v>48.571428571428569</v>
      </c>
      <c r="P52" s="5">
        <f>AVERAGE(D52:O52)</f>
        <v>96.975676141785641</v>
      </c>
      <c r="Q52" s="5">
        <v>20</v>
      </c>
    </row>
    <row r="53" spans="1:17">
      <c r="A53" s="504"/>
      <c r="B53" s="51" t="s">
        <v>19</v>
      </c>
      <c r="C53" s="171"/>
      <c r="D53" s="390">
        <v>11</v>
      </c>
      <c r="E53" s="390">
        <v>2.5</v>
      </c>
      <c r="F53" s="390">
        <v>4.5</v>
      </c>
      <c r="G53" s="390">
        <v>5</v>
      </c>
      <c r="H53" s="390">
        <v>744</v>
      </c>
      <c r="I53" s="390">
        <v>7</v>
      </c>
      <c r="J53" s="390">
        <v>6.1755000000000004</v>
      </c>
      <c r="K53" s="390">
        <v>4.2125000000000004</v>
      </c>
      <c r="L53" s="150">
        <v>4.93</v>
      </c>
      <c r="M53" s="150">
        <v>1.5111111111111113</v>
      </c>
      <c r="N53" s="150">
        <v>5.95</v>
      </c>
      <c r="O53" s="150">
        <v>3.1428571428571428</v>
      </c>
      <c r="P53" s="5">
        <f>AVERAGE(D53:O53)</f>
        <v>66.660164021164022</v>
      </c>
      <c r="Q53" s="5">
        <v>4</v>
      </c>
    </row>
    <row r="54" spans="1:17">
      <c r="A54" s="14"/>
      <c r="B54" s="13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 s="13"/>
    </row>
    <row r="55" spans="1:17">
      <c r="A55" s="499" t="s">
        <v>52</v>
      </c>
      <c r="B55" s="53" t="s">
        <v>142</v>
      </c>
      <c r="C55" s="12"/>
      <c r="D55" s="12">
        <v>0</v>
      </c>
      <c r="E55" s="12">
        <v>0</v>
      </c>
      <c r="F55" s="12">
        <v>11</v>
      </c>
      <c r="G55" s="12">
        <v>10</v>
      </c>
      <c r="H55" s="12">
        <v>0</v>
      </c>
      <c r="I55" s="12">
        <v>12</v>
      </c>
      <c r="J55" s="12">
        <v>12</v>
      </c>
      <c r="K55" s="12">
        <v>12</v>
      </c>
      <c r="L55" s="12">
        <v>10</v>
      </c>
      <c r="M55" s="12">
        <v>10.15</v>
      </c>
      <c r="N55" s="12">
        <v>0</v>
      </c>
      <c r="O55" s="12">
        <v>10</v>
      </c>
      <c r="P55" s="12"/>
      <c r="Q55" s="12"/>
    </row>
    <row r="56" spans="1:17" customFormat="1">
      <c r="A56" s="500"/>
      <c r="B56" s="53" t="s">
        <v>143</v>
      </c>
      <c r="C56" s="12"/>
      <c r="D56" s="12">
        <v>7.5</v>
      </c>
      <c r="E56" s="12">
        <v>12</v>
      </c>
      <c r="F56" s="12">
        <v>0</v>
      </c>
      <c r="G56" s="12">
        <v>0</v>
      </c>
      <c r="H56" s="12">
        <v>0</v>
      </c>
      <c r="I56" s="12">
        <v>0</v>
      </c>
      <c r="J56" s="12">
        <v>6</v>
      </c>
      <c r="K56" s="12">
        <v>6</v>
      </c>
      <c r="L56" s="12">
        <v>3</v>
      </c>
      <c r="M56" s="12">
        <v>5</v>
      </c>
      <c r="N56" s="12">
        <v>0</v>
      </c>
      <c r="O56" s="12">
        <v>0</v>
      </c>
      <c r="P56" s="12"/>
      <c r="Q56" s="12"/>
    </row>
    <row r="57" spans="1:17">
      <c r="A57" s="500"/>
      <c r="B57" s="53" t="s">
        <v>144</v>
      </c>
      <c r="C57" s="12"/>
      <c r="D57" s="12">
        <v>11</v>
      </c>
      <c r="E57" s="12">
        <v>5</v>
      </c>
      <c r="F57" s="12">
        <v>9</v>
      </c>
      <c r="G57" s="12">
        <v>10</v>
      </c>
      <c r="H57" s="12">
        <v>0</v>
      </c>
      <c r="I57" s="12">
        <v>14</v>
      </c>
      <c r="J57" s="12">
        <v>123.51</v>
      </c>
      <c r="K57" s="12">
        <v>16</v>
      </c>
      <c r="L57" s="12">
        <v>24.66</v>
      </c>
      <c r="M57" s="12">
        <v>13.600000000000001</v>
      </c>
      <c r="N57" s="12">
        <v>53.57</v>
      </c>
      <c r="O57" s="12">
        <v>22</v>
      </c>
      <c r="P57" s="12"/>
      <c r="Q57" s="12"/>
    </row>
    <row r="58" spans="1:17" ht="16.5" customHeight="1">
      <c r="A58" s="500"/>
      <c r="B58" s="53" t="s">
        <v>145</v>
      </c>
      <c r="C58" s="12"/>
      <c r="D58" s="12">
        <v>744</v>
      </c>
      <c r="E58" s="12">
        <v>744</v>
      </c>
      <c r="F58" s="12">
        <v>744</v>
      </c>
      <c r="G58" s="12">
        <v>744</v>
      </c>
      <c r="H58" s="12">
        <v>744</v>
      </c>
      <c r="I58" s="12">
        <v>744</v>
      </c>
      <c r="J58" s="12">
        <v>744</v>
      </c>
      <c r="K58" s="12">
        <v>744</v>
      </c>
      <c r="L58" s="12">
        <v>720</v>
      </c>
      <c r="M58" s="12">
        <v>744</v>
      </c>
      <c r="N58" s="12">
        <v>720</v>
      </c>
      <c r="O58" s="12">
        <v>744</v>
      </c>
      <c r="P58" s="12"/>
      <c r="Q58" s="12"/>
    </row>
    <row r="59" spans="1:17">
      <c r="A59" s="501"/>
      <c r="B59" s="53" t="s">
        <v>146</v>
      </c>
      <c r="C59" s="164"/>
      <c r="D59" s="387">
        <v>510.88000000000005</v>
      </c>
      <c r="E59" s="164">
        <v>695.66666666666663</v>
      </c>
      <c r="F59" s="164">
        <v>914</v>
      </c>
      <c r="G59" s="164">
        <v>884.80000000000007</v>
      </c>
      <c r="H59" s="387">
        <v>0</v>
      </c>
      <c r="I59" s="164">
        <v>547.33333333333337</v>
      </c>
      <c r="J59" s="164">
        <v>52.660639630301453</v>
      </c>
      <c r="K59" s="164">
        <v>326.56</v>
      </c>
      <c r="L59" s="164">
        <v>322</v>
      </c>
      <c r="M59" s="164">
        <v>363.2</v>
      </c>
      <c r="N59" s="164">
        <v>338.6</v>
      </c>
      <c r="O59" s="164">
        <v>340</v>
      </c>
      <c r="P59" s="12"/>
      <c r="Q59" s="12"/>
    </row>
    <row r="60" spans="1:17">
      <c r="A60" s="496" t="s">
        <v>162</v>
      </c>
      <c r="B60" s="54" t="s">
        <v>147</v>
      </c>
      <c r="C60" s="8"/>
      <c r="D60" s="8">
        <f t="shared" ref="D60:I60" si="20">+D50</f>
        <v>0.97513440860215095</v>
      </c>
      <c r="E60" s="8">
        <f t="shared" si="20"/>
        <v>0.97715053763440896</v>
      </c>
      <c r="F60" s="8">
        <f t="shared" si="20"/>
        <v>0.97311827956989305</v>
      </c>
      <c r="G60" s="8">
        <f t="shared" si="20"/>
        <v>0.97311827956989305</v>
      </c>
      <c r="H60" s="8">
        <f t="shared" si="20"/>
        <v>0</v>
      </c>
      <c r="I60" s="8">
        <f t="shared" si="20"/>
        <v>0.96505376344086002</v>
      </c>
      <c r="J60" s="8">
        <f>+J50</f>
        <v>0.80979838709677421</v>
      </c>
      <c r="K60" s="8">
        <f>+K50</f>
        <v>0.95470430107526905</v>
      </c>
      <c r="L60" s="8">
        <f>+L50</f>
        <v>0.94769999999999999</v>
      </c>
      <c r="M60" s="8">
        <f>+M50</f>
        <v>0.96135752688172105</v>
      </c>
      <c r="N60" s="8">
        <f t="shared" ref="N60:O60" si="21">+N50</f>
        <v>0.92559999999999998</v>
      </c>
      <c r="O60" s="8">
        <f t="shared" si="21"/>
        <v>0.956989247311828</v>
      </c>
      <c r="P60" s="8"/>
      <c r="Q60" s="8"/>
    </row>
    <row r="61" spans="1:17">
      <c r="A61" s="497"/>
      <c r="B61" s="54" t="s">
        <v>148</v>
      </c>
      <c r="C61" s="8"/>
      <c r="D61" s="8">
        <f t="shared" ref="D61:I61" si="22">+D55/D58</f>
        <v>0</v>
      </c>
      <c r="E61" s="8">
        <f t="shared" si="22"/>
        <v>0</v>
      </c>
      <c r="F61" s="8">
        <f t="shared" si="22"/>
        <v>1.4784946236559141E-2</v>
      </c>
      <c r="G61" s="8">
        <f t="shared" si="22"/>
        <v>1.3440860215053764E-2</v>
      </c>
      <c r="H61" s="8">
        <f t="shared" si="22"/>
        <v>0</v>
      </c>
      <c r="I61" s="8">
        <f t="shared" si="22"/>
        <v>1.6129032258064516E-2</v>
      </c>
      <c r="J61" s="8">
        <f>+J55/J58</f>
        <v>1.6129032258064516E-2</v>
      </c>
      <c r="K61" s="8">
        <f>+K55/K58</f>
        <v>1.6129032258064516E-2</v>
      </c>
      <c r="L61" s="8">
        <f>+L55/L58</f>
        <v>1.3888888888888888E-2</v>
      </c>
      <c r="M61" s="8">
        <f>+M55/M58</f>
        <v>1.3642473118279571E-2</v>
      </c>
      <c r="N61" s="8">
        <f t="shared" ref="N61:O61" si="23">+N55/N58</f>
        <v>0</v>
      </c>
      <c r="O61" s="8">
        <f t="shared" si="23"/>
        <v>1.3440860215053764E-2</v>
      </c>
      <c r="P61" s="8"/>
      <c r="Q61" s="8"/>
    </row>
    <row r="62" spans="1:17" ht="15.75" customHeight="1">
      <c r="A62" s="497"/>
      <c r="B62" s="54" t="s">
        <v>149</v>
      </c>
      <c r="C62" s="8"/>
      <c r="D62" s="8">
        <f t="shared" ref="D62:I62" si="24">+D56/D58</f>
        <v>1.0080645161290322E-2</v>
      </c>
      <c r="E62" s="8">
        <f t="shared" si="24"/>
        <v>1.6129032258064516E-2</v>
      </c>
      <c r="F62" s="8">
        <f t="shared" si="24"/>
        <v>0</v>
      </c>
      <c r="G62" s="8">
        <f t="shared" si="24"/>
        <v>0</v>
      </c>
      <c r="H62" s="8">
        <f t="shared" si="24"/>
        <v>0</v>
      </c>
      <c r="I62" s="8">
        <f t="shared" si="24"/>
        <v>0</v>
      </c>
      <c r="J62" s="8">
        <f>+J56/J58</f>
        <v>8.0645161290322578E-3</v>
      </c>
      <c r="K62" s="8">
        <f>+K56/K58</f>
        <v>8.0645161290322578E-3</v>
      </c>
      <c r="L62" s="8">
        <f>+L56/L58</f>
        <v>4.1666666666666666E-3</v>
      </c>
      <c r="M62" s="8">
        <f>+M56/M58</f>
        <v>6.7204301075268818E-3</v>
      </c>
      <c r="N62" s="8">
        <f t="shared" ref="N62:O62" si="25">+N56/N58</f>
        <v>0</v>
      </c>
      <c r="O62" s="8">
        <f t="shared" si="25"/>
        <v>0</v>
      </c>
      <c r="P62" s="8"/>
      <c r="Q62" s="8"/>
    </row>
    <row r="63" spans="1:17" ht="16.5" customHeight="1">
      <c r="A63" s="497"/>
      <c r="B63" s="54" t="s">
        <v>150</v>
      </c>
      <c r="C63" s="8"/>
      <c r="D63" s="8">
        <f t="shared" ref="D63:I63" si="26">+D57/D58</f>
        <v>1.4784946236559141E-2</v>
      </c>
      <c r="E63" s="8">
        <f t="shared" si="26"/>
        <v>6.7204301075268818E-3</v>
      </c>
      <c r="F63" s="8">
        <f t="shared" si="26"/>
        <v>1.2096774193548387E-2</v>
      </c>
      <c r="G63" s="8">
        <f t="shared" si="26"/>
        <v>1.3440860215053764E-2</v>
      </c>
      <c r="H63" s="8">
        <f t="shared" si="26"/>
        <v>0</v>
      </c>
      <c r="I63" s="8">
        <f t="shared" si="26"/>
        <v>1.8817204301075269E-2</v>
      </c>
      <c r="J63" s="8">
        <f>+J57/J58</f>
        <v>0.16600806451612904</v>
      </c>
      <c r="K63" s="8">
        <f>+K57/K58</f>
        <v>2.1505376344086023E-2</v>
      </c>
      <c r="L63" s="8">
        <f>+L57/L58</f>
        <v>3.4250000000000003E-2</v>
      </c>
      <c r="M63" s="8">
        <f>+M57/M58</f>
        <v>1.8279569892473119E-2</v>
      </c>
      <c r="N63" s="8">
        <f t="shared" ref="N63:O63" si="27">+N57/N58</f>
        <v>7.4402777777777776E-2</v>
      </c>
      <c r="O63" s="8">
        <f t="shared" si="27"/>
        <v>2.9569892473118281E-2</v>
      </c>
      <c r="P63" s="8"/>
      <c r="Q63" s="8"/>
    </row>
    <row r="64" spans="1:17">
      <c r="A64" s="498"/>
      <c r="B64" s="54" t="s">
        <v>60</v>
      </c>
      <c r="C64" s="9"/>
      <c r="D64" s="9">
        <f t="shared" ref="D64:I64" si="28">SUM(D60:D63)</f>
        <v>1.0000000000000004</v>
      </c>
      <c r="E64" s="9">
        <f t="shared" si="28"/>
        <v>1.0000000000000004</v>
      </c>
      <c r="F64" s="9">
        <f>SUM(F60:F63)</f>
        <v>1.0000000000000007</v>
      </c>
      <c r="G64" s="9">
        <f t="shared" si="28"/>
        <v>1.0000000000000007</v>
      </c>
      <c r="H64" s="9">
        <f t="shared" si="28"/>
        <v>0</v>
      </c>
      <c r="I64" s="9">
        <f t="shared" si="28"/>
        <v>0.99999999999999978</v>
      </c>
      <c r="J64" s="9">
        <f>SUM(J60:J63)</f>
        <v>1</v>
      </c>
      <c r="K64" s="9">
        <f>SUM(K60:K63)</f>
        <v>1.0004032258064519</v>
      </c>
      <c r="L64" s="9">
        <f>SUM(L60:L63)</f>
        <v>1.0000055555555556</v>
      </c>
      <c r="M64" s="9">
        <f>SUM(M60:M63)</f>
        <v>1.0000000000000007</v>
      </c>
      <c r="N64" s="9">
        <f t="shared" ref="N64:O64" si="29">SUM(N60:N63)</f>
        <v>1.0000027777777778</v>
      </c>
      <c r="O64" s="9">
        <f t="shared" si="29"/>
        <v>1</v>
      </c>
      <c r="P64" s="9"/>
      <c r="Q64" s="9"/>
    </row>
    <row r="65" spans="1:17" ht="16.5" customHeight="1">
      <c r="A65" s="31" t="s">
        <v>357</v>
      </c>
      <c r="B65" s="29"/>
      <c r="C65" s="237" t="s">
        <v>229</v>
      </c>
      <c r="D65" s="237">
        <v>44927</v>
      </c>
      <c r="E65" s="237">
        <v>44958</v>
      </c>
      <c r="F65" s="237">
        <v>44986</v>
      </c>
      <c r="G65" s="237">
        <v>45017</v>
      </c>
      <c r="H65" s="237">
        <v>45047</v>
      </c>
      <c r="I65" s="237">
        <v>45078</v>
      </c>
      <c r="J65" s="237">
        <v>45108</v>
      </c>
      <c r="K65" s="237">
        <v>45139</v>
      </c>
      <c r="L65" s="237">
        <v>45170</v>
      </c>
      <c r="M65" s="237">
        <v>45200</v>
      </c>
      <c r="N65" s="237">
        <v>45231</v>
      </c>
      <c r="O65" s="237">
        <v>45261</v>
      </c>
      <c r="P65" s="32" t="s">
        <v>311</v>
      </c>
      <c r="Q65" s="32" t="s">
        <v>119</v>
      </c>
    </row>
    <row r="66" spans="1:17">
      <c r="A66" s="502" t="s">
        <v>20</v>
      </c>
      <c r="B66" s="51" t="s">
        <v>84</v>
      </c>
      <c r="C66" s="169"/>
      <c r="D66" s="160">
        <v>0.98655913978494603</v>
      </c>
      <c r="E66" s="160">
        <v>0.95026881720430101</v>
      </c>
      <c r="F66" s="160">
        <v>0.98185483870967705</v>
      </c>
      <c r="G66" s="160">
        <v>0.967741935483871</v>
      </c>
      <c r="H66" s="160">
        <v>0.962096774193548</v>
      </c>
      <c r="I66" s="160">
        <v>0.96102150537634401</v>
      </c>
      <c r="J66" s="160">
        <v>0.89516129032258096</v>
      </c>
      <c r="K66" s="160">
        <v>0.57392473118279597</v>
      </c>
      <c r="L66" s="160">
        <v>0.75949999999999995</v>
      </c>
      <c r="M66" s="160">
        <v>0.90947580645161297</v>
      </c>
      <c r="N66" s="160">
        <v>0.94720000000000004</v>
      </c>
      <c r="O66" s="160">
        <v>0.98319892473118298</v>
      </c>
      <c r="P66" s="4">
        <f>AVERAGE(D66:O66)</f>
        <v>0.90650031362007188</v>
      </c>
      <c r="Q66" s="4">
        <v>0.85</v>
      </c>
    </row>
    <row r="67" spans="1:17">
      <c r="A67" s="503"/>
      <c r="B67" s="51" t="s">
        <v>141</v>
      </c>
      <c r="C67" s="169"/>
      <c r="D67" s="161">
        <v>0.53460490463215304</v>
      </c>
      <c r="E67" s="161">
        <v>0.77765205091937795</v>
      </c>
      <c r="F67" s="161">
        <v>0.72854209445585205</v>
      </c>
      <c r="G67" s="161">
        <v>0.83083333333333298</v>
      </c>
      <c r="H67" s="161">
        <v>0.75076837105336702</v>
      </c>
      <c r="I67" s="161">
        <v>0.40391608391608402</v>
      </c>
      <c r="J67" s="161">
        <v>0.43375375375375402</v>
      </c>
      <c r="K67" s="161">
        <v>0.42388758782201402</v>
      </c>
      <c r="L67" s="161">
        <v>0.46560000000000001</v>
      </c>
      <c r="M67" s="161">
        <v>0.44868100199512101</v>
      </c>
      <c r="N67" s="161">
        <v>0.43140000000000001</v>
      </c>
      <c r="O67" s="161">
        <v>0.48667122351332898</v>
      </c>
      <c r="P67" s="4">
        <f>AVERAGE(D67:O67)</f>
        <v>0.55969253378286543</v>
      </c>
      <c r="Q67" s="3">
        <v>0.2</v>
      </c>
    </row>
    <row r="68" spans="1:17">
      <c r="A68" s="503"/>
      <c r="B68" s="51" t="s">
        <v>18</v>
      </c>
      <c r="C68" s="134"/>
      <c r="D68" s="389">
        <v>392.4</v>
      </c>
      <c r="E68" s="389">
        <v>183.26666666666665</v>
      </c>
      <c r="F68" s="389">
        <v>266.10000000000002</v>
      </c>
      <c r="G68" s="389">
        <v>299.10000000000002</v>
      </c>
      <c r="H68" s="389">
        <v>179.13333333333333</v>
      </c>
      <c r="I68" s="389">
        <v>96.266666666666666</v>
      </c>
      <c r="J68" s="389">
        <v>36.109999999999992</v>
      </c>
      <c r="K68" s="389">
        <v>25.857142857142858</v>
      </c>
      <c r="L68" s="150">
        <v>84.87</v>
      </c>
      <c r="M68" s="150">
        <v>30.359999999999854</v>
      </c>
      <c r="N68" s="150">
        <v>42.03</v>
      </c>
      <c r="O68" s="150">
        <v>89</v>
      </c>
      <c r="P68" s="5">
        <f>AVERAGE(D68:O68)</f>
        <v>143.70781746031744</v>
      </c>
      <c r="Q68" s="5">
        <v>20</v>
      </c>
    </row>
    <row r="69" spans="1:17">
      <c r="A69" s="504"/>
      <c r="B69" s="51" t="s">
        <v>19</v>
      </c>
      <c r="C69" s="134"/>
      <c r="D69" s="389">
        <v>0</v>
      </c>
      <c r="E69" s="389">
        <v>2.6666666666666665</v>
      </c>
      <c r="F69" s="389">
        <v>3.25</v>
      </c>
      <c r="G69" s="389">
        <v>6.5</v>
      </c>
      <c r="H69" s="389">
        <v>1.6666666666666667</v>
      </c>
      <c r="I69" s="389">
        <v>2</v>
      </c>
      <c r="J69" s="389">
        <v>8.625</v>
      </c>
      <c r="K69" s="389">
        <v>15.285714285714286</v>
      </c>
      <c r="L69" s="150">
        <v>18.059999999999999</v>
      </c>
      <c r="M69" s="150">
        <v>6.2349999999999994</v>
      </c>
      <c r="N69" s="150">
        <v>5.43</v>
      </c>
      <c r="O69" s="150">
        <v>3.125</v>
      </c>
      <c r="P69" s="5">
        <f>AVERAGE(D69:O69)</f>
        <v>6.0703373015873012</v>
      </c>
      <c r="Q69" s="5">
        <v>4</v>
      </c>
    </row>
    <row r="70" spans="1:17">
      <c r="A70" s="14"/>
      <c r="B70" s="13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 s="13"/>
    </row>
    <row r="71" spans="1:17">
      <c r="A71" s="499" t="s">
        <v>52</v>
      </c>
      <c r="B71" s="53" t="s">
        <v>142</v>
      </c>
      <c r="C71" s="12"/>
      <c r="D71" s="12">
        <v>10</v>
      </c>
      <c r="E71" s="12">
        <v>12</v>
      </c>
      <c r="F71" s="12">
        <v>7</v>
      </c>
      <c r="G71" s="12">
        <v>11</v>
      </c>
      <c r="H71" s="12">
        <v>8.5</v>
      </c>
      <c r="I71" s="12">
        <v>10</v>
      </c>
      <c r="J71" s="12">
        <v>9</v>
      </c>
      <c r="K71" s="12">
        <v>0</v>
      </c>
      <c r="L71" s="12">
        <v>11</v>
      </c>
      <c r="M71" s="12">
        <v>0</v>
      </c>
      <c r="N71" s="12">
        <v>0</v>
      </c>
      <c r="O71" s="12">
        <v>0</v>
      </c>
      <c r="P71" s="12"/>
      <c r="Q71" s="12"/>
    </row>
    <row r="72" spans="1:17" customFormat="1">
      <c r="A72" s="500"/>
      <c r="B72" s="53" t="s">
        <v>143</v>
      </c>
      <c r="C72" s="12"/>
      <c r="D72" s="12">
        <v>0</v>
      </c>
      <c r="E72" s="12">
        <v>17</v>
      </c>
      <c r="F72" s="12">
        <v>0</v>
      </c>
      <c r="G72" s="12">
        <v>0</v>
      </c>
      <c r="H72" s="12">
        <v>14.7</v>
      </c>
      <c r="I72" s="12">
        <v>13</v>
      </c>
      <c r="J72" s="12">
        <v>0</v>
      </c>
      <c r="K72" s="12">
        <v>210</v>
      </c>
      <c r="L72" s="12">
        <v>108</v>
      </c>
      <c r="M72" s="12">
        <v>5</v>
      </c>
      <c r="N72" s="12">
        <v>0</v>
      </c>
      <c r="O72" s="12">
        <v>0</v>
      </c>
      <c r="P72" s="12"/>
      <c r="Q72" s="12"/>
    </row>
    <row r="73" spans="1:17">
      <c r="A73" s="500"/>
      <c r="B73" s="53" t="s">
        <v>144</v>
      </c>
      <c r="C73" s="12"/>
      <c r="D73" s="12">
        <v>0</v>
      </c>
      <c r="E73" s="12">
        <v>8</v>
      </c>
      <c r="F73" s="12">
        <v>6.5</v>
      </c>
      <c r="G73" s="12">
        <v>13</v>
      </c>
      <c r="H73" s="12">
        <v>5</v>
      </c>
      <c r="I73" s="12">
        <v>6</v>
      </c>
      <c r="J73" s="12">
        <v>69</v>
      </c>
      <c r="K73" s="12">
        <v>107</v>
      </c>
      <c r="L73" s="12">
        <v>54.17</v>
      </c>
      <c r="M73" s="12">
        <v>62.349999999999994</v>
      </c>
      <c r="N73" s="12">
        <v>38</v>
      </c>
      <c r="O73" s="12">
        <v>12.5</v>
      </c>
      <c r="P73" s="12"/>
      <c r="Q73" s="12"/>
    </row>
    <row r="74" spans="1:17" ht="16.5" customHeight="1">
      <c r="A74" s="500"/>
      <c r="B74" s="53" t="s">
        <v>145</v>
      </c>
      <c r="C74" s="12"/>
      <c r="D74" s="12">
        <v>744</v>
      </c>
      <c r="E74" s="12">
        <v>744</v>
      </c>
      <c r="F74" s="12">
        <v>744</v>
      </c>
      <c r="G74" s="12">
        <v>744</v>
      </c>
      <c r="H74" s="12">
        <v>744</v>
      </c>
      <c r="I74" s="12">
        <v>744</v>
      </c>
      <c r="J74" s="12">
        <v>744</v>
      </c>
      <c r="K74" s="12">
        <v>744</v>
      </c>
      <c r="L74" s="12">
        <v>720</v>
      </c>
      <c r="M74" s="12">
        <v>744</v>
      </c>
      <c r="N74" s="12">
        <v>720</v>
      </c>
      <c r="O74" s="12">
        <v>744</v>
      </c>
      <c r="P74" s="12"/>
      <c r="Q74" s="12"/>
    </row>
    <row r="75" spans="1:17">
      <c r="A75" s="501"/>
      <c r="B75" s="53" t="s">
        <v>146</v>
      </c>
      <c r="C75" s="164"/>
      <c r="D75" s="387">
        <v>392.4</v>
      </c>
      <c r="E75" s="164">
        <v>549.79999999999995</v>
      </c>
      <c r="F75" s="164">
        <v>532.20000000000005</v>
      </c>
      <c r="G75" s="164">
        <v>598.20000000000005</v>
      </c>
      <c r="H75" s="387">
        <v>537.4</v>
      </c>
      <c r="I75" s="164">
        <v>288.8</v>
      </c>
      <c r="J75" s="164">
        <v>288.8</v>
      </c>
      <c r="K75" s="164">
        <v>181</v>
      </c>
      <c r="L75" s="164">
        <v>254.6</v>
      </c>
      <c r="M75" s="164">
        <v>303.60000000000002</v>
      </c>
      <c r="N75" s="164">
        <v>294.2</v>
      </c>
      <c r="O75" s="164">
        <v>356.2</v>
      </c>
      <c r="P75" s="12"/>
      <c r="Q75" s="12"/>
    </row>
    <row r="76" spans="1:17">
      <c r="A76" s="496" t="s">
        <v>162</v>
      </c>
      <c r="B76" s="54" t="s">
        <v>147</v>
      </c>
      <c r="C76" s="8"/>
      <c r="D76" s="8">
        <f t="shared" ref="D76:I76" si="30">+D66</f>
        <v>0.98655913978494603</v>
      </c>
      <c r="E76" s="8">
        <f t="shared" si="30"/>
        <v>0.95026881720430101</v>
      </c>
      <c r="F76" s="8">
        <f t="shared" si="30"/>
        <v>0.98185483870967705</v>
      </c>
      <c r="G76" s="8">
        <f t="shared" si="30"/>
        <v>0.967741935483871</v>
      </c>
      <c r="H76" s="8">
        <f t="shared" si="30"/>
        <v>0.962096774193548</v>
      </c>
      <c r="I76" s="8">
        <f t="shared" si="30"/>
        <v>0.96102150537634401</v>
      </c>
      <c r="J76" s="8">
        <f>+J66</f>
        <v>0.89516129032258096</v>
      </c>
      <c r="K76" s="8">
        <f>+K66</f>
        <v>0.57392473118279597</v>
      </c>
      <c r="L76" s="8">
        <f>+L66</f>
        <v>0.75949999999999995</v>
      </c>
      <c r="M76" s="8">
        <f>+M66</f>
        <v>0.90947580645161297</v>
      </c>
      <c r="N76" s="8">
        <f t="shared" ref="N76:O76" si="31">+N66</f>
        <v>0.94720000000000004</v>
      </c>
      <c r="O76" s="8">
        <f t="shared" si="31"/>
        <v>0.98319892473118298</v>
      </c>
      <c r="P76" s="8"/>
      <c r="Q76" s="8"/>
    </row>
    <row r="77" spans="1:17">
      <c r="A77" s="497"/>
      <c r="B77" s="54" t="s">
        <v>148</v>
      </c>
      <c r="C77" s="8"/>
      <c r="D77" s="8">
        <f t="shared" ref="D77:I77" si="32">+D71/D74</f>
        <v>1.3440860215053764E-2</v>
      </c>
      <c r="E77" s="8">
        <f t="shared" si="32"/>
        <v>1.6129032258064516E-2</v>
      </c>
      <c r="F77" s="8">
        <f t="shared" si="32"/>
        <v>9.4086021505376347E-3</v>
      </c>
      <c r="G77" s="8">
        <f t="shared" si="32"/>
        <v>1.4784946236559141E-2</v>
      </c>
      <c r="H77" s="8">
        <f t="shared" si="32"/>
        <v>1.1424731182795699E-2</v>
      </c>
      <c r="I77" s="8">
        <f t="shared" si="32"/>
        <v>1.3440860215053764E-2</v>
      </c>
      <c r="J77" s="8">
        <f>+J71/J74</f>
        <v>1.2096774193548387E-2</v>
      </c>
      <c r="K77" s="8">
        <f>+K71/K74</f>
        <v>0</v>
      </c>
      <c r="L77" s="8">
        <f>+L71/L74</f>
        <v>1.5277777777777777E-2</v>
      </c>
      <c r="M77" s="8">
        <f>+M71/M74</f>
        <v>0</v>
      </c>
      <c r="N77" s="8">
        <f t="shared" ref="N77:O77" si="33">+N71/N74</f>
        <v>0</v>
      </c>
      <c r="O77" s="8">
        <f t="shared" si="33"/>
        <v>0</v>
      </c>
      <c r="P77" s="8"/>
      <c r="Q77" s="8"/>
    </row>
    <row r="78" spans="1:17" ht="15.75" customHeight="1">
      <c r="A78" s="497"/>
      <c r="B78" s="54" t="s">
        <v>149</v>
      </c>
      <c r="C78" s="8"/>
      <c r="D78" s="8">
        <f t="shared" ref="D78:I78" si="34">+D72/D74</f>
        <v>0</v>
      </c>
      <c r="E78" s="8">
        <f t="shared" si="34"/>
        <v>2.2849462365591398E-2</v>
      </c>
      <c r="F78" s="8">
        <f t="shared" si="34"/>
        <v>0</v>
      </c>
      <c r="G78" s="8">
        <f t="shared" si="34"/>
        <v>0</v>
      </c>
      <c r="H78" s="8">
        <f t="shared" si="34"/>
        <v>1.9758064516129031E-2</v>
      </c>
      <c r="I78" s="8">
        <f t="shared" si="34"/>
        <v>1.7473118279569891E-2</v>
      </c>
      <c r="J78" s="8">
        <f>+J72/J74</f>
        <v>0</v>
      </c>
      <c r="K78" s="8">
        <f>+K72/K74</f>
        <v>0.28225806451612906</v>
      </c>
      <c r="L78" s="8">
        <f>+L72/L74</f>
        <v>0.15</v>
      </c>
      <c r="M78" s="8">
        <f>+M72/M74</f>
        <v>6.7204301075268818E-3</v>
      </c>
      <c r="N78" s="8">
        <f t="shared" ref="N78:O78" si="35">+N72/N74</f>
        <v>0</v>
      </c>
      <c r="O78" s="8">
        <f t="shared" si="35"/>
        <v>0</v>
      </c>
      <c r="P78" s="8"/>
      <c r="Q78" s="8"/>
    </row>
    <row r="79" spans="1:17" ht="16.5" customHeight="1">
      <c r="A79" s="497"/>
      <c r="B79" s="54" t="s">
        <v>150</v>
      </c>
      <c r="C79" s="8"/>
      <c r="D79" s="8">
        <f t="shared" ref="D79:I79" si="36">+D73/D74</f>
        <v>0</v>
      </c>
      <c r="E79" s="8">
        <f t="shared" si="36"/>
        <v>1.0752688172043012E-2</v>
      </c>
      <c r="F79" s="8">
        <f t="shared" si="36"/>
        <v>8.7365591397849454E-3</v>
      </c>
      <c r="G79" s="8">
        <f t="shared" si="36"/>
        <v>1.7473118279569891E-2</v>
      </c>
      <c r="H79" s="8">
        <f t="shared" si="36"/>
        <v>6.7204301075268818E-3</v>
      </c>
      <c r="I79" s="8">
        <f t="shared" si="36"/>
        <v>8.0645161290322578E-3</v>
      </c>
      <c r="J79" s="8">
        <f>+J73/J74</f>
        <v>9.2741935483870969E-2</v>
      </c>
      <c r="K79" s="8">
        <f>+K73/K74</f>
        <v>0.14381720430107528</v>
      </c>
      <c r="L79" s="8">
        <f>+L73/L74</f>
        <v>7.5236111111111115E-2</v>
      </c>
      <c r="M79" s="8">
        <f>+M73/M74</f>
        <v>8.3803763440860213E-2</v>
      </c>
      <c r="N79" s="8">
        <f t="shared" ref="N79:O79" si="37">+N73/N74</f>
        <v>5.2777777777777778E-2</v>
      </c>
      <c r="O79" s="8">
        <f t="shared" si="37"/>
        <v>1.6801075268817203E-2</v>
      </c>
      <c r="P79" s="8"/>
      <c r="Q79" s="8"/>
    </row>
    <row r="80" spans="1:17">
      <c r="A80" s="498"/>
      <c r="B80" s="54" t="s">
        <v>60</v>
      </c>
      <c r="C80" s="9"/>
      <c r="D80" s="9">
        <f t="shared" ref="D80:I80" si="38">SUM(D76:D79)</f>
        <v>0.99999999999999978</v>
      </c>
      <c r="E80" s="9">
        <f t="shared" si="38"/>
        <v>0.99999999999999989</v>
      </c>
      <c r="F80" s="9">
        <f t="shared" si="38"/>
        <v>0.99999999999999967</v>
      </c>
      <c r="G80" s="9">
        <f t="shared" si="38"/>
        <v>1</v>
      </c>
      <c r="H80" s="9">
        <f t="shared" si="38"/>
        <v>0.99999999999999967</v>
      </c>
      <c r="I80" s="9">
        <f t="shared" si="38"/>
        <v>0.99999999999999989</v>
      </c>
      <c r="J80" s="9">
        <f>SUM(J76:J79)</f>
        <v>1.0000000000000002</v>
      </c>
      <c r="K80" s="9">
        <f>SUM(K76:K79)</f>
        <v>1.0000000000000002</v>
      </c>
      <c r="L80" s="9">
        <f>SUM(L76:L79)</f>
        <v>1.0000138888888888</v>
      </c>
      <c r="M80" s="9">
        <f>SUM(M76:M79)</f>
        <v>1</v>
      </c>
      <c r="N80" s="9">
        <f t="shared" ref="N80:O80" si="39">SUM(N76:N79)</f>
        <v>0.99997777777777785</v>
      </c>
      <c r="O80" s="9">
        <f t="shared" si="39"/>
        <v>1.0000000000000002</v>
      </c>
      <c r="P80" s="9"/>
      <c r="Q80" s="9"/>
    </row>
    <row r="81" spans="1:17" ht="15.6">
      <c r="A81" s="33" t="s">
        <v>365</v>
      </c>
      <c r="B81" s="35"/>
      <c r="C81" s="237" t="s">
        <v>229</v>
      </c>
      <c r="D81" s="237">
        <v>44927</v>
      </c>
      <c r="E81" s="237">
        <v>44958</v>
      </c>
      <c r="F81" s="237">
        <v>44986</v>
      </c>
      <c r="G81" s="237">
        <v>45017</v>
      </c>
      <c r="H81" s="237">
        <v>45047</v>
      </c>
      <c r="I81" s="237">
        <v>45078</v>
      </c>
      <c r="J81" s="237">
        <v>45108</v>
      </c>
      <c r="K81" s="237">
        <v>45139</v>
      </c>
      <c r="L81" s="237">
        <v>45170</v>
      </c>
      <c r="M81" s="237">
        <v>45200</v>
      </c>
      <c r="N81" s="237">
        <v>45231</v>
      </c>
      <c r="O81" s="237">
        <v>45261</v>
      </c>
      <c r="P81" s="32" t="s">
        <v>311</v>
      </c>
      <c r="Q81" s="34" t="s">
        <v>119</v>
      </c>
    </row>
    <row r="82" spans="1:17">
      <c r="A82" s="502" t="s">
        <v>20</v>
      </c>
      <c r="B82" s="51" t="s">
        <v>84</v>
      </c>
      <c r="C82" s="4"/>
      <c r="D82" s="4">
        <f t="shared" ref="D82:I82" si="40">AVERAGE(D66,D50,D34,D18)</f>
        <v>0.97429435483870974</v>
      </c>
      <c r="E82" s="4">
        <f t="shared" si="40"/>
        <v>0.97446236559139798</v>
      </c>
      <c r="F82" s="4">
        <f t="shared" si="40"/>
        <v>0.97597446236559149</v>
      </c>
      <c r="G82" s="4">
        <f t="shared" si="40"/>
        <v>0.97043010752688175</v>
      </c>
      <c r="H82" s="4">
        <f t="shared" si="40"/>
        <v>0.7206989247311828</v>
      </c>
      <c r="I82" s="4">
        <f t="shared" si="40"/>
        <v>0.97076612903225823</v>
      </c>
      <c r="J82" s="4">
        <f t="shared" ref="J82:K85" si="41">AVERAGE(J66,J50,J34,J18)</f>
        <v>0.80846438172043023</v>
      </c>
      <c r="K82" s="4">
        <f t="shared" si="41"/>
        <v>0.68390456989247328</v>
      </c>
      <c r="L82" s="4">
        <f t="shared" ref="L82:M82" si="42">AVERAGE(L66,L50,L34,L18)</f>
        <v>0.62609722222222219</v>
      </c>
      <c r="M82" s="4">
        <f t="shared" si="42"/>
        <v>0.69732190860215071</v>
      </c>
      <c r="N82" s="4">
        <f t="shared" ref="N82:O82" si="43">AVERAGE(N66,N50,N34,N18)</f>
        <v>0.70352499999999996</v>
      </c>
      <c r="O82" s="4">
        <f t="shared" si="43"/>
        <v>0.7211693548387097</v>
      </c>
      <c r="P82" s="4">
        <f>AVERAGE(D82:O82)</f>
        <v>0.81892573178016737</v>
      </c>
      <c r="Q82" s="4">
        <v>0.85</v>
      </c>
    </row>
    <row r="83" spans="1:17">
      <c r="A83" s="503"/>
      <c r="B83" s="51" t="s">
        <v>141</v>
      </c>
      <c r="C83" s="4"/>
      <c r="D83" s="4">
        <f t="shared" ref="D83:I83" si="44">AVERAGE(D67,D51,D35,D19)</f>
        <v>0.54712146338105838</v>
      </c>
      <c r="E83" s="4">
        <f t="shared" si="44"/>
        <v>0.63087053857145703</v>
      </c>
      <c r="F83" s="4">
        <f t="shared" si="44"/>
        <v>0.58335366176601378</v>
      </c>
      <c r="G83" s="4">
        <f t="shared" si="44"/>
        <v>0.47390706092323598</v>
      </c>
      <c r="H83" s="4">
        <f t="shared" si="44"/>
        <v>0.42721753000886153</v>
      </c>
      <c r="I83" s="4">
        <f t="shared" si="44"/>
        <v>0.2966925890161185</v>
      </c>
      <c r="J83" s="4">
        <f t="shared" si="41"/>
        <v>0.34859532084723477</v>
      </c>
      <c r="K83" s="4">
        <f t="shared" si="41"/>
        <v>0.44849642412732682</v>
      </c>
      <c r="L83" s="4">
        <f t="shared" ref="L83:M83" si="45">AVERAGE(L67,L51,L35,L19)</f>
        <v>0.35919318181818272</v>
      </c>
      <c r="M83" s="4">
        <f t="shared" si="45"/>
        <v>0.37075692378625824</v>
      </c>
      <c r="N83" s="4">
        <f t="shared" ref="N83:O83" si="46">AVERAGE(N67,N51,N35,N19)</f>
        <v>0.34960000000000002</v>
      </c>
      <c r="O83" s="4">
        <f t="shared" si="46"/>
        <v>0.37517534421761101</v>
      </c>
      <c r="P83" s="4">
        <f>AVERAGE(D83:O83)</f>
        <v>0.43424833653861322</v>
      </c>
      <c r="Q83" s="4">
        <v>0.2</v>
      </c>
    </row>
    <row r="84" spans="1:17">
      <c r="A84" s="503"/>
      <c r="B84" s="51" t="s">
        <v>18</v>
      </c>
      <c r="C84" s="97"/>
      <c r="D84" s="97">
        <f t="shared" ref="D84:I84" si="47">AVERAGE(D68,D52,D36,D20)</f>
        <v>348.20583333333332</v>
      </c>
      <c r="E84" s="97">
        <f t="shared" si="47"/>
        <v>298.83666666666664</v>
      </c>
      <c r="F84" s="97">
        <f t="shared" si="47"/>
        <v>245.48333333333335</v>
      </c>
      <c r="G84" s="97">
        <f t="shared" si="47"/>
        <v>231.36083333333335</v>
      </c>
      <c r="H84" s="97">
        <f t="shared" si="47"/>
        <v>148.38083333333333</v>
      </c>
      <c r="I84" s="97">
        <f t="shared" si="47"/>
        <v>141.27424662045433</v>
      </c>
      <c r="J84" s="97">
        <f t="shared" si="41"/>
        <v>52.860757995378712</v>
      </c>
      <c r="K84" s="97">
        <f t="shared" si="41"/>
        <v>29.363035714285719</v>
      </c>
      <c r="L84" s="97">
        <f t="shared" ref="L84:M84" si="48">AVERAGE(L68,L52,L36,L20)</f>
        <v>45.898750000000071</v>
      </c>
      <c r="M84" s="97">
        <f t="shared" si="48"/>
        <v>35.673333333333296</v>
      </c>
      <c r="N84" s="97">
        <f t="shared" ref="N84:O84" si="49">AVERAGE(N68,N52,N36,N20)</f>
        <v>31.020000000000003</v>
      </c>
      <c r="O84" s="97">
        <f t="shared" si="49"/>
        <v>53.24285714285714</v>
      </c>
      <c r="P84" s="5">
        <f>AVERAGE(D84:O84)</f>
        <v>138.46670673385913</v>
      </c>
      <c r="Q84" s="97">
        <v>20</v>
      </c>
    </row>
    <row r="85" spans="1:17" customFormat="1">
      <c r="A85" s="504"/>
      <c r="B85" s="51" t="s">
        <v>19</v>
      </c>
      <c r="C85" s="97"/>
      <c r="D85" s="97">
        <f t="shared" ref="D85:I85" si="50">AVERAGE(D69,D53,D37,D21)</f>
        <v>4.5</v>
      </c>
      <c r="E85" s="97">
        <f t="shared" si="50"/>
        <v>1.2916666666666665</v>
      </c>
      <c r="F85" s="97">
        <f t="shared" si="50"/>
        <v>4.4375</v>
      </c>
      <c r="G85" s="97">
        <f t="shared" si="50"/>
        <v>8.375</v>
      </c>
      <c r="H85" s="97">
        <f t="shared" si="50"/>
        <v>191.16666666666666</v>
      </c>
      <c r="I85" s="97">
        <f t="shared" si="50"/>
        <v>6</v>
      </c>
      <c r="J85" s="97">
        <f t="shared" si="41"/>
        <v>32.658458333333328</v>
      </c>
      <c r="K85" s="97">
        <f t="shared" si="41"/>
        <v>18.593303571428571</v>
      </c>
      <c r="L85" s="97">
        <f t="shared" ref="L85:M85" si="51">AVERAGE(L69,L53,L37,L21)</f>
        <v>53.56</v>
      </c>
      <c r="M85" s="97">
        <f t="shared" si="51"/>
        <v>51.395027777777777</v>
      </c>
      <c r="N85" s="97">
        <f t="shared" ref="N85:O85" si="52">AVERAGE(N69,N53,N37,N21)</f>
        <v>48.962499999999999</v>
      </c>
      <c r="O85" s="97">
        <f t="shared" si="52"/>
        <v>48.281964285714281</v>
      </c>
      <c r="P85" s="5">
        <f>AVERAGE(D85:O85)</f>
        <v>39.101840608465608</v>
      </c>
      <c r="Q85" s="97">
        <v>4</v>
      </c>
    </row>
    <row r="86" spans="1:17" ht="16.5" customHeight="1">
      <c r="A86" s="14"/>
      <c r="B86" s="13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 s="13"/>
    </row>
    <row r="87" spans="1:17">
      <c r="A87" s="499" t="s">
        <v>52</v>
      </c>
      <c r="B87" s="53" t="s">
        <v>142</v>
      </c>
      <c r="C87" s="12"/>
      <c r="D87" s="12">
        <f t="shared" ref="D87:I87" si="53">AVERAGE(D71,D55,D39,D23)</f>
        <v>8</v>
      </c>
      <c r="E87" s="12">
        <f t="shared" si="53"/>
        <v>3</v>
      </c>
      <c r="F87" s="12">
        <f t="shared" si="53"/>
        <v>7.5</v>
      </c>
      <c r="G87" s="12">
        <f t="shared" si="53"/>
        <v>7.25</v>
      </c>
      <c r="H87" s="12">
        <f t="shared" si="53"/>
        <v>5.125</v>
      </c>
      <c r="I87" s="12">
        <f t="shared" si="53"/>
        <v>8</v>
      </c>
      <c r="J87" s="12">
        <f t="shared" ref="J87:O87" si="54">AVERAGE(J71,J55,J39,J23)</f>
        <v>8</v>
      </c>
      <c r="K87" s="12">
        <f t="shared" si="54"/>
        <v>3</v>
      </c>
      <c r="L87" s="12">
        <f t="shared" si="54"/>
        <v>7.75</v>
      </c>
      <c r="M87" s="12">
        <f t="shared" si="54"/>
        <v>2.5375000000000001</v>
      </c>
      <c r="N87" s="12">
        <f t="shared" si="54"/>
        <v>2.75</v>
      </c>
      <c r="O87" s="12">
        <f t="shared" si="54"/>
        <v>4.25</v>
      </c>
      <c r="P87" s="12"/>
      <c r="Q87" s="12"/>
    </row>
    <row r="88" spans="1:17">
      <c r="A88" s="500"/>
      <c r="B88" s="53" t="s">
        <v>143</v>
      </c>
      <c r="C88" s="12"/>
      <c r="D88" s="12">
        <f t="shared" ref="D88:I88" si="55">AVERAGE(D72,D56,D40,D24)</f>
        <v>4.875</v>
      </c>
      <c r="E88" s="12">
        <f t="shared" si="55"/>
        <v>12.75</v>
      </c>
      <c r="F88" s="12">
        <f t="shared" si="55"/>
        <v>3.5</v>
      </c>
      <c r="G88" s="12">
        <f t="shared" si="55"/>
        <v>2.5</v>
      </c>
      <c r="H88" s="12">
        <f t="shared" si="55"/>
        <v>8.4250000000000007</v>
      </c>
      <c r="I88" s="12">
        <f t="shared" si="55"/>
        <v>4.25</v>
      </c>
      <c r="J88" s="12">
        <f t="shared" ref="J88:K91" si="56">AVERAGE(J72,J56,J40,J24)</f>
        <v>1.5</v>
      </c>
      <c r="K88" s="12">
        <f t="shared" si="56"/>
        <v>54.75</v>
      </c>
      <c r="L88" s="12">
        <f t="shared" ref="L88:M88" si="57">AVERAGE(L72,L56,L40,L24)</f>
        <v>33.25</v>
      </c>
      <c r="M88" s="12">
        <f t="shared" si="57"/>
        <v>2.875</v>
      </c>
      <c r="N88" s="12">
        <f t="shared" ref="N88:O88" si="58">AVERAGE(N72,N56,N40,N24)</f>
        <v>0</v>
      </c>
      <c r="O88" s="12">
        <f t="shared" si="58"/>
        <v>0</v>
      </c>
      <c r="P88" s="12"/>
      <c r="Q88" s="12"/>
    </row>
    <row r="89" spans="1:17">
      <c r="A89" s="500"/>
      <c r="B89" s="53" t="s">
        <v>144</v>
      </c>
      <c r="C89" s="12"/>
      <c r="D89" s="12">
        <f t="shared" ref="D89:I89" si="59">AVERAGE(D73,D57,D41,D25)</f>
        <v>6.25</v>
      </c>
      <c r="E89" s="12">
        <f t="shared" si="59"/>
        <v>3.25</v>
      </c>
      <c r="F89" s="12">
        <f t="shared" si="59"/>
        <v>6.875</v>
      </c>
      <c r="G89" s="12">
        <f t="shared" si="59"/>
        <v>12.25</v>
      </c>
      <c r="H89" s="12">
        <f t="shared" si="59"/>
        <v>7.25</v>
      </c>
      <c r="I89" s="12">
        <f t="shared" si="59"/>
        <v>9.5</v>
      </c>
      <c r="J89" s="12">
        <f t="shared" si="56"/>
        <v>133.0025</v>
      </c>
      <c r="K89" s="12">
        <f t="shared" si="56"/>
        <v>177.5</v>
      </c>
      <c r="L89" s="12">
        <f t="shared" ref="L89:M89" si="60">AVERAGE(L73,L57,L41,L25)</f>
        <v>228.20750000000001</v>
      </c>
      <c r="M89" s="12">
        <f t="shared" si="60"/>
        <v>219.78</v>
      </c>
      <c r="N89" s="12">
        <f t="shared" ref="N89:O89" si="61">AVERAGE(N73,N57,N41,N25)</f>
        <v>210.71749999999997</v>
      </c>
      <c r="O89" s="12">
        <f t="shared" si="61"/>
        <v>203.2</v>
      </c>
      <c r="P89" s="12"/>
      <c r="Q89" s="12"/>
    </row>
    <row r="90" spans="1:17">
      <c r="A90" s="500"/>
      <c r="B90" s="53" t="s">
        <v>145</v>
      </c>
      <c r="C90" s="12"/>
      <c r="D90" s="12">
        <f t="shared" ref="D90:I90" si="62">AVERAGE(D74,D58,D42,D26)</f>
        <v>744</v>
      </c>
      <c r="E90" s="12">
        <f t="shared" si="62"/>
        <v>744</v>
      </c>
      <c r="F90" s="12">
        <f t="shared" si="62"/>
        <v>744</v>
      </c>
      <c r="G90" s="12">
        <f t="shared" si="62"/>
        <v>744</v>
      </c>
      <c r="H90" s="12">
        <f t="shared" si="62"/>
        <v>744</v>
      </c>
      <c r="I90" s="12">
        <f t="shared" si="62"/>
        <v>744</v>
      </c>
      <c r="J90" s="12">
        <f t="shared" ref="J90:O90" si="63">AVERAGE(J74,J58,J42,J26)</f>
        <v>744</v>
      </c>
      <c r="K90" s="12">
        <f t="shared" si="63"/>
        <v>744</v>
      </c>
      <c r="L90" s="12">
        <f t="shared" si="63"/>
        <v>720</v>
      </c>
      <c r="M90" s="12">
        <f t="shared" si="63"/>
        <v>744</v>
      </c>
      <c r="N90" s="12">
        <f t="shared" si="63"/>
        <v>720</v>
      </c>
      <c r="O90" s="12">
        <f t="shared" si="63"/>
        <v>744</v>
      </c>
      <c r="P90" s="12"/>
      <c r="Q90" s="12"/>
    </row>
    <row r="91" spans="1:17">
      <c r="A91" s="501"/>
      <c r="B91" s="53" t="s">
        <v>146</v>
      </c>
      <c r="C91" s="12"/>
      <c r="D91" s="12">
        <f t="shared" ref="D91:I91" si="64">AVERAGE(D75,D59,D43,D27)</f>
        <v>413.89666666666665</v>
      </c>
      <c r="E91" s="12">
        <f t="shared" si="64"/>
        <v>478.33250000000004</v>
      </c>
      <c r="F91" s="12">
        <f t="shared" si="64"/>
        <v>546.62083333333328</v>
      </c>
      <c r="G91" s="12">
        <f t="shared" si="64"/>
        <v>604.79416666666668</v>
      </c>
      <c r="H91" s="12">
        <f t="shared" si="64"/>
        <v>337.79499999999996</v>
      </c>
      <c r="I91" s="12">
        <f t="shared" si="64"/>
        <v>338.60833333333335</v>
      </c>
      <c r="J91" s="12">
        <f t="shared" si="56"/>
        <v>214.79015990757534</v>
      </c>
      <c r="K91" s="12">
        <f t="shared" si="56"/>
        <v>228.465</v>
      </c>
      <c r="L91" s="12">
        <f t="shared" ref="L91:M91" si="65">AVERAGE(L75,L59,L43,L27)</f>
        <v>212.8</v>
      </c>
      <c r="M91" s="12">
        <f t="shared" si="65"/>
        <v>256.7</v>
      </c>
      <c r="N91" s="12">
        <f t="shared" ref="N91:O91" si="66">AVERAGE(N75,N59,N43,N27)</f>
        <v>235.95</v>
      </c>
      <c r="O91" s="12">
        <f t="shared" si="66"/>
        <v>268.3</v>
      </c>
      <c r="P91" s="12"/>
      <c r="Q91" s="12"/>
    </row>
    <row r="92" spans="1:17">
      <c r="A92" s="496" t="s">
        <v>162</v>
      </c>
      <c r="B92" s="54" t="s">
        <v>147</v>
      </c>
      <c r="C92" s="8"/>
      <c r="D92" s="8">
        <f t="shared" ref="D92:I92" si="67">D82</f>
        <v>0.97429435483870974</v>
      </c>
      <c r="E92" s="8">
        <f t="shared" si="67"/>
        <v>0.97446236559139798</v>
      </c>
      <c r="F92" s="8">
        <f t="shared" si="67"/>
        <v>0.97597446236559149</v>
      </c>
      <c r="G92" s="8">
        <f t="shared" si="67"/>
        <v>0.97043010752688175</v>
      </c>
      <c r="H92" s="8">
        <f t="shared" si="67"/>
        <v>0.7206989247311828</v>
      </c>
      <c r="I92" s="8">
        <f t="shared" si="67"/>
        <v>0.97076612903225823</v>
      </c>
      <c r="J92" s="8">
        <f t="shared" ref="J92:K92" si="68">J82</f>
        <v>0.80846438172043023</v>
      </c>
      <c r="K92" s="8">
        <f t="shared" si="68"/>
        <v>0.68390456989247328</v>
      </c>
      <c r="L92" s="8">
        <f t="shared" ref="L92:M92" si="69">L82</f>
        <v>0.62609722222222219</v>
      </c>
      <c r="M92" s="8">
        <f t="shared" si="69"/>
        <v>0.69732190860215071</v>
      </c>
      <c r="N92" s="8">
        <f t="shared" ref="N92:O92" si="70">N82</f>
        <v>0.70352499999999996</v>
      </c>
      <c r="O92" s="8">
        <f t="shared" si="70"/>
        <v>0.7211693548387097</v>
      </c>
      <c r="P92" s="8"/>
      <c r="Q92" s="8"/>
    </row>
    <row r="93" spans="1:17">
      <c r="A93" s="497"/>
      <c r="B93" s="54" t="s">
        <v>148</v>
      </c>
      <c r="C93" s="8"/>
      <c r="D93" s="8">
        <f t="shared" ref="D93:I93" si="71">+D88/SUM(D$88:D$90)</f>
        <v>6.4558847872868731E-3</v>
      </c>
      <c r="E93" s="8">
        <f t="shared" si="71"/>
        <v>1.6776315789473684E-2</v>
      </c>
      <c r="F93" s="8">
        <f t="shared" si="71"/>
        <v>4.63960231980116E-3</v>
      </c>
      <c r="G93" s="8">
        <f t="shared" si="71"/>
        <v>3.2948929159802307E-3</v>
      </c>
      <c r="H93" s="8">
        <f t="shared" si="71"/>
        <v>1.1090268864975156E-2</v>
      </c>
      <c r="I93" s="8">
        <f t="shared" si="71"/>
        <v>5.6087099967007592E-3</v>
      </c>
      <c r="J93" s="8">
        <f t="shared" ref="J93:K95" si="72">+J88/SUM(J$88:J$90)</f>
        <v>1.7074510317272858E-3</v>
      </c>
      <c r="K93" s="8">
        <f t="shared" si="72"/>
        <v>5.6081946222791293E-2</v>
      </c>
      <c r="L93" s="8">
        <f t="shared" ref="L93:M93" si="73">+L88/SUM(L$88:L$90)</f>
        <v>3.3878186268890907E-2</v>
      </c>
      <c r="M93" s="8">
        <f t="shared" si="73"/>
        <v>2.9741738262358338E-3</v>
      </c>
      <c r="N93" s="8">
        <f t="shared" ref="N93:O93" si="74">+N88/SUM(N$88:N$90)</f>
        <v>0</v>
      </c>
      <c r="O93" s="8">
        <f t="shared" si="74"/>
        <v>0</v>
      </c>
      <c r="P93" s="8"/>
      <c r="Q93" s="8"/>
    </row>
    <row r="94" spans="1:17">
      <c r="A94" s="497"/>
      <c r="B94" s="54" t="s">
        <v>149</v>
      </c>
      <c r="C94" s="8"/>
      <c r="D94" s="8">
        <f t="shared" ref="D94:I94" si="75">+D89/SUM(D$88:D$90)</f>
        <v>8.2767753683165041E-3</v>
      </c>
      <c r="E94" s="8">
        <f t="shared" si="75"/>
        <v>4.2763157894736845E-3</v>
      </c>
      <c r="F94" s="8">
        <f t="shared" si="75"/>
        <v>9.1135045567522777E-3</v>
      </c>
      <c r="G94" s="8">
        <f t="shared" si="75"/>
        <v>1.614497528830313E-2</v>
      </c>
      <c r="H94" s="8">
        <f t="shared" si="75"/>
        <v>9.5435548096225366E-3</v>
      </c>
      <c r="I94" s="8">
        <f t="shared" si="75"/>
        <v>1.2537116463213462E-2</v>
      </c>
      <c r="J94" s="8">
        <f t="shared" si="72"/>
        <v>0.15139683723153888</v>
      </c>
      <c r="K94" s="8">
        <f t="shared" si="72"/>
        <v>0.18181818181818182</v>
      </c>
      <c r="L94" s="8">
        <f t="shared" ref="L94:M94" si="76">+L89/SUM(L$88:L$90)</f>
        <v>0.23251898324685483</v>
      </c>
      <c r="M94" s="8">
        <f t="shared" si="76"/>
        <v>0.22736136470612578</v>
      </c>
      <c r="N94" s="8">
        <f t="shared" ref="N94:O94" si="77">+N89/SUM(N$88:N$90)</f>
        <v>0.22640328563715625</v>
      </c>
      <c r="O94" s="8">
        <f t="shared" si="77"/>
        <v>0.214527027027027</v>
      </c>
      <c r="P94" s="8"/>
      <c r="Q94" s="8"/>
    </row>
    <row r="95" spans="1:17">
      <c r="A95" s="497"/>
      <c r="B95" s="54" t="s">
        <v>150</v>
      </c>
      <c r="C95" s="8"/>
      <c r="D95" s="8">
        <f t="shared" ref="D95:I95" si="78">+D90/SUM(D$88:D$90)</f>
        <v>0.98526733984439663</v>
      </c>
      <c r="E95" s="8">
        <f t="shared" si="78"/>
        <v>0.97894736842105268</v>
      </c>
      <c r="F95" s="8">
        <f t="shared" si="78"/>
        <v>0.9862468931234466</v>
      </c>
      <c r="G95" s="8">
        <f t="shared" si="78"/>
        <v>0.98056013179571666</v>
      </c>
      <c r="H95" s="8">
        <f t="shared" si="78"/>
        <v>0.97936617632540235</v>
      </c>
      <c r="I95" s="8">
        <f t="shared" si="78"/>
        <v>0.98185417354008575</v>
      </c>
      <c r="J95" s="8">
        <f t="shared" si="72"/>
        <v>0.84689571173673373</v>
      </c>
      <c r="K95" s="8">
        <f t="shared" si="72"/>
        <v>0.76209987195902684</v>
      </c>
      <c r="L95" s="8">
        <f t="shared" ref="L95:M95" si="79">+L90/SUM(L$88:L$90)</f>
        <v>0.73360283048425434</v>
      </c>
      <c r="M95" s="8">
        <f t="shared" si="79"/>
        <v>0.76966446146763845</v>
      </c>
      <c r="N95" s="8">
        <f t="shared" ref="N95:O95" si="80">+N90/SUM(N$88:N$90)</f>
        <v>0.77359671436284372</v>
      </c>
      <c r="O95" s="8">
        <f t="shared" si="80"/>
        <v>0.78547297297297292</v>
      </c>
      <c r="P95" s="8"/>
      <c r="Q95" s="8"/>
    </row>
    <row r="96" spans="1:17">
      <c r="A96" s="498"/>
      <c r="B96" s="54" t="s">
        <v>60</v>
      </c>
      <c r="C96" s="9"/>
      <c r="D96" s="9">
        <f t="shared" ref="D96:I96" si="81">SUM(D93:D95)</f>
        <v>1</v>
      </c>
      <c r="E96" s="9">
        <f t="shared" si="81"/>
        <v>1</v>
      </c>
      <c r="F96" s="9">
        <f t="shared" si="81"/>
        <v>1</v>
      </c>
      <c r="G96" s="9">
        <f t="shared" si="81"/>
        <v>1</v>
      </c>
      <c r="H96" s="9">
        <f t="shared" si="81"/>
        <v>1</v>
      </c>
      <c r="I96" s="9">
        <f t="shared" si="81"/>
        <v>1</v>
      </c>
      <c r="J96" s="9">
        <f t="shared" ref="J96:K96" si="82">SUM(J93:J95)</f>
        <v>0.99999999999999989</v>
      </c>
      <c r="K96" s="9">
        <f t="shared" si="82"/>
        <v>1</v>
      </c>
      <c r="L96" s="9">
        <f t="shared" ref="L96:M96" si="83">SUM(L93:L95)</f>
        <v>1</v>
      </c>
      <c r="M96" s="9">
        <f t="shared" si="83"/>
        <v>1</v>
      </c>
      <c r="N96" s="9">
        <f t="shared" ref="N96:O96" si="84">SUM(N93:N95)</f>
        <v>1</v>
      </c>
      <c r="O96" s="9">
        <f t="shared" si="84"/>
        <v>0.99999999999999989</v>
      </c>
      <c r="P96" s="9"/>
      <c r="Q96" s="9"/>
    </row>
    <row r="98" spans="1:17" ht="13.8">
      <c r="B98" s="11"/>
    </row>
    <row r="106" spans="1:17" customFormat="1">
      <c r="A106" s="2"/>
      <c r="B106" s="2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</row>
    <row r="112" spans="1:17" customFormat="1">
      <c r="A112" s="2"/>
      <c r="B112" s="2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</row>
    <row r="113" spans="3:16">
      <c r="C113" s="2" t="e">
        <v>#DIV/0!</v>
      </c>
      <c r="P113" s="2" t="e">
        <f>AVERAGE(#REF!)</f>
        <v>#REF!</v>
      </c>
    </row>
    <row r="114" spans="3:16">
      <c r="C114" s="2" t="e">
        <v>#DIV/0!</v>
      </c>
      <c r="P114" s="2" t="e">
        <f>AVERAGE(#REF!)</f>
        <v>#REF!</v>
      </c>
    </row>
    <row r="115" spans="3:16">
      <c r="C115" s="2" t="e">
        <v>#DIV/0!</v>
      </c>
      <c r="P115" s="2" t="e">
        <f>AVERAGE(#REF!)</f>
        <v>#REF!</v>
      </c>
    </row>
    <row r="116" spans="3:16">
      <c r="C116" s="2" t="e">
        <v>#DIV/0!</v>
      </c>
      <c r="P116" s="2" t="e">
        <f>AVERAGE(#REF!)</f>
        <v>#REF!</v>
      </c>
    </row>
    <row r="133" spans="1:17" customFormat="1">
      <c r="A133" s="2"/>
      <c r="B133" s="2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</row>
    <row r="139" spans="1:17" customFormat="1">
      <c r="A139" s="2"/>
      <c r="B139" s="2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</row>
    <row r="155" spans="1:17" customFormat="1">
      <c r="A155" s="2"/>
      <c r="B155" s="2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</row>
  </sheetData>
  <mergeCells count="18">
    <mergeCell ref="A92:A96"/>
    <mergeCell ref="A34:A37"/>
    <mergeCell ref="A39:A43"/>
    <mergeCell ref="A44:A48"/>
    <mergeCell ref="A50:A53"/>
    <mergeCell ref="A55:A59"/>
    <mergeCell ref="A60:A64"/>
    <mergeCell ref="A66:A69"/>
    <mergeCell ref="A71:A75"/>
    <mergeCell ref="A76:A80"/>
    <mergeCell ref="A82:A85"/>
    <mergeCell ref="A87:A91"/>
    <mergeCell ref="A28:A32"/>
    <mergeCell ref="A2:A5"/>
    <mergeCell ref="A7:A11"/>
    <mergeCell ref="A12:A16"/>
    <mergeCell ref="A18:A21"/>
    <mergeCell ref="A23:A27"/>
  </mergeCells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W169"/>
  <sheetViews>
    <sheetView showGridLines="0" topLeftCell="EB140" zoomScale="85" zoomScaleNormal="85" workbookViewId="0">
      <selection activeCell="ER166" sqref="ER166"/>
    </sheetView>
  </sheetViews>
  <sheetFormatPr baseColWidth="10" defaultColWidth="8.88671875" defaultRowHeight="15.75" customHeight="1"/>
  <cols>
    <col min="1" max="1" width="11" style="52" customWidth="1"/>
    <col min="2" max="2" width="8.88671875" style="2" customWidth="1"/>
    <col min="3" max="3" width="11.5546875" style="2" customWidth="1"/>
    <col min="4" max="4" width="12.6640625" style="2" hidden="1" customWidth="1"/>
    <col min="5" max="5" width="12" style="2" hidden="1" customWidth="1"/>
    <col min="6" max="6" width="10.5546875" style="2" hidden="1" customWidth="1"/>
    <col min="7" max="7" width="9.5546875" style="2" hidden="1" customWidth="1"/>
    <col min="8" max="14" width="9.6640625" style="2" hidden="1" customWidth="1"/>
    <col min="15" max="85" width="11.109375" style="2" hidden="1" customWidth="1"/>
    <col min="86" max="107" width="11" style="2" hidden="1" customWidth="1"/>
    <col min="108" max="108" width="9.88671875" style="2" hidden="1" customWidth="1"/>
    <col min="109" max="109" width="11.33203125" style="2" hidden="1" customWidth="1"/>
    <col min="110" max="122" width="11" style="2" hidden="1" customWidth="1"/>
    <col min="123" max="126" width="11.109375" style="2" hidden="1" customWidth="1"/>
    <col min="127" max="137" width="11.109375" style="2" customWidth="1"/>
    <col min="138" max="138" width="15" style="2" customWidth="1"/>
    <col min="139" max="139" width="9.109375" style="2" bestFit="1" customWidth="1"/>
    <col min="140" max="177" width="8.88671875" style="2" customWidth="1"/>
    <col min="178" max="16384" width="8.88671875" style="2"/>
  </cols>
  <sheetData>
    <row r="1" spans="1:179" s="11" customFormat="1" ht="15.75" customHeight="1">
      <c r="A1" s="10" t="s">
        <v>161</v>
      </c>
      <c r="B1" s="20"/>
      <c r="C1" s="32" t="s">
        <v>311</v>
      </c>
      <c r="D1" s="32" t="s">
        <v>178</v>
      </c>
      <c r="E1" s="32" t="s">
        <v>179</v>
      </c>
      <c r="F1" s="32" t="s">
        <v>180</v>
      </c>
      <c r="G1" s="32" t="s">
        <v>181</v>
      </c>
      <c r="H1" s="32" t="s">
        <v>182</v>
      </c>
      <c r="I1" s="32" t="s">
        <v>183</v>
      </c>
      <c r="J1" s="32" t="s">
        <v>184</v>
      </c>
      <c r="K1" s="32" t="s">
        <v>185</v>
      </c>
      <c r="L1" s="32" t="s">
        <v>186</v>
      </c>
      <c r="M1" s="32" t="s">
        <v>187</v>
      </c>
      <c r="N1" s="32" t="s">
        <v>188</v>
      </c>
      <c r="O1" s="32" t="s">
        <v>237</v>
      </c>
      <c r="P1" s="32" t="s">
        <v>246</v>
      </c>
      <c r="Q1" s="32" t="s">
        <v>247</v>
      </c>
      <c r="R1" s="32" t="s">
        <v>248</v>
      </c>
      <c r="S1" s="32" t="s">
        <v>249</v>
      </c>
      <c r="T1" s="32" t="s">
        <v>189</v>
      </c>
      <c r="U1" s="32" t="s">
        <v>190</v>
      </c>
      <c r="V1" s="32" t="s">
        <v>191</v>
      </c>
      <c r="W1" s="32" t="s">
        <v>192</v>
      </c>
      <c r="X1" s="32" t="s">
        <v>193</v>
      </c>
      <c r="Y1" s="32" t="s">
        <v>194</v>
      </c>
      <c r="Z1" s="32" t="s">
        <v>111</v>
      </c>
      <c r="AA1" s="32" t="s">
        <v>112</v>
      </c>
      <c r="AB1" s="32" t="s">
        <v>113</v>
      </c>
      <c r="AC1" s="32" t="s">
        <v>114</v>
      </c>
      <c r="AD1" s="32" t="s">
        <v>195</v>
      </c>
      <c r="AE1" s="32" t="s">
        <v>196</v>
      </c>
      <c r="AF1" s="32" t="s">
        <v>197</v>
      </c>
      <c r="AG1" s="32" t="s">
        <v>198</v>
      </c>
      <c r="AH1" s="32" t="s">
        <v>199</v>
      </c>
      <c r="AI1" s="32" t="s">
        <v>200</v>
      </c>
      <c r="AJ1" s="32" t="s">
        <v>201</v>
      </c>
      <c r="AK1" s="32" t="s">
        <v>202</v>
      </c>
      <c r="AL1" s="32" t="s">
        <v>203</v>
      </c>
      <c r="AM1" s="32" t="s">
        <v>204</v>
      </c>
      <c r="AN1" s="32" t="s">
        <v>205</v>
      </c>
      <c r="AO1" s="32" t="s">
        <v>206</v>
      </c>
      <c r="AP1" s="32" t="s">
        <v>207</v>
      </c>
      <c r="AQ1" s="32" t="s">
        <v>208</v>
      </c>
      <c r="AR1" s="32" t="s">
        <v>209</v>
      </c>
      <c r="AS1" s="32" t="s">
        <v>210</v>
      </c>
      <c r="AT1" s="32" t="s">
        <v>211</v>
      </c>
      <c r="AU1" s="32" t="s">
        <v>212</v>
      </c>
      <c r="AV1" s="32" t="s">
        <v>213</v>
      </c>
      <c r="AW1" s="32" t="s">
        <v>307</v>
      </c>
      <c r="AX1" s="32" t="s">
        <v>215</v>
      </c>
      <c r="AY1" s="32" t="s">
        <v>216</v>
      </c>
      <c r="AZ1" s="32" t="s">
        <v>217</v>
      </c>
      <c r="BA1" s="32" t="s">
        <v>218</v>
      </c>
      <c r="BB1" s="32" t="s">
        <v>219</v>
      </c>
      <c r="BC1" s="32" t="s">
        <v>220</v>
      </c>
      <c r="BD1" s="32" t="s">
        <v>178</v>
      </c>
      <c r="BE1" s="32" t="s">
        <v>179</v>
      </c>
      <c r="BF1" s="32" t="s">
        <v>180</v>
      </c>
      <c r="BG1" s="32" t="s">
        <v>181</v>
      </c>
      <c r="BH1" s="32" t="s">
        <v>182</v>
      </c>
      <c r="BI1" s="32" t="s">
        <v>183</v>
      </c>
      <c r="BJ1" s="32" t="s">
        <v>184</v>
      </c>
      <c r="BK1" s="32" t="s">
        <v>185</v>
      </c>
      <c r="BL1" s="32" t="s">
        <v>186</v>
      </c>
      <c r="BM1" s="32" t="s">
        <v>187</v>
      </c>
      <c r="BN1" s="32" t="s">
        <v>188</v>
      </c>
      <c r="BO1" s="32" t="s">
        <v>237</v>
      </c>
      <c r="BP1" s="32" t="s">
        <v>246</v>
      </c>
      <c r="BQ1" s="32" t="s">
        <v>247</v>
      </c>
      <c r="BR1" s="32" t="s">
        <v>248</v>
      </c>
      <c r="BS1" s="32" t="s">
        <v>249</v>
      </c>
      <c r="BT1" s="32" t="s">
        <v>189</v>
      </c>
      <c r="BU1" s="32" t="s">
        <v>190</v>
      </c>
      <c r="BV1" s="32" t="s">
        <v>191</v>
      </c>
      <c r="BW1" s="32" t="s">
        <v>192</v>
      </c>
      <c r="BX1" s="32" t="s">
        <v>193</v>
      </c>
      <c r="BY1" s="32" t="s">
        <v>194</v>
      </c>
      <c r="BZ1" s="32" t="s">
        <v>111</v>
      </c>
      <c r="CA1" s="32" t="s">
        <v>112</v>
      </c>
      <c r="CB1" s="32" t="s">
        <v>113</v>
      </c>
      <c r="CC1" s="32" t="s">
        <v>114</v>
      </c>
      <c r="CD1" s="32" t="s">
        <v>195</v>
      </c>
      <c r="CE1" s="32" t="s">
        <v>196</v>
      </c>
      <c r="CF1" s="32" t="s">
        <v>197</v>
      </c>
      <c r="CG1" s="32" t="s">
        <v>198</v>
      </c>
      <c r="CH1" s="32" t="s">
        <v>199</v>
      </c>
      <c r="CI1" s="32" t="s">
        <v>200</v>
      </c>
      <c r="CJ1" s="32" t="s">
        <v>201</v>
      </c>
      <c r="CK1" s="32" t="s">
        <v>202</v>
      </c>
      <c r="CL1" s="32" t="s">
        <v>203</v>
      </c>
      <c r="CM1" s="32" t="s">
        <v>204</v>
      </c>
      <c r="CN1" s="32" t="s">
        <v>205</v>
      </c>
      <c r="CO1" s="32" t="s">
        <v>206</v>
      </c>
      <c r="CP1" s="32" t="s">
        <v>207</v>
      </c>
      <c r="CQ1" s="32" t="s">
        <v>208</v>
      </c>
      <c r="CR1" s="32" t="s">
        <v>209</v>
      </c>
      <c r="CS1" s="32" t="s">
        <v>210</v>
      </c>
      <c r="CT1" s="32" t="s">
        <v>211</v>
      </c>
      <c r="CU1" s="32" t="s">
        <v>212</v>
      </c>
      <c r="CV1" s="32" t="s">
        <v>213</v>
      </c>
      <c r="CW1" s="32" t="s">
        <v>214</v>
      </c>
      <c r="CX1" s="32" t="s">
        <v>215</v>
      </c>
      <c r="CY1" s="32" t="s">
        <v>216</v>
      </c>
      <c r="CZ1" s="32" t="s">
        <v>217</v>
      </c>
      <c r="DA1" s="32" t="s">
        <v>218</v>
      </c>
      <c r="DB1" s="32" t="s">
        <v>219</v>
      </c>
      <c r="DC1" s="32" t="s">
        <v>220</v>
      </c>
      <c r="DD1" s="32" t="s">
        <v>178</v>
      </c>
      <c r="DE1" s="32" t="s">
        <v>179</v>
      </c>
      <c r="DF1" s="32" t="s">
        <v>180</v>
      </c>
      <c r="DG1" s="32" t="s">
        <v>181</v>
      </c>
      <c r="DH1" s="32" t="s">
        <v>182</v>
      </c>
      <c r="DI1" s="32" t="s">
        <v>183</v>
      </c>
      <c r="DJ1" s="32" t="s">
        <v>184</v>
      </c>
      <c r="DK1" s="32" t="s">
        <v>185</v>
      </c>
      <c r="DL1" s="32" t="s">
        <v>186</v>
      </c>
      <c r="DM1" s="32" t="s">
        <v>187</v>
      </c>
      <c r="DN1" s="32" t="s">
        <v>188</v>
      </c>
      <c r="DO1" s="32" t="s">
        <v>237</v>
      </c>
      <c r="DP1" s="32" t="s">
        <v>246</v>
      </c>
      <c r="DQ1" s="32" t="s">
        <v>247</v>
      </c>
      <c r="DR1" s="32" t="s">
        <v>248</v>
      </c>
      <c r="DS1" s="32" t="s">
        <v>249</v>
      </c>
      <c r="DT1" s="32" t="s">
        <v>189</v>
      </c>
      <c r="DU1" s="32" t="s">
        <v>190</v>
      </c>
      <c r="DV1" s="32" t="s">
        <v>191</v>
      </c>
      <c r="DW1" s="32" t="s">
        <v>192</v>
      </c>
      <c r="DX1" s="32" t="s">
        <v>193</v>
      </c>
      <c r="DY1" s="32" t="s">
        <v>194</v>
      </c>
      <c r="DZ1" s="32" t="s">
        <v>111</v>
      </c>
      <c r="EA1" s="32" t="s">
        <v>112</v>
      </c>
      <c r="EB1" s="32" t="s">
        <v>113</v>
      </c>
      <c r="EC1" s="32" t="s">
        <v>114</v>
      </c>
      <c r="ED1" s="32" t="s">
        <v>195</v>
      </c>
      <c r="EE1" s="32" t="s">
        <v>196</v>
      </c>
      <c r="EF1" s="32" t="s">
        <v>197</v>
      </c>
      <c r="EG1" s="32" t="s">
        <v>198</v>
      </c>
      <c r="EH1" s="32" t="s">
        <v>378</v>
      </c>
      <c r="EI1" s="32" t="s">
        <v>119</v>
      </c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</row>
    <row r="2" spans="1:179" ht="15.75" customHeight="1">
      <c r="A2" s="502" t="s">
        <v>20</v>
      </c>
      <c r="B2" s="51" t="s">
        <v>84</v>
      </c>
      <c r="C2" s="4">
        <v>0.65632631257631247</v>
      </c>
      <c r="D2" s="160">
        <v>0</v>
      </c>
      <c r="E2" s="160">
        <v>0</v>
      </c>
      <c r="F2" s="160">
        <v>0</v>
      </c>
      <c r="G2" s="160">
        <v>0</v>
      </c>
      <c r="H2" s="160">
        <v>0</v>
      </c>
      <c r="I2" s="160">
        <v>0.8571428571428571</v>
      </c>
      <c r="J2" s="160">
        <v>0.93154761904761896</v>
      </c>
      <c r="K2" s="160">
        <v>0.87892857142857095</v>
      </c>
      <c r="L2" s="160">
        <v>0.5952380952428572</v>
      </c>
      <c r="M2" s="160">
        <v>0.20238095238095238</v>
      </c>
      <c r="N2" s="160">
        <v>1</v>
      </c>
      <c r="O2" s="160">
        <v>0.7974404761904762</v>
      </c>
      <c r="P2" s="160">
        <v>0.88940476190476203</v>
      </c>
      <c r="Q2" s="160">
        <v>0.95833333333333304</v>
      </c>
      <c r="R2" s="160">
        <v>0.88190476190476197</v>
      </c>
      <c r="S2" s="160">
        <v>0.58434523809523808</v>
      </c>
      <c r="T2" s="160">
        <v>0.83928571428571397</v>
      </c>
      <c r="U2" s="160">
        <v>0.90277777777777768</v>
      </c>
      <c r="V2" s="160">
        <v>0.90773809523809523</v>
      </c>
      <c r="W2" s="160">
        <v>0.90773809523809501</v>
      </c>
      <c r="X2" s="160">
        <v>0.860119047619048</v>
      </c>
      <c r="Y2" s="160">
        <v>0.66249999999999998</v>
      </c>
      <c r="Z2" s="160">
        <v>0</v>
      </c>
      <c r="AA2" s="160">
        <v>0</v>
      </c>
      <c r="AB2" s="160">
        <v>0.85910714285714274</v>
      </c>
      <c r="AC2" s="160">
        <v>0.95833333333333304</v>
      </c>
      <c r="AD2" s="160">
        <v>0.90874999999999995</v>
      </c>
      <c r="AE2" s="160">
        <v>0.94892857142857134</v>
      </c>
      <c r="AF2" s="160">
        <v>0.48660714285714302</v>
      </c>
      <c r="AG2" s="160">
        <v>0.947440476190476</v>
      </c>
      <c r="AH2" s="160">
        <v>0.89833333333333343</v>
      </c>
      <c r="AI2" s="160">
        <v>0.70833333333333304</v>
      </c>
      <c r="AJ2" s="160">
        <v>0.70833333333333304</v>
      </c>
      <c r="AK2" s="160">
        <v>0.84523809523809523</v>
      </c>
      <c r="AL2" s="160">
        <v>0.17857142857142899</v>
      </c>
      <c r="AM2" s="160">
        <v>5.3571428571428603E-2</v>
      </c>
      <c r="AN2" s="160">
        <v>0.16470238095238088</v>
      </c>
      <c r="AO2" s="160">
        <v>0.98261904761904795</v>
      </c>
      <c r="AP2" s="160">
        <v>0.72619047619047605</v>
      </c>
      <c r="AQ2" s="160">
        <v>0.99255952380952384</v>
      </c>
      <c r="AR2" s="160">
        <v>0.83779761904761896</v>
      </c>
      <c r="AS2" s="160">
        <v>0.58630952380952395</v>
      </c>
      <c r="AT2" s="160">
        <v>0.95238095238095244</v>
      </c>
      <c r="AU2" s="160">
        <v>0.86458333333333304</v>
      </c>
      <c r="AV2" s="160">
        <v>0.38095238095238099</v>
      </c>
      <c r="AW2" s="160">
        <v>0.31547619047619047</v>
      </c>
      <c r="AX2" s="160">
        <v>0.95238095238095244</v>
      </c>
      <c r="AY2" s="160">
        <v>0.90672619047619063</v>
      </c>
      <c r="AZ2" s="160">
        <v>0.94345238095238104</v>
      </c>
      <c r="BA2" s="160">
        <v>0.4642857142857143</v>
      </c>
      <c r="BB2" s="160">
        <v>0</v>
      </c>
      <c r="BC2" s="160">
        <v>0.10119047619047619</v>
      </c>
      <c r="BD2" s="160">
        <v>0.97619047619047605</v>
      </c>
      <c r="BE2" s="160">
        <v>0.98958333333333304</v>
      </c>
      <c r="BF2" s="160">
        <v>0.89982142857142866</v>
      </c>
      <c r="BG2" s="160">
        <v>0.94839285714285726</v>
      </c>
      <c r="BH2" s="160">
        <v>0.238095238095238</v>
      </c>
      <c r="BI2" s="160">
        <v>0</v>
      </c>
      <c r="BJ2" s="160">
        <v>0</v>
      </c>
      <c r="BK2" s="160">
        <v>0</v>
      </c>
      <c r="BL2" s="160">
        <v>0</v>
      </c>
      <c r="BM2" s="160">
        <v>0</v>
      </c>
      <c r="BN2" s="160">
        <v>0.33928571428571402</v>
      </c>
      <c r="BO2" s="160">
        <v>0.32142857142857101</v>
      </c>
      <c r="BP2" s="160">
        <v>0.26785714285714285</v>
      </c>
      <c r="BQ2" s="160">
        <v>0.74821428571428605</v>
      </c>
      <c r="BR2" s="160">
        <v>0.92857142857142905</v>
      </c>
      <c r="BS2" s="160">
        <v>0.94940476190476186</v>
      </c>
      <c r="BT2" s="160">
        <v>0.91130952380952401</v>
      </c>
      <c r="BU2" s="160">
        <v>1</v>
      </c>
      <c r="BV2" s="160">
        <v>1</v>
      </c>
      <c r="BW2" s="160">
        <v>1</v>
      </c>
      <c r="BX2" s="160">
        <v>0.98809523809523803</v>
      </c>
      <c r="BY2" s="160">
        <v>0.95285714285714296</v>
      </c>
      <c r="BZ2" s="160">
        <v>0.93452380952380998</v>
      </c>
      <c r="CA2" s="160">
        <v>0.85069444444444398</v>
      </c>
      <c r="CB2" s="160">
        <v>0.77976190476190477</v>
      </c>
      <c r="CC2" s="160">
        <v>0.98464285714285704</v>
      </c>
      <c r="CD2" s="160">
        <v>0.98809523809523803</v>
      </c>
      <c r="CE2" s="160">
        <v>0.86309523809523814</v>
      </c>
      <c r="CF2" s="160">
        <v>0.96726190476190477</v>
      </c>
      <c r="CG2" s="160">
        <v>1</v>
      </c>
      <c r="CH2" s="160">
        <v>0.952380952380952</v>
      </c>
      <c r="CI2" s="160">
        <v>0.89285714285714302</v>
      </c>
      <c r="CJ2" s="160">
        <v>1</v>
      </c>
      <c r="CK2" s="160">
        <v>1</v>
      </c>
      <c r="CL2" s="160">
        <v>0.98809523809523803</v>
      </c>
      <c r="CM2" s="160">
        <v>1</v>
      </c>
      <c r="CN2" s="160">
        <v>1</v>
      </c>
      <c r="CO2" s="160">
        <v>0.70535714285714302</v>
      </c>
      <c r="CP2" s="160">
        <v>0.68452380952380953</v>
      </c>
      <c r="CQ2" s="160">
        <v>0.97023809523809501</v>
      </c>
      <c r="CR2" s="160">
        <v>0.92857142857142905</v>
      </c>
      <c r="CS2" s="160">
        <v>0.93452380952380953</v>
      </c>
      <c r="CT2" s="160">
        <v>0.41785714285714287</v>
      </c>
      <c r="CU2" s="160">
        <v>0</v>
      </c>
      <c r="CV2" s="160">
        <v>0</v>
      </c>
      <c r="CW2" s="160">
        <v>0</v>
      </c>
      <c r="CX2" s="160">
        <v>0.97023809523809501</v>
      </c>
      <c r="CY2" s="160">
        <v>0.8571428571428571</v>
      </c>
      <c r="CZ2" s="160">
        <v>0</v>
      </c>
      <c r="DA2" s="160">
        <v>0</v>
      </c>
      <c r="DB2" s="160">
        <v>0</v>
      </c>
      <c r="DC2" s="160">
        <v>0</v>
      </c>
      <c r="DD2" s="160">
        <v>0</v>
      </c>
      <c r="DE2" s="160">
        <v>0</v>
      </c>
      <c r="DF2" s="160">
        <v>0</v>
      </c>
      <c r="DG2" s="160">
        <v>0</v>
      </c>
      <c r="DH2" s="160">
        <v>0</v>
      </c>
      <c r="DI2" s="160">
        <v>0.45238095238095238</v>
      </c>
      <c r="DJ2" s="160">
        <v>0.64107142857142896</v>
      </c>
      <c r="DK2" s="160">
        <v>0</v>
      </c>
      <c r="DL2" s="160">
        <v>0.62154761904761902</v>
      </c>
      <c r="DM2" s="160">
        <v>0.625</v>
      </c>
      <c r="DN2" s="160">
        <v>0.90773809523809523</v>
      </c>
      <c r="DO2" s="160"/>
      <c r="DP2" s="160"/>
      <c r="DQ2" s="160">
        <v>0.9563690476190474</v>
      </c>
      <c r="DR2" s="160">
        <v>0.87303571428571403</v>
      </c>
      <c r="DS2" s="160">
        <v>0.91666666666666696</v>
      </c>
      <c r="DT2" s="160">
        <v>0.97071428571428586</v>
      </c>
      <c r="DU2" s="160">
        <v>0.87410714285714297</v>
      </c>
      <c r="DV2" s="160">
        <v>1</v>
      </c>
      <c r="DW2" s="160">
        <v>0.90476190476190477</v>
      </c>
      <c r="DX2" s="160">
        <v>0.97023809523809501</v>
      </c>
      <c r="DY2" s="160">
        <v>0.797619047619048</v>
      </c>
      <c r="DZ2" s="160">
        <v>0.66863095238095238</v>
      </c>
      <c r="EA2" s="160">
        <v>0.90815476190476196</v>
      </c>
      <c r="EB2" s="160">
        <v>0.84047619047619004</v>
      </c>
      <c r="EC2" s="160">
        <v>0.92708333333333326</v>
      </c>
      <c r="ED2" s="160">
        <v>0.77857142857142903</v>
      </c>
      <c r="EE2" s="160">
        <v>0.93648809523809495</v>
      </c>
      <c r="EF2" s="160">
        <v>0.87797619047619047</v>
      </c>
      <c r="EG2" s="160">
        <v>0.99404761904761896</v>
      </c>
      <c r="EH2" s="4">
        <f>AVERAGE(DD2:EG2)</f>
        <v>0.65866709183673477</v>
      </c>
      <c r="EI2" s="4">
        <v>0.85</v>
      </c>
      <c r="EJ2" s="5"/>
      <c r="EK2" s="5" t="e">
        <f>AVERAGE(#REF!)</f>
        <v>#REF!</v>
      </c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</row>
    <row r="3" spans="1:179" ht="15.75" customHeight="1">
      <c r="A3" s="503"/>
      <c r="B3" s="51" t="s">
        <v>141</v>
      </c>
      <c r="C3" s="4">
        <v>0.11587152902777034</v>
      </c>
      <c r="D3" s="161">
        <v>0</v>
      </c>
      <c r="E3" s="161">
        <v>0</v>
      </c>
      <c r="F3" s="161">
        <v>0</v>
      </c>
      <c r="G3" s="161">
        <v>0</v>
      </c>
      <c r="H3" s="161">
        <v>0</v>
      </c>
      <c r="I3" s="161">
        <v>0.26309523809523805</v>
      </c>
      <c r="J3" s="161">
        <v>0.30990415335463301</v>
      </c>
      <c r="K3" s="161">
        <v>0</v>
      </c>
      <c r="L3" s="161">
        <v>0.20305562224285714</v>
      </c>
      <c r="M3" s="161">
        <v>8.4285714285714283E-2</v>
      </c>
      <c r="N3" s="161">
        <v>0.45000000001428575</v>
      </c>
      <c r="O3" s="161">
        <v>0.45496042097044381</v>
      </c>
      <c r="P3" s="161">
        <v>0.3921831080176682</v>
      </c>
      <c r="Q3" s="161">
        <v>0.44832298136645998</v>
      </c>
      <c r="R3" s="161">
        <v>0.483936285097192</v>
      </c>
      <c r="S3" s="161">
        <v>0.61424060303555061</v>
      </c>
      <c r="T3" s="161">
        <v>0.39999078014183997</v>
      </c>
      <c r="U3" s="161">
        <v>0.34884615384615381</v>
      </c>
      <c r="V3" s="161">
        <v>0.50032786885245906</v>
      </c>
      <c r="W3" s="161">
        <v>0</v>
      </c>
      <c r="X3" s="161">
        <v>0.35792387543252602</v>
      </c>
      <c r="Y3" s="161">
        <v>0.31581311769991016</v>
      </c>
      <c r="Z3" s="160">
        <v>0</v>
      </c>
      <c r="AA3" s="160">
        <v>0</v>
      </c>
      <c r="AB3" s="160">
        <v>0.43130326335481195</v>
      </c>
      <c r="AC3" s="160">
        <v>0.54968944099378902</v>
      </c>
      <c r="AD3" s="160">
        <v>0.36090915045522998</v>
      </c>
      <c r="AE3" s="160">
        <v>0.4212144022080041</v>
      </c>
      <c r="AF3" s="160">
        <v>0.59571865443425098</v>
      </c>
      <c r="AG3" s="160">
        <v>0.461770434127034</v>
      </c>
      <c r="AH3" s="160">
        <v>0.39888682745825599</v>
      </c>
      <c r="AI3" s="160">
        <v>0.34781512605041998</v>
      </c>
      <c r="AJ3" s="160">
        <v>0.34789915966386598</v>
      </c>
      <c r="AK3" s="160">
        <v>0.59225352112676055</v>
      </c>
      <c r="AL3" s="160">
        <v>0.8</v>
      </c>
      <c r="AM3" s="160">
        <v>0</v>
      </c>
      <c r="AN3" s="160">
        <v>0.83122515359595273</v>
      </c>
      <c r="AO3" s="160">
        <v>0.38587351587109298</v>
      </c>
      <c r="AP3" s="160">
        <v>0.46163934426229503</v>
      </c>
      <c r="AQ3" s="160">
        <v>0.4871964017991004</v>
      </c>
      <c r="AR3" s="160">
        <v>0.49733570159857898</v>
      </c>
      <c r="AS3" s="160">
        <v>0.43644670050761403</v>
      </c>
      <c r="AT3" s="160">
        <v>0.18774999999999997</v>
      </c>
      <c r="AU3" s="160">
        <v>0.26368330464716</v>
      </c>
      <c r="AV3" s="160">
        <v>0.3125</v>
      </c>
      <c r="AW3" s="160">
        <v>0.47150943396226419</v>
      </c>
      <c r="AX3" s="160">
        <v>0.48125000000000001</v>
      </c>
      <c r="AY3" s="160">
        <v>0.58425786122234624</v>
      </c>
      <c r="AZ3" s="160">
        <v>0.52050473186119905</v>
      </c>
      <c r="BA3" s="160">
        <v>0.32179487179487182</v>
      </c>
      <c r="BB3" s="160">
        <v>0</v>
      </c>
      <c r="BC3" s="160">
        <v>0.17647058823529413</v>
      </c>
      <c r="BD3" s="160">
        <v>0.292682926829268</v>
      </c>
      <c r="BE3" s="160">
        <v>0.33082706766917302</v>
      </c>
      <c r="BF3" s="160">
        <v>4.6305483892306674E-2</v>
      </c>
      <c r="BG3" s="160">
        <v>0.24477499529278851</v>
      </c>
      <c r="BH3" s="160">
        <v>0</v>
      </c>
      <c r="BI3" s="160">
        <v>0</v>
      </c>
      <c r="BJ3" s="160">
        <v>0</v>
      </c>
      <c r="BK3" s="160">
        <v>0</v>
      </c>
      <c r="BL3" s="160">
        <v>0</v>
      </c>
      <c r="BM3" s="160">
        <v>0</v>
      </c>
      <c r="BN3" s="160">
        <v>0</v>
      </c>
      <c r="BO3" s="160">
        <v>0.35666666666666702</v>
      </c>
      <c r="BP3" s="160">
        <v>0.16777777777777778</v>
      </c>
      <c r="BQ3" s="160">
        <v>0</v>
      </c>
      <c r="BR3" s="160">
        <v>0.142948717948718</v>
      </c>
      <c r="BS3" s="160">
        <v>0.26457680250783699</v>
      </c>
      <c r="BT3" s="160">
        <v>0.119203135205748</v>
      </c>
      <c r="BU3" s="160">
        <v>0</v>
      </c>
      <c r="BV3" s="160">
        <v>0</v>
      </c>
      <c r="BW3" s="160">
        <v>0</v>
      </c>
      <c r="BX3" s="160">
        <v>0</v>
      </c>
      <c r="BY3" s="160">
        <v>0.26236881559220387</v>
      </c>
      <c r="BZ3" s="160">
        <v>0.15923566878980899</v>
      </c>
      <c r="CA3" s="160">
        <v>4.08163265306122E-2</v>
      </c>
      <c r="CB3" s="160">
        <v>0.26603053435114504</v>
      </c>
      <c r="CC3" s="160">
        <v>0.24622173860476362</v>
      </c>
      <c r="CD3" s="160">
        <v>7.8313253012048195E-2</v>
      </c>
      <c r="CE3" s="160">
        <v>0.25</v>
      </c>
      <c r="CF3" s="160">
        <v>0.19692307692307692</v>
      </c>
      <c r="CG3" s="160">
        <v>0</v>
      </c>
      <c r="CH3" s="160">
        <v>0.34062500000000001</v>
      </c>
      <c r="CI3" s="160">
        <v>0</v>
      </c>
      <c r="CJ3" s="160">
        <v>0</v>
      </c>
      <c r="CK3" s="160">
        <v>0</v>
      </c>
      <c r="CL3" s="160">
        <v>0.27397590361445801</v>
      </c>
      <c r="CM3" s="160">
        <v>3.273809523809524E-2</v>
      </c>
      <c r="CN3" s="160">
        <v>3.273809523809524E-2</v>
      </c>
      <c r="CO3" s="160">
        <v>0.23645569620253201</v>
      </c>
      <c r="CP3" s="160">
        <v>0</v>
      </c>
      <c r="CQ3" s="160">
        <v>0.26380368098159501</v>
      </c>
      <c r="CR3" s="160">
        <v>0</v>
      </c>
      <c r="CS3" s="160">
        <v>0.30178343949044584</v>
      </c>
      <c r="CT3" s="160">
        <v>0.21367521367521367</v>
      </c>
      <c r="CU3" s="160">
        <v>0</v>
      </c>
      <c r="CV3" s="160">
        <v>0</v>
      </c>
      <c r="CW3" s="160">
        <v>0</v>
      </c>
      <c r="CX3" s="160">
        <v>0.436073619631902</v>
      </c>
      <c r="CY3" s="160">
        <v>0.42777777777777781</v>
      </c>
      <c r="CZ3" s="160">
        <v>0</v>
      </c>
      <c r="DA3" s="160">
        <v>0</v>
      </c>
      <c r="DB3" s="160">
        <v>0</v>
      </c>
      <c r="DC3" s="160">
        <v>0</v>
      </c>
      <c r="DD3" s="160">
        <v>0</v>
      </c>
      <c r="DE3" s="160">
        <v>0</v>
      </c>
      <c r="DF3" s="160">
        <v>0</v>
      </c>
      <c r="DG3" s="160">
        <v>0</v>
      </c>
      <c r="DH3" s="160">
        <v>0</v>
      </c>
      <c r="DI3" s="160">
        <v>0</v>
      </c>
      <c r="DJ3" s="160">
        <v>0.412813370473538</v>
      </c>
      <c r="DK3" s="160">
        <v>0</v>
      </c>
      <c r="DL3" s="160">
        <v>0.31986209538402605</v>
      </c>
      <c r="DM3" s="160">
        <v>0.498857142857143</v>
      </c>
      <c r="DN3" s="160">
        <v>0.44524590163934435</v>
      </c>
      <c r="DO3" s="160"/>
      <c r="DP3" s="160"/>
      <c r="DQ3" s="160">
        <v>0.3933528350034235</v>
      </c>
      <c r="DR3" s="160">
        <v>0.46703484011726998</v>
      </c>
      <c r="DS3" s="160">
        <v>0.38123376623376598</v>
      </c>
      <c r="DT3" s="160">
        <v>0.39857738533235221</v>
      </c>
      <c r="DU3" s="160">
        <v>0.33367381681988401</v>
      </c>
      <c r="DV3" s="160">
        <v>0.434642857142857</v>
      </c>
      <c r="DW3" s="160">
        <v>0.38822368421052628</v>
      </c>
      <c r="DX3" s="160">
        <v>0.40184049079754602</v>
      </c>
      <c r="DY3" s="160">
        <v>0.47388059701492502</v>
      </c>
      <c r="DZ3" s="160">
        <v>0.22255853289415117</v>
      </c>
      <c r="EA3" s="160">
        <v>0.51124074195451297</v>
      </c>
      <c r="EB3" s="160">
        <v>0.61720963172804499</v>
      </c>
      <c r="EC3" s="160">
        <v>0.46227929373996784</v>
      </c>
      <c r="ED3" s="160">
        <v>0.558103975535168</v>
      </c>
      <c r="EE3" s="160">
        <v>6.8009915464310705E-2</v>
      </c>
      <c r="EF3" s="160">
        <v>0.38542372881355924</v>
      </c>
      <c r="EG3" s="160">
        <v>0.41317365269461076</v>
      </c>
      <c r="EH3" s="4">
        <f>AVERAGE(DD3:EG3)</f>
        <v>0.30668708056610455</v>
      </c>
      <c r="EI3" s="4">
        <v>0.5</v>
      </c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</row>
    <row r="4" spans="1:179" ht="15.6" customHeight="1">
      <c r="A4" s="503"/>
      <c r="B4" s="51" t="s">
        <v>18</v>
      </c>
      <c r="C4" s="47">
        <v>11.666506410256412</v>
      </c>
      <c r="D4" s="150">
        <v>0</v>
      </c>
      <c r="E4" s="150">
        <v>0</v>
      </c>
      <c r="F4" s="150">
        <v>0</v>
      </c>
      <c r="G4" s="150">
        <v>0</v>
      </c>
      <c r="H4" s="150">
        <v>0</v>
      </c>
      <c r="I4" s="150">
        <v>44.2</v>
      </c>
      <c r="J4" s="150">
        <v>48.5</v>
      </c>
      <c r="K4" s="150">
        <v>0</v>
      </c>
      <c r="L4" s="150">
        <v>11.71</v>
      </c>
      <c r="M4" s="150">
        <v>3.67</v>
      </c>
      <c r="N4" s="150">
        <v>85.9</v>
      </c>
      <c r="O4" s="150">
        <v>9</v>
      </c>
      <c r="P4" s="150">
        <v>9.7666666666666657</v>
      </c>
      <c r="Q4" s="150">
        <v>72.180000000000007</v>
      </c>
      <c r="R4" s="150">
        <v>35.85</v>
      </c>
      <c r="S4" s="150">
        <v>12.059999999999999</v>
      </c>
      <c r="T4" s="150">
        <v>18.796666666666667</v>
      </c>
      <c r="U4" s="150">
        <v>22.674999999999997</v>
      </c>
      <c r="V4" s="150">
        <v>76.3</v>
      </c>
      <c r="W4" s="150">
        <v>0</v>
      </c>
      <c r="X4" s="150">
        <v>17.239999999999998</v>
      </c>
      <c r="Y4" s="150">
        <v>11.716666666666667</v>
      </c>
      <c r="Z4" s="150">
        <v>0</v>
      </c>
      <c r="AA4" s="150">
        <v>0</v>
      </c>
      <c r="AB4" s="150">
        <v>12.45</v>
      </c>
      <c r="AC4" s="150">
        <v>44.249999999999993</v>
      </c>
      <c r="AD4" s="150">
        <v>27.550000000000004</v>
      </c>
      <c r="AE4" s="150">
        <v>11.191666666666668</v>
      </c>
      <c r="AF4" s="150">
        <v>24.35</v>
      </c>
      <c r="AG4" s="150">
        <v>36.75</v>
      </c>
      <c r="AH4" s="150">
        <v>20.066666666666666</v>
      </c>
      <c r="AI4" s="150">
        <v>13.796666666666667</v>
      </c>
      <c r="AJ4" s="150">
        <v>20.7</v>
      </c>
      <c r="AK4" s="150">
        <v>84.1</v>
      </c>
      <c r="AL4" s="150">
        <v>24</v>
      </c>
      <c r="AM4" s="150">
        <v>0</v>
      </c>
      <c r="AN4" s="150">
        <v>23</v>
      </c>
      <c r="AO4" s="150">
        <v>63.7</v>
      </c>
      <c r="AP4" s="150">
        <v>9.3866666666666667</v>
      </c>
      <c r="AQ4" s="150">
        <v>81.239999999999995</v>
      </c>
      <c r="AR4" s="150">
        <v>23.333333333333332</v>
      </c>
      <c r="AS4" s="150">
        <v>21.494999999999997</v>
      </c>
      <c r="AT4" s="150">
        <v>15.02</v>
      </c>
      <c r="AU4" s="150">
        <v>38.299999999999997</v>
      </c>
      <c r="AV4" s="150">
        <v>20</v>
      </c>
      <c r="AW4" s="150">
        <v>24.990000000000002</v>
      </c>
      <c r="AX4" s="150">
        <v>19.25</v>
      </c>
      <c r="AY4" s="150">
        <v>29.666666666666668</v>
      </c>
      <c r="AZ4" s="150">
        <v>41.25</v>
      </c>
      <c r="BA4" s="150">
        <v>8.3666666666666671</v>
      </c>
      <c r="BB4" s="150">
        <v>0</v>
      </c>
      <c r="BC4" s="150">
        <v>3</v>
      </c>
      <c r="BD4" s="150">
        <v>48</v>
      </c>
      <c r="BE4" s="150">
        <v>27.5</v>
      </c>
      <c r="BF4" s="150">
        <v>3.5</v>
      </c>
      <c r="BG4" s="150">
        <v>19.5</v>
      </c>
      <c r="BH4" s="150">
        <v>0</v>
      </c>
      <c r="BI4" s="150">
        <v>0</v>
      </c>
      <c r="BJ4" s="150">
        <v>0</v>
      </c>
      <c r="BK4" s="150">
        <v>0</v>
      </c>
      <c r="BL4" s="150">
        <v>0</v>
      </c>
      <c r="BM4" s="150">
        <v>0</v>
      </c>
      <c r="BN4" s="150">
        <v>0</v>
      </c>
      <c r="BO4" s="150">
        <v>19.260000000000002</v>
      </c>
      <c r="BP4" s="150">
        <v>7.55</v>
      </c>
      <c r="BQ4" s="150">
        <v>0</v>
      </c>
      <c r="BR4" s="150">
        <v>11.15</v>
      </c>
      <c r="BS4" s="150">
        <v>14.066666666666665</v>
      </c>
      <c r="BT4" s="150">
        <v>18.25</v>
      </c>
      <c r="BU4" s="150">
        <v>0</v>
      </c>
      <c r="BV4" s="150">
        <v>0</v>
      </c>
      <c r="BW4" s="150">
        <v>0</v>
      </c>
      <c r="BX4" s="150">
        <v>0</v>
      </c>
      <c r="BY4" s="150">
        <v>21</v>
      </c>
      <c r="BZ4" s="150">
        <v>25</v>
      </c>
      <c r="CA4" s="150">
        <v>5</v>
      </c>
      <c r="CB4" s="150">
        <v>6.9700000000000006</v>
      </c>
      <c r="CC4" s="150">
        <v>20.364999999999998</v>
      </c>
      <c r="CD4" s="150">
        <v>13</v>
      </c>
      <c r="CE4" s="150">
        <v>12.083333333333334</v>
      </c>
      <c r="CF4" s="150">
        <v>32</v>
      </c>
      <c r="CG4" s="150">
        <v>0</v>
      </c>
      <c r="CH4" s="150">
        <v>54.5</v>
      </c>
      <c r="CI4" s="150">
        <v>0</v>
      </c>
      <c r="CJ4" s="150">
        <v>0</v>
      </c>
      <c r="CK4" s="150">
        <v>0</v>
      </c>
      <c r="CL4" s="150">
        <v>45.48</v>
      </c>
      <c r="CM4" s="150">
        <v>5.5</v>
      </c>
      <c r="CN4" s="150">
        <v>5.5</v>
      </c>
      <c r="CO4" s="150">
        <v>14.010000000000002</v>
      </c>
      <c r="CP4" s="150">
        <v>0</v>
      </c>
      <c r="CQ4" s="150">
        <v>21.5</v>
      </c>
      <c r="CR4" s="150">
        <v>0</v>
      </c>
      <c r="CS4" s="150">
        <v>15.793333333333331</v>
      </c>
      <c r="CT4" s="150">
        <v>7.5</v>
      </c>
      <c r="CU4" s="348">
        <v>0</v>
      </c>
      <c r="CV4" s="348">
        <v>0</v>
      </c>
      <c r="CW4" s="348">
        <v>0</v>
      </c>
      <c r="CX4" s="348">
        <v>71.08</v>
      </c>
      <c r="CY4" s="150">
        <v>61.6</v>
      </c>
      <c r="CZ4" s="150">
        <v>0</v>
      </c>
      <c r="DA4" s="150">
        <v>0</v>
      </c>
      <c r="DB4" s="150">
        <v>0</v>
      </c>
      <c r="DC4" s="150">
        <v>0</v>
      </c>
      <c r="DD4" s="150">
        <v>0</v>
      </c>
      <c r="DE4" s="150">
        <v>0</v>
      </c>
      <c r="DF4" s="150">
        <v>0</v>
      </c>
      <c r="DG4" s="150">
        <v>0</v>
      </c>
      <c r="DH4" s="150">
        <v>0</v>
      </c>
      <c r="DI4" s="150">
        <v>0</v>
      </c>
      <c r="DJ4" s="150">
        <v>14.82</v>
      </c>
      <c r="DK4" s="150">
        <v>0</v>
      </c>
      <c r="DL4" s="150">
        <v>33.4</v>
      </c>
      <c r="DM4" s="150">
        <v>52.38000000000001</v>
      </c>
      <c r="DN4" s="150">
        <v>33.950000000000003</v>
      </c>
      <c r="DO4" s="150"/>
      <c r="DP4" s="150"/>
      <c r="DQ4" s="150">
        <v>31.600000000000023</v>
      </c>
      <c r="DR4" s="150">
        <v>17.125</v>
      </c>
      <c r="DS4" s="150">
        <v>58.710000000000008</v>
      </c>
      <c r="DT4" s="150">
        <v>32.5</v>
      </c>
      <c r="DU4" s="150">
        <v>12.25</v>
      </c>
      <c r="DV4" s="150">
        <v>73.02</v>
      </c>
      <c r="DW4" s="150">
        <v>59.01</v>
      </c>
      <c r="DX4" s="150">
        <v>21.833333333333332</v>
      </c>
      <c r="DY4" s="150">
        <v>63.5</v>
      </c>
      <c r="DZ4" s="150">
        <v>4.166666666666667</v>
      </c>
      <c r="EA4" s="150">
        <v>26</v>
      </c>
      <c r="EB4" s="150">
        <v>43.575000000000003</v>
      </c>
      <c r="EC4" s="150">
        <v>36</v>
      </c>
      <c r="ED4" s="150">
        <v>18.25</v>
      </c>
      <c r="EE4" s="150">
        <v>5.3500000000000005</v>
      </c>
      <c r="EF4" s="150">
        <v>14.212499999999999</v>
      </c>
      <c r="EG4" s="150">
        <v>69</v>
      </c>
      <c r="EH4" s="5">
        <f>AVERAGE(DD4:EG4)</f>
        <v>25.737589285714286</v>
      </c>
      <c r="EI4" s="50">
        <v>50</v>
      </c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</row>
    <row r="5" spans="1:179" ht="15.75" customHeight="1">
      <c r="A5" s="504"/>
      <c r="B5" s="51" t="s">
        <v>19</v>
      </c>
      <c r="C5" s="47">
        <v>50.241955128205134</v>
      </c>
      <c r="D5" s="150">
        <v>168</v>
      </c>
      <c r="E5" s="150">
        <v>168</v>
      </c>
      <c r="F5" s="150">
        <v>168</v>
      </c>
      <c r="G5" s="150">
        <v>168</v>
      </c>
      <c r="H5" s="150">
        <v>168</v>
      </c>
      <c r="I5" s="150">
        <v>24</v>
      </c>
      <c r="J5" s="150">
        <v>0.5</v>
      </c>
      <c r="K5" s="150">
        <v>20.34</v>
      </c>
      <c r="L5" s="150">
        <v>30.5</v>
      </c>
      <c r="M5" s="150">
        <v>67</v>
      </c>
      <c r="N5" s="150">
        <v>0.83</v>
      </c>
      <c r="O5" s="150">
        <v>3.3614285714285717</v>
      </c>
      <c r="P5" s="150">
        <v>3.0966666666666662</v>
      </c>
      <c r="Q5" s="150">
        <v>7</v>
      </c>
      <c r="R5" s="150">
        <v>1.42</v>
      </c>
      <c r="S5" s="150">
        <v>13.366</v>
      </c>
      <c r="T5" s="150">
        <v>7</v>
      </c>
      <c r="U5" s="150">
        <v>6.335</v>
      </c>
      <c r="V5" s="150">
        <v>0</v>
      </c>
      <c r="W5" s="150">
        <v>76</v>
      </c>
      <c r="X5" s="150">
        <v>4.166666666666667</v>
      </c>
      <c r="Y5" s="150">
        <v>10.9</v>
      </c>
      <c r="Z5" s="150">
        <v>168</v>
      </c>
      <c r="AA5" s="150">
        <v>168</v>
      </c>
      <c r="AB5" s="150">
        <v>4.734</v>
      </c>
      <c r="AC5" s="150">
        <v>3.5</v>
      </c>
      <c r="AD5" s="150">
        <v>2.5</v>
      </c>
      <c r="AE5" s="150">
        <v>1.43</v>
      </c>
      <c r="AF5" s="150">
        <v>7.46</v>
      </c>
      <c r="AG5" s="150">
        <v>4.415</v>
      </c>
      <c r="AH5" s="150">
        <v>1.36</v>
      </c>
      <c r="AI5" s="150">
        <v>10</v>
      </c>
      <c r="AJ5" s="150">
        <v>28.25</v>
      </c>
      <c r="AK5" s="150">
        <v>2</v>
      </c>
      <c r="AL5" s="150">
        <v>0</v>
      </c>
      <c r="AM5" s="150">
        <v>159</v>
      </c>
      <c r="AN5" s="150">
        <v>140.33000000000001</v>
      </c>
      <c r="AO5" s="150">
        <v>2.92</v>
      </c>
      <c r="AP5" s="150">
        <v>6</v>
      </c>
      <c r="AQ5" s="150">
        <v>1.25</v>
      </c>
      <c r="AR5" s="150">
        <v>5.583333333333333</v>
      </c>
      <c r="AS5" s="150">
        <v>26.75</v>
      </c>
      <c r="AT5" s="150">
        <v>4</v>
      </c>
      <c r="AU5" s="150">
        <v>46.75</v>
      </c>
      <c r="AV5" s="150">
        <v>104</v>
      </c>
      <c r="AW5" s="150">
        <v>115</v>
      </c>
      <c r="AX5" s="150">
        <v>2</v>
      </c>
      <c r="AY5" s="150">
        <v>1.2233333333333334</v>
      </c>
      <c r="AZ5" s="150">
        <v>4.75</v>
      </c>
      <c r="BA5" s="150">
        <v>18.666666666666668</v>
      </c>
      <c r="BB5" s="150">
        <v>168</v>
      </c>
      <c r="BC5" s="150">
        <v>151</v>
      </c>
      <c r="BD5" s="150">
        <v>0</v>
      </c>
      <c r="BE5" s="150">
        <v>0.875</v>
      </c>
      <c r="BF5" s="150">
        <v>2.415</v>
      </c>
      <c r="BG5" s="150">
        <v>4.335</v>
      </c>
      <c r="BH5" s="150">
        <v>128</v>
      </c>
      <c r="BI5" s="150">
        <v>168</v>
      </c>
      <c r="BJ5" s="150">
        <v>168</v>
      </c>
      <c r="BK5" s="150">
        <v>168</v>
      </c>
      <c r="BL5" s="150">
        <v>168</v>
      </c>
      <c r="BM5" s="150">
        <v>168</v>
      </c>
      <c r="BN5" s="150">
        <v>37</v>
      </c>
      <c r="BO5" s="150">
        <v>114</v>
      </c>
      <c r="BP5" s="150">
        <v>123</v>
      </c>
      <c r="BQ5" s="150">
        <v>11.15</v>
      </c>
      <c r="BR5" s="150">
        <v>3</v>
      </c>
      <c r="BS5" s="150">
        <v>1.1666666666666667</v>
      </c>
      <c r="BT5" s="150">
        <v>1.67</v>
      </c>
      <c r="BU5" s="150">
        <v>0</v>
      </c>
      <c r="BV5" s="150">
        <v>0</v>
      </c>
      <c r="BW5" s="150">
        <v>0</v>
      </c>
      <c r="BX5" s="150">
        <v>0.92</v>
      </c>
      <c r="BY5" s="150">
        <v>3.96</v>
      </c>
      <c r="BZ5" s="150">
        <v>0</v>
      </c>
      <c r="CA5" s="150">
        <v>9.25</v>
      </c>
      <c r="CB5" s="150">
        <v>5.9</v>
      </c>
      <c r="CC5" s="150">
        <v>1.29</v>
      </c>
      <c r="CD5" s="150">
        <v>2</v>
      </c>
      <c r="CE5" s="150">
        <v>0.83333333333333337</v>
      </c>
      <c r="CF5" s="150">
        <v>5.5</v>
      </c>
      <c r="CG5" s="150">
        <v>0</v>
      </c>
      <c r="CH5" s="150">
        <v>3</v>
      </c>
      <c r="CI5" s="150">
        <v>0</v>
      </c>
      <c r="CJ5" s="150">
        <v>0</v>
      </c>
      <c r="CK5" s="150">
        <v>0</v>
      </c>
      <c r="CL5" s="150">
        <v>2</v>
      </c>
      <c r="CM5" s="150">
        <v>0</v>
      </c>
      <c r="CN5" s="150">
        <v>0</v>
      </c>
      <c r="CO5" s="150">
        <v>24.75</v>
      </c>
      <c r="CP5" s="150">
        <v>26.5</v>
      </c>
      <c r="CQ5" s="150">
        <v>2.5</v>
      </c>
      <c r="CR5" s="150">
        <v>0</v>
      </c>
      <c r="CS5" s="150">
        <v>3.6666666666666665</v>
      </c>
      <c r="CT5" s="150">
        <v>48.9</v>
      </c>
      <c r="CU5" s="348">
        <v>168</v>
      </c>
      <c r="CV5" s="348">
        <v>168</v>
      </c>
      <c r="CW5" s="348">
        <v>168</v>
      </c>
      <c r="CX5" s="348">
        <v>5</v>
      </c>
      <c r="CY5" s="150">
        <v>24</v>
      </c>
      <c r="CZ5" s="150">
        <v>168</v>
      </c>
      <c r="DA5" s="150">
        <v>168</v>
      </c>
      <c r="DB5" s="150">
        <v>168</v>
      </c>
      <c r="DC5" s="150">
        <v>168</v>
      </c>
      <c r="DD5" s="150">
        <v>144</v>
      </c>
      <c r="DE5" s="150">
        <v>168</v>
      </c>
      <c r="DF5" s="150">
        <v>168</v>
      </c>
      <c r="DG5" s="150">
        <v>168</v>
      </c>
      <c r="DH5" s="150">
        <v>168</v>
      </c>
      <c r="DI5" s="150">
        <v>40</v>
      </c>
      <c r="DJ5" s="150">
        <v>20.099999999999998</v>
      </c>
      <c r="DK5" s="150">
        <v>168</v>
      </c>
      <c r="DL5" s="150">
        <v>63.58</v>
      </c>
      <c r="DM5" s="150">
        <v>63</v>
      </c>
      <c r="DN5" s="150">
        <v>7.75</v>
      </c>
      <c r="DO5" s="150"/>
      <c r="DP5" s="150"/>
      <c r="DQ5" s="150">
        <v>3.665</v>
      </c>
      <c r="DR5" s="150">
        <v>2.8325</v>
      </c>
      <c r="DS5" s="150">
        <v>1</v>
      </c>
      <c r="DT5" s="150">
        <v>2.46</v>
      </c>
      <c r="DU5" s="150">
        <v>5.2874999999999996</v>
      </c>
      <c r="DV5" s="150">
        <v>0</v>
      </c>
      <c r="DW5" s="150">
        <v>0</v>
      </c>
      <c r="DX5" s="150">
        <v>1.6666666666666667</v>
      </c>
      <c r="DY5" s="150">
        <v>16</v>
      </c>
      <c r="DZ5" s="150">
        <v>9.2783333333333342</v>
      </c>
      <c r="EA5" s="150">
        <v>5.1433333333333335</v>
      </c>
      <c r="EB5" s="150">
        <v>4.9000000000000004</v>
      </c>
      <c r="EC5" s="150">
        <v>6.125</v>
      </c>
      <c r="ED5" s="150">
        <v>5.1749999999999998</v>
      </c>
      <c r="EE5" s="150">
        <v>5.335</v>
      </c>
      <c r="EF5" s="150">
        <v>5.125</v>
      </c>
      <c r="EG5" s="150">
        <v>1</v>
      </c>
      <c r="EH5" s="5">
        <f>AVERAGE(DD5:EG5)</f>
        <v>44.765119047619052</v>
      </c>
      <c r="EI5" s="50">
        <v>5</v>
      </c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</row>
    <row r="6" spans="1:179" customFormat="1" ht="15.75" customHeight="1">
      <c r="A6" s="14"/>
      <c r="B6" s="13"/>
      <c r="EI6" s="13"/>
    </row>
    <row r="7" spans="1:179" ht="15.75" customHeight="1">
      <c r="A7" s="499" t="s">
        <v>52</v>
      </c>
      <c r="B7" s="53" t="s">
        <v>250</v>
      </c>
      <c r="C7" s="12"/>
      <c r="D7" s="12">
        <v>0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11</v>
      </c>
      <c r="K7" s="12">
        <v>0</v>
      </c>
      <c r="L7" s="12">
        <v>0</v>
      </c>
      <c r="M7" s="12">
        <v>0</v>
      </c>
      <c r="N7" s="12">
        <v>0</v>
      </c>
      <c r="O7" s="12">
        <v>0</v>
      </c>
      <c r="P7" s="12">
        <v>0</v>
      </c>
      <c r="Q7" s="12">
        <v>0</v>
      </c>
      <c r="R7" s="12">
        <v>17</v>
      </c>
      <c r="S7" s="12">
        <v>0</v>
      </c>
      <c r="T7" s="94">
        <v>6</v>
      </c>
      <c r="U7" s="94">
        <v>0</v>
      </c>
      <c r="V7" s="94">
        <v>15.5</v>
      </c>
      <c r="W7" s="94">
        <v>0</v>
      </c>
      <c r="X7" s="94">
        <v>11</v>
      </c>
      <c r="Y7" s="94">
        <v>24</v>
      </c>
      <c r="Z7" s="94">
        <v>0</v>
      </c>
      <c r="AA7" s="94">
        <v>0</v>
      </c>
      <c r="AB7" s="94">
        <v>0</v>
      </c>
      <c r="AC7" s="94">
        <v>0</v>
      </c>
      <c r="AD7" s="94">
        <v>10</v>
      </c>
      <c r="AE7" s="94">
        <v>0</v>
      </c>
      <c r="AF7" s="94">
        <v>0</v>
      </c>
      <c r="AG7" s="94">
        <v>0</v>
      </c>
      <c r="AH7" s="94">
        <v>10</v>
      </c>
      <c r="AI7" s="94">
        <v>19</v>
      </c>
      <c r="AJ7" s="94">
        <v>0</v>
      </c>
      <c r="AK7" s="94">
        <v>12</v>
      </c>
      <c r="AL7" s="94">
        <v>0</v>
      </c>
      <c r="AM7" s="94">
        <v>0</v>
      </c>
      <c r="AN7" s="94">
        <v>0</v>
      </c>
      <c r="AO7" s="94">
        <v>0</v>
      </c>
      <c r="AP7" s="94">
        <v>10</v>
      </c>
      <c r="AQ7" s="94">
        <v>0</v>
      </c>
      <c r="AR7" s="94">
        <v>0</v>
      </c>
      <c r="AS7" s="94">
        <v>16</v>
      </c>
      <c r="AT7" s="94">
        <v>0</v>
      </c>
      <c r="AU7" s="94">
        <v>0</v>
      </c>
      <c r="AV7" s="94">
        <v>0</v>
      </c>
      <c r="AW7" s="94">
        <v>0</v>
      </c>
      <c r="AX7" s="94">
        <v>0</v>
      </c>
      <c r="AY7" s="94">
        <v>9.5</v>
      </c>
      <c r="AZ7" s="94">
        <v>0</v>
      </c>
      <c r="BA7" s="94">
        <v>10</v>
      </c>
      <c r="BB7" s="94">
        <v>0</v>
      </c>
      <c r="BC7" s="94">
        <v>0</v>
      </c>
      <c r="BD7" s="94">
        <v>0</v>
      </c>
      <c r="BE7" s="94">
        <v>0</v>
      </c>
      <c r="BF7" s="94">
        <v>12</v>
      </c>
      <c r="BG7" s="94">
        <v>0</v>
      </c>
      <c r="BH7" s="94">
        <v>0</v>
      </c>
      <c r="BI7" s="94">
        <v>0</v>
      </c>
      <c r="BJ7" s="94">
        <v>0</v>
      </c>
      <c r="BK7" s="94">
        <v>0</v>
      </c>
      <c r="BL7" s="94">
        <v>0</v>
      </c>
      <c r="BM7" s="94">
        <v>0</v>
      </c>
      <c r="BN7" s="94">
        <v>0</v>
      </c>
      <c r="BO7" s="94">
        <v>0</v>
      </c>
      <c r="BP7" s="94">
        <v>0</v>
      </c>
      <c r="BQ7" s="94">
        <v>0</v>
      </c>
      <c r="BR7" s="94">
        <v>0</v>
      </c>
      <c r="BS7" s="94">
        <v>5</v>
      </c>
      <c r="BT7" s="94">
        <v>11</v>
      </c>
      <c r="BU7" s="94">
        <v>0</v>
      </c>
      <c r="BV7" s="94">
        <v>0</v>
      </c>
      <c r="BW7" s="94">
        <v>0</v>
      </c>
      <c r="BX7" s="94">
        <v>0</v>
      </c>
      <c r="BY7" s="94">
        <v>0</v>
      </c>
      <c r="BZ7" s="94">
        <v>0</v>
      </c>
      <c r="CA7" s="94">
        <v>0</v>
      </c>
      <c r="CB7" s="94">
        <v>7.5</v>
      </c>
      <c r="CC7" s="94">
        <v>0</v>
      </c>
      <c r="CD7" s="94">
        <v>0</v>
      </c>
      <c r="CE7" s="94">
        <v>20.5</v>
      </c>
      <c r="CF7" s="94">
        <v>0</v>
      </c>
      <c r="CG7" s="94">
        <v>0</v>
      </c>
      <c r="CH7" s="94">
        <v>5</v>
      </c>
      <c r="CI7" s="94">
        <v>18</v>
      </c>
      <c r="CJ7" s="94">
        <v>0</v>
      </c>
      <c r="CK7" s="94">
        <v>0</v>
      </c>
      <c r="CL7" s="94">
        <v>0</v>
      </c>
      <c r="CM7" s="94">
        <v>0</v>
      </c>
      <c r="CN7" s="94">
        <v>0</v>
      </c>
      <c r="CO7" s="94">
        <v>0</v>
      </c>
      <c r="CP7" s="94">
        <v>0</v>
      </c>
      <c r="CQ7" s="94">
        <v>0</v>
      </c>
      <c r="CR7" s="94">
        <v>12</v>
      </c>
      <c r="CS7" s="94">
        <v>0</v>
      </c>
      <c r="CT7" s="94">
        <v>0</v>
      </c>
      <c r="CU7" s="94">
        <v>0</v>
      </c>
      <c r="CV7" s="94">
        <v>0</v>
      </c>
      <c r="CW7" s="94">
        <v>0</v>
      </c>
      <c r="CX7" s="94">
        <v>0</v>
      </c>
      <c r="CY7" s="94">
        <v>0</v>
      </c>
      <c r="CZ7" s="94">
        <v>0</v>
      </c>
      <c r="DA7" s="94">
        <v>0</v>
      </c>
      <c r="DB7" s="94">
        <v>0</v>
      </c>
      <c r="DC7" s="94">
        <v>0</v>
      </c>
      <c r="DD7" s="94">
        <v>0</v>
      </c>
      <c r="DE7" s="94">
        <v>0</v>
      </c>
      <c r="DF7" s="94">
        <v>0</v>
      </c>
      <c r="DG7" s="94">
        <v>0</v>
      </c>
      <c r="DH7" s="94">
        <v>0</v>
      </c>
      <c r="DI7" s="94">
        <v>12</v>
      </c>
      <c r="DJ7" s="94">
        <v>0</v>
      </c>
      <c r="DK7" s="94">
        <v>0</v>
      </c>
      <c r="DL7" s="94">
        <v>0</v>
      </c>
      <c r="DM7" s="94">
        <v>0</v>
      </c>
      <c r="DN7" s="94">
        <v>0</v>
      </c>
      <c r="DO7" s="94"/>
      <c r="DP7" s="94"/>
      <c r="DQ7" s="94">
        <v>0</v>
      </c>
      <c r="DR7" s="94">
        <v>10</v>
      </c>
      <c r="DS7" s="94">
        <v>13</v>
      </c>
      <c r="DT7" s="94">
        <v>0</v>
      </c>
      <c r="DU7" s="94">
        <v>0</v>
      </c>
      <c r="DV7" s="94">
        <v>0</v>
      </c>
      <c r="DW7" s="94">
        <v>12</v>
      </c>
      <c r="DX7" s="94">
        <v>0</v>
      </c>
      <c r="DY7" s="94">
        <v>18</v>
      </c>
      <c r="DZ7" s="94">
        <v>0</v>
      </c>
      <c r="EA7" s="94">
        <v>0</v>
      </c>
      <c r="EB7" s="94">
        <v>0</v>
      </c>
      <c r="EC7" s="94">
        <v>0</v>
      </c>
      <c r="ED7" s="94">
        <v>16.5</v>
      </c>
      <c r="EE7" s="94">
        <v>0</v>
      </c>
      <c r="EF7" s="94">
        <v>0</v>
      </c>
      <c r="EG7" s="94">
        <v>0</v>
      </c>
      <c r="EH7" s="94"/>
      <c r="EI7" s="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</row>
    <row r="8" spans="1:179" ht="15.75" customHeight="1">
      <c r="A8" s="500"/>
      <c r="B8" s="53" t="s">
        <v>251</v>
      </c>
      <c r="C8" s="12"/>
      <c r="D8" s="12">
        <v>0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7</v>
      </c>
      <c r="M8" s="12">
        <v>0</v>
      </c>
      <c r="N8" s="12">
        <v>0</v>
      </c>
      <c r="O8" s="12">
        <v>10.5</v>
      </c>
      <c r="P8" s="12">
        <v>0</v>
      </c>
      <c r="Q8" s="12">
        <v>0</v>
      </c>
      <c r="R8" s="12">
        <v>0</v>
      </c>
      <c r="S8" s="12">
        <v>3</v>
      </c>
      <c r="T8" s="94">
        <v>0</v>
      </c>
      <c r="U8" s="94">
        <v>1.33</v>
      </c>
      <c r="V8" s="94">
        <v>0</v>
      </c>
      <c r="W8" s="94">
        <v>0</v>
      </c>
      <c r="X8" s="94">
        <v>0</v>
      </c>
      <c r="Y8" s="94">
        <v>0</v>
      </c>
      <c r="Z8" s="94">
        <v>0</v>
      </c>
      <c r="AA8" s="94">
        <v>0</v>
      </c>
      <c r="AB8" s="94">
        <v>0</v>
      </c>
      <c r="AC8" s="94">
        <v>0</v>
      </c>
      <c r="AD8" s="94">
        <v>0.33</v>
      </c>
      <c r="AE8" s="94">
        <v>0</v>
      </c>
      <c r="AF8" s="94">
        <v>71.33</v>
      </c>
      <c r="AG8" s="94">
        <v>0</v>
      </c>
      <c r="AH8" s="94">
        <v>3</v>
      </c>
      <c r="AI8" s="94">
        <v>0</v>
      </c>
      <c r="AJ8" s="94">
        <v>0</v>
      </c>
      <c r="AK8" s="94">
        <v>12</v>
      </c>
      <c r="AL8" s="94">
        <v>138</v>
      </c>
      <c r="AM8" s="94">
        <v>0</v>
      </c>
      <c r="AN8" s="94">
        <v>0</v>
      </c>
      <c r="AO8" s="94">
        <v>0</v>
      </c>
      <c r="AP8" s="94">
        <v>0</v>
      </c>
      <c r="AQ8" s="94">
        <v>0</v>
      </c>
      <c r="AR8" s="94">
        <v>10.5</v>
      </c>
      <c r="AS8" s="94">
        <v>0</v>
      </c>
      <c r="AT8" s="94">
        <v>0</v>
      </c>
      <c r="AU8" s="94">
        <v>0</v>
      </c>
      <c r="AV8" s="94">
        <v>0</v>
      </c>
      <c r="AW8" s="94">
        <v>0</v>
      </c>
      <c r="AX8" s="94">
        <v>0</v>
      </c>
      <c r="AY8" s="94">
        <v>2.5</v>
      </c>
      <c r="AZ8" s="94">
        <v>0</v>
      </c>
      <c r="BA8" s="94">
        <v>24</v>
      </c>
      <c r="BB8" s="94">
        <v>0</v>
      </c>
      <c r="BC8" s="94">
        <v>0</v>
      </c>
      <c r="BD8" s="94">
        <v>4</v>
      </c>
      <c r="BE8" s="94">
        <v>0</v>
      </c>
      <c r="BF8" s="94">
        <v>0</v>
      </c>
      <c r="BG8" s="94">
        <v>0</v>
      </c>
      <c r="BH8" s="94">
        <v>0</v>
      </c>
      <c r="BI8" s="94">
        <v>0</v>
      </c>
      <c r="BJ8" s="94">
        <v>0</v>
      </c>
      <c r="BK8" s="94">
        <v>0</v>
      </c>
      <c r="BL8" s="94">
        <v>0</v>
      </c>
      <c r="BM8" s="94">
        <v>0</v>
      </c>
      <c r="BN8" s="94">
        <v>0</v>
      </c>
      <c r="BO8" s="94">
        <v>0</v>
      </c>
      <c r="BP8" s="94">
        <v>0</v>
      </c>
      <c r="BQ8" s="94">
        <v>20</v>
      </c>
      <c r="BR8" s="94">
        <v>12</v>
      </c>
      <c r="BS8" s="94">
        <v>0</v>
      </c>
      <c r="BT8" s="94">
        <v>1.9</v>
      </c>
      <c r="BU8" s="94">
        <v>0</v>
      </c>
      <c r="BV8" s="94">
        <v>0</v>
      </c>
      <c r="BW8" s="94">
        <v>0</v>
      </c>
      <c r="BX8" s="94">
        <v>2</v>
      </c>
      <c r="BY8" s="94">
        <v>0</v>
      </c>
      <c r="BZ8" s="94">
        <v>11</v>
      </c>
      <c r="CA8" s="94">
        <v>12.2</v>
      </c>
      <c r="CB8" s="94">
        <v>0</v>
      </c>
      <c r="CC8" s="94">
        <v>0</v>
      </c>
      <c r="CD8" s="94">
        <v>0</v>
      </c>
      <c r="CE8" s="94">
        <v>0</v>
      </c>
      <c r="CF8" s="94">
        <v>0</v>
      </c>
      <c r="CG8" s="94">
        <v>0</v>
      </c>
      <c r="CH8" s="94">
        <v>0</v>
      </c>
      <c r="CI8" s="94">
        <v>0</v>
      </c>
      <c r="CJ8" s="94">
        <v>0</v>
      </c>
      <c r="CK8" s="94">
        <v>0</v>
      </c>
      <c r="CL8" s="94">
        <v>0</v>
      </c>
      <c r="CM8" s="94">
        <v>0</v>
      </c>
      <c r="CN8" s="94">
        <v>0</v>
      </c>
      <c r="CO8" s="94">
        <v>0</v>
      </c>
      <c r="CP8" s="94">
        <v>0</v>
      </c>
      <c r="CQ8" s="94">
        <v>0</v>
      </c>
      <c r="CR8" s="94">
        <v>0</v>
      </c>
      <c r="CS8" s="94">
        <v>0</v>
      </c>
      <c r="CT8" s="94">
        <v>0</v>
      </c>
      <c r="CU8" s="94">
        <v>0</v>
      </c>
      <c r="CV8" s="94">
        <v>0</v>
      </c>
      <c r="CW8" s="94">
        <v>0</v>
      </c>
      <c r="CX8" s="94">
        <v>0</v>
      </c>
      <c r="CY8" s="94">
        <v>0</v>
      </c>
      <c r="CZ8" s="94">
        <v>0</v>
      </c>
      <c r="DA8" s="94">
        <v>0</v>
      </c>
      <c r="DB8" s="94">
        <v>0</v>
      </c>
      <c r="DC8" s="94">
        <v>0</v>
      </c>
      <c r="DD8" s="94">
        <v>0</v>
      </c>
      <c r="DE8" s="94">
        <v>0</v>
      </c>
      <c r="DF8" s="94">
        <v>0</v>
      </c>
      <c r="DG8" s="94">
        <v>0</v>
      </c>
      <c r="DH8" s="94">
        <v>0</v>
      </c>
      <c r="DI8" s="94">
        <v>0</v>
      </c>
      <c r="DJ8" s="94">
        <v>0</v>
      </c>
      <c r="DK8" s="94">
        <v>0</v>
      </c>
      <c r="DL8" s="94">
        <v>0</v>
      </c>
      <c r="DM8" s="94">
        <v>0</v>
      </c>
      <c r="DN8" s="94">
        <v>0</v>
      </c>
      <c r="DO8" s="94"/>
      <c r="DP8" s="94"/>
      <c r="DQ8" s="94">
        <v>0</v>
      </c>
      <c r="DR8" s="94">
        <v>0</v>
      </c>
      <c r="DS8" s="94">
        <v>0</v>
      </c>
      <c r="DT8" s="94">
        <v>0</v>
      </c>
      <c r="DU8" s="94">
        <v>0</v>
      </c>
      <c r="DV8" s="94">
        <v>0</v>
      </c>
      <c r="DW8" s="94">
        <v>4</v>
      </c>
      <c r="DX8" s="94">
        <v>0</v>
      </c>
      <c r="DY8" s="94">
        <v>0</v>
      </c>
      <c r="DZ8" s="94">
        <v>0</v>
      </c>
      <c r="EA8" s="94">
        <v>0</v>
      </c>
      <c r="EB8" s="94">
        <v>0</v>
      </c>
      <c r="EC8" s="94">
        <v>0</v>
      </c>
      <c r="ED8" s="94">
        <v>0</v>
      </c>
      <c r="EE8" s="94">
        <v>0</v>
      </c>
      <c r="EF8" s="94">
        <v>0</v>
      </c>
      <c r="EG8" s="94">
        <v>0</v>
      </c>
      <c r="EH8" s="94"/>
      <c r="EI8" s="7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</row>
    <row r="9" spans="1:179" ht="15.75" customHeight="1">
      <c r="A9" s="500"/>
      <c r="B9" s="53" t="s">
        <v>252</v>
      </c>
      <c r="C9" s="12"/>
      <c r="D9" s="12">
        <v>168</v>
      </c>
      <c r="E9" s="12">
        <v>168</v>
      </c>
      <c r="F9" s="12">
        <v>168</v>
      </c>
      <c r="G9" s="12">
        <v>168</v>
      </c>
      <c r="H9" s="12">
        <v>168</v>
      </c>
      <c r="I9" s="12">
        <v>24</v>
      </c>
      <c r="J9" s="12">
        <v>0.5</v>
      </c>
      <c r="K9" s="12">
        <v>20.34</v>
      </c>
      <c r="L9" s="12">
        <v>61</v>
      </c>
      <c r="M9" s="12">
        <v>134</v>
      </c>
      <c r="N9" s="12">
        <v>0.83</v>
      </c>
      <c r="O9" s="12">
        <v>23.53</v>
      </c>
      <c r="P9" s="12">
        <v>18.579999999999998</v>
      </c>
      <c r="Q9" s="12">
        <v>7</v>
      </c>
      <c r="R9" s="12">
        <v>2.84</v>
      </c>
      <c r="S9" s="12">
        <v>66.83</v>
      </c>
      <c r="T9">
        <v>21</v>
      </c>
      <c r="U9">
        <v>12.67</v>
      </c>
      <c r="V9">
        <v>0</v>
      </c>
      <c r="W9">
        <v>15.5</v>
      </c>
      <c r="X9">
        <v>12.5</v>
      </c>
      <c r="Y9">
        <v>32.700000000000003</v>
      </c>
      <c r="Z9">
        <v>168</v>
      </c>
      <c r="AA9">
        <v>168</v>
      </c>
      <c r="AB9">
        <v>23.67</v>
      </c>
      <c r="AC9">
        <v>7</v>
      </c>
      <c r="AD9">
        <v>5</v>
      </c>
      <c r="AE9">
        <v>8.58</v>
      </c>
      <c r="AF9">
        <v>14.92</v>
      </c>
      <c r="AG9">
        <v>8.83</v>
      </c>
      <c r="AH9">
        <v>4.08</v>
      </c>
      <c r="AI9">
        <v>30</v>
      </c>
      <c r="AJ9">
        <v>56.5</v>
      </c>
      <c r="AK9">
        <v>2</v>
      </c>
      <c r="AL9">
        <v>0</v>
      </c>
      <c r="AM9">
        <v>159</v>
      </c>
      <c r="AN9">
        <v>140.33000000000001</v>
      </c>
      <c r="AO9">
        <v>2.92</v>
      </c>
      <c r="AP9">
        <v>36</v>
      </c>
      <c r="AQ9">
        <v>1.25</v>
      </c>
      <c r="AR9">
        <v>16.75</v>
      </c>
      <c r="AS9">
        <v>53.5</v>
      </c>
      <c r="AT9">
        <v>8</v>
      </c>
      <c r="AU9">
        <v>46.75</v>
      </c>
      <c r="AV9">
        <v>104</v>
      </c>
      <c r="AW9">
        <v>115</v>
      </c>
      <c r="AX9">
        <v>8</v>
      </c>
      <c r="AY9">
        <v>3.67</v>
      </c>
      <c r="AZ9">
        <v>9.5</v>
      </c>
      <c r="BA9">
        <v>56</v>
      </c>
      <c r="BB9">
        <v>168</v>
      </c>
      <c r="BC9">
        <v>151</v>
      </c>
      <c r="BD9">
        <v>0</v>
      </c>
      <c r="BE9">
        <v>1.75</v>
      </c>
      <c r="BF9">
        <v>4.83</v>
      </c>
      <c r="BG9">
        <v>8.67</v>
      </c>
      <c r="BH9">
        <v>128</v>
      </c>
      <c r="BI9">
        <v>168</v>
      </c>
      <c r="BJ9">
        <v>168</v>
      </c>
      <c r="BK9">
        <v>168</v>
      </c>
      <c r="BL9">
        <v>168</v>
      </c>
      <c r="BM9">
        <v>168</v>
      </c>
      <c r="BN9">
        <v>111</v>
      </c>
      <c r="BO9">
        <v>114</v>
      </c>
      <c r="BP9">
        <v>123</v>
      </c>
      <c r="BQ9">
        <v>22.3</v>
      </c>
      <c r="BR9">
        <v>0</v>
      </c>
      <c r="BS9">
        <v>3.5</v>
      </c>
      <c r="BT9">
        <v>1.67</v>
      </c>
      <c r="BU9">
        <v>0</v>
      </c>
      <c r="BV9">
        <v>0</v>
      </c>
      <c r="BW9">
        <v>0</v>
      </c>
      <c r="BX9">
        <v>0</v>
      </c>
      <c r="BY9">
        <v>7.92</v>
      </c>
      <c r="BZ9">
        <v>0</v>
      </c>
      <c r="CA9">
        <v>9.25</v>
      </c>
      <c r="CB9">
        <v>29.5</v>
      </c>
      <c r="CC9">
        <v>2.58</v>
      </c>
      <c r="CD9">
        <v>2</v>
      </c>
      <c r="CE9">
        <v>2.5</v>
      </c>
      <c r="CF9">
        <v>5.5</v>
      </c>
      <c r="CG9"/>
      <c r="CH9">
        <v>3</v>
      </c>
      <c r="CI9"/>
      <c r="CJ9">
        <v>0</v>
      </c>
      <c r="CK9">
        <v>0</v>
      </c>
      <c r="CL9">
        <v>2</v>
      </c>
      <c r="CM9">
        <v>0</v>
      </c>
      <c r="CN9">
        <v>0</v>
      </c>
      <c r="CO9">
        <v>49.5</v>
      </c>
      <c r="CP9">
        <v>53</v>
      </c>
      <c r="CQ9">
        <v>5</v>
      </c>
      <c r="CR9">
        <v>0</v>
      </c>
      <c r="CS9">
        <v>11</v>
      </c>
      <c r="CT9">
        <v>97.8</v>
      </c>
      <c r="CU9">
        <v>168</v>
      </c>
      <c r="CV9">
        <v>168</v>
      </c>
      <c r="CW9">
        <v>168</v>
      </c>
      <c r="CX9">
        <v>5</v>
      </c>
      <c r="CY9">
        <v>24</v>
      </c>
      <c r="CZ9">
        <v>168</v>
      </c>
      <c r="DA9">
        <v>168</v>
      </c>
      <c r="DB9">
        <v>168</v>
      </c>
      <c r="DC9">
        <v>168</v>
      </c>
      <c r="DD9">
        <v>144</v>
      </c>
      <c r="DE9">
        <v>168</v>
      </c>
      <c r="DF9">
        <v>168</v>
      </c>
      <c r="DG9">
        <v>168</v>
      </c>
      <c r="DH9">
        <v>168</v>
      </c>
      <c r="DI9">
        <v>80</v>
      </c>
      <c r="DJ9">
        <v>60.3</v>
      </c>
      <c r="DK9">
        <v>168</v>
      </c>
      <c r="DL9">
        <v>63.58</v>
      </c>
      <c r="DM9">
        <v>63</v>
      </c>
      <c r="DN9">
        <v>15.5</v>
      </c>
      <c r="DO9"/>
      <c r="DP9"/>
      <c r="DQ9">
        <v>7.33</v>
      </c>
      <c r="DR9">
        <v>11.33</v>
      </c>
      <c r="DS9">
        <v>1</v>
      </c>
      <c r="DT9">
        <v>4.92</v>
      </c>
      <c r="DU9">
        <v>21.15</v>
      </c>
      <c r="DV9">
        <v>0</v>
      </c>
      <c r="DW9">
        <v>0</v>
      </c>
      <c r="DX9">
        <v>5</v>
      </c>
      <c r="DY9">
        <v>16</v>
      </c>
      <c r="DZ9">
        <v>55.67</v>
      </c>
      <c r="EA9">
        <v>15.43</v>
      </c>
      <c r="EB9">
        <v>15.43</v>
      </c>
      <c r="EC9">
        <v>12.25</v>
      </c>
      <c r="ED9">
        <v>20.7</v>
      </c>
      <c r="EE9">
        <v>10.67</v>
      </c>
      <c r="EF9">
        <v>20.5</v>
      </c>
      <c r="EG9">
        <v>1</v>
      </c>
      <c r="EH9"/>
      <c r="EI9" s="7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</row>
    <row r="10" spans="1:179" ht="15.75" customHeight="1">
      <c r="A10" s="500"/>
      <c r="B10" s="53" t="s">
        <v>222</v>
      </c>
      <c r="C10" s="12"/>
      <c r="D10" s="12">
        <v>168</v>
      </c>
      <c r="E10" s="12">
        <v>168</v>
      </c>
      <c r="F10" s="12">
        <v>168</v>
      </c>
      <c r="G10" s="12">
        <v>168</v>
      </c>
      <c r="H10" s="12">
        <v>168</v>
      </c>
      <c r="I10" s="12">
        <v>168</v>
      </c>
      <c r="J10" s="12">
        <v>168</v>
      </c>
      <c r="K10" s="12">
        <v>168</v>
      </c>
      <c r="L10" s="12">
        <v>168</v>
      </c>
      <c r="M10" s="12">
        <v>168</v>
      </c>
      <c r="N10" s="12">
        <v>168</v>
      </c>
      <c r="O10" s="12">
        <v>168</v>
      </c>
      <c r="P10" s="12">
        <v>168</v>
      </c>
      <c r="Q10" s="12">
        <v>168</v>
      </c>
      <c r="R10" s="12">
        <v>168</v>
      </c>
      <c r="S10" s="12">
        <v>168</v>
      </c>
      <c r="T10" s="12">
        <v>168</v>
      </c>
      <c r="U10" s="12">
        <v>144</v>
      </c>
      <c r="V10" s="12">
        <v>168</v>
      </c>
      <c r="W10" s="12">
        <v>168</v>
      </c>
      <c r="X10" s="12">
        <v>168</v>
      </c>
      <c r="Y10" s="12">
        <v>168</v>
      </c>
      <c r="Z10" s="12">
        <v>168</v>
      </c>
      <c r="AA10" s="12">
        <v>168</v>
      </c>
      <c r="AB10" s="12">
        <v>168</v>
      </c>
      <c r="AC10" s="12">
        <v>168</v>
      </c>
      <c r="AD10" s="12">
        <v>168</v>
      </c>
      <c r="AE10" s="12">
        <v>168</v>
      </c>
      <c r="AF10" s="12">
        <v>168</v>
      </c>
      <c r="AG10" s="12">
        <v>168</v>
      </c>
      <c r="AH10" s="12">
        <v>168</v>
      </c>
      <c r="AI10" s="12">
        <v>168</v>
      </c>
      <c r="AJ10" s="12">
        <v>168</v>
      </c>
      <c r="AK10" s="12">
        <v>168</v>
      </c>
      <c r="AL10" s="12">
        <v>168</v>
      </c>
      <c r="AM10" s="12">
        <v>168</v>
      </c>
      <c r="AN10" s="12">
        <v>168</v>
      </c>
      <c r="AO10" s="12">
        <v>168</v>
      </c>
      <c r="AP10" s="12">
        <v>168</v>
      </c>
      <c r="AQ10" s="12">
        <v>168</v>
      </c>
      <c r="AR10" s="12">
        <v>168</v>
      </c>
      <c r="AS10" s="12">
        <v>168</v>
      </c>
      <c r="AT10" s="12">
        <v>168</v>
      </c>
      <c r="AU10" s="12">
        <v>168</v>
      </c>
      <c r="AV10" s="12">
        <v>168</v>
      </c>
      <c r="AW10" s="12">
        <v>168</v>
      </c>
      <c r="AX10" s="12">
        <v>168</v>
      </c>
      <c r="AY10" s="12">
        <v>168</v>
      </c>
      <c r="AZ10" s="12">
        <v>168</v>
      </c>
      <c r="BA10" s="12">
        <v>168</v>
      </c>
      <c r="BB10" s="12">
        <v>168</v>
      </c>
      <c r="BC10" s="12">
        <v>168</v>
      </c>
      <c r="BD10" s="12">
        <v>168</v>
      </c>
      <c r="BE10" s="12">
        <v>168</v>
      </c>
      <c r="BF10" s="12">
        <v>168</v>
      </c>
      <c r="BG10" s="12">
        <v>168</v>
      </c>
      <c r="BH10" s="12">
        <v>168</v>
      </c>
      <c r="BI10" s="12">
        <v>168</v>
      </c>
      <c r="BJ10" s="12">
        <v>168</v>
      </c>
      <c r="BK10" s="12">
        <v>168</v>
      </c>
      <c r="BL10" s="12">
        <v>168</v>
      </c>
      <c r="BM10" s="12">
        <v>168</v>
      </c>
      <c r="BN10" s="12">
        <v>168</v>
      </c>
      <c r="BO10" s="12">
        <v>168</v>
      </c>
      <c r="BP10" s="12">
        <v>168</v>
      </c>
      <c r="BQ10" s="12">
        <v>168</v>
      </c>
      <c r="BR10" s="12">
        <v>168</v>
      </c>
      <c r="BS10" s="12">
        <v>168</v>
      </c>
      <c r="BT10" s="12">
        <v>168</v>
      </c>
      <c r="BU10" s="12">
        <v>168</v>
      </c>
      <c r="BV10" s="12">
        <v>168</v>
      </c>
      <c r="BW10" s="12">
        <v>168</v>
      </c>
      <c r="BX10" s="12">
        <v>168</v>
      </c>
      <c r="BY10" s="12">
        <v>168</v>
      </c>
      <c r="BZ10" s="12">
        <v>168</v>
      </c>
      <c r="CA10" s="12">
        <v>144</v>
      </c>
      <c r="CB10" s="12">
        <v>168</v>
      </c>
      <c r="CC10" s="12">
        <v>168</v>
      </c>
      <c r="CD10" s="12">
        <v>168</v>
      </c>
      <c r="CE10" s="12">
        <v>168</v>
      </c>
      <c r="CF10" s="12">
        <v>168</v>
      </c>
      <c r="CG10" s="12">
        <v>168</v>
      </c>
      <c r="CH10" s="12">
        <v>168</v>
      </c>
      <c r="CI10" s="12">
        <v>168</v>
      </c>
      <c r="CJ10" s="12">
        <v>168</v>
      </c>
      <c r="CK10" s="12">
        <v>168</v>
      </c>
      <c r="CL10" s="12">
        <v>168</v>
      </c>
      <c r="CM10" s="12">
        <v>168</v>
      </c>
      <c r="CN10" s="12">
        <v>168</v>
      </c>
      <c r="CO10" s="12">
        <v>168</v>
      </c>
      <c r="CP10" s="12">
        <v>168</v>
      </c>
      <c r="CQ10" s="12">
        <v>168</v>
      </c>
      <c r="CR10" s="12">
        <v>168</v>
      </c>
      <c r="CS10" s="12">
        <v>168</v>
      </c>
      <c r="CT10" s="12">
        <v>168</v>
      </c>
      <c r="CU10" s="12">
        <v>168</v>
      </c>
      <c r="CV10" s="12">
        <v>168</v>
      </c>
      <c r="CW10" s="12">
        <v>168</v>
      </c>
      <c r="CX10" s="12">
        <v>168</v>
      </c>
      <c r="CY10" s="12">
        <v>168</v>
      </c>
      <c r="CZ10" s="12">
        <v>168</v>
      </c>
      <c r="DA10" s="12">
        <v>168</v>
      </c>
      <c r="DB10" s="12">
        <v>168</v>
      </c>
      <c r="DC10" s="12">
        <v>168</v>
      </c>
      <c r="DD10" s="12">
        <v>144</v>
      </c>
      <c r="DE10" s="12">
        <v>168</v>
      </c>
      <c r="DF10" s="12">
        <v>168</v>
      </c>
      <c r="DG10" s="12">
        <v>168</v>
      </c>
      <c r="DH10" s="12">
        <v>168</v>
      </c>
      <c r="DI10" s="12">
        <v>168</v>
      </c>
      <c r="DJ10" s="12">
        <v>168</v>
      </c>
      <c r="DK10" s="12">
        <v>168</v>
      </c>
      <c r="DL10" s="12">
        <v>168</v>
      </c>
      <c r="DM10" s="12">
        <v>168</v>
      </c>
      <c r="DN10" s="12">
        <v>168</v>
      </c>
      <c r="DO10" s="12"/>
      <c r="DP10" s="12"/>
      <c r="DQ10" s="12">
        <v>168</v>
      </c>
      <c r="DR10" s="12">
        <v>168</v>
      </c>
      <c r="DS10" s="12">
        <v>168</v>
      </c>
      <c r="DT10" s="12">
        <v>168</v>
      </c>
      <c r="DU10" s="12">
        <v>168</v>
      </c>
      <c r="DV10" s="12">
        <v>168</v>
      </c>
      <c r="DW10" s="12">
        <v>168</v>
      </c>
      <c r="DX10" s="12">
        <v>168</v>
      </c>
      <c r="DY10" s="12">
        <v>168</v>
      </c>
      <c r="DZ10" s="12">
        <v>168</v>
      </c>
      <c r="EA10" s="12">
        <v>168</v>
      </c>
      <c r="EB10" s="12">
        <v>168</v>
      </c>
      <c r="EC10" s="12">
        <v>168</v>
      </c>
      <c r="ED10" s="12">
        <v>168</v>
      </c>
      <c r="EE10" s="12">
        <v>168</v>
      </c>
      <c r="EF10" s="12">
        <v>168</v>
      </c>
      <c r="EG10" s="12">
        <v>168</v>
      </c>
      <c r="EH10" s="12"/>
      <c r="EI10" s="7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</row>
    <row r="11" spans="1:179" ht="15.75" customHeight="1">
      <c r="A11" s="501"/>
      <c r="B11" s="53" t="s">
        <v>146</v>
      </c>
      <c r="C11" s="12"/>
      <c r="D11" s="164">
        <v>0</v>
      </c>
      <c r="E11" s="164">
        <v>0</v>
      </c>
      <c r="F11" s="164">
        <v>0</v>
      </c>
      <c r="G11" s="164">
        <v>0</v>
      </c>
      <c r="H11" s="164">
        <v>0</v>
      </c>
      <c r="I11" s="164">
        <v>44.2</v>
      </c>
      <c r="J11" s="164">
        <v>37.5</v>
      </c>
      <c r="K11" s="164">
        <v>0</v>
      </c>
      <c r="L11" s="164">
        <v>23.42</v>
      </c>
      <c r="M11" s="164">
        <v>7.34</v>
      </c>
      <c r="N11" s="164">
        <v>85.9</v>
      </c>
      <c r="O11" s="164">
        <v>63</v>
      </c>
      <c r="P11" s="164">
        <v>58.599999999999994</v>
      </c>
      <c r="Q11" s="164">
        <v>72.180000000000007</v>
      </c>
      <c r="R11">
        <v>71.7</v>
      </c>
      <c r="S11">
        <v>60.3</v>
      </c>
      <c r="T11">
        <v>56.39</v>
      </c>
      <c r="U11">
        <v>45.349999999999994</v>
      </c>
      <c r="V11">
        <v>76.3</v>
      </c>
      <c r="W11">
        <v>76.2</v>
      </c>
      <c r="X11">
        <v>51.72</v>
      </c>
      <c r="Y11">
        <v>35.15</v>
      </c>
      <c r="Z11">
        <v>0</v>
      </c>
      <c r="AA11">
        <v>0</v>
      </c>
      <c r="AB11">
        <v>62.25</v>
      </c>
      <c r="AC11">
        <v>88.5</v>
      </c>
      <c r="AD11">
        <v>55.1</v>
      </c>
      <c r="AE11">
        <v>67.150000000000006</v>
      </c>
      <c r="AF11">
        <v>48.7</v>
      </c>
      <c r="AG11">
        <v>73.5</v>
      </c>
      <c r="AH11">
        <v>60.2</v>
      </c>
      <c r="AI11">
        <v>41.39</v>
      </c>
      <c r="AJ11">
        <v>41.6</v>
      </c>
      <c r="AK11">
        <v>84.1</v>
      </c>
      <c r="AL11">
        <v>24</v>
      </c>
      <c r="AM11">
        <v>0</v>
      </c>
      <c r="AN11">
        <v>23</v>
      </c>
      <c r="AO11">
        <v>63.7</v>
      </c>
      <c r="AP11">
        <v>56.32</v>
      </c>
      <c r="AQ11">
        <v>81.239999999999995</v>
      </c>
      <c r="AR11">
        <v>70</v>
      </c>
      <c r="AS11">
        <v>49.21</v>
      </c>
      <c r="AT11">
        <v>30.04</v>
      </c>
      <c r="AU11">
        <v>38.299999999999997</v>
      </c>
      <c r="AV11">
        <v>20</v>
      </c>
      <c r="AW11">
        <v>24.990000000000002</v>
      </c>
      <c r="AX11">
        <v>77</v>
      </c>
      <c r="AY11">
        <v>89</v>
      </c>
      <c r="AZ11">
        <v>82.5</v>
      </c>
      <c r="BA11">
        <v>25.1</v>
      </c>
      <c r="BB11">
        <v>0</v>
      </c>
      <c r="BC11">
        <v>3</v>
      </c>
      <c r="BD11">
        <v>48</v>
      </c>
      <c r="BE11">
        <v>55</v>
      </c>
      <c r="BF11">
        <v>7</v>
      </c>
      <c r="BG11">
        <v>39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19.260000000000002</v>
      </c>
      <c r="BP11">
        <v>7.55</v>
      </c>
      <c r="BQ11">
        <v>0</v>
      </c>
      <c r="BR11">
        <v>22.3</v>
      </c>
      <c r="BS11">
        <v>42.199999999999996</v>
      </c>
      <c r="BT11">
        <v>18.25</v>
      </c>
      <c r="BU11">
        <v>0</v>
      </c>
      <c r="BV11">
        <v>0</v>
      </c>
      <c r="BW11">
        <v>0</v>
      </c>
      <c r="BX11">
        <v>0</v>
      </c>
      <c r="BY11">
        <v>42</v>
      </c>
      <c r="BZ11">
        <v>25</v>
      </c>
      <c r="CA11">
        <v>5</v>
      </c>
      <c r="CB11">
        <v>34.85</v>
      </c>
      <c r="CC11">
        <v>40.729999999999997</v>
      </c>
      <c r="CD11">
        <v>13</v>
      </c>
      <c r="CE11">
        <v>36.25</v>
      </c>
      <c r="CF11">
        <v>32</v>
      </c>
      <c r="CG11"/>
      <c r="CH11">
        <v>54.5</v>
      </c>
      <c r="CI11"/>
      <c r="CJ11">
        <v>0</v>
      </c>
      <c r="CK11">
        <v>0</v>
      </c>
      <c r="CL11">
        <v>45.48</v>
      </c>
      <c r="CM11">
        <v>5.5</v>
      </c>
      <c r="CN11">
        <v>5.5</v>
      </c>
      <c r="CO11">
        <v>28.2</v>
      </c>
      <c r="CP11">
        <v>0</v>
      </c>
      <c r="CQ11">
        <v>43</v>
      </c>
      <c r="CR11">
        <v>0</v>
      </c>
      <c r="CS11">
        <v>47.379999999999995</v>
      </c>
      <c r="CT11">
        <v>15</v>
      </c>
      <c r="CU11"/>
      <c r="CV11"/>
      <c r="CW11">
        <v>0</v>
      </c>
      <c r="CX11">
        <v>71.8</v>
      </c>
      <c r="CY11">
        <v>61.6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44.46</v>
      </c>
      <c r="DK11">
        <v>0</v>
      </c>
      <c r="DL11">
        <v>33.4</v>
      </c>
      <c r="DM11">
        <v>52.38</v>
      </c>
      <c r="DN11">
        <v>67.900000000000006</v>
      </c>
      <c r="DO11"/>
      <c r="DP11"/>
      <c r="DQ11">
        <v>63.200000000000045</v>
      </c>
      <c r="DR11">
        <v>68.5</v>
      </c>
      <c r="DS11">
        <v>58.71</v>
      </c>
      <c r="DT11">
        <v>65</v>
      </c>
      <c r="DU11">
        <v>49</v>
      </c>
      <c r="DV11">
        <v>73.2</v>
      </c>
      <c r="DW11">
        <v>59.01</v>
      </c>
      <c r="DX11">
        <v>65.5</v>
      </c>
      <c r="DY11">
        <v>63.5</v>
      </c>
      <c r="DZ11">
        <v>25</v>
      </c>
      <c r="EA11">
        <v>78</v>
      </c>
      <c r="EB11">
        <v>78</v>
      </c>
      <c r="EC11">
        <v>72</v>
      </c>
      <c r="ED11">
        <v>73</v>
      </c>
      <c r="EE11">
        <v>10.7</v>
      </c>
      <c r="EF11">
        <v>56.849999999999994</v>
      </c>
      <c r="EG11">
        <v>69</v>
      </c>
      <c r="EH11" s="12"/>
      <c r="EI11" s="7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</row>
    <row r="12" spans="1:179" ht="15.75" customHeight="1">
      <c r="A12" s="496" t="s">
        <v>162</v>
      </c>
      <c r="B12" s="54" t="s">
        <v>147</v>
      </c>
      <c r="C12" s="8"/>
      <c r="D12" s="8">
        <f t="shared" ref="D12:AI12" si="0">+D2</f>
        <v>0</v>
      </c>
      <c r="E12" s="8">
        <f t="shared" si="0"/>
        <v>0</v>
      </c>
      <c r="F12" s="8">
        <f t="shared" si="0"/>
        <v>0</v>
      </c>
      <c r="G12" s="8">
        <f t="shared" si="0"/>
        <v>0</v>
      </c>
      <c r="H12" s="8">
        <f t="shared" si="0"/>
        <v>0</v>
      </c>
      <c r="I12" s="8">
        <f t="shared" si="0"/>
        <v>0.8571428571428571</v>
      </c>
      <c r="J12" s="8">
        <f t="shared" si="0"/>
        <v>0.93154761904761896</v>
      </c>
      <c r="K12" s="8">
        <f t="shared" si="0"/>
        <v>0.87892857142857095</v>
      </c>
      <c r="L12" s="8">
        <f t="shared" si="0"/>
        <v>0.5952380952428572</v>
      </c>
      <c r="M12" s="8">
        <f t="shared" si="0"/>
        <v>0.20238095238095238</v>
      </c>
      <c r="N12" s="8">
        <f t="shared" si="0"/>
        <v>1</v>
      </c>
      <c r="O12" s="8">
        <f t="shared" si="0"/>
        <v>0.7974404761904762</v>
      </c>
      <c r="P12" s="8">
        <f t="shared" si="0"/>
        <v>0.88940476190476203</v>
      </c>
      <c r="Q12" s="8">
        <f t="shared" si="0"/>
        <v>0.95833333333333304</v>
      </c>
      <c r="R12" s="8">
        <f t="shared" si="0"/>
        <v>0.88190476190476197</v>
      </c>
      <c r="S12" s="8">
        <f t="shared" si="0"/>
        <v>0.58434523809523808</v>
      </c>
      <c r="T12" s="8">
        <f t="shared" si="0"/>
        <v>0.83928571428571397</v>
      </c>
      <c r="U12" s="8">
        <f t="shared" si="0"/>
        <v>0.90277777777777768</v>
      </c>
      <c r="V12" s="8">
        <f t="shared" si="0"/>
        <v>0.90773809523809523</v>
      </c>
      <c r="W12" s="8">
        <f t="shared" si="0"/>
        <v>0.90773809523809501</v>
      </c>
      <c r="X12" s="8">
        <f t="shared" si="0"/>
        <v>0.860119047619048</v>
      </c>
      <c r="Y12" s="8">
        <f t="shared" si="0"/>
        <v>0.66249999999999998</v>
      </c>
      <c r="Z12" s="8">
        <f t="shared" si="0"/>
        <v>0</v>
      </c>
      <c r="AA12" s="8">
        <f t="shared" si="0"/>
        <v>0</v>
      </c>
      <c r="AB12" s="8">
        <f t="shared" si="0"/>
        <v>0.85910714285714274</v>
      </c>
      <c r="AC12" s="8">
        <f t="shared" si="0"/>
        <v>0.95833333333333304</v>
      </c>
      <c r="AD12" s="8">
        <f t="shared" si="0"/>
        <v>0.90874999999999995</v>
      </c>
      <c r="AE12" s="8">
        <f t="shared" si="0"/>
        <v>0.94892857142857134</v>
      </c>
      <c r="AF12" s="8">
        <f t="shared" si="0"/>
        <v>0.48660714285714302</v>
      </c>
      <c r="AG12" s="8">
        <f t="shared" si="0"/>
        <v>0.947440476190476</v>
      </c>
      <c r="AH12" s="8">
        <f t="shared" si="0"/>
        <v>0.89833333333333343</v>
      </c>
      <c r="AI12" s="8">
        <f t="shared" si="0"/>
        <v>0.70833333333333304</v>
      </c>
      <c r="AJ12" s="8">
        <f t="shared" ref="AJ12:BT12" si="1">+AJ2</f>
        <v>0.70833333333333304</v>
      </c>
      <c r="AK12" s="8">
        <f t="shared" si="1"/>
        <v>0.84523809523809523</v>
      </c>
      <c r="AL12" s="8">
        <f t="shared" si="1"/>
        <v>0.17857142857142899</v>
      </c>
      <c r="AM12" s="8">
        <f t="shared" si="1"/>
        <v>5.3571428571428603E-2</v>
      </c>
      <c r="AN12" s="8">
        <f t="shared" si="1"/>
        <v>0.16470238095238088</v>
      </c>
      <c r="AO12" s="8">
        <f t="shared" si="1"/>
        <v>0.98261904761904795</v>
      </c>
      <c r="AP12" s="8">
        <f t="shared" si="1"/>
        <v>0.72619047619047605</v>
      </c>
      <c r="AQ12" s="8">
        <f t="shared" si="1"/>
        <v>0.99255952380952384</v>
      </c>
      <c r="AR12" s="8">
        <f t="shared" si="1"/>
        <v>0.83779761904761896</v>
      </c>
      <c r="AS12" s="8">
        <f t="shared" si="1"/>
        <v>0.58630952380952395</v>
      </c>
      <c r="AT12" s="8">
        <f t="shared" si="1"/>
        <v>0.95238095238095244</v>
      </c>
      <c r="AU12" s="8">
        <f t="shared" si="1"/>
        <v>0.86458333333333304</v>
      </c>
      <c r="AV12" s="8">
        <f t="shared" si="1"/>
        <v>0.38095238095238099</v>
      </c>
      <c r="AW12" s="8">
        <f t="shared" si="1"/>
        <v>0.31547619047619047</v>
      </c>
      <c r="AX12" s="8">
        <f t="shared" si="1"/>
        <v>0.95238095238095244</v>
      </c>
      <c r="AY12" s="8">
        <f t="shared" si="1"/>
        <v>0.90672619047619063</v>
      </c>
      <c r="AZ12" s="8">
        <f t="shared" si="1"/>
        <v>0.94345238095238104</v>
      </c>
      <c r="BA12" s="8">
        <f t="shared" si="1"/>
        <v>0.4642857142857143</v>
      </c>
      <c r="BB12" s="8">
        <f t="shared" si="1"/>
        <v>0</v>
      </c>
      <c r="BC12" s="8">
        <f t="shared" si="1"/>
        <v>0.10119047619047619</v>
      </c>
      <c r="BD12" s="8">
        <f t="shared" si="1"/>
        <v>0.97619047619047605</v>
      </c>
      <c r="BE12" s="8">
        <f t="shared" si="1"/>
        <v>0.98958333333333304</v>
      </c>
      <c r="BF12" s="8">
        <f t="shared" si="1"/>
        <v>0.89982142857142866</v>
      </c>
      <c r="BG12" s="8">
        <f t="shared" si="1"/>
        <v>0.94839285714285726</v>
      </c>
      <c r="BH12" s="8">
        <f t="shared" si="1"/>
        <v>0.238095238095238</v>
      </c>
      <c r="BI12" s="8">
        <f t="shared" si="1"/>
        <v>0</v>
      </c>
      <c r="BJ12" s="8">
        <f t="shared" si="1"/>
        <v>0</v>
      </c>
      <c r="BK12" s="8">
        <f t="shared" si="1"/>
        <v>0</v>
      </c>
      <c r="BL12" s="8">
        <f t="shared" si="1"/>
        <v>0</v>
      </c>
      <c r="BM12" s="8">
        <f t="shared" si="1"/>
        <v>0</v>
      </c>
      <c r="BN12" s="8">
        <f t="shared" si="1"/>
        <v>0.33928571428571402</v>
      </c>
      <c r="BO12" s="8">
        <f t="shared" si="1"/>
        <v>0.32142857142857101</v>
      </c>
      <c r="BP12" s="8">
        <f t="shared" si="1"/>
        <v>0.26785714285714285</v>
      </c>
      <c r="BQ12" s="8">
        <f t="shared" si="1"/>
        <v>0.74821428571428605</v>
      </c>
      <c r="BR12" s="8">
        <f t="shared" si="1"/>
        <v>0.92857142857142905</v>
      </c>
      <c r="BS12" s="8">
        <f t="shared" si="1"/>
        <v>0.94940476190476186</v>
      </c>
      <c r="BT12" s="8">
        <f t="shared" si="1"/>
        <v>0.91130952380952401</v>
      </c>
      <c r="BU12" s="8">
        <f t="shared" ref="BU12:CA12" si="2">+BU2</f>
        <v>1</v>
      </c>
      <c r="BV12" s="8">
        <f t="shared" si="2"/>
        <v>1</v>
      </c>
      <c r="BW12" s="8">
        <f t="shared" si="2"/>
        <v>1</v>
      </c>
      <c r="BX12" s="8">
        <f t="shared" si="2"/>
        <v>0.98809523809523803</v>
      </c>
      <c r="BY12" s="8">
        <f t="shared" si="2"/>
        <v>0.95285714285714296</v>
      </c>
      <c r="BZ12" s="8">
        <f t="shared" si="2"/>
        <v>0.93452380952380998</v>
      </c>
      <c r="CA12" s="8">
        <f t="shared" si="2"/>
        <v>0.85069444444444398</v>
      </c>
      <c r="CB12" s="8">
        <f t="shared" ref="CB12:CC12" si="3">+CB2</f>
        <v>0.77976190476190477</v>
      </c>
      <c r="CC12" s="8">
        <f t="shared" si="3"/>
        <v>0.98464285714285704</v>
      </c>
      <c r="CD12" s="8">
        <f t="shared" ref="CD12:CE12" si="4">+CD2</f>
        <v>0.98809523809523803</v>
      </c>
      <c r="CE12" s="8">
        <f t="shared" si="4"/>
        <v>0.86309523809523814</v>
      </c>
      <c r="CF12" s="8">
        <f t="shared" ref="CF12:CG12" si="5">+CF2</f>
        <v>0.96726190476190477</v>
      </c>
      <c r="CG12" s="8">
        <f t="shared" si="5"/>
        <v>1</v>
      </c>
      <c r="CH12" s="8">
        <f t="shared" ref="CH12:CJ12" si="6">+CH2</f>
        <v>0.952380952380952</v>
      </c>
      <c r="CI12" s="8">
        <f t="shared" si="6"/>
        <v>0.89285714285714302</v>
      </c>
      <c r="CJ12" s="8">
        <f t="shared" si="6"/>
        <v>1</v>
      </c>
      <c r="CK12" s="8">
        <f t="shared" ref="CK12:CM12" si="7">+CK2</f>
        <v>1</v>
      </c>
      <c r="CL12" s="8">
        <f t="shared" si="7"/>
        <v>0.98809523809523803</v>
      </c>
      <c r="CM12" s="8">
        <f t="shared" si="7"/>
        <v>1</v>
      </c>
      <c r="CN12" s="8">
        <f t="shared" ref="CN12:CO12" si="8">+CN2</f>
        <v>1</v>
      </c>
      <c r="CO12" s="8">
        <f t="shared" si="8"/>
        <v>0.70535714285714302</v>
      </c>
      <c r="CP12" s="8">
        <f t="shared" ref="CP12:CQ12" si="9">+CP2</f>
        <v>0.68452380952380953</v>
      </c>
      <c r="CQ12" s="8">
        <f t="shared" si="9"/>
        <v>0.97023809523809501</v>
      </c>
      <c r="CR12" s="8">
        <f t="shared" ref="CR12:CS12" si="10">+CR2</f>
        <v>0.92857142857142905</v>
      </c>
      <c r="CS12" s="8">
        <f t="shared" si="10"/>
        <v>0.93452380952380953</v>
      </c>
      <c r="CT12" s="8">
        <f t="shared" ref="CT12:CU12" si="11">+CT2</f>
        <v>0.41785714285714287</v>
      </c>
      <c r="CU12" s="8">
        <f t="shared" si="11"/>
        <v>0</v>
      </c>
      <c r="CV12" s="8">
        <f t="shared" ref="CV12:CW12" si="12">+CV2</f>
        <v>0</v>
      </c>
      <c r="CW12" s="8">
        <f t="shared" si="12"/>
        <v>0</v>
      </c>
      <c r="CX12" s="8">
        <f t="shared" ref="CX12:CY12" si="13">+CX2</f>
        <v>0.97023809523809501</v>
      </c>
      <c r="CY12" s="8">
        <f t="shared" si="13"/>
        <v>0.8571428571428571</v>
      </c>
      <c r="CZ12" s="8">
        <f t="shared" ref="CZ12:DA12" si="14">+CZ2</f>
        <v>0</v>
      </c>
      <c r="DA12" s="8">
        <f t="shared" si="14"/>
        <v>0</v>
      </c>
      <c r="DB12" s="8">
        <f t="shared" ref="DB12:DC12" si="15">+DB2</f>
        <v>0</v>
      </c>
      <c r="DC12" s="8">
        <f t="shared" si="15"/>
        <v>0</v>
      </c>
      <c r="DD12" s="8">
        <f t="shared" ref="DD12:DE12" si="16">+DD2</f>
        <v>0</v>
      </c>
      <c r="DE12" s="8">
        <f t="shared" si="16"/>
        <v>0</v>
      </c>
      <c r="DF12" s="8">
        <f t="shared" ref="DF12:DG12" si="17">+DF2</f>
        <v>0</v>
      </c>
      <c r="DG12" s="8">
        <f t="shared" si="17"/>
        <v>0</v>
      </c>
      <c r="DH12" s="8">
        <f t="shared" ref="DH12:DI12" si="18">+DH2</f>
        <v>0</v>
      </c>
      <c r="DI12" s="8">
        <f t="shared" si="18"/>
        <v>0.45238095238095238</v>
      </c>
      <c r="DJ12" s="8">
        <f t="shared" ref="DJ12:DK12" si="19">+DJ2</f>
        <v>0.64107142857142896</v>
      </c>
      <c r="DK12" s="8">
        <f t="shared" si="19"/>
        <v>0</v>
      </c>
      <c r="DL12" s="8">
        <f t="shared" ref="DL12:DM12" si="20">+DL2</f>
        <v>0.62154761904761902</v>
      </c>
      <c r="DM12" s="8">
        <f t="shared" si="20"/>
        <v>0.625</v>
      </c>
      <c r="DN12" s="8">
        <f t="shared" ref="DN12:DO12" si="21">+DN2</f>
        <v>0.90773809523809523</v>
      </c>
      <c r="DO12" s="8">
        <f t="shared" si="21"/>
        <v>0</v>
      </c>
      <c r="DP12" s="8">
        <f t="shared" ref="DP12:DQ12" si="22">+DP2</f>
        <v>0</v>
      </c>
      <c r="DQ12" s="8">
        <f t="shared" si="22"/>
        <v>0.9563690476190474</v>
      </c>
      <c r="DR12" s="8">
        <f t="shared" ref="DR12:DS12" si="23">+DR2</f>
        <v>0.87303571428571403</v>
      </c>
      <c r="DS12" s="8">
        <f t="shared" si="23"/>
        <v>0.91666666666666696</v>
      </c>
      <c r="DT12" s="8">
        <f t="shared" ref="DT12:DU12" si="24">+DT2</f>
        <v>0.97071428571428586</v>
      </c>
      <c r="DU12" s="8">
        <f t="shared" si="24"/>
        <v>0.87410714285714297</v>
      </c>
      <c r="DV12" s="8">
        <f t="shared" ref="DV12:DW12" si="25">+DV2</f>
        <v>1</v>
      </c>
      <c r="DW12" s="8">
        <f t="shared" si="25"/>
        <v>0.90476190476190477</v>
      </c>
      <c r="DX12" s="8">
        <f t="shared" ref="DX12:DY12" si="26">+DX2</f>
        <v>0.97023809523809501</v>
      </c>
      <c r="DY12" s="8">
        <f t="shared" si="26"/>
        <v>0.797619047619048</v>
      </c>
      <c r="DZ12" s="8">
        <f t="shared" ref="DZ12:EA12" si="27">+DZ2</f>
        <v>0.66863095238095238</v>
      </c>
      <c r="EA12" s="8">
        <f t="shared" si="27"/>
        <v>0.90815476190476196</v>
      </c>
      <c r="EB12" s="8">
        <f t="shared" ref="EB12:EC12" si="28">+EB2</f>
        <v>0.84047619047619004</v>
      </c>
      <c r="EC12" s="8">
        <f t="shared" si="28"/>
        <v>0.92708333333333326</v>
      </c>
      <c r="ED12" s="8">
        <f t="shared" ref="ED12:EE12" si="29">+ED2</f>
        <v>0.77857142857142903</v>
      </c>
      <c r="EE12" s="8">
        <f t="shared" si="29"/>
        <v>0.93648809523809495</v>
      </c>
      <c r="EF12" s="8">
        <f t="shared" ref="EF12:EG12" si="30">+EF2</f>
        <v>0.87797619047619047</v>
      </c>
      <c r="EG12" s="8">
        <f t="shared" si="30"/>
        <v>0.99404761904761896</v>
      </c>
      <c r="EH12" s="8"/>
      <c r="EI12" s="8"/>
      <c r="EK12" s="49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</row>
    <row r="13" spans="1:179" ht="15.75" customHeight="1">
      <c r="A13" s="497"/>
      <c r="B13" s="54" t="s">
        <v>253</v>
      </c>
      <c r="C13" s="8"/>
      <c r="D13" s="8">
        <f t="shared" ref="D13:AI13" si="31">+D7/D10</f>
        <v>0</v>
      </c>
      <c r="E13" s="8">
        <f t="shared" si="31"/>
        <v>0</v>
      </c>
      <c r="F13" s="8">
        <f t="shared" si="31"/>
        <v>0</v>
      </c>
      <c r="G13" s="8">
        <f t="shared" si="31"/>
        <v>0</v>
      </c>
      <c r="H13" s="8">
        <f t="shared" si="31"/>
        <v>0</v>
      </c>
      <c r="I13" s="8">
        <f t="shared" si="31"/>
        <v>0</v>
      </c>
      <c r="J13" s="8">
        <f t="shared" si="31"/>
        <v>6.5476190476190479E-2</v>
      </c>
      <c r="K13" s="8">
        <f t="shared" si="31"/>
        <v>0</v>
      </c>
      <c r="L13" s="8">
        <f t="shared" si="31"/>
        <v>0</v>
      </c>
      <c r="M13" s="8">
        <f t="shared" si="31"/>
        <v>0</v>
      </c>
      <c r="N13" s="8">
        <f t="shared" si="31"/>
        <v>0</v>
      </c>
      <c r="O13" s="8">
        <f t="shared" si="31"/>
        <v>0</v>
      </c>
      <c r="P13" s="8">
        <f t="shared" si="31"/>
        <v>0</v>
      </c>
      <c r="Q13" s="8">
        <f t="shared" si="31"/>
        <v>0</v>
      </c>
      <c r="R13" s="8">
        <f t="shared" si="31"/>
        <v>0.10119047619047619</v>
      </c>
      <c r="S13" s="8">
        <f t="shared" si="31"/>
        <v>0</v>
      </c>
      <c r="T13" s="8">
        <f t="shared" si="31"/>
        <v>3.5714285714285712E-2</v>
      </c>
      <c r="U13" s="8">
        <f t="shared" si="31"/>
        <v>0</v>
      </c>
      <c r="V13" s="8">
        <f t="shared" si="31"/>
        <v>9.2261904761904767E-2</v>
      </c>
      <c r="W13" s="8">
        <f t="shared" si="31"/>
        <v>0</v>
      </c>
      <c r="X13" s="8">
        <f t="shared" si="31"/>
        <v>6.5476190476190479E-2</v>
      </c>
      <c r="Y13" s="8">
        <f t="shared" si="31"/>
        <v>0.14285714285714285</v>
      </c>
      <c r="Z13" s="8">
        <f t="shared" si="31"/>
        <v>0</v>
      </c>
      <c r="AA13" s="8">
        <f t="shared" si="31"/>
        <v>0</v>
      </c>
      <c r="AB13" s="8">
        <f t="shared" si="31"/>
        <v>0</v>
      </c>
      <c r="AC13" s="8">
        <f t="shared" si="31"/>
        <v>0</v>
      </c>
      <c r="AD13" s="8">
        <f t="shared" si="31"/>
        <v>5.9523809523809521E-2</v>
      </c>
      <c r="AE13" s="8">
        <f t="shared" si="31"/>
        <v>0</v>
      </c>
      <c r="AF13" s="8">
        <f t="shared" si="31"/>
        <v>0</v>
      </c>
      <c r="AG13" s="8">
        <f t="shared" si="31"/>
        <v>0</v>
      </c>
      <c r="AH13" s="8">
        <f t="shared" si="31"/>
        <v>5.9523809523809521E-2</v>
      </c>
      <c r="AI13" s="8">
        <f t="shared" si="31"/>
        <v>0.1130952380952381</v>
      </c>
      <c r="AJ13" s="8">
        <f t="shared" ref="AJ13:BT13" si="32">+AJ7/AJ10</f>
        <v>0</v>
      </c>
      <c r="AK13" s="8">
        <f t="shared" si="32"/>
        <v>7.1428571428571425E-2</v>
      </c>
      <c r="AL13" s="8">
        <f t="shared" si="32"/>
        <v>0</v>
      </c>
      <c r="AM13" s="8">
        <f t="shared" si="32"/>
        <v>0</v>
      </c>
      <c r="AN13" s="8">
        <f t="shared" si="32"/>
        <v>0</v>
      </c>
      <c r="AO13" s="8">
        <f t="shared" si="32"/>
        <v>0</v>
      </c>
      <c r="AP13" s="8">
        <f t="shared" si="32"/>
        <v>5.9523809523809521E-2</v>
      </c>
      <c r="AQ13" s="8">
        <f t="shared" si="32"/>
        <v>0</v>
      </c>
      <c r="AR13" s="8">
        <f t="shared" si="32"/>
        <v>0</v>
      </c>
      <c r="AS13" s="8">
        <f t="shared" si="32"/>
        <v>9.5238095238095233E-2</v>
      </c>
      <c r="AT13" s="8">
        <f t="shared" si="32"/>
        <v>0</v>
      </c>
      <c r="AU13" s="8">
        <f t="shared" si="32"/>
        <v>0</v>
      </c>
      <c r="AV13" s="8">
        <f t="shared" si="32"/>
        <v>0</v>
      </c>
      <c r="AW13" s="8">
        <f t="shared" si="32"/>
        <v>0</v>
      </c>
      <c r="AX13" s="8">
        <f t="shared" si="32"/>
        <v>0</v>
      </c>
      <c r="AY13" s="8">
        <f t="shared" si="32"/>
        <v>5.6547619047619048E-2</v>
      </c>
      <c r="AZ13" s="8">
        <f t="shared" si="32"/>
        <v>0</v>
      </c>
      <c r="BA13" s="8">
        <f t="shared" si="32"/>
        <v>5.9523809523809521E-2</v>
      </c>
      <c r="BB13" s="8">
        <f t="shared" si="32"/>
        <v>0</v>
      </c>
      <c r="BC13" s="8">
        <f t="shared" si="32"/>
        <v>0</v>
      </c>
      <c r="BD13" s="8">
        <f t="shared" si="32"/>
        <v>0</v>
      </c>
      <c r="BE13" s="8">
        <f t="shared" si="32"/>
        <v>0</v>
      </c>
      <c r="BF13" s="8">
        <f t="shared" si="32"/>
        <v>7.1428571428571425E-2</v>
      </c>
      <c r="BG13" s="8">
        <f t="shared" si="32"/>
        <v>0</v>
      </c>
      <c r="BH13" s="8">
        <f t="shared" si="32"/>
        <v>0</v>
      </c>
      <c r="BI13" s="8">
        <f t="shared" si="32"/>
        <v>0</v>
      </c>
      <c r="BJ13" s="8">
        <f t="shared" si="32"/>
        <v>0</v>
      </c>
      <c r="BK13" s="8">
        <f t="shared" si="32"/>
        <v>0</v>
      </c>
      <c r="BL13" s="8">
        <f t="shared" si="32"/>
        <v>0</v>
      </c>
      <c r="BM13" s="8">
        <f t="shared" si="32"/>
        <v>0</v>
      </c>
      <c r="BN13" s="8">
        <f t="shared" si="32"/>
        <v>0</v>
      </c>
      <c r="BO13" s="8">
        <f t="shared" si="32"/>
        <v>0</v>
      </c>
      <c r="BP13" s="8">
        <f t="shared" si="32"/>
        <v>0</v>
      </c>
      <c r="BQ13" s="8">
        <f t="shared" si="32"/>
        <v>0</v>
      </c>
      <c r="BR13" s="8">
        <f t="shared" si="32"/>
        <v>0</v>
      </c>
      <c r="BS13" s="8">
        <f t="shared" si="32"/>
        <v>2.976190476190476E-2</v>
      </c>
      <c r="BT13" s="8">
        <f t="shared" si="32"/>
        <v>6.5476190476190479E-2</v>
      </c>
      <c r="BU13" s="8">
        <f t="shared" ref="BU13:CA13" si="33">+BU7/BU10</f>
        <v>0</v>
      </c>
      <c r="BV13" s="8">
        <f t="shared" si="33"/>
        <v>0</v>
      </c>
      <c r="BW13" s="8">
        <f t="shared" si="33"/>
        <v>0</v>
      </c>
      <c r="BX13" s="8">
        <f t="shared" si="33"/>
        <v>0</v>
      </c>
      <c r="BY13" s="8">
        <f t="shared" si="33"/>
        <v>0</v>
      </c>
      <c r="BZ13" s="8">
        <f t="shared" si="33"/>
        <v>0</v>
      </c>
      <c r="CA13" s="8">
        <f t="shared" si="33"/>
        <v>0</v>
      </c>
      <c r="CB13" s="8">
        <f t="shared" ref="CB13:CC13" si="34">+CB7/CB10</f>
        <v>4.4642857142857144E-2</v>
      </c>
      <c r="CC13" s="8">
        <f t="shared" si="34"/>
        <v>0</v>
      </c>
      <c r="CD13" s="8">
        <f t="shared" ref="CD13:CE13" si="35">+CD7/CD10</f>
        <v>0</v>
      </c>
      <c r="CE13" s="8">
        <f t="shared" si="35"/>
        <v>0.12202380952380952</v>
      </c>
      <c r="CF13" s="8">
        <f t="shared" ref="CF13:CG13" si="36">+CF7/CF10</f>
        <v>0</v>
      </c>
      <c r="CG13" s="8">
        <f t="shared" si="36"/>
        <v>0</v>
      </c>
      <c r="CH13" s="8">
        <f t="shared" ref="CH13:CJ13" si="37">+CH7/CH10</f>
        <v>2.976190476190476E-2</v>
      </c>
      <c r="CI13" s="8">
        <f t="shared" si="37"/>
        <v>0.10714285714285714</v>
      </c>
      <c r="CJ13" s="8">
        <f t="shared" si="37"/>
        <v>0</v>
      </c>
      <c r="CK13" s="8">
        <f t="shared" ref="CK13:CM13" si="38">+CK7/CK10</f>
        <v>0</v>
      </c>
      <c r="CL13" s="8">
        <f t="shared" si="38"/>
        <v>0</v>
      </c>
      <c r="CM13" s="8">
        <f t="shared" si="38"/>
        <v>0</v>
      </c>
      <c r="CN13" s="8">
        <f t="shared" ref="CN13:CO13" si="39">+CN7/CN10</f>
        <v>0</v>
      </c>
      <c r="CO13" s="8">
        <f t="shared" si="39"/>
        <v>0</v>
      </c>
      <c r="CP13" s="8">
        <f t="shared" ref="CP13:CQ13" si="40">+CP7/CP10</f>
        <v>0</v>
      </c>
      <c r="CQ13" s="8">
        <f t="shared" si="40"/>
        <v>0</v>
      </c>
      <c r="CR13" s="8">
        <f t="shared" ref="CR13:CS13" si="41">+CR7/CR10</f>
        <v>7.1428571428571425E-2</v>
      </c>
      <c r="CS13" s="8">
        <f t="shared" si="41"/>
        <v>0</v>
      </c>
      <c r="CT13" s="8">
        <f t="shared" ref="CT13:CU13" si="42">+CT7/CT10</f>
        <v>0</v>
      </c>
      <c r="CU13" s="8">
        <f t="shared" si="42"/>
        <v>0</v>
      </c>
      <c r="CV13" s="8">
        <f t="shared" ref="CV13:CW13" si="43">+CV7/CV10</f>
        <v>0</v>
      </c>
      <c r="CW13" s="8">
        <f t="shared" si="43"/>
        <v>0</v>
      </c>
      <c r="CX13" s="8">
        <f t="shared" ref="CX13:CY13" si="44">+CX7/CX10</f>
        <v>0</v>
      </c>
      <c r="CY13" s="8">
        <f t="shared" si="44"/>
        <v>0</v>
      </c>
      <c r="CZ13" s="8">
        <f t="shared" ref="CZ13:DA13" si="45">+CZ7/CZ10</f>
        <v>0</v>
      </c>
      <c r="DA13" s="8">
        <f t="shared" si="45"/>
        <v>0</v>
      </c>
      <c r="DB13" s="8">
        <f t="shared" ref="DB13:DC13" si="46">+DB7/DB10</f>
        <v>0</v>
      </c>
      <c r="DC13" s="8">
        <f t="shared" si="46"/>
        <v>0</v>
      </c>
      <c r="DD13" s="8">
        <f t="shared" ref="DD13:DE13" si="47">+DD7/DD10</f>
        <v>0</v>
      </c>
      <c r="DE13" s="8">
        <f t="shared" si="47"/>
        <v>0</v>
      </c>
      <c r="DF13" s="8">
        <f t="shared" ref="DF13:DG13" si="48">+DF7/DF10</f>
        <v>0</v>
      </c>
      <c r="DG13" s="8">
        <f t="shared" si="48"/>
        <v>0</v>
      </c>
      <c r="DH13" s="8">
        <f t="shared" ref="DH13:DI13" si="49">+DH7/DH10</f>
        <v>0</v>
      </c>
      <c r="DI13" s="8">
        <f t="shared" si="49"/>
        <v>7.1428571428571425E-2</v>
      </c>
      <c r="DJ13" s="8">
        <f t="shared" ref="DJ13:DK13" si="50">+DJ7/DJ10</f>
        <v>0</v>
      </c>
      <c r="DK13" s="8">
        <f t="shared" si="50"/>
        <v>0</v>
      </c>
      <c r="DL13" s="8">
        <f t="shared" ref="DL13:DM13" si="51">+DL7/DL10</f>
        <v>0</v>
      </c>
      <c r="DM13" s="8">
        <f t="shared" si="51"/>
        <v>0</v>
      </c>
      <c r="DN13" s="8">
        <f t="shared" ref="DN13:DO13" si="52">+DN7/DN10</f>
        <v>0</v>
      </c>
      <c r="DO13" s="8" t="e">
        <f t="shared" si="52"/>
        <v>#DIV/0!</v>
      </c>
      <c r="DP13" s="8" t="e">
        <f t="shared" ref="DP13:DQ13" si="53">+DP7/DP10</f>
        <v>#DIV/0!</v>
      </c>
      <c r="DQ13" s="8">
        <f t="shared" si="53"/>
        <v>0</v>
      </c>
      <c r="DR13" s="8">
        <f t="shared" ref="DR13:DS13" si="54">+DR7/DR10</f>
        <v>5.9523809523809521E-2</v>
      </c>
      <c r="DS13" s="8">
        <f t="shared" si="54"/>
        <v>7.7380952380952384E-2</v>
      </c>
      <c r="DT13" s="8">
        <f t="shared" ref="DT13:DU13" si="55">+DT7/DT10</f>
        <v>0</v>
      </c>
      <c r="DU13" s="8">
        <f t="shared" si="55"/>
        <v>0</v>
      </c>
      <c r="DV13" s="8">
        <f t="shared" ref="DV13:DW13" si="56">+DV7/DV10</f>
        <v>0</v>
      </c>
      <c r="DW13" s="8">
        <f t="shared" si="56"/>
        <v>7.1428571428571425E-2</v>
      </c>
      <c r="DX13" s="8">
        <f t="shared" ref="DX13:DY13" si="57">+DX7/DX10</f>
        <v>0</v>
      </c>
      <c r="DY13" s="8">
        <f t="shared" si="57"/>
        <v>0.10714285714285714</v>
      </c>
      <c r="DZ13" s="8">
        <f t="shared" ref="DZ13:EA13" si="58">+DZ7/DZ10</f>
        <v>0</v>
      </c>
      <c r="EA13" s="8">
        <f t="shared" si="58"/>
        <v>0</v>
      </c>
      <c r="EB13" s="8">
        <f t="shared" ref="EB13:EC13" si="59">+EB7/EB10</f>
        <v>0</v>
      </c>
      <c r="EC13" s="8">
        <f t="shared" si="59"/>
        <v>0</v>
      </c>
      <c r="ED13" s="8">
        <f t="shared" ref="ED13:EE13" si="60">+ED7/ED10</f>
        <v>9.8214285714285712E-2</v>
      </c>
      <c r="EE13" s="8">
        <f t="shared" si="60"/>
        <v>0</v>
      </c>
      <c r="EF13" s="8">
        <f t="shared" ref="EF13:EG13" si="61">+EF7/EF10</f>
        <v>0</v>
      </c>
      <c r="EG13" s="8">
        <f t="shared" si="61"/>
        <v>0</v>
      </c>
      <c r="EH13" s="8"/>
      <c r="EI13" s="8"/>
      <c r="EK13" s="49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</row>
    <row r="14" spans="1:179" ht="15.75" customHeight="1">
      <c r="A14" s="497"/>
      <c r="B14" s="54" t="s">
        <v>254</v>
      </c>
      <c r="C14" s="8"/>
      <c r="D14" s="8">
        <f t="shared" ref="D14:AI14" si="62">+D8/D10</f>
        <v>0</v>
      </c>
      <c r="E14" s="8">
        <f t="shared" si="62"/>
        <v>0</v>
      </c>
      <c r="F14" s="8">
        <f t="shared" si="62"/>
        <v>0</v>
      </c>
      <c r="G14" s="8">
        <f t="shared" si="62"/>
        <v>0</v>
      </c>
      <c r="H14" s="8">
        <f t="shared" si="62"/>
        <v>0</v>
      </c>
      <c r="I14" s="8">
        <f t="shared" si="62"/>
        <v>0</v>
      </c>
      <c r="J14" s="8">
        <f t="shared" si="62"/>
        <v>0</v>
      </c>
      <c r="K14" s="8">
        <f t="shared" si="62"/>
        <v>0</v>
      </c>
      <c r="L14" s="8">
        <f t="shared" si="62"/>
        <v>4.1666666666666664E-2</v>
      </c>
      <c r="M14" s="8">
        <f t="shared" si="62"/>
        <v>0</v>
      </c>
      <c r="N14" s="8">
        <f t="shared" si="62"/>
        <v>0</v>
      </c>
      <c r="O14" s="8">
        <f t="shared" si="62"/>
        <v>6.25E-2</v>
      </c>
      <c r="P14" s="8">
        <f t="shared" si="62"/>
        <v>0</v>
      </c>
      <c r="Q14" s="8">
        <f t="shared" si="62"/>
        <v>0</v>
      </c>
      <c r="R14" s="8">
        <f t="shared" si="62"/>
        <v>0</v>
      </c>
      <c r="S14" s="8">
        <f t="shared" si="62"/>
        <v>1.7857142857142856E-2</v>
      </c>
      <c r="T14" s="8">
        <f t="shared" si="62"/>
        <v>0</v>
      </c>
      <c r="U14" s="8">
        <f t="shared" si="62"/>
        <v>9.2361111111111116E-3</v>
      </c>
      <c r="V14" s="8">
        <f t="shared" si="62"/>
        <v>0</v>
      </c>
      <c r="W14" s="8">
        <f t="shared" si="62"/>
        <v>0</v>
      </c>
      <c r="X14" s="8">
        <f t="shared" si="62"/>
        <v>0</v>
      </c>
      <c r="Y14" s="8">
        <f t="shared" si="62"/>
        <v>0</v>
      </c>
      <c r="Z14" s="8">
        <f t="shared" si="62"/>
        <v>0</v>
      </c>
      <c r="AA14" s="8">
        <f t="shared" si="62"/>
        <v>0</v>
      </c>
      <c r="AB14" s="8">
        <f t="shared" si="62"/>
        <v>0</v>
      </c>
      <c r="AC14" s="8">
        <f t="shared" si="62"/>
        <v>0</v>
      </c>
      <c r="AD14" s="8">
        <f t="shared" si="62"/>
        <v>1.9642857142857144E-3</v>
      </c>
      <c r="AE14" s="8">
        <f t="shared" si="62"/>
        <v>0</v>
      </c>
      <c r="AF14" s="8">
        <f t="shared" si="62"/>
        <v>0.42458333333333331</v>
      </c>
      <c r="AG14" s="8">
        <f t="shared" si="62"/>
        <v>0</v>
      </c>
      <c r="AH14" s="8">
        <f t="shared" si="62"/>
        <v>1.7857142857142856E-2</v>
      </c>
      <c r="AI14" s="8">
        <f t="shared" si="62"/>
        <v>0</v>
      </c>
      <c r="AJ14" s="8">
        <f t="shared" ref="AJ14:BT14" si="63">+AJ8/AJ10</f>
        <v>0</v>
      </c>
      <c r="AK14" s="8">
        <f t="shared" si="63"/>
        <v>7.1428571428571425E-2</v>
      </c>
      <c r="AL14" s="8">
        <f t="shared" si="63"/>
        <v>0.8214285714285714</v>
      </c>
      <c r="AM14" s="8">
        <f t="shared" si="63"/>
        <v>0</v>
      </c>
      <c r="AN14" s="8">
        <f t="shared" si="63"/>
        <v>0</v>
      </c>
      <c r="AO14" s="8">
        <f t="shared" si="63"/>
        <v>0</v>
      </c>
      <c r="AP14" s="8">
        <f t="shared" si="63"/>
        <v>0</v>
      </c>
      <c r="AQ14" s="8">
        <f t="shared" si="63"/>
        <v>0</v>
      </c>
      <c r="AR14" s="8">
        <f t="shared" si="63"/>
        <v>6.25E-2</v>
      </c>
      <c r="AS14" s="8">
        <f t="shared" si="63"/>
        <v>0</v>
      </c>
      <c r="AT14" s="8">
        <f t="shared" si="63"/>
        <v>0</v>
      </c>
      <c r="AU14" s="8">
        <f t="shared" si="63"/>
        <v>0</v>
      </c>
      <c r="AV14" s="8">
        <f t="shared" si="63"/>
        <v>0</v>
      </c>
      <c r="AW14" s="8">
        <f t="shared" si="63"/>
        <v>0</v>
      </c>
      <c r="AX14" s="8">
        <f t="shared" si="63"/>
        <v>0</v>
      </c>
      <c r="AY14" s="8">
        <f t="shared" si="63"/>
        <v>1.488095238095238E-2</v>
      </c>
      <c r="AZ14" s="8">
        <f t="shared" si="63"/>
        <v>0</v>
      </c>
      <c r="BA14" s="8">
        <f t="shared" si="63"/>
        <v>0.14285714285714285</v>
      </c>
      <c r="BB14" s="8">
        <f t="shared" si="63"/>
        <v>0</v>
      </c>
      <c r="BC14" s="8">
        <f t="shared" si="63"/>
        <v>0</v>
      </c>
      <c r="BD14" s="8">
        <f t="shared" si="63"/>
        <v>2.3809523809523808E-2</v>
      </c>
      <c r="BE14" s="8">
        <f t="shared" si="63"/>
        <v>0</v>
      </c>
      <c r="BF14" s="8">
        <f t="shared" si="63"/>
        <v>0</v>
      </c>
      <c r="BG14" s="8">
        <f t="shared" si="63"/>
        <v>0</v>
      </c>
      <c r="BH14" s="8">
        <f t="shared" si="63"/>
        <v>0</v>
      </c>
      <c r="BI14" s="8">
        <f t="shared" si="63"/>
        <v>0</v>
      </c>
      <c r="BJ14" s="8">
        <f t="shared" si="63"/>
        <v>0</v>
      </c>
      <c r="BK14" s="8">
        <f t="shared" si="63"/>
        <v>0</v>
      </c>
      <c r="BL14" s="8">
        <f t="shared" si="63"/>
        <v>0</v>
      </c>
      <c r="BM14" s="8">
        <f t="shared" si="63"/>
        <v>0</v>
      </c>
      <c r="BN14" s="8">
        <f t="shared" si="63"/>
        <v>0</v>
      </c>
      <c r="BO14" s="8">
        <f t="shared" si="63"/>
        <v>0</v>
      </c>
      <c r="BP14" s="8">
        <f t="shared" si="63"/>
        <v>0</v>
      </c>
      <c r="BQ14" s="8">
        <f t="shared" si="63"/>
        <v>0.11904761904761904</v>
      </c>
      <c r="BR14" s="8">
        <f t="shared" si="63"/>
        <v>7.1428571428571425E-2</v>
      </c>
      <c r="BS14" s="8">
        <f t="shared" si="63"/>
        <v>0</v>
      </c>
      <c r="BT14" s="8">
        <f t="shared" si="63"/>
        <v>1.1309523809523809E-2</v>
      </c>
      <c r="BU14" s="8">
        <f t="shared" ref="BU14:CA14" si="64">+BU8/BU10</f>
        <v>0</v>
      </c>
      <c r="BV14" s="8">
        <f t="shared" si="64"/>
        <v>0</v>
      </c>
      <c r="BW14" s="8">
        <f t="shared" si="64"/>
        <v>0</v>
      </c>
      <c r="BX14" s="8">
        <f t="shared" si="64"/>
        <v>1.1904761904761904E-2</v>
      </c>
      <c r="BY14" s="8">
        <f t="shared" si="64"/>
        <v>0</v>
      </c>
      <c r="BZ14" s="8">
        <f t="shared" si="64"/>
        <v>6.5476190476190479E-2</v>
      </c>
      <c r="CA14" s="8">
        <f t="shared" si="64"/>
        <v>8.4722222222222213E-2</v>
      </c>
      <c r="CB14" s="8">
        <f t="shared" ref="CB14:CC14" si="65">+CB8/CB10</f>
        <v>0</v>
      </c>
      <c r="CC14" s="8">
        <f t="shared" si="65"/>
        <v>0</v>
      </c>
      <c r="CD14" s="8">
        <f t="shared" ref="CD14:CE14" si="66">+CD8/CD10</f>
        <v>0</v>
      </c>
      <c r="CE14" s="8">
        <f t="shared" si="66"/>
        <v>0</v>
      </c>
      <c r="CF14" s="8">
        <f t="shared" ref="CF14:CG14" si="67">+CF8/CF10</f>
        <v>0</v>
      </c>
      <c r="CG14" s="8">
        <f t="shared" si="67"/>
        <v>0</v>
      </c>
      <c r="CH14" s="8">
        <f t="shared" ref="CH14:CJ14" si="68">+CH8/CH10</f>
        <v>0</v>
      </c>
      <c r="CI14" s="8">
        <f t="shared" si="68"/>
        <v>0</v>
      </c>
      <c r="CJ14" s="8">
        <f t="shared" si="68"/>
        <v>0</v>
      </c>
      <c r="CK14" s="8">
        <f t="shared" ref="CK14:CM14" si="69">+CK8/CK10</f>
        <v>0</v>
      </c>
      <c r="CL14" s="8">
        <f t="shared" si="69"/>
        <v>0</v>
      </c>
      <c r="CM14" s="8">
        <f t="shared" si="69"/>
        <v>0</v>
      </c>
      <c r="CN14" s="8">
        <f t="shared" ref="CN14:CO14" si="70">+CN8/CN10</f>
        <v>0</v>
      </c>
      <c r="CO14" s="8">
        <f t="shared" si="70"/>
        <v>0</v>
      </c>
      <c r="CP14" s="8">
        <f t="shared" ref="CP14:CQ14" si="71">+CP8/CP10</f>
        <v>0</v>
      </c>
      <c r="CQ14" s="8">
        <f t="shared" si="71"/>
        <v>0</v>
      </c>
      <c r="CR14" s="8">
        <f t="shared" ref="CR14:CS14" si="72">+CR8/CR10</f>
        <v>0</v>
      </c>
      <c r="CS14" s="8">
        <f t="shared" si="72"/>
        <v>0</v>
      </c>
      <c r="CT14" s="8">
        <f t="shared" ref="CT14:CU14" si="73">+CT8/CT10</f>
        <v>0</v>
      </c>
      <c r="CU14" s="8">
        <f t="shared" si="73"/>
        <v>0</v>
      </c>
      <c r="CV14" s="8">
        <f t="shared" ref="CV14:CW14" si="74">+CV8/CV10</f>
        <v>0</v>
      </c>
      <c r="CW14" s="8">
        <f t="shared" si="74"/>
        <v>0</v>
      </c>
      <c r="CX14" s="8">
        <f t="shared" ref="CX14:CY14" si="75">+CX8/CX10</f>
        <v>0</v>
      </c>
      <c r="CY14" s="8">
        <f t="shared" si="75"/>
        <v>0</v>
      </c>
      <c r="CZ14" s="8">
        <f t="shared" ref="CZ14:DA14" si="76">+CZ8/CZ10</f>
        <v>0</v>
      </c>
      <c r="DA14" s="8">
        <f t="shared" si="76"/>
        <v>0</v>
      </c>
      <c r="DB14" s="8">
        <f t="shared" ref="DB14:DC14" si="77">+DB8/DB10</f>
        <v>0</v>
      </c>
      <c r="DC14" s="8">
        <f t="shared" si="77"/>
        <v>0</v>
      </c>
      <c r="DD14" s="8">
        <f t="shared" ref="DD14:DE14" si="78">+DD8/DD10</f>
        <v>0</v>
      </c>
      <c r="DE14" s="8">
        <f t="shared" si="78"/>
        <v>0</v>
      </c>
      <c r="DF14" s="8">
        <f t="shared" ref="DF14:DG14" si="79">+DF8/DF10</f>
        <v>0</v>
      </c>
      <c r="DG14" s="8">
        <f t="shared" si="79"/>
        <v>0</v>
      </c>
      <c r="DH14" s="8">
        <f t="shared" ref="DH14:DI14" si="80">+DH8/DH10</f>
        <v>0</v>
      </c>
      <c r="DI14" s="8">
        <f t="shared" si="80"/>
        <v>0</v>
      </c>
      <c r="DJ14" s="8">
        <f t="shared" ref="DJ14:DK14" si="81">+DJ8/DJ10</f>
        <v>0</v>
      </c>
      <c r="DK14" s="8">
        <f t="shared" si="81"/>
        <v>0</v>
      </c>
      <c r="DL14" s="8">
        <f t="shared" ref="DL14:DM14" si="82">+DL8/DL10</f>
        <v>0</v>
      </c>
      <c r="DM14" s="8">
        <f t="shared" si="82"/>
        <v>0</v>
      </c>
      <c r="DN14" s="8">
        <f t="shared" ref="DN14:DO14" si="83">+DN8/DN10</f>
        <v>0</v>
      </c>
      <c r="DO14" s="8" t="e">
        <f t="shared" si="83"/>
        <v>#DIV/0!</v>
      </c>
      <c r="DP14" s="8" t="e">
        <f t="shared" ref="DP14:DQ14" si="84">+DP8/DP10</f>
        <v>#DIV/0!</v>
      </c>
      <c r="DQ14" s="8">
        <f t="shared" si="84"/>
        <v>0</v>
      </c>
      <c r="DR14" s="8">
        <f t="shared" ref="DR14:DS14" si="85">+DR8/DR10</f>
        <v>0</v>
      </c>
      <c r="DS14" s="8">
        <f t="shared" si="85"/>
        <v>0</v>
      </c>
      <c r="DT14" s="8">
        <f t="shared" ref="DT14:DU14" si="86">+DT8/DT10</f>
        <v>0</v>
      </c>
      <c r="DU14" s="8">
        <f t="shared" si="86"/>
        <v>0</v>
      </c>
      <c r="DV14" s="8">
        <f t="shared" ref="DV14:DW14" si="87">+DV8/DV10</f>
        <v>0</v>
      </c>
      <c r="DW14" s="8">
        <f t="shared" si="87"/>
        <v>2.3809523809523808E-2</v>
      </c>
      <c r="DX14" s="8">
        <f t="shared" ref="DX14:DY14" si="88">+DX8/DX10</f>
        <v>0</v>
      </c>
      <c r="DY14" s="8">
        <f t="shared" si="88"/>
        <v>0</v>
      </c>
      <c r="DZ14" s="8">
        <f t="shared" ref="DZ14:EA14" si="89">+DZ8/DZ10</f>
        <v>0</v>
      </c>
      <c r="EA14" s="8">
        <f t="shared" si="89"/>
        <v>0</v>
      </c>
      <c r="EB14" s="8">
        <f t="shared" ref="EB14:EC14" si="90">+EB8/EB10</f>
        <v>0</v>
      </c>
      <c r="EC14" s="8">
        <f t="shared" si="90"/>
        <v>0</v>
      </c>
      <c r="ED14" s="8">
        <f t="shared" ref="ED14:EE14" si="91">+ED8/ED10</f>
        <v>0</v>
      </c>
      <c r="EE14" s="8">
        <f t="shared" si="91"/>
        <v>0</v>
      </c>
      <c r="EF14" s="8">
        <f t="shared" ref="EF14:EG14" si="92">+EF8/EF10</f>
        <v>0</v>
      </c>
      <c r="EG14" s="8">
        <f t="shared" si="92"/>
        <v>0</v>
      </c>
      <c r="EH14" s="8"/>
      <c r="EI14" s="8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</row>
    <row r="15" spans="1:179" ht="15.75" customHeight="1">
      <c r="A15" s="497"/>
      <c r="B15" s="54" t="s">
        <v>255</v>
      </c>
      <c r="C15" s="8"/>
      <c r="D15" s="8">
        <f t="shared" ref="D15:AI15" si="93">+D9/D10</f>
        <v>1</v>
      </c>
      <c r="E15" s="8">
        <f t="shared" si="93"/>
        <v>1</v>
      </c>
      <c r="F15" s="8">
        <f t="shared" si="93"/>
        <v>1</v>
      </c>
      <c r="G15" s="8">
        <f t="shared" si="93"/>
        <v>1</v>
      </c>
      <c r="H15" s="8">
        <f t="shared" si="93"/>
        <v>1</v>
      </c>
      <c r="I15" s="8">
        <f t="shared" si="93"/>
        <v>0.14285714285714285</v>
      </c>
      <c r="J15" s="8">
        <f t="shared" si="93"/>
        <v>2.976190476190476E-3</v>
      </c>
      <c r="K15" s="8">
        <f t="shared" si="93"/>
        <v>0.12107142857142857</v>
      </c>
      <c r="L15" s="8">
        <f t="shared" si="93"/>
        <v>0.36309523809523808</v>
      </c>
      <c r="M15" s="8">
        <f t="shared" si="93"/>
        <v>0.79761904761904767</v>
      </c>
      <c r="N15" s="8">
        <f t="shared" si="93"/>
        <v>4.9404761904761904E-3</v>
      </c>
      <c r="O15" s="8">
        <f t="shared" si="93"/>
        <v>0.14005952380952383</v>
      </c>
      <c r="P15" s="8">
        <f t="shared" si="93"/>
        <v>0.11059523809523808</v>
      </c>
      <c r="Q15" s="8">
        <f t="shared" si="93"/>
        <v>4.1666666666666664E-2</v>
      </c>
      <c r="R15" s="8">
        <f t="shared" si="93"/>
        <v>1.6904761904761905E-2</v>
      </c>
      <c r="S15" s="8">
        <f t="shared" si="93"/>
        <v>0.39779761904761901</v>
      </c>
      <c r="T15" s="8">
        <f t="shared" si="93"/>
        <v>0.125</v>
      </c>
      <c r="U15" s="8">
        <f t="shared" si="93"/>
        <v>8.7986111111111112E-2</v>
      </c>
      <c r="V15" s="8">
        <f t="shared" si="93"/>
        <v>0</v>
      </c>
      <c r="W15" s="8">
        <f t="shared" si="93"/>
        <v>9.2261904761904767E-2</v>
      </c>
      <c r="X15" s="8">
        <f t="shared" si="93"/>
        <v>7.4404761904761904E-2</v>
      </c>
      <c r="Y15" s="8">
        <f t="shared" si="93"/>
        <v>0.19464285714285717</v>
      </c>
      <c r="Z15" s="8">
        <f t="shared" si="93"/>
        <v>1</v>
      </c>
      <c r="AA15" s="8">
        <f t="shared" si="93"/>
        <v>1</v>
      </c>
      <c r="AB15" s="8">
        <f t="shared" si="93"/>
        <v>0.14089285714285715</v>
      </c>
      <c r="AC15" s="8">
        <f t="shared" si="93"/>
        <v>4.1666666666666664E-2</v>
      </c>
      <c r="AD15" s="8">
        <f t="shared" si="93"/>
        <v>2.976190476190476E-2</v>
      </c>
      <c r="AE15" s="8">
        <f t="shared" si="93"/>
        <v>5.1071428571428573E-2</v>
      </c>
      <c r="AF15" s="8">
        <f t="shared" si="93"/>
        <v>8.880952380952381E-2</v>
      </c>
      <c r="AG15" s="8">
        <f t="shared" si="93"/>
        <v>5.2559523809523813E-2</v>
      </c>
      <c r="AH15" s="8">
        <f t="shared" si="93"/>
        <v>2.4285714285714285E-2</v>
      </c>
      <c r="AI15" s="8">
        <f t="shared" si="93"/>
        <v>0.17857142857142858</v>
      </c>
      <c r="AJ15" s="8">
        <f t="shared" ref="AJ15:BT15" si="94">+AJ9/AJ10</f>
        <v>0.33630952380952384</v>
      </c>
      <c r="AK15" s="8">
        <f t="shared" si="94"/>
        <v>1.1904761904761904E-2</v>
      </c>
      <c r="AL15" s="8">
        <f t="shared" si="94"/>
        <v>0</v>
      </c>
      <c r="AM15" s="8">
        <f t="shared" si="94"/>
        <v>0.9464285714285714</v>
      </c>
      <c r="AN15" s="8">
        <f t="shared" si="94"/>
        <v>0.83529761904761912</v>
      </c>
      <c r="AO15" s="8">
        <f t="shared" si="94"/>
        <v>1.7380952380952379E-2</v>
      </c>
      <c r="AP15" s="8">
        <f t="shared" si="94"/>
        <v>0.21428571428571427</v>
      </c>
      <c r="AQ15" s="8">
        <f t="shared" si="94"/>
        <v>7.4404761904761901E-3</v>
      </c>
      <c r="AR15" s="8">
        <f t="shared" si="94"/>
        <v>9.9702380952380959E-2</v>
      </c>
      <c r="AS15" s="8">
        <f t="shared" si="94"/>
        <v>0.31845238095238093</v>
      </c>
      <c r="AT15" s="8">
        <f t="shared" si="94"/>
        <v>4.7619047619047616E-2</v>
      </c>
      <c r="AU15" s="8">
        <f t="shared" si="94"/>
        <v>0.27827380952380953</v>
      </c>
      <c r="AV15" s="8">
        <f t="shared" si="94"/>
        <v>0.61904761904761907</v>
      </c>
      <c r="AW15" s="8">
        <f t="shared" si="94"/>
        <v>0.68452380952380953</v>
      </c>
      <c r="AX15" s="8">
        <f t="shared" si="94"/>
        <v>4.7619047619047616E-2</v>
      </c>
      <c r="AY15" s="8">
        <f t="shared" si="94"/>
        <v>2.1845238095238095E-2</v>
      </c>
      <c r="AZ15" s="8">
        <f t="shared" si="94"/>
        <v>5.6547619047619048E-2</v>
      </c>
      <c r="BA15" s="8">
        <f t="shared" si="94"/>
        <v>0.33333333333333331</v>
      </c>
      <c r="BB15" s="8">
        <f t="shared" si="94"/>
        <v>1</v>
      </c>
      <c r="BC15" s="8">
        <f t="shared" si="94"/>
        <v>0.89880952380952384</v>
      </c>
      <c r="BD15" s="8">
        <f t="shared" si="94"/>
        <v>0</v>
      </c>
      <c r="BE15" s="8">
        <f t="shared" si="94"/>
        <v>1.0416666666666666E-2</v>
      </c>
      <c r="BF15" s="8">
        <f t="shared" si="94"/>
        <v>2.8750000000000001E-2</v>
      </c>
      <c r="BG15" s="8">
        <f t="shared" si="94"/>
        <v>5.1607142857142858E-2</v>
      </c>
      <c r="BH15" s="8">
        <f t="shared" si="94"/>
        <v>0.76190476190476186</v>
      </c>
      <c r="BI15" s="8">
        <f t="shared" si="94"/>
        <v>1</v>
      </c>
      <c r="BJ15" s="8">
        <f t="shared" si="94"/>
        <v>1</v>
      </c>
      <c r="BK15" s="8">
        <f t="shared" si="94"/>
        <v>1</v>
      </c>
      <c r="BL15" s="8">
        <f t="shared" si="94"/>
        <v>1</v>
      </c>
      <c r="BM15" s="8">
        <f t="shared" si="94"/>
        <v>1</v>
      </c>
      <c r="BN15" s="8">
        <f t="shared" si="94"/>
        <v>0.6607142857142857</v>
      </c>
      <c r="BO15" s="8">
        <f t="shared" si="94"/>
        <v>0.6785714285714286</v>
      </c>
      <c r="BP15" s="8">
        <f t="shared" si="94"/>
        <v>0.7321428571428571</v>
      </c>
      <c r="BQ15" s="8">
        <f t="shared" si="94"/>
        <v>0.13273809523809524</v>
      </c>
      <c r="BR15" s="8">
        <f t="shared" si="94"/>
        <v>0</v>
      </c>
      <c r="BS15" s="8">
        <f t="shared" si="94"/>
        <v>2.0833333333333332E-2</v>
      </c>
      <c r="BT15" s="8">
        <f t="shared" si="94"/>
        <v>9.9404761904761905E-3</v>
      </c>
      <c r="BU15" s="8">
        <f t="shared" ref="BU15:CA15" si="95">+BU9/BU10</f>
        <v>0</v>
      </c>
      <c r="BV15" s="8">
        <f t="shared" si="95"/>
        <v>0</v>
      </c>
      <c r="BW15" s="8">
        <f t="shared" si="95"/>
        <v>0</v>
      </c>
      <c r="BX15" s="8">
        <f t="shared" si="95"/>
        <v>0</v>
      </c>
      <c r="BY15" s="8">
        <f t="shared" si="95"/>
        <v>4.7142857142857139E-2</v>
      </c>
      <c r="BZ15" s="8">
        <f t="shared" si="95"/>
        <v>0</v>
      </c>
      <c r="CA15" s="8">
        <f t="shared" si="95"/>
        <v>6.4236111111111105E-2</v>
      </c>
      <c r="CB15" s="8">
        <f t="shared" ref="CB15:CC15" si="96">+CB9/CB10</f>
        <v>0.17559523809523808</v>
      </c>
      <c r="CC15" s="8">
        <f t="shared" si="96"/>
        <v>1.5357142857142857E-2</v>
      </c>
      <c r="CD15" s="8">
        <f t="shared" ref="CD15:CE15" si="97">+CD9/CD10</f>
        <v>1.1904761904761904E-2</v>
      </c>
      <c r="CE15" s="8">
        <f t="shared" si="97"/>
        <v>1.488095238095238E-2</v>
      </c>
      <c r="CF15" s="8">
        <f t="shared" ref="CF15:CG15" si="98">+CF9/CF10</f>
        <v>3.273809523809524E-2</v>
      </c>
      <c r="CG15" s="8">
        <f t="shared" si="98"/>
        <v>0</v>
      </c>
      <c r="CH15" s="8">
        <f t="shared" ref="CH15:CJ15" si="99">+CH9/CH10</f>
        <v>1.7857142857142856E-2</v>
      </c>
      <c r="CI15" s="8">
        <f t="shared" si="99"/>
        <v>0</v>
      </c>
      <c r="CJ15" s="8">
        <f t="shared" si="99"/>
        <v>0</v>
      </c>
      <c r="CK15" s="8">
        <f t="shared" ref="CK15:CM15" si="100">+CK9/CK10</f>
        <v>0</v>
      </c>
      <c r="CL15" s="8">
        <f t="shared" si="100"/>
        <v>1.1904761904761904E-2</v>
      </c>
      <c r="CM15" s="8">
        <f t="shared" si="100"/>
        <v>0</v>
      </c>
      <c r="CN15" s="8">
        <f t="shared" ref="CN15:CO15" si="101">+CN9/CN10</f>
        <v>0</v>
      </c>
      <c r="CO15" s="8">
        <f t="shared" si="101"/>
        <v>0.29464285714285715</v>
      </c>
      <c r="CP15" s="8">
        <f t="shared" ref="CP15:CQ15" si="102">+CP9/CP10</f>
        <v>0.31547619047619047</v>
      </c>
      <c r="CQ15" s="8">
        <f t="shared" si="102"/>
        <v>2.976190476190476E-2</v>
      </c>
      <c r="CR15" s="8">
        <f t="shared" ref="CR15:CS15" si="103">+CR9/CR10</f>
        <v>0</v>
      </c>
      <c r="CS15" s="8">
        <f t="shared" si="103"/>
        <v>6.5476190476190479E-2</v>
      </c>
      <c r="CT15" s="8">
        <f t="shared" ref="CT15:CU15" si="104">+CT9/CT10</f>
        <v>0.58214285714285707</v>
      </c>
      <c r="CU15" s="8">
        <f t="shared" si="104"/>
        <v>1</v>
      </c>
      <c r="CV15" s="8">
        <f t="shared" ref="CV15:CW15" si="105">+CV9/CV10</f>
        <v>1</v>
      </c>
      <c r="CW15" s="8">
        <f t="shared" si="105"/>
        <v>1</v>
      </c>
      <c r="CX15" s="8">
        <f t="shared" ref="CX15:CY15" si="106">+CX9/CX10</f>
        <v>2.976190476190476E-2</v>
      </c>
      <c r="CY15" s="8">
        <f t="shared" si="106"/>
        <v>0.14285714285714285</v>
      </c>
      <c r="CZ15" s="8">
        <f t="shared" ref="CZ15:DA15" si="107">+CZ9/CZ10</f>
        <v>1</v>
      </c>
      <c r="DA15" s="8">
        <f t="shared" si="107"/>
        <v>1</v>
      </c>
      <c r="DB15" s="8">
        <f t="shared" ref="DB15:DC15" si="108">+DB9/DB10</f>
        <v>1</v>
      </c>
      <c r="DC15" s="8">
        <f t="shared" si="108"/>
        <v>1</v>
      </c>
      <c r="DD15" s="8">
        <f t="shared" ref="DD15:DE15" si="109">+DD9/DD10</f>
        <v>1</v>
      </c>
      <c r="DE15" s="8">
        <f t="shared" si="109"/>
        <v>1</v>
      </c>
      <c r="DF15" s="8">
        <f t="shared" ref="DF15:DG15" si="110">+DF9/DF10</f>
        <v>1</v>
      </c>
      <c r="DG15" s="8">
        <f t="shared" si="110"/>
        <v>1</v>
      </c>
      <c r="DH15" s="8">
        <f t="shared" ref="DH15:DI15" si="111">+DH9/DH10</f>
        <v>1</v>
      </c>
      <c r="DI15" s="8">
        <f t="shared" si="111"/>
        <v>0.47619047619047616</v>
      </c>
      <c r="DJ15" s="8">
        <f t="shared" ref="DJ15:DK15" si="112">+DJ9/DJ10</f>
        <v>0.35892857142857143</v>
      </c>
      <c r="DK15" s="8">
        <f t="shared" si="112"/>
        <v>1</v>
      </c>
      <c r="DL15" s="8">
        <f t="shared" ref="DL15:DM15" si="113">+DL9/DL10</f>
        <v>0.37845238095238093</v>
      </c>
      <c r="DM15" s="8">
        <f t="shared" si="113"/>
        <v>0.375</v>
      </c>
      <c r="DN15" s="8">
        <f t="shared" ref="DN15:DO15" si="114">+DN9/DN10</f>
        <v>9.2261904761904767E-2</v>
      </c>
      <c r="DO15" s="8" t="e">
        <f t="shared" si="114"/>
        <v>#DIV/0!</v>
      </c>
      <c r="DP15" s="8" t="e">
        <f t="shared" ref="DP15:DQ15" si="115">+DP9/DP10</f>
        <v>#DIV/0!</v>
      </c>
      <c r="DQ15" s="8">
        <f t="shared" si="115"/>
        <v>4.3630952380952381E-2</v>
      </c>
      <c r="DR15" s="8">
        <f t="shared" ref="DR15:DS15" si="116">+DR9/DR10</f>
        <v>6.744047619047619E-2</v>
      </c>
      <c r="DS15" s="8">
        <f t="shared" si="116"/>
        <v>5.9523809523809521E-3</v>
      </c>
      <c r="DT15" s="8">
        <f t="shared" ref="DT15:DU15" si="117">+DT9/DT10</f>
        <v>2.9285714285714286E-2</v>
      </c>
      <c r="DU15" s="8">
        <f t="shared" si="117"/>
        <v>0.12589285714285714</v>
      </c>
      <c r="DV15" s="8">
        <f t="shared" ref="DV15:DW15" si="118">+DV9/DV10</f>
        <v>0</v>
      </c>
      <c r="DW15" s="8">
        <f t="shared" si="118"/>
        <v>0</v>
      </c>
      <c r="DX15" s="8">
        <f t="shared" ref="DX15:DY15" si="119">+DX9/DX10</f>
        <v>2.976190476190476E-2</v>
      </c>
      <c r="DY15" s="8">
        <f t="shared" si="119"/>
        <v>9.5238095238095233E-2</v>
      </c>
      <c r="DZ15" s="8">
        <f t="shared" ref="DZ15:EA15" si="120">+DZ9/DZ10</f>
        <v>0.33136904761904762</v>
      </c>
      <c r="EA15" s="8">
        <f t="shared" si="120"/>
        <v>9.1845238095238091E-2</v>
      </c>
      <c r="EB15" s="8">
        <f t="shared" ref="EB15:EC15" si="121">+EB9/EB10</f>
        <v>9.1845238095238091E-2</v>
      </c>
      <c r="EC15" s="8">
        <f t="shared" si="121"/>
        <v>7.2916666666666671E-2</v>
      </c>
      <c r="ED15" s="8">
        <f t="shared" ref="ED15:EE15" si="122">+ED9/ED10</f>
        <v>0.12321428571428571</v>
      </c>
      <c r="EE15" s="8">
        <f t="shared" si="122"/>
        <v>6.3511904761904756E-2</v>
      </c>
      <c r="EF15" s="8">
        <f t="shared" ref="EF15:EG15" si="123">+EF9/EF10</f>
        <v>0.12202380952380952</v>
      </c>
      <c r="EG15" s="8">
        <f t="shared" si="123"/>
        <v>5.9523809523809521E-3</v>
      </c>
      <c r="EH15" s="8"/>
      <c r="EI15" s="8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</row>
    <row r="16" spans="1:179" ht="15.75" customHeight="1">
      <c r="A16" s="498"/>
      <c r="B16" s="54" t="s">
        <v>60</v>
      </c>
      <c r="C16" s="9"/>
      <c r="D16" s="9">
        <f t="shared" ref="D16:AI16" si="124">SUM(D12:D15)</f>
        <v>1</v>
      </c>
      <c r="E16" s="9">
        <f t="shared" si="124"/>
        <v>1</v>
      </c>
      <c r="F16" s="9">
        <f t="shared" si="124"/>
        <v>1</v>
      </c>
      <c r="G16" s="9">
        <f t="shared" si="124"/>
        <v>1</v>
      </c>
      <c r="H16" s="9">
        <f t="shared" si="124"/>
        <v>1</v>
      </c>
      <c r="I16" s="9">
        <f t="shared" si="124"/>
        <v>1</v>
      </c>
      <c r="J16" s="9">
        <f t="shared" si="124"/>
        <v>0.99999999999999989</v>
      </c>
      <c r="K16" s="9">
        <f t="shared" si="124"/>
        <v>0.99999999999999956</v>
      </c>
      <c r="L16" s="9">
        <f t="shared" si="124"/>
        <v>1.000000000004762</v>
      </c>
      <c r="M16" s="9">
        <f t="shared" si="124"/>
        <v>1</v>
      </c>
      <c r="N16" s="9">
        <f t="shared" si="124"/>
        <v>1.0049404761904761</v>
      </c>
      <c r="O16" s="9">
        <f t="shared" si="124"/>
        <v>1</v>
      </c>
      <c r="P16" s="9">
        <f t="shared" si="124"/>
        <v>1</v>
      </c>
      <c r="Q16" s="9">
        <f t="shared" si="124"/>
        <v>0.99999999999999967</v>
      </c>
      <c r="R16" s="9">
        <f t="shared" si="124"/>
        <v>1</v>
      </c>
      <c r="S16" s="9">
        <f t="shared" si="124"/>
        <v>1</v>
      </c>
      <c r="T16" s="9">
        <f t="shared" si="124"/>
        <v>0.99999999999999967</v>
      </c>
      <c r="U16" s="9">
        <f t="shared" si="124"/>
        <v>0.99999999999999989</v>
      </c>
      <c r="V16" s="9">
        <f t="shared" si="124"/>
        <v>1</v>
      </c>
      <c r="W16" s="9">
        <f t="shared" si="124"/>
        <v>0.99999999999999978</v>
      </c>
      <c r="X16" s="9">
        <f t="shared" si="124"/>
        <v>1.0000000000000004</v>
      </c>
      <c r="Y16" s="9">
        <f t="shared" si="124"/>
        <v>1</v>
      </c>
      <c r="Z16" s="9">
        <f t="shared" si="124"/>
        <v>1</v>
      </c>
      <c r="AA16" s="9">
        <f t="shared" si="124"/>
        <v>1</v>
      </c>
      <c r="AB16" s="9">
        <f t="shared" si="124"/>
        <v>0.99999999999999989</v>
      </c>
      <c r="AC16" s="9">
        <f t="shared" si="124"/>
        <v>0.99999999999999967</v>
      </c>
      <c r="AD16" s="9">
        <f t="shared" si="124"/>
        <v>1</v>
      </c>
      <c r="AE16" s="9">
        <f t="shared" si="124"/>
        <v>0.99999999999999989</v>
      </c>
      <c r="AF16" s="9">
        <f t="shared" si="124"/>
        <v>1.0000000000000002</v>
      </c>
      <c r="AG16" s="9">
        <f t="shared" si="124"/>
        <v>0.99999999999999978</v>
      </c>
      <c r="AH16" s="9">
        <f t="shared" si="124"/>
        <v>1.0000000000000002</v>
      </c>
      <c r="AI16" s="9">
        <f t="shared" si="124"/>
        <v>0.99999999999999978</v>
      </c>
      <c r="AJ16" s="9">
        <f t="shared" ref="AJ16:BO16" si="125">SUM(AJ12:AJ15)</f>
        <v>1.0446428571428568</v>
      </c>
      <c r="AK16" s="9">
        <f t="shared" si="125"/>
        <v>0.99999999999999989</v>
      </c>
      <c r="AL16" s="9">
        <f t="shared" si="125"/>
        <v>1.0000000000000004</v>
      </c>
      <c r="AM16" s="9">
        <f t="shared" si="125"/>
        <v>1</v>
      </c>
      <c r="AN16" s="9">
        <f t="shared" si="125"/>
        <v>1</v>
      </c>
      <c r="AO16" s="9">
        <f t="shared" si="125"/>
        <v>1.0000000000000002</v>
      </c>
      <c r="AP16" s="9">
        <f t="shared" si="125"/>
        <v>0.99999999999999989</v>
      </c>
      <c r="AQ16" s="9">
        <f t="shared" si="125"/>
        <v>1</v>
      </c>
      <c r="AR16" s="9">
        <f t="shared" si="125"/>
        <v>0.99999999999999989</v>
      </c>
      <c r="AS16" s="9">
        <f t="shared" si="125"/>
        <v>1</v>
      </c>
      <c r="AT16" s="9">
        <f t="shared" si="125"/>
        <v>1</v>
      </c>
      <c r="AU16" s="9">
        <f t="shared" si="125"/>
        <v>1.1428571428571426</v>
      </c>
      <c r="AV16" s="9">
        <f t="shared" si="125"/>
        <v>1</v>
      </c>
      <c r="AW16" s="9">
        <f t="shared" si="125"/>
        <v>1</v>
      </c>
      <c r="AX16" s="9">
        <f t="shared" si="125"/>
        <v>1</v>
      </c>
      <c r="AY16" s="9">
        <f t="shared" si="125"/>
        <v>1.0000000000000002</v>
      </c>
      <c r="AZ16" s="9">
        <f t="shared" si="125"/>
        <v>1</v>
      </c>
      <c r="BA16" s="9">
        <f t="shared" si="125"/>
        <v>1</v>
      </c>
      <c r="BB16" s="9">
        <f t="shared" si="125"/>
        <v>1</v>
      </c>
      <c r="BC16" s="9">
        <f t="shared" si="125"/>
        <v>1</v>
      </c>
      <c r="BD16" s="9">
        <f t="shared" si="125"/>
        <v>0.99999999999999989</v>
      </c>
      <c r="BE16" s="9">
        <f t="shared" si="125"/>
        <v>0.99999999999999967</v>
      </c>
      <c r="BF16" s="9">
        <f t="shared" si="125"/>
        <v>1</v>
      </c>
      <c r="BG16" s="9">
        <f t="shared" si="125"/>
        <v>1.0000000000000002</v>
      </c>
      <c r="BH16" s="9">
        <f t="shared" si="125"/>
        <v>0.99999999999999989</v>
      </c>
      <c r="BI16" s="9">
        <f t="shared" si="125"/>
        <v>1</v>
      </c>
      <c r="BJ16" s="9">
        <f t="shared" si="125"/>
        <v>1</v>
      </c>
      <c r="BK16" s="9">
        <f t="shared" si="125"/>
        <v>1</v>
      </c>
      <c r="BL16" s="9">
        <f t="shared" si="125"/>
        <v>1</v>
      </c>
      <c r="BM16" s="9">
        <f t="shared" si="125"/>
        <v>1</v>
      </c>
      <c r="BN16" s="9">
        <f t="shared" si="125"/>
        <v>0.99999999999999978</v>
      </c>
      <c r="BO16" s="9">
        <f t="shared" si="125"/>
        <v>0.99999999999999956</v>
      </c>
      <c r="BP16" s="9">
        <f t="shared" ref="BP16:CA16" si="126">SUM(BP12:BP15)</f>
        <v>1</v>
      </c>
      <c r="BQ16" s="9">
        <f t="shared" si="126"/>
        <v>1.0000000000000004</v>
      </c>
      <c r="BR16" s="9">
        <f t="shared" si="126"/>
        <v>1.0000000000000004</v>
      </c>
      <c r="BS16" s="9">
        <f t="shared" si="126"/>
        <v>1</v>
      </c>
      <c r="BT16" s="9">
        <f t="shared" si="126"/>
        <v>0.99803571428571447</v>
      </c>
      <c r="BU16" s="9">
        <f t="shared" si="126"/>
        <v>1</v>
      </c>
      <c r="BV16" s="9">
        <f t="shared" si="126"/>
        <v>1</v>
      </c>
      <c r="BW16" s="9">
        <f t="shared" si="126"/>
        <v>1</v>
      </c>
      <c r="BX16" s="9">
        <f t="shared" si="126"/>
        <v>0.99999999999999989</v>
      </c>
      <c r="BY16" s="9">
        <f t="shared" si="126"/>
        <v>1</v>
      </c>
      <c r="BZ16" s="9">
        <f t="shared" si="126"/>
        <v>1.0000000000000004</v>
      </c>
      <c r="CA16" s="9">
        <f t="shared" si="126"/>
        <v>0.99965277777777728</v>
      </c>
      <c r="CB16" s="9">
        <f t="shared" ref="CB16:CC16" si="127">SUM(CB12:CB15)</f>
        <v>1</v>
      </c>
      <c r="CC16" s="9">
        <f t="shared" si="127"/>
        <v>0.99999999999999989</v>
      </c>
      <c r="CD16" s="9">
        <f t="shared" ref="CD16:CE16" si="128">SUM(CD12:CD15)</f>
        <v>0.99999999999999989</v>
      </c>
      <c r="CE16" s="9">
        <f t="shared" si="128"/>
        <v>1</v>
      </c>
      <c r="CF16" s="9">
        <f t="shared" ref="CF16:CG16" si="129">SUM(CF12:CF15)</f>
        <v>1</v>
      </c>
      <c r="CG16" s="9">
        <f t="shared" si="129"/>
        <v>1</v>
      </c>
      <c r="CH16" s="9">
        <f t="shared" ref="CH16:CJ16" si="130">SUM(CH12:CH15)</f>
        <v>0.99999999999999967</v>
      </c>
      <c r="CI16" s="9">
        <f t="shared" si="130"/>
        <v>1.0000000000000002</v>
      </c>
      <c r="CJ16" s="9">
        <f t="shared" si="130"/>
        <v>1</v>
      </c>
      <c r="CK16" s="9">
        <f t="shared" ref="CK16:CM16" si="131">SUM(CK12:CK15)</f>
        <v>1</v>
      </c>
      <c r="CL16" s="9">
        <f t="shared" si="131"/>
        <v>0.99999999999999989</v>
      </c>
      <c r="CM16" s="9">
        <f t="shared" si="131"/>
        <v>1</v>
      </c>
      <c r="CN16" s="9">
        <f t="shared" ref="CN16:CO16" si="132">SUM(CN12:CN15)</f>
        <v>1</v>
      </c>
      <c r="CO16" s="9">
        <f t="shared" si="132"/>
        <v>1.0000000000000002</v>
      </c>
      <c r="CP16" s="9">
        <f t="shared" ref="CP16:CQ16" si="133">SUM(CP12:CP15)</f>
        <v>1</v>
      </c>
      <c r="CQ16" s="9">
        <f t="shared" si="133"/>
        <v>0.99999999999999978</v>
      </c>
      <c r="CR16" s="9">
        <f t="shared" ref="CR16:CS16" si="134">SUM(CR12:CR15)</f>
        <v>1.0000000000000004</v>
      </c>
      <c r="CS16" s="9">
        <f t="shared" si="134"/>
        <v>1</v>
      </c>
      <c r="CT16" s="9">
        <f t="shared" ref="CT16:CU16" si="135">SUM(CT12:CT15)</f>
        <v>1</v>
      </c>
      <c r="CU16" s="9">
        <f t="shared" si="135"/>
        <v>1</v>
      </c>
      <c r="CV16" s="9">
        <f t="shared" ref="CV16:CW16" si="136">SUM(CV12:CV15)</f>
        <v>1</v>
      </c>
      <c r="CW16" s="9">
        <f t="shared" si="136"/>
        <v>1</v>
      </c>
      <c r="CX16" s="9">
        <f t="shared" ref="CX16:CY16" si="137">SUM(CX12:CX15)</f>
        <v>0.99999999999999978</v>
      </c>
      <c r="CY16" s="9">
        <f t="shared" si="137"/>
        <v>1</v>
      </c>
      <c r="CZ16" s="9">
        <f t="shared" ref="CZ16:DA16" si="138">SUM(CZ12:CZ15)</f>
        <v>1</v>
      </c>
      <c r="DA16" s="9">
        <f t="shared" si="138"/>
        <v>1</v>
      </c>
      <c r="DB16" s="9">
        <f t="shared" ref="DB16:DC16" si="139">SUM(DB12:DB15)</f>
        <v>1</v>
      </c>
      <c r="DC16" s="9">
        <f t="shared" si="139"/>
        <v>1</v>
      </c>
      <c r="DD16" s="9">
        <f t="shared" ref="DD16:DE16" si="140">SUM(DD12:DD15)</f>
        <v>1</v>
      </c>
      <c r="DE16" s="9">
        <f t="shared" si="140"/>
        <v>1</v>
      </c>
      <c r="DF16" s="9">
        <f t="shared" ref="DF16:DG16" si="141">SUM(DF12:DF15)</f>
        <v>1</v>
      </c>
      <c r="DG16" s="9">
        <f t="shared" si="141"/>
        <v>1</v>
      </c>
      <c r="DH16" s="9">
        <f t="shared" ref="DH16:DI16" si="142">SUM(DH12:DH15)</f>
        <v>1</v>
      </c>
      <c r="DI16" s="9">
        <f t="shared" si="142"/>
        <v>1</v>
      </c>
      <c r="DJ16" s="9">
        <f t="shared" ref="DJ16:DK16" si="143">SUM(DJ12:DJ15)</f>
        <v>1.0000000000000004</v>
      </c>
      <c r="DK16" s="9">
        <f t="shared" si="143"/>
        <v>1</v>
      </c>
      <c r="DL16" s="9">
        <f t="shared" ref="DL16:DM16" si="144">SUM(DL12:DL15)</f>
        <v>1</v>
      </c>
      <c r="DM16" s="9">
        <f t="shared" si="144"/>
        <v>1</v>
      </c>
      <c r="DN16" s="9">
        <f t="shared" ref="DN16:DO16" si="145">SUM(DN12:DN15)</f>
        <v>1</v>
      </c>
      <c r="DO16" s="9" t="e">
        <f t="shared" si="145"/>
        <v>#DIV/0!</v>
      </c>
      <c r="DP16" s="9" t="e">
        <f t="shared" ref="DP16:DQ16" si="146">SUM(DP12:DP15)</f>
        <v>#DIV/0!</v>
      </c>
      <c r="DQ16" s="9">
        <f t="shared" si="146"/>
        <v>0.99999999999999978</v>
      </c>
      <c r="DR16" s="9">
        <f t="shared" ref="DR16:DS16" si="147">SUM(DR12:DR15)</f>
        <v>0.99999999999999978</v>
      </c>
      <c r="DS16" s="9">
        <f t="shared" si="147"/>
        <v>1.0000000000000002</v>
      </c>
      <c r="DT16" s="9">
        <f t="shared" ref="DT16:DU16" si="148">SUM(DT12:DT15)</f>
        <v>1.0000000000000002</v>
      </c>
      <c r="DU16" s="9">
        <f t="shared" si="148"/>
        <v>1</v>
      </c>
      <c r="DV16" s="9">
        <f t="shared" ref="DV16:DW16" si="149">SUM(DV12:DV15)</f>
        <v>1</v>
      </c>
      <c r="DW16" s="9">
        <f t="shared" si="149"/>
        <v>1</v>
      </c>
      <c r="DX16" s="9">
        <f t="shared" ref="DX16:DY16" si="150">SUM(DX12:DX15)</f>
        <v>0.99999999999999978</v>
      </c>
      <c r="DY16" s="9">
        <f t="shared" si="150"/>
        <v>1.0000000000000004</v>
      </c>
      <c r="DZ16" s="9">
        <f t="shared" ref="DZ16:EA16" si="151">SUM(DZ12:DZ15)</f>
        <v>1</v>
      </c>
      <c r="EA16" s="9">
        <f t="shared" si="151"/>
        <v>1</v>
      </c>
      <c r="EB16" s="9">
        <f t="shared" ref="EB16:EC16" si="152">SUM(EB12:EB15)</f>
        <v>0.93232142857142808</v>
      </c>
      <c r="EC16" s="9">
        <f t="shared" si="152"/>
        <v>0.99999999999999989</v>
      </c>
      <c r="ED16" s="9">
        <f t="shared" ref="ED16:EE16" si="153">SUM(ED12:ED15)</f>
        <v>1.0000000000000004</v>
      </c>
      <c r="EE16" s="9">
        <f t="shared" si="153"/>
        <v>0.99999999999999967</v>
      </c>
      <c r="EF16" s="9">
        <f t="shared" ref="EF16:EG16" si="154">SUM(EF12:EF15)</f>
        <v>1</v>
      </c>
      <c r="EG16" s="9">
        <f t="shared" si="154"/>
        <v>0.99999999999999989</v>
      </c>
      <c r="EH16" s="9"/>
      <c r="EI16" s="9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</row>
    <row r="17" spans="1:179" ht="15.75" hidden="1" customHeight="1">
      <c r="A17" s="55" t="s">
        <v>37</v>
      </c>
      <c r="B17" s="3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  <c r="BB17" s="56"/>
      <c r="BC17" s="56"/>
      <c r="BD17" s="56"/>
      <c r="BE17" s="56"/>
      <c r="BF17" s="56"/>
      <c r="BG17" s="56"/>
      <c r="BH17" s="56"/>
      <c r="BI17" s="56"/>
      <c r="BJ17" s="56"/>
      <c r="BK17" s="56"/>
      <c r="BL17" s="56"/>
      <c r="BM17" s="56"/>
      <c r="BN17" s="56"/>
      <c r="BO17" s="56"/>
      <c r="BP17" s="56"/>
      <c r="BQ17" s="56"/>
      <c r="BR17" s="56"/>
      <c r="BS17" s="56"/>
      <c r="BT17" s="56"/>
      <c r="BU17" s="56"/>
      <c r="BV17" s="56"/>
      <c r="BW17" s="56"/>
      <c r="BX17" s="56"/>
      <c r="BY17" s="56"/>
      <c r="BZ17" s="56"/>
      <c r="CA17" s="56"/>
      <c r="CB17" s="56"/>
      <c r="CC17" s="56"/>
      <c r="CD17" s="56"/>
      <c r="CE17" s="56"/>
      <c r="CF17" s="56"/>
      <c r="CG17" s="56"/>
      <c r="CH17" s="56"/>
      <c r="CI17" s="56"/>
      <c r="CJ17" s="56"/>
      <c r="CK17" s="56"/>
      <c r="CL17" s="56"/>
      <c r="CM17" s="56"/>
      <c r="CN17" s="56"/>
      <c r="CO17" s="56"/>
      <c r="CP17" s="56"/>
      <c r="CQ17" s="56"/>
      <c r="CR17" s="56"/>
      <c r="CS17" s="56"/>
      <c r="CT17" s="56"/>
      <c r="CU17" s="56"/>
      <c r="CV17" s="56"/>
      <c r="CW17" s="56"/>
      <c r="CX17" s="56"/>
      <c r="CY17" s="56"/>
      <c r="CZ17" s="56"/>
      <c r="DA17" s="56"/>
      <c r="DB17" s="56"/>
      <c r="DC17" s="56"/>
      <c r="DD17" s="56"/>
      <c r="DE17" s="56"/>
      <c r="DF17" s="56"/>
      <c r="DG17" s="56"/>
      <c r="DH17" s="56"/>
      <c r="DI17" s="56"/>
      <c r="DJ17" s="56"/>
      <c r="DK17" s="56"/>
      <c r="DL17" s="56"/>
      <c r="DM17" s="56"/>
      <c r="DN17" s="56"/>
      <c r="DO17" s="56"/>
      <c r="DP17" s="56"/>
      <c r="DQ17" s="56"/>
      <c r="DR17" s="56"/>
      <c r="DS17" s="56"/>
      <c r="DT17" s="56"/>
      <c r="DU17" s="56"/>
      <c r="DV17" s="56"/>
      <c r="DW17" s="56"/>
      <c r="DX17" s="56"/>
      <c r="DY17" s="56"/>
      <c r="DZ17" s="56"/>
      <c r="EA17" s="56"/>
      <c r="EB17" s="56"/>
      <c r="EC17" s="56"/>
      <c r="ED17" s="56"/>
      <c r="EE17" s="56"/>
      <c r="EF17" s="56"/>
      <c r="EG17" s="56"/>
      <c r="EH17" s="56"/>
      <c r="EI17" s="56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</row>
    <row r="18" spans="1:179" ht="15.75" hidden="1" customHeight="1">
      <c r="A18" s="502" t="s">
        <v>20</v>
      </c>
      <c r="B18" s="46" t="s">
        <v>16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</row>
    <row r="19" spans="1:179" ht="15.75" hidden="1" customHeight="1">
      <c r="A19" s="503"/>
      <c r="B19" s="46" t="s">
        <v>17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</row>
    <row r="20" spans="1:179" ht="15.75" hidden="1" customHeight="1">
      <c r="A20" s="503"/>
      <c r="B20" s="46" t="s">
        <v>18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</row>
    <row r="21" spans="1:179" ht="15.75" hidden="1" customHeight="1">
      <c r="A21" s="504"/>
      <c r="B21" s="46" t="s">
        <v>19</v>
      </c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</row>
    <row r="22" spans="1:179" ht="15.75" hidden="1" customHeight="1">
      <c r="A22" s="499" t="s">
        <v>21</v>
      </c>
      <c r="B22" s="53" t="s">
        <v>3</v>
      </c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</row>
    <row r="23" spans="1:179" ht="15.75" hidden="1" customHeight="1">
      <c r="A23" s="500"/>
      <c r="B23" s="53" t="s">
        <v>25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</row>
    <row r="24" spans="1:179" ht="15.75" hidden="1" customHeight="1">
      <c r="A24" s="500"/>
      <c r="B24" s="53" t="s">
        <v>13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</row>
    <row r="25" spans="1:179" ht="15.75" hidden="1" customHeight="1">
      <c r="A25" s="500"/>
      <c r="B25" s="53" t="s">
        <v>14</v>
      </c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</row>
    <row r="26" spans="1:179" ht="15.75" hidden="1" customHeight="1">
      <c r="A26" s="501"/>
      <c r="B26" s="53" t="s">
        <v>15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</row>
    <row r="27" spans="1:179" ht="15.75" hidden="1" customHeight="1">
      <c r="A27" s="496" t="s">
        <v>43</v>
      </c>
      <c r="B27" s="54" t="s">
        <v>3</v>
      </c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8"/>
      <c r="AL27" s="48"/>
      <c r="AM27" s="48"/>
      <c r="AN27" s="48"/>
      <c r="AO27" s="48"/>
      <c r="AP27" s="48"/>
      <c r="AQ27" s="48"/>
      <c r="AR27" s="48"/>
      <c r="AS27" s="48"/>
      <c r="AT27" s="48"/>
      <c r="AU27" s="48"/>
      <c r="AV27" s="48"/>
      <c r="AW27" s="48"/>
      <c r="AX27" s="48"/>
      <c r="AY27" s="48"/>
      <c r="AZ27" s="48"/>
      <c r="BA27" s="48"/>
      <c r="BB27" s="48"/>
      <c r="BC27" s="48"/>
      <c r="BD27" s="48"/>
      <c r="BE27" s="48"/>
      <c r="BF27" s="48"/>
      <c r="BG27" s="48"/>
      <c r="BH27" s="48"/>
      <c r="BI27" s="48"/>
      <c r="BJ27" s="48"/>
      <c r="BK27" s="48"/>
      <c r="BL27" s="48"/>
      <c r="BM27" s="48"/>
      <c r="BN27" s="48"/>
      <c r="BO27" s="48"/>
      <c r="BP27" s="48"/>
      <c r="BQ27" s="48"/>
      <c r="BR27" s="48"/>
      <c r="BS27" s="48"/>
      <c r="BT27" s="48"/>
      <c r="BU27" s="48"/>
      <c r="BV27" s="48"/>
      <c r="BW27" s="48"/>
      <c r="BX27" s="48"/>
      <c r="BY27" s="48"/>
      <c r="BZ27" s="48"/>
      <c r="CA27" s="48"/>
      <c r="CB27" s="48"/>
      <c r="CC27" s="48"/>
      <c r="CD27" s="48"/>
      <c r="CE27" s="48"/>
      <c r="CF27" s="48"/>
      <c r="CG27" s="48"/>
      <c r="CH27" s="48"/>
      <c r="CI27" s="48"/>
      <c r="CJ27" s="48"/>
      <c r="CK27" s="48"/>
      <c r="CL27" s="48"/>
      <c r="CM27" s="48"/>
      <c r="CN27" s="48"/>
      <c r="CO27" s="48"/>
      <c r="CP27" s="48"/>
      <c r="CQ27" s="48"/>
      <c r="CR27" s="48"/>
      <c r="CS27" s="48"/>
      <c r="CT27" s="48"/>
      <c r="CU27" s="48"/>
      <c r="CV27" s="48"/>
      <c r="CW27" s="48"/>
      <c r="CX27" s="48"/>
      <c r="CY27" s="48"/>
      <c r="CZ27" s="48"/>
      <c r="DA27" s="48"/>
      <c r="DB27" s="48"/>
      <c r="DC27" s="48"/>
      <c r="DD27" s="48"/>
      <c r="DE27" s="48"/>
      <c r="DF27" s="48"/>
      <c r="DG27" s="48"/>
      <c r="DH27" s="48"/>
      <c r="DI27" s="48"/>
      <c r="DJ27" s="48"/>
      <c r="DK27" s="48"/>
      <c r="DL27" s="48"/>
      <c r="DM27" s="48"/>
      <c r="DN27" s="48"/>
      <c r="DO27" s="48"/>
      <c r="DP27" s="48"/>
      <c r="DQ27" s="48"/>
      <c r="DR27" s="48"/>
      <c r="DS27" s="48"/>
      <c r="DT27" s="48"/>
      <c r="DU27" s="48"/>
      <c r="DV27" s="48"/>
      <c r="DW27" s="48"/>
      <c r="DX27" s="48"/>
      <c r="DY27" s="48"/>
      <c r="DZ27" s="48"/>
      <c r="EA27" s="48"/>
      <c r="EB27" s="48"/>
      <c r="EC27" s="48"/>
      <c r="ED27" s="48"/>
      <c r="EE27" s="48"/>
      <c r="EF27" s="48"/>
      <c r="EG27" s="48"/>
      <c r="EH27" s="48"/>
      <c r="EI27" s="48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</row>
    <row r="28" spans="1:179" ht="15.75" hidden="1" customHeight="1">
      <c r="A28" s="497"/>
      <c r="B28" s="54" t="s">
        <v>25</v>
      </c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48"/>
      <c r="AP28" s="48"/>
      <c r="AQ28" s="48"/>
      <c r="AR28" s="48"/>
      <c r="AS28" s="48"/>
      <c r="AT28" s="48"/>
      <c r="AU28" s="48"/>
      <c r="AV28" s="48"/>
      <c r="AW28" s="48"/>
      <c r="AX28" s="48"/>
      <c r="AY28" s="48"/>
      <c r="AZ28" s="48"/>
      <c r="BA28" s="48"/>
      <c r="BB28" s="48"/>
      <c r="BC28" s="48"/>
      <c r="BD28" s="48"/>
      <c r="BE28" s="48"/>
      <c r="BF28" s="48"/>
      <c r="BG28" s="48"/>
      <c r="BH28" s="48"/>
      <c r="BI28" s="48"/>
      <c r="BJ28" s="48"/>
      <c r="BK28" s="48"/>
      <c r="BL28" s="48"/>
      <c r="BM28" s="48"/>
      <c r="BN28" s="48"/>
      <c r="BO28" s="48"/>
      <c r="BP28" s="48"/>
      <c r="BQ28" s="48"/>
      <c r="BR28" s="48"/>
      <c r="BS28" s="48"/>
      <c r="BT28" s="48"/>
      <c r="BU28" s="48"/>
      <c r="BV28" s="48"/>
      <c r="BW28" s="48"/>
      <c r="BX28" s="48"/>
      <c r="BY28" s="48"/>
      <c r="BZ28" s="48"/>
      <c r="CA28" s="48"/>
      <c r="CB28" s="48"/>
      <c r="CC28" s="48"/>
      <c r="CD28" s="48"/>
      <c r="CE28" s="48"/>
      <c r="CF28" s="48"/>
      <c r="CG28" s="48"/>
      <c r="CH28" s="48"/>
      <c r="CI28" s="48"/>
      <c r="CJ28" s="48"/>
      <c r="CK28" s="48"/>
      <c r="CL28" s="48"/>
      <c r="CM28" s="48"/>
      <c r="CN28" s="48"/>
      <c r="CO28" s="48"/>
      <c r="CP28" s="48"/>
      <c r="CQ28" s="48"/>
      <c r="CR28" s="48"/>
      <c r="CS28" s="48"/>
      <c r="CT28" s="48"/>
      <c r="CU28" s="48"/>
      <c r="CV28" s="48"/>
      <c r="CW28" s="48"/>
      <c r="CX28" s="48"/>
      <c r="CY28" s="48"/>
      <c r="CZ28" s="48"/>
      <c r="DA28" s="48"/>
      <c r="DB28" s="48"/>
      <c r="DC28" s="48"/>
      <c r="DD28" s="48"/>
      <c r="DE28" s="48"/>
      <c r="DF28" s="48"/>
      <c r="DG28" s="48"/>
      <c r="DH28" s="48"/>
      <c r="DI28" s="48"/>
      <c r="DJ28" s="48"/>
      <c r="DK28" s="48"/>
      <c r="DL28" s="48"/>
      <c r="DM28" s="48"/>
      <c r="DN28" s="48"/>
      <c r="DO28" s="48"/>
      <c r="DP28" s="48"/>
      <c r="DQ28" s="48"/>
      <c r="DR28" s="48"/>
      <c r="DS28" s="48"/>
      <c r="DT28" s="48"/>
      <c r="DU28" s="48"/>
      <c r="DV28" s="48"/>
      <c r="DW28" s="48"/>
      <c r="DX28" s="48"/>
      <c r="DY28" s="48"/>
      <c r="DZ28" s="48"/>
      <c r="EA28" s="48"/>
      <c r="EB28" s="48"/>
      <c r="EC28" s="48"/>
      <c r="ED28" s="48"/>
      <c r="EE28" s="48"/>
      <c r="EF28" s="48"/>
      <c r="EG28" s="48"/>
      <c r="EH28" s="48"/>
      <c r="EI28" s="4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</row>
    <row r="29" spans="1:179" ht="15.75" hidden="1" customHeight="1">
      <c r="A29" s="497"/>
      <c r="B29" s="54" t="s">
        <v>13</v>
      </c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  <c r="AQ29" s="48"/>
      <c r="AR29" s="48"/>
      <c r="AS29" s="48"/>
      <c r="AT29" s="48"/>
      <c r="AU29" s="48"/>
      <c r="AV29" s="48"/>
      <c r="AW29" s="48"/>
      <c r="AX29" s="48"/>
      <c r="AY29" s="48"/>
      <c r="AZ29" s="48"/>
      <c r="BA29" s="48"/>
      <c r="BB29" s="48"/>
      <c r="BC29" s="48"/>
      <c r="BD29" s="48"/>
      <c r="BE29" s="48"/>
      <c r="BF29" s="48"/>
      <c r="BG29" s="48"/>
      <c r="BH29" s="48"/>
      <c r="BI29" s="48"/>
      <c r="BJ29" s="48"/>
      <c r="BK29" s="48"/>
      <c r="BL29" s="48"/>
      <c r="BM29" s="48"/>
      <c r="BN29" s="48"/>
      <c r="BO29" s="48"/>
      <c r="BP29" s="48"/>
      <c r="BQ29" s="48"/>
      <c r="BR29" s="48"/>
      <c r="BS29" s="48"/>
      <c r="BT29" s="48"/>
      <c r="BU29" s="48"/>
      <c r="BV29" s="48"/>
      <c r="BW29" s="48"/>
      <c r="BX29" s="48"/>
      <c r="BY29" s="48"/>
      <c r="BZ29" s="48"/>
      <c r="CA29" s="48"/>
      <c r="CB29" s="48"/>
      <c r="CC29" s="48"/>
      <c r="CD29" s="48"/>
      <c r="CE29" s="48"/>
      <c r="CF29" s="48"/>
      <c r="CG29" s="48"/>
      <c r="CH29" s="48"/>
      <c r="CI29" s="48"/>
      <c r="CJ29" s="48"/>
      <c r="CK29" s="48"/>
      <c r="CL29" s="48"/>
      <c r="CM29" s="48"/>
      <c r="CN29" s="48"/>
      <c r="CO29" s="48"/>
      <c r="CP29" s="48"/>
      <c r="CQ29" s="48"/>
      <c r="CR29" s="48"/>
      <c r="CS29" s="48"/>
      <c r="CT29" s="48"/>
      <c r="CU29" s="48"/>
      <c r="CV29" s="48"/>
      <c r="CW29" s="48"/>
      <c r="CX29" s="48"/>
      <c r="CY29" s="48"/>
      <c r="CZ29" s="48"/>
      <c r="DA29" s="48"/>
      <c r="DB29" s="48"/>
      <c r="DC29" s="48"/>
      <c r="DD29" s="48"/>
      <c r="DE29" s="48"/>
      <c r="DF29" s="48"/>
      <c r="DG29" s="48"/>
      <c r="DH29" s="48"/>
      <c r="DI29" s="48"/>
      <c r="DJ29" s="48"/>
      <c r="DK29" s="48"/>
      <c r="DL29" s="48"/>
      <c r="DM29" s="48"/>
      <c r="DN29" s="48"/>
      <c r="DO29" s="48"/>
      <c r="DP29" s="48"/>
      <c r="DQ29" s="48"/>
      <c r="DR29" s="48"/>
      <c r="DS29" s="48"/>
      <c r="DT29" s="48"/>
      <c r="DU29" s="48"/>
      <c r="DV29" s="48"/>
      <c r="DW29" s="48"/>
      <c r="DX29" s="48"/>
      <c r="DY29" s="48"/>
      <c r="DZ29" s="48"/>
      <c r="EA29" s="48"/>
      <c r="EB29" s="48"/>
      <c r="EC29" s="48"/>
      <c r="ED29" s="48"/>
      <c r="EE29" s="48"/>
      <c r="EF29" s="48"/>
      <c r="EG29" s="48"/>
      <c r="EH29" s="48"/>
      <c r="EI29" s="48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</row>
    <row r="30" spans="1:179" ht="15.75" hidden="1" customHeight="1">
      <c r="A30" s="497"/>
      <c r="B30" s="54" t="s">
        <v>14</v>
      </c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8"/>
      <c r="AL30" s="48"/>
      <c r="AM30" s="48"/>
      <c r="AN30" s="48"/>
      <c r="AO30" s="48"/>
      <c r="AP30" s="48"/>
      <c r="AQ30" s="48"/>
      <c r="AR30" s="48"/>
      <c r="AS30" s="48"/>
      <c r="AT30" s="48"/>
      <c r="AU30" s="48"/>
      <c r="AV30" s="48"/>
      <c r="AW30" s="48"/>
      <c r="AX30" s="48"/>
      <c r="AY30" s="48"/>
      <c r="AZ30" s="48"/>
      <c r="BA30" s="48"/>
      <c r="BB30" s="48"/>
      <c r="BC30" s="48"/>
      <c r="BD30" s="48"/>
      <c r="BE30" s="48"/>
      <c r="BF30" s="48"/>
      <c r="BG30" s="48"/>
      <c r="BH30" s="48"/>
      <c r="BI30" s="48"/>
      <c r="BJ30" s="48"/>
      <c r="BK30" s="48"/>
      <c r="BL30" s="48"/>
      <c r="BM30" s="48"/>
      <c r="BN30" s="48"/>
      <c r="BO30" s="48"/>
      <c r="BP30" s="48"/>
      <c r="BQ30" s="48"/>
      <c r="BR30" s="48"/>
      <c r="BS30" s="48"/>
      <c r="BT30" s="48"/>
      <c r="BU30" s="48"/>
      <c r="BV30" s="48"/>
      <c r="BW30" s="48"/>
      <c r="BX30" s="48"/>
      <c r="BY30" s="48"/>
      <c r="BZ30" s="48"/>
      <c r="CA30" s="48"/>
      <c r="CB30" s="48"/>
      <c r="CC30" s="48"/>
      <c r="CD30" s="48"/>
      <c r="CE30" s="48"/>
      <c r="CF30" s="48"/>
      <c r="CG30" s="48"/>
      <c r="CH30" s="48"/>
      <c r="CI30" s="48"/>
      <c r="CJ30" s="48"/>
      <c r="CK30" s="48"/>
      <c r="CL30" s="48"/>
      <c r="CM30" s="48"/>
      <c r="CN30" s="48"/>
      <c r="CO30" s="48"/>
      <c r="CP30" s="48"/>
      <c r="CQ30" s="48"/>
      <c r="CR30" s="48"/>
      <c r="CS30" s="48"/>
      <c r="CT30" s="48"/>
      <c r="CU30" s="48"/>
      <c r="CV30" s="48"/>
      <c r="CW30" s="48"/>
      <c r="CX30" s="48"/>
      <c r="CY30" s="48"/>
      <c r="CZ30" s="48"/>
      <c r="DA30" s="48"/>
      <c r="DB30" s="48"/>
      <c r="DC30" s="48"/>
      <c r="DD30" s="48"/>
      <c r="DE30" s="48"/>
      <c r="DF30" s="48"/>
      <c r="DG30" s="48"/>
      <c r="DH30" s="48"/>
      <c r="DI30" s="48"/>
      <c r="DJ30" s="48"/>
      <c r="DK30" s="48"/>
      <c r="DL30" s="48"/>
      <c r="DM30" s="48"/>
      <c r="DN30" s="48"/>
      <c r="DO30" s="48"/>
      <c r="DP30" s="48"/>
      <c r="DQ30" s="48"/>
      <c r="DR30" s="48"/>
      <c r="DS30" s="48"/>
      <c r="DT30" s="48"/>
      <c r="DU30" s="48"/>
      <c r="DV30" s="48"/>
      <c r="DW30" s="48"/>
      <c r="DX30" s="48"/>
      <c r="DY30" s="48"/>
      <c r="DZ30" s="48"/>
      <c r="EA30" s="48"/>
      <c r="EB30" s="48"/>
      <c r="EC30" s="48"/>
      <c r="ED30" s="48"/>
      <c r="EE30" s="48"/>
      <c r="EF30" s="48"/>
      <c r="EG30" s="48"/>
      <c r="EH30" s="48"/>
      <c r="EI30" s="48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</row>
    <row r="31" spans="1:179" ht="15.75" hidden="1" customHeight="1">
      <c r="A31" s="498"/>
      <c r="B31" s="54" t="s">
        <v>15</v>
      </c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48"/>
      <c r="AL31" s="48"/>
      <c r="AM31" s="48"/>
      <c r="AN31" s="48"/>
      <c r="AO31" s="48"/>
      <c r="AP31" s="48"/>
      <c r="AQ31" s="48"/>
      <c r="AR31" s="48"/>
      <c r="AS31" s="48"/>
      <c r="AT31" s="48"/>
      <c r="AU31" s="48"/>
      <c r="AV31" s="48"/>
      <c r="AW31" s="48"/>
      <c r="AX31" s="48"/>
      <c r="AY31" s="48"/>
      <c r="AZ31" s="48"/>
      <c r="BA31" s="48"/>
      <c r="BB31" s="48"/>
      <c r="BC31" s="48"/>
      <c r="BD31" s="48"/>
      <c r="BE31" s="48"/>
      <c r="BF31" s="48"/>
      <c r="BG31" s="48"/>
      <c r="BH31" s="48"/>
      <c r="BI31" s="48"/>
      <c r="BJ31" s="48"/>
      <c r="BK31" s="48"/>
      <c r="BL31" s="48"/>
      <c r="BM31" s="48"/>
      <c r="BN31" s="48"/>
      <c r="BO31" s="48"/>
      <c r="BP31" s="48"/>
      <c r="BQ31" s="48"/>
      <c r="BR31" s="48"/>
      <c r="BS31" s="48"/>
      <c r="BT31" s="48"/>
      <c r="BU31" s="48"/>
      <c r="BV31" s="48"/>
      <c r="BW31" s="48"/>
      <c r="BX31" s="48"/>
      <c r="BY31" s="48"/>
      <c r="BZ31" s="48"/>
      <c r="CA31" s="48"/>
      <c r="CB31" s="48"/>
      <c r="CC31" s="48"/>
      <c r="CD31" s="48"/>
      <c r="CE31" s="48"/>
      <c r="CF31" s="48"/>
      <c r="CG31" s="48"/>
      <c r="CH31" s="48"/>
      <c r="CI31" s="48"/>
      <c r="CJ31" s="48"/>
      <c r="CK31" s="48"/>
      <c r="CL31" s="48"/>
      <c r="CM31" s="48"/>
      <c r="CN31" s="48"/>
      <c r="CO31" s="48"/>
      <c r="CP31" s="48"/>
      <c r="CQ31" s="48"/>
      <c r="CR31" s="48"/>
      <c r="CS31" s="48"/>
      <c r="CT31" s="48"/>
      <c r="CU31" s="48"/>
      <c r="CV31" s="48"/>
      <c r="CW31" s="48"/>
      <c r="CX31" s="48"/>
      <c r="CY31" s="48"/>
      <c r="CZ31" s="48"/>
      <c r="DA31" s="48"/>
      <c r="DB31" s="48"/>
      <c r="DC31" s="48"/>
      <c r="DD31" s="48"/>
      <c r="DE31" s="48"/>
      <c r="DF31" s="48"/>
      <c r="DG31" s="48"/>
      <c r="DH31" s="48"/>
      <c r="DI31" s="48"/>
      <c r="DJ31" s="48"/>
      <c r="DK31" s="48"/>
      <c r="DL31" s="48"/>
      <c r="DM31" s="48"/>
      <c r="DN31" s="48"/>
      <c r="DO31" s="48"/>
      <c r="DP31" s="48"/>
      <c r="DQ31" s="48"/>
      <c r="DR31" s="48"/>
      <c r="DS31" s="48"/>
      <c r="DT31" s="48"/>
      <c r="DU31" s="48"/>
      <c r="DV31" s="48"/>
      <c r="DW31" s="48"/>
      <c r="DX31" s="48"/>
      <c r="DY31" s="48"/>
      <c r="DZ31" s="48"/>
      <c r="EA31" s="48"/>
      <c r="EB31" s="48"/>
      <c r="EC31" s="48"/>
      <c r="ED31" s="48"/>
      <c r="EE31" s="48"/>
      <c r="EF31" s="48"/>
      <c r="EG31" s="48"/>
      <c r="EH31" s="48"/>
      <c r="EI31" s="48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</row>
    <row r="32" spans="1:179" ht="15.75" customHeight="1">
      <c r="A32" s="10" t="s">
        <v>38</v>
      </c>
      <c r="B32" s="20"/>
      <c r="C32" s="32" t="s">
        <v>229</v>
      </c>
      <c r="D32" s="32" t="s">
        <v>178</v>
      </c>
      <c r="E32" s="32" t="s">
        <v>179</v>
      </c>
      <c r="F32" s="32" t="s">
        <v>180</v>
      </c>
      <c r="G32" s="32" t="s">
        <v>181</v>
      </c>
      <c r="H32" s="32" t="s">
        <v>182</v>
      </c>
      <c r="I32" s="32" t="s">
        <v>183</v>
      </c>
      <c r="J32" s="32" t="s">
        <v>184</v>
      </c>
      <c r="K32" s="32" t="s">
        <v>185</v>
      </c>
      <c r="L32" s="32" t="s">
        <v>186</v>
      </c>
      <c r="M32" s="32" t="s">
        <v>187</v>
      </c>
      <c r="N32" s="32" t="s">
        <v>188</v>
      </c>
      <c r="O32" s="32" t="s">
        <v>237</v>
      </c>
      <c r="P32" s="32" t="s">
        <v>246</v>
      </c>
      <c r="Q32" s="32" t="s">
        <v>247</v>
      </c>
      <c r="R32" s="32" t="s">
        <v>248</v>
      </c>
      <c r="S32" s="32" t="s">
        <v>249</v>
      </c>
      <c r="T32" s="32" t="s">
        <v>189</v>
      </c>
      <c r="U32" s="32" t="s">
        <v>190</v>
      </c>
      <c r="V32" s="32" t="s">
        <v>191</v>
      </c>
      <c r="W32" s="32" t="s">
        <v>192</v>
      </c>
      <c r="X32" s="32" t="s">
        <v>193</v>
      </c>
      <c r="Y32" s="32" t="s">
        <v>194</v>
      </c>
      <c r="Z32" s="32" t="s">
        <v>111</v>
      </c>
      <c r="AA32" s="32" t="s">
        <v>112</v>
      </c>
      <c r="AB32" s="32" t="s">
        <v>113</v>
      </c>
      <c r="AC32" s="32" t="s">
        <v>114</v>
      </c>
      <c r="AD32" s="32" t="s">
        <v>195</v>
      </c>
      <c r="AE32" s="32" t="s">
        <v>196</v>
      </c>
      <c r="AF32" s="32" t="s">
        <v>197</v>
      </c>
      <c r="AG32" s="32" t="s">
        <v>198</v>
      </c>
      <c r="AH32" s="32" t="s">
        <v>199</v>
      </c>
      <c r="AI32" s="32" t="s">
        <v>200</v>
      </c>
      <c r="AJ32" s="32" t="s">
        <v>201</v>
      </c>
      <c r="AK32" s="32" t="s">
        <v>202</v>
      </c>
      <c r="AL32" s="32" t="s">
        <v>203</v>
      </c>
      <c r="AM32" s="32" t="s">
        <v>204</v>
      </c>
      <c r="AN32" s="32" t="s">
        <v>205</v>
      </c>
      <c r="AO32" s="32" t="s">
        <v>206</v>
      </c>
      <c r="AP32" s="32" t="s">
        <v>207</v>
      </c>
      <c r="AQ32" s="32" t="s">
        <v>208</v>
      </c>
      <c r="AR32" s="32" t="s">
        <v>209</v>
      </c>
      <c r="AS32" s="32" t="s">
        <v>210</v>
      </c>
      <c r="AT32" s="32" t="s">
        <v>211</v>
      </c>
      <c r="AU32" s="32" t="s">
        <v>212</v>
      </c>
      <c r="AV32" s="32" t="s">
        <v>213</v>
      </c>
      <c r="AW32" s="32"/>
      <c r="AX32" s="32"/>
      <c r="AY32" s="32"/>
      <c r="AZ32" s="32"/>
      <c r="BA32" s="32"/>
      <c r="BB32" s="32"/>
      <c r="BC32" s="32"/>
      <c r="BD32" s="32"/>
      <c r="BE32" s="32"/>
      <c r="BF32" s="32"/>
      <c r="BG32" s="32"/>
      <c r="BH32" s="32"/>
      <c r="BI32" s="32"/>
      <c r="BJ32" s="32"/>
      <c r="BK32" s="32"/>
      <c r="BL32" s="32"/>
      <c r="BM32" s="32"/>
      <c r="BN32" s="32"/>
      <c r="BO32" s="32"/>
      <c r="BP32" s="32"/>
      <c r="BQ32" s="32"/>
      <c r="BR32" s="32"/>
      <c r="BS32" s="32"/>
      <c r="BT32" s="32"/>
      <c r="BU32" s="32"/>
      <c r="BV32" s="32"/>
      <c r="BW32" s="32"/>
      <c r="BX32" s="32"/>
      <c r="BY32" s="32"/>
      <c r="BZ32" s="32"/>
      <c r="CA32" s="32"/>
      <c r="CB32" s="32"/>
      <c r="CC32" s="32"/>
      <c r="CD32" s="32"/>
      <c r="CE32" s="32"/>
      <c r="CF32" s="32"/>
      <c r="CG32" s="32"/>
      <c r="CH32" s="32"/>
      <c r="CI32" s="32"/>
      <c r="CJ32" s="32"/>
      <c r="CK32" s="32"/>
      <c r="CL32" s="32"/>
      <c r="CM32" s="32"/>
      <c r="CN32" s="32"/>
      <c r="CO32" s="32"/>
      <c r="CP32" s="32"/>
      <c r="CQ32" s="32"/>
      <c r="CR32" s="32"/>
      <c r="CS32" s="32"/>
      <c r="CT32" s="32"/>
      <c r="CU32" s="32"/>
      <c r="CV32" s="32"/>
      <c r="CW32" s="32"/>
      <c r="CX32" s="32"/>
      <c r="CY32" s="32"/>
      <c r="CZ32" s="32"/>
      <c r="DA32" s="32"/>
      <c r="DB32" s="32"/>
      <c r="DC32" s="32"/>
      <c r="DD32" s="32"/>
      <c r="DE32" s="32"/>
      <c r="DF32" s="32"/>
      <c r="DG32" s="32"/>
      <c r="DH32" s="32"/>
      <c r="DI32" s="32"/>
      <c r="DJ32" s="32"/>
      <c r="DK32" s="32"/>
      <c r="DL32" s="32"/>
      <c r="DM32" s="32"/>
      <c r="DN32" s="32"/>
      <c r="DO32" s="32"/>
      <c r="DP32" s="32"/>
      <c r="DQ32" s="32"/>
      <c r="DR32" s="32"/>
      <c r="DS32" s="32"/>
      <c r="DT32" s="32"/>
      <c r="DU32" s="32"/>
      <c r="DV32" s="32"/>
      <c r="DW32" s="32"/>
      <c r="DX32" s="32"/>
      <c r="DY32" s="32"/>
      <c r="DZ32" s="32"/>
      <c r="EA32" s="32"/>
      <c r="EB32" s="32"/>
      <c r="EC32" s="32"/>
      <c r="ED32" s="32"/>
      <c r="EE32" s="32"/>
      <c r="EF32" s="32"/>
      <c r="EG32" s="32"/>
      <c r="EH32" s="32" t="s">
        <v>229</v>
      </c>
      <c r="EI32" s="32" t="s">
        <v>119</v>
      </c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</row>
    <row r="33" spans="1:179" ht="15.75" customHeight="1">
      <c r="A33" s="502" t="s">
        <v>20</v>
      </c>
      <c r="B33" s="51" t="s">
        <v>84</v>
      </c>
      <c r="C33" s="4" t="e">
        <v>#DIV/0!</v>
      </c>
      <c r="D33" s="161">
        <v>0.96428571428571397</v>
      </c>
      <c r="E33" s="161">
        <v>0.21428571428571427</v>
      </c>
      <c r="F33" s="161">
        <v>0.19047619047619047</v>
      </c>
      <c r="G33" s="160">
        <v>0.92065476190476203</v>
      </c>
      <c r="H33" s="160">
        <v>0.77779761904285705</v>
      </c>
      <c r="I33" s="160">
        <v>0.94345238095238104</v>
      </c>
      <c r="J33" s="160">
        <v>0.93351190476190504</v>
      </c>
      <c r="K33" s="160">
        <v>0.99404761904761896</v>
      </c>
      <c r="L33" s="160">
        <v>0.77184523809523808</v>
      </c>
      <c r="M33" s="160">
        <v>0.98809523809523825</v>
      </c>
      <c r="N33" s="160">
        <v>0.87154761905714284</v>
      </c>
      <c r="O33" s="160">
        <v>0.96625000000000005</v>
      </c>
      <c r="P33" s="160">
        <v>0.63589285714285715</v>
      </c>
      <c r="Q33" s="160">
        <v>0.94345238095238104</v>
      </c>
      <c r="R33" s="160">
        <v>0.87749999999999995</v>
      </c>
      <c r="S33" s="160">
        <v>0.92261904761904756</v>
      </c>
      <c r="T33" s="160">
        <v>0.72964285714285704</v>
      </c>
      <c r="U33" s="160">
        <v>0.92708333333333326</v>
      </c>
      <c r="V33" s="160">
        <v>0.89654761904761893</v>
      </c>
      <c r="W33" s="160">
        <v>0.83732142857142899</v>
      </c>
      <c r="X33" s="160">
        <v>0.27976190476190499</v>
      </c>
      <c r="Y33" s="160">
        <v>0.32738095238095238</v>
      </c>
      <c r="Z33" s="160">
        <v>0.87250000000000005</v>
      </c>
      <c r="AA33" s="160">
        <v>0.98809523809523803</v>
      </c>
      <c r="AB33" s="160">
        <v>0.78273809523809523</v>
      </c>
      <c r="AC33" s="160">
        <v>0.96130952380952395</v>
      </c>
      <c r="AD33" s="160">
        <v>0.211309523809524</v>
      </c>
      <c r="AE33" s="160">
        <v>0.63392857142857151</v>
      </c>
      <c r="AF33" s="160">
        <v>0.89386904761904795</v>
      </c>
      <c r="AG33" s="160">
        <v>0.86904761904761896</v>
      </c>
      <c r="AH33" s="160">
        <v>0.89434523809523814</v>
      </c>
      <c r="AI33" s="160">
        <v>0.98809523809523803</v>
      </c>
      <c r="AJ33" s="160">
        <v>0.82636904761904795</v>
      </c>
      <c r="AK33" s="160">
        <v>0.88988095238095244</v>
      </c>
      <c r="AL33" s="160">
        <v>0.884940476190476</v>
      </c>
      <c r="AM33" s="160">
        <v>0.57142857142857095</v>
      </c>
      <c r="AN33" s="160">
        <v>0.9732142857142857</v>
      </c>
      <c r="AO33" s="160">
        <v>0.91023809523809496</v>
      </c>
      <c r="AP33" s="160">
        <v>0.99404761904761896</v>
      </c>
      <c r="AQ33" s="160">
        <v>0.8968452380952382</v>
      </c>
      <c r="AR33" s="160">
        <v>0.860119047619048</v>
      </c>
      <c r="AS33" s="160">
        <v>0.95535714285714302</v>
      </c>
      <c r="AT33" s="349"/>
      <c r="AU33" s="349"/>
      <c r="AV33" s="349"/>
      <c r="AW33" s="349"/>
      <c r="AX33" s="349"/>
      <c r="AY33" s="349"/>
      <c r="AZ33" s="349"/>
      <c r="BA33" s="349"/>
      <c r="BB33" s="349"/>
      <c r="BC33" s="349"/>
      <c r="BD33" s="349"/>
      <c r="BE33" s="349"/>
      <c r="BF33" s="349"/>
      <c r="BG33" s="349"/>
      <c r="BH33" s="349"/>
      <c r="BI33" s="349"/>
      <c r="BJ33" s="349"/>
      <c r="BK33" s="349"/>
      <c r="BL33" s="349"/>
      <c r="BM33" s="349"/>
      <c r="BN33" s="349"/>
      <c r="BO33" s="349"/>
      <c r="BP33" s="349"/>
      <c r="BQ33" s="349"/>
      <c r="BR33" s="349"/>
      <c r="BS33" s="349"/>
      <c r="BT33" s="349"/>
      <c r="BU33" s="349"/>
      <c r="BV33" s="349"/>
      <c r="BW33" s="349"/>
      <c r="BX33" s="349"/>
      <c r="BY33" s="349"/>
      <c r="BZ33" s="349"/>
      <c r="CA33" s="349"/>
      <c r="CB33" s="349"/>
      <c r="CC33" s="349"/>
      <c r="CD33" s="349"/>
      <c r="CE33" s="349"/>
      <c r="CF33" s="349"/>
      <c r="CG33" s="349"/>
      <c r="CH33" s="349"/>
      <c r="CI33" s="349"/>
      <c r="CJ33" s="349"/>
      <c r="CK33" s="349"/>
      <c r="CL33" s="349"/>
      <c r="CM33" s="349"/>
      <c r="CN33" s="349"/>
      <c r="CO33" s="349"/>
      <c r="CP33" s="349"/>
      <c r="CQ33" s="349"/>
      <c r="CR33" s="349"/>
      <c r="CS33" s="349"/>
      <c r="CT33" s="349"/>
      <c r="CU33" s="349"/>
      <c r="CV33" s="349"/>
      <c r="CW33" s="349"/>
      <c r="CX33" s="349"/>
      <c r="CY33" s="349"/>
      <c r="CZ33" s="349"/>
      <c r="DA33" s="349"/>
      <c r="DB33" s="349"/>
      <c r="DC33" s="349"/>
      <c r="DD33" s="349"/>
      <c r="DE33" s="349"/>
      <c r="DF33" s="349"/>
      <c r="DG33" s="349"/>
      <c r="DH33" s="349"/>
      <c r="DI33" s="349"/>
      <c r="DJ33" s="349"/>
      <c r="DK33" s="349"/>
      <c r="DL33" s="349"/>
      <c r="DM33" s="349"/>
      <c r="DN33" s="349"/>
      <c r="DO33" s="349"/>
      <c r="DP33" s="349"/>
      <c r="DQ33" s="349"/>
      <c r="DR33" s="349"/>
      <c r="DS33" s="349"/>
      <c r="DT33" s="349"/>
      <c r="DU33" s="349"/>
      <c r="DV33" s="349"/>
      <c r="DW33" s="349"/>
      <c r="DX33" s="349"/>
      <c r="DY33" s="349"/>
      <c r="DZ33" s="349"/>
      <c r="EA33" s="349"/>
      <c r="EB33" s="349"/>
      <c r="EC33" s="349"/>
      <c r="ED33" s="349"/>
      <c r="EE33" s="349"/>
      <c r="EF33" s="349"/>
      <c r="EG33" s="349"/>
      <c r="EH33" s="4"/>
      <c r="EI33" s="4">
        <v>0.85</v>
      </c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</row>
    <row r="34" spans="1:179" ht="15.75" customHeight="1">
      <c r="A34" s="503"/>
      <c r="B34" s="51" t="s">
        <v>141</v>
      </c>
      <c r="C34" s="4" t="e">
        <v>#DIV/0!</v>
      </c>
      <c r="D34" s="161">
        <v>0.43820987654320998</v>
      </c>
      <c r="E34" s="161">
        <v>0.11388888888888887</v>
      </c>
      <c r="F34" s="161">
        <v>0</v>
      </c>
      <c r="G34" s="161">
        <v>9.0127367944656395E-2</v>
      </c>
      <c r="H34" s="161">
        <v>0.23460103955714287</v>
      </c>
      <c r="I34" s="161">
        <v>0.43982799569263742</v>
      </c>
      <c r="J34" s="161">
        <v>0.45463240451444198</v>
      </c>
      <c r="K34" s="161">
        <v>0.43425149700598797</v>
      </c>
      <c r="L34" s="161">
        <v>0.52194570528155748</v>
      </c>
      <c r="M34" s="161">
        <v>0.48593073593073599</v>
      </c>
      <c r="N34" s="161">
        <v>0.49319989424285715</v>
      </c>
      <c r="O34" s="161">
        <v>0.44784596557272155</v>
      </c>
      <c r="P34" s="161">
        <v>0.21098942244687824</v>
      </c>
      <c r="Q34" s="161">
        <v>0.41640378548895901</v>
      </c>
      <c r="R34" s="161">
        <v>0.25790259123592502</v>
      </c>
      <c r="S34" s="161">
        <v>0.45677419354838711</v>
      </c>
      <c r="T34" s="161">
        <v>0.49608418991678899</v>
      </c>
      <c r="U34" s="161">
        <v>0.40449438202247195</v>
      </c>
      <c r="V34" s="161">
        <v>0.52649050590890978</v>
      </c>
      <c r="W34" s="161">
        <v>0.46349612568422499</v>
      </c>
      <c r="X34" s="161">
        <v>0</v>
      </c>
      <c r="Y34" s="161">
        <v>0.6689090909090909</v>
      </c>
      <c r="Z34" s="161">
        <v>0.45640605812525598</v>
      </c>
      <c r="AA34" s="161">
        <v>0.52234939759036103</v>
      </c>
      <c r="AB34" s="160">
        <v>0.47452471482889741</v>
      </c>
      <c r="AC34" s="160">
        <v>0.48291021671826601</v>
      </c>
      <c r="AD34" s="160">
        <v>0.42253521126760601</v>
      </c>
      <c r="AE34" s="160">
        <v>0.20938967136150236</v>
      </c>
      <c r="AF34" s="160">
        <v>0.41952453885596303</v>
      </c>
      <c r="AG34" s="160">
        <v>0.465753424657534</v>
      </c>
      <c r="AH34" s="160">
        <v>0.44259567387687193</v>
      </c>
      <c r="AI34" s="160">
        <v>0.51204819277108404</v>
      </c>
      <c r="AJ34" s="160">
        <v>0.34430598573795301</v>
      </c>
      <c r="AK34" s="160">
        <v>0.47036789297658854</v>
      </c>
      <c r="AL34" s="160">
        <v>0.45066254119862798</v>
      </c>
      <c r="AM34" s="160">
        <v>0</v>
      </c>
      <c r="AN34" s="160">
        <v>0.53529051987767584</v>
      </c>
      <c r="AO34" s="160">
        <v>0.379937222076903</v>
      </c>
      <c r="AP34" s="160">
        <v>0.336407185628742</v>
      </c>
      <c r="AQ34" s="160">
        <v>0.5220680958385876</v>
      </c>
      <c r="AR34" s="160">
        <v>0.42906574394463698</v>
      </c>
      <c r="AS34" s="160">
        <v>0.51214953271027996</v>
      </c>
      <c r="AT34" s="349"/>
      <c r="AU34" s="349"/>
      <c r="AV34" s="349"/>
      <c r="AW34" s="349"/>
      <c r="AX34" s="349"/>
      <c r="AY34" s="349"/>
      <c r="AZ34" s="349"/>
      <c r="BA34" s="349"/>
      <c r="BB34" s="349"/>
      <c r="BC34" s="349"/>
      <c r="BD34" s="349"/>
      <c r="BE34" s="349"/>
      <c r="BF34" s="349"/>
      <c r="BG34" s="349"/>
      <c r="BH34" s="349"/>
      <c r="BI34" s="349"/>
      <c r="BJ34" s="349"/>
      <c r="BK34" s="349"/>
      <c r="BL34" s="349"/>
      <c r="BM34" s="349"/>
      <c r="BN34" s="349"/>
      <c r="BO34" s="349"/>
      <c r="BP34" s="349"/>
      <c r="BQ34" s="349"/>
      <c r="BR34" s="349"/>
      <c r="BS34" s="349"/>
      <c r="BT34" s="349"/>
      <c r="BU34" s="349"/>
      <c r="BV34" s="349"/>
      <c r="BW34" s="349"/>
      <c r="BX34" s="349"/>
      <c r="BY34" s="349"/>
      <c r="BZ34" s="349"/>
      <c r="CA34" s="349"/>
      <c r="CB34" s="349"/>
      <c r="CC34" s="349"/>
      <c r="CD34" s="349"/>
      <c r="CE34" s="349"/>
      <c r="CF34" s="349"/>
      <c r="CG34" s="349"/>
      <c r="CH34" s="349"/>
      <c r="CI34" s="349"/>
      <c r="CJ34" s="349"/>
      <c r="CK34" s="349"/>
      <c r="CL34" s="349"/>
      <c r="CM34" s="349"/>
      <c r="CN34" s="349"/>
      <c r="CO34" s="349"/>
      <c r="CP34" s="349"/>
      <c r="CQ34" s="349"/>
      <c r="CR34" s="349"/>
      <c r="CS34" s="349"/>
      <c r="CT34" s="349"/>
      <c r="CU34" s="349"/>
      <c r="CV34" s="349"/>
      <c r="CW34" s="349"/>
      <c r="CX34" s="349"/>
      <c r="CY34" s="349"/>
      <c r="CZ34" s="349"/>
      <c r="DA34" s="349"/>
      <c r="DB34" s="349"/>
      <c r="DC34" s="349"/>
      <c r="DD34" s="349"/>
      <c r="DE34" s="349"/>
      <c r="DF34" s="349"/>
      <c r="DG34" s="349"/>
      <c r="DH34" s="349"/>
      <c r="DI34" s="349"/>
      <c r="DJ34" s="349"/>
      <c r="DK34" s="349"/>
      <c r="DL34" s="349"/>
      <c r="DM34" s="349"/>
      <c r="DN34" s="349"/>
      <c r="DO34" s="349"/>
      <c r="DP34" s="349"/>
      <c r="DQ34" s="349"/>
      <c r="DR34" s="349"/>
      <c r="DS34" s="349"/>
      <c r="DT34" s="349"/>
      <c r="DU34" s="349"/>
      <c r="DV34" s="349"/>
      <c r="DW34" s="349"/>
      <c r="DX34" s="349"/>
      <c r="DY34" s="349"/>
      <c r="DZ34" s="349"/>
      <c r="EA34" s="349"/>
      <c r="EB34" s="349"/>
      <c r="EC34" s="349"/>
      <c r="ED34" s="349"/>
      <c r="EE34" s="349"/>
      <c r="EF34" s="349"/>
      <c r="EG34" s="349"/>
      <c r="EH34" s="4"/>
      <c r="EI34" s="3">
        <v>0.5</v>
      </c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</row>
    <row r="35" spans="1:179" ht="15.75" customHeight="1">
      <c r="A35" s="503"/>
      <c r="B35" s="51" t="s">
        <v>18</v>
      </c>
      <c r="C35" s="47" t="e">
        <v>#DIV/0!</v>
      </c>
      <c r="D35" s="162">
        <v>23.66333333333333</v>
      </c>
      <c r="E35" s="162">
        <v>4.0999999999999996</v>
      </c>
      <c r="F35" s="162">
        <v>0</v>
      </c>
      <c r="G35" s="150">
        <v>4.6466666666666665</v>
      </c>
      <c r="H35" s="150">
        <v>8.9224999999999994</v>
      </c>
      <c r="I35" s="150">
        <v>23.133333333333336</v>
      </c>
      <c r="J35" s="150">
        <v>71.3</v>
      </c>
      <c r="K35" s="150">
        <v>72.52</v>
      </c>
      <c r="L35" s="150">
        <v>67.94</v>
      </c>
      <c r="M35" s="150">
        <v>81</v>
      </c>
      <c r="N35" s="150">
        <v>23.603333333333335</v>
      </c>
      <c r="O35" s="150">
        <v>36.700000000000003</v>
      </c>
      <c r="P35" s="150">
        <v>7.5133333333333328</v>
      </c>
      <c r="Q35" s="150">
        <v>66</v>
      </c>
      <c r="R35" s="150">
        <v>12.673333333333334</v>
      </c>
      <c r="S35" s="150">
        <v>35.4</v>
      </c>
      <c r="T35" s="150">
        <v>30.405000000000001</v>
      </c>
      <c r="U35" s="150">
        <v>54</v>
      </c>
      <c r="V35" s="150">
        <v>26.433333333333334</v>
      </c>
      <c r="W35" s="150">
        <v>16.3</v>
      </c>
      <c r="X35" s="150">
        <v>0</v>
      </c>
      <c r="Y35" s="150">
        <v>36.79</v>
      </c>
      <c r="Z35" s="150">
        <v>16.725000000000001</v>
      </c>
      <c r="AA35" s="150">
        <v>86.71</v>
      </c>
      <c r="AB35" s="150">
        <v>31.200000000000003</v>
      </c>
      <c r="AC35" s="150">
        <v>38.994999999999997</v>
      </c>
      <c r="AD35" s="150">
        <v>7.5</v>
      </c>
      <c r="AE35" s="150">
        <v>7.4333333333333336</v>
      </c>
      <c r="AF35" s="150">
        <v>12.6</v>
      </c>
      <c r="AG35" s="150">
        <v>68</v>
      </c>
      <c r="AH35" s="150">
        <v>16.625</v>
      </c>
      <c r="AI35" s="150">
        <v>85</v>
      </c>
      <c r="AJ35" s="150">
        <v>47.800000000000004</v>
      </c>
      <c r="AK35" s="150">
        <v>23.439999999999998</v>
      </c>
      <c r="AL35" s="150">
        <v>11.166666666666666</v>
      </c>
      <c r="AM35" s="150">
        <v>0</v>
      </c>
      <c r="AN35" s="150">
        <v>43.76</v>
      </c>
      <c r="AO35" s="150">
        <v>29.05</v>
      </c>
      <c r="AP35" s="150">
        <v>56.18</v>
      </c>
      <c r="AQ35" s="150">
        <v>39.33</v>
      </c>
      <c r="AR35" s="150">
        <v>31</v>
      </c>
      <c r="AS35" s="150">
        <v>82.2</v>
      </c>
      <c r="AT35" s="350"/>
      <c r="AU35" s="350"/>
      <c r="AV35" s="350"/>
      <c r="AW35" s="350"/>
      <c r="AX35" s="350"/>
      <c r="AY35" s="350"/>
      <c r="AZ35" s="350"/>
      <c r="BA35" s="350"/>
      <c r="BB35" s="350"/>
      <c r="BC35" s="350"/>
      <c r="BD35" s="350"/>
      <c r="BE35" s="350"/>
      <c r="BF35" s="350"/>
      <c r="BG35" s="350"/>
      <c r="BH35" s="350"/>
      <c r="BI35" s="350"/>
      <c r="BJ35" s="350"/>
      <c r="BK35" s="350"/>
      <c r="BL35" s="350"/>
      <c r="BM35" s="350"/>
      <c r="BN35" s="350"/>
      <c r="BO35" s="350"/>
      <c r="BP35" s="350"/>
      <c r="BQ35" s="350"/>
      <c r="BR35" s="350"/>
      <c r="BS35" s="350"/>
      <c r="BT35" s="350"/>
      <c r="BU35" s="350"/>
      <c r="BV35" s="350"/>
      <c r="BW35" s="350"/>
      <c r="BX35" s="350"/>
      <c r="BY35" s="350"/>
      <c r="BZ35" s="350"/>
      <c r="CA35" s="350"/>
      <c r="CB35" s="350"/>
      <c r="CC35" s="350"/>
      <c r="CD35" s="350"/>
      <c r="CE35" s="350"/>
      <c r="CF35" s="350"/>
      <c r="CG35" s="350"/>
      <c r="CH35" s="350"/>
      <c r="CI35" s="350"/>
      <c r="CJ35" s="350"/>
      <c r="CK35" s="350"/>
      <c r="CL35" s="350"/>
      <c r="CM35" s="350"/>
      <c r="CN35" s="350"/>
      <c r="CO35" s="350"/>
      <c r="CP35" s="350"/>
      <c r="CQ35" s="350"/>
      <c r="CR35" s="350"/>
      <c r="CS35" s="350"/>
      <c r="CT35" s="350"/>
      <c r="CU35" s="350"/>
      <c r="CV35" s="350"/>
      <c r="CW35" s="350"/>
      <c r="CX35" s="350"/>
      <c r="CY35" s="350"/>
      <c r="CZ35" s="350"/>
      <c r="DA35" s="350"/>
      <c r="DB35" s="350"/>
      <c r="DC35" s="350"/>
      <c r="DD35" s="350"/>
      <c r="DE35" s="350"/>
      <c r="DF35" s="350"/>
      <c r="DG35" s="350"/>
      <c r="DH35" s="350"/>
      <c r="DI35" s="350"/>
      <c r="DJ35" s="350"/>
      <c r="DK35" s="350"/>
      <c r="DL35" s="350"/>
      <c r="DM35" s="350"/>
      <c r="DN35" s="350"/>
      <c r="DO35" s="350"/>
      <c r="DP35" s="350"/>
      <c r="DQ35" s="350"/>
      <c r="DR35" s="350"/>
      <c r="DS35" s="350"/>
      <c r="DT35" s="350"/>
      <c r="DU35" s="350"/>
      <c r="DV35" s="350"/>
      <c r="DW35" s="350"/>
      <c r="DX35" s="350"/>
      <c r="DY35" s="350"/>
      <c r="DZ35" s="350"/>
      <c r="EA35" s="350"/>
      <c r="EB35" s="350"/>
      <c r="EC35" s="350"/>
      <c r="ED35" s="350"/>
      <c r="EE35" s="350"/>
      <c r="EF35" s="350"/>
      <c r="EG35" s="350"/>
      <c r="EH35" s="5"/>
      <c r="EI35" s="50">
        <v>50</v>
      </c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</row>
    <row r="36" spans="1:179" ht="15.75" customHeight="1">
      <c r="A36" s="504"/>
      <c r="B36" s="51" t="s">
        <v>19</v>
      </c>
      <c r="C36" s="47" t="e">
        <v>#DIV/0!</v>
      </c>
      <c r="D36" s="162">
        <v>2</v>
      </c>
      <c r="E36" s="162">
        <v>132</v>
      </c>
      <c r="F36" s="162">
        <v>136</v>
      </c>
      <c r="G36" s="150">
        <v>0.94333333333333336</v>
      </c>
      <c r="H36" s="150">
        <v>9.3324999999999996</v>
      </c>
      <c r="I36" s="150">
        <v>3.1666666666666665</v>
      </c>
      <c r="J36" s="150">
        <v>1</v>
      </c>
      <c r="K36" s="150">
        <v>1</v>
      </c>
      <c r="L36" s="150">
        <v>14</v>
      </c>
      <c r="M36" s="150">
        <v>2</v>
      </c>
      <c r="N36" s="150">
        <v>3.7233333333333332</v>
      </c>
      <c r="O36" s="150">
        <v>2.5</v>
      </c>
      <c r="P36" s="150">
        <v>20.39</v>
      </c>
      <c r="Q36" s="150">
        <v>9.5</v>
      </c>
      <c r="R36" s="150">
        <v>6.833333333333333</v>
      </c>
      <c r="S36" s="150">
        <v>1</v>
      </c>
      <c r="T36" s="150">
        <v>22.71</v>
      </c>
      <c r="U36" s="150">
        <v>2.5</v>
      </c>
      <c r="V36" s="150">
        <v>5.7666666666666666</v>
      </c>
      <c r="W36" s="150">
        <v>3.145</v>
      </c>
      <c r="X36" s="150">
        <v>120.67</v>
      </c>
      <c r="Y36" s="150">
        <v>113</v>
      </c>
      <c r="Z36" s="150">
        <v>5.3550000000000004</v>
      </c>
      <c r="AA36" s="150">
        <v>2</v>
      </c>
      <c r="AB36" s="150">
        <v>3.5</v>
      </c>
      <c r="AC36" s="150">
        <v>3.25</v>
      </c>
      <c r="AD36" s="150">
        <v>60.75</v>
      </c>
      <c r="AE36" s="150">
        <v>20.5</v>
      </c>
      <c r="AF36" s="150">
        <v>3.5</v>
      </c>
      <c r="AG36" s="150">
        <v>7</v>
      </c>
      <c r="AH36" s="150">
        <v>4.4375</v>
      </c>
      <c r="AI36" s="150">
        <v>2</v>
      </c>
      <c r="AJ36" s="150">
        <v>18</v>
      </c>
      <c r="AK36" s="150">
        <v>6.166666666666667</v>
      </c>
      <c r="AL36" s="150">
        <v>3.2216666666666662</v>
      </c>
      <c r="AM36" s="150">
        <v>72</v>
      </c>
      <c r="AN36" s="150">
        <v>2.25</v>
      </c>
      <c r="AO36" s="150">
        <v>0.54</v>
      </c>
      <c r="AP36" s="150">
        <v>1</v>
      </c>
      <c r="AQ36" s="150">
        <v>1</v>
      </c>
      <c r="AR36" s="150">
        <v>11.75</v>
      </c>
      <c r="AS36" s="150">
        <v>7.5</v>
      </c>
      <c r="AT36" s="350"/>
      <c r="AU36" s="350"/>
      <c r="AV36" s="350"/>
      <c r="AW36" s="350"/>
      <c r="AX36" s="350"/>
      <c r="AY36" s="350"/>
      <c r="AZ36" s="350"/>
      <c r="BA36" s="350"/>
      <c r="BB36" s="350"/>
      <c r="BC36" s="350"/>
      <c r="BD36" s="350"/>
      <c r="BE36" s="350"/>
      <c r="BF36" s="350"/>
      <c r="BG36" s="350"/>
      <c r="BH36" s="350"/>
      <c r="BI36" s="350"/>
      <c r="BJ36" s="350"/>
      <c r="BK36" s="350"/>
      <c r="BL36" s="350"/>
      <c r="BM36" s="350"/>
      <c r="BN36" s="350"/>
      <c r="BO36" s="350"/>
      <c r="BP36" s="350"/>
      <c r="BQ36" s="350"/>
      <c r="BR36" s="350"/>
      <c r="BS36" s="350"/>
      <c r="BT36" s="350"/>
      <c r="BU36" s="350"/>
      <c r="BV36" s="350"/>
      <c r="BW36" s="350"/>
      <c r="BX36" s="350"/>
      <c r="BY36" s="350"/>
      <c r="BZ36" s="350"/>
      <c r="CA36" s="350"/>
      <c r="CB36" s="350"/>
      <c r="CC36" s="350"/>
      <c r="CD36" s="350"/>
      <c r="CE36" s="350"/>
      <c r="CF36" s="350"/>
      <c r="CG36" s="350"/>
      <c r="CH36" s="350"/>
      <c r="CI36" s="350"/>
      <c r="CJ36" s="350"/>
      <c r="CK36" s="350"/>
      <c r="CL36" s="350"/>
      <c r="CM36" s="350"/>
      <c r="CN36" s="350"/>
      <c r="CO36" s="350"/>
      <c r="CP36" s="350"/>
      <c r="CQ36" s="350"/>
      <c r="CR36" s="350"/>
      <c r="CS36" s="350"/>
      <c r="CT36" s="350"/>
      <c r="CU36" s="350"/>
      <c r="CV36" s="350"/>
      <c r="CW36" s="350"/>
      <c r="CX36" s="350"/>
      <c r="CY36" s="350"/>
      <c r="CZ36" s="350"/>
      <c r="DA36" s="350"/>
      <c r="DB36" s="350"/>
      <c r="DC36" s="350"/>
      <c r="DD36" s="350"/>
      <c r="DE36" s="350"/>
      <c r="DF36" s="350"/>
      <c r="DG36" s="350"/>
      <c r="DH36" s="350"/>
      <c r="DI36" s="350"/>
      <c r="DJ36" s="350"/>
      <c r="DK36" s="350"/>
      <c r="DL36" s="350"/>
      <c r="DM36" s="350"/>
      <c r="DN36" s="350"/>
      <c r="DO36" s="350"/>
      <c r="DP36" s="350"/>
      <c r="DQ36" s="350"/>
      <c r="DR36" s="350"/>
      <c r="DS36" s="350"/>
      <c r="DT36" s="350"/>
      <c r="DU36" s="350"/>
      <c r="DV36" s="350"/>
      <c r="DW36" s="350"/>
      <c r="DX36" s="350"/>
      <c r="DY36" s="350"/>
      <c r="DZ36" s="350"/>
      <c r="EA36" s="350"/>
      <c r="EB36" s="350"/>
      <c r="EC36" s="350"/>
      <c r="ED36" s="350"/>
      <c r="EE36" s="350"/>
      <c r="EF36" s="350"/>
      <c r="EG36" s="350"/>
      <c r="EH36" s="5"/>
      <c r="EI36" s="50">
        <v>5</v>
      </c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</row>
    <row r="37" spans="1:179" customFormat="1" ht="15.75" customHeight="1">
      <c r="A37" s="14"/>
      <c r="B37" s="13"/>
      <c r="Z37">
        <v>0</v>
      </c>
      <c r="AT37" s="351"/>
      <c r="AU37" s="351"/>
      <c r="AV37" s="351"/>
      <c r="AW37" s="351"/>
      <c r="AX37" s="351"/>
      <c r="AY37" s="351"/>
      <c r="AZ37" s="351"/>
      <c r="BA37" s="351"/>
      <c r="BB37" s="351"/>
      <c r="BC37" s="351"/>
      <c r="BD37" s="351"/>
      <c r="BE37" s="351"/>
      <c r="BF37" s="351"/>
      <c r="BG37" s="351"/>
      <c r="BH37" s="351"/>
      <c r="BI37" s="351"/>
      <c r="BJ37" s="351"/>
      <c r="BK37" s="351"/>
      <c r="BL37" s="351"/>
      <c r="BM37" s="351"/>
      <c r="BN37" s="351"/>
      <c r="BO37" s="351"/>
      <c r="BP37" s="351"/>
      <c r="BQ37" s="351"/>
      <c r="BR37" s="351"/>
      <c r="BS37" s="351"/>
      <c r="BT37" s="351"/>
      <c r="BU37" s="351"/>
      <c r="BV37" s="351"/>
      <c r="BW37" s="351"/>
      <c r="BX37" s="351"/>
      <c r="BY37" s="351"/>
      <c r="BZ37" s="351"/>
      <c r="CA37" s="351"/>
      <c r="CB37" s="351"/>
      <c r="CC37" s="351"/>
      <c r="CD37" s="351"/>
      <c r="CE37" s="351"/>
      <c r="CF37" s="351"/>
      <c r="CG37" s="351"/>
      <c r="CH37" s="351"/>
      <c r="CI37" s="351"/>
      <c r="CJ37" s="351"/>
      <c r="CK37" s="351"/>
      <c r="CL37" s="351"/>
      <c r="CM37" s="351"/>
      <c r="CN37" s="351"/>
      <c r="CO37" s="351"/>
      <c r="CP37" s="351"/>
      <c r="CQ37" s="351"/>
      <c r="CR37" s="351"/>
      <c r="CS37" s="351"/>
      <c r="CT37" s="351"/>
      <c r="CU37" s="351"/>
      <c r="CV37" s="351"/>
      <c r="CW37" s="351"/>
      <c r="CX37" s="351"/>
      <c r="CY37" s="351"/>
      <c r="CZ37" s="351"/>
      <c r="DA37" s="351"/>
      <c r="DB37" s="351"/>
      <c r="DC37" s="351"/>
      <c r="DD37" s="351"/>
      <c r="DE37" s="351"/>
      <c r="DF37" s="351"/>
      <c r="DG37" s="351"/>
      <c r="DH37" s="351"/>
      <c r="DI37" s="351"/>
      <c r="DJ37" s="351"/>
      <c r="DK37" s="351"/>
      <c r="DL37" s="351"/>
      <c r="DM37" s="351"/>
      <c r="DN37" s="351"/>
      <c r="DO37" s="351"/>
      <c r="DP37" s="351"/>
      <c r="DQ37" s="351"/>
      <c r="DR37" s="351"/>
      <c r="DS37" s="351"/>
      <c r="DT37" s="351"/>
      <c r="DU37" s="351"/>
      <c r="DV37" s="351"/>
      <c r="DW37" s="351"/>
      <c r="DX37" s="351"/>
      <c r="DY37" s="351"/>
      <c r="DZ37" s="351"/>
      <c r="EA37" s="351"/>
      <c r="EB37" s="351"/>
      <c r="EC37" s="351"/>
      <c r="ED37" s="351"/>
      <c r="EE37" s="351"/>
      <c r="EF37" s="351"/>
      <c r="EG37" s="351"/>
      <c r="EI37" s="13"/>
    </row>
    <row r="38" spans="1:179" ht="15.75" customHeight="1">
      <c r="A38" s="499" t="s">
        <v>52</v>
      </c>
      <c r="B38" s="53" t="s">
        <v>250</v>
      </c>
      <c r="C38" s="12"/>
      <c r="D38" s="12">
        <v>0</v>
      </c>
      <c r="E38" s="12">
        <v>0</v>
      </c>
      <c r="F38" s="12">
        <v>0</v>
      </c>
      <c r="G38" s="12">
        <v>10.5</v>
      </c>
      <c r="H38" s="12">
        <v>0</v>
      </c>
      <c r="I38" s="12">
        <v>0</v>
      </c>
      <c r="J38" s="12">
        <v>10.17</v>
      </c>
      <c r="K38" s="12">
        <v>0</v>
      </c>
      <c r="L38" s="12">
        <v>12</v>
      </c>
      <c r="M38" s="12">
        <v>0</v>
      </c>
      <c r="N38" s="12">
        <v>11</v>
      </c>
      <c r="O38" s="12">
        <v>0</v>
      </c>
      <c r="P38" s="12">
        <v>0</v>
      </c>
      <c r="Q38" s="12">
        <v>0</v>
      </c>
      <c r="R38" s="12">
        <v>0</v>
      </c>
      <c r="S38" s="12">
        <v>11</v>
      </c>
      <c r="T38" s="208">
        <v>0</v>
      </c>
      <c r="U38" s="94">
        <v>8</v>
      </c>
      <c r="V38" s="94">
        <v>0</v>
      </c>
      <c r="W38" s="94">
        <v>14.7</v>
      </c>
      <c r="X38" s="94">
        <v>14.75</v>
      </c>
      <c r="Y38" s="94">
        <v>0</v>
      </c>
      <c r="Z38" s="94">
        <v>0</v>
      </c>
      <c r="AA38" s="94">
        <v>0</v>
      </c>
      <c r="AB38" s="94">
        <v>12</v>
      </c>
      <c r="AC38" s="94">
        <v>0</v>
      </c>
      <c r="AD38" s="94">
        <v>0</v>
      </c>
      <c r="AE38" s="94">
        <v>0</v>
      </c>
      <c r="AF38" s="94">
        <v>0</v>
      </c>
      <c r="AG38" s="94">
        <v>0</v>
      </c>
      <c r="AH38" s="94">
        <v>0</v>
      </c>
      <c r="AI38" s="94">
        <v>0</v>
      </c>
      <c r="AJ38" s="94">
        <v>10.67</v>
      </c>
      <c r="AK38" s="94">
        <v>0</v>
      </c>
      <c r="AL38" s="94">
        <v>0</v>
      </c>
      <c r="AM38" s="94">
        <v>0</v>
      </c>
      <c r="AN38" s="94">
        <v>0</v>
      </c>
      <c r="AO38" s="94">
        <v>0</v>
      </c>
      <c r="AP38" s="94">
        <v>0</v>
      </c>
      <c r="AQ38" s="94">
        <v>13</v>
      </c>
      <c r="AR38" s="94">
        <v>0</v>
      </c>
      <c r="AS38" s="94">
        <v>0</v>
      </c>
      <c r="AT38" s="352"/>
      <c r="AU38" s="352"/>
      <c r="AV38" s="352"/>
      <c r="AW38" s="352"/>
      <c r="AX38" s="352"/>
      <c r="AY38" s="352"/>
      <c r="AZ38" s="352"/>
      <c r="BA38" s="352"/>
      <c r="BB38" s="352"/>
      <c r="BC38" s="352"/>
      <c r="BD38" s="352"/>
      <c r="BE38" s="352"/>
      <c r="BF38" s="352"/>
      <c r="BG38" s="352"/>
      <c r="BH38" s="352"/>
      <c r="BI38" s="352"/>
      <c r="BJ38" s="352"/>
      <c r="BK38" s="352"/>
      <c r="BL38" s="352"/>
      <c r="BM38" s="352"/>
      <c r="BN38" s="352"/>
      <c r="BO38" s="352"/>
      <c r="BP38" s="352"/>
      <c r="BQ38" s="352"/>
      <c r="BR38" s="352"/>
      <c r="BS38" s="352"/>
      <c r="BT38" s="352"/>
      <c r="BU38" s="352"/>
      <c r="BV38" s="352"/>
      <c r="BW38" s="352"/>
      <c r="BX38" s="352"/>
      <c r="BY38" s="352"/>
      <c r="BZ38" s="352"/>
      <c r="CA38" s="352"/>
      <c r="CB38" s="352"/>
      <c r="CC38" s="352"/>
      <c r="CD38" s="352"/>
      <c r="CE38" s="352"/>
      <c r="CF38" s="352"/>
      <c r="CG38" s="352"/>
      <c r="CH38" s="352"/>
      <c r="CI38" s="352"/>
      <c r="CJ38" s="352"/>
      <c r="CK38" s="352"/>
      <c r="CL38" s="352"/>
      <c r="CM38" s="352"/>
      <c r="CN38" s="352"/>
      <c r="CO38" s="352"/>
      <c r="CP38" s="352"/>
      <c r="CQ38" s="352"/>
      <c r="CR38" s="352"/>
      <c r="CS38" s="352"/>
      <c r="CT38" s="352"/>
      <c r="CU38" s="352"/>
      <c r="CV38" s="352"/>
      <c r="CW38" s="352"/>
      <c r="CX38" s="352"/>
      <c r="CY38" s="352"/>
      <c r="CZ38" s="352"/>
      <c r="DA38" s="352"/>
      <c r="DB38" s="352"/>
      <c r="DC38" s="352"/>
      <c r="DD38" s="352"/>
      <c r="DE38" s="352"/>
      <c r="DF38" s="352"/>
      <c r="DG38" s="352"/>
      <c r="DH38" s="352"/>
      <c r="DI38" s="352"/>
      <c r="DJ38" s="352"/>
      <c r="DK38" s="352"/>
      <c r="DL38" s="352"/>
      <c r="DM38" s="352"/>
      <c r="DN38" s="352"/>
      <c r="DO38" s="352"/>
      <c r="DP38" s="352"/>
      <c r="DQ38" s="352"/>
      <c r="DR38" s="352"/>
      <c r="DS38" s="352"/>
      <c r="DT38" s="352"/>
      <c r="DU38" s="352"/>
      <c r="DV38" s="352"/>
      <c r="DW38" s="352"/>
      <c r="DX38" s="352"/>
      <c r="DY38" s="352"/>
      <c r="DZ38" s="352"/>
      <c r="EA38" s="352"/>
      <c r="EB38" s="352"/>
      <c r="EC38" s="352"/>
      <c r="ED38" s="352"/>
      <c r="EE38" s="352"/>
      <c r="EF38" s="352"/>
      <c r="EG38" s="352"/>
      <c r="EH38" s="12"/>
      <c r="EI38" s="12"/>
      <c r="FF38"/>
      <c r="FG38"/>
      <c r="FH38"/>
      <c r="FI38"/>
      <c r="FJ38"/>
      <c r="FK38"/>
    </row>
    <row r="39" spans="1:179" ht="15.75" customHeight="1">
      <c r="A39" s="500"/>
      <c r="B39" s="53" t="s">
        <v>251</v>
      </c>
      <c r="C39" s="12"/>
      <c r="D39" s="12">
        <v>0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0</v>
      </c>
      <c r="K39" s="12">
        <v>0</v>
      </c>
      <c r="L39" s="12">
        <v>12.33</v>
      </c>
      <c r="M39" s="12">
        <v>0</v>
      </c>
      <c r="N39" s="12">
        <v>0</v>
      </c>
      <c r="O39" s="12">
        <v>0.67</v>
      </c>
      <c r="P39" s="12">
        <v>0</v>
      </c>
      <c r="Q39" s="12">
        <v>0</v>
      </c>
      <c r="R39" s="12">
        <v>0.08</v>
      </c>
      <c r="S39" s="12">
        <v>0</v>
      </c>
      <c r="T39">
        <v>0</v>
      </c>
      <c r="U39" s="94">
        <v>0</v>
      </c>
      <c r="V39" s="94">
        <v>0.08</v>
      </c>
      <c r="W39" s="94">
        <v>0</v>
      </c>
      <c r="X39" s="94">
        <v>0.33</v>
      </c>
      <c r="Y39" s="94">
        <v>0</v>
      </c>
      <c r="Z39" s="94">
        <v>0</v>
      </c>
      <c r="AA39" s="94">
        <v>0</v>
      </c>
      <c r="AB39" s="94">
        <v>17.5</v>
      </c>
      <c r="AC39" s="94">
        <v>0</v>
      </c>
      <c r="AD39" s="94">
        <v>11</v>
      </c>
      <c r="AE39" s="94">
        <v>0</v>
      </c>
      <c r="AF39" s="94">
        <v>0.33</v>
      </c>
      <c r="AG39" s="94">
        <v>15</v>
      </c>
      <c r="AH39" s="94">
        <v>0</v>
      </c>
      <c r="AI39" s="94">
        <v>0</v>
      </c>
      <c r="AJ39" s="94">
        <v>0.5</v>
      </c>
      <c r="AK39" s="94">
        <v>0</v>
      </c>
      <c r="AL39" s="94">
        <v>0</v>
      </c>
      <c r="AM39" s="94">
        <v>0</v>
      </c>
      <c r="AN39" s="94">
        <v>0</v>
      </c>
      <c r="AO39" s="94">
        <v>14</v>
      </c>
      <c r="AP39" s="94">
        <v>0</v>
      </c>
      <c r="AQ39" s="94">
        <v>2.33</v>
      </c>
      <c r="AR39" s="94">
        <v>0</v>
      </c>
      <c r="AS39" s="94">
        <v>0</v>
      </c>
      <c r="AT39" s="352"/>
      <c r="AU39" s="352"/>
      <c r="AV39" s="352"/>
      <c r="AW39" s="352"/>
      <c r="AX39" s="352"/>
      <c r="AY39" s="352"/>
      <c r="AZ39" s="352"/>
      <c r="BA39" s="352"/>
      <c r="BB39" s="352"/>
      <c r="BC39" s="352"/>
      <c r="BD39" s="352"/>
      <c r="BE39" s="352"/>
      <c r="BF39" s="352"/>
      <c r="BG39" s="352"/>
      <c r="BH39" s="352"/>
      <c r="BI39" s="352"/>
      <c r="BJ39" s="352"/>
      <c r="BK39" s="352"/>
      <c r="BL39" s="352"/>
      <c r="BM39" s="352"/>
      <c r="BN39" s="352"/>
      <c r="BO39" s="352"/>
      <c r="BP39" s="352"/>
      <c r="BQ39" s="352"/>
      <c r="BR39" s="352"/>
      <c r="BS39" s="352"/>
      <c r="BT39" s="352"/>
      <c r="BU39" s="352"/>
      <c r="BV39" s="352"/>
      <c r="BW39" s="352"/>
      <c r="BX39" s="352"/>
      <c r="BY39" s="352"/>
      <c r="BZ39" s="352"/>
      <c r="CA39" s="352"/>
      <c r="CB39" s="352"/>
      <c r="CC39" s="352"/>
      <c r="CD39" s="352"/>
      <c r="CE39" s="352"/>
      <c r="CF39" s="352"/>
      <c r="CG39" s="352"/>
      <c r="CH39" s="352"/>
      <c r="CI39" s="352"/>
      <c r="CJ39" s="352"/>
      <c r="CK39" s="352"/>
      <c r="CL39" s="352"/>
      <c r="CM39" s="352"/>
      <c r="CN39" s="352"/>
      <c r="CO39" s="352"/>
      <c r="CP39" s="352"/>
      <c r="CQ39" s="352"/>
      <c r="CR39" s="352"/>
      <c r="CS39" s="352"/>
      <c r="CT39" s="352"/>
      <c r="CU39" s="352"/>
      <c r="CV39" s="352"/>
      <c r="CW39" s="352"/>
      <c r="CX39" s="352"/>
      <c r="CY39" s="352"/>
      <c r="CZ39" s="352"/>
      <c r="DA39" s="352"/>
      <c r="DB39" s="352"/>
      <c r="DC39" s="352"/>
      <c r="DD39" s="352"/>
      <c r="DE39" s="352"/>
      <c r="DF39" s="352"/>
      <c r="DG39" s="352"/>
      <c r="DH39" s="352"/>
      <c r="DI39" s="352"/>
      <c r="DJ39" s="352"/>
      <c r="DK39" s="352"/>
      <c r="DL39" s="352"/>
      <c r="DM39" s="352"/>
      <c r="DN39" s="352"/>
      <c r="DO39" s="352"/>
      <c r="DP39" s="352"/>
      <c r="DQ39" s="352"/>
      <c r="DR39" s="352"/>
      <c r="DS39" s="352"/>
      <c r="DT39" s="352"/>
      <c r="DU39" s="352"/>
      <c r="DV39" s="352"/>
      <c r="DW39" s="352"/>
      <c r="DX39" s="352"/>
      <c r="DY39" s="352"/>
      <c r="DZ39" s="352"/>
      <c r="EA39" s="352"/>
      <c r="EB39" s="352"/>
      <c r="EC39" s="352"/>
      <c r="ED39" s="352"/>
      <c r="EE39" s="352"/>
      <c r="EF39" s="352"/>
      <c r="EG39" s="352"/>
      <c r="EH39" s="12"/>
      <c r="EI39" s="12"/>
      <c r="FF39"/>
      <c r="FG39"/>
      <c r="FH39"/>
      <c r="FI39"/>
      <c r="FJ39"/>
      <c r="FK39"/>
    </row>
    <row r="40" spans="1:179" ht="15.75" customHeight="1">
      <c r="A40" s="500"/>
      <c r="B40" s="53" t="s">
        <v>252</v>
      </c>
      <c r="C40" s="12"/>
      <c r="D40" s="12">
        <v>6</v>
      </c>
      <c r="E40" s="12">
        <v>132</v>
      </c>
      <c r="F40" s="12">
        <v>136</v>
      </c>
      <c r="G40" s="12">
        <v>2.83</v>
      </c>
      <c r="H40" s="12">
        <v>37.33</v>
      </c>
      <c r="I40" s="12">
        <v>9.5</v>
      </c>
      <c r="J40" s="12">
        <v>1</v>
      </c>
      <c r="K40" s="12">
        <v>1</v>
      </c>
      <c r="L40" s="12">
        <v>14</v>
      </c>
      <c r="M40" s="12">
        <v>2</v>
      </c>
      <c r="N40" s="12">
        <v>11.17</v>
      </c>
      <c r="O40" s="12">
        <v>5</v>
      </c>
      <c r="P40" s="12">
        <v>61.17</v>
      </c>
      <c r="Q40" s="12">
        <v>9.5</v>
      </c>
      <c r="R40" s="12">
        <v>20.5</v>
      </c>
      <c r="S40" s="12">
        <v>2</v>
      </c>
      <c r="T40">
        <v>45.42</v>
      </c>
      <c r="U40" s="94">
        <v>2.5</v>
      </c>
      <c r="V40" s="94">
        <v>17.3</v>
      </c>
      <c r="W40" s="94">
        <v>12.58</v>
      </c>
      <c r="X40" s="94">
        <v>120.67</v>
      </c>
      <c r="Y40" s="94">
        <v>113</v>
      </c>
      <c r="Z40" s="94">
        <v>21.42</v>
      </c>
      <c r="AA40" s="94">
        <v>2</v>
      </c>
      <c r="AB40" s="94">
        <v>7</v>
      </c>
      <c r="AC40" s="94">
        <v>6.5</v>
      </c>
      <c r="AD40">
        <v>121.5</v>
      </c>
      <c r="AE40">
        <v>61.5</v>
      </c>
      <c r="AF40">
        <v>17.5</v>
      </c>
      <c r="AG40">
        <v>7</v>
      </c>
      <c r="AH40">
        <v>17.75</v>
      </c>
      <c r="AI40">
        <v>2</v>
      </c>
      <c r="AJ40">
        <v>18</v>
      </c>
      <c r="AK40">
        <v>18.5</v>
      </c>
      <c r="AL40">
        <v>19.329999999999998</v>
      </c>
      <c r="AM40">
        <v>72</v>
      </c>
      <c r="AN40">
        <v>4.5</v>
      </c>
      <c r="AO40">
        <v>1.08</v>
      </c>
      <c r="AP40">
        <v>1</v>
      </c>
      <c r="AQ40">
        <v>2</v>
      </c>
      <c r="AR40">
        <v>23.5</v>
      </c>
      <c r="AS40">
        <v>7.5</v>
      </c>
      <c r="AT40" s="351"/>
      <c r="AU40" s="351"/>
      <c r="AV40" s="351"/>
      <c r="AW40" s="351"/>
      <c r="AX40" s="351"/>
      <c r="AY40" s="351"/>
      <c r="AZ40" s="351"/>
      <c r="BA40" s="351"/>
      <c r="BB40" s="351"/>
      <c r="BC40" s="351"/>
      <c r="BD40" s="351"/>
      <c r="BE40" s="351"/>
      <c r="BF40" s="351"/>
      <c r="BG40" s="351"/>
      <c r="BH40" s="351"/>
      <c r="BI40" s="351"/>
      <c r="BJ40" s="351"/>
      <c r="BK40" s="351"/>
      <c r="BL40" s="351"/>
      <c r="BM40" s="351"/>
      <c r="BN40" s="351"/>
      <c r="BO40" s="351"/>
      <c r="BP40" s="351"/>
      <c r="BQ40" s="351"/>
      <c r="BR40" s="351"/>
      <c r="BS40" s="351"/>
      <c r="BT40" s="351"/>
      <c r="BU40" s="351"/>
      <c r="BV40" s="351"/>
      <c r="BW40" s="351"/>
      <c r="BX40" s="351"/>
      <c r="BY40" s="351"/>
      <c r="BZ40" s="351"/>
      <c r="CA40" s="351"/>
      <c r="CB40" s="351"/>
      <c r="CC40" s="351"/>
      <c r="CD40" s="351"/>
      <c r="CE40" s="351"/>
      <c r="CF40" s="351"/>
      <c r="CG40" s="351"/>
      <c r="CH40" s="351"/>
      <c r="CI40" s="351"/>
      <c r="CJ40" s="351"/>
      <c r="CK40" s="351"/>
      <c r="CL40" s="351"/>
      <c r="CM40" s="351"/>
      <c r="CN40" s="351"/>
      <c r="CO40" s="351"/>
      <c r="CP40" s="351"/>
      <c r="CQ40" s="351"/>
      <c r="CR40" s="351"/>
      <c r="CS40" s="351"/>
      <c r="CT40" s="351"/>
      <c r="CU40" s="351"/>
      <c r="CV40" s="351"/>
      <c r="CW40" s="351"/>
      <c r="CX40" s="351"/>
      <c r="CY40" s="351"/>
      <c r="CZ40" s="351"/>
      <c r="DA40" s="351"/>
      <c r="DB40" s="351"/>
      <c r="DC40" s="351"/>
      <c r="DD40" s="351"/>
      <c r="DE40" s="351"/>
      <c r="DF40" s="351"/>
      <c r="DG40" s="351"/>
      <c r="DH40" s="351"/>
      <c r="DI40" s="351"/>
      <c r="DJ40" s="351"/>
      <c r="DK40" s="351"/>
      <c r="DL40" s="351"/>
      <c r="DM40" s="351"/>
      <c r="DN40" s="351"/>
      <c r="DO40" s="351"/>
      <c r="DP40" s="351"/>
      <c r="DQ40" s="351"/>
      <c r="DR40" s="351"/>
      <c r="DS40" s="351"/>
      <c r="DT40" s="351"/>
      <c r="DU40" s="351"/>
      <c r="DV40" s="351"/>
      <c r="DW40" s="351"/>
      <c r="DX40" s="351"/>
      <c r="DY40" s="351"/>
      <c r="DZ40" s="351"/>
      <c r="EA40" s="351"/>
      <c r="EB40" s="351"/>
      <c r="EC40" s="351"/>
      <c r="ED40" s="351"/>
      <c r="EE40" s="351"/>
      <c r="EF40" s="351"/>
      <c r="EG40" s="351"/>
      <c r="EH40" s="12"/>
      <c r="EI40" s="12"/>
      <c r="FF40"/>
      <c r="FG40"/>
      <c r="FH40"/>
      <c r="FI40"/>
      <c r="FJ40"/>
      <c r="FK40"/>
    </row>
    <row r="41" spans="1:179" ht="15.75" customHeight="1">
      <c r="A41" s="500"/>
      <c r="B41" s="53" t="s">
        <v>222</v>
      </c>
      <c r="C41" s="12"/>
      <c r="D41" s="12">
        <v>168</v>
      </c>
      <c r="E41" s="12">
        <v>168</v>
      </c>
      <c r="F41" s="12">
        <v>168</v>
      </c>
      <c r="G41" s="12">
        <v>168</v>
      </c>
      <c r="H41" s="12">
        <v>168</v>
      </c>
      <c r="I41" s="12">
        <v>168</v>
      </c>
      <c r="J41" s="12">
        <v>168</v>
      </c>
      <c r="K41" s="12">
        <v>168</v>
      </c>
      <c r="L41" s="12">
        <v>168</v>
      </c>
      <c r="M41" s="12">
        <v>168</v>
      </c>
      <c r="N41" s="12">
        <v>168</v>
      </c>
      <c r="O41" s="12">
        <v>168</v>
      </c>
      <c r="P41" s="12">
        <v>168</v>
      </c>
      <c r="Q41" s="12">
        <v>168</v>
      </c>
      <c r="R41" s="12">
        <v>168</v>
      </c>
      <c r="S41" s="12">
        <v>168</v>
      </c>
      <c r="T41" s="208">
        <v>168</v>
      </c>
      <c r="U41" s="12">
        <v>144</v>
      </c>
      <c r="V41" s="12">
        <v>168</v>
      </c>
      <c r="W41" s="12">
        <v>168</v>
      </c>
      <c r="X41" s="12">
        <v>168</v>
      </c>
      <c r="Y41" s="12">
        <v>168</v>
      </c>
      <c r="Z41" s="12">
        <v>168</v>
      </c>
      <c r="AA41" s="12">
        <v>168</v>
      </c>
      <c r="AB41" s="12">
        <v>168</v>
      </c>
      <c r="AC41" s="12">
        <v>168</v>
      </c>
      <c r="AD41" s="12">
        <v>168</v>
      </c>
      <c r="AE41" s="12">
        <v>168</v>
      </c>
      <c r="AF41" s="12">
        <v>168</v>
      </c>
      <c r="AG41" s="12">
        <v>168</v>
      </c>
      <c r="AH41" s="12">
        <v>168</v>
      </c>
      <c r="AI41" s="12">
        <v>168</v>
      </c>
      <c r="AJ41" s="12">
        <v>168</v>
      </c>
      <c r="AK41" s="12">
        <v>168</v>
      </c>
      <c r="AL41" s="12">
        <v>168</v>
      </c>
      <c r="AM41" s="12">
        <v>168</v>
      </c>
      <c r="AN41" s="12">
        <v>168</v>
      </c>
      <c r="AO41" s="12">
        <v>168</v>
      </c>
      <c r="AP41" s="12">
        <v>168</v>
      </c>
      <c r="AQ41" s="12">
        <v>168</v>
      </c>
      <c r="AR41" s="12">
        <v>168</v>
      </c>
      <c r="AS41" s="12">
        <v>168</v>
      </c>
      <c r="AT41" s="353"/>
      <c r="AU41" s="353"/>
      <c r="AV41" s="353"/>
      <c r="AW41" s="353"/>
      <c r="AX41" s="353"/>
      <c r="AY41" s="353"/>
      <c r="AZ41" s="353"/>
      <c r="BA41" s="353"/>
      <c r="BB41" s="353"/>
      <c r="BC41" s="353"/>
      <c r="BD41" s="353"/>
      <c r="BE41" s="353"/>
      <c r="BF41" s="353"/>
      <c r="BG41" s="353"/>
      <c r="BH41" s="353"/>
      <c r="BI41" s="353"/>
      <c r="BJ41" s="353"/>
      <c r="BK41" s="353"/>
      <c r="BL41" s="353"/>
      <c r="BM41" s="353"/>
      <c r="BN41" s="353"/>
      <c r="BO41" s="353"/>
      <c r="BP41" s="353"/>
      <c r="BQ41" s="353"/>
      <c r="BR41" s="353"/>
      <c r="BS41" s="353"/>
      <c r="BT41" s="353"/>
      <c r="BU41" s="353"/>
      <c r="BV41" s="353"/>
      <c r="BW41" s="353"/>
      <c r="BX41" s="353"/>
      <c r="BY41" s="353"/>
      <c r="BZ41" s="353"/>
      <c r="CA41" s="353"/>
      <c r="CB41" s="353"/>
      <c r="CC41" s="353"/>
      <c r="CD41" s="353"/>
      <c r="CE41" s="353"/>
      <c r="CF41" s="353"/>
      <c r="CG41" s="353"/>
      <c r="CH41" s="353"/>
      <c r="CI41" s="353"/>
      <c r="CJ41" s="353"/>
      <c r="CK41" s="353"/>
      <c r="CL41" s="353"/>
      <c r="CM41" s="353"/>
      <c r="CN41" s="353"/>
      <c r="CO41" s="353"/>
      <c r="CP41" s="353"/>
      <c r="CQ41" s="353"/>
      <c r="CR41" s="353"/>
      <c r="CS41" s="353"/>
      <c r="CT41" s="353"/>
      <c r="CU41" s="353"/>
      <c r="CV41" s="353"/>
      <c r="CW41" s="353"/>
      <c r="CX41" s="353"/>
      <c r="CY41" s="353"/>
      <c r="CZ41" s="353"/>
      <c r="DA41" s="353"/>
      <c r="DB41" s="353"/>
      <c r="DC41" s="353"/>
      <c r="DD41" s="353"/>
      <c r="DE41" s="353"/>
      <c r="DF41" s="353"/>
      <c r="DG41" s="353"/>
      <c r="DH41" s="353"/>
      <c r="DI41" s="353"/>
      <c r="DJ41" s="353"/>
      <c r="DK41" s="353"/>
      <c r="DL41" s="353"/>
      <c r="DM41" s="353"/>
      <c r="DN41" s="353"/>
      <c r="DO41" s="353"/>
      <c r="DP41" s="353"/>
      <c r="DQ41" s="353"/>
      <c r="DR41" s="353"/>
      <c r="DS41" s="353"/>
      <c r="DT41" s="353"/>
      <c r="DU41" s="353"/>
      <c r="DV41" s="353"/>
      <c r="DW41" s="353"/>
      <c r="DX41" s="353"/>
      <c r="DY41" s="353"/>
      <c r="DZ41" s="353"/>
      <c r="EA41" s="353"/>
      <c r="EB41" s="353"/>
      <c r="EC41" s="353"/>
      <c r="ED41" s="353"/>
      <c r="EE41" s="353"/>
      <c r="EF41" s="353"/>
      <c r="EG41" s="353"/>
      <c r="EH41" s="12"/>
      <c r="EI41" s="12"/>
      <c r="FF41"/>
      <c r="FG41"/>
      <c r="FH41"/>
      <c r="FI41"/>
      <c r="FJ41"/>
      <c r="FK41"/>
    </row>
    <row r="42" spans="1:179" ht="15.75" customHeight="1">
      <c r="A42" s="501"/>
      <c r="B42" s="53" t="s">
        <v>146</v>
      </c>
      <c r="C42" s="12"/>
      <c r="D42" s="163">
        <v>70.989999999999995</v>
      </c>
      <c r="E42" s="163">
        <v>4.0999999999999996</v>
      </c>
      <c r="F42" s="163">
        <v>0</v>
      </c>
      <c r="G42" s="164">
        <v>13.94</v>
      </c>
      <c r="H42" s="164">
        <v>35.69</v>
      </c>
      <c r="I42" s="164">
        <v>69.400000000000006</v>
      </c>
      <c r="J42" s="164">
        <v>57.7</v>
      </c>
      <c r="K42" s="164">
        <v>72.52</v>
      </c>
      <c r="L42" s="164">
        <v>67.94</v>
      </c>
      <c r="M42" s="164">
        <v>81</v>
      </c>
      <c r="N42" s="164">
        <v>70.81</v>
      </c>
      <c r="O42" s="164">
        <v>73.400000000000006</v>
      </c>
      <c r="P42" s="164">
        <v>22.54</v>
      </c>
      <c r="Q42" s="299">
        <v>66</v>
      </c>
      <c r="R42">
        <v>38.020000000000003</v>
      </c>
      <c r="S42">
        <v>70.8</v>
      </c>
      <c r="T42">
        <v>60.81</v>
      </c>
      <c r="U42" s="94">
        <v>54</v>
      </c>
      <c r="V42" s="94">
        <v>79.3</v>
      </c>
      <c r="W42" s="94">
        <v>65.2</v>
      </c>
      <c r="X42" s="94">
        <v>0</v>
      </c>
      <c r="Y42" s="94">
        <v>36.79</v>
      </c>
      <c r="Z42" s="94">
        <v>66.900000000000006</v>
      </c>
      <c r="AA42" s="94">
        <v>86.71</v>
      </c>
      <c r="AB42" s="94">
        <v>62.400000000000006</v>
      </c>
      <c r="AC42" s="94">
        <v>77.39</v>
      </c>
      <c r="AD42" s="94">
        <v>15</v>
      </c>
      <c r="AE42">
        <v>22.3</v>
      </c>
      <c r="AF42">
        <v>63</v>
      </c>
      <c r="AG42">
        <v>68</v>
      </c>
      <c r="AH42">
        <v>66.5</v>
      </c>
      <c r="AI42">
        <v>85</v>
      </c>
      <c r="AJ42">
        <v>47.5</v>
      </c>
      <c r="AK42">
        <v>70.319999999999993</v>
      </c>
      <c r="AL42">
        <v>67</v>
      </c>
      <c r="AM42">
        <v>0</v>
      </c>
      <c r="AN42">
        <v>87.52</v>
      </c>
      <c r="AO42">
        <v>58.1</v>
      </c>
      <c r="AP42">
        <v>56.18</v>
      </c>
      <c r="AQ42">
        <v>78.66</v>
      </c>
      <c r="AR42">
        <v>62</v>
      </c>
      <c r="AS42">
        <v>82.2</v>
      </c>
      <c r="AT42" s="351"/>
      <c r="AU42" s="351"/>
      <c r="AV42" s="351"/>
      <c r="AW42" s="351"/>
      <c r="AX42" s="351"/>
      <c r="AY42" s="351"/>
      <c r="AZ42" s="351"/>
      <c r="BA42" s="351"/>
      <c r="BB42" s="351"/>
      <c r="BC42" s="351"/>
      <c r="BD42" s="351"/>
      <c r="BE42" s="351"/>
      <c r="BF42" s="351"/>
      <c r="BG42" s="351"/>
      <c r="BH42" s="351"/>
      <c r="BI42" s="351"/>
      <c r="BJ42" s="351"/>
      <c r="BK42" s="351"/>
      <c r="BL42" s="351"/>
      <c r="BM42" s="351"/>
      <c r="BN42" s="351"/>
      <c r="BO42" s="351"/>
      <c r="BP42" s="351"/>
      <c r="BQ42" s="351"/>
      <c r="BR42" s="351"/>
      <c r="BS42" s="351"/>
      <c r="BT42" s="351"/>
      <c r="BU42" s="351"/>
      <c r="BV42" s="351"/>
      <c r="BW42" s="351"/>
      <c r="BX42" s="351"/>
      <c r="BY42" s="351"/>
      <c r="BZ42" s="351"/>
      <c r="CA42" s="351"/>
      <c r="CB42" s="351"/>
      <c r="CC42" s="351"/>
      <c r="CD42" s="351"/>
      <c r="CE42" s="351"/>
      <c r="CF42" s="351"/>
      <c r="CG42" s="351"/>
      <c r="CH42" s="351"/>
      <c r="CI42" s="351"/>
      <c r="CJ42" s="351"/>
      <c r="CK42" s="351"/>
      <c r="CL42" s="351"/>
      <c r="CM42" s="351"/>
      <c r="CN42" s="351"/>
      <c r="CO42" s="351"/>
      <c r="CP42" s="351"/>
      <c r="CQ42" s="351"/>
      <c r="CR42" s="351"/>
      <c r="CS42" s="351"/>
      <c r="CT42" s="351"/>
      <c r="CU42" s="351"/>
      <c r="CV42" s="351"/>
      <c r="CW42" s="351"/>
      <c r="CX42" s="351"/>
      <c r="CY42" s="351"/>
      <c r="CZ42" s="351"/>
      <c r="DA42" s="351"/>
      <c r="DB42" s="351"/>
      <c r="DC42" s="351"/>
      <c r="DD42" s="351"/>
      <c r="DE42" s="351"/>
      <c r="DF42" s="351"/>
      <c r="DG42" s="351"/>
      <c r="DH42" s="351"/>
      <c r="DI42" s="351"/>
      <c r="DJ42" s="351"/>
      <c r="DK42" s="351"/>
      <c r="DL42" s="351"/>
      <c r="DM42" s="351"/>
      <c r="DN42" s="351"/>
      <c r="DO42" s="351"/>
      <c r="DP42" s="351"/>
      <c r="DQ42" s="351"/>
      <c r="DR42" s="351"/>
      <c r="DS42" s="351"/>
      <c r="DT42" s="351"/>
      <c r="DU42" s="351"/>
      <c r="DV42" s="351"/>
      <c r="DW42" s="351"/>
      <c r="DX42" s="351"/>
      <c r="DY42" s="351"/>
      <c r="DZ42" s="351"/>
      <c r="EA42" s="351"/>
      <c r="EB42" s="351"/>
      <c r="EC42" s="351"/>
      <c r="ED42" s="351"/>
      <c r="EE42" s="351"/>
      <c r="EF42" s="351"/>
      <c r="EG42" s="351"/>
      <c r="EH42" s="12"/>
      <c r="EI42" s="12"/>
      <c r="FF42"/>
      <c r="FG42"/>
      <c r="FH42"/>
      <c r="FI42"/>
      <c r="FJ42"/>
      <c r="FK42"/>
    </row>
    <row r="43" spans="1:179" ht="15.75" customHeight="1">
      <c r="A43" s="496" t="s">
        <v>162</v>
      </c>
      <c r="B43" s="54" t="s">
        <v>147</v>
      </c>
      <c r="C43" s="8"/>
      <c r="D43" s="8">
        <f t="shared" ref="D43:AK43" si="155">+D33</f>
        <v>0.96428571428571397</v>
      </c>
      <c r="E43" s="8">
        <f t="shared" si="155"/>
        <v>0.21428571428571427</v>
      </c>
      <c r="F43" s="8">
        <f t="shared" si="155"/>
        <v>0.19047619047619047</v>
      </c>
      <c r="G43" s="8">
        <f t="shared" si="155"/>
        <v>0.92065476190476203</v>
      </c>
      <c r="H43" s="8">
        <f t="shared" si="155"/>
        <v>0.77779761904285705</v>
      </c>
      <c r="I43" s="8">
        <f t="shared" si="155"/>
        <v>0.94345238095238104</v>
      </c>
      <c r="J43" s="8">
        <f t="shared" si="155"/>
        <v>0.93351190476190504</v>
      </c>
      <c r="K43" s="8">
        <f t="shared" si="155"/>
        <v>0.99404761904761896</v>
      </c>
      <c r="L43" s="8">
        <f t="shared" si="155"/>
        <v>0.77184523809523808</v>
      </c>
      <c r="M43" s="8">
        <f t="shared" si="155"/>
        <v>0.98809523809523825</v>
      </c>
      <c r="N43" s="8">
        <f t="shared" si="155"/>
        <v>0.87154761905714284</v>
      </c>
      <c r="O43" s="8">
        <f t="shared" si="155"/>
        <v>0.96625000000000005</v>
      </c>
      <c r="P43" s="8">
        <f t="shared" si="155"/>
        <v>0.63589285714285715</v>
      </c>
      <c r="Q43" s="8">
        <f t="shared" si="155"/>
        <v>0.94345238095238104</v>
      </c>
      <c r="R43" s="8">
        <f t="shared" si="155"/>
        <v>0.87749999999999995</v>
      </c>
      <c r="S43" s="8">
        <f t="shared" si="155"/>
        <v>0.92261904761904756</v>
      </c>
      <c r="T43" s="8">
        <f t="shared" si="155"/>
        <v>0.72964285714285704</v>
      </c>
      <c r="U43" s="8">
        <f t="shared" si="155"/>
        <v>0.92708333333333326</v>
      </c>
      <c r="V43" s="8">
        <f t="shared" si="155"/>
        <v>0.89654761904761893</v>
      </c>
      <c r="W43" s="8">
        <f t="shared" si="155"/>
        <v>0.83732142857142899</v>
      </c>
      <c r="X43" s="8">
        <f t="shared" si="155"/>
        <v>0.27976190476190499</v>
      </c>
      <c r="Y43" s="8">
        <f t="shared" si="155"/>
        <v>0.32738095238095238</v>
      </c>
      <c r="Z43" s="8">
        <f t="shared" si="155"/>
        <v>0.87250000000000005</v>
      </c>
      <c r="AA43" s="8">
        <f t="shared" si="155"/>
        <v>0.98809523809523803</v>
      </c>
      <c r="AB43" s="8">
        <f t="shared" si="155"/>
        <v>0.78273809523809523</v>
      </c>
      <c r="AC43" s="8">
        <f t="shared" si="155"/>
        <v>0.96130952380952395</v>
      </c>
      <c r="AD43" s="8">
        <f t="shared" si="155"/>
        <v>0.211309523809524</v>
      </c>
      <c r="AE43" s="8">
        <f t="shared" si="155"/>
        <v>0.63392857142857151</v>
      </c>
      <c r="AF43" s="8">
        <f t="shared" si="155"/>
        <v>0.89386904761904795</v>
      </c>
      <c r="AG43" s="8">
        <f t="shared" si="155"/>
        <v>0.86904761904761896</v>
      </c>
      <c r="AH43" s="8">
        <f t="shared" si="155"/>
        <v>0.89434523809523814</v>
      </c>
      <c r="AI43" s="8">
        <f t="shared" si="155"/>
        <v>0.98809523809523803</v>
      </c>
      <c r="AJ43" s="8">
        <f t="shared" si="155"/>
        <v>0.82636904761904795</v>
      </c>
      <c r="AK43" s="8">
        <f t="shared" si="155"/>
        <v>0.88988095238095244</v>
      </c>
      <c r="AL43" s="8">
        <f t="shared" ref="AL43:AQ43" si="156">+AL33</f>
        <v>0.884940476190476</v>
      </c>
      <c r="AM43" s="8">
        <f t="shared" si="156"/>
        <v>0.57142857142857095</v>
      </c>
      <c r="AN43" s="8">
        <f t="shared" si="156"/>
        <v>0.9732142857142857</v>
      </c>
      <c r="AO43" s="8">
        <f t="shared" si="156"/>
        <v>0.91023809523809496</v>
      </c>
      <c r="AP43" s="8">
        <f t="shared" si="156"/>
        <v>0.99404761904761896</v>
      </c>
      <c r="AQ43" s="8">
        <f t="shared" si="156"/>
        <v>0.8968452380952382</v>
      </c>
      <c r="AR43" s="8">
        <f>+AR33</f>
        <v>0.860119047619048</v>
      </c>
      <c r="AS43" s="8">
        <f>+AS33</f>
        <v>0.95535714285714302</v>
      </c>
      <c r="AT43" s="354">
        <f>+AT33</f>
        <v>0</v>
      </c>
      <c r="AU43" s="354">
        <f>+AU33</f>
        <v>0</v>
      </c>
      <c r="AV43" s="354">
        <f>+AV33</f>
        <v>0</v>
      </c>
      <c r="AW43" s="354"/>
      <c r="AX43" s="354"/>
      <c r="AY43" s="354"/>
      <c r="AZ43" s="354"/>
      <c r="BA43" s="354"/>
      <c r="BB43" s="354"/>
      <c r="BC43" s="354"/>
      <c r="BD43" s="354"/>
      <c r="BE43" s="354"/>
      <c r="BF43" s="354"/>
      <c r="BG43" s="354"/>
      <c r="BH43" s="354"/>
      <c r="BI43" s="354"/>
      <c r="BJ43" s="354"/>
      <c r="BK43" s="354"/>
      <c r="BL43" s="354"/>
      <c r="BM43" s="354"/>
      <c r="BN43" s="354"/>
      <c r="BO43" s="354"/>
      <c r="BP43" s="354"/>
      <c r="BQ43" s="354"/>
      <c r="BR43" s="354"/>
      <c r="BS43" s="354"/>
      <c r="BT43" s="354"/>
      <c r="BU43" s="354"/>
      <c r="BV43" s="354"/>
      <c r="BW43" s="354"/>
      <c r="BX43" s="354"/>
      <c r="BY43" s="354"/>
      <c r="BZ43" s="354"/>
      <c r="CA43" s="354"/>
      <c r="CB43" s="354"/>
      <c r="CC43" s="354"/>
      <c r="CD43" s="354"/>
      <c r="CE43" s="354"/>
      <c r="CF43" s="354"/>
      <c r="CG43" s="354"/>
      <c r="CH43" s="354"/>
      <c r="CI43" s="354"/>
      <c r="CJ43" s="354"/>
      <c r="CK43" s="354"/>
      <c r="CL43" s="354"/>
      <c r="CM43" s="354"/>
      <c r="CN43" s="354"/>
      <c r="CO43" s="354"/>
      <c r="CP43" s="354"/>
      <c r="CQ43" s="354"/>
      <c r="CR43" s="354"/>
      <c r="CS43" s="354"/>
      <c r="CT43" s="354"/>
      <c r="CU43" s="354"/>
      <c r="CV43" s="354"/>
      <c r="CW43" s="354"/>
      <c r="CX43" s="354"/>
      <c r="CY43" s="354"/>
      <c r="CZ43" s="354"/>
      <c r="DA43" s="354"/>
      <c r="DB43" s="354"/>
      <c r="DC43" s="354"/>
      <c r="DD43" s="354"/>
      <c r="DE43" s="354"/>
      <c r="DF43" s="354"/>
      <c r="DG43" s="354"/>
      <c r="DH43" s="354"/>
      <c r="DI43" s="354"/>
      <c r="DJ43" s="354"/>
      <c r="DK43" s="354"/>
      <c r="DL43" s="354"/>
      <c r="DM43" s="354"/>
      <c r="DN43" s="354"/>
      <c r="DO43" s="354"/>
      <c r="DP43" s="354"/>
      <c r="DQ43" s="354"/>
      <c r="DR43" s="354"/>
      <c r="DS43" s="354"/>
      <c r="DT43" s="354"/>
      <c r="DU43" s="354"/>
      <c r="DV43" s="354"/>
      <c r="DW43" s="354"/>
      <c r="DX43" s="354"/>
      <c r="DY43" s="354"/>
      <c r="DZ43" s="354"/>
      <c r="EA43" s="354"/>
      <c r="EB43" s="354"/>
      <c r="EC43" s="354"/>
      <c r="ED43" s="354"/>
      <c r="EE43" s="354"/>
      <c r="EF43" s="354"/>
      <c r="EG43" s="354"/>
      <c r="EH43" s="8"/>
      <c r="EI43" s="8"/>
      <c r="EK43" s="49"/>
    </row>
    <row r="44" spans="1:179" ht="15.75" customHeight="1">
      <c r="A44" s="497"/>
      <c r="B44" s="54" t="s">
        <v>253</v>
      </c>
      <c r="C44" s="8"/>
      <c r="D44" s="8">
        <f>+D38/D41</f>
        <v>0</v>
      </c>
      <c r="E44" s="8">
        <f t="shared" ref="E44:P44" si="157">+E38/E41</f>
        <v>0</v>
      </c>
      <c r="F44" s="8">
        <f t="shared" si="157"/>
        <v>0</v>
      </c>
      <c r="G44" s="8">
        <f t="shared" si="157"/>
        <v>6.25E-2</v>
      </c>
      <c r="H44" s="8">
        <f t="shared" si="157"/>
        <v>0</v>
      </c>
      <c r="I44" s="8">
        <f t="shared" si="157"/>
        <v>0</v>
      </c>
      <c r="J44" s="8">
        <f t="shared" si="157"/>
        <v>6.0535714285714283E-2</v>
      </c>
      <c r="K44" s="8">
        <f t="shared" si="157"/>
        <v>0</v>
      </c>
      <c r="L44" s="8">
        <f t="shared" si="157"/>
        <v>7.1428571428571425E-2</v>
      </c>
      <c r="M44" s="8">
        <f t="shared" si="157"/>
        <v>0</v>
      </c>
      <c r="N44" s="8">
        <f t="shared" si="157"/>
        <v>6.5476190476190479E-2</v>
      </c>
      <c r="O44" s="8">
        <f t="shared" si="157"/>
        <v>0</v>
      </c>
      <c r="P44" s="8">
        <f t="shared" si="157"/>
        <v>0</v>
      </c>
      <c r="Q44" s="8">
        <f t="shared" ref="Q44:AK44" si="158">+Q38/Q41</f>
        <v>0</v>
      </c>
      <c r="R44" s="8">
        <f t="shared" si="158"/>
        <v>0</v>
      </c>
      <c r="S44" s="8">
        <f t="shared" si="158"/>
        <v>6.5476190476190479E-2</v>
      </c>
      <c r="T44" s="8">
        <f t="shared" si="158"/>
        <v>0</v>
      </c>
      <c r="U44" s="8">
        <f t="shared" si="158"/>
        <v>5.5555555555555552E-2</v>
      </c>
      <c r="V44" s="8">
        <f t="shared" si="158"/>
        <v>0</v>
      </c>
      <c r="W44" s="8">
        <f t="shared" si="158"/>
        <v>8.7499999999999994E-2</v>
      </c>
      <c r="X44" s="8">
        <f t="shared" si="158"/>
        <v>8.7797619047619041E-2</v>
      </c>
      <c r="Y44" s="8">
        <f t="shared" si="158"/>
        <v>0</v>
      </c>
      <c r="Z44" s="8">
        <f t="shared" si="158"/>
        <v>0</v>
      </c>
      <c r="AA44" s="8">
        <f t="shared" si="158"/>
        <v>0</v>
      </c>
      <c r="AB44" s="8">
        <f t="shared" si="158"/>
        <v>7.1428571428571425E-2</v>
      </c>
      <c r="AC44" s="8">
        <f t="shared" si="158"/>
        <v>0</v>
      </c>
      <c r="AD44" s="8">
        <f t="shared" si="158"/>
        <v>0</v>
      </c>
      <c r="AE44" s="8">
        <f t="shared" si="158"/>
        <v>0</v>
      </c>
      <c r="AF44" s="8">
        <f t="shared" si="158"/>
        <v>0</v>
      </c>
      <c r="AG44" s="8">
        <f t="shared" si="158"/>
        <v>0</v>
      </c>
      <c r="AH44" s="8">
        <f t="shared" si="158"/>
        <v>0</v>
      </c>
      <c r="AI44" s="8">
        <f t="shared" si="158"/>
        <v>0</v>
      </c>
      <c r="AJ44" s="8">
        <f t="shared" si="158"/>
        <v>6.3511904761904756E-2</v>
      </c>
      <c r="AK44" s="8">
        <f t="shared" si="158"/>
        <v>0</v>
      </c>
      <c r="AL44" s="8">
        <f t="shared" ref="AL44:AQ44" si="159">+AL38/AL41</f>
        <v>0</v>
      </c>
      <c r="AM44" s="8">
        <f t="shared" si="159"/>
        <v>0</v>
      </c>
      <c r="AN44" s="8">
        <f t="shared" si="159"/>
        <v>0</v>
      </c>
      <c r="AO44" s="8">
        <f t="shared" si="159"/>
        <v>0</v>
      </c>
      <c r="AP44" s="8">
        <f t="shared" si="159"/>
        <v>0</v>
      </c>
      <c r="AQ44" s="8">
        <f t="shared" si="159"/>
        <v>7.7380952380952384E-2</v>
      </c>
      <c r="AR44" s="8">
        <f>+AR38/AR41</f>
        <v>0</v>
      </c>
      <c r="AS44" s="8">
        <f>+AS38/AS41</f>
        <v>0</v>
      </c>
      <c r="AT44" s="354" t="e">
        <f>+AT38/AT41</f>
        <v>#DIV/0!</v>
      </c>
      <c r="AU44" s="354" t="e">
        <f>+AU38/AU41</f>
        <v>#DIV/0!</v>
      </c>
      <c r="AV44" s="354" t="e">
        <f>+AV38/AV41</f>
        <v>#DIV/0!</v>
      </c>
      <c r="AW44" s="354"/>
      <c r="AX44" s="354"/>
      <c r="AY44" s="354"/>
      <c r="AZ44" s="354"/>
      <c r="BA44" s="354"/>
      <c r="BB44" s="354"/>
      <c r="BC44" s="354"/>
      <c r="BD44" s="354"/>
      <c r="BE44" s="354"/>
      <c r="BF44" s="354"/>
      <c r="BG44" s="354"/>
      <c r="BH44" s="354"/>
      <c r="BI44" s="354"/>
      <c r="BJ44" s="354"/>
      <c r="BK44" s="354"/>
      <c r="BL44" s="354"/>
      <c r="BM44" s="354"/>
      <c r="BN44" s="354"/>
      <c r="BO44" s="354"/>
      <c r="BP44" s="354"/>
      <c r="BQ44" s="354"/>
      <c r="BR44" s="354"/>
      <c r="BS44" s="354"/>
      <c r="BT44" s="354"/>
      <c r="BU44" s="354"/>
      <c r="BV44" s="354"/>
      <c r="BW44" s="354"/>
      <c r="BX44" s="354"/>
      <c r="BY44" s="354"/>
      <c r="BZ44" s="354"/>
      <c r="CA44" s="354"/>
      <c r="CB44" s="354"/>
      <c r="CC44" s="354"/>
      <c r="CD44" s="354"/>
      <c r="CE44" s="354"/>
      <c r="CF44" s="354"/>
      <c r="CG44" s="354"/>
      <c r="CH44" s="354"/>
      <c r="CI44" s="354"/>
      <c r="CJ44" s="354"/>
      <c r="CK44" s="354"/>
      <c r="CL44" s="354"/>
      <c r="CM44" s="354"/>
      <c r="CN44" s="354"/>
      <c r="CO44" s="354"/>
      <c r="CP44" s="354"/>
      <c r="CQ44" s="354"/>
      <c r="CR44" s="354"/>
      <c r="CS44" s="354"/>
      <c r="CT44" s="354"/>
      <c r="CU44" s="354"/>
      <c r="CV44" s="354"/>
      <c r="CW44" s="354"/>
      <c r="CX44" s="354"/>
      <c r="CY44" s="354"/>
      <c r="CZ44" s="354"/>
      <c r="DA44" s="354"/>
      <c r="DB44" s="354"/>
      <c r="DC44" s="354"/>
      <c r="DD44" s="354"/>
      <c r="DE44" s="354"/>
      <c r="DF44" s="354"/>
      <c r="DG44" s="354"/>
      <c r="DH44" s="354"/>
      <c r="DI44" s="354"/>
      <c r="DJ44" s="354"/>
      <c r="DK44" s="354"/>
      <c r="DL44" s="354"/>
      <c r="DM44" s="354"/>
      <c r="DN44" s="354"/>
      <c r="DO44" s="354"/>
      <c r="DP44" s="354"/>
      <c r="DQ44" s="354"/>
      <c r="DR44" s="354"/>
      <c r="DS44" s="354"/>
      <c r="DT44" s="354"/>
      <c r="DU44" s="354"/>
      <c r="DV44" s="354"/>
      <c r="DW44" s="354"/>
      <c r="DX44" s="354"/>
      <c r="DY44" s="354"/>
      <c r="DZ44" s="354"/>
      <c r="EA44" s="354"/>
      <c r="EB44" s="354"/>
      <c r="EC44" s="354"/>
      <c r="ED44" s="354"/>
      <c r="EE44" s="354"/>
      <c r="EF44" s="354"/>
      <c r="EG44" s="354"/>
      <c r="EH44" s="8"/>
      <c r="EI44" s="8"/>
      <c r="EK44" s="49"/>
    </row>
    <row r="45" spans="1:179" ht="15.75" customHeight="1">
      <c r="A45" s="497"/>
      <c r="B45" s="54" t="s">
        <v>254</v>
      </c>
      <c r="C45" s="8"/>
      <c r="D45" s="8">
        <f t="shared" ref="D45:P45" si="160">+D39/D41</f>
        <v>0</v>
      </c>
      <c r="E45" s="8">
        <f t="shared" si="160"/>
        <v>0</v>
      </c>
      <c r="F45" s="8">
        <f t="shared" si="160"/>
        <v>0</v>
      </c>
      <c r="G45" s="8">
        <f t="shared" si="160"/>
        <v>0</v>
      </c>
      <c r="H45" s="8">
        <f t="shared" si="160"/>
        <v>0</v>
      </c>
      <c r="I45" s="8">
        <f t="shared" si="160"/>
        <v>0</v>
      </c>
      <c r="J45" s="8">
        <f t="shared" si="160"/>
        <v>0</v>
      </c>
      <c r="K45" s="8">
        <f t="shared" si="160"/>
        <v>0</v>
      </c>
      <c r="L45" s="8">
        <f t="shared" si="160"/>
        <v>7.3392857142857149E-2</v>
      </c>
      <c r="M45" s="8">
        <f t="shared" si="160"/>
        <v>0</v>
      </c>
      <c r="N45" s="8">
        <f t="shared" si="160"/>
        <v>0</v>
      </c>
      <c r="O45" s="8">
        <f t="shared" si="160"/>
        <v>3.9880952380952385E-3</v>
      </c>
      <c r="P45" s="8">
        <f t="shared" si="160"/>
        <v>0</v>
      </c>
      <c r="Q45" s="8">
        <f t="shared" ref="Q45:AK45" si="161">+Q39/Q41</f>
        <v>0</v>
      </c>
      <c r="R45" s="8">
        <f t="shared" si="161"/>
        <v>4.7619047619047619E-4</v>
      </c>
      <c r="S45" s="8">
        <f t="shared" si="161"/>
        <v>0</v>
      </c>
      <c r="T45" s="8">
        <f t="shared" si="161"/>
        <v>0</v>
      </c>
      <c r="U45" s="8">
        <f t="shared" si="161"/>
        <v>0</v>
      </c>
      <c r="V45" s="8">
        <f t="shared" si="161"/>
        <v>4.7619047619047619E-4</v>
      </c>
      <c r="W45" s="8">
        <f t="shared" si="161"/>
        <v>0</v>
      </c>
      <c r="X45" s="8">
        <f t="shared" si="161"/>
        <v>1.9642857142857144E-3</v>
      </c>
      <c r="Y45" s="8">
        <f t="shared" si="161"/>
        <v>0</v>
      </c>
      <c r="Z45" s="8">
        <f t="shared" si="161"/>
        <v>0</v>
      </c>
      <c r="AA45" s="8">
        <f t="shared" si="161"/>
        <v>0</v>
      </c>
      <c r="AB45" s="8">
        <f t="shared" si="161"/>
        <v>0.10416666666666667</v>
      </c>
      <c r="AC45" s="8">
        <f t="shared" si="161"/>
        <v>0</v>
      </c>
      <c r="AD45" s="8">
        <f t="shared" si="161"/>
        <v>6.5476190476190479E-2</v>
      </c>
      <c r="AE45" s="8">
        <f t="shared" si="161"/>
        <v>0</v>
      </c>
      <c r="AF45" s="8">
        <f t="shared" si="161"/>
        <v>1.9642857142857144E-3</v>
      </c>
      <c r="AG45" s="8">
        <f t="shared" si="161"/>
        <v>8.9285714285714288E-2</v>
      </c>
      <c r="AH45" s="8">
        <f t="shared" si="161"/>
        <v>0</v>
      </c>
      <c r="AI45" s="8">
        <f t="shared" si="161"/>
        <v>0</v>
      </c>
      <c r="AJ45" s="8">
        <f t="shared" si="161"/>
        <v>2.976190476190476E-3</v>
      </c>
      <c r="AK45" s="8">
        <f t="shared" si="161"/>
        <v>0</v>
      </c>
      <c r="AL45" s="8">
        <f t="shared" ref="AL45:AQ45" si="162">+AL39/AL41</f>
        <v>0</v>
      </c>
      <c r="AM45" s="8">
        <f t="shared" si="162"/>
        <v>0</v>
      </c>
      <c r="AN45" s="8">
        <f t="shared" si="162"/>
        <v>0</v>
      </c>
      <c r="AO45" s="8">
        <f t="shared" si="162"/>
        <v>8.3333333333333329E-2</v>
      </c>
      <c r="AP45" s="8">
        <f t="shared" si="162"/>
        <v>0</v>
      </c>
      <c r="AQ45" s="8">
        <f t="shared" si="162"/>
        <v>1.3869047619047619E-2</v>
      </c>
      <c r="AR45" s="8">
        <f>+AR39/AR41</f>
        <v>0</v>
      </c>
      <c r="AS45" s="8">
        <f>+AS39/AS41</f>
        <v>0</v>
      </c>
      <c r="AT45" s="354" t="e">
        <f>+AT39/AT41</f>
        <v>#DIV/0!</v>
      </c>
      <c r="AU45" s="354" t="e">
        <f>+AU39/AU41</f>
        <v>#DIV/0!</v>
      </c>
      <c r="AV45" s="354" t="e">
        <f>+AV39/AV41</f>
        <v>#DIV/0!</v>
      </c>
      <c r="AW45" s="354"/>
      <c r="AX45" s="354"/>
      <c r="AY45" s="354"/>
      <c r="AZ45" s="354"/>
      <c r="BA45" s="354"/>
      <c r="BB45" s="354"/>
      <c r="BC45" s="354"/>
      <c r="BD45" s="354"/>
      <c r="BE45" s="354"/>
      <c r="BF45" s="354"/>
      <c r="BG45" s="354"/>
      <c r="BH45" s="354"/>
      <c r="BI45" s="354"/>
      <c r="BJ45" s="354"/>
      <c r="BK45" s="354"/>
      <c r="BL45" s="354"/>
      <c r="BM45" s="354"/>
      <c r="BN45" s="354"/>
      <c r="BO45" s="354"/>
      <c r="BP45" s="354"/>
      <c r="BQ45" s="354"/>
      <c r="BR45" s="354"/>
      <c r="BS45" s="354"/>
      <c r="BT45" s="354"/>
      <c r="BU45" s="354"/>
      <c r="BV45" s="354"/>
      <c r="BW45" s="354"/>
      <c r="BX45" s="354"/>
      <c r="BY45" s="354"/>
      <c r="BZ45" s="354"/>
      <c r="CA45" s="354"/>
      <c r="CB45" s="354"/>
      <c r="CC45" s="354"/>
      <c r="CD45" s="354"/>
      <c r="CE45" s="354"/>
      <c r="CF45" s="354"/>
      <c r="CG45" s="354"/>
      <c r="CH45" s="354"/>
      <c r="CI45" s="354"/>
      <c r="CJ45" s="354"/>
      <c r="CK45" s="354"/>
      <c r="CL45" s="354"/>
      <c r="CM45" s="354"/>
      <c r="CN45" s="354"/>
      <c r="CO45" s="354"/>
      <c r="CP45" s="354"/>
      <c r="CQ45" s="354"/>
      <c r="CR45" s="354"/>
      <c r="CS45" s="354"/>
      <c r="CT45" s="354"/>
      <c r="CU45" s="354"/>
      <c r="CV45" s="354"/>
      <c r="CW45" s="354"/>
      <c r="CX45" s="354"/>
      <c r="CY45" s="354"/>
      <c r="CZ45" s="354"/>
      <c r="DA45" s="354"/>
      <c r="DB45" s="354"/>
      <c r="DC45" s="354"/>
      <c r="DD45" s="354"/>
      <c r="DE45" s="354"/>
      <c r="DF45" s="354"/>
      <c r="DG45" s="354"/>
      <c r="DH45" s="354"/>
      <c r="DI45" s="354"/>
      <c r="DJ45" s="354"/>
      <c r="DK45" s="354"/>
      <c r="DL45" s="354"/>
      <c r="DM45" s="354"/>
      <c r="DN45" s="354"/>
      <c r="DO45" s="354"/>
      <c r="DP45" s="354"/>
      <c r="DQ45" s="354"/>
      <c r="DR45" s="354"/>
      <c r="DS45" s="354"/>
      <c r="DT45" s="354"/>
      <c r="DU45" s="354"/>
      <c r="DV45" s="354"/>
      <c r="DW45" s="354"/>
      <c r="DX45" s="354"/>
      <c r="DY45" s="354"/>
      <c r="DZ45" s="354"/>
      <c r="EA45" s="354"/>
      <c r="EB45" s="354"/>
      <c r="EC45" s="354"/>
      <c r="ED45" s="354"/>
      <c r="EE45" s="354"/>
      <c r="EF45" s="354"/>
      <c r="EG45" s="354"/>
      <c r="EH45" s="8"/>
      <c r="EI45" s="8"/>
    </row>
    <row r="46" spans="1:179" ht="15.75" customHeight="1">
      <c r="A46" s="497"/>
      <c r="B46" s="54" t="s">
        <v>255</v>
      </c>
      <c r="C46" s="8"/>
      <c r="D46" s="8">
        <f t="shared" ref="D46:P46" si="163">+D40/D41</f>
        <v>3.5714285714285712E-2</v>
      </c>
      <c r="E46" s="8">
        <f t="shared" si="163"/>
        <v>0.7857142857142857</v>
      </c>
      <c r="F46" s="8">
        <f t="shared" si="163"/>
        <v>0.80952380952380953</v>
      </c>
      <c r="G46" s="8">
        <f t="shared" si="163"/>
        <v>1.6845238095238097E-2</v>
      </c>
      <c r="H46" s="8">
        <f t="shared" si="163"/>
        <v>0.22220238095238093</v>
      </c>
      <c r="I46" s="8">
        <f t="shared" si="163"/>
        <v>5.6547619047619048E-2</v>
      </c>
      <c r="J46" s="8">
        <f t="shared" si="163"/>
        <v>5.9523809523809521E-3</v>
      </c>
      <c r="K46" s="8">
        <f t="shared" si="163"/>
        <v>5.9523809523809521E-3</v>
      </c>
      <c r="L46" s="8">
        <f t="shared" si="163"/>
        <v>8.3333333333333329E-2</v>
      </c>
      <c r="M46" s="8">
        <f t="shared" si="163"/>
        <v>1.1904761904761904E-2</v>
      </c>
      <c r="N46" s="8">
        <f t="shared" si="163"/>
        <v>6.6488095238095235E-2</v>
      </c>
      <c r="O46" s="8">
        <f t="shared" si="163"/>
        <v>2.976190476190476E-2</v>
      </c>
      <c r="P46" s="8">
        <f t="shared" si="163"/>
        <v>0.36410714285714285</v>
      </c>
      <c r="Q46" s="8">
        <f t="shared" ref="Q46:AK46" si="164">+Q40/Q41</f>
        <v>5.6547619047619048E-2</v>
      </c>
      <c r="R46" s="8">
        <f t="shared" si="164"/>
        <v>0.12202380952380952</v>
      </c>
      <c r="S46" s="8">
        <f t="shared" si="164"/>
        <v>1.1904761904761904E-2</v>
      </c>
      <c r="T46" s="8">
        <f t="shared" si="164"/>
        <v>0.27035714285714285</v>
      </c>
      <c r="U46" s="8">
        <f t="shared" si="164"/>
        <v>1.7361111111111112E-2</v>
      </c>
      <c r="V46" s="8">
        <f t="shared" si="164"/>
        <v>0.10297619047619049</v>
      </c>
      <c r="W46" s="8">
        <f t="shared" si="164"/>
        <v>7.4880952380952381E-2</v>
      </c>
      <c r="X46" s="8">
        <f t="shared" si="164"/>
        <v>0.71827380952380948</v>
      </c>
      <c r="Y46" s="8">
        <f t="shared" si="164"/>
        <v>0.67261904761904767</v>
      </c>
      <c r="Z46" s="8">
        <f t="shared" si="164"/>
        <v>0.1275</v>
      </c>
      <c r="AA46" s="8">
        <f t="shared" si="164"/>
        <v>1.1904761904761904E-2</v>
      </c>
      <c r="AB46" s="8">
        <f t="shared" si="164"/>
        <v>4.1666666666666664E-2</v>
      </c>
      <c r="AC46" s="8">
        <f t="shared" si="164"/>
        <v>3.8690476190476192E-2</v>
      </c>
      <c r="AD46" s="8">
        <f t="shared" si="164"/>
        <v>0.7232142857142857</v>
      </c>
      <c r="AE46" s="8">
        <f t="shared" si="164"/>
        <v>0.36607142857142855</v>
      </c>
      <c r="AF46" s="8">
        <f t="shared" si="164"/>
        <v>0.10416666666666667</v>
      </c>
      <c r="AG46" s="8">
        <f t="shared" si="164"/>
        <v>4.1666666666666664E-2</v>
      </c>
      <c r="AH46" s="8">
        <f t="shared" si="164"/>
        <v>0.1056547619047619</v>
      </c>
      <c r="AI46" s="8">
        <f t="shared" si="164"/>
        <v>1.1904761904761904E-2</v>
      </c>
      <c r="AJ46" s="8">
        <f t="shared" si="164"/>
        <v>0.10714285714285714</v>
      </c>
      <c r="AK46" s="8">
        <f t="shared" si="164"/>
        <v>0.11011904761904762</v>
      </c>
      <c r="AL46" s="8">
        <f t="shared" ref="AL46:AQ46" si="165">+AL40/AL41</f>
        <v>0.11505952380952381</v>
      </c>
      <c r="AM46" s="8">
        <f t="shared" si="165"/>
        <v>0.42857142857142855</v>
      </c>
      <c r="AN46" s="8">
        <f t="shared" si="165"/>
        <v>2.6785714285714284E-2</v>
      </c>
      <c r="AO46" s="8">
        <f t="shared" si="165"/>
        <v>6.4285714285714293E-3</v>
      </c>
      <c r="AP46" s="8">
        <f t="shared" si="165"/>
        <v>5.9523809523809521E-3</v>
      </c>
      <c r="AQ46" s="8">
        <f t="shared" si="165"/>
        <v>1.1904761904761904E-2</v>
      </c>
      <c r="AR46" s="8">
        <f>+AR40/AR41</f>
        <v>0.13988095238095238</v>
      </c>
      <c r="AS46" s="8">
        <f>+AS40/AS41</f>
        <v>4.4642857142857144E-2</v>
      </c>
      <c r="AT46" s="354" t="e">
        <f>+AT40/AT41</f>
        <v>#DIV/0!</v>
      </c>
      <c r="AU46" s="354" t="e">
        <f>+AU40/AU41</f>
        <v>#DIV/0!</v>
      </c>
      <c r="AV46" s="354" t="e">
        <f>+AV40/AV41</f>
        <v>#DIV/0!</v>
      </c>
      <c r="AW46" s="354"/>
      <c r="AX46" s="354"/>
      <c r="AY46" s="354"/>
      <c r="AZ46" s="354"/>
      <c r="BA46" s="354"/>
      <c r="BB46" s="354"/>
      <c r="BC46" s="354"/>
      <c r="BD46" s="354"/>
      <c r="BE46" s="354"/>
      <c r="BF46" s="354"/>
      <c r="BG46" s="354"/>
      <c r="BH46" s="354"/>
      <c r="BI46" s="354"/>
      <c r="BJ46" s="354"/>
      <c r="BK46" s="354"/>
      <c r="BL46" s="354"/>
      <c r="BM46" s="354"/>
      <c r="BN46" s="354"/>
      <c r="BO46" s="354"/>
      <c r="BP46" s="354"/>
      <c r="BQ46" s="354"/>
      <c r="BR46" s="354"/>
      <c r="BS46" s="354"/>
      <c r="BT46" s="354"/>
      <c r="BU46" s="354"/>
      <c r="BV46" s="354"/>
      <c r="BW46" s="354"/>
      <c r="BX46" s="354"/>
      <c r="BY46" s="354"/>
      <c r="BZ46" s="354"/>
      <c r="CA46" s="354"/>
      <c r="CB46" s="354"/>
      <c r="CC46" s="354"/>
      <c r="CD46" s="354"/>
      <c r="CE46" s="354"/>
      <c r="CF46" s="354"/>
      <c r="CG46" s="354"/>
      <c r="CH46" s="354"/>
      <c r="CI46" s="354"/>
      <c r="CJ46" s="354"/>
      <c r="CK46" s="354"/>
      <c r="CL46" s="354"/>
      <c r="CM46" s="354"/>
      <c r="CN46" s="354"/>
      <c r="CO46" s="354"/>
      <c r="CP46" s="354"/>
      <c r="CQ46" s="354"/>
      <c r="CR46" s="354"/>
      <c r="CS46" s="354"/>
      <c r="CT46" s="354"/>
      <c r="CU46" s="354"/>
      <c r="CV46" s="354"/>
      <c r="CW46" s="354"/>
      <c r="CX46" s="354"/>
      <c r="CY46" s="354"/>
      <c r="CZ46" s="354"/>
      <c r="DA46" s="354"/>
      <c r="DB46" s="354"/>
      <c r="DC46" s="354"/>
      <c r="DD46" s="354"/>
      <c r="DE46" s="354"/>
      <c r="DF46" s="354"/>
      <c r="DG46" s="354"/>
      <c r="DH46" s="354"/>
      <c r="DI46" s="354"/>
      <c r="DJ46" s="354"/>
      <c r="DK46" s="354"/>
      <c r="DL46" s="354"/>
      <c r="DM46" s="354"/>
      <c r="DN46" s="354"/>
      <c r="DO46" s="354"/>
      <c r="DP46" s="354"/>
      <c r="DQ46" s="354"/>
      <c r="DR46" s="354"/>
      <c r="DS46" s="354"/>
      <c r="DT46" s="354"/>
      <c r="DU46" s="354"/>
      <c r="DV46" s="354"/>
      <c r="DW46" s="354"/>
      <c r="DX46" s="354"/>
      <c r="DY46" s="354"/>
      <c r="DZ46" s="354"/>
      <c r="EA46" s="354"/>
      <c r="EB46" s="354"/>
      <c r="EC46" s="354"/>
      <c r="ED46" s="354"/>
      <c r="EE46" s="354"/>
      <c r="EF46" s="354"/>
      <c r="EG46" s="354"/>
      <c r="EH46" s="8"/>
      <c r="EI46" s="8"/>
    </row>
    <row r="47" spans="1:179" ht="15.75" customHeight="1">
      <c r="A47" s="498"/>
      <c r="B47" s="54" t="s">
        <v>60</v>
      </c>
      <c r="C47" s="9"/>
      <c r="D47" s="9">
        <f t="shared" ref="D47:AK47" si="166">SUM(D43:D46)</f>
        <v>0.99999999999999967</v>
      </c>
      <c r="E47" s="9">
        <f t="shared" si="166"/>
        <v>1</v>
      </c>
      <c r="F47" s="9">
        <f t="shared" si="166"/>
        <v>1</v>
      </c>
      <c r="G47" s="9">
        <f t="shared" si="166"/>
        <v>1.0000000000000002</v>
      </c>
      <c r="H47" s="9">
        <f t="shared" si="166"/>
        <v>0.99999999999523803</v>
      </c>
      <c r="I47" s="9">
        <f t="shared" si="166"/>
        <v>1</v>
      </c>
      <c r="J47" s="9">
        <f t="shared" si="166"/>
        <v>1.0000000000000002</v>
      </c>
      <c r="K47" s="9">
        <f t="shared" si="166"/>
        <v>0.99999999999999989</v>
      </c>
      <c r="L47" s="9">
        <f t="shared" si="166"/>
        <v>1</v>
      </c>
      <c r="M47" s="9">
        <f t="shared" si="166"/>
        <v>1.0000000000000002</v>
      </c>
      <c r="N47" s="9">
        <f t="shared" si="166"/>
        <v>1.0035119047714285</v>
      </c>
      <c r="O47" s="9">
        <f t="shared" si="166"/>
        <v>1</v>
      </c>
      <c r="P47" s="9">
        <f t="shared" si="166"/>
        <v>1</v>
      </c>
      <c r="Q47" s="9">
        <f t="shared" si="166"/>
        <v>1</v>
      </c>
      <c r="R47" s="9">
        <f t="shared" si="166"/>
        <v>1</v>
      </c>
      <c r="S47" s="9">
        <f t="shared" si="166"/>
        <v>0.99999999999999989</v>
      </c>
      <c r="T47" s="9">
        <f t="shared" si="166"/>
        <v>0.99999999999999989</v>
      </c>
      <c r="U47" s="9">
        <f t="shared" si="166"/>
        <v>1</v>
      </c>
      <c r="V47" s="9">
        <f t="shared" si="166"/>
        <v>0.99999999999999989</v>
      </c>
      <c r="W47" s="9">
        <f t="shared" si="166"/>
        <v>0.9997023809523814</v>
      </c>
      <c r="X47" s="9">
        <f t="shared" si="166"/>
        <v>1.0877976190476193</v>
      </c>
      <c r="Y47" s="9">
        <f t="shared" si="166"/>
        <v>1</v>
      </c>
      <c r="Z47" s="9">
        <f t="shared" si="166"/>
        <v>1</v>
      </c>
      <c r="AA47" s="9">
        <f t="shared" si="166"/>
        <v>0.99999999999999989</v>
      </c>
      <c r="AB47" s="9">
        <f t="shared" si="166"/>
        <v>0.99999999999999989</v>
      </c>
      <c r="AC47" s="9">
        <f t="shared" si="166"/>
        <v>1.0000000000000002</v>
      </c>
      <c r="AD47" s="9">
        <f t="shared" si="166"/>
        <v>1.0000000000000002</v>
      </c>
      <c r="AE47" s="9">
        <f t="shared" si="166"/>
        <v>1</v>
      </c>
      <c r="AF47" s="9">
        <f t="shared" si="166"/>
        <v>1.0000000000000004</v>
      </c>
      <c r="AG47" s="9">
        <f t="shared" si="166"/>
        <v>0.99999999999999989</v>
      </c>
      <c r="AH47" s="9">
        <f t="shared" si="166"/>
        <v>1</v>
      </c>
      <c r="AI47" s="9">
        <f t="shared" si="166"/>
        <v>0.99999999999999989</v>
      </c>
      <c r="AJ47" s="9">
        <f t="shared" si="166"/>
        <v>1.0000000000000002</v>
      </c>
      <c r="AK47" s="9">
        <f t="shared" si="166"/>
        <v>1</v>
      </c>
      <c r="AL47" s="9">
        <f t="shared" ref="AL47:AQ47" si="167">SUM(AL43:AL46)</f>
        <v>0.99999999999999978</v>
      </c>
      <c r="AM47" s="9">
        <f t="shared" si="167"/>
        <v>0.99999999999999956</v>
      </c>
      <c r="AN47" s="9">
        <f t="shared" si="167"/>
        <v>1</v>
      </c>
      <c r="AO47" s="9">
        <f t="shared" si="167"/>
        <v>0.99999999999999978</v>
      </c>
      <c r="AP47" s="9">
        <f t="shared" si="167"/>
        <v>0.99999999999999989</v>
      </c>
      <c r="AQ47" s="9">
        <f t="shared" si="167"/>
        <v>1.0000000000000002</v>
      </c>
      <c r="AR47" s="9">
        <f>SUM(AR43:AR46)</f>
        <v>1.0000000000000004</v>
      </c>
      <c r="AS47" s="9">
        <f>SUM(AS43:AS46)</f>
        <v>1.0000000000000002</v>
      </c>
      <c r="AT47" s="355" t="e">
        <f>SUM(AT43:AT46)</f>
        <v>#DIV/0!</v>
      </c>
      <c r="AU47" s="355" t="e">
        <f>SUM(AU43:AU46)</f>
        <v>#DIV/0!</v>
      </c>
      <c r="AV47" s="355" t="e">
        <f>SUM(AV43:AV46)</f>
        <v>#DIV/0!</v>
      </c>
      <c r="AW47" s="355"/>
      <c r="AX47" s="355"/>
      <c r="AY47" s="355"/>
      <c r="AZ47" s="355"/>
      <c r="BA47" s="355"/>
      <c r="BB47" s="355"/>
      <c r="BC47" s="355"/>
      <c r="BD47" s="355"/>
      <c r="BE47" s="355"/>
      <c r="BF47" s="355"/>
      <c r="BG47" s="355"/>
      <c r="BH47" s="355"/>
      <c r="BI47" s="355"/>
      <c r="BJ47" s="355"/>
      <c r="BK47" s="355"/>
      <c r="BL47" s="355"/>
      <c r="BM47" s="355"/>
      <c r="BN47" s="355"/>
      <c r="BO47" s="355"/>
      <c r="BP47" s="355"/>
      <c r="BQ47" s="355"/>
      <c r="BR47" s="355"/>
      <c r="BS47" s="355"/>
      <c r="BT47" s="355"/>
      <c r="BU47" s="355"/>
      <c r="BV47" s="355"/>
      <c r="BW47" s="355"/>
      <c r="BX47" s="355"/>
      <c r="BY47" s="355"/>
      <c r="BZ47" s="355"/>
      <c r="CA47" s="355"/>
      <c r="CB47" s="355"/>
      <c r="CC47" s="355"/>
      <c r="CD47" s="355"/>
      <c r="CE47" s="355"/>
      <c r="CF47" s="355"/>
      <c r="CG47" s="355"/>
      <c r="CH47" s="355"/>
      <c r="CI47" s="355"/>
      <c r="CJ47" s="355"/>
      <c r="CK47" s="355"/>
      <c r="CL47" s="355"/>
      <c r="CM47" s="355"/>
      <c r="CN47" s="355"/>
      <c r="CO47" s="355"/>
      <c r="CP47" s="355"/>
      <c r="CQ47" s="355"/>
      <c r="CR47" s="355"/>
      <c r="CS47" s="355"/>
      <c r="CT47" s="355"/>
      <c r="CU47" s="355"/>
      <c r="CV47" s="355"/>
      <c r="CW47" s="355"/>
      <c r="CX47" s="355"/>
      <c r="CY47" s="355"/>
      <c r="CZ47" s="355"/>
      <c r="DA47" s="355"/>
      <c r="DB47" s="355"/>
      <c r="DC47" s="355"/>
      <c r="DD47" s="355"/>
      <c r="DE47" s="355"/>
      <c r="DF47" s="355"/>
      <c r="DG47" s="355"/>
      <c r="DH47" s="355"/>
      <c r="DI47" s="355"/>
      <c r="DJ47" s="355"/>
      <c r="DK47" s="355"/>
      <c r="DL47" s="355"/>
      <c r="DM47" s="355"/>
      <c r="DN47" s="355"/>
      <c r="DO47" s="355"/>
      <c r="DP47" s="355"/>
      <c r="DQ47" s="355"/>
      <c r="DR47" s="355"/>
      <c r="DS47" s="355"/>
      <c r="DT47" s="355"/>
      <c r="DU47" s="355"/>
      <c r="DV47" s="355"/>
      <c r="DW47" s="355"/>
      <c r="DX47" s="355"/>
      <c r="DY47" s="355"/>
      <c r="DZ47" s="355"/>
      <c r="EA47" s="355"/>
      <c r="EB47" s="355"/>
      <c r="EC47" s="355"/>
      <c r="ED47" s="355"/>
      <c r="EE47" s="355"/>
      <c r="EF47" s="355"/>
      <c r="EG47" s="355"/>
      <c r="EH47" s="9"/>
      <c r="EI47" s="9"/>
    </row>
    <row r="48" spans="1:179" ht="15.75" customHeight="1">
      <c r="A48" s="10" t="s">
        <v>39</v>
      </c>
      <c r="B48" s="20"/>
      <c r="C48" s="32" t="s">
        <v>311</v>
      </c>
      <c r="D48" s="32" t="s">
        <v>178</v>
      </c>
      <c r="E48" s="32" t="s">
        <v>179</v>
      </c>
      <c r="F48" s="32" t="s">
        <v>180</v>
      </c>
      <c r="G48" s="32" t="s">
        <v>181</v>
      </c>
      <c r="H48" s="32" t="s">
        <v>182</v>
      </c>
      <c r="I48" s="32" t="s">
        <v>183</v>
      </c>
      <c r="J48" s="32" t="s">
        <v>184</v>
      </c>
      <c r="K48" s="32" t="s">
        <v>185</v>
      </c>
      <c r="L48" s="32" t="s">
        <v>186</v>
      </c>
      <c r="M48" s="32" t="s">
        <v>187</v>
      </c>
      <c r="N48" s="32" t="s">
        <v>188</v>
      </c>
      <c r="O48" s="32" t="s">
        <v>237</v>
      </c>
      <c r="P48" s="32" t="s">
        <v>246</v>
      </c>
      <c r="Q48" s="32" t="s">
        <v>247</v>
      </c>
      <c r="R48" s="32" t="s">
        <v>248</v>
      </c>
      <c r="S48" s="32" t="s">
        <v>249</v>
      </c>
      <c r="T48" s="32" t="s">
        <v>189</v>
      </c>
      <c r="U48" s="32" t="s">
        <v>190</v>
      </c>
      <c r="V48" s="32" t="s">
        <v>191</v>
      </c>
      <c r="W48" s="32" t="s">
        <v>192</v>
      </c>
      <c r="X48" s="32" t="s">
        <v>193</v>
      </c>
      <c r="Y48" s="32" t="s">
        <v>194</v>
      </c>
      <c r="Z48" s="32" t="s">
        <v>111</v>
      </c>
      <c r="AA48" s="32" t="s">
        <v>112</v>
      </c>
      <c r="AB48" s="32" t="s">
        <v>113</v>
      </c>
      <c r="AC48" s="32" t="s">
        <v>114</v>
      </c>
      <c r="AD48" s="32" t="s">
        <v>195</v>
      </c>
      <c r="AE48" s="32" t="s">
        <v>196</v>
      </c>
      <c r="AF48" s="32" t="s">
        <v>197</v>
      </c>
      <c r="AG48" s="32" t="s">
        <v>198</v>
      </c>
      <c r="AH48" s="32" t="s">
        <v>199</v>
      </c>
      <c r="AI48" s="32" t="s">
        <v>200</v>
      </c>
      <c r="AJ48" s="32" t="s">
        <v>201</v>
      </c>
      <c r="AK48" s="32" t="s">
        <v>202</v>
      </c>
      <c r="AL48" s="32" t="s">
        <v>203</v>
      </c>
      <c r="AM48" s="32" t="s">
        <v>204</v>
      </c>
      <c r="AN48" s="32" t="s">
        <v>205</v>
      </c>
      <c r="AO48" s="32" t="s">
        <v>206</v>
      </c>
      <c r="AP48" s="32" t="s">
        <v>207</v>
      </c>
      <c r="AQ48" s="32" t="s">
        <v>208</v>
      </c>
      <c r="AR48" s="32" t="s">
        <v>209</v>
      </c>
      <c r="AS48" s="32" t="s">
        <v>210</v>
      </c>
      <c r="AT48" s="32" t="s">
        <v>211</v>
      </c>
      <c r="AU48" s="32" t="s">
        <v>212</v>
      </c>
      <c r="AV48" s="32" t="s">
        <v>213</v>
      </c>
      <c r="AW48" s="32" t="s">
        <v>307</v>
      </c>
      <c r="AX48" s="32" t="s">
        <v>215</v>
      </c>
      <c r="AY48" s="32" t="s">
        <v>216</v>
      </c>
      <c r="AZ48" s="32" t="s">
        <v>217</v>
      </c>
      <c r="BA48" s="32" t="s">
        <v>218</v>
      </c>
      <c r="BB48" s="32" t="s">
        <v>219</v>
      </c>
      <c r="BC48" s="32" t="s">
        <v>220</v>
      </c>
      <c r="BD48" s="32" t="s">
        <v>178</v>
      </c>
      <c r="BE48" s="32" t="s">
        <v>179</v>
      </c>
      <c r="BF48" s="32" t="s">
        <v>180</v>
      </c>
      <c r="BG48" s="32" t="s">
        <v>181</v>
      </c>
      <c r="BH48" s="32" t="s">
        <v>182</v>
      </c>
      <c r="BI48" s="32" t="s">
        <v>183</v>
      </c>
      <c r="BJ48" s="32" t="s">
        <v>184</v>
      </c>
      <c r="BK48" s="32" t="s">
        <v>185</v>
      </c>
      <c r="BL48" s="32" t="s">
        <v>186</v>
      </c>
      <c r="BM48" s="32" t="s">
        <v>187</v>
      </c>
      <c r="BN48" s="32" t="s">
        <v>188</v>
      </c>
      <c r="BO48" s="32" t="s">
        <v>237</v>
      </c>
      <c r="BP48" s="32" t="s">
        <v>246</v>
      </c>
      <c r="BQ48" s="32" t="s">
        <v>247</v>
      </c>
      <c r="BR48" s="32" t="s">
        <v>248</v>
      </c>
      <c r="BS48" s="32" t="s">
        <v>249</v>
      </c>
      <c r="BT48" s="32" t="s">
        <v>249</v>
      </c>
      <c r="BU48" s="32" t="s">
        <v>190</v>
      </c>
      <c r="BV48" s="32" t="s">
        <v>191</v>
      </c>
      <c r="BW48" s="32" t="s">
        <v>192</v>
      </c>
      <c r="BX48" s="32" t="s">
        <v>193</v>
      </c>
      <c r="BY48" s="32" t="s">
        <v>194</v>
      </c>
      <c r="BZ48" s="32" t="s">
        <v>111</v>
      </c>
      <c r="CA48" s="32" t="s">
        <v>112</v>
      </c>
      <c r="CB48" s="32" t="s">
        <v>113</v>
      </c>
      <c r="CC48" s="32" t="s">
        <v>114</v>
      </c>
      <c r="CD48" s="32" t="s">
        <v>114</v>
      </c>
      <c r="CE48" s="32" t="s">
        <v>196</v>
      </c>
      <c r="CF48" s="32" t="s">
        <v>197</v>
      </c>
      <c r="CG48" s="32" t="s">
        <v>198</v>
      </c>
      <c r="CH48" s="32" t="s">
        <v>199</v>
      </c>
      <c r="CI48" s="32" t="s">
        <v>200</v>
      </c>
      <c r="CJ48" s="32" t="s">
        <v>201</v>
      </c>
      <c r="CK48" s="32" t="s">
        <v>202</v>
      </c>
      <c r="CL48" s="32" t="s">
        <v>203</v>
      </c>
      <c r="CM48" s="32" t="s">
        <v>204</v>
      </c>
      <c r="CN48" s="32" t="s">
        <v>205</v>
      </c>
      <c r="CO48" s="32" t="s">
        <v>206</v>
      </c>
      <c r="CP48" s="32" t="s">
        <v>207</v>
      </c>
      <c r="CQ48" s="32" t="s">
        <v>208</v>
      </c>
      <c r="CR48" s="32" t="s">
        <v>209</v>
      </c>
      <c r="CS48" s="32" t="s">
        <v>210</v>
      </c>
      <c r="CT48" s="32" t="s">
        <v>211</v>
      </c>
      <c r="CU48" s="32" t="s">
        <v>212</v>
      </c>
      <c r="CV48" s="32" t="s">
        <v>213</v>
      </c>
      <c r="CW48" s="32" t="s">
        <v>214</v>
      </c>
      <c r="CX48" s="32" t="s">
        <v>215</v>
      </c>
      <c r="CY48" s="32" t="s">
        <v>216</v>
      </c>
      <c r="CZ48" s="32" t="s">
        <v>217</v>
      </c>
      <c r="DA48" s="32" t="s">
        <v>218</v>
      </c>
      <c r="DB48" s="32" t="s">
        <v>219</v>
      </c>
      <c r="DC48" s="32" t="s">
        <v>220</v>
      </c>
      <c r="DD48" s="32" t="s">
        <v>178</v>
      </c>
      <c r="DE48" s="32" t="s">
        <v>179</v>
      </c>
      <c r="DF48" s="32" t="s">
        <v>180</v>
      </c>
      <c r="DG48" s="32" t="s">
        <v>181</v>
      </c>
      <c r="DH48" s="32" t="s">
        <v>182</v>
      </c>
      <c r="DI48" s="32" t="s">
        <v>183</v>
      </c>
      <c r="DJ48" s="32" t="s">
        <v>184</v>
      </c>
      <c r="DK48" s="32" t="s">
        <v>185</v>
      </c>
      <c r="DL48" s="32" t="s">
        <v>186</v>
      </c>
      <c r="DM48" s="32" t="s">
        <v>187</v>
      </c>
      <c r="DN48" s="32" t="s">
        <v>188</v>
      </c>
      <c r="DO48" s="32" t="s">
        <v>237</v>
      </c>
      <c r="DP48" s="32" t="s">
        <v>246</v>
      </c>
      <c r="DQ48" s="32" t="s">
        <v>247</v>
      </c>
      <c r="DR48" s="32" t="s">
        <v>248</v>
      </c>
      <c r="DS48" s="32" t="s">
        <v>249</v>
      </c>
      <c r="DT48" s="32" t="s">
        <v>189</v>
      </c>
      <c r="DU48" s="32" t="s">
        <v>190</v>
      </c>
      <c r="DV48" s="32" t="s">
        <v>191</v>
      </c>
      <c r="DW48" s="32" t="s">
        <v>192</v>
      </c>
      <c r="DX48" s="32" t="s">
        <v>193</v>
      </c>
      <c r="DY48" s="32" t="s">
        <v>194</v>
      </c>
      <c r="DZ48" s="32" t="s">
        <v>111</v>
      </c>
      <c r="EA48" s="32" t="s">
        <v>112</v>
      </c>
      <c r="EB48" s="32" t="s">
        <v>113</v>
      </c>
      <c r="EC48" s="32" t="s">
        <v>114</v>
      </c>
      <c r="ED48" s="32" t="s">
        <v>114</v>
      </c>
      <c r="EE48" s="32" t="s">
        <v>114</v>
      </c>
      <c r="EF48" s="32"/>
      <c r="EG48" s="32"/>
      <c r="EH48" s="32" t="s">
        <v>378</v>
      </c>
      <c r="EI48" s="32" t="s">
        <v>119</v>
      </c>
    </row>
    <row r="49" spans="1:162" ht="15.75" customHeight="1">
      <c r="A49" s="502" t="s">
        <v>20</v>
      </c>
      <c r="B49" s="51" t="s">
        <v>84</v>
      </c>
      <c r="C49" s="4">
        <v>0.8584230006105007</v>
      </c>
      <c r="D49" s="161">
        <v>0.985119047619048</v>
      </c>
      <c r="E49" s="161">
        <v>0.95583333333333342</v>
      </c>
      <c r="F49" s="161">
        <v>0.79761904761904778</v>
      </c>
      <c r="G49" s="161">
        <v>0.95535714285714302</v>
      </c>
      <c r="H49" s="161">
        <v>0.92113095238571419</v>
      </c>
      <c r="I49" s="161">
        <v>0.88095238095238093</v>
      </c>
      <c r="J49" s="160">
        <v>0.99404761904761896</v>
      </c>
      <c r="K49" s="160">
        <v>0.922619047619048</v>
      </c>
      <c r="L49" s="160">
        <v>0.9940476190428571</v>
      </c>
      <c r="M49" s="160">
        <v>0.42410714285714285</v>
      </c>
      <c r="N49" s="160">
        <v>0.14285714285714288</v>
      </c>
      <c r="O49" s="160">
        <v>1</v>
      </c>
      <c r="P49" s="160">
        <v>0.88636904761904756</v>
      </c>
      <c r="Q49" s="160">
        <v>0.98315476190476203</v>
      </c>
      <c r="R49" s="160">
        <v>0.17160714285714301</v>
      </c>
      <c r="S49" s="160">
        <v>0</v>
      </c>
      <c r="T49" s="160">
        <v>0</v>
      </c>
      <c r="U49" s="160">
        <v>0</v>
      </c>
      <c r="V49" s="160">
        <v>0</v>
      </c>
      <c r="W49" s="160">
        <v>0</v>
      </c>
      <c r="X49" s="160">
        <v>0</v>
      </c>
      <c r="Y49" s="160">
        <v>0</v>
      </c>
      <c r="Z49" s="160">
        <v>0</v>
      </c>
      <c r="AA49" s="160">
        <v>0</v>
      </c>
      <c r="AB49" s="160">
        <v>0</v>
      </c>
      <c r="AC49" s="160">
        <v>0</v>
      </c>
      <c r="AD49" s="160">
        <v>0</v>
      </c>
      <c r="AE49" s="160">
        <v>0</v>
      </c>
      <c r="AF49" s="160">
        <v>3.5714285714285698E-2</v>
      </c>
      <c r="AG49" s="160">
        <v>0.88392857142857095</v>
      </c>
      <c r="AH49" s="160">
        <v>0.9732142857142857</v>
      </c>
      <c r="AI49" s="160">
        <v>0.60714285714285698</v>
      </c>
      <c r="AJ49" s="160">
        <v>0.113095238095238</v>
      </c>
      <c r="AK49" s="160">
        <v>1</v>
      </c>
      <c r="AL49" s="160">
        <v>0.57142857142857095</v>
      </c>
      <c r="AM49" s="160">
        <v>0.77380952380952395</v>
      </c>
      <c r="AN49" s="160">
        <v>0.97023809523809523</v>
      </c>
      <c r="AO49" s="160">
        <v>0.67857142857142905</v>
      </c>
      <c r="AP49" s="160">
        <v>0.67511904761904795</v>
      </c>
      <c r="AQ49" s="160">
        <v>0.15476190476190477</v>
      </c>
      <c r="AR49" s="160">
        <v>0.91964285714285698</v>
      </c>
      <c r="AS49" s="160">
        <v>0.99404761904761896</v>
      </c>
      <c r="AT49" s="160">
        <v>0.9732142857142857</v>
      </c>
      <c r="AU49" s="160">
        <v>0.96726190476190499</v>
      </c>
      <c r="AV49" s="160">
        <v>0.91666666666666696</v>
      </c>
      <c r="AW49" s="160">
        <v>1</v>
      </c>
      <c r="AX49" s="160">
        <v>0.86488095238095253</v>
      </c>
      <c r="AY49" s="160">
        <v>0.98809523809523814</v>
      </c>
      <c r="AZ49" s="160">
        <v>0.798988095238095</v>
      </c>
      <c r="BA49" s="160">
        <v>0.92708333333333326</v>
      </c>
      <c r="BB49" s="160">
        <v>0.82440476190476197</v>
      </c>
      <c r="BC49" s="160">
        <v>0.75297619047619047</v>
      </c>
      <c r="BD49" s="160">
        <v>0.84226190476190499</v>
      </c>
      <c r="BE49" s="160">
        <v>0.92321428571428599</v>
      </c>
      <c r="BF49" s="160">
        <v>1</v>
      </c>
      <c r="BG49" s="160">
        <v>0.88690476190476186</v>
      </c>
      <c r="BH49" s="160">
        <v>0.93452380952380998</v>
      </c>
      <c r="BI49" s="160">
        <v>0.91666666666666696</v>
      </c>
      <c r="BJ49" s="160">
        <v>0.9330357142857143</v>
      </c>
      <c r="BK49" s="160">
        <v>0.99404761904761896</v>
      </c>
      <c r="BL49" s="160">
        <v>0.94642857142857095</v>
      </c>
      <c r="BM49" s="160">
        <v>0.97619047619047616</v>
      </c>
      <c r="BN49" s="160">
        <v>0.75</v>
      </c>
      <c r="BO49" s="160">
        <v>0.90297619047619004</v>
      </c>
      <c r="BP49" s="160">
        <v>0.94940476190476186</v>
      </c>
      <c r="BQ49" s="160">
        <v>0.88690476190476197</v>
      </c>
      <c r="BR49" s="160">
        <v>0.990059523809524</v>
      </c>
      <c r="BS49" s="160">
        <v>0.95934523809523797</v>
      </c>
      <c r="BT49" s="160">
        <v>0.95934523809523797</v>
      </c>
      <c r="BU49" s="160">
        <v>0.99702380952380998</v>
      </c>
      <c r="BV49" s="160">
        <v>0.96726190476190477</v>
      </c>
      <c r="BW49" s="160">
        <v>0.99851190476190499</v>
      </c>
      <c r="BX49" s="160">
        <v>0.90178571428571397</v>
      </c>
      <c r="BY49" s="160">
        <v>0.98809523809523814</v>
      </c>
      <c r="BZ49" s="160">
        <v>0.94047619047619002</v>
      </c>
      <c r="CA49" s="160">
        <v>0.99305555555555602</v>
      </c>
      <c r="CB49" s="160">
        <v>0.42363095238095239</v>
      </c>
      <c r="CC49" s="160">
        <v>0.35416666666666663</v>
      </c>
      <c r="CD49" s="160">
        <v>0.62797619047619102</v>
      </c>
      <c r="CE49" s="160">
        <v>0.64089285714285704</v>
      </c>
      <c r="CF49" s="160">
        <v>0.7321428571428571</v>
      </c>
      <c r="CG49" s="160">
        <v>0.68273809523809503</v>
      </c>
      <c r="CH49" s="160">
        <v>0.84523809523809501</v>
      </c>
      <c r="CI49" s="160">
        <v>0.922619047619048</v>
      </c>
      <c r="CJ49" s="160">
        <v>0.875</v>
      </c>
      <c r="CK49" s="160">
        <v>0.98214285714285698</v>
      </c>
      <c r="CL49" s="160">
        <v>0.78571428571428603</v>
      </c>
      <c r="CM49" s="160">
        <v>0.88273809523809532</v>
      </c>
      <c r="CN49" s="160">
        <v>0.87886904761904805</v>
      </c>
      <c r="CO49" s="160">
        <v>1</v>
      </c>
      <c r="CP49" s="160">
        <v>0.85910714285714274</v>
      </c>
      <c r="CQ49" s="160">
        <v>1</v>
      </c>
      <c r="CR49" s="160">
        <v>0.86309523809523803</v>
      </c>
      <c r="CS49" s="160">
        <v>0.79101190476190464</v>
      </c>
      <c r="CT49" s="160">
        <v>0.96726190476190477</v>
      </c>
      <c r="CU49" s="160">
        <v>0.80952380952380898</v>
      </c>
      <c r="CV49" s="160">
        <v>0.81547619047619102</v>
      </c>
      <c r="CW49" s="160">
        <v>0.88791666666666669</v>
      </c>
      <c r="CX49" s="160">
        <v>0.80357142857142905</v>
      </c>
      <c r="CY49" s="160">
        <v>0.88690476190476186</v>
      </c>
      <c r="CZ49" s="160">
        <v>0.49404761904761901</v>
      </c>
      <c r="DA49" s="160">
        <v>0.49404761904761901</v>
      </c>
      <c r="DB49" s="160">
        <v>0.95238095238095244</v>
      </c>
      <c r="DC49" s="160">
        <v>0.84226190476190499</v>
      </c>
      <c r="DD49" s="160">
        <v>0.70833333333333304</v>
      </c>
      <c r="DE49" s="160">
        <v>0.8348214285714286</v>
      </c>
      <c r="DF49" s="160">
        <v>0.99404761904761896</v>
      </c>
      <c r="DG49" s="160">
        <v>0.92857142857142905</v>
      </c>
      <c r="DH49" s="160">
        <v>0.84642857142857142</v>
      </c>
      <c r="DI49" s="160">
        <v>1</v>
      </c>
      <c r="DJ49" s="160">
        <v>0.91071428571428603</v>
      </c>
      <c r="DK49" s="160">
        <v>0.92857142857142905</v>
      </c>
      <c r="DL49" s="160">
        <v>0.86011904761904756</v>
      </c>
      <c r="DM49" s="160">
        <v>0.69047619047619102</v>
      </c>
      <c r="DN49" s="160">
        <v>0.14285714285714288</v>
      </c>
      <c r="DO49" s="160"/>
      <c r="DP49" s="160"/>
      <c r="DQ49" s="160">
        <v>0.98392857142857137</v>
      </c>
      <c r="DR49" s="160">
        <v>0.96726190476190499</v>
      </c>
      <c r="DS49" s="160">
        <v>0.922619047619048</v>
      </c>
      <c r="DT49" s="160">
        <v>0.97172619047619047</v>
      </c>
      <c r="DU49" s="160">
        <v>0.98809523809523803</v>
      </c>
      <c r="DV49" s="160">
        <v>0.83928571428571397</v>
      </c>
      <c r="DW49" s="160">
        <v>0.90654761904761916</v>
      </c>
      <c r="DX49" s="160">
        <v>0.88690476190476197</v>
      </c>
      <c r="DY49" s="160">
        <v>0.88571428571428601</v>
      </c>
      <c r="DZ49" s="160">
        <v>0.99404761904761896</v>
      </c>
      <c r="EA49" s="160">
        <v>0.14285714285714299</v>
      </c>
      <c r="EB49" s="160">
        <v>0</v>
      </c>
      <c r="EC49" s="349"/>
      <c r="ED49" s="349"/>
      <c r="EE49" s="349"/>
      <c r="EF49" s="349"/>
      <c r="EG49" s="349"/>
      <c r="EH49" s="4">
        <f>AVERAGE(DD49:EC49)</f>
        <v>0.79712732919254659</v>
      </c>
      <c r="EI49" s="4">
        <v>0.85</v>
      </c>
    </row>
    <row r="50" spans="1:162" ht="15.75" customHeight="1">
      <c r="A50" s="503"/>
      <c r="B50" s="51" t="s">
        <v>141</v>
      </c>
      <c r="C50" s="4">
        <v>0.41798716790662582</v>
      </c>
      <c r="D50" s="161">
        <v>0.39033232628398801</v>
      </c>
      <c r="E50" s="161">
        <v>0.41350105866234899</v>
      </c>
      <c r="F50" s="161">
        <v>0.50446131941148553</v>
      </c>
      <c r="G50" s="161">
        <v>0.33457943925233602</v>
      </c>
      <c r="H50" s="161">
        <v>0.4203630053285714</v>
      </c>
      <c r="I50" s="161">
        <v>0.38394907370062648</v>
      </c>
      <c r="J50" s="161">
        <v>0.51347305389221598</v>
      </c>
      <c r="K50" s="161">
        <v>0.456774193548387</v>
      </c>
      <c r="L50" s="161">
        <v>0.4776915113619048</v>
      </c>
      <c r="M50" s="161">
        <v>0.2989673818245247</v>
      </c>
      <c r="N50" s="161">
        <v>7.7380952380952384E-2</v>
      </c>
      <c r="O50" s="161">
        <v>0.45238095238095233</v>
      </c>
      <c r="P50" s="161">
        <v>0.41837351420321001</v>
      </c>
      <c r="Q50" s="161">
        <v>0.467397227099352</v>
      </c>
      <c r="R50" s="161">
        <v>0.71453347207769702</v>
      </c>
      <c r="S50" s="161">
        <v>0</v>
      </c>
      <c r="T50" s="161">
        <v>0</v>
      </c>
      <c r="U50" s="161">
        <v>0</v>
      </c>
      <c r="V50" s="161">
        <v>0</v>
      </c>
      <c r="W50" s="161">
        <v>0</v>
      </c>
      <c r="X50" s="161">
        <v>0</v>
      </c>
      <c r="Y50" s="161">
        <v>0</v>
      </c>
      <c r="Z50" s="160">
        <v>0</v>
      </c>
      <c r="AA50" s="160">
        <v>0</v>
      </c>
      <c r="AB50" s="160">
        <v>0</v>
      </c>
      <c r="AC50" s="160">
        <v>0</v>
      </c>
      <c r="AD50" s="160">
        <v>0</v>
      </c>
      <c r="AE50" s="160">
        <v>0</v>
      </c>
      <c r="AF50" s="160">
        <v>0</v>
      </c>
      <c r="AG50" s="160">
        <v>0</v>
      </c>
      <c r="AH50" s="160">
        <v>5.3822629969418972E-2</v>
      </c>
      <c r="AI50" s="160">
        <v>0</v>
      </c>
      <c r="AJ50" s="160">
        <v>0</v>
      </c>
      <c r="AK50" s="160">
        <v>6.4285714285714293E-2</v>
      </c>
      <c r="AL50" s="160">
        <v>0.43333333333333302</v>
      </c>
      <c r="AM50" s="160">
        <v>0.30769230769230799</v>
      </c>
      <c r="AN50" s="160">
        <v>6.1349693251533742E-2</v>
      </c>
      <c r="AO50" s="160">
        <v>0</v>
      </c>
      <c r="AP50" s="160">
        <v>0.14071592311761599</v>
      </c>
      <c r="AQ50" s="160">
        <v>0.22692307692307692</v>
      </c>
      <c r="AR50" s="160">
        <v>0.16181229773462799</v>
      </c>
      <c r="AS50" s="160">
        <v>0.2455</v>
      </c>
      <c r="AT50" s="160">
        <v>0.45871559633027525</v>
      </c>
      <c r="AU50" s="160">
        <v>0.387692307692308</v>
      </c>
      <c r="AV50" s="160">
        <v>0.27272727272727298</v>
      </c>
      <c r="AW50" s="160">
        <v>0.33214285714285713</v>
      </c>
      <c r="AX50" s="160">
        <v>0.34411562284927733</v>
      </c>
      <c r="AY50" s="160">
        <v>0.27650602409638558</v>
      </c>
      <c r="AZ50" s="160">
        <v>0.49541831185279001</v>
      </c>
      <c r="BA50" s="160">
        <v>0.52969502407704649</v>
      </c>
      <c r="BB50" s="160">
        <v>0.415162454873646</v>
      </c>
      <c r="BC50" s="160">
        <v>0.52411067193675887</v>
      </c>
      <c r="BD50" s="160">
        <v>0.22897526501766799</v>
      </c>
      <c r="BE50" s="160">
        <v>0.353255963894262</v>
      </c>
      <c r="BF50" s="160">
        <v>0.51190476190476186</v>
      </c>
      <c r="BG50" s="160">
        <v>0.42953020134228193</v>
      </c>
      <c r="BH50" s="160">
        <v>0.57974522292993602</v>
      </c>
      <c r="BI50" s="160">
        <v>0.54045454545454497</v>
      </c>
      <c r="BJ50" s="160">
        <v>0.55374800637958532</v>
      </c>
      <c r="BK50" s="160">
        <v>0.51077844311377196</v>
      </c>
      <c r="BL50" s="160">
        <v>0.82699999999999996</v>
      </c>
      <c r="BM50" s="160">
        <v>0.53048780487804881</v>
      </c>
      <c r="BN50" s="160">
        <v>0.35388888888888897</v>
      </c>
      <c r="BO50" s="160">
        <v>0.497033618984839</v>
      </c>
      <c r="BP50" s="160">
        <v>0.59561128526645768</v>
      </c>
      <c r="BQ50" s="160">
        <v>0.40268456375838901</v>
      </c>
      <c r="BR50" s="160">
        <v>0.50435880478566697</v>
      </c>
      <c r="BS50" s="160">
        <v>0.50319538375628214</v>
      </c>
      <c r="BT50" s="160">
        <v>0.50319538375628214</v>
      </c>
      <c r="BU50" s="160">
        <v>0.39223880597014898</v>
      </c>
      <c r="BV50" s="160">
        <v>0.28800000000000003</v>
      </c>
      <c r="BW50" s="160">
        <v>0.204470938897168</v>
      </c>
      <c r="BX50" s="160">
        <v>0.36772277227722799</v>
      </c>
      <c r="BY50" s="160">
        <v>0.34096385542168678</v>
      </c>
      <c r="BZ50" s="160">
        <v>0.43924050632911399</v>
      </c>
      <c r="CA50" s="160">
        <v>0.49650349650349701</v>
      </c>
      <c r="CB50" s="160">
        <v>0.46367851622874801</v>
      </c>
      <c r="CC50" s="160">
        <v>0.42016806722689076</v>
      </c>
      <c r="CD50" s="160">
        <v>6.9194312796208496E-2</v>
      </c>
      <c r="CE50" s="160">
        <v>0.34828643076065752</v>
      </c>
      <c r="CF50" s="160">
        <v>0.53658536585365857</v>
      </c>
      <c r="CG50" s="160">
        <v>0.39346120313862298</v>
      </c>
      <c r="CH50" s="160">
        <v>0.56408450704225299</v>
      </c>
      <c r="CI50" s="160">
        <v>0.40012903225806501</v>
      </c>
      <c r="CJ50" s="160">
        <v>0.45578231292517013</v>
      </c>
      <c r="CK50" s="160">
        <v>0.37587878787878798</v>
      </c>
      <c r="CL50" s="160">
        <v>0.39454545454545498</v>
      </c>
      <c r="CM50" s="160">
        <v>0.44504383007417397</v>
      </c>
      <c r="CN50" s="160">
        <v>0.300033863867254</v>
      </c>
      <c r="CO50" s="160">
        <v>0.39720238095238097</v>
      </c>
      <c r="CP50" s="160">
        <v>0.50779463728954488</v>
      </c>
      <c r="CQ50" s="160">
        <v>0.42797619047619101</v>
      </c>
      <c r="CR50" s="160">
        <v>0.39103448275862102</v>
      </c>
      <c r="CS50" s="160">
        <v>0.41997140492136359</v>
      </c>
      <c r="CT50" s="160">
        <v>0.4860923076923076</v>
      </c>
      <c r="CU50" s="160">
        <v>0.50588235294117601</v>
      </c>
      <c r="CV50" s="160">
        <v>0.22452554744525499</v>
      </c>
      <c r="CW50" s="160">
        <v>0.40899644700677079</v>
      </c>
      <c r="CX50" s="160">
        <v>0.16222222222222199</v>
      </c>
      <c r="CY50" s="160">
        <v>0.33825503355704695</v>
      </c>
      <c r="CZ50" s="160">
        <v>0.366265060240964</v>
      </c>
      <c r="DA50" s="160">
        <v>0.366265060240964</v>
      </c>
      <c r="DB50" s="160">
        <v>0.25</v>
      </c>
      <c r="DC50" s="160">
        <v>0.360989399293286</v>
      </c>
      <c r="DD50" s="160">
        <v>0.440588235294118</v>
      </c>
      <c r="DE50" s="160">
        <v>0.55971479500891264</v>
      </c>
      <c r="DF50" s="160">
        <v>0.51196047904191999</v>
      </c>
      <c r="DG50" s="160">
        <v>0.29692307692307701</v>
      </c>
      <c r="DH50" s="160">
        <v>0.52531645569620256</v>
      </c>
      <c r="DI50" s="160">
        <v>0.40476190476190477</v>
      </c>
      <c r="DJ50" s="160">
        <v>0.54248366013071903</v>
      </c>
      <c r="DK50" s="160">
        <v>0.369871794871795</v>
      </c>
      <c r="DL50" s="160">
        <v>0.27889273356401384</v>
      </c>
      <c r="DM50" s="160">
        <v>0</v>
      </c>
      <c r="DN50" s="160">
        <v>0</v>
      </c>
      <c r="DO50" s="160"/>
      <c r="DP50" s="160"/>
      <c r="DQ50" s="160">
        <v>0.37265577737446187</v>
      </c>
      <c r="DR50" s="160">
        <v>0.40123076923075102</v>
      </c>
      <c r="DS50" s="160">
        <v>25.612903225806456</v>
      </c>
      <c r="DT50" s="160">
        <v>0.23644716692189</v>
      </c>
      <c r="DU50" s="160">
        <v>0.242771084337323</v>
      </c>
      <c r="DV50" s="160">
        <v>0.51773049645390101</v>
      </c>
      <c r="DW50" s="160">
        <v>0.3874589625738673</v>
      </c>
      <c r="DX50" s="160">
        <v>0.312080536912752</v>
      </c>
      <c r="DY50" s="160">
        <v>0.49395161290322598</v>
      </c>
      <c r="DZ50" s="160">
        <v>0.44910179640718562</v>
      </c>
      <c r="EA50" s="160">
        <v>0</v>
      </c>
      <c r="EB50" s="160">
        <v>0</v>
      </c>
      <c r="EC50" s="349"/>
      <c r="ED50" s="349"/>
      <c r="EE50" s="349"/>
      <c r="EF50" s="349"/>
      <c r="EG50" s="349"/>
      <c r="EH50" s="4">
        <f>AVERAGE(DD50:EC50)</f>
        <v>1.4329062854006291</v>
      </c>
      <c r="EI50" s="3">
        <v>0.5</v>
      </c>
    </row>
    <row r="51" spans="1:162" ht="15.75" customHeight="1">
      <c r="A51" s="503"/>
      <c r="B51" s="51" t="s">
        <v>18</v>
      </c>
      <c r="C51" s="47">
        <v>36.22151602564103</v>
      </c>
      <c r="D51" s="162">
        <v>64.599999999999994</v>
      </c>
      <c r="E51" s="162">
        <v>33.200000000000003</v>
      </c>
      <c r="F51" s="162">
        <v>14</v>
      </c>
      <c r="G51" s="162">
        <v>53.7</v>
      </c>
      <c r="H51" s="162">
        <v>65.599999999999994</v>
      </c>
      <c r="I51" s="162">
        <v>19.099999999999998</v>
      </c>
      <c r="J51" s="150">
        <v>85.75</v>
      </c>
      <c r="K51" s="150">
        <v>70.8</v>
      </c>
      <c r="L51" s="150">
        <v>79.7</v>
      </c>
      <c r="M51" s="150">
        <v>9.0250000000000004</v>
      </c>
      <c r="N51" s="150">
        <v>13</v>
      </c>
      <c r="O51" s="150">
        <v>76</v>
      </c>
      <c r="P51" s="150">
        <v>12.46</v>
      </c>
      <c r="Q51" s="150">
        <v>77.2</v>
      </c>
      <c r="R51" s="150">
        <v>20.6</v>
      </c>
      <c r="S51" s="150">
        <v>0</v>
      </c>
      <c r="T51" s="150">
        <v>0</v>
      </c>
      <c r="U51" s="150">
        <v>0</v>
      </c>
      <c r="V51" s="150">
        <v>0</v>
      </c>
      <c r="W51" s="150">
        <v>0</v>
      </c>
      <c r="X51" s="150">
        <v>0</v>
      </c>
      <c r="Y51" s="150">
        <v>0</v>
      </c>
      <c r="Z51" s="150">
        <v>0</v>
      </c>
      <c r="AA51" s="150">
        <v>0</v>
      </c>
      <c r="AB51" s="150">
        <v>0</v>
      </c>
      <c r="AC51" s="150">
        <v>0</v>
      </c>
      <c r="AD51" s="150">
        <v>0</v>
      </c>
      <c r="AE51" s="150">
        <v>0</v>
      </c>
      <c r="AF51" s="150">
        <v>9.1000000000000014</v>
      </c>
      <c r="AG51" s="150">
        <v>44.910000000000004</v>
      </c>
      <c r="AH51" s="150">
        <v>8.8000000000000007</v>
      </c>
      <c r="AI51" s="150">
        <v>21.900000000000002</v>
      </c>
      <c r="AJ51" s="150">
        <v>0</v>
      </c>
      <c r="AK51" s="150">
        <v>10.8</v>
      </c>
      <c r="AL51" s="150">
        <v>41.6</v>
      </c>
      <c r="AM51" s="150">
        <v>40</v>
      </c>
      <c r="AN51" s="150">
        <v>10</v>
      </c>
      <c r="AO51" s="150">
        <v>0</v>
      </c>
      <c r="AP51" s="150">
        <v>5.32</v>
      </c>
      <c r="AQ51" s="150">
        <v>2.95</v>
      </c>
      <c r="AR51" s="150">
        <v>8.3333333333333339</v>
      </c>
      <c r="AS51" s="150">
        <v>41</v>
      </c>
      <c r="AT51" s="150">
        <v>37.5</v>
      </c>
      <c r="AU51" s="150">
        <v>63</v>
      </c>
      <c r="AV51" s="150">
        <v>42</v>
      </c>
      <c r="AW51" s="150">
        <v>55.8</v>
      </c>
      <c r="AX51" s="150">
        <v>50</v>
      </c>
      <c r="AY51" s="150">
        <v>45.900000000000006</v>
      </c>
      <c r="AZ51" s="150">
        <v>66.5</v>
      </c>
      <c r="BA51" s="150">
        <v>27.5</v>
      </c>
      <c r="BB51" s="150">
        <v>28.75</v>
      </c>
      <c r="BC51" s="150">
        <v>13.26</v>
      </c>
      <c r="BD51" s="150">
        <v>32.4</v>
      </c>
      <c r="BE51" s="150">
        <v>54.79</v>
      </c>
      <c r="BF51" s="150">
        <v>86</v>
      </c>
      <c r="BG51" s="150">
        <v>21.333333333333332</v>
      </c>
      <c r="BH51" s="150">
        <v>45.51</v>
      </c>
      <c r="BI51" s="150">
        <v>41.615000000000002</v>
      </c>
      <c r="BJ51" s="150">
        <v>43.4</v>
      </c>
      <c r="BK51" s="150">
        <v>85.3</v>
      </c>
      <c r="BL51" s="150">
        <v>2</v>
      </c>
      <c r="BM51" s="150">
        <v>43.5</v>
      </c>
      <c r="BN51" s="150">
        <v>44.589999999999996</v>
      </c>
      <c r="BO51" s="150">
        <v>25.133333333333336</v>
      </c>
      <c r="BP51" s="150">
        <v>31.666666666666668</v>
      </c>
      <c r="BQ51" s="150">
        <v>60</v>
      </c>
      <c r="BR51" s="150">
        <v>83.890000000000015</v>
      </c>
      <c r="BS51" s="150">
        <v>20.274999999999999</v>
      </c>
      <c r="BT51" s="150">
        <v>20.274999999999999</v>
      </c>
      <c r="BU51" s="150">
        <v>65.7</v>
      </c>
      <c r="BV51" s="150">
        <v>23.4</v>
      </c>
      <c r="BW51" s="150">
        <v>34.300000000000004</v>
      </c>
      <c r="BX51" s="150">
        <v>27.855</v>
      </c>
      <c r="BY51" s="150">
        <v>56.6</v>
      </c>
      <c r="BZ51" s="150">
        <v>34.700000000000003</v>
      </c>
      <c r="CA51" s="150">
        <v>71</v>
      </c>
      <c r="CB51" s="150">
        <v>11</v>
      </c>
      <c r="CC51" s="150">
        <v>6.25</v>
      </c>
      <c r="CD51" s="150">
        <v>3.65</v>
      </c>
      <c r="CE51" s="150">
        <v>7.5</v>
      </c>
      <c r="CF51" s="150">
        <v>13.2</v>
      </c>
      <c r="CG51" s="150">
        <v>45.129999999999995</v>
      </c>
      <c r="CH51" s="150">
        <v>20.024999999999999</v>
      </c>
      <c r="CI51" s="150">
        <v>62.019999999999996</v>
      </c>
      <c r="CJ51" s="150">
        <v>16.75</v>
      </c>
      <c r="CK51" s="150">
        <v>62.019999999999996</v>
      </c>
      <c r="CL51" s="150">
        <v>52.080000000000013</v>
      </c>
      <c r="CM51" s="150">
        <v>22</v>
      </c>
      <c r="CN51" s="150">
        <v>44.3</v>
      </c>
      <c r="CO51" s="150">
        <v>66.73</v>
      </c>
      <c r="CP51" s="150">
        <v>14.658000000000001</v>
      </c>
      <c r="CQ51" s="150">
        <v>71.900000000000006</v>
      </c>
      <c r="CR51" s="150">
        <v>56.699999999999996</v>
      </c>
      <c r="CS51" s="150">
        <v>13.952500000000001</v>
      </c>
      <c r="CT51" s="150">
        <v>19.747499999999999</v>
      </c>
      <c r="CU51" s="150">
        <v>34.4</v>
      </c>
      <c r="CV51" s="150">
        <v>30.76</v>
      </c>
      <c r="CW51" s="160">
        <v>15.252500000000001</v>
      </c>
      <c r="CX51" s="348">
        <v>21.9</v>
      </c>
      <c r="CY51" s="165">
        <v>25.2</v>
      </c>
      <c r="CZ51" s="165">
        <v>30.4</v>
      </c>
      <c r="DA51" s="165">
        <v>30.4</v>
      </c>
      <c r="DB51" s="150">
        <v>13.333333333333334</v>
      </c>
      <c r="DC51" s="150">
        <v>17.026666666666667</v>
      </c>
      <c r="DD51" s="150">
        <v>44.940000000000005</v>
      </c>
      <c r="DE51" s="150">
        <v>39.25</v>
      </c>
      <c r="DF51" s="150">
        <v>85.5</v>
      </c>
      <c r="DG51" s="150">
        <v>46.319999999999993</v>
      </c>
      <c r="DH51" s="150">
        <v>37.35</v>
      </c>
      <c r="DI51" s="150">
        <v>68</v>
      </c>
      <c r="DJ51" s="150">
        <v>83</v>
      </c>
      <c r="DK51" s="150">
        <v>57.7</v>
      </c>
      <c r="DL51" s="150">
        <v>8.0599999999999987</v>
      </c>
      <c r="DM51" s="150">
        <v>0</v>
      </c>
      <c r="DN51" s="150">
        <v>0</v>
      </c>
      <c r="DO51" s="150"/>
      <c r="DP51" s="150"/>
      <c r="DQ51" s="150">
        <v>61.599999999998545</v>
      </c>
      <c r="DR51" s="150">
        <v>65.19999999999709</v>
      </c>
      <c r="DS51" s="150">
        <v>39.700000000000003</v>
      </c>
      <c r="DT51" s="150">
        <v>12.866666666666182</v>
      </c>
      <c r="DU51" s="150">
        <v>40.299999999995634</v>
      </c>
      <c r="DV51" s="150">
        <v>36.5</v>
      </c>
      <c r="DW51" s="150">
        <v>29.504999999999999</v>
      </c>
      <c r="DX51" s="150">
        <v>46.5</v>
      </c>
      <c r="DY51" s="150">
        <v>73.5</v>
      </c>
      <c r="DZ51" s="150">
        <v>75</v>
      </c>
      <c r="EA51" s="150">
        <v>0</v>
      </c>
      <c r="EB51" s="150">
        <v>0</v>
      </c>
      <c r="EC51" s="350"/>
      <c r="ED51" s="350"/>
      <c r="EE51" s="350"/>
      <c r="EF51" s="350"/>
      <c r="EG51" s="350"/>
      <c r="EH51" s="5">
        <f>AVERAGE(DD51:EC51)</f>
        <v>41.338768115941633</v>
      </c>
      <c r="EI51" s="50">
        <v>50</v>
      </c>
      <c r="FA51"/>
      <c r="FB51"/>
      <c r="FC51"/>
      <c r="FD51"/>
      <c r="FE51"/>
      <c r="FF51"/>
    </row>
    <row r="52" spans="1:162" ht="15.75" customHeight="1">
      <c r="A52" s="504"/>
      <c r="B52" s="51" t="s">
        <v>19</v>
      </c>
      <c r="C52" s="47">
        <v>6.0116346153846161</v>
      </c>
      <c r="D52" s="162">
        <v>2.5</v>
      </c>
      <c r="E52" s="162">
        <v>3.585</v>
      </c>
      <c r="F52" s="162">
        <v>3.4</v>
      </c>
      <c r="G52" s="162">
        <v>7.5</v>
      </c>
      <c r="H52" s="162">
        <v>11</v>
      </c>
      <c r="I52" s="162">
        <v>0.66666666666666663</v>
      </c>
      <c r="J52" s="150">
        <v>1</v>
      </c>
      <c r="K52" s="150">
        <v>3</v>
      </c>
      <c r="L52" s="150">
        <v>1</v>
      </c>
      <c r="M52" s="150">
        <v>20.4375</v>
      </c>
      <c r="N52" s="150">
        <v>144</v>
      </c>
      <c r="O52" s="150">
        <v>0</v>
      </c>
      <c r="P52" s="150">
        <v>2.6680000000000001</v>
      </c>
      <c r="Q52" s="150">
        <v>2.83</v>
      </c>
      <c r="R52" s="150">
        <v>0</v>
      </c>
      <c r="S52" s="150">
        <v>168</v>
      </c>
      <c r="T52" s="150">
        <v>168</v>
      </c>
      <c r="U52" s="150">
        <v>144</v>
      </c>
      <c r="V52" s="150">
        <v>168</v>
      </c>
      <c r="W52" s="150">
        <v>168</v>
      </c>
      <c r="X52" s="150">
        <v>168</v>
      </c>
      <c r="Y52" s="150">
        <v>168</v>
      </c>
      <c r="Z52" s="150">
        <v>168</v>
      </c>
      <c r="AA52" s="150">
        <v>168</v>
      </c>
      <c r="AB52" s="150">
        <v>168</v>
      </c>
      <c r="AC52" s="150">
        <v>168</v>
      </c>
      <c r="AD52" s="150">
        <v>168</v>
      </c>
      <c r="AE52" s="150">
        <v>168</v>
      </c>
      <c r="AF52" s="150">
        <v>162</v>
      </c>
      <c r="AG52" s="150">
        <v>0</v>
      </c>
      <c r="AH52" s="150">
        <v>1.5</v>
      </c>
      <c r="AI52" s="150">
        <v>66</v>
      </c>
      <c r="AJ52" s="150">
        <v>149</v>
      </c>
      <c r="AK52" s="150">
        <v>0</v>
      </c>
      <c r="AL52" s="150">
        <v>72</v>
      </c>
      <c r="AM52" s="150">
        <v>31</v>
      </c>
      <c r="AN52" s="150">
        <v>5</v>
      </c>
      <c r="AO52" s="150">
        <v>15</v>
      </c>
      <c r="AP52" s="150">
        <v>18.193333333333332</v>
      </c>
      <c r="AQ52" s="150">
        <v>71</v>
      </c>
      <c r="AR52" s="150">
        <v>4.5</v>
      </c>
      <c r="AS52" s="150">
        <v>1</v>
      </c>
      <c r="AT52" s="150">
        <v>2.25</v>
      </c>
      <c r="AU52" s="150">
        <v>5.5</v>
      </c>
      <c r="AV52" s="150">
        <v>0</v>
      </c>
      <c r="AW52" s="150">
        <v>0</v>
      </c>
      <c r="AX52" s="150">
        <v>5.5</v>
      </c>
      <c r="AY52" s="150">
        <v>2</v>
      </c>
      <c r="AZ52" s="150">
        <v>15.47</v>
      </c>
      <c r="BA52" s="150">
        <v>4.083333333333333</v>
      </c>
      <c r="BB52" s="150">
        <v>9.25</v>
      </c>
      <c r="BC52" s="150">
        <v>8.3000000000000007</v>
      </c>
      <c r="BD52" s="150">
        <v>26.5</v>
      </c>
      <c r="BE52" s="150">
        <v>0</v>
      </c>
      <c r="BF52" s="150">
        <v>0</v>
      </c>
      <c r="BG52" s="150">
        <v>0.66666666666666663</v>
      </c>
      <c r="BH52" s="150">
        <v>5.5</v>
      </c>
      <c r="BI52" s="150">
        <v>1.5</v>
      </c>
      <c r="BJ52" s="150">
        <v>0.625</v>
      </c>
      <c r="BK52" s="150">
        <v>1</v>
      </c>
      <c r="BL52" s="150">
        <v>2</v>
      </c>
      <c r="BM52" s="150">
        <v>2</v>
      </c>
      <c r="BN52" s="150">
        <v>0</v>
      </c>
      <c r="BO52" s="150">
        <v>0.46666666666666662</v>
      </c>
      <c r="BP52" s="150">
        <v>2.8333333333333335</v>
      </c>
      <c r="BQ52" s="150">
        <v>1.5</v>
      </c>
      <c r="BR52" s="150">
        <v>1.67</v>
      </c>
      <c r="BS52" s="150">
        <v>1.7075</v>
      </c>
      <c r="BT52" s="150">
        <v>1.7075</v>
      </c>
      <c r="BU52" s="150">
        <v>0</v>
      </c>
      <c r="BV52" s="150">
        <v>2.75</v>
      </c>
      <c r="BW52" s="150">
        <v>0.25</v>
      </c>
      <c r="BX52" s="150">
        <v>4.25</v>
      </c>
      <c r="BY52" s="150">
        <v>2</v>
      </c>
      <c r="BZ52" s="150">
        <v>0</v>
      </c>
      <c r="CA52" s="150">
        <v>1</v>
      </c>
      <c r="CB52" s="150">
        <v>20.276666666666667</v>
      </c>
      <c r="CC52" s="150">
        <v>27.125</v>
      </c>
      <c r="CD52" s="150">
        <v>31.25</v>
      </c>
      <c r="CE52" s="150">
        <v>12.065999999999999</v>
      </c>
      <c r="CF52" s="150">
        <v>6.4</v>
      </c>
      <c r="CG52" s="150">
        <v>29.05</v>
      </c>
      <c r="CH52" s="150">
        <v>2</v>
      </c>
      <c r="CI52" s="150">
        <v>13</v>
      </c>
      <c r="CJ52" s="150">
        <v>2</v>
      </c>
      <c r="CK52" s="150">
        <v>3</v>
      </c>
      <c r="CL52" s="150">
        <v>0</v>
      </c>
      <c r="CM52" s="150">
        <v>6.5666666666666664</v>
      </c>
      <c r="CN52" s="150">
        <v>5.35</v>
      </c>
      <c r="CO52" s="150">
        <v>0</v>
      </c>
      <c r="CP52" s="150">
        <v>2.734</v>
      </c>
      <c r="CQ52" s="150">
        <v>0</v>
      </c>
      <c r="CR52" s="150">
        <v>6</v>
      </c>
      <c r="CS52" s="150">
        <v>3.0274999999999999</v>
      </c>
      <c r="CT52" s="150">
        <v>1.375</v>
      </c>
      <c r="CU52" s="150">
        <v>16</v>
      </c>
      <c r="CV52" s="150">
        <v>31</v>
      </c>
      <c r="CW52" s="160">
        <v>2.9575</v>
      </c>
      <c r="CX52" s="348">
        <v>23</v>
      </c>
      <c r="CY52" s="165">
        <v>2</v>
      </c>
      <c r="CZ52" s="165">
        <v>0</v>
      </c>
      <c r="DA52" s="165">
        <v>0</v>
      </c>
      <c r="DB52" s="150">
        <v>2.6666666666666665</v>
      </c>
      <c r="DC52" s="150">
        <v>3.8333333333333335</v>
      </c>
      <c r="DD52" s="150">
        <v>42</v>
      </c>
      <c r="DE52" s="150">
        <v>1.875</v>
      </c>
      <c r="DF52" s="150">
        <v>0</v>
      </c>
      <c r="DG52" s="150">
        <v>0</v>
      </c>
      <c r="DH52" s="150">
        <v>5.15</v>
      </c>
      <c r="DI52" s="150">
        <v>0</v>
      </c>
      <c r="DJ52" s="150">
        <v>0</v>
      </c>
      <c r="DK52" s="150">
        <v>12</v>
      </c>
      <c r="DL52" s="150">
        <v>3.1</v>
      </c>
      <c r="DM52" s="150">
        <v>17.333333333333332</v>
      </c>
      <c r="DN52" s="150">
        <v>144</v>
      </c>
      <c r="DO52" s="150"/>
      <c r="DP52" s="150"/>
      <c r="DQ52" s="150">
        <v>2.7</v>
      </c>
      <c r="DR52" s="150">
        <v>5.5</v>
      </c>
      <c r="DS52" s="150">
        <v>0</v>
      </c>
      <c r="DT52" s="150">
        <v>1.5833333333333333</v>
      </c>
      <c r="DU52" s="150">
        <v>2</v>
      </c>
      <c r="DV52" s="150">
        <v>6.5</v>
      </c>
      <c r="DW52" s="150">
        <v>7.85</v>
      </c>
      <c r="DX52" s="150">
        <v>1</v>
      </c>
      <c r="DY52" s="150">
        <v>4.2</v>
      </c>
      <c r="DZ52" s="150">
        <v>1</v>
      </c>
      <c r="EA52" s="150">
        <v>144</v>
      </c>
      <c r="EB52" s="150">
        <v>168</v>
      </c>
      <c r="EC52" s="350"/>
      <c r="ED52" s="350"/>
      <c r="EE52" s="350"/>
      <c r="EF52" s="350"/>
      <c r="EG52" s="350"/>
      <c r="EH52" s="5">
        <f>AVERAGE(DD52:EC52)</f>
        <v>24.77355072463768</v>
      </c>
      <c r="EI52" s="50">
        <v>5</v>
      </c>
      <c r="FA52"/>
      <c r="FB52"/>
      <c r="FC52"/>
      <c r="FD52"/>
      <c r="FE52"/>
      <c r="FF52"/>
    </row>
    <row r="53" spans="1:162" customFormat="1" ht="15.75" customHeight="1">
      <c r="A53" s="14"/>
      <c r="B53" s="13"/>
      <c r="BH53">
        <v>5.5</v>
      </c>
      <c r="EC53" s="351"/>
      <c r="ED53" s="351"/>
      <c r="EE53" s="351"/>
      <c r="EF53" s="351"/>
      <c r="EG53" s="351"/>
      <c r="EI53" s="13" t="s">
        <v>163</v>
      </c>
    </row>
    <row r="54" spans="1:162" ht="15.75" customHeight="1">
      <c r="A54" s="499" t="s">
        <v>52</v>
      </c>
      <c r="B54" s="53" t="s">
        <v>250</v>
      </c>
      <c r="C54" s="12"/>
      <c r="D54" s="12">
        <v>0</v>
      </c>
      <c r="E54" s="12">
        <v>0</v>
      </c>
      <c r="F54" s="12">
        <v>17</v>
      </c>
      <c r="G54" s="12">
        <v>0</v>
      </c>
      <c r="H54" s="12">
        <v>0</v>
      </c>
      <c r="I54" s="12">
        <v>12</v>
      </c>
      <c r="J54" s="12">
        <v>0</v>
      </c>
      <c r="K54" s="12">
        <v>10</v>
      </c>
      <c r="L54" s="12">
        <v>0</v>
      </c>
      <c r="M54" s="12">
        <v>12</v>
      </c>
      <c r="N54" s="12">
        <v>0</v>
      </c>
      <c r="O54" s="12">
        <v>0</v>
      </c>
      <c r="P54" s="12">
        <v>0</v>
      </c>
      <c r="Q54" s="12">
        <v>0</v>
      </c>
      <c r="R54" s="12">
        <v>14.67</v>
      </c>
      <c r="S54" s="12">
        <v>0</v>
      </c>
      <c r="T54" s="12">
        <v>0</v>
      </c>
      <c r="U54" s="94">
        <v>0</v>
      </c>
      <c r="V54" s="94">
        <v>0</v>
      </c>
      <c r="W54" s="94">
        <v>0</v>
      </c>
      <c r="X54" s="94">
        <v>0</v>
      </c>
      <c r="Y54" s="94">
        <v>0</v>
      </c>
      <c r="Z54" s="94">
        <v>0</v>
      </c>
      <c r="AA54" s="94">
        <v>0</v>
      </c>
      <c r="AB54" s="94">
        <v>0</v>
      </c>
      <c r="AC54" s="94">
        <v>0</v>
      </c>
      <c r="AD54" s="94">
        <v>0</v>
      </c>
      <c r="AE54" s="94">
        <v>0</v>
      </c>
      <c r="AF54" s="94">
        <v>0</v>
      </c>
      <c r="AG54" s="94">
        <v>0</v>
      </c>
      <c r="AH54" s="94">
        <v>0</v>
      </c>
      <c r="AI54" s="94">
        <v>0</v>
      </c>
      <c r="AJ54" s="94">
        <v>0</v>
      </c>
      <c r="AK54" s="94">
        <v>0</v>
      </c>
      <c r="AL54" s="94">
        <v>0</v>
      </c>
      <c r="AM54" s="94">
        <v>7</v>
      </c>
      <c r="AN54" s="94">
        <v>0</v>
      </c>
      <c r="AO54" s="94">
        <v>0</v>
      </c>
      <c r="AP54" s="94">
        <v>0</v>
      </c>
      <c r="AQ54" s="94">
        <v>0</v>
      </c>
      <c r="AR54" s="94">
        <v>0</v>
      </c>
      <c r="AS54" s="94"/>
      <c r="AT54" s="94">
        <v>0</v>
      </c>
      <c r="AU54" s="94">
        <v>0</v>
      </c>
      <c r="AV54" s="94">
        <v>14</v>
      </c>
      <c r="AW54" s="94">
        <v>0</v>
      </c>
      <c r="AX54" s="94">
        <v>10</v>
      </c>
      <c r="AY54" s="94">
        <v>0</v>
      </c>
      <c r="AZ54" s="94">
        <v>18</v>
      </c>
      <c r="BA54" s="94">
        <v>0</v>
      </c>
      <c r="BB54" s="94">
        <v>11</v>
      </c>
      <c r="BC54" s="94">
        <v>0</v>
      </c>
      <c r="BD54" s="94">
        <v>0</v>
      </c>
      <c r="BE54" s="94">
        <v>12.9</v>
      </c>
      <c r="BF54" s="94">
        <v>0</v>
      </c>
      <c r="BG54" s="94">
        <v>12</v>
      </c>
      <c r="BH54" s="94">
        <v>0</v>
      </c>
      <c r="BI54" s="94">
        <v>11</v>
      </c>
      <c r="BJ54" s="94">
        <v>10</v>
      </c>
      <c r="BK54" s="94">
        <v>0</v>
      </c>
      <c r="BL54" s="94">
        <v>8</v>
      </c>
      <c r="BM54" s="94">
        <v>0</v>
      </c>
      <c r="BN54" s="94">
        <v>42</v>
      </c>
      <c r="BO54" s="94">
        <v>12.5</v>
      </c>
      <c r="BP54" s="94">
        <v>0</v>
      </c>
      <c r="BQ54" s="94">
        <v>12.5</v>
      </c>
      <c r="BR54" s="94">
        <v>0</v>
      </c>
      <c r="BS54" s="94">
        <v>0</v>
      </c>
      <c r="BT54" s="94">
        <v>0</v>
      </c>
      <c r="BU54" s="94">
        <v>0</v>
      </c>
      <c r="BV54" s="94">
        <v>0</v>
      </c>
      <c r="BW54" s="94">
        <v>0</v>
      </c>
      <c r="BX54" s="94">
        <v>8</v>
      </c>
      <c r="BY54" s="94">
        <v>0</v>
      </c>
      <c r="BZ54" s="94">
        <v>10</v>
      </c>
      <c r="CA54" s="94">
        <v>0</v>
      </c>
      <c r="CB54" s="94">
        <v>18</v>
      </c>
      <c r="CC54" s="94">
        <v>0</v>
      </c>
      <c r="CD54" s="94">
        <v>0</v>
      </c>
      <c r="CE54" s="94">
        <v>0</v>
      </c>
      <c r="CF54" s="94">
        <v>11</v>
      </c>
      <c r="CG54" s="94">
        <v>0</v>
      </c>
      <c r="CH54" s="94">
        <v>18</v>
      </c>
      <c r="CI54" s="94">
        <v>0</v>
      </c>
      <c r="CJ54" s="94">
        <v>13</v>
      </c>
      <c r="CK54" s="94">
        <v>0</v>
      </c>
      <c r="CL54" s="94">
        <v>24</v>
      </c>
      <c r="CM54" s="94">
        <v>0</v>
      </c>
      <c r="CN54" s="94">
        <v>15</v>
      </c>
      <c r="CO54" s="94">
        <v>0</v>
      </c>
      <c r="CP54" s="94">
        <v>10</v>
      </c>
      <c r="CQ54" s="94">
        <v>0</v>
      </c>
      <c r="CR54" s="94">
        <v>17</v>
      </c>
      <c r="CS54" s="94">
        <v>18</v>
      </c>
      <c r="CT54" s="94">
        <v>0</v>
      </c>
      <c r="CU54" s="94">
        <v>0</v>
      </c>
      <c r="CV54" s="94">
        <v>0</v>
      </c>
      <c r="CW54" s="94">
        <v>7</v>
      </c>
      <c r="CX54" s="94">
        <v>10</v>
      </c>
      <c r="CY54" s="94">
        <v>12</v>
      </c>
      <c r="CZ54" s="94">
        <v>18</v>
      </c>
      <c r="DA54" s="94">
        <v>18</v>
      </c>
      <c r="DB54" s="94">
        <v>0</v>
      </c>
      <c r="DC54" s="94">
        <v>15</v>
      </c>
      <c r="DD54" s="94">
        <v>0</v>
      </c>
      <c r="DE54" s="94">
        <v>12</v>
      </c>
      <c r="DF54" s="94">
        <v>0</v>
      </c>
      <c r="DG54" s="94">
        <v>12</v>
      </c>
      <c r="DH54" s="94">
        <v>11</v>
      </c>
      <c r="DI54" s="94">
        <v>0</v>
      </c>
      <c r="DJ54" s="94">
        <v>15</v>
      </c>
      <c r="DK54" s="94">
        <v>0</v>
      </c>
      <c r="DL54" s="94">
        <v>8</v>
      </c>
      <c r="DM54" s="94">
        <v>0</v>
      </c>
      <c r="DN54" s="94">
        <v>0</v>
      </c>
      <c r="DO54" s="94"/>
      <c r="DP54" s="94"/>
      <c r="DQ54" s="94">
        <v>0</v>
      </c>
      <c r="DR54" s="94">
        <v>0</v>
      </c>
      <c r="DS54" s="94">
        <v>13</v>
      </c>
      <c r="DT54" s="94">
        <v>0</v>
      </c>
      <c r="DU54" s="94">
        <v>0</v>
      </c>
      <c r="DV54" s="94">
        <v>14</v>
      </c>
      <c r="DW54" s="94">
        <v>0</v>
      </c>
      <c r="DX54" s="94">
        <v>16</v>
      </c>
      <c r="DY54" s="94">
        <v>15</v>
      </c>
      <c r="DZ54" s="94">
        <v>0</v>
      </c>
      <c r="EA54" s="94">
        <v>0</v>
      </c>
      <c r="EB54" s="94">
        <v>0</v>
      </c>
      <c r="EC54" s="352"/>
      <c r="ED54" s="352"/>
      <c r="EE54" s="352"/>
      <c r="EF54" s="352"/>
      <c r="EG54" s="352"/>
      <c r="EH54" s="94"/>
      <c r="EI54" s="12"/>
    </row>
    <row r="55" spans="1:162" ht="15.75" customHeight="1">
      <c r="A55" s="500"/>
      <c r="B55" s="53" t="s">
        <v>251</v>
      </c>
      <c r="C55" s="12"/>
      <c r="D55" s="12">
        <v>0</v>
      </c>
      <c r="E55" s="12">
        <v>0.25</v>
      </c>
      <c r="F55" s="12">
        <v>0</v>
      </c>
      <c r="G55" s="12">
        <v>7.5</v>
      </c>
      <c r="H55" s="12">
        <v>2.25</v>
      </c>
      <c r="I55" s="12">
        <v>6</v>
      </c>
      <c r="J55" s="12">
        <v>0</v>
      </c>
      <c r="K55" s="12">
        <v>0</v>
      </c>
      <c r="L55" s="12">
        <v>0</v>
      </c>
      <c r="M55" s="12">
        <v>3</v>
      </c>
      <c r="N55" s="12">
        <v>0</v>
      </c>
      <c r="O55" s="12">
        <v>0</v>
      </c>
      <c r="P55" s="12">
        <v>5.75</v>
      </c>
      <c r="Q55" s="12">
        <v>0</v>
      </c>
      <c r="R55" s="12">
        <v>0</v>
      </c>
      <c r="S55" s="12">
        <v>0</v>
      </c>
      <c r="T55" s="12">
        <v>0</v>
      </c>
      <c r="U55" s="94">
        <v>0</v>
      </c>
      <c r="V55" s="94">
        <v>0</v>
      </c>
      <c r="W55" s="94">
        <v>0</v>
      </c>
      <c r="X55" s="94">
        <v>0</v>
      </c>
      <c r="Y55" s="94">
        <v>0</v>
      </c>
      <c r="Z55" s="94">
        <v>0</v>
      </c>
      <c r="AA55" s="94">
        <v>0</v>
      </c>
      <c r="AB55" s="94">
        <v>0</v>
      </c>
      <c r="AC55" s="94">
        <v>0</v>
      </c>
      <c r="AD55" s="94">
        <v>0</v>
      </c>
      <c r="AE55" s="94">
        <v>0</v>
      </c>
      <c r="AF55" s="94">
        <v>0</v>
      </c>
      <c r="AG55" s="94">
        <v>19.5</v>
      </c>
      <c r="AH55" s="94">
        <v>3</v>
      </c>
      <c r="AI55" s="94">
        <v>0</v>
      </c>
      <c r="AJ55" s="94">
        <v>0</v>
      </c>
      <c r="AK55" s="94">
        <v>0</v>
      </c>
      <c r="AL55" s="94">
        <v>0</v>
      </c>
      <c r="AM55" s="94">
        <v>0</v>
      </c>
      <c r="AN55" s="94">
        <v>0</v>
      </c>
      <c r="AO55" s="94">
        <v>9.5</v>
      </c>
      <c r="AP55" s="94">
        <v>0</v>
      </c>
      <c r="AQ55" s="94">
        <v>0</v>
      </c>
      <c r="AR55" s="94">
        <v>0</v>
      </c>
      <c r="AS55" s="94"/>
      <c r="AT55" s="94">
        <v>0</v>
      </c>
      <c r="AU55" s="94">
        <v>0</v>
      </c>
      <c r="AV55" s="94">
        <v>0</v>
      </c>
      <c r="AW55" s="94">
        <v>0</v>
      </c>
      <c r="AX55" s="94">
        <v>7.2</v>
      </c>
      <c r="AY55" s="94">
        <v>0</v>
      </c>
      <c r="AZ55" s="94">
        <v>0.3</v>
      </c>
      <c r="BA55" s="94">
        <v>0</v>
      </c>
      <c r="BB55" s="94">
        <v>0</v>
      </c>
      <c r="BC55" s="94">
        <v>0</v>
      </c>
      <c r="BD55" s="94">
        <v>0</v>
      </c>
      <c r="BE55" s="94">
        <v>0</v>
      </c>
      <c r="BF55" s="94">
        <v>0</v>
      </c>
      <c r="BG55" s="94">
        <v>5</v>
      </c>
      <c r="BH55" s="94">
        <v>0</v>
      </c>
      <c r="BI55" s="94">
        <v>0</v>
      </c>
      <c r="BJ55" s="94">
        <v>0</v>
      </c>
      <c r="BK55" s="94">
        <v>0</v>
      </c>
      <c r="BL55" s="94">
        <v>0</v>
      </c>
      <c r="BM55" s="94">
        <v>0</v>
      </c>
      <c r="BN55" s="94">
        <v>0</v>
      </c>
      <c r="BO55" s="94">
        <v>2.4</v>
      </c>
      <c r="BP55" s="94">
        <v>0</v>
      </c>
      <c r="BQ55" s="94">
        <v>5</v>
      </c>
      <c r="BR55" s="94">
        <v>0</v>
      </c>
      <c r="BS55" s="94">
        <v>0</v>
      </c>
      <c r="BT55" s="94">
        <v>0</v>
      </c>
      <c r="BU55" s="94">
        <v>0.5</v>
      </c>
      <c r="BV55" s="94">
        <v>0</v>
      </c>
      <c r="BW55" s="94">
        <v>0</v>
      </c>
      <c r="BX55" s="94">
        <v>0</v>
      </c>
      <c r="BY55" s="94">
        <v>0</v>
      </c>
      <c r="BZ55" s="94">
        <v>0</v>
      </c>
      <c r="CA55" s="94">
        <v>1</v>
      </c>
      <c r="CB55" s="94">
        <v>18</v>
      </c>
      <c r="CC55" s="94">
        <v>0</v>
      </c>
      <c r="CD55" s="94">
        <v>0</v>
      </c>
      <c r="CE55" s="94">
        <v>0</v>
      </c>
      <c r="CF55" s="94">
        <v>2</v>
      </c>
      <c r="CG55" s="94">
        <v>0</v>
      </c>
      <c r="CH55" s="94">
        <v>0</v>
      </c>
      <c r="CI55" s="94">
        <v>0</v>
      </c>
      <c r="CJ55" s="94">
        <v>0</v>
      </c>
      <c r="CK55" s="94">
        <v>0</v>
      </c>
      <c r="CL55" s="94">
        <v>12</v>
      </c>
      <c r="CM55" s="94">
        <v>0</v>
      </c>
      <c r="CN55" s="94">
        <v>0</v>
      </c>
      <c r="CO55" s="94">
        <v>0</v>
      </c>
      <c r="CP55" s="94">
        <v>0</v>
      </c>
      <c r="CQ55" s="94">
        <v>0</v>
      </c>
      <c r="CR55" s="94">
        <v>0</v>
      </c>
      <c r="CS55" s="94">
        <v>5</v>
      </c>
      <c r="CT55" s="94">
        <v>0</v>
      </c>
      <c r="CU55" s="94">
        <v>0</v>
      </c>
      <c r="CV55" s="94">
        <v>0</v>
      </c>
      <c r="CW55" s="94">
        <v>0</v>
      </c>
      <c r="CX55" s="94">
        <v>0</v>
      </c>
      <c r="CY55" s="94">
        <v>3</v>
      </c>
      <c r="CZ55" s="94">
        <v>67</v>
      </c>
      <c r="DA55" s="94">
        <v>67</v>
      </c>
      <c r="DB55" s="94">
        <v>0</v>
      </c>
      <c r="DC55" s="94">
        <v>0</v>
      </c>
      <c r="DD55" s="94">
        <v>0</v>
      </c>
      <c r="DE55" s="94">
        <v>12</v>
      </c>
      <c r="DF55" s="94">
        <v>1</v>
      </c>
      <c r="DG55" s="94">
        <v>0</v>
      </c>
      <c r="DH55" s="94">
        <v>4.5</v>
      </c>
      <c r="DI55" s="94">
        <v>0</v>
      </c>
      <c r="DJ55" s="94">
        <v>0</v>
      </c>
      <c r="DK55" s="94">
        <v>12</v>
      </c>
      <c r="DL55" s="94">
        <v>0</v>
      </c>
      <c r="DM55" s="94">
        <v>0</v>
      </c>
      <c r="DN55" s="94">
        <v>0</v>
      </c>
      <c r="DO55" s="94"/>
      <c r="DP55" s="94"/>
      <c r="DQ55" s="94">
        <v>0</v>
      </c>
      <c r="DR55" s="94">
        <v>0</v>
      </c>
      <c r="DS55" s="94">
        <v>0</v>
      </c>
      <c r="DT55" s="94">
        <v>0</v>
      </c>
      <c r="DU55" s="94">
        <v>0</v>
      </c>
      <c r="DV55" s="94">
        <v>0</v>
      </c>
      <c r="DW55" s="94">
        <v>0</v>
      </c>
      <c r="DX55" s="94">
        <v>2</v>
      </c>
      <c r="DY55" s="94">
        <v>0</v>
      </c>
      <c r="DZ55" s="94">
        <v>0</v>
      </c>
      <c r="EA55" s="94">
        <v>0</v>
      </c>
      <c r="EB55" s="94">
        <v>0</v>
      </c>
      <c r="EC55" s="352"/>
      <c r="ED55" s="352"/>
      <c r="EE55" s="352"/>
      <c r="EF55" s="352"/>
      <c r="EG55" s="352"/>
      <c r="EH55" s="94"/>
      <c r="EI55" s="12"/>
    </row>
    <row r="56" spans="1:162" ht="15.75" customHeight="1">
      <c r="A56" s="500"/>
      <c r="B56" s="53" t="s">
        <v>252</v>
      </c>
      <c r="C56" s="12"/>
      <c r="D56" s="12">
        <v>2.5</v>
      </c>
      <c r="E56" s="12">
        <v>7.17</v>
      </c>
      <c r="F56" s="12">
        <v>17</v>
      </c>
      <c r="G56" s="12">
        <v>0</v>
      </c>
      <c r="H56" s="12">
        <v>11</v>
      </c>
      <c r="I56" s="12">
        <v>2</v>
      </c>
      <c r="J56" s="12">
        <v>1</v>
      </c>
      <c r="K56" s="12">
        <v>3</v>
      </c>
      <c r="L56" s="12">
        <v>1</v>
      </c>
      <c r="M56" s="12">
        <v>81.75</v>
      </c>
      <c r="N56" s="12">
        <v>144</v>
      </c>
      <c r="O56" s="12">
        <v>0</v>
      </c>
      <c r="P56" s="12">
        <v>13.34</v>
      </c>
      <c r="Q56" s="12">
        <v>2.83</v>
      </c>
      <c r="R56" s="12">
        <v>0</v>
      </c>
      <c r="S56" s="12">
        <v>168</v>
      </c>
      <c r="T56" s="12">
        <v>168</v>
      </c>
      <c r="U56" s="94">
        <v>144</v>
      </c>
      <c r="V56" s="94">
        <v>168</v>
      </c>
      <c r="W56" s="94">
        <v>168</v>
      </c>
      <c r="X56" s="94">
        <v>168</v>
      </c>
      <c r="Y56">
        <v>168</v>
      </c>
      <c r="Z56">
        <v>168</v>
      </c>
      <c r="AA56">
        <v>168</v>
      </c>
      <c r="AB56">
        <v>168</v>
      </c>
      <c r="AC56">
        <v>168</v>
      </c>
      <c r="AD56">
        <v>168</v>
      </c>
      <c r="AE56">
        <v>168</v>
      </c>
      <c r="AF56">
        <v>162</v>
      </c>
      <c r="AG56">
        <v>0</v>
      </c>
      <c r="AH56">
        <v>1.5</v>
      </c>
      <c r="AI56">
        <v>66</v>
      </c>
      <c r="AJ56">
        <v>149</v>
      </c>
      <c r="AK56">
        <v>0</v>
      </c>
      <c r="AL56">
        <v>72</v>
      </c>
      <c r="AM56">
        <v>31</v>
      </c>
      <c r="AN56">
        <v>5</v>
      </c>
      <c r="AO56">
        <v>45</v>
      </c>
      <c r="AP56">
        <v>54.58</v>
      </c>
      <c r="AQ56">
        <v>142</v>
      </c>
      <c r="AR56">
        <v>13.5</v>
      </c>
      <c r="AS56">
        <v>1</v>
      </c>
      <c r="AT56">
        <v>4.5</v>
      </c>
      <c r="AU56">
        <v>5.5</v>
      </c>
      <c r="AV56">
        <v>0</v>
      </c>
      <c r="AW56">
        <v>0</v>
      </c>
      <c r="AX56">
        <v>5.5</v>
      </c>
      <c r="AY56">
        <v>2</v>
      </c>
      <c r="AZ56">
        <v>15.47</v>
      </c>
      <c r="BA56">
        <v>12.25</v>
      </c>
      <c r="BB56">
        <v>18.5</v>
      </c>
      <c r="BC56">
        <v>41.5</v>
      </c>
      <c r="BD56">
        <v>26.5</v>
      </c>
      <c r="BE56">
        <v>0</v>
      </c>
      <c r="BF56">
        <v>0</v>
      </c>
      <c r="BG56">
        <v>2</v>
      </c>
      <c r="BH56">
        <v>11</v>
      </c>
      <c r="BI56">
        <v>3</v>
      </c>
      <c r="BJ56">
        <v>1.25</v>
      </c>
      <c r="BK56">
        <v>1</v>
      </c>
      <c r="BL56">
        <v>1</v>
      </c>
      <c r="BM56">
        <v>4</v>
      </c>
      <c r="BN56">
        <v>0</v>
      </c>
      <c r="BO56">
        <v>1.4</v>
      </c>
      <c r="BP56">
        <v>8.5</v>
      </c>
      <c r="BQ56">
        <v>1.5</v>
      </c>
      <c r="BR56">
        <v>1.67</v>
      </c>
      <c r="BS56">
        <v>6.83</v>
      </c>
      <c r="BT56">
        <v>6.83</v>
      </c>
      <c r="BU56">
        <v>0</v>
      </c>
      <c r="BV56">
        <v>5.5</v>
      </c>
      <c r="BW56">
        <v>0.25</v>
      </c>
      <c r="BX56">
        <v>8.5</v>
      </c>
      <c r="BY56">
        <v>2</v>
      </c>
      <c r="BZ56">
        <v>0</v>
      </c>
      <c r="CA56"/>
      <c r="CB56">
        <v>60.83</v>
      </c>
      <c r="CC56">
        <v>108.5</v>
      </c>
      <c r="CD56">
        <v>62.5</v>
      </c>
      <c r="CE56">
        <v>60.33</v>
      </c>
      <c r="CF56">
        <v>32</v>
      </c>
      <c r="CG56">
        <v>53.3</v>
      </c>
      <c r="CH56">
        <v>8</v>
      </c>
      <c r="CI56">
        <v>13</v>
      </c>
      <c r="CJ56">
        <v>8</v>
      </c>
      <c r="CK56">
        <v>3</v>
      </c>
      <c r="CL56">
        <v>0</v>
      </c>
      <c r="CM56">
        <v>19.7</v>
      </c>
      <c r="CN56">
        <v>5.35</v>
      </c>
      <c r="CO56">
        <v>0</v>
      </c>
      <c r="CP56">
        <v>13.67</v>
      </c>
      <c r="CQ56">
        <v>0</v>
      </c>
      <c r="CR56">
        <v>6</v>
      </c>
      <c r="CS56">
        <v>12.11</v>
      </c>
      <c r="CT56">
        <v>5.5</v>
      </c>
      <c r="CU56">
        <v>32</v>
      </c>
      <c r="CV56">
        <v>31</v>
      </c>
      <c r="CW56">
        <v>11.83</v>
      </c>
      <c r="CX56">
        <v>23</v>
      </c>
      <c r="CY56">
        <v>4</v>
      </c>
      <c r="CZ56">
        <v>0</v>
      </c>
      <c r="DA56">
        <v>0</v>
      </c>
      <c r="DB56">
        <v>8</v>
      </c>
      <c r="DC56">
        <v>11.5</v>
      </c>
      <c r="DD56">
        <v>42</v>
      </c>
      <c r="DE56">
        <v>3.75</v>
      </c>
      <c r="DF56">
        <v>0</v>
      </c>
      <c r="DG56">
        <v>0</v>
      </c>
      <c r="DH56">
        <v>10.3</v>
      </c>
      <c r="DI56">
        <v>0</v>
      </c>
      <c r="DJ56">
        <v>0</v>
      </c>
      <c r="DK56">
        <v>0</v>
      </c>
      <c r="DL56">
        <v>15.5</v>
      </c>
      <c r="DM56">
        <v>52</v>
      </c>
      <c r="DN56">
        <v>144</v>
      </c>
      <c r="DO56"/>
      <c r="DP56"/>
      <c r="DQ56">
        <v>2.7</v>
      </c>
      <c r="DR56">
        <v>5.5</v>
      </c>
      <c r="DS56">
        <v>0</v>
      </c>
      <c r="DT56">
        <v>4.75</v>
      </c>
      <c r="DU56">
        <v>2</v>
      </c>
      <c r="DV56">
        <v>13</v>
      </c>
      <c r="DW56">
        <v>15.7</v>
      </c>
      <c r="DX56">
        <v>1</v>
      </c>
      <c r="DY56">
        <v>4.2</v>
      </c>
      <c r="DZ56">
        <v>1</v>
      </c>
      <c r="EA56">
        <v>144</v>
      </c>
      <c r="EB56">
        <v>144</v>
      </c>
      <c r="EC56" s="351"/>
      <c r="ED56" s="351"/>
      <c r="EE56" s="351"/>
      <c r="EF56" s="351"/>
      <c r="EG56" s="351"/>
      <c r="EH56"/>
      <c r="EI56" s="12"/>
    </row>
    <row r="57" spans="1:162" ht="15.75" customHeight="1">
      <c r="A57" s="500"/>
      <c r="B57" s="53" t="s">
        <v>222</v>
      </c>
      <c r="C57" s="12"/>
      <c r="D57" s="12">
        <v>168</v>
      </c>
      <c r="E57" s="12">
        <v>168</v>
      </c>
      <c r="F57" s="12">
        <v>168</v>
      </c>
      <c r="G57" s="12">
        <v>168</v>
      </c>
      <c r="H57" s="12">
        <v>168</v>
      </c>
      <c r="I57" s="12">
        <v>168</v>
      </c>
      <c r="J57" s="12">
        <v>168</v>
      </c>
      <c r="K57" s="12">
        <v>168</v>
      </c>
      <c r="L57" s="12">
        <v>168</v>
      </c>
      <c r="M57" s="12">
        <v>168</v>
      </c>
      <c r="N57" s="12">
        <v>168</v>
      </c>
      <c r="O57" s="12">
        <v>168</v>
      </c>
      <c r="P57" s="12">
        <v>168</v>
      </c>
      <c r="Q57" s="12">
        <v>168</v>
      </c>
      <c r="R57" s="12">
        <v>168</v>
      </c>
      <c r="S57" s="12">
        <v>168</v>
      </c>
      <c r="T57" s="12">
        <v>168</v>
      </c>
      <c r="U57" s="12">
        <v>144</v>
      </c>
      <c r="V57" s="12">
        <v>168</v>
      </c>
      <c r="W57" s="12">
        <v>168</v>
      </c>
      <c r="X57" s="12">
        <v>168</v>
      </c>
      <c r="Y57" s="12">
        <v>168</v>
      </c>
      <c r="Z57" s="12">
        <v>168</v>
      </c>
      <c r="AA57" s="12">
        <v>168</v>
      </c>
      <c r="AB57" s="12">
        <v>168</v>
      </c>
      <c r="AC57" s="12">
        <v>168</v>
      </c>
      <c r="AD57" s="12">
        <v>168</v>
      </c>
      <c r="AE57" s="12">
        <v>168</v>
      </c>
      <c r="AF57" s="12">
        <v>168</v>
      </c>
      <c r="AG57" s="12">
        <v>168</v>
      </c>
      <c r="AH57" s="12">
        <v>168</v>
      </c>
      <c r="AI57" s="12">
        <v>168</v>
      </c>
      <c r="AJ57" s="12">
        <v>168</v>
      </c>
      <c r="AK57" s="12">
        <v>168</v>
      </c>
      <c r="AL57" s="12">
        <v>168</v>
      </c>
      <c r="AM57" s="12">
        <v>168</v>
      </c>
      <c r="AN57" s="12">
        <v>168</v>
      </c>
      <c r="AO57" s="12">
        <v>168</v>
      </c>
      <c r="AP57" s="12">
        <v>168</v>
      </c>
      <c r="AQ57" s="12">
        <v>168</v>
      </c>
      <c r="AR57" s="12">
        <v>168</v>
      </c>
      <c r="AS57" s="12">
        <v>168</v>
      </c>
      <c r="AT57" s="12">
        <v>168</v>
      </c>
      <c r="AU57" s="12">
        <v>168</v>
      </c>
      <c r="AV57" s="12">
        <v>168</v>
      </c>
      <c r="AW57" s="12">
        <v>168</v>
      </c>
      <c r="AX57" s="12">
        <v>168</v>
      </c>
      <c r="AY57" s="12">
        <v>168</v>
      </c>
      <c r="AZ57" s="12">
        <v>168</v>
      </c>
      <c r="BA57" s="12">
        <v>168</v>
      </c>
      <c r="BB57" s="12">
        <v>168</v>
      </c>
      <c r="BC57" s="12">
        <v>168</v>
      </c>
      <c r="BD57" s="12">
        <v>168</v>
      </c>
      <c r="BE57" s="12">
        <v>168</v>
      </c>
      <c r="BF57" s="12">
        <v>168</v>
      </c>
      <c r="BG57" s="12">
        <v>168</v>
      </c>
      <c r="BH57" s="12">
        <v>168</v>
      </c>
      <c r="BI57" s="12">
        <v>168</v>
      </c>
      <c r="BJ57" s="12">
        <v>168</v>
      </c>
      <c r="BK57" s="12">
        <v>168</v>
      </c>
      <c r="BL57" s="12">
        <v>168</v>
      </c>
      <c r="BM57" s="12">
        <v>168</v>
      </c>
      <c r="BN57" s="12">
        <v>168</v>
      </c>
      <c r="BO57" s="12">
        <v>168</v>
      </c>
      <c r="BP57" s="12">
        <v>168</v>
      </c>
      <c r="BQ57" s="12">
        <v>168</v>
      </c>
      <c r="BR57" s="12">
        <v>168</v>
      </c>
      <c r="BS57" s="12">
        <v>168</v>
      </c>
      <c r="BT57" s="12">
        <v>168</v>
      </c>
      <c r="BU57" s="12">
        <v>168</v>
      </c>
      <c r="BV57" s="12">
        <v>168</v>
      </c>
      <c r="BW57" s="12">
        <v>168</v>
      </c>
      <c r="BX57" s="12">
        <v>168</v>
      </c>
      <c r="BY57" s="12">
        <v>168</v>
      </c>
      <c r="BZ57" s="12">
        <v>168</v>
      </c>
      <c r="CA57" s="12">
        <v>144</v>
      </c>
      <c r="CB57" s="12">
        <v>168</v>
      </c>
      <c r="CC57" s="12">
        <v>168</v>
      </c>
      <c r="CD57" s="12">
        <v>168</v>
      </c>
      <c r="CE57" s="12">
        <v>168</v>
      </c>
      <c r="CF57" s="12">
        <v>168</v>
      </c>
      <c r="CG57" s="12">
        <v>168</v>
      </c>
      <c r="CH57" s="12">
        <v>168</v>
      </c>
      <c r="CI57" s="12">
        <v>168</v>
      </c>
      <c r="CJ57" s="12">
        <v>168</v>
      </c>
      <c r="CK57" s="12">
        <v>168</v>
      </c>
      <c r="CL57" s="12">
        <v>168</v>
      </c>
      <c r="CM57" s="12">
        <v>168</v>
      </c>
      <c r="CN57" s="12">
        <v>168</v>
      </c>
      <c r="CO57" s="12">
        <v>168</v>
      </c>
      <c r="CP57" s="12">
        <v>168</v>
      </c>
      <c r="CQ57" s="12">
        <v>168</v>
      </c>
      <c r="CR57" s="12">
        <v>168</v>
      </c>
      <c r="CS57" s="12">
        <v>168</v>
      </c>
      <c r="CT57" s="12">
        <v>168</v>
      </c>
      <c r="CU57" s="12">
        <v>168</v>
      </c>
      <c r="CV57" s="12">
        <v>168</v>
      </c>
      <c r="CW57" s="12">
        <v>168</v>
      </c>
      <c r="CX57" s="12">
        <v>168</v>
      </c>
      <c r="CY57" s="12">
        <v>168</v>
      </c>
      <c r="CZ57" s="12">
        <v>168</v>
      </c>
      <c r="DA57" s="12">
        <v>168</v>
      </c>
      <c r="DB57" s="12">
        <v>168</v>
      </c>
      <c r="DC57" s="12">
        <v>168</v>
      </c>
      <c r="DD57" s="12">
        <v>144</v>
      </c>
      <c r="DE57" s="12">
        <v>168</v>
      </c>
      <c r="DF57" s="12">
        <v>168</v>
      </c>
      <c r="DG57" s="12">
        <v>168</v>
      </c>
      <c r="DH57" s="12">
        <v>168</v>
      </c>
      <c r="DI57" s="12">
        <v>168</v>
      </c>
      <c r="DJ57" s="12">
        <v>168</v>
      </c>
      <c r="DK57" s="12">
        <v>168</v>
      </c>
      <c r="DL57" s="12">
        <v>168</v>
      </c>
      <c r="DM57" s="12">
        <v>168</v>
      </c>
      <c r="DN57" s="12">
        <v>168</v>
      </c>
      <c r="DO57" s="12"/>
      <c r="DP57" s="12"/>
      <c r="DQ57" s="12">
        <v>168</v>
      </c>
      <c r="DR57" s="12">
        <v>168</v>
      </c>
      <c r="DS57" s="12">
        <v>168</v>
      </c>
      <c r="DT57" s="12">
        <v>168</v>
      </c>
      <c r="DU57" s="12">
        <v>168</v>
      </c>
      <c r="DV57" s="12">
        <v>168</v>
      </c>
      <c r="DW57" s="12">
        <v>168</v>
      </c>
      <c r="DX57" s="12">
        <v>168</v>
      </c>
      <c r="DY57" s="12">
        <v>168</v>
      </c>
      <c r="DZ57" s="12">
        <v>168</v>
      </c>
      <c r="EA57" s="12">
        <v>168</v>
      </c>
      <c r="EB57" s="12">
        <v>168</v>
      </c>
      <c r="EC57" s="353"/>
      <c r="ED57" s="353"/>
      <c r="EE57" s="353"/>
      <c r="EF57" s="353"/>
      <c r="EG57" s="353"/>
      <c r="EH57" s="12"/>
      <c r="EI57" s="12"/>
    </row>
    <row r="58" spans="1:162" ht="15.75" customHeight="1">
      <c r="A58" s="501"/>
      <c r="B58" s="53" t="s">
        <v>146</v>
      </c>
      <c r="C58" s="12"/>
      <c r="D58" s="165">
        <v>64.599999999999994</v>
      </c>
      <c r="E58" s="165">
        <v>66.400000000000006</v>
      </c>
      <c r="F58" s="165">
        <v>70</v>
      </c>
      <c r="G58" s="12">
        <v>53.7</v>
      </c>
      <c r="H58" s="12">
        <v>65.599999999999994</v>
      </c>
      <c r="I58" s="12">
        <v>57.3</v>
      </c>
      <c r="J58" s="164">
        <v>67.349999999999994</v>
      </c>
      <c r="K58" s="164">
        <v>70.8</v>
      </c>
      <c r="L58" s="164">
        <v>79.7</v>
      </c>
      <c r="M58" s="164">
        <v>36.1</v>
      </c>
      <c r="N58" s="164">
        <v>13</v>
      </c>
      <c r="O58" s="164">
        <v>76</v>
      </c>
      <c r="P58" s="164">
        <v>62.300000000000004</v>
      </c>
      <c r="Q58" s="164">
        <v>77.2</v>
      </c>
      <c r="R58">
        <v>20.6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44.910000000000004</v>
      </c>
      <c r="AH58">
        <v>8.8000000000000007</v>
      </c>
      <c r="AI58">
        <v>21.9</v>
      </c>
      <c r="AJ58">
        <v>0</v>
      </c>
      <c r="AK58">
        <v>10.8</v>
      </c>
      <c r="AL58">
        <v>41.6</v>
      </c>
      <c r="AM58">
        <v>40</v>
      </c>
      <c r="AN58">
        <v>10</v>
      </c>
      <c r="AO58">
        <v>0</v>
      </c>
      <c r="AP58">
        <v>15.96</v>
      </c>
      <c r="AQ58">
        <v>5.9</v>
      </c>
      <c r="AR58">
        <v>25</v>
      </c>
      <c r="AS58">
        <v>41</v>
      </c>
      <c r="AT58">
        <v>75</v>
      </c>
      <c r="AU58">
        <v>63</v>
      </c>
      <c r="AV58">
        <v>42</v>
      </c>
      <c r="AW58">
        <v>55.8</v>
      </c>
      <c r="AX58">
        <v>50</v>
      </c>
      <c r="AY58">
        <v>45.900000000000006</v>
      </c>
      <c r="AZ58">
        <v>66.599999999999994</v>
      </c>
      <c r="BA58">
        <v>82.5</v>
      </c>
      <c r="BB58">
        <v>57.5</v>
      </c>
      <c r="BC58">
        <v>66.3</v>
      </c>
      <c r="BD58">
        <v>32.4</v>
      </c>
      <c r="BE58">
        <v>54.79</v>
      </c>
      <c r="BF58">
        <v>86</v>
      </c>
      <c r="BG58">
        <v>64</v>
      </c>
      <c r="BH58">
        <v>91.02</v>
      </c>
      <c r="BI58">
        <v>83.23</v>
      </c>
      <c r="BJ58">
        <v>86.8</v>
      </c>
      <c r="BK58">
        <v>83.5</v>
      </c>
      <c r="BL58">
        <v>83.5</v>
      </c>
      <c r="BM58">
        <v>87</v>
      </c>
      <c r="BN58">
        <v>44.589999999999996</v>
      </c>
      <c r="BO58">
        <v>75.400000000000006</v>
      </c>
      <c r="BP58">
        <v>95</v>
      </c>
      <c r="BQ58">
        <v>60</v>
      </c>
      <c r="BR58">
        <v>83.89</v>
      </c>
      <c r="BS58">
        <v>81.099999999999994</v>
      </c>
      <c r="BT58">
        <v>81.099999999999994</v>
      </c>
      <c r="BU58">
        <v>65.7</v>
      </c>
      <c r="BV58">
        <v>46.8</v>
      </c>
      <c r="BW58">
        <v>34.299999999999997</v>
      </c>
      <c r="BX58">
        <v>55.71</v>
      </c>
      <c r="BY58">
        <v>56.6</v>
      </c>
      <c r="BZ58">
        <v>69.400000000000006</v>
      </c>
      <c r="CA58">
        <v>71</v>
      </c>
      <c r="CB58">
        <v>33</v>
      </c>
      <c r="CC58">
        <v>25</v>
      </c>
      <c r="CD58">
        <v>7.3</v>
      </c>
      <c r="CE58">
        <v>37.5</v>
      </c>
      <c r="CF58">
        <v>66</v>
      </c>
      <c r="CG58">
        <v>45.13</v>
      </c>
      <c r="CH58">
        <v>80.8</v>
      </c>
      <c r="CI58">
        <v>62.02</v>
      </c>
      <c r="CJ58">
        <v>67</v>
      </c>
      <c r="CK58">
        <v>62.3</v>
      </c>
      <c r="CL58">
        <v>50.2</v>
      </c>
      <c r="CM58">
        <v>66</v>
      </c>
      <c r="CN58">
        <v>44.3</v>
      </c>
      <c r="CO58">
        <v>66.7</v>
      </c>
      <c r="CP58">
        <v>73.290000000000006</v>
      </c>
      <c r="CQ58">
        <v>71.73</v>
      </c>
      <c r="CR58">
        <v>56.71</v>
      </c>
      <c r="CS58">
        <v>55.81</v>
      </c>
      <c r="CT58">
        <v>78.989999999999995</v>
      </c>
      <c r="CU58">
        <v>68.8</v>
      </c>
      <c r="CV58">
        <v>30.76</v>
      </c>
      <c r="CW58">
        <v>61.010000000000005</v>
      </c>
      <c r="CX58">
        <v>21.09</v>
      </c>
      <c r="CY58">
        <v>50.4</v>
      </c>
      <c r="CZ58">
        <v>30.4</v>
      </c>
      <c r="DA58">
        <v>30.4</v>
      </c>
      <c r="DB58">
        <v>40</v>
      </c>
      <c r="DC58">
        <v>51.08</v>
      </c>
      <c r="DD58">
        <v>44.94</v>
      </c>
      <c r="DE58">
        <v>78.5</v>
      </c>
      <c r="DF58">
        <v>85.5</v>
      </c>
      <c r="DG58">
        <v>46.32</v>
      </c>
      <c r="DH58">
        <v>74.7</v>
      </c>
      <c r="DI58">
        <v>68</v>
      </c>
      <c r="DJ58">
        <v>83</v>
      </c>
      <c r="DK58">
        <v>57.7</v>
      </c>
      <c r="DL58">
        <v>40.299999999999997</v>
      </c>
      <c r="DM58">
        <v>0</v>
      </c>
      <c r="DN58">
        <v>0</v>
      </c>
      <c r="DO58"/>
      <c r="DP58"/>
      <c r="DQ58">
        <v>61.599999999998545</v>
      </c>
      <c r="DR58">
        <v>65.2</v>
      </c>
      <c r="DS58">
        <v>39.700000000000003</v>
      </c>
      <c r="DT58">
        <v>38.599999999998545</v>
      </c>
      <c r="DU58">
        <v>40.299999999999997</v>
      </c>
      <c r="DV58">
        <v>73</v>
      </c>
      <c r="DW58">
        <v>59.01</v>
      </c>
      <c r="DX58">
        <v>46.65</v>
      </c>
      <c r="DY58">
        <v>73.5</v>
      </c>
      <c r="DZ58">
        <v>75</v>
      </c>
      <c r="EA58">
        <v>0</v>
      </c>
      <c r="EB58">
        <v>0</v>
      </c>
      <c r="EC58" s="351"/>
      <c r="ED58" s="351"/>
      <c r="EE58" s="351"/>
      <c r="EF58" s="351"/>
      <c r="EG58" s="351"/>
      <c r="EH58" s="12"/>
      <c r="EI58" s="12"/>
    </row>
    <row r="59" spans="1:162" ht="15.75" customHeight="1">
      <c r="A59" s="496" t="s">
        <v>162</v>
      </c>
      <c r="B59" s="54" t="s">
        <v>147</v>
      </c>
      <c r="C59" s="8"/>
      <c r="D59" s="8">
        <f t="shared" ref="D59:AK59" si="168">+D49</f>
        <v>0.985119047619048</v>
      </c>
      <c r="E59" s="8">
        <f t="shared" si="168"/>
        <v>0.95583333333333342</v>
      </c>
      <c r="F59" s="8">
        <f t="shared" si="168"/>
        <v>0.79761904761904778</v>
      </c>
      <c r="G59" s="8">
        <f t="shared" si="168"/>
        <v>0.95535714285714302</v>
      </c>
      <c r="H59" s="8">
        <f t="shared" si="168"/>
        <v>0.92113095238571419</v>
      </c>
      <c r="I59" s="8">
        <f t="shared" si="168"/>
        <v>0.88095238095238093</v>
      </c>
      <c r="J59" s="8">
        <f t="shared" si="168"/>
        <v>0.99404761904761896</v>
      </c>
      <c r="K59" s="8">
        <f t="shared" si="168"/>
        <v>0.922619047619048</v>
      </c>
      <c r="L59" s="8">
        <f t="shared" si="168"/>
        <v>0.9940476190428571</v>
      </c>
      <c r="M59" s="8">
        <f t="shared" si="168"/>
        <v>0.42410714285714285</v>
      </c>
      <c r="N59" s="8">
        <f t="shared" si="168"/>
        <v>0.14285714285714288</v>
      </c>
      <c r="O59" s="8">
        <f t="shared" si="168"/>
        <v>1</v>
      </c>
      <c r="P59" s="8">
        <f t="shared" si="168"/>
        <v>0.88636904761904756</v>
      </c>
      <c r="Q59" s="8">
        <f t="shared" si="168"/>
        <v>0.98315476190476203</v>
      </c>
      <c r="R59" s="8">
        <f t="shared" si="168"/>
        <v>0.17160714285714301</v>
      </c>
      <c r="S59" s="8">
        <f t="shared" si="168"/>
        <v>0</v>
      </c>
      <c r="T59" s="8">
        <f t="shared" si="168"/>
        <v>0</v>
      </c>
      <c r="U59" s="8">
        <f t="shared" si="168"/>
        <v>0</v>
      </c>
      <c r="V59" s="8">
        <f t="shared" si="168"/>
        <v>0</v>
      </c>
      <c r="W59" s="8">
        <f t="shared" si="168"/>
        <v>0</v>
      </c>
      <c r="X59" s="8">
        <f t="shared" si="168"/>
        <v>0</v>
      </c>
      <c r="Y59" s="8">
        <f t="shared" si="168"/>
        <v>0</v>
      </c>
      <c r="Z59" s="8">
        <f t="shared" si="168"/>
        <v>0</v>
      </c>
      <c r="AA59" s="8">
        <f t="shared" si="168"/>
        <v>0</v>
      </c>
      <c r="AB59" s="8">
        <f t="shared" si="168"/>
        <v>0</v>
      </c>
      <c r="AC59" s="8">
        <f t="shared" si="168"/>
        <v>0</v>
      </c>
      <c r="AD59" s="8">
        <f t="shared" si="168"/>
        <v>0</v>
      </c>
      <c r="AE59" s="8">
        <f t="shared" si="168"/>
        <v>0</v>
      </c>
      <c r="AF59" s="8">
        <f t="shared" si="168"/>
        <v>3.5714285714285698E-2</v>
      </c>
      <c r="AG59" s="8">
        <f t="shared" si="168"/>
        <v>0.88392857142857095</v>
      </c>
      <c r="AH59" s="8">
        <f t="shared" si="168"/>
        <v>0.9732142857142857</v>
      </c>
      <c r="AI59" s="8">
        <f t="shared" si="168"/>
        <v>0.60714285714285698</v>
      </c>
      <c r="AJ59" s="8">
        <f t="shared" si="168"/>
        <v>0.113095238095238</v>
      </c>
      <c r="AK59" s="8">
        <f t="shared" si="168"/>
        <v>1</v>
      </c>
      <c r="AL59" s="8">
        <f t="shared" ref="AL59:AQ59" si="169">+AL49</f>
        <v>0.57142857142857095</v>
      </c>
      <c r="AM59" s="8">
        <f t="shared" si="169"/>
        <v>0.77380952380952395</v>
      </c>
      <c r="AN59" s="8">
        <f t="shared" si="169"/>
        <v>0.97023809523809523</v>
      </c>
      <c r="AO59" s="8">
        <f t="shared" si="169"/>
        <v>0.67857142857142905</v>
      </c>
      <c r="AP59" s="8">
        <f t="shared" si="169"/>
        <v>0.67511904761904795</v>
      </c>
      <c r="AQ59" s="8">
        <f t="shared" si="169"/>
        <v>0.15476190476190477</v>
      </c>
      <c r="AR59" s="8">
        <f t="shared" ref="AR59:BT59" si="170">+AR49</f>
        <v>0.91964285714285698</v>
      </c>
      <c r="AS59" s="8">
        <f t="shared" si="170"/>
        <v>0.99404761904761896</v>
      </c>
      <c r="AT59" s="8">
        <f t="shared" si="170"/>
        <v>0.9732142857142857</v>
      </c>
      <c r="AU59" s="8">
        <f t="shared" si="170"/>
        <v>0.96726190476190499</v>
      </c>
      <c r="AV59" s="8">
        <f t="shared" si="170"/>
        <v>0.91666666666666696</v>
      </c>
      <c r="AW59" s="8">
        <f t="shared" si="170"/>
        <v>1</v>
      </c>
      <c r="AX59" s="8">
        <f t="shared" si="170"/>
        <v>0.86488095238095253</v>
      </c>
      <c r="AY59" s="8">
        <f t="shared" si="170"/>
        <v>0.98809523809523814</v>
      </c>
      <c r="AZ59" s="8">
        <f t="shared" si="170"/>
        <v>0.798988095238095</v>
      </c>
      <c r="BA59" s="8">
        <f t="shared" si="170"/>
        <v>0.92708333333333326</v>
      </c>
      <c r="BB59" s="8">
        <f t="shared" si="170"/>
        <v>0.82440476190476197</v>
      </c>
      <c r="BC59" s="8">
        <f t="shared" si="170"/>
        <v>0.75297619047619047</v>
      </c>
      <c r="BD59" s="8">
        <f t="shared" si="170"/>
        <v>0.84226190476190499</v>
      </c>
      <c r="BE59" s="8">
        <f t="shared" si="170"/>
        <v>0.92321428571428599</v>
      </c>
      <c r="BF59" s="8">
        <f t="shared" si="170"/>
        <v>1</v>
      </c>
      <c r="BG59" s="8">
        <f t="shared" si="170"/>
        <v>0.88690476190476186</v>
      </c>
      <c r="BH59" s="8">
        <f t="shared" si="170"/>
        <v>0.93452380952380998</v>
      </c>
      <c r="BI59" s="8">
        <f t="shared" si="170"/>
        <v>0.91666666666666696</v>
      </c>
      <c r="BJ59" s="8">
        <f t="shared" si="170"/>
        <v>0.9330357142857143</v>
      </c>
      <c r="BK59" s="8">
        <f t="shared" si="170"/>
        <v>0.99404761904761896</v>
      </c>
      <c r="BL59" s="8">
        <f t="shared" si="170"/>
        <v>0.94642857142857095</v>
      </c>
      <c r="BM59" s="8">
        <f t="shared" si="170"/>
        <v>0.97619047619047616</v>
      </c>
      <c r="BN59" s="8">
        <f t="shared" si="170"/>
        <v>0.75</v>
      </c>
      <c r="BO59" s="8">
        <f t="shared" si="170"/>
        <v>0.90297619047619004</v>
      </c>
      <c r="BP59" s="8">
        <f t="shared" si="170"/>
        <v>0.94940476190476186</v>
      </c>
      <c r="BQ59" s="8">
        <f t="shared" si="170"/>
        <v>0.88690476190476197</v>
      </c>
      <c r="BR59" s="8">
        <f t="shared" si="170"/>
        <v>0.990059523809524</v>
      </c>
      <c r="BS59" s="8">
        <f t="shared" si="170"/>
        <v>0.95934523809523797</v>
      </c>
      <c r="BT59" s="8">
        <f t="shared" si="170"/>
        <v>0.95934523809523797</v>
      </c>
      <c r="BU59" s="8">
        <f t="shared" ref="BU59:CC59" si="171">+BU49</f>
        <v>0.99702380952380998</v>
      </c>
      <c r="BV59" s="8">
        <f t="shared" si="171"/>
        <v>0.96726190476190477</v>
      </c>
      <c r="BW59" s="8">
        <f t="shared" si="171"/>
        <v>0.99851190476190499</v>
      </c>
      <c r="BX59" s="8">
        <f t="shared" si="171"/>
        <v>0.90178571428571397</v>
      </c>
      <c r="BY59" s="8">
        <f t="shared" si="171"/>
        <v>0.98809523809523814</v>
      </c>
      <c r="BZ59" s="8">
        <f t="shared" si="171"/>
        <v>0.94047619047619002</v>
      </c>
      <c r="CA59" s="8">
        <f t="shared" si="171"/>
        <v>0.99305555555555602</v>
      </c>
      <c r="CB59" s="8">
        <f t="shared" si="171"/>
        <v>0.42363095238095239</v>
      </c>
      <c r="CC59" s="8">
        <f t="shared" si="171"/>
        <v>0.35416666666666663</v>
      </c>
      <c r="CD59" s="8">
        <f t="shared" ref="CD59:CF59" si="172">+CD49</f>
        <v>0.62797619047619102</v>
      </c>
      <c r="CE59" s="8">
        <f t="shared" si="172"/>
        <v>0.64089285714285704</v>
      </c>
      <c r="CF59" s="8">
        <f t="shared" si="172"/>
        <v>0.7321428571428571</v>
      </c>
      <c r="CG59" s="8">
        <f t="shared" ref="CG59:CH59" si="173">+CG49</f>
        <v>0.68273809523809503</v>
      </c>
      <c r="CH59" s="8">
        <f t="shared" si="173"/>
        <v>0.84523809523809501</v>
      </c>
      <c r="CI59" s="8">
        <f t="shared" ref="CI59:CJ59" si="174">+CI49</f>
        <v>0.922619047619048</v>
      </c>
      <c r="CJ59" s="8">
        <f t="shared" si="174"/>
        <v>0.875</v>
      </c>
      <c r="CK59" s="8">
        <f t="shared" ref="CK59:CM59" si="175">+CK49</f>
        <v>0.98214285714285698</v>
      </c>
      <c r="CL59" s="8">
        <f t="shared" si="175"/>
        <v>0.78571428571428603</v>
      </c>
      <c r="CM59" s="8">
        <f t="shared" si="175"/>
        <v>0.88273809523809532</v>
      </c>
      <c r="CN59" s="8">
        <f t="shared" ref="CN59:CP59" si="176">+CN49</f>
        <v>0.87886904761904805</v>
      </c>
      <c r="CO59" s="8">
        <f t="shared" si="176"/>
        <v>1</v>
      </c>
      <c r="CP59" s="8">
        <f t="shared" si="176"/>
        <v>0.85910714285714274</v>
      </c>
      <c r="CQ59" s="8">
        <f t="shared" ref="CQ59:CT59" si="177">+CQ49</f>
        <v>1</v>
      </c>
      <c r="CR59" s="8">
        <f t="shared" si="177"/>
        <v>0.86309523809523803</v>
      </c>
      <c r="CS59" s="8">
        <f t="shared" si="177"/>
        <v>0.79101190476190464</v>
      </c>
      <c r="CT59" s="8">
        <f t="shared" si="177"/>
        <v>0.96726190476190477</v>
      </c>
      <c r="CU59" s="8">
        <f t="shared" ref="CU59:CW59" si="178">+CU49</f>
        <v>0.80952380952380898</v>
      </c>
      <c r="CV59" s="8">
        <f t="shared" si="178"/>
        <v>0.81547619047619102</v>
      </c>
      <c r="CW59" s="8">
        <f t="shared" si="178"/>
        <v>0.88791666666666669</v>
      </c>
      <c r="CX59" s="8">
        <f t="shared" ref="CX59:CY59" si="179">+CX49</f>
        <v>0.80357142857142905</v>
      </c>
      <c r="CY59" s="8">
        <f t="shared" si="179"/>
        <v>0.88690476190476186</v>
      </c>
      <c r="CZ59" s="8">
        <f t="shared" ref="CZ59:DB59" si="180">+CZ49</f>
        <v>0.49404761904761901</v>
      </c>
      <c r="DA59" s="8">
        <f t="shared" si="180"/>
        <v>0.49404761904761901</v>
      </c>
      <c r="DB59" s="8">
        <f t="shared" si="180"/>
        <v>0.95238095238095244</v>
      </c>
      <c r="DC59" s="8">
        <f t="shared" ref="DC59:DE59" si="181">+DC49</f>
        <v>0.84226190476190499</v>
      </c>
      <c r="DD59" s="8">
        <f t="shared" si="181"/>
        <v>0.70833333333333304</v>
      </c>
      <c r="DE59" s="8">
        <f t="shared" si="181"/>
        <v>0.8348214285714286</v>
      </c>
      <c r="DF59" s="8">
        <f t="shared" ref="DF59:DI59" si="182">+DF49</f>
        <v>0.99404761904761896</v>
      </c>
      <c r="DG59" s="8">
        <f t="shared" si="182"/>
        <v>0.92857142857142905</v>
      </c>
      <c r="DH59" s="8">
        <f t="shared" si="182"/>
        <v>0.84642857142857142</v>
      </c>
      <c r="DI59" s="8">
        <f t="shared" si="182"/>
        <v>1</v>
      </c>
      <c r="DJ59" s="8">
        <f t="shared" ref="DJ59:DL59" si="183">+DJ49</f>
        <v>0.91071428571428603</v>
      </c>
      <c r="DK59" s="8">
        <f t="shared" si="183"/>
        <v>0.92857142857142905</v>
      </c>
      <c r="DL59" s="8">
        <f t="shared" si="183"/>
        <v>0.86011904761904756</v>
      </c>
      <c r="DM59" s="8">
        <f t="shared" ref="DM59:DQ59" si="184">+DM49</f>
        <v>0.69047619047619102</v>
      </c>
      <c r="DN59" s="8">
        <f t="shared" si="184"/>
        <v>0.14285714285714288</v>
      </c>
      <c r="DO59" s="8">
        <f t="shared" si="184"/>
        <v>0</v>
      </c>
      <c r="DP59" s="8">
        <f t="shared" si="184"/>
        <v>0</v>
      </c>
      <c r="DQ59" s="8">
        <f t="shared" si="184"/>
        <v>0.98392857142857137</v>
      </c>
      <c r="DR59" s="8">
        <f t="shared" ref="DR59:DT59" si="185">+DR49</f>
        <v>0.96726190476190499</v>
      </c>
      <c r="DS59" s="8">
        <f t="shared" si="185"/>
        <v>0.922619047619048</v>
      </c>
      <c r="DT59" s="8">
        <f t="shared" si="185"/>
        <v>0.97172619047619047</v>
      </c>
      <c r="DU59" s="8">
        <f t="shared" ref="DU59:DW59" si="186">+DU49</f>
        <v>0.98809523809523803</v>
      </c>
      <c r="DV59" s="8">
        <f t="shared" si="186"/>
        <v>0.83928571428571397</v>
      </c>
      <c r="DW59" s="8">
        <f t="shared" si="186"/>
        <v>0.90654761904761916</v>
      </c>
      <c r="DX59" s="8">
        <f t="shared" ref="DX59:DZ59" si="187">+DX49</f>
        <v>0.88690476190476197</v>
      </c>
      <c r="DY59" s="8">
        <f t="shared" si="187"/>
        <v>0.88571428571428601</v>
      </c>
      <c r="DZ59" s="8">
        <f t="shared" si="187"/>
        <v>0.99404761904761896</v>
      </c>
      <c r="EA59" s="8">
        <f t="shared" ref="EA59:EB59" si="188">+EA49</f>
        <v>0.14285714285714299</v>
      </c>
      <c r="EB59" s="8">
        <f t="shared" si="188"/>
        <v>0</v>
      </c>
      <c r="EC59" s="354"/>
      <c r="ED59" s="354"/>
      <c r="EE59" s="354"/>
      <c r="EF59" s="354"/>
      <c r="EG59" s="354"/>
      <c r="EH59" s="8"/>
      <c r="EI59" s="8"/>
      <c r="EK59" s="49"/>
    </row>
    <row r="60" spans="1:162" ht="15.75" customHeight="1">
      <c r="A60" s="497"/>
      <c r="B60" s="54" t="s">
        <v>253</v>
      </c>
      <c r="C60" s="8"/>
      <c r="D60" s="8">
        <f>+D54/D57</f>
        <v>0</v>
      </c>
      <c r="E60" s="8">
        <f t="shared" ref="E60:P60" si="189">+E54/E57</f>
        <v>0</v>
      </c>
      <c r="F60" s="8">
        <f t="shared" si="189"/>
        <v>0.10119047619047619</v>
      </c>
      <c r="G60" s="8">
        <f t="shared" si="189"/>
        <v>0</v>
      </c>
      <c r="H60" s="8">
        <f t="shared" si="189"/>
        <v>0</v>
      </c>
      <c r="I60" s="8">
        <f t="shared" si="189"/>
        <v>7.1428571428571425E-2</v>
      </c>
      <c r="J60" s="8">
        <f t="shared" si="189"/>
        <v>0</v>
      </c>
      <c r="K60" s="8">
        <f t="shared" si="189"/>
        <v>5.9523809523809521E-2</v>
      </c>
      <c r="L60" s="8">
        <f t="shared" si="189"/>
        <v>0</v>
      </c>
      <c r="M60" s="8">
        <f t="shared" si="189"/>
        <v>7.1428571428571425E-2</v>
      </c>
      <c r="N60" s="8">
        <f t="shared" si="189"/>
        <v>0</v>
      </c>
      <c r="O60" s="8">
        <f t="shared" si="189"/>
        <v>0</v>
      </c>
      <c r="P60" s="8">
        <f t="shared" si="189"/>
        <v>0</v>
      </c>
      <c r="Q60" s="8">
        <f t="shared" ref="Q60:AK60" si="190">+Q54/Q57</f>
        <v>0</v>
      </c>
      <c r="R60" s="8">
        <f t="shared" si="190"/>
        <v>8.7321428571428578E-2</v>
      </c>
      <c r="S60" s="8">
        <f t="shared" si="190"/>
        <v>0</v>
      </c>
      <c r="T60" s="8">
        <f t="shared" si="190"/>
        <v>0</v>
      </c>
      <c r="U60" s="8">
        <f t="shared" si="190"/>
        <v>0</v>
      </c>
      <c r="V60" s="8">
        <f t="shared" si="190"/>
        <v>0</v>
      </c>
      <c r="W60" s="8">
        <f t="shared" si="190"/>
        <v>0</v>
      </c>
      <c r="X60" s="8">
        <f t="shared" si="190"/>
        <v>0</v>
      </c>
      <c r="Y60" s="8">
        <f t="shared" si="190"/>
        <v>0</v>
      </c>
      <c r="Z60" s="8">
        <f t="shared" si="190"/>
        <v>0</v>
      </c>
      <c r="AA60" s="8">
        <f t="shared" si="190"/>
        <v>0</v>
      </c>
      <c r="AB60" s="8">
        <f t="shared" si="190"/>
        <v>0</v>
      </c>
      <c r="AC60" s="8">
        <f t="shared" si="190"/>
        <v>0</v>
      </c>
      <c r="AD60" s="8">
        <f t="shared" si="190"/>
        <v>0</v>
      </c>
      <c r="AE60" s="8">
        <f t="shared" si="190"/>
        <v>0</v>
      </c>
      <c r="AF60" s="8">
        <f t="shared" si="190"/>
        <v>0</v>
      </c>
      <c r="AG60" s="8">
        <f t="shared" si="190"/>
        <v>0</v>
      </c>
      <c r="AH60" s="8">
        <f t="shared" si="190"/>
        <v>0</v>
      </c>
      <c r="AI60" s="8">
        <f t="shared" si="190"/>
        <v>0</v>
      </c>
      <c r="AJ60" s="8">
        <f t="shared" si="190"/>
        <v>0</v>
      </c>
      <c r="AK60" s="8">
        <f t="shared" si="190"/>
        <v>0</v>
      </c>
      <c r="AL60" s="8">
        <f t="shared" ref="AL60:AQ60" si="191">+AL54/AL57</f>
        <v>0</v>
      </c>
      <c r="AM60" s="8">
        <f t="shared" si="191"/>
        <v>4.1666666666666664E-2</v>
      </c>
      <c r="AN60" s="8">
        <f t="shared" si="191"/>
        <v>0</v>
      </c>
      <c r="AO60" s="8">
        <f t="shared" si="191"/>
        <v>0</v>
      </c>
      <c r="AP60" s="8">
        <f t="shared" si="191"/>
        <v>0</v>
      </c>
      <c r="AQ60" s="8">
        <f t="shared" si="191"/>
        <v>0</v>
      </c>
      <c r="AR60" s="8">
        <f t="shared" ref="AR60:BT60" si="192">+AR54/AR57</f>
        <v>0</v>
      </c>
      <c r="AS60" s="8">
        <f t="shared" si="192"/>
        <v>0</v>
      </c>
      <c r="AT60" s="8">
        <f t="shared" si="192"/>
        <v>0</v>
      </c>
      <c r="AU60" s="8">
        <f t="shared" si="192"/>
        <v>0</v>
      </c>
      <c r="AV60" s="8">
        <f t="shared" si="192"/>
        <v>8.3333333333333329E-2</v>
      </c>
      <c r="AW60" s="8">
        <f t="shared" si="192"/>
        <v>0</v>
      </c>
      <c r="AX60" s="8">
        <f t="shared" si="192"/>
        <v>5.9523809523809521E-2</v>
      </c>
      <c r="AY60" s="8">
        <f t="shared" si="192"/>
        <v>0</v>
      </c>
      <c r="AZ60" s="8">
        <f t="shared" si="192"/>
        <v>0.10714285714285714</v>
      </c>
      <c r="BA60" s="8">
        <f t="shared" si="192"/>
        <v>0</v>
      </c>
      <c r="BB60" s="8">
        <f t="shared" si="192"/>
        <v>6.5476190476190479E-2</v>
      </c>
      <c r="BC60" s="8">
        <f t="shared" si="192"/>
        <v>0</v>
      </c>
      <c r="BD60" s="8">
        <f t="shared" si="192"/>
        <v>0</v>
      </c>
      <c r="BE60" s="8">
        <f t="shared" si="192"/>
        <v>7.678571428571429E-2</v>
      </c>
      <c r="BF60" s="8">
        <f t="shared" si="192"/>
        <v>0</v>
      </c>
      <c r="BG60" s="8">
        <f t="shared" si="192"/>
        <v>7.1428571428571425E-2</v>
      </c>
      <c r="BH60" s="8">
        <f t="shared" si="192"/>
        <v>0</v>
      </c>
      <c r="BI60" s="8">
        <f t="shared" si="192"/>
        <v>6.5476190476190479E-2</v>
      </c>
      <c r="BJ60" s="8">
        <f t="shared" si="192"/>
        <v>5.9523809523809521E-2</v>
      </c>
      <c r="BK60" s="8">
        <f t="shared" si="192"/>
        <v>0</v>
      </c>
      <c r="BL60" s="8">
        <f t="shared" si="192"/>
        <v>4.7619047619047616E-2</v>
      </c>
      <c r="BM60" s="8">
        <f t="shared" si="192"/>
        <v>0</v>
      </c>
      <c r="BN60" s="8">
        <f t="shared" si="192"/>
        <v>0.25</v>
      </c>
      <c r="BO60" s="8">
        <f t="shared" si="192"/>
        <v>7.4404761904761904E-2</v>
      </c>
      <c r="BP60" s="8">
        <f t="shared" si="192"/>
        <v>0</v>
      </c>
      <c r="BQ60" s="8">
        <f t="shared" si="192"/>
        <v>7.4404761904761904E-2</v>
      </c>
      <c r="BR60" s="8">
        <f t="shared" si="192"/>
        <v>0</v>
      </c>
      <c r="BS60" s="8">
        <f t="shared" si="192"/>
        <v>0</v>
      </c>
      <c r="BT60" s="8">
        <f t="shared" si="192"/>
        <v>0</v>
      </c>
      <c r="BU60" s="8">
        <f t="shared" ref="BU60:CC60" si="193">+BU54/BU57</f>
        <v>0</v>
      </c>
      <c r="BV60" s="8">
        <f t="shared" si="193"/>
        <v>0</v>
      </c>
      <c r="BW60" s="8">
        <f t="shared" si="193"/>
        <v>0</v>
      </c>
      <c r="BX60" s="8">
        <f t="shared" si="193"/>
        <v>4.7619047619047616E-2</v>
      </c>
      <c r="BY60" s="8">
        <f t="shared" si="193"/>
        <v>0</v>
      </c>
      <c r="BZ60" s="8">
        <f t="shared" si="193"/>
        <v>5.9523809523809521E-2</v>
      </c>
      <c r="CA60" s="8">
        <f t="shared" si="193"/>
        <v>0</v>
      </c>
      <c r="CB60" s="8">
        <f t="shared" si="193"/>
        <v>0.10714285714285714</v>
      </c>
      <c r="CC60" s="8">
        <f t="shared" si="193"/>
        <v>0</v>
      </c>
      <c r="CD60" s="8">
        <f t="shared" ref="CD60:CF60" si="194">+CD54/CD57</f>
        <v>0</v>
      </c>
      <c r="CE60" s="8">
        <f t="shared" si="194"/>
        <v>0</v>
      </c>
      <c r="CF60" s="8">
        <f t="shared" si="194"/>
        <v>6.5476190476190479E-2</v>
      </c>
      <c r="CG60" s="8">
        <f t="shared" ref="CG60:CH60" si="195">+CG54/CG57</f>
        <v>0</v>
      </c>
      <c r="CH60" s="8">
        <f t="shared" si="195"/>
        <v>0.10714285714285714</v>
      </c>
      <c r="CI60" s="8">
        <f t="shared" ref="CI60:CJ60" si="196">+CI54/CI57</f>
        <v>0</v>
      </c>
      <c r="CJ60" s="8">
        <f t="shared" si="196"/>
        <v>7.7380952380952384E-2</v>
      </c>
      <c r="CK60" s="8">
        <f t="shared" ref="CK60:CM60" si="197">+CK54/CK57</f>
        <v>0</v>
      </c>
      <c r="CL60" s="8">
        <f t="shared" si="197"/>
        <v>0.14285714285714285</v>
      </c>
      <c r="CM60" s="8">
        <f t="shared" si="197"/>
        <v>0</v>
      </c>
      <c r="CN60" s="8">
        <f t="shared" ref="CN60:CP60" si="198">+CN54/CN57</f>
        <v>8.9285714285714288E-2</v>
      </c>
      <c r="CO60" s="8">
        <f t="shared" si="198"/>
        <v>0</v>
      </c>
      <c r="CP60" s="8">
        <f t="shared" si="198"/>
        <v>5.9523809523809521E-2</v>
      </c>
      <c r="CQ60" s="8">
        <f t="shared" ref="CQ60:CT60" si="199">+CQ54/CQ57</f>
        <v>0</v>
      </c>
      <c r="CR60" s="8">
        <f t="shared" si="199"/>
        <v>0.10119047619047619</v>
      </c>
      <c r="CS60" s="8">
        <f t="shared" si="199"/>
        <v>0.10714285714285714</v>
      </c>
      <c r="CT60" s="8">
        <f t="shared" si="199"/>
        <v>0</v>
      </c>
      <c r="CU60" s="8">
        <f t="shared" ref="CU60:CW60" si="200">+CU54/CU57</f>
        <v>0</v>
      </c>
      <c r="CV60" s="8">
        <f t="shared" si="200"/>
        <v>0</v>
      </c>
      <c r="CW60" s="8">
        <f t="shared" si="200"/>
        <v>4.1666666666666664E-2</v>
      </c>
      <c r="CX60" s="8">
        <f t="shared" ref="CX60:CY60" si="201">+CX54/CX57</f>
        <v>5.9523809523809521E-2</v>
      </c>
      <c r="CY60" s="8">
        <f t="shared" si="201"/>
        <v>7.1428571428571425E-2</v>
      </c>
      <c r="CZ60" s="8">
        <f t="shared" ref="CZ60:DB60" si="202">+CZ54/CZ57</f>
        <v>0.10714285714285714</v>
      </c>
      <c r="DA60" s="8">
        <f t="shared" si="202"/>
        <v>0.10714285714285714</v>
      </c>
      <c r="DB60" s="8">
        <f t="shared" si="202"/>
        <v>0</v>
      </c>
      <c r="DC60" s="8">
        <f t="shared" ref="DC60:DE60" si="203">+DC54/DC57</f>
        <v>8.9285714285714288E-2</v>
      </c>
      <c r="DD60" s="8">
        <f t="shared" si="203"/>
        <v>0</v>
      </c>
      <c r="DE60" s="8">
        <f t="shared" si="203"/>
        <v>7.1428571428571425E-2</v>
      </c>
      <c r="DF60" s="8">
        <f t="shared" ref="DF60:DI60" si="204">+DF54/DF57</f>
        <v>0</v>
      </c>
      <c r="DG60" s="8">
        <f t="shared" si="204"/>
        <v>7.1428571428571425E-2</v>
      </c>
      <c r="DH60" s="8">
        <f t="shared" si="204"/>
        <v>6.5476190476190479E-2</v>
      </c>
      <c r="DI60" s="8">
        <f t="shared" si="204"/>
        <v>0</v>
      </c>
      <c r="DJ60" s="8">
        <f t="shared" ref="DJ60:DL60" si="205">+DJ54/DJ57</f>
        <v>8.9285714285714288E-2</v>
      </c>
      <c r="DK60" s="8">
        <f t="shared" si="205"/>
        <v>0</v>
      </c>
      <c r="DL60" s="8">
        <f t="shared" si="205"/>
        <v>4.7619047619047616E-2</v>
      </c>
      <c r="DM60" s="8">
        <f t="shared" ref="DM60:DQ60" si="206">+DM54/DM57</f>
        <v>0</v>
      </c>
      <c r="DN60" s="8">
        <f t="shared" si="206"/>
        <v>0</v>
      </c>
      <c r="DO60" s="8" t="e">
        <f t="shared" si="206"/>
        <v>#DIV/0!</v>
      </c>
      <c r="DP60" s="8" t="e">
        <f t="shared" si="206"/>
        <v>#DIV/0!</v>
      </c>
      <c r="DQ60" s="8">
        <f t="shared" si="206"/>
        <v>0</v>
      </c>
      <c r="DR60" s="8">
        <f t="shared" ref="DR60:DT60" si="207">+DR54/DR57</f>
        <v>0</v>
      </c>
      <c r="DS60" s="8">
        <f t="shared" si="207"/>
        <v>7.7380952380952384E-2</v>
      </c>
      <c r="DT60" s="8">
        <f t="shared" si="207"/>
        <v>0</v>
      </c>
      <c r="DU60" s="8">
        <f t="shared" ref="DU60:DW60" si="208">+DU54/DU57</f>
        <v>0</v>
      </c>
      <c r="DV60" s="8">
        <f t="shared" si="208"/>
        <v>8.3333333333333329E-2</v>
      </c>
      <c r="DW60" s="8">
        <f t="shared" si="208"/>
        <v>0</v>
      </c>
      <c r="DX60" s="8">
        <f t="shared" ref="DX60:DZ60" si="209">+DX54/DX57</f>
        <v>9.5238095238095233E-2</v>
      </c>
      <c r="DY60" s="8">
        <f t="shared" si="209"/>
        <v>8.9285714285714288E-2</v>
      </c>
      <c r="DZ60" s="8">
        <f t="shared" si="209"/>
        <v>0</v>
      </c>
      <c r="EA60" s="8">
        <f t="shared" ref="EA60:EB60" si="210">+EA54/EA57</f>
        <v>0</v>
      </c>
      <c r="EB60" s="8">
        <f t="shared" si="210"/>
        <v>0</v>
      </c>
      <c r="EC60" s="354"/>
      <c r="ED60" s="354"/>
      <c r="EE60" s="354"/>
      <c r="EF60" s="354"/>
      <c r="EG60" s="354"/>
      <c r="EH60" s="8"/>
      <c r="EI60" s="8"/>
      <c r="EK60" s="49"/>
    </row>
    <row r="61" spans="1:162" ht="15.75" customHeight="1">
      <c r="A61" s="497"/>
      <c r="B61" s="54" t="s">
        <v>254</v>
      </c>
      <c r="C61" s="8"/>
      <c r="D61" s="8">
        <f>+D55/D57</f>
        <v>0</v>
      </c>
      <c r="E61" s="8">
        <f t="shared" ref="E61:P61" si="211">+E55/E57</f>
        <v>1.488095238095238E-3</v>
      </c>
      <c r="F61" s="8">
        <f t="shared" si="211"/>
        <v>0</v>
      </c>
      <c r="G61" s="8">
        <f t="shared" si="211"/>
        <v>4.4642857142857144E-2</v>
      </c>
      <c r="H61" s="8">
        <f t="shared" si="211"/>
        <v>1.3392857142857142E-2</v>
      </c>
      <c r="I61" s="8">
        <f t="shared" si="211"/>
        <v>3.5714285714285712E-2</v>
      </c>
      <c r="J61" s="8">
        <f t="shared" si="211"/>
        <v>0</v>
      </c>
      <c r="K61" s="8">
        <f t="shared" si="211"/>
        <v>0</v>
      </c>
      <c r="L61" s="8">
        <f t="shared" si="211"/>
        <v>0</v>
      </c>
      <c r="M61" s="8">
        <f t="shared" si="211"/>
        <v>1.7857142857142856E-2</v>
      </c>
      <c r="N61" s="8">
        <f t="shared" si="211"/>
        <v>0</v>
      </c>
      <c r="O61" s="8">
        <f t="shared" si="211"/>
        <v>0</v>
      </c>
      <c r="P61" s="8">
        <f t="shared" si="211"/>
        <v>3.4226190476190479E-2</v>
      </c>
      <c r="Q61" s="8">
        <f t="shared" ref="Q61:AK61" si="212">+Q55/Q57</f>
        <v>0</v>
      </c>
      <c r="R61" s="8">
        <f t="shared" si="212"/>
        <v>0</v>
      </c>
      <c r="S61" s="8">
        <f t="shared" si="212"/>
        <v>0</v>
      </c>
      <c r="T61" s="8">
        <f t="shared" si="212"/>
        <v>0</v>
      </c>
      <c r="U61" s="8">
        <f t="shared" si="212"/>
        <v>0</v>
      </c>
      <c r="V61" s="8">
        <f t="shared" si="212"/>
        <v>0</v>
      </c>
      <c r="W61" s="8">
        <f t="shared" si="212"/>
        <v>0</v>
      </c>
      <c r="X61" s="8">
        <f t="shared" si="212"/>
        <v>0</v>
      </c>
      <c r="Y61" s="8">
        <f t="shared" si="212"/>
        <v>0</v>
      </c>
      <c r="Z61" s="8">
        <f t="shared" si="212"/>
        <v>0</v>
      </c>
      <c r="AA61" s="8">
        <f t="shared" si="212"/>
        <v>0</v>
      </c>
      <c r="AB61" s="8">
        <f t="shared" si="212"/>
        <v>0</v>
      </c>
      <c r="AC61" s="8">
        <f t="shared" si="212"/>
        <v>0</v>
      </c>
      <c r="AD61" s="8">
        <f t="shared" si="212"/>
        <v>0</v>
      </c>
      <c r="AE61" s="8">
        <f t="shared" si="212"/>
        <v>0</v>
      </c>
      <c r="AF61" s="8">
        <f t="shared" si="212"/>
        <v>0</v>
      </c>
      <c r="AG61" s="8">
        <f t="shared" si="212"/>
        <v>0.11607142857142858</v>
      </c>
      <c r="AH61" s="8">
        <f t="shared" si="212"/>
        <v>1.7857142857142856E-2</v>
      </c>
      <c r="AI61" s="8">
        <f t="shared" si="212"/>
        <v>0</v>
      </c>
      <c r="AJ61" s="8">
        <f t="shared" si="212"/>
        <v>0</v>
      </c>
      <c r="AK61" s="8">
        <f t="shared" si="212"/>
        <v>0</v>
      </c>
      <c r="AL61" s="8">
        <f t="shared" ref="AL61:AQ61" si="213">+AL55/AL57</f>
        <v>0</v>
      </c>
      <c r="AM61" s="8">
        <f t="shared" si="213"/>
        <v>0</v>
      </c>
      <c r="AN61" s="8">
        <f t="shared" si="213"/>
        <v>0</v>
      </c>
      <c r="AO61" s="8">
        <f t="shared" si="213"/>
        <v>5.6547619047619048E-2</v>
      </c>
      <c r="AP61" s="8">
        <f t="shared" si="213"/>
        <v>0</v>
      </c>
      <c r="AQ61" s="8">
        <f t="shared" si="213"/>
        <v>0</v>
      </c>
      <c r="AR61" s="8">
        <f t="shared" ref="AR61:BT61" si="214">+AR55/AR57</f>
        <v>0</v>
      </c>
      <c r="AS61" s="8">
        <f t="shared" si="214"/>
        <v>0</v>
      </c>
      <c r="AT61" s="8">
        <f t="shared" si="214"/>
        <v>0</v>
      </c>
      <c r="AU61" s="8">
        <f t="shared" si="214"/>
        <v>0</v>
      </c>
      <c r="AV61" s="8">
        <f t="shared" si="214"/>
        <v>0</v>
      </c>
      <c r="AW61" s="8">
        <f t="shared" si="214"/>
        <v>0</v>
      </c>
      <c r="AX61" s="8">
        <f t="shared" si="214"/>
        <v>4.2857142857142858E-2</v>
      </c>
      <c r="AY61" s="8">
        <f t="shared" si="214"/>
        <v>0</v>
      </c>
      <c r="AZ61" s="8">
        <f t="shared" si="214"/>
        <v>1.7857142857142857E-3</v>
      </c>
      <c r="BA61" s="8">
        <f t="shared" si="214"/>
        <v>0</v>
      </c>
      <c r="BB61" s="8">
        <f t="shared" si="214"/>
        <v>0</v>
      </c>
      <c r="BC61" s="8">
        <f t="shared" si="214"/>
        <v>0</v>
      </c>
      <c r="BD61" s="8">
        <f t="shared" si="214"/>
        <v>0</v>
      </c>
      <c r="BE61" s="8">
        <f t="shared" si="214"/>
        <v>0</v>
      </c>
      <c r="BF61" s="8">
        <f t="shared" si="214"/>
        <v>0</v>
      </c>
      <c r="BG61" s="8">
        <f t="shared" si="214"/>
        <v>2.976190476190476E-2</v>
      </c>
      <c r="BH61" s="8">
        <f t="shared" si="214"/>
        <v>0</v>
      </c>
      <c r="BI61" s="8">
        <f t="shared" si="214"/>
        <v>0</v>
      </c>
      <c r="BJ61" s="8">
        <f t="shared" si="214"/>
        <v>0</v>
      </c>
      <c r="BK61" s="8">
        <f t="shared" si="214"/>
        <v>0</v>
      </c>
      <c r="BL61" s="8">
        <f t="shared" si="214"/>
        <v>0</v>
      </c>
      <c r="BM61" s="8">
        <f t="shared" si="214"/>
        <v>0</v>
      </c>
      <c r="BN61" s="8">
        <f t="shared" si="214"/>
        <v>0</v>
      </c>
      <c r="BO61" s="8">
        <f t="shared" si="214"/>
        <v>1.4285714285714285E-2</v>
      </c>
      <c r="BP61" s="8">
        <f t="shared" si="214"/>
        <v>0</v>
      </c>
      <c r="BQ61" s="8">
        <f t="shared" si="214"/>
        <v>2.976190476190476E-2</v>
      </c>
      <c r="BR61" s="8">
        <f t="shared" si="214"/>
        <v>0</v>
      </c>
      <c r="BS61" s="8">
        <f t="shared" si="214"/>
        <v>0</v>
      </c>
      <c r="BT61" s="8">
        <f t="shared" si="214"/>
        <v>0</v>
      </c>
      <c r="BU61" s="8">
        <f t="shared" ref="BU61:CC61" si="215">+BU55/BU57</f>
        <v>2.976190476190476E-3</v>
      </c>
      <c r="BV61" s="8">
        <f t="shared" si="215"/>
        <v>0</v>
      </c>
      <c r="BW61" s="8">
        <f t="shared" si="215"/>
        <v>0</v>
      </c>
      <c r="BX61" s="8">
        <f t="shared" si="215"/>
        <v>0</v>
      </c>
      <c r="BY61" s="8">
        <f t="shared" si="215"/>
        <v>0</v>
      </c>
      <c r="BZ61" s="8">
        <f t="shared" si="215"/>
        <v>0</v>
      </c>
      <c r="CA61" s="8">
        <f t="shared" si="215"/>
        <v>6.9444444444444441E-3</v>
      </c>
      <c r="CB61" s="8">
        <f t="shared" si="215"/>
        <v>0.10714285714285714</v>
      </c>
      <c r="CC61" s="8">
        <f t="shared" si="215"/>
        <v>0</v>
      </c>
      <c r="CD61" s="8">
        <f t="shared" ref="CD61:CF61" si="216">+CD55/CD57</f>
        <v>0</v>
      </c>
      <c r="CE61" s="8">
        <f t="shared" si="216"/>
        <v>0</v>
      </c>
      <c r="CF61" s="8">
        <f t="shared" si="216"/>
        <v>1.1904761904761904E-2</v>
      </c>
      <c r="CG61" s="8">
        <f t="shared" ref="CG61:CH61" si="217">+CG55/CG57</f>
        <v>0</v>
      </c>
      <c r="CH61" s="8">
        <f t="shared" si="217"/>
        <v>0</v>
      </c>
      <c r="CI61" s="8">
        <f t="shared" ref="CI61:CJ61" si="218">+CI55/CI57</f>
        <v>0</v>
      </c>
      <c r="CJ61" s="8">
        <f t="shared" si="218"/>
        <v>0</v>
      </c>
      <c r="CK61" s="8">
        <f t="shared" ref="CK61:CM61" si="219">+CK55/CK57</f>
        <v>0</v>
      </c>
      <c r="CL61" s="8">
        <f t="shared" si="219"/>
        <v>7.1428571428571425E-2</v>
      </c>
      <c r="CM61" s="8">
        <f t="shared" si="219"/>
        <v>0</v>
      </c>
      <c r="CN61" s="8">
        <f t="shared" ref="CN61:CP61" si="220">+CN55/CN57</f>
        <v>0</v>
      </c>
      <c r="CO61" s="8">
        <f t="shared" si="220"/>
        <v>0</v>
      </c>
      <c r="CP61" s="8">
        <f t="shared" si="220"/>
        <v>0</v>
      </c>
      <c r="CQ61" s="8">
        <f t="shared" ref="CQ61:CT61" si="221">+CQ55/CQ57</f>
        <v>0</v>
      </c>
      <c r="CR61" s="8">
        <f t="shared" si="221"/>
        <v>0</v>
      </c>
      <c r="CS61" s="8">
        <f t="shared" si="221"/>
        <v>2.976190476190476E-2</v>
      </c>
      <c r="CT61" s="8">
        <f t="shared" si="221"/>
        <v>0</v>
      </c>
      <c r="CU61" s="8">
        <f t="shared" ref="CU61:CW61" si="222">+CU55/CU57</f>
        <v>0</v>
      </c>
      <c r="CV61" s="8">
        <f t="shared" si="222"/>
        <v>0</v>
      </c>
      <c r="CW61" s="8">
        <f t="shared" si="222"/>
        <v>0</v>
      </c>
      <c r="CX61" s="8">
        <f t="shared" ref="CX61:CY61" si="223">+CX55/CX57</f>
        <v>0</v>
      </c>
      <c r="CY61" s="8">
        <f t="shared" si="223"/>
        <v>1.7857142857142856E-2</v>
      </c>
      <c r="CZ61" s="8">
        <f t="shared" ref="CZ61:DB61" si="224">+CZ55/CZ57</f>
        <v>0.39880952380952384</v>
      </c>
      <c r="DA61" s="8">
        <f t="shared" si="224"/>
        <v>0.39880952380952384</v>
      </c>
      <c r="DB61" s="8">
        <f t="shared" si="224"/>
        <v>0</v>
      </c>
      <c r="DC61" s="8">
        <f t="shared" ref="DC61:DE61" si="225">+DC55/DC57</f>
        <v>0</v>
      </c>
      <c r="DD61" s="8">
        <f t="shared" si="225"/>
        <v>0</v>
      </c>
      <c r="DE61" s="8">
        <f t="shared" si="225"/>
        <v>7.1428571428571425E-2</v>
      </c>
      <c r="DF61" s="8">
        <f t="shared" ref="DF61:DI61" si="226">+DF55/DF57</f>
        <v>5.9523809523809521E-3</v>
      </c>
      <c r="DG61" s="8">
        <f t="shared" si="226"/>
        <v>0</v>
      </c>
      <c r="DH61" s="8">
        <f t="shared" si="226"/>
        <v>2.6785714285714284E-2</v>
      </c>
      <c r="DI61" s="8">
        <f t="shared" si="226"/>
        <v>0</v>
      </c>
      <c r="DJ61" s="8">
        <f t="shared" ref="DJ61:DL61" si="227">+DJ55/DJ57</f>
        <v>0</v>
      </c>
      <c r="DK61" s="8">
        <f t="shared" si="227"/>
        <v>7.1428571428571425E-2</v>
      </c>
      <c r="DL61" s="8">
        <f t="shared" si="227"/>
        <v>0</v>
      </c>
      <c r="DM61" s="8">
        <f t="shared" ref="DM61:DQ61" si="228">+DM55/DM57</f>
        <v>0</v>
      </c>
      <c r="DN61" s="8">
        <f t="shared" si="228"/>
        <v>0</v>
      </c>
      <c r="DO61" s="8" t="e">
        <f t="shared" si="228"/>
        <v>#DIV/0!</v>
      </c>
      <c r="DP61" s="8" t="e">
        <f t="shared" si="228"/>
        <v>#DIV/0!</v>
      </c>
      <c r="DQ61" s="8">
        <f t="shared" si="228"/>
        <v>0</v>
      </c>
      <c r="DR61" s="8">
        <f t="shared" ref="DR61:DT61" si="229">+DR55/DR57</f>
        <v>0</v>
      </c>
      <c r="DS61" s="8">
        <f t="shared" si="229"/>
        <v>0</v>
      </c>
      <c r="DT61" s="8">
        <f t="shared" si="229"/>
        <v>0</v>
      </c>
      <c r="DU61" s="8">
        <f t="shared" ref="DU61:DW61" si="230">+DU55/DU57</f>
        <v>0</v>
      </c>
      <c r="DV61" s="8">
        <f t="shared" si="230"/>
        <v>0</v>
      </c>
      <c r="DW61" s="8">
        <f t="shared" si="230"/>
        <v>0</v>
      </c>
      <c r="DX61" s="8">
        <f t="shared" ref="DX61:DZ61" si="231">+DX55/DX57</f>
        <v>1.1904761904761904E-2</v>
      </c>
      <c r="DY61" s="8">
        <f t="shared" si="231"/>
        <v>0</v>
      </c>
      <c r="DZ61" s="8">
        <f t="shared" si="231"/>
        <v>0</v>
      </c>
      <c r="EA61" s="8">
        <f t="shared" ref="EA61:EB61" si="232">+EA55/EA57</f>
        <v>0</v>
      </c>
      <c r="EB61" s="8">
        <f t="shared" si="232"/>
        <v>0</v>
      </c>
      <c r="EC61" s="354"/>
      <c r="ED61" s="354"/>
      <c r="EE61" s="354"/>
      <c r="EF61" s="354"/>
      <c r="EG61" s="354"/>
      <c r="EH61" s="8"/>
      <c r="EI61" s="8"/>
    </row>
    <row r="62" spans="1:162" ht="15.75" customHeight="1">
      <c r="A62" s="497"/>
      <c r="B62" s="54" t="s">
        <v>255</v>
      </c>
      <c r="C62" s="8"/>
      <c r="D62" s="8">
        <f>+D56/D57</f>
        <v>1.488095238095238E-2</v>
      </c>
      <c r="E62" s="8">
        <f t="shared" ref="E62:P62" si="233">+E56/E57</f>
        <v>4.2678571428571427E-2</v>
      </c>
      <c r="F62" s="8">
        <f t="shared" si="233"/>
        <v>0.10119047619047619</v>
      </c>
      <c r="G62" s="8">
        <f t="shared" si="233"/>
        <v>0</v>
      </c>
      <c r="H62" s="8">
        <f t="shared" si="233"/>
        <v>6.5476190476190479E-2</v>
      </c>
      <c r="I62" s="8">
        <f t="shared" si="233"/>
        <v>1.1904761904761904E-2</v>
      </c>
      <c r="J62" s="8">
        <f t="shared" si="233"/>
        <v>5.9523809523809521E-3</v>
      </c>
      <c r="K62" s="8">
        <f t="shared" si="233"/>
        <v>1.7857142857142856E-2</v>
      </c>
      <c r="L62" s="8">
        <f t="shared" si="233"/>
        <v>5.9523809523809521E-3</v>
      </c>
      <c r="M62" s="8">
        <f t="shared" si="233"/>
        <v>0.48660714285714285</v>
      </c>
      <c r="N62" s="8">
        <f t="shared" si="233"/>
        <v>0.8571428571428571</v>
      </c>
      <c r="O62" s="8">
        <f t="shared" si="233"/>
        <v>0</v>
      </c>
      <c r="P62" s="8">
        <f t="shared" si="233"/>
        <v>7.9404761904761909E-2</v>
      </c>
      <c r="Q62" s="8">
        <f t="shared" ref="Q62:AK62" si="234">+Q56/Q57</f>
        <v>1.6845238095238097E-2</v>
      </c>
      <c r="R62" s="8">
        <f t="shared" si="234"/>
        <v>0</v>
      </c>
      <c r="S62" s="8">
        <f t="shared" si="234"/>
        <v>1</v>
      </c>
      <c r="T62" s="8">
        <f t="shared" si="234"/>
        <v>1</v>
      </c>
      <c r="U62" s="8">
        <f t="shared" si="234"/>
        <v>1</v>
      </c>
      <c r="V62" s="8">
        <f t="shared" si="234"/>
        <v>1</v>
      </c>
      <c r="W62" s="8">
        <f t="shared" si="234"/>
        <v>1</v>
      </c>
      <c r="X62" s="8">
        <f t="shared" si="234"/>
        <v>1</v>
      </c>
      <c r="Y62" s="8">
        <f t="shared" si="234"/>
        <v>1</v>
      </c>
      <c r="Z62" s="8">
        <f t="shared" si="234"/>
        <v>1</v>
      </c>
      <c r="AA62" s="8">
        <f t="shared" si="234"/>
        <v>1</v>
      </c>
      <c r="AB62" s="8">
        <f t="shared" si="234"/>
        <v>1</v>
      </c>
      <c r="AC62" s="8">
        <f t="shared" si="234"/>
        <v>1</v>
      </c>
      <c r="AD62" s="8">
        <f t="shared" si="234"/>
        <v>1</v>
      </c>
      <c r="AE62" s="8">
        <f t="shared" si="234"/>
        <v>1</v>
      </c>
      <c r="AF62" s="8">
        <f t="shared" si="234"/>
        <v>0.9642857142857143</v>
      </c>
      <c r="AG62" s="8">
        <f t="shared" si="234"/>
        <v>0</v>
      </c>
      <c r="AH62" s="8">
        <f t="shared" si="234"/>
        <v>8.9285714285714281E-3</v>
      </c>
      <c r="AI62" s="8">
        <f t="shared" si="234"/>
        <v>0.39285714285714285</v>
      </c>
      <c r="AJ62" s="8">
        <f t="shared" si="234"/>
        <v>0.88690476190476186</v>
      </c>
      <c r="AK62" s="8">
        <f t="shared" si="234"/>
        <v>0</v>
      </c>
      <c r="AL62" s="8">
        <f t="shared" ref="AL62:AQ62" si="235">+AL56/AL57</f>
        <v>0.42857142857142855</v>
      </c>
      <c r="AM62" s="8">
        <f t="shared" si="235"/>
        <v>0.18452380952380953</v>
      </c>
      <c r="AN62" s="8">
        <f t="shared" si="235"/>
        <v>2.976190476190476E-2</v>
      </c>
      <c r="AO62" s="8">
        <f t="shared" si="235"/>
        <v>0.26785714285714285</v>
      </c>
      <c r="AP62" s="8">
        <f t="shared" si="235"/>
        <v>0.32488095238095238</v>
      </c>
      <c r="AQ62" s="8">
        <f t="shared" si="235"/>
        <v>0.84523809523809523</v>
      </c>
      <c r="AR62" s="8">
        <f t="shared" ref="AR62:BT62" si="236">+AR56/AR57</f>
        <v>8.0357142857142863E-2</v>
      </c>
      <c r="AS62" s="8">
        <f t="shared" si="236"/>
        <v>5.9523809523809521E-3</v>
      </c>
      <c r="AT62" s="8">
        <f t="shared" si="236"/>
        <v>2.6785714285714284E-2</v>
      </c>
      <c r="AU62" s="8">
        <f t="shared" si="236"/>
        <v>3.273809523809524E-2</v>
      </c>
      <c r="AV62" s="8">
        <f t="shared" si="236"/>
        <v>0</v>
      </c>
      <c r="AW62" s="8">
        <f t="shared" si="236"/>
        <v>0</v>
      </c>
      <c r="AX62" s="8">
        <f t="shared" si="236"/>
        <v>3.273809523809524E-2</v>
      </c>
      <c r="AY62" s="8">
        <f t="shared" si="236"/>
        <v>1.1904761904761904E-2</v>
      </c>
      <c r="AZ62" s="8">
        <f t="shared" si="236"/>
        <v>9.2083333333333336E-2</v>
      </c>
      <c r="BA62" s="8">
        <f t="shared" si="236"/>
        <v>7.2916666666666671E-2</v>
      </c>
      <c r="BB62" s="8">
        <f t="shared" si="236"/>
        <v>0.11011904761904762</v>
      </c>
      <c r="BC62" s="8">
        <f t="shared" si="236"/>
        <v>0.24702380952380953</v>
      </c>
      <c r="BD62" s="8">
        <f t="shared" si="236"/>
        <v>0.15773809523809523</v>
      </c>
      <c r="BE62" s="8">
        <f t="shared" si="236"/>
        <v>0</v>
      </c>
      <c r="BF62" s="8">
        <f t="shared" si="236"/>
        <v>0</v>
      </c>
      <c r="BG62" s="8">
        <f t="shared" si="236"/>
        <v>1.1904761904761904E-2</v>
      </c>
      <c r="BH62" s="8">
        <f t="shared" si="236"/>
        <v>6.5476190476190479E-2</v>
      </c>
      <c r="BI62" s="8">
        <f t="shared" si="236"/>
        <v>1.7857142857142856E-2</v>
      </c>
      <c r="BJ62" s="8">
        <f t="shared" si="236"/>
        <v>7.4404761904761901E-3</v>
      </c>
      <c r="BK62" s="8">
        <f t="shared" si="236"/>
        <v>5.9523809523809521E-3</v>
      </c>
      <c r="BL62" s="8">
        <f t="shared" si="236"/>
        <v>5.9523809523809521E-3</v>
      </c>
      <c r="BM62" s="8">
        <f t="shared" si="236"/>
        <v>2.3809523809523808E-2</v>
      </c>
      <c r="BN62" s="8">
        <f t="shared" si="236"/>
        <v>0</v>
      </c>
      <c r="BO62" s="8">
        <f t="shared" si="236"/>
        <v>8.3333333333333332E-3</v>
      </c>
      <c r="BP62" s="8">
        <f t="shared" si="236"/>
        <v>5.0595238095238096E-2</v>
      </c>
      <c r="BQ62" s="8">
        <f t="shared" si="236"/>
        <v>8.9285714285714281E-3</v>
      </c>
      <c r="BR62" s="8">
        <f t="shared" si="236"/>
        <v>9.9404761904761905E-3</v>
      </c>
      <c r="BS62" s="8">
        <f t="shared" si="236"/>
        <v>4.0654761904761902E-2</v>
      </c>
      <c r="BT62" s="8">
        <f t="shared" si="236"/>
        <v>4.0654761904761902E-2</v>
      </c>
      <c r="BU62" s="8">
        <f t="shared" ref="BU62:CC62" si="237">+BU56/BU57</f>
        <v>0</v>
      </c>
      <c r="BV62" s="8">
        <f t="shared" si="237"/>
        <v>3.273809523809524E-2</v>
      </c>
      <c r="BW62" s="8">
        <f t="shared" si="237"/>
        <v>1.488095238095238E-3</v>
      </c>
      <c r="BX62" s="8">
        <f t="shared" si="237"/>
        <v>5.0595238095238096E-2</v>
      </c>
      <c r="BY62" s="8">
        <f t="shared" si="237"/>
        <v>1.1904761904761904E-2</v>
      </c>
      <c r="BZ62" s="8">
        <f t="shared" si="237"/>
        <v>0</v>
      </c>
      <c r="CA62" s="8">
        <f t="shared" si="237"/>
        <v>0</v>
      </c>
      <c r="CB62" s="8">
        <f t="shared" si="237"/>
        <v>0.36208333333333331</v>
      </c>
      <c r="CC62" s="8">
        <f t="shared" si="237"/>
        <v>0.64583333333333337</v>
      </c>
      <c r="CD62" s="8">
        <f t="shared" ref="CD62:CF62" si="238">+CD56/CD57</f>
        <v>0.37202380952380953</v>
      </c>
      <c r="CE62" s="8">
        <f t="shared" si="238"/>
        <v>0.35910714285714285</v>
      </c>
      <c r="CF62" s="8">
        <f t="shared" si="238"/>
        <v>0.19047619047619047</v>
      </c>
      <c r="CG62" s="8">
        <f t="shared" ref="CG62:CH62" si="239">+CG56/CG57</f>
        <v>0.31726190476190474</v>
      </c>
      <c r="CH62" s="8">
        <f t="shared" si="239"/>
        <v>4.7619047619047616E-2</v>
      </c>
      <c r="CI62" s="8">
        <f t="shared" ref="CI62:CJ62" si="240">+CI56/CI57</f>
        <v>7.7380952380952384E-2</v>
      </c>
      <c r="CJ62" s="8">
        <f t="shared" si="240"/>
        <v>4.7619047619047616E-2</v>
      </c>
      <c r="CK62" s="8">
        <f t="shared" ref="CK62:CM62" si="241">+CK56/CK57</f>
        <v>1.7857142857142856E-2</v>
      </c>
      <c r="CL62" s="8">
        <f t="shared" si="241"/>
        <v>0</v>
      </c>
      <c r="CM62" s="8">
        <f t="shared" si="241"/>
        <v>0.11726190476190476</v>
      </c>
      <c r="CN62" s="8">
        <f t="shared" ref="CN62:CP62" si="242">+CN56/CN57</f>
        <v>3.1845238095238093E-2</v>
      </c>
      <c r="CO62" s="8">
        <f t="shared" si="242"/>
        <v>0</v>
      </c>
      <c r="CP62" s="8">
        <f t="shared" si="242"/>
        <v>8.1369047619047619E-2</v>
      </c>
      <c r="CQ62" s="8">
        <f t="shared" ref="CQ62:CT62" si="243">+CQ56/CQ57</f>
        <v>0</v>
      </c>
      <c r="CR62" s="8">
        <f t="shared" si="243"/>
        <v>3.5714285714285712E-2</v>
      </c>
      <c r="CS62" s="8">
        <f t="shared" si="243"/>
        <v>7.2083333333333333E-2</v>
      </c>
      <c r="CT62" s="8">
        <f t="shared" si="243"/>
        <v>3.273809523809524E-2</v>
      </c>
      <c r="CU62" s="8">
        <f t="shared" ref="CU62:CW62" si="244">+CU56/CU57</f>
        <v>0.19047619047619047</v>
      </c>
      <c r="CV62" s="8">
        <f t="shared" si="244"/>
        <v>0.18452380952380953</v>
      </c>
      <c r="CW62" s="8">
        <f t="shared" si="244"/>
        <v>7.0416666666666669E-2</v>
      </c>
      <c r="CX62" s="8">
        <f t="shared" ref="CX62:CY62" si="245">+CX56/CX57</f>
        <v>0.13690476190476192</v>
      </c>
      <c r="CY62" s="8">
        <f t="shared" si="245"/>
        <v>2.3809523809523808E-2</v>
      </c>
      <c r="CZ62" s="8">
        <f t="shared" ref="CZ62:DB62" si="246">+CZ56/CZ57</f>
        <v>0</v>
      </c>
      <c r="DA62" s="8">
        <f t="shared" si="246"/>
        <v>0</v>
      </c>
      <c r="DB62" s="8">
        <f t="shared" si="246"/>
        <v>4.7619047619047616E-2</v>
      </c>
      <c r="DC62" s="8">
        <f t="shared" ref="DC62:DE62" si="247">+DC56/DC57</f>
        <v>6.8452380952380959E-2</v>
      </c>
      <c r="DD62" s="8">
        <f t="shared" si="247"/>
        <v>0.29166666666666669</v>
      </c>
      <c r="DE62" s="8">
        <f t="shared" si="247"/>
        <v>2.2321428571428572E-2</v>
      </c>
      <c r="DF62" s="8">
        <f t="shared" ref="DF62:DI62" si="248">+DF56/DF57</f>
        <v>0</v>
      </c>
      <c r="DG62" s="8">
        <f t="shared" si="248"/>
        <v>0</v>
      </c>
      <c r="DH62" s="8">
        <f t="shared" si="248"/>
        <v>6.1309523809523814E-2</v>
      </c>
      <c r="DI62" s="8">
        <f t="shared" si="248"/>
        <v>0</v>
      </c>
      <c r="DJ62" s="8">
        <f t="shared" ref="DJ62:DL62" si="249">+DJ56/DJ57</f>
        <v>0</v>
      </c>
      <c r="DK62" s="8">
        <f t="shared" si="249"/>
        <v>0</v>
      </c>
      <c r="DL62" s="8">
        <f t="shared" si="249"/>
        <v>9.2261904761904767E-2</v>
      </c>
      <c r="DM62" s="8">
        <f t="shared" ref="DM62:DQ62" si="250">+DM56/DM57</f>
        <v>0.30952380952380953</v>
      </c>
      <c r="DN62" s="8">
        <f t="shared" si="250"/>
        <v>0.8571428571428571</v>
      </c>
      <c r="DO62" s="8" t="e">
        <f t="shared" si="250"/>
        <v>#DIV/0!</v>
      </c>
      <c r="DP62" s="8" t="e">
        <f t="shared" si="250"/>
        <v>#DIV/0!</v>
      </c>
      <c r="DQ62" s="8">
        <f t="shared" si="250"/>
        <v>1.6071428571428573E-2</v>
      </c>
      <c r="DR62" s="8">
        <f t="shared" ref="DR62:DT62" si="251">+DR56/DR57</f>
        <v>3.273809523809524E-2</v>
      </c>
      <c r="DS62" s="8">
        <f t="shared" si="251"/>
        <v>0</v>
      </c>
      <c r="DT62" s="8">
        <f t="shared" si="251"/>
        <v>2.8273809523809524E-2</v>
      </c>
      <c r="DU62" s="8">
        <f t="shared" ref="DU62:DW62" si="252">+DU56/DU57</f>
        <v>1.1904761904761904E-2</v>
      </c>
      <c r="DV62" s="8">
        <f t="shared" si="252"/>
        <v>7.7380952380952384E-2</v>
      </c>
      <c r="DW62" s="8">
        <f t="shared" si="252"/>
        <v>9.3452380952380953E-2</v>
      </c>
      <c r="DX62" s="8">
        <f t="shared" ref="DX62:DZ62" si="253">+DX56/DX57</f>
        <v>5.9523809523809521E-3</v>
      </c>
      <c r="DY62" s="8">
        <f t="shared" si="253"/>
        <v>2.5000000000000001E-2</v>
      </c>
      <c r="DZ62" s="8">
        <f t="shared" si="253"/>
        <v>5.9523809523809521E-3</v>
      </c>
      <c r="EA62" s="8">
        <f t="shared" ref="EA62:EB62" si="254">+EA56/EA57</f>
        <v>0.8571428571428571</v>
      </c>
      <c r="EB62" s="8">
        <f t="shared" si="254"/>
        <v>0.8571428571428571</v>
      </c>
      <c r="EC62" s="354"/>
      <c r="ED62" s="354"/>
      <c r="EE62" s="354"/>
      <c r="EF62" s="354"/>
      <c r="EG62" s="354"/>
      <c r="EH62" s="8"/>
      <c r="EI62" s="8"/>
    </row>
    <row r="63" spans="1:162" ht="15.75" customHeight="1">
      <c r="A63" s="498"/>
      <c r="B63" s="54" t="s">
        <v>60</v>
      </c>
      <c r="C63" s="9"/>
      <c r="D63" s="9">
        <f t="shared" ref="D63:AK63" si="255">SUM(D59:D62)</f>
        <v>1.0000000000000004</v>
      </c>
      <c r="E63" s="9">
        <f t="shared" si="255"/>
        <v>1</v>
      </c>
      <c r="F63" s="9">
        <f t="shared" si="255"/>
        <v>1.0000000000000002</v>
      </c>
      <c r="G63" s="9">
        <f t="shared" si="255"/>
        <v>1.0000000000000002</v>
      </c>
      <c r="H63" s="9">
        <f t="shared" si="255"/>
        <v>1.0000000000047617</v>
      </c>
      <c r="I63" s="9">
        <f t="shared" si="255"/>
        <v>0.99999999999999989</v>
      </c>
      <c r="J63" s="9">
        <f t="shared" si="255"/>
        <v>0.99999999999999989</v>
      </c>
      <c r="K63" s="9">
        <f t="shared" si="255"/>
        <v>1.0000000000000004</v>
      </c>
      <c r="L63" s="9">
        <f t="shared" si="255"/>
        <v>0.99999999999523803</v>
      </c>
      <c r="M63" s="9">
        <f t="shared" si="255"/>
        <v>1</v>
      </c>
      <c r="N63" s="9">
        <f t="shared" si="255"/>
        <v>1</v>
      </c>
      <c r="O63" s="9">
        <f t="shared" si="255"/>
        <v>1</v>
      </c>
      <c r="P63" s="9">
        <f t="shared" si="255"/>
        <v>0.99999999999999989</v>
      </c>
      <c r="Q63" s="9">
        <f t="shared" si="255"/>
        <v>1.0000000000000002</v>
      </c>
      <c r="R63" s="9">
        <f t="shared" si="255"/>
        <v>0.25892857142857162</v>
      </c>
      <c r="S63" s="9">
        <f t="shared" si="255"/>
        <v>1</v>
      </c>
      <c r="T63" s="9">
        <f t="shared" si="255"/>
        <v>1</v>
      </c>
      <c r="U63" s="9">
        <f t="shared" si="255"/>
        <v>1</v>
      </c>
      <c r="V63" s="9">
        <f t="shared" si="255"/>
        <v>1</v>
      </c>
      <c r="W63" s="9">
        <f t="shared" si="255"/>
        <v>1</v>
      </c>
      <c r="X63" s="9">
        <f t="shared" si="255"/>
        <v>1</v>
      </c>
      <c r="Y63" s="9">
        <f t="shared" si="255"/>
        <v>1</v>
      </c>
      <c r="Z63" s="9">
        <f t="shared" si="255"/>
        <v>1</v>
      </c>
      <c r="AA63" s="9">
        <f t="shared" si="255"/>
        <v>1</v>
      </c>
      <c r="AB63" s="9">
        <f t="shared" si="255"/>
        <v>1</v>
      </c>
      <c r="AC63" s="9">
        <f t="shared" si="255"/>
        <v>1</v>
      </c>
      <c r="AD63" s="9">
        <f t="shared" si="255"/>
        <v>1</v>
      </c>
      <c r="AE63" s="9">
        <f t="shared" si="255"/>
        <v>1</v>
      </c>
      <c r="AF63" s="9">
        <f t="shared" si="255"/>
        <v>1</v>
      </c>
      <c r="AG63" s="9">
        <f t="shared" si="255"/>
        <v>0.99999999999999956</v>
      </c>
      <c r="AH63" s="9">
        <f t="shared" si="255"/>
        <v>1</v>
      </c>
      <c r="AI63" s="9">
        <f t="shared" si="255"/>
        <v>0.99999999999999978</v>
      </c>
      <c r="AJ63" s="9">
        <f t="shared" si="255"/>
        <v>0.99999999999999989</v>
      </c>
      <c r="AK63" s="9">
        <f t="shared" si="255"/>
        <v>1</v>
      </c>
      <c r="AL63" s="9">
        <f t="shared" ref="AL63:AQ63" si="256">SUM(AL59:AL62)</f>
        <v>0.99999999999999956</v>
      </c>
      <c r="AM63" s="9">
        <f t="shared" si="256"/>
        <v>1</v>
      </c>
      <c r="AN63" s="9">
        <f t="shared" si="256"/>
        <v>1</v>
      </c>
      <c r="AO63" s="9">
        <f t="shared" si="256"/>
        <v>1.0029761904761909</v>
      </c>
      <c r="AP63" s="9">
        <f t="shared" si="256"/>
        <v>1.0000000000000004</v>
      </c>
      <c r="AQ63" s="9">
        <f t="shared" si="256"/>
        <v>1</v>
      </c>
      <c r="AR63" s="9">
        <f t="shared" ref="AR63:BT63" si="257">SUM(AR59:AR62)</f>
        <v>0.99999999999999989</v>
      </c>
      <c r="AS63" s="9">
        <f t="shared" si="257"/>
        <v>0.99999999999999989</v>
      </c>
      <c r="AT63" s="9">
        <f t="shared" si="257"/>
        <v>1</v>
      </c>
      <c r="AU63" s="9">
        <f t="shared" si="257"/>
        <v>1.0000000000000002</v>
      </c>
      <c r="AV63" s="9">
        <f t="shared" si="257"/>
        <v>1.0000000000000002</v>
      </c>
      <c r="AW63" s="9">
        <f t="shared" si="257"/>
        <v>1</v>
      </c>
      <c r="AX63" s="9">
        <f t="shared" si="257"/>
        <v>1.0000000000000002</v>
      </c>
      <c r="AY63" s="9">
        <f t="shared" si="257"/>
        <v>1</v>
      </c>
      <c r="AZ63" s="9">
        <f t="shared" si="257"/>
        <v>0.99999999999999967</v>
      </c>
      <c r="BA63" s="9">
        <f t="shared" si="257"/>
        <v>0.99999999999999989</v>
      </c>
      <c r="BB63" s="9">
        <f t="shared" si="257"/>
        <v>1</v>
      </c>
      <c r="BC63" s="9">
        <f t="shared" si="257"/>
        <v>1</v>
      </c>
      <c r="BD63" s="9">
        <f t="shared" si="257"/>
        <v>1.0000000000000002</v>
      </c>
      <c r="BE63" s="9">
        <f t="shared" si="257"/>
        <v>1.0000000000000002</v>
      </c>
      <c r="BF63" s="9">
        <f t="shared" si="257"/>
        <v>1</v>
      </c>
      <c r="BG63" s="9">
        <f t="shared" si="257"/>
        <v>0.99999999999999989</v>
      </c>
      <c r="BH63" s="9">
        <f t="shared" si="257"/>
        <v>1.0000000000000004</v>
      </c>
      <c r="BI63" s="9">
        <f t="shared" si="257"/>
        <v>1.0000000000000002</v>
      </c>
      <c r="BJ63" s="9">
        <f t="shared" si="257"/>
        <v>1</v>
      </c>
      <c r="BK63" s="9">
        <f t="shared" si="257"/>
        <v>0.99999999999999989</v>
      </c>
      <c r="BL63" s="9">
        <f t="shared" si="257"/>
        <v>0.99999999999999956</v>
      </c>
      <c r="BM63" s="9">
        <f t="shared" si="257"/>
        <v>1</v>
      </c>
      <c r="BN63" s="9">
        <f t="shared" si="257"/>
        <v>1</v>
      </c>
      <c r="BO63" s="9">
        <f t="shared" si="257"/>
        <v>0.99999999999999944</v>
      </c>
      <c r="BP63" s="9">
        <f t="shared" si="257"/>
        <v>1</v>
      </c>
      <c r="BQ63" s="9">
        <f t="shared" si="257"/>
        <v>1</v>
      </c>
      <c r="BR63" s="9">
        <f t="shared" si="257"/>
        <v>1.0000000000000002</v>
      </c>
      <c r="BS63" s="9">
        <f t="shared" si="257"/>
        <v>0.99999999999999989</v>
      </c>
      <c r="BT63" s="9">
        <f t="shared" si="257"/>
        <v>0.99999999999999989</v>
      </c>
      <c r="BU63" s="9">
        <f t="shared" ref="BU63:CC63" si="258">SUM(BU59:BU62)</f>
        <v>1.0000000000000004</v>
      </c>
      <c r="BV63" s="9">
        <f t="shared" si="258"/>
        <v>1</v>
      </c>
      <c r="BW63" s="9">
        <f t="shared" si="258"/>
        <v>1.0000000000000002</v>
      </c>
      <c r="BX63" s="9">
        <f t="shared" si="258"/>
        <v>0.99999999999999978</v>
      </c>
      <c r="BY63" s="9">
        <f t="shared" si="258"/>
        <v>1</v>
      </c>
      <c r="BZ63" s="9">
        <f t="shared" si="258"/>
        <v>0.99999999999999956</v>
      </c>
      <c r="CA63" s="9">
        <f t="shared" si="258"/>
        <v>1.0000000000000004</v>
      </c>
      <c r="CB63" s="9">
        <f t="shared" si="258"/>
        <v>0.99999999999999989</v>
      </c>
      <c r="CC63" s="9">
        <f t="shared" si="258"/>
        <v>1</v>
      </c>
      <c r="CD63" s="9">
        <f t="shared" ref="CD63:CF63" si="259">SUM(CD59:CD62)</f>
        <v>1.0000000000000004</v>
      </c>
      <c r="CE63" s="9">
        <f t="shared" si="259"/>
        <v>0.99999999999999989</v>
      </c>
      <c r="CF63" s="9">
        <f t="shared" si="259"/>
        <v>0.99999999999999989</v>
      </c>
      <c r="CG63" s="9">
        <f t="shared" ref="CG63:CH63" si="260">SUM(CG59:CG62)</f>
        <v>0.99999999999999978</v>
      </c>
      <c r="CH63" s="9">
        <f t="shared" si="260"/>
        <v>0.99999999999999978</v>
      </c>
      <c r="CI63" s="9">
        <f t="shared" ref="CI63:CJ63" si="261">SUM(CI59:CI62)</f>
        <v>1.0000000000000004</v>
      </c>
      <c r="CJ63" s="9">
        <f t="shared" si="261"/>
        <v>1</v>
      </c>
      <c r="CK63" s="9">
        <f t="shared" ref="CK63:CM63" si="262">SUM(CK59:CK62)</f>
        <v>0.99999999999999989</v>
      </c>
      <c r="CL63" s="9">
        <f t="shared" si="262"/>
        <v>1.0000000000000002</v>
      </c>
      <c r="CM63" s="9">
        <f t="shared" si="262"/>
        <v>1</v>
      </c>
      <c r="CN63" s="9">
        <f t="shared" ref="CN63:CP63" si="263">SUM(CN59:CN62)</f>
        <v>1.0000000000000004</v>
      </c>
      <c r="CO63" s="9">
        <f t="shared" si="263"/>
        <v>1</v>
      </c>
      <c r="CP63" s="9">
        <f t="shared" si="263"/>
        <v>0.99999999999999989</v>
      </c>
      <c r="CQ63" s="9">
        <f t="shared" ref="CQ63:CT63" si="264">SUM(CQ59:CQ62)</f>
        <v>1</v>
      </c>
      <c r="CR63" s="9">
        <f t="shared" si="264"/>
        <v>0.99999999999999989</v>
      </c>
      <c r="CS63" s="9">
        <f t="shared" si="264"/>
        <v>0.99999999999999978</v>
      </c>
      <c r="CT63" s="9">
        <f t="shared" si="264"/>
        <v>1</v>
      </c>
      <c r="CU63" s="9">
        <f t="shared" ref="CU63:CW63" si="265">SUM(CU59:CU62)</f>
        <v>0.99999999999999944</v>
      </c>
      <c r="CV63" s="9">
        <f t="shared" si="265"/>
        <v>1.0000000000000004</v>
      </c>
      <c r="CW63" s="9">
        <f t="shared" si="265"/>
        <v>1</v>
      </c>
      <c r="CX63" s="9">
        <f t="shared" ref="CX63:CY63" si="266">SUM(CX59:CX62)</f>
        <v>1.0000000000000004</v>
      </c>
      <c r="CY63" s="9">
        <f t="shared" si="266"/>
        <v>1</v>
      </c>
      <c r="CZ63" s="9">
        <f t="shared" ref="CZ63:DB63" si="267">SUM(CZ59:CZ62)</f>
        <v>1</v>
      </c>
      <c r="DA63" s="9">
        <f t="shared" si="267"/>
        <v>1</v>
      </c>
      <c r="DB63" s="9">
        <f t="shared" si="267"/>
        <v>1</v>
      </c>
      <c r="DC63" s="9">
        <f t="shared" ref="DC63:DE63" si="268">SUM(DC59:DC62)</f>
        <v>1.0000000000000002</v>
      </c>
      <c r="DD63" s="9">
        <f t="shared" si="268"/>
        <v>0.99999999999999978</v>
      </c>
      <c r="DE63" s="9">
        <f t="shared" si="268"/>
        <v>1</v>
      </c>
      <c r="DF63" s="9">
        <f t="shared" ref="DF63:DI63" si="269">SUM(DF59:DF62)</f>
        <v>0.99999999999999989</v>
      </c>
      <c r="DG63" s="9">
        <f t="shared" si="269"/>
        <v>1.0000000000000004</v>
      </c>
      <c r="DH63" s="9">
        <f t="shared" si="269"/>
        <v>1</v>
      </c>
      <c r="DI63" s="9">
        <f t="shared" si="269"/>
        <v>1</v>
      </c>
      <c r="DJ63" s="9">
        <f t="shared" ref="DJ63:DL63" si="270">SUM(DJ59:DJ62)</f>
        <v>1.0000000000000002</v>
      </c>
      <c r="DK63" s="9">
        <f t="shared" si="270"/>
        <v>1.0000000000000004</v>
      </c>
      <c r="DL63" s="9">
        <f t="shared" si="270"/>
        <v>0.99999999999999989</v>
      </c>
      <c r="DM63" s="9">
        <f t="shared" ref="DM63:DQ63" si="271">SUM(DM59:DM62)</f>
        <v>1.0000000000000004</v>
      </c>
      <c r="DN63" s="9">
        <f t="shared" si="271"/>
        <v>1</v>
      </c>
      <c r="DO63" s="9" t="e">
        <f t="shared" si="271"/>
        <v>#DIV/0!</v>
      </c>
      <c r="DP63" s="9" t="e">
        <f t="shared" si="271"/>
        <v>#DIV/0!</v>
      </c>
      <c r="DQ63" s="9">
        <f t="shared" si="271"/>
        <v>1</v>
      </c>
      <c r="DR63" s="9">
        <f t="shared" ref="DR63:DT63" si="272">SUM(DR59:DR62)</f>
        <v>1.0000000000000002</v>
      </c>
      <c r="DS63" s="9">
        <f t="shared" si="272"/>
        <v>1.0000000000000004</v>
      </c>
      <c r="DT63" s="9">
        <f t="shared" si="272"/>
        <v>1</v>
      </c>
      <c r="DU63" s="9">
        <f t="shared" ref="DU63:DW63" si="273">SUM(DU59:DU62)</f>
        <v>0.99999999999999989</v>
      </c>
      <c r="DV63" s="9">
        <f t="shared" si="273"/>
        <v>0.99999999999999978</v>
      </c>
      <c r="DW63" s="9">
        <f t="shared" si="273"/>
        <v>1</v>
      </c>
      <c r="DX63" s="9">
        <f t="shared" ref="DX63:DZ63" si="274">SUM(DX59:DX62)</f>
        <v>1</v>
      </c>
      <c r="DY63" s="9">
        <f t="shared" si="274"/>
        <v>1.0000000000000002</v>
      </c>
      <c r="DZ63" s="9">
        <f t="shared" si="274"/>
        <v>0.99999999999999989</v>
      </c>
      <c r="EA63" s="9">
        <f t="shared" ref="EA63:EB63" si="275">SUM(EA59:EA62)</f>
        <v>1</v>
      </c>
      <c r="EB63" s="9">
        <f t="shared" si="275"/>
        <v>0.8571428571428571</v>
      </c>
      <c r="EC63" s="355"/>
      <c r="ED63" s="355"/>
      <c r="EE63" s="355"/>
      <c r="EF63" s="355"/>
      <c r="EG63" s="355"/>
      <c r="EH63" s="9"/>
      <c r="EI63" s="9"/>
    </row>
    <row r="64" spans="1:162" ht="15.75" customHeight="1">
      <c r="A64" s="10" t="s">
        <v>40</v>
      </c>
      <c r="B64" s="20"/>
      <c r="C64" s="32" t="s">
        <v>311</v>
      </c>
      <c r="D64" s="32" t="s">
        <v>178</v>
      </c>
      <c r="E64" s="32" t="s">
        <v>179</v>
      </c>
      <c r="F64" s="32" t="s">
        <v>180</v>
      </c>
      <c r="G64" s="32" t="s">
        <v>181</v>
      </c>
      <c r="H64" s="32" t="s">
        <v>182</v>
      </c>
      <c r="I64" s="32" t="s">
        <v>183</v>
      </c>
      <c r="J64" s="32" t="s">
        <v>184</v>
      </c>
      <c r="K64" s="32" t="s">
        <v>185</v>
      </c>
      <c r="L64" s="32" t="s">
        <v>186</v>
      </c>
      <c r="M64" s="32" t="s">
        <v>187</v>
      </c>
      <c r="N64" s="32" t="s">
        <v>188</v>
      </c>
      <c r="O64" s="32" t="s">
        <v>237</v>
      </c>
      <c r="P64" s="32" t="s">
        <v>246</v>
      </c>
      <c r="Q64" s="32" t="s">
        <v>247</v>
      </c>
      <c r="R64" s="32" t="s">
        <v>248</v>
      </c>
      <c r="S64" s="32" t="s">
        <v>249</v>
      </c>
      <c r="T64" s="32" t="s">
        <v>189</v>
      </c>
      <c r="U64" s="32" t="s">
        <v>190</v>
      </c>
      <c r="V64" s="32" t="s">
        <v>191</v>
      </c>
      <c r="W64" s="32" t="s">
        <v>192</v>
      </c>
      <c r="X64" s="32" t="s">
        <v>193</v>
      </c>
      <c r="Y64" s="32" t="s">
        <v>194</v>
      </c>
      <c r="Z64" s="32" t="s">
        <v>111</v>
      </c>
      <c r="AA64" s="32" t="s">
        <v>112</v>
      </c>
      <c r="AB64" s="32" t="s">
        <v>113</v>
      </c>
      <c r="AC64" s="32" t="s">
        <v>114</v>
      </c>
      <c r="AD64" s="32" t="s">
        <v>195</v>
      </c>
      <c r="AE64" s="32" t="s">
        <v>196</v>
      </c>
      <c r="AF64" s="32" t="s">
        <v>197</v>
      </c>
      <c r="AG64" s="32" t="s">
        <v>198</v>
      </c>
      <c r="AH64" s="32" t="s">
        <v>199</v>
      </c>
      <c r="AI64" s="32" t="s">
        <v>200</v>
      </c>
      <c r="AJ64" s="32" t="s">
        <v>201</v>
      </c>
      <c r="AK64" s="32" t="s">
        <v>202</v>
      </c>
      <c r="AL64" s="32" t="s">
        <v>203</v>
      </c>
      <c r="AM64" s="32" t="s">
        <v>204</v>
      </c>
      <c r="AN64" s="32" t="s">
        <v>205</v>
      </c>
      <c r="AO64" s="32" t="s">
        <v>206</v>
      </c>
      <c r="AP64" s="32" t="s">
        <v>207</v>
      </c>
      <c r="AQ64" s="32" t="s">
        <v>208</v>
      </c>
      <c r="AR64" s="32" t="s">
        <v>209</v>
      </c>
      <c r="AS64" s="32" t="s">
        <v>210</v>
      </c>
      <c r="AT64" s="32" t="s">
        <v>211</v>
      </c>
      <c r="AU64" s="32" t="s">
        <v>212</v>
      </c>
      <c r="AV64" s="32" t="s">
        <v>213</v>
      </c>
      <c r="AW64" s="32" t="s">
        <v>307</v>
      </c>
      <c r="AX64" s="32" t="s">
        <v>215</v>
      </c>
      <c r="AY64" s="32" t="s">
        <v>216</v>
      </c>
      <c r="AZ64" s="32" t="s">
        <v>217</v>
      </c>
      <c r="BA64" s="32" t="s">
        <v>218</v>
      </c>
      <c r="BB64" s="32" t="s">
        <v>219</v>
      </c>
      <c r="BC64" s="32" t="s">
        <v>220</v>
      </c>
      <c r="BD64" s="32" t="s">
        <v>178</v>
      </c>
      <c r="BE64" s="32" t="s">
        <v>179</v>
      </c>
      <c r="BF64" s="32" t="s">
        <v>180</v>
      </c>
      <c r="BG64" s="32" t="s">
        <v>181</v>
      </c>
      <c r="BH64" s="32" t="s">
        <v>182</v>
      </c>
      <c r="BI64" s="32" t="s">
        <v>183</v>
      </c>
      <c r="BJ64" s="32" t="s">
        <v>184</v>
      </c>
      <c r="BK64" s="32" t="s">
        <v>185</v>
      </c>
      <c r="BL64" s="32" t="s">
        <v>186</v>
      </c>
      <c r="BM64" s="32" t="s">
        <v>187</v>
      </c>
      <c r="BN64" s="32" t="s">
        <v>188</v>
      </c>
      <c r="BO64" s="32" t="s">
        <v>237</v>
      </c>
      <c r="BP64" s="32" t="s">
        <v>246</v>
      </c>
      <c r="BQ64" s="32" t="s">
        <v>247</v>
      </c>
      <c r="BR64" s="32" t="s">
        <v>248</v>
      </c>
      <c r="BS64" s="32" t="s">
        <v>249</v>
      </c>
      <c r="BT64" s="32" t="s">
        <v>189</v>
      </c>
      <c r="BU64" s="32" t="s">
        <v>189</v>
      </c>
      <c r="BV64" s="32" t="s">
        <v>191</v>
      </c>
      <c r="BW64" s="32" t="s">
        <v>192</v>
      </c>
      <c r="BX64" s="32" t="s">
        <v>193</v>
      </c>
      <c r="BY64" s="32" t="s">
        <v>194</v>
      </c>
      <c r="BZ64" s="32" t="s">
        <v>111</v>
      </c>
      <c r="CA64" s="32" t="s">
        <v>112</v>
      </c>
      <c r="CB64" s="32" t="s">
        <v>113</v>
      </c>
      <c r="CC64" s="32" t="s">
        <v>114</v>
      </c>
      <c r="CD64" s="32" t="s">
        <v>195</v>
      </c>
      <c r="CE64" s="32" t="s">
        <v>196</v>
      </c>
      <c r="CF64" s="32" t="s">
        <v>197</v>
      </c>
      <c r="CG64" s="32" t="s">
        <v>198</v>
      </c>
      <c r="CH64" s="32" t="s">
        <v>199</v>
      </c>
      <c r="CI64" s="32" t="s">
        <v>200</v>
      </c>
      <c r="CJ64" s="32" t="s">
        <v>201</v>
      </c>
      <c r="CK64" s="32" t="s">
        <v>202</v>
      </c>
      <c r="CL64" s="32" t="s">
        <v>203</v>
      </c>
      <c r="CM64" s="32" t="s">
        <v>204</v>
      </c>
      <c r="CN64" s="32" t="s">
        <v>205</v>
      </c>
      <c r="CO64" s="32" t="s">
        <v>206</v>
      </c>
      <c r="CP64" s="32" t="s">
        <v>207</v>
      </c>
      <c r="CQ64" s="32" t="s">
        <v>208</v>
      </c>
      <c r="CR64" s="32" t="s">
        <v>209</v>
      </c>
      <c r="CS64" s="32" t="s">
        <v>210</v>
      </c>
      <c r="CT64" s="32" t="s">
        <v>211</v>
      </c>
      <c r="CU64" s="32" t="s">
        <v>212</v>
      </c>
      <c r="CV64" s="32" t="s">
        <v>213</v>
      </c>
      <c r="CW64" s="32" t="s">
        <v>214</v>
      </c>
      <c r="CX64" s="32" t="s">
        <v>215</v>
      </c>
      <c r="CY64" s="32" t="s">
        <v>216</v>
      </c>
      <c r="CZ64" s="32" t="s">
        <v>217</v>
      </c>
      <c r="DA64" s="32" t="s">
        <v>218</v>
      </c>
      <c r="DB64" s="32" t="s">
        <v>219</v>
      </c>
      <c r="DC64" s="32" t="s">
        <v>220</v>
      </c>
      <c r="DD64" s="32" t="s">
        <v>178</v>
      </c>
      <c r="DE64" s="32" t="s">
        <v>179</v>
      </c>
      <c r="DF64" s="32" t="s">
        <v>180</v>
      </c>
      <c r="DG64" s="32" t="s">
        <v>181</v>
      </c>
      <c r="DH64" s="32" t="s">
        <v>182</v>
      </c>
      <c r="DI64" s="32" t="s">
        <v>183</v>
      </c>
      <c r="DJ64" s="32" t="s">
        <v>184</v>
      </c>
      <c r="DK64" s="32" t="s">
        <v>185</v>
      </c>
      <c r="DL64" s="32" t="s">
        <v>186</v>
      </c>
      <c r="DM64" s="32" t="s">
        <v>187</v>
      </c>
      <c r="DN64" s="32" t="s">
        <v>188</v>
      </c>
      <c r="DO64" s="32" t="s">
        <v>237</v>
      </c>
      <c r="DP64" s="32" t="s">
        <v>246</v>
      </c>
      <c r="DQ64" s="32" t="s">
        <v>247</v>
      </c>
      <c r="DR64" s="32" t="s">
        <v>248</v>
      </c>
      <c r="DS64" s="32" t="s">
        <v>249</v>
      </c>
      <c r="DT64" s="32" t="s">
        <v>189</v>
      </c>
      <c r="DU64" s="32" t="s">
        <v>190</v>
      </c>
      <c r="DV64" s="32" t="s">
        <v>191</v>
      </c>
      <c r="DW64" s="32" t="s">
        <v>192</v>
      </c>
      <c r="DX64" s="32" t="s">
        <v>193</v>
      </c>
      <c r="DY64" s="32" t="s">
        <v>194</v>
      </c>
      <c r="DZ64" s="32" t="s">
        <v>111</v>
      </c>
      <c r="EA64" s="32" t="s">
        <v>112</v>
      </c>
      <c r="EB64" s="32" t="s">
        <v>113</v>
      </c>
      <c r="EC64" s="32" t="s">
        <v>114</v>
      </c>
      <c r="ED64" s="32" t="s">
        <v>195</v>
      </c>
      <c r="EE64" s="32" t="s">
        <v>196</v>
      </c>
      <c r="EF64" s="32" t="s">
        <v>197</v>
      </c>
      <c r="EG64" s="32" t="s">
        <v>198</v>
      </c>
      <c r="EH64" s="32" t="s">
        <v>378</v>
      </c>
      <c r="EI64" s="32" t="s">
        <v>119</v>
      </c>
    </row>
    <row r="65" spans="1:163" ht="15.75" customHeight="1">
      <c r="A65" s="502" t="s">
        <v>20</v>
      </c>
      <c r="B65" s="51" t="s">
        <v>84</v>
      </c>
      <c r="C65" s="4">
        <v>0.89826236263736281</v>
      </c>
      <c r="D65" s="161">
        <v>0.40672619047619102</v>
      </c>
      <c r="E65" s="161">
        <v>0.92261904761904756</v>
      </c>
      <c r="F65" s="161">
        <v>0.85863095238095222</v>
      </c>
      <c r="G65" s="161">
        <v>0.93946428571428597</v>
      </c>
      <c r="H65" s="161">
        <v>0.8244047619</v>
      </c>
      <c r="I65" s="161">
        <v>0.59226190476190477</v>
      </c>
      <c r="J65" s="160">
        <v>0.90970238095238098</v>
      </c>
      <c r="K65" s="160">
        <v>0</v>
      </c>
      <c r="L65" s="160">
        <v>0.75845238094761913</v>
      </c>
      <c r="M65" s="160">
        <v>0.98065476190476175</v>
      </c>
      <c r="N65" s="160">
        <v>0.98315476189999995</v>
      </c>
      <c r="O65" s="160">
        <v>0.77083333333333348</v>
      </c>
      <c r="P65" s="160">
        <v>0.85416666666666674</v>
      </c>
      <c r="Q65" s="160">
        <v>0.92857142857142905</v>
      </c>
      <c r="R65" s="160">
        <v>0.73065476190476197</v>
      </c>
      <c r="S65" s="160">
        <v>0.9642857142857143</v>
      </c>
      <c r="T65" s="160">
        <v>0.93648809523809495</v>
      </c>
      <c r="U65" s="160">
        <v>0.82986111111111116</v>
      </c>
      <c r="V65" s="160">
        <v>0.88291666666666657</v>
      </c>
      <c r="W65" s="160">
        <v>0.94047619047619002</v>
      </c>
      <c r="X65" s="160">
        <v>0.92857142857142905</v>
      </c>
      <c r="Y65" s="160">
        <v>0.97916666666666674</v>
      </c>
      <c r="Z65" s="160">
        <v>0.58833333333333004</v>
      </c>
      <c r="AA65" s="160">
        <v>0.97321428571428603</v>
      </c>
      <c r="AB65" s="160">
        <v>0.92559523809523814</v>
      </c>
      <c r="AC65" s="160">
        <v>0.90178571428571397</v>
      </c>
      <c r="AD65" s="160">
        <v>0.95535714285714302</v>
      </c>
      <c r="AE65" s="160">
        <v>0.87601190476190482</v>
      </c>
      <c r="AF65" s="160">
        <v>0.46428571428571402</v>
      </c>
      <c r="AG65" s="160">
        <v>0.17857142857142899</v>
      </c>
      <c r="AH65" s="160">
        <v>0.99702380952380953</v>
      </c>
      <c r="AI65" s="160">
        <v>0.91369047619047605</v>
      </c>
      <c r="AJ65" s="160">
        <v>0.990059523809524</v>
      </c>
      <c r="AK65" s="160">
        <v>0.7410714285714286</v>
      </c>
      <c r="AL65" s="160">
        <v>0.96577380952380998</v>
      </c>
      <c r="AM65" s="160">
        <v>0.98214285714285698</v>
      </c>
      <c r="AN65" s="160">
        <v>0.79166666666666674</v>
      </c>
      <c r="AO65" s="160">
        <v>0.97220238095238098</v>
      </c>
      <c r="AP65" s="160">
        <v>0.99404761904761896</v>
      </c>
      <c r="AQ65" s="160">
        <v>0.85119047619047616</v>
      </c>
      <c r="AR65" s="160">
        <v>0.91517857142857095</v>
      </c>
      <c r="AS65" s="160">
        <v>0.90476190476190499</v>
      </c>
      <c r="AT65" s="160">
        <v>0.85416666666666674</v>
      </c>
      <c r="AU65" s="160">
        <v>0.99404761904761896</v>
      </c>
      <c r="AV65" s="160">
        <v>0.99404761904761896</v>
      </c>
      <c r="AW65" s="160">
        <v>0.80994047619047616</v>
      </c>
      <c r="AX65" s="160">
        <v>0.99404761904761896</v>
      </c>
      <c r="AY65" s="160">
        <v>0.90374999999999983</v>
      </c>
      <c r="AZ65" s="160">
        <v>0.87023809523809503</v>
      </c>
      <c r="BA65" s="160">
        <v>0.90773809523809523</v>
      </c>
      <c r="BB65" s="160">
        <v>0.90476190476190499</v>
      </c>
      <c r="BC65" s="160">
        <v>1</v>
      </c>
      <c r="BD65" s="160">
        <v>0.91071428571428603</v>
      </c>
      <c r="BE65" s="160">
        <v>0.97619047619047605</v>
      </c>
      <c r="BF65" s="160">
        <v>1</v>
      </c>
      <c r="BG65" s="160">
        <v>0.8973214285714286</v>
      </c>
      <c r="BH65" s="160">
        <v>0.95136904761904795</v>
      </c>
      <c r="BI65" s="160">
        <v>0.93452380952380998</v>
      </c>
      <c r="BJ65" s="160">
        <v>0.74059523809523808</v>
      </c>
      <c r="BK65" s="160">
        <v>0.99702380952380998</v>
      </c>
      <c r="BL65" s="160">
        <v>0.90476190476190499</v>
      </c>
      <c r="BM65" s="160">
        <v>0.75595238095238104</v>
      </c>
      <c r="BN65" s="160">
        <v>0.67619047619047601</v>
      </c>
      <c r="BO65" s="160">
        <v>0.82916666666666705</v>
      </c>
      <c r="BP65" s="160">
        <v>0.8571428571428571</v>
      </c>
      <c r="BQ65" s="160">
        <v>0.75642857142857101</v>
      </c>
      <c r="BR65" s="160">
        <v>0.97023809523809501</v>
      </c>
      <c r="BS65" s="160">
        <v>0.8331547619047619</v>
      </c>
      <c r="BT65" s="160">
        <v>0.8331547619047619</v>
      </c>
      <c r="BU65" s="160">
        <v>0.99702380952380998</v>
      </c>
      <c r="BV65" s="160">
        <v>0.9107142857142857</v>
      </c>
      <c r="BW65" s="160">
        <v>0.98214285714285698</v>
      </c>
      <c r="BX65" s="160">
        <v>0.85119047619047605</v>
      </c>
      <c r="BY65" s="160">
        <v>0.91369047619047616</v>
      </c>
      <c r="BZ65" s="160">
        <v>0.88690476190476197</v>
      </c>
      <c r="CA65" s="160">
        <v>0.89583333333333304</v>
      </c>
      <c r="CB65" s="160">
        <v>0.81184523809523801</v>
      </c>
      <c r="CC65" s="160">
        <v>0.93154761904761896</v>
      </c>
      <c r="CD65" s="160">
        <v>0.94940476190476197</v>
      </c>
      <c r="CE65" s="160">
        <v>0.91369047619047616</v>
      </c>
      <c r="CF65" s="160">
        <v>0.90476190476190477</v>
      </c>
      <c r="CG65" s="160">
        <v>0.94791666666666696</v>
      </c>
      <c r="CH65" s="160">
        <v>0.86904761904761896</v>
      </c>
      <c r="CI65" s="160">
        <v>0.94642857142857095</v>
      </c>
      <c r="CJ65" s="160">
        <v>0.8928571428571429</v>
      </c>
      <c r="CK65" s="160">
        <v>0.92857142857142905</v>
      </c>
      <c r="CL65" s="160">
        <v>1</v>
      </c>
      <c r="CM65" s="160">
        <v>0.91565476190476203</v>
      </c>
      <c r="CN65" s="160">
        <v>0.952380952380952</v>
      </c>
      <c r="CO65" s="160">
        <v>1</v>
      </c>
      <c r="CP65" s="160">
        <v>0.93154761904761896</v>
      </c>
      <c r="CQ65" s="160">
        <v>1</v>
      </c>
      <c r="CR65" s="160">
        <v>0.86607142857142905</v>
      </c>
      <c r="CS65" s="160">
        <v>0.99601190476190482</v>
      </c>
      <c r="CT65" s="160">
        <v>0.88095238095238104</v>
      </c>
      <c r="CU65" s="160">
        <v>1</v>
      </c>
      <c r="CV65" s="160">
        <v>0.64285714285714302</v>
      </c>
      <c r="CW65" s="160">
        <v>1</v>
      </c>
      <c r="CX65" s="160">
        <v>0.85714285714285698</v>
      </c>
      <c r="CY65" s="161">
        <v>0.99404761904761896</v>
      </c>
      <c r="CZ65" s="161">
        <v>0.77976190476190499</v>
      </c>
      <c r="DA65" s="161">
        <v>0.77976190476190499</v>
      </c>
      <c r="DB65" s="160">
        <v>0.86309523809523814</v>
      </c>
      <c r="DC65" s="160">
        <v>0.89285714285714302</v>
      </c>
      <c r="DD65" s="160">
        <v>0.875</v>
      </c>
      <c r="DE65" s="160">
        <v>0.83488095238095239</v>
      </c>
      <c r="DF65" s="160">
        <v>0.94642857142857095</v>
      </c>
      <c r="DG65" s="160">
        <v>0.85119047619047605</v>
      </c>
      <c r="DH65" s="160">
        <v>0.87648809523809523</v>
      </c>
      <c r="DI65" s="160">
        <v>0.8973214285714286</v>
      </c>
      <c r="DJ65" s="160">
        <v>0.52380952380952395</v>
      </c>
      <c r="DK65" s="160">
        <v>0.99404761904761896</v>
      </c>
      <c r="DL65" s="160">
        <v>0.95732142857142866</v>
      </c>
      <c r="DM65" s="160">
        <v>0.90476190476190499</v>
      </c>
      <c r="DN65" s="160">
        <v>0.71547619047619049</v>
      </c>
      <c r="DO65" s="160"/>
      <c r="DP65" s="160"/>
      <c r="DQ65" s="160">
        <v>0.5</v>
      </c>
      <c r="DR65" s="160">
        <v>0.48214285714285698</v>
      </c>
      <c r="DS65" s="160">
        <v>0.952380952380952</v>
      </c>
      <c r="DT65" s="160">
        <v>0.75994047619047622</v>
      </c>
      <c r="DU65" s="160">
        <v>0.89285714285714302</v>
      </c>
      <c r="DV65" s="160">
        <v>0.87398809523809495</v>
      </c>
      <c r="DW65" s="160">
        <v>0.74303571428571435</v>
      </c>
      <c r="DX65" s="160">
        <v>0.79065476190476203</v>
      </c>
      <c r="DY65" s="160">
        <v>0.922619047619048</v>
      </c>
      <c r="DZ65" s="160">
        <v>1</v>
      </c>
      <c r="EA65" s="160">
        <v>0.922619047619048</v>
      </c>
      <c r="EB65" s="160">
        <v>1</v>
      </c>
      <c r="EC65" s="160">
        <v>0.9196428571428571</v>
      </c>
      <c r="ED65" s="160">
        <v>0.91666666666666696</v>
      </c>
      <c r="EE65" s="160">
        <v>0.91074285714285996</v>
      </c>
      <c r="EF65" s="160">
        <v>0.68154761904761896</v>
      </c>
      <c r="EG65" s="160">
        <v>1</v>
      </c>
      <c r="EH65" s="4">
        <f>AVERAGE(DD65:EG65)</f>
        <v>0.84448443877551038</v>
      </c>
      <c r="EI65" s="4">
        <v>0.85</v>
      </c>
    </row>
    <row r="66" spans="1:163" ht="15.75" customHeight="1">
      <c r="A66" s="503"/>
      <c r="B66" s="51" t="s">
        <v>141</v>
      </c>
      <c r="C66" s="4">
        <v>0.44354450626040998</v>
      </c>
      <c r="D66" s="161">
        <v>0.18615542221571801</v>
      </c>
      <c r="E66" s="161">
        <v>0.5096774193548389</v>
      </c>
      <c r="F66" s="161">
        <v>0.46107833196703624</v>
      </c>
      <c r="G66" s="161">
        <v>0.34675429259329998</v>
      </c>
      <c r="H66" s="161">
        <v>0.33242857144285715</v>
      </c>
      <c r="I66" s="161">
        <v>0.23081501831501833</v>
      </c>
      <c r="J66" s="161">
        <v>0.42988941961656701</v>
      </c>
      <c r="K66" s="160">
        <v>0</v>
      </c>
      <c r="L66" s="160">
        <v>0.44260034500097684</v>
      </c>
      <c r="M66" s="161">
        <v>0.29523809523809524</v>
      </c>
      <c r="N66" s="161">
        <v>0.50084770447142868</v>
      </c>
      <c r="O66" s="161">
        <v>0.31306431663574519</v>
      </c>
      <c r="P66" s="161">
        <v>0.4390243902439025</v>
      </c>
      <c r="Q66" s="161">
        <v>0.44294871794871798</v>
      </c>
      <c r="R66" s="161">
        <v>0.55152749490834996</v>
      </c>
      <c r="S66" s="161">
        <v>0.4790123456790123</v>
      </c>
      <c r="T66" s="161">
        <v>0.44816627470921</v>
      </c>
      <c r="U66" s="161">
        <v>0.33974895397489541</v>
      </c>
      <c r="V66" s="161">
        <v>0.4624823029731005</v>
      </c>
      <c r="W66" s="161">
        <v>0.43607594936708899</v>
      </c>
      <c r="X66" s="161">
        <v>0.45769230769230801</v>
      </c>
      <c r="Y66" s="161">
        <v>0.44711246200607901</v>
      </c>
      <c r="Z66" s="161">
        <v>0.44010522055847801</v>
      </c>
      <c r="AA66" s="161">
        <v>0.44532110091743099</v>
      </c>
      <c r="AB66" s="160">
        <v>0.47299035369774928</v>
      </c>
      <c r="AC66" s="160">
        <v>0.57953795379537998</v>
      </c>
      <c r="AD66" s="160">
        <v>0.38691588785046699</v>
      </c>
      <c r="AE66" s="160">
        <v>0.53543521098049862</v>
      </c>
      <c r="AF66" s="160">
        <v>0.51153846153846205</v>
      </c>
      <c r="AG66" s="160">
        <v>0.373</v>
      </c>
      <c r="AH66" s="160">
        <v>0.34268656716417906</v>
      </c>
      <c r="AI66" s="160">
        <v>0.47231270358306199</v>
      </c>
      <c r="AJ66" s="160">
        <v>0.43828533637948702</v>
      </c>
      <c r="AK66" s="160">
        <v>0.45783132530120485</v>
      </c>
      <c r="AL66" s="160">
        <v>0.488135593220339</v>
      </c>
      <c r="AM66" s="160">
        <v>0.36248484848484802</v>
      </c>
      <c r="AN66" s="160">
        <v>0.59954887218045105</v>
      </c>
      <c r="AO66" s="160">
        <v>0.42735566031959799</v>
      </c>
      <c r="AP66" s="160">
        <v>0.44958083832335299</v>
      </c>
      <c r="AQ66" s="160">
        <v>0.48216783216783221</v>
      </c>
      <c r="AR66" s="160">
        <v>0.48130081300812999</v>
      </c>
      <c r="AS66" s="160">
        <v>0.35263157894736802</v>
      </c>
      <c r="AT66" s="160">
        <v>0.4390243902439025</v>
      </c>
      <c r="AU66" s="160">
        <v>0.43233532934131702</v>
      </c>
      <c r="AV66" s="160">
        <v>0.22754491017964101</v>
      </c>
      <c r="AW66" s="160">
        <v>0.37039758947600504</v>
      </c>
      <c r="AX66" s="160">
        <v>0.41317365269461076</v>
      </c>
      <c r="AY66" s="160">
        <v>0.46104195481788851</v>
      </c>
      <c r="AZ66" s="160">
        <v>0.2593707250342</v>
      </c>
      <c r="BA66" s="160">
        <v>0.4459016393442623</v>
      </c>
      <c r="BB66" s="160">
        <v>0.46776315789473699</v>
      </c>
      <c r="BC66" s="160">
        <v>0.33422619047619051</v>
      </c>
      <c r="BD66" s="160">
        <v>0.39215686274509798</v>
      </c>
      <c r="BE66" s="160">
        <v>0.39146341463414602</v>
      </c>
      <c r="BF66" s="160">
        <v>0.34523809523809523</v>
      </c>
      <c r="BG66" s="160">
        <v>0.35820895522388058</v>
      </c>
      <c r="BH66" s="160">
        <v>0.584996558843772</v>
      </c>
      <c r="BI66" s="160">
        <v>0.5</v>
      </c>
      <c r="BJ66" s="160">
        <v>0.530461340620479</v>
      </c>
      <c r="BK66" s="160">
        <v>0.50507462686567195</v>
      </c>
      <c r="BL66" s="160">
        <v>0.56184210526315803</v>
      </c>
      <c r="BM66" s="160">
        <v>0.50393700787401574</v>
      </c>
      <c r="BN66" s="160">
        <v>0.41531690140845101</v>
      </c>
      <c r="BO66" s="160">
        <v>0.37903804737975599</v>
      </c>
      <c r="BP66" s="160">
        <v>0.45833333333333337</v>
      </c>
      <c r="BQ66" s="160">
        <v>0.43201133144475901</v>
      </c>
      <c r="BR66" s="160">
        <v>0.50791411042944801</v>
      </c>
      <c r="BS66" s="160">
        <v>0.49796384939629923</v>
      </c>
      <c r="BT66" s="160">
        <v>0.49796384939629923</v>
      </c>
      <c r="BU66" s="160">
        <v>0.27522388059701502</v>
      </c>
      <c r="BV66" s="160">
        <v>0.37254901960784315</v>
      </c>
      <c r="BW66" s="160">
        <v>0.55406060606060603</v>
      </c>
      <c r="BX66" s="160">
        <v>0.40979020979021002</v>
      </c>
      <c r="BY66" s="160">
        <v>0.41693811074918563</v>
      </c>
      <c r="BZ66" s="160">
        <v>0.47577181208053698</v>
      </c>
      <c r="CA66" s="160">
        <v>0.458139534883721</v>
      </c>
      <c r="CB66" s="160">
        <v>0.35559791773590438</v>
      </c>
      <c r="CC66" s="160">
        <v>0.51437699680511184</v>
      </c>
      <c r="CD66" s="160">
        <v>0.36363636363636398</v>
      </c>
      <c r="CE66" s="160">
        <v>0.36482084690553745</v>
      </c>
      <c r="CF66" s="160">
        <v>0.53947368421052633</v>
      </c>
      <c r="CG66" s="160">
        <v>0.355290423861852</v>
      </c>
      <c r="CH66" s="160">
        <v>0.426027397260274</v>
      </c>
      <c r="CI66" s="160">
        <v>0.48798742138364798</v>
      </c>
      <c r="CJ66" s="160">
        <v>0.48266666666666674</v>
      </c>
      <c r="CK66" s="160">
        <v>0.497371794871795</v>
      </c>
      <c r="CL66" s="160">
        <v>0.434642857142857</v>
      </c>
      <c r="CM66" s="160">
        <v>0.47454982773191184</v>
      </c>
      <c r="CN66" s="160">
        <v>0.47062500000000002</v>
      </c>
      <c r="CO66" s="160">
        <v>0.46547619047619099</v>
      </c>
      <c r="CP66" s="160">
        <v>0.34824281150159742</v>
      </c>
      <c r="CQ66" s="160">
        <v>0.32154761904761903</v>
      </c>
      <c r="CR66" s="160">
        <v>0.40412371134020603</v>
      </c>
      <c r="CS66" s="160">
        <v>0.35092332516583996</v>
      </c>
      <c r="CT66" s="160">
        <v>0.41891891891891897</v>
      </c>
      <c r="CU66" s="160">
        <v>0.32928571428571402</v>
      </c>
      <c r="CV66" s="160">
        <v>0.68231481481481504</v>
      </c>
      <c r="CW66" s="160">
        <v>0.39880952380952378</v>
      </c>
      <c r="CX66" s="160">
        <v>0.31944444444444398</v>
      </c>
      <c r="CY66" s="161">
        <v>0.45508982035928142</v>
      </c>
      <c r="CZ66" s="161">
        <v>0.53969465648854997</v>
      </c>
      <c r="DA66" s="161">
        <v>0.53969465648854997</v>
      </c>
      <c r="DB66" s="160">
        <v>0.45862068965517239</v>
      </c>
      <c r="DC66" s="160">
        <v>0.44066666666666698</v>
      </c>
      <c r="DD66" s="160">
        <v>0.38380952380952399</v>
      </c>
      <c r="DE66" s="160">
        <v>0.5161842292884643</v>
      </c>
      <c r="DF66" s="160">
        <v>0.45283018867924502</v>
      </c>
      <c r="DG66" s="160">
        <v>0.56223776223776201</v>
      </c>
      <c r="DH66" s="160">
        <v>0.53718166383701182</v>
      </c>
      <c r="DI66" s="160">
        <v>0.43117744610281927</v>
      </c>
      <c r="DJ66" s="160">
        <v>0.51920454545454497</v>
      </c>
      <c r="DK66" s="160">
        <v>0.41976047904191599</v>
      </c>
      <c r="DL66" s="160">
        <v>0.46633090841260949</v>
      </c>
      <c r="DM66" s="160">
        <v>0.52697368421052604</v>
      </c>
      <c r="DN66" s="160">
        <v>0.49001663893510822</v>
      </c>
      <c r="DO66" s="160"/>
      <c r="DP66" s="160"/>
      <c r="DQ66" s="160">
        <v>0.39523809523810394</v>
      </c>
      <c r="DR66" s="160">
        <v>0.407407407407407</v>
      </c>
      <c r="DS66" s="160">
        <v>0.28999999999999998</v>
      </c>
      <c r="DT66" s="160">
        <v>0.61095010574136444</v>
      </c>
      <c r="DU66" s="160">
        <v>0.38</v>
      </c>
      <c r="DV66" s="160">
        <v>0.36790846557243101</v>
      </c>
      <c r="DW66" s="160">
        <v>0.42185372106064251</v>
      </c>
      <c r="DX66" s="160">
        <v>0.43664834751185699</v>
      </c>
      <c r="DY66" s="160">
        <v>0.35483870967741898</v>
      </c>
      <c r="DZ66" s="160">
        <v>0.43458333333333338</v>
      </c>
      <c r="EA66" s="160">
        <v>0.47612903225806502</v>
      </c>
      <c r="EB66" s="160">
        <v>0.50178571428571395</v>
      </c>
      <c r="EC66" s="160">
        <v>0.45825242718446613</v>
      </c>
      <c r="ED66" s="160">
        <v>0.44805194805194798</v>
      </c>
      <c r="EE66" s="160">
        <v>0.57633986928104597</v>
      </c>
      <c r="EF66" s="160">
        <v>0.51004366812227075</v>
      </c>
      <c r="EG66" s="160">
        <v>0.49404761904761907</v>
      </c>
      <c r="EH66" s="4">
        <f>AVERAGE(DD66:EG66)</f>
        <v>0.45963519763511484</v>
      </c>
      <c r="EI66" s="3">
        <v>0.5</v>
      </c>
    </row>
    <row r="67" spans="1:163" ht="15.75" customHeight="1">
      <c r="A67" s="503"/>
      <c r="B67" s="51" t="s">
        <v>18</v>
      </c>
      <c r="C67" s="47">
        <v>45.073974358974347</v>
      </c>
      <c r="D67" s="162">
        <v>12.72</v>
      </c>
      <c r="E67" s="162">
        <v>79.000000000000014</v>
      </c>
      <c r="F67" s="162">
        <v>11.25</v>
      </c>
      <c r="G67" s="162">
        <v>54.7</v>
      </c>
      <c r="H67" s="162">
        <v>19.46</v>
      </c>
      <c r="I67" s="162">
        <v>9.3250000000000011</v>
      </c>
      <c r="J67" s="150">
        <v>21.900000000000002</v>
      </c>
      <c r="K67" s="150">
        <v>0</v>
      </c>
      <c r="L67" s="150">
        <v>35.950000000000003</v>
      </c>
      <c r="M67" s="150">
        <v>74.5</v>
      </c>
      <c r="N67" s="150">
        <v>79.699999999999989</v>
      </c>
      <c r="O67" s="150">
        <v>12.6</v>
      </c>
      <c r="P67" s="150">
        <v>21</v>
      </c>
      <c r="Q67" s="150">
        <v>34.549999999999997</v>
      </c>
      <c r="R67" s="150">
        <v>13.540000000000001</v>
      </c>
      <c r="S67" s="150">
        <v>38.799999999999997</v>
      </c>
      <c r="T67" s="150">
        <v>35.255000000000003</v>
      </c>
      <c r="U67" s="150">
        <v>40.6</v>
      </c>
      <c r="V67" s="150">
        <v>22.866666666666664</v>
      </c>
      <c r="W67" s="150">
        <v>68.900000000000006</v>
      </c>
      <c r="X67" s="150">
        <v>35.700000000000003</v>
      </c>
      <c r="Y67" s="150">
        <v>36.774999999999999</v>
      </c>
      <c r="Z67" s="150">
        <v>21.75</v>
      </c>
      <c r="AA67" s="150">
        <v>72.81</v>
      </c>
      <c r="AB67" s="150">
        <v>36.775000000000006</v>
      </c>
      <c r="AC67" s="150">
        <v>87.8</v>
      </c>
      <c r="AD67" s="150">
        <v>62.1</v>
      </c>
      <c r="AE67" s="150">
        <v>39.4</v>
      </c>
      <c r="AF67" s="150">
        <v>39.9</v>
      </c>
      <c r="AG67" s="150">
        <v>11.19</v>
      </c>
      <c r="AH67" s="150">
        <v>57.399999999999991</v>
      </c>
      <c r="AI67" s="150">
        <v>72.499999999999986</v>
      </c>
      <c r="AJ67" s="150">
        <v>36.450000000000003</v>
      </c>
      <c r="AK67" s="150">
        <v>19</v>
      </c>
      <c r="AL67" s="150">
        <v>39.599999999999994</v>
      </c>
      <c r="AM67" s="150">
        <v>59.81</v>
      </c>
      <c r="AN67" s="150">
        <v>19.934999999999999</v>
      </c>
      <c r="AO67" s="150">
        <v>69.8</v>
      </c>
      <c r="AP67" s="150">
        <v>75.08</v>
      </c>
      <c r="AQ67" s="150">
        <v>68.95</v>
      </c>
      <c r="AR67" s="150">
        <v>37</v>
      </c>
      <c r="AS67" s="150">
        <v>53.6</v>
      </c>
      <c r="AT67" s="150">
        <v>31.5</v>
      </c>
      <c r="AU67" s="150">
        <v>72.2</v>
      </c>
      <c r="AV67" s="150">
        <v>38</v>
      </c>
      <c r="AW67" s="150">
        <v>16.8</v>
      </c>
      <c r="AX67" s="150">
        <v>69</v>
      </c>
      <c r="AY67" s="150">
        <v>35</v>
      </c>
      <c r="AZ67" s="150">
        <v>37.92</v>
      </c>
      <c r="BA67" s="150">
        <v>68</v>
      </c>
      <c r="BB67" s="150">
        <v>71.099999999999994</v>
      </c>
      <c r="BC67" s="150">
        <v>56.15</v>
      </c>
      <c r="BD67" s="150">
        <v>60</v>
      </c>
      <c r="BE67" s="150">
        <v>64.2</v>
      </c>
      <c r="BF67" s="150">
        <v>58</v>
      </c>
      <c r="BG67" s="150">
        <v>27</v>
      </c>
      <c r="BH67" s="150">
        <v>46.750000000000007</v>
      </c>
      <c r="BI67" s="150">
        <v>78.5</v>
      </c>
      <c r="BJ67" s="150">
        <v>22</v>
      </c>
      <c r="BK67" s="150">
        <v>84.6</v>
      </c>
      <c r="BL67" s="150">
        <v>42.7</v>
      </c>
      <c r="BM67" s="150">
        <v>64</v>
      </c>
      <c r="BN67" s="150">
        <v>15.726666666666668</v>
      </c>
      <c r="BO67" s="150">
        <v>26.4</v>
      </c>
      <c r="BP67" s="150">
        <v>33</v>
      </c>
      <c r="BQ67" s="150">
        <v>27.45</v>
      </c>
      <c r="BR67" s="150">
        <v>41.395000000000003</v>
      </c>
      <c r="BS67" s="150">
        <v>23.233333333333334</v>
      </c>
      <c r="BT67" s="150">
        <v>23.233333333333334</v>
      </c>
      <c r="BU67" s="150">
        <v>46.1</v>
      </c>
      <c r="BV67" s="150">
        <v>57</v>
      </c>
      <c r="BW67" s="150">
        <v>91.419999999999987</v>
      </c>
      <c r="BX67" s="150">
        <v>29.3</v>
      </c>
      <c r="BY67" s="150">
        <v>21.333333333333332</v>
      </c>
      <c r="BZ67" s="150">
        <v>35.444999999999993</v>
      </c>
      <c r="CA67" s="150">
        <v>29.55</v>
      </c>
      <c r="CB67" s="150">
        <v>9.6999999999999993</v>
      </c>
      <c r="CC67" s="150">
        <v>80.5</v>
      </c>
      <c r="CD67" s="150">
        <v>29</v>
      </c>
      <c r="CE67" s="150">
        <v>28</v>
      </c>
      <c r="CF67" s="150">
        <v>20.5</v>
      </c>
      <c r="CG67" s="150">
        <v>18.86</v>
      </c>
      <c r="CH67" s="150">
        <v>31.1</v>
      </c>
      <c r="CI67" s="150">
        <v>77.59</v>
      </c>
      <c r="CJ67" s="150">
        <v>36.200000000000003</v>
      </c>
      <c r="CK67" s="150">
        <v>38.795000000000002</v>
      </c>
      <c r="CL67" s="150">
        <v>73.02</v>
      </c>
      <c r="CM67" s="150">
        <v>36.5</v>
      </c>
      <c r="CN67" s="150">
        <v>75.3</v>
      </c>
      <c r="CO67" s="150">
        <v>78.2</v>
      </c>
      <c r="CP67" s="150">
        <v>54.5</v>
      </c>
      <c r="CQ67" s="150">
        <v>54.02</v>
      </c>
      <c r="CR67" s="150">
        <v>29.4</v>
      </c>
      <c r="CS67" s="150">
        <v>29.36</v>
      </c>
      <c r="CT67" s="150">
        <v>31</v>
      </c>
      <c r="CU67" s="150">
        <v>55.32</v>
      </c>
      <c r="CV67" s="150">
        <v>36.844999999999999</v>
      </c>
      <c r="CW67" s="150">
        <v>67</v>
      </c>
      <c r="CX67" s="150">
        <v>46</v>
      </c>
      <c r="CY67" s="398">
        <v>38</v>
      </c>
      <c r="CZ67" s="398">
        <v>70.7</v>
      </c>
      <c r="DA67" s="398">
        <v>70.7</v>
      </c>
      <c r="DB67" s="150">
        <v>13.3</v>
      </c>
      <c r="DC67" s="150">
        <v>66.099999999999994</v>
      </c>
      <c r="DD67" s="150">
        <v>48.36</v>
      </c>
      <c r="DE67" s="150">
        <v>14.479999999999999</v>
      </c>
      <c r="DF67" s="150">
        <v>36</v>
      </c>
      <c r="DG67" s="150">
        <v>80.399999999999991</v>
      </c>
      <c r="DH67" s="150">
        <v>13.183333333333332</v>
      </c>
      <c r="DI67" s="150">
        <v>13</v>
      </c>
      <c r="DJ67" s="150">
        <v>45.690000000000005</v>
      </c>
      <c r="DK67" s="150">
        <v>70.099999999999994</v>
      </c>
      <c r="DL67" s="150">
        <v>25</v>
      </c>
      <c r="DM67" s="150">
        <v>80.099999999999994</v>
      </c>
      <c r="DN67" s="150">
        <v>14.725000000000001</v>
      </c>
      <c r="DO67" s="150"/>
      <c r="DP67" s="150"/>
      <c r="DQ67" s="150">
        <v>33.200000000000728</v>
      </c>
      <c r="DR67" s="150">
        <v>33</v>
      </c>
      <c r="DS67" s="150">
        <v>46.4</v>
      </c>
      <c r="DT67" s="150">
        <v>15.6</v>
      </c>
      <c r="DU67" s="150">
        <v>28.5</v>
      </c>
      <c r="DV67" s="150">
        <v>54.02</v>
      </c>
      <c r="DW67" s="150">
        <v>52.66</v>
      </c>
      <c r="DX67" s="150">
        <v>29</v>
      </c>
      <c r="DY67" s="150">
        <v>55</v>
      </c>
      <c r="DZ67" s="150">
        <v>73.010000000000005</v>
      </c>
      <c r="EA67" s="150">
        <v>73.800000000000011</v>
      </c>
      <c r="EB67" s="150">
        <v>84.3</v>
      </c>
      <c r="EC67" s="150">
        <v>35.400000000000006</v>
      </c>
      <c r="ED67" s="150">
        <v>68.999999999999986</v>
      </c>
      <c r="EE67" s="150">
        <v>88.179999999999993</v>
      </c>
      <c r="EF67" s="150">
        <v>29.2</v>
      </c>
      <c r="EG67" s="150">
        <v>83</v>
      </c>
      <c r="EH67" s="5">
        <f>AVERAGE(DD67:EG67)</f>
        <v>47.296726190476228</v>
      </c>
      <c r="EI67" s="50">
        <v>50</v>
      </c>
    </row>
    <row r="68" spans="1:163" ht="15.75" customHeight="1">
      <c r="A68" s="504"/>
      <c r="B68" s="51" t="s">
        <v>19</v>
      </c>
      <c r="C68" s="47">
        <v>4.4070256410256414</v>
      </c>
      <c r="D68" s="162">
        <v>99.67</v>
      </c>
      <c r="E68" s="162">
        <v>0</v>
      </c>
      <c r="F68" s="162">
        <v>3.9583333333333335</v>
      </c>
      <c r="G68" s="162">
        <v>10.17</v>
      </c>
      <c r="H68" s="162">
        <v>9.25</v>
      </c>
      <c r="I68" s="162">
        <v>15.125</v>
      </c>
      <c r="J68" s="150">
        <v>1.39</v>
      </c>
      <c r="K68" s="150">
        <v>168</v>
      </c>
      <c r="L68" s="150">
        <v>19.625</v>
      </c>
      <c r="M68" s="150">
        <v>3.25</v>
      </c>
      <c r="N68" s="150">
        <v>1.5</v>
      </c>
      <c r="O68" s="150">
        <v>9.625</v>
      </c>
      <c r="P68" s="150">
        <v>8.1666666666666661</v>
      </c>
      <c r="Q68" s="150">
        <v>0.5</v>
      </c>
      <c r="R68" s="150">
        <v>6.95</v>
      </c>
      <c r="S68" s="150">
        <v>3</v>
      </c>
      <c r="T68" s="150">
        <v>1.5</v>
      </c>
      <c r="U68" s="150">
        <v>14</v>
      </c>
      <c r="V68" s="150">
        <v>6.5566666666666675</v>
      </c>
      <c r="W68" s="150">
        <v>1</v>
      </c>
      <c r="X68" s="150">
        <v>5.75</v>
      </c>
      <c r="Y68" s="150">
        <v>1.75</v>
      </c>
      <c r="Z68" s="150">
        <v>20.58</v>
      </c>
      <c r="AA68" s="150">
        <v>4.5</v>
      </c>
      <c r="AB68" s="150">
        <v>6.25</v>
      </c>
      <c r="AC68" s="150">
        <v>0</v>
      </c>
      <c r="AD68" s="150">
        <v>7.5</v>
      </c>
      <c r="AE68" s="150">
        <v>10.414999999999999</v>
      </c>
      <c r="AF68" s="150">
        <v>1</v>
      </c>
      <c r="AG68" s="150">
        <v>120</v>
      </c>
      <c r="AH68" s="150">
        <v>0.5</v>
      </c>
      <c r="AI68" s="150">
        <v>0</v>
      </c>
      <c r="AJ68" s="150">
        <v>0.83499999999999996</v>
      </c>
      <c r="AK68" s="150">
        <v>10.833333333333334</v>
      </c>
      <c r="AL68" s="150">
        <v>2.875</v>
      </c>
      <c r="AM68" s="150">
        <v>0</v>
      </c>
      <c r="AN68" s="150">
        <v>5.625</v>
      </c>
      <c r="AO68" s="150">
        <v>4.67</v>
      </c>
      <c r="AP68" s="150">
        <v>1</v>
      </c>
      <c r="AQ68" s="150">
        <v>9</v>
      </c>
      <c r="AR68" s="150">
        <v>3.75</v>
      </c>
      <c r="AS68" s="150">
        <v>0</v>
      </c>
      <c r="AT68" s="150">
        <v>7.25</v>
      </c>
      <c r="AU68" s="150">
        <v>1</v>
      </c>
      <c r="AV68" s="150">
        <v>1</v>
      </c>
      <c r="AW68" s="150">
        <v>1.0999999999999999</v>
      </c>
      <c r="AX68" s="150">
        <v>1</v>
      </c>
      <c r="AY68" s="150">
        <v>0</v>
      </c>
      <c r="AZ68" s="150">
        <v>11.3</v>
      </c>
      <c r="BA68" s="150">
        <v>15.5</v>
      </c>
      <c r="BB68" s="150">
        <v>0</v>
      </c>
      <c r="BC68" s="150">
        <v>0</v>
      </c>
      <c r="BD68" s="150">
        <v>1.5</v>
      </c>
      <c r="BE68" s="150">
        <v>0</v>
      </c>
      <c r="BF68" s="150">
        <v>0</v>
      </c>
      <c r="BG68" s="150">
        <v>0.625</v>
      </c>
      <c r="BH68" s="150">
        <v>0.58499999999999996</v>
      </c>
      <c r="BI68" s="150">
        <v>11</v>
      </c>
      <c r="BJ68" s="150">
        <v>8.9166666666666661</v>
      </c>
      <c r="BK68" s="150">
        <v>0</v>
      </c>
      <c r="BL68" s="150">
        <v>0</v>
      </c>
      <c r="BM68" s="150">
        <v>41</v>
      </c>
      <c r="BN68" s="150">
        <v>4.8</v>
      </c>
      <c r="BO68" s="150">
        <v>0</v>
      </c>
      <c r="BP68" s="150">
        <v>12</v>
      </c>
      <c r="BQ68" s="150">
        <v>16.46</v>
      </c>
      <c r="BR68" s="150">
        <v>2.5</v>
      </c>
      <c r="BS68" s="150">
        <v>4.3433333333333328</v>
      </c>
      <c r="BT68" s="150">
        <v>4.3433333333333328</v>
      </c>
      <c r="BU68" s="150">
        <v>0.5</v>
      </c>
      <c r="BV68" s="150">
        <v>7</v>
      </c>
      <c r="BW68" s="150">
        <v>3</v>
      </c>
      <c r="BX68" s="150">
        <v>7</v>
      </c>
      <c r="BY68" s="150">
        <v>4.833333333333333</v>
      </c>
      <c r="BZ68" s="150">
        <v>1.5</v>
      </c>
      <c r="CA68" s="150">
        <v>1.5</v>
      </c>
      <c r="CB68" s="150">
        <v>3.3220000000000001</v>
      </c>
      <c r="CC68" s="150">
        <v>1.5</v>
      </c>
      <c r="CD68" s="150">
        <v>4.25</v>
      </c>
      <c r="CE68" s="150">
        <v>0.25</v>
      </c>
      <c r="CF68" s="150">
        <v>4</v>
      </c>
      <c r="CG68" s="150">
        <v>2.9166666666666665</v>
      </c>
      <c r="CH68" s="150">
        <v>4</v>
      </c>
      <c r="CI68" s="150">
        <v>9</v>
      </c>
      <c r="CJ68" s="150">
        <v>1</v>
      </c>
      <c r="CK68" s="150">
        <v>1</v>
      </c>
      <c r="CL68" s="150">
        <v>0</v>
      </c>
      <c r="CM68" s="150">
        <v>1.585</v>
      </c>
      <c r="CN68" s="150">
        <v>0</v>
      </c>
      <c r="CO68" s="150">
        <v>0</v>
      </c>
      <c r="CP68" s="150">
        <v>0</v>
      </c>
      <c r="CQ68" s="150">
        <v>0</v>
      </c>
      <c r="CR68" s="150">
        <v>3.75</v>
      </c>
      <c r="CS68" s="150">
        <v>0.33500000000000002</v>
      </c>
      <c r="CT68" s="150">
        <v>0.75</v>
      </c>
      <c r="CU68" s="150">
        <v>0</v>
      </c>
      <c r="CV68" s="150">
        <v>9</v>
      </c>
      <c r="CW68" s="150">
        <v>0</v>
      </c>
      <c r="CX68" s="150">
        <v>0</v>
      </c>
      <c r="CY68" s="398">
        <v>0.5</v>
      </c>
      <c r="CZ68" s="398">
        <v>13</v>
      </c>
      <c r="DA68" s="398">
        <v>13</v>
      </c>
      <c r="DB68" s="150">
        <v>4.5999999999999996</v>
      </c>
      <c r="DC68" s="150">
        <v>18</v>
      </c>
      <c r="DD68" s="150">
        <v>0</v>
      </c>
      <c r="DE68" s="150">
        <v>5.548</v>
      </c>
      <c r="DF68" s="150">
        <v>4.5</v>
      </c>
      <c r="DG68" s="150">
        <v>1</v>
      </c>
      <c r="DH68" s="150">
        <v>3.4583333333333335</v>
      </c>
      <c r="DI68" s="150">
        <v>1.284</v>
      </c>
      <c r="DJ68" s="150">
        <v>80</v>
      </c>
      <c r="DK68" s="150">
        <v>1</v>
      </c>
      <c r="DL68" s="150">
        <v>2.39</v>
      </c>
      <c r="DM68" s="150">
        <v>0</v>
      </c>
      <c r="DN68" s="150">
        <v>11.95</v>
      </c>
      <c r="DO68" s="150"/>
      <c r="DP68" s="150"/>
      <c r="DQ68" s="150">
        <v>84</v>
      </c>
      <c r="DR68" s="150">
        <v>87</v>
      </c>
      <c r="DS68" s="150">
        <v>8</v>
      </c>
      <c r="DT68" s="150">
        <v>5.8659999999999997</v>
      </c>
      <c r="DU68" s="150">
        <v>9</v>
      </c>
      <c r="DV68" s="150">
        <v>6.17</v>
      </c>
      <c r="DW68" s="150">
        <v>43.17</v>
      </c>
      <c r="DX68" s="150">
        <v>10.085000000000001</v>
      </c>
      <c r="DY68" s="150">
        <v>4</v>
      </c>
      <c r="DZ68" s="150">
        <v>0</v>
      </c>
      <c r="EA68" s="150">
        <v>1</v>
      </c>
      <c r="EB68" s="150">
        <v>0</v>
      </c>
      <c r="EC68" s="150">
        <v>0.5</v>
      </c>
      <c r="ED68" s="150">
        <v>1</v>
      </c>
      <c r="EE68" s="150">
        <v>15</v>
      </c>
      <c r="EF68" s="150">
        <v>17.75</v>
      </c>
      <c r="EG68" s="150">
        <v>0</v>
      </c>
      <c r="EH68" s="5">
        <f>AVERAGE(DD68:EG68)</f>
        <v>14.416833333333333</v>
      </c>
      <c r="EI68" s="50">
        <v>5</v>
      </c>
    </row>
    <row r="69" spans="1:163" customFormat="1" ht="15.75" customHeight="1">
      <c r="A69" s="14"/>
      <c r="B69" s="13"/>
      <c r="EI69" s="13"/>
      <c r="FG69" t="s">
        <v>80</v>
      </c>
    </row>
    <row r="70" spans="1:163" ht="15.75" customHeight="1">
      <c r="A70" s="499" t="s">
        <v>52</v>
      </c>
      <c r="B70" s="53" t="s">
        <v>250</v>
      </c>
      <c r="C70" s="12"/>
      <c r="D70" s="12">
        <v>0</v>
      </c>
      <c r="E70" s="12">
        <v>13</v>
      </c>
      <c r="F70" s="12">
        <v>0</v>
      </c>
      <c r="G70" s="12">
        <v>10.17</v>
      </c>
      <c r="H70" s="12">
        <v>0</v>
      </c>
      <c r="I70" s="12">
        <v>8</v>
      </c>
      <c r="J70" s="12">
        <v>0</v>
      </c>
      <c r="K70" s="12">
        <v>0</v>
      </c>
      <c r="L70" s="12">
        <v>0</v>
      </c>
      <c r="M70" s="12">
        <v>0</v>
      </c>
      <c r="N70" s="12">
        <v>0</v>
      </c>
      <c r="O70" s="12">
        <v>0</v>
      </c>
      <c r="P70" s="12">
        <v>0</v>
      </c>
      <c r="Q70" s="12">
        <v>11</v>
      </c>
      <c r="R70" s="12">
        <v>10.5</v>
      </c>
      <c r="S70" s="208">
        <v>0</v>
      </c>
      <c r="T70" s="12">
        <v>7.67</v>
      </c>
      <c r="U70" s="94">
        <v>10.5</v>
      </c>
      <c r="V70" s="94">
        <v>0</v>
      </c>
      <c r="W70" s="94">
        <v>0</v>
      </c>
      <c r="X70" s="94">
        <v>0</v>
      </c>
      <c r="Y70" s="94">
        <v>0</v>
      </c>
      <c r="Z70" s="94">
        <v>0</v>
      </c>
      <c r="AA70" s="94">
        <v>0</v>
      </c>
      <c r="AB70" s="94">
        <v>0</v>
      </c>
      <c r="AC70" s="94">
        <v>0</v>
      </c>
      <c r="AD70" s="94">
        <v>0</v>
      </c>
      <c r="AE70" s="94">
        <v>0</v>
      </c>
      <c r="AF70" s="94">
        <v>17</v>
      </c>
      <c r="AG70" s="94">
        <v>17</v>
      </c>
      <c r="AH70" s="94">
        <v>0</v>
      </c>
      <c r="AI70" s="94">
        <v>13.5</v>
      </c>
      <c r="AJ70" s="94">
        <v>0</v>
      </c>
      <c r="AK70" s="94">
        <v>11</v>
      </c>
      <c r="AL70" s="94">
        <v>0</v>
      </c>
      <c r="AM70" s="94">
        <v>0</v>
      </c>
      <c r="AN70" s="94">
        <v>10.5</v>
      </c>
      <c r="AO70" s="94">
        <v>0</v>
      </c>
      <c r="AP70" s="94">
        <v>0</v>
      </c>
      <c r="AQ70" s="94">
        <v>13</v>
      </c>
      <c r="AR70" s="94">
        <v>0</v>
      </c>
      <c r="AS70" s="94">
        <v>14</v>
      </c>
      <c r="AT70" s="94">
        <v>9.5</v>
      </c>
      <c r="AU70" s="94">
        <v>0</v>
      </c>
      <c r="AV70" s="94">
        <v>0</v>
      </c>
      <c r="AW70" s="94">
        <v>12</v>
      </c>
      <c r="AX70" s="94">
        <v>0</v>
      </c>
      <c r="AY70" s="94">
        <v>14.5</v>
      </c>
      <c r="AZ70" s="94">
        <v>10.5</v>
      </c>
      <c r="BA70" s="94">
        <v>0</v>
      </c>
      <c r="BB70" s="94">
        <v>16</v>
      </c>
      <c r="BC70" s="94">
        <v>0</v>
      </c>
      <c r="BD70" s="94">
        <v>13.5</v>
      </c>
      <c r="BE70" s="94">
        <v>0</v>
      </c>
      <c r="BF70" s="94">
        <v>0</v>
      </c>
      <c r="BG70" s="94">
        <v>12</v>
      </c>
      <c r="BH70" s="94">
        <v>7</v>
      </c>
      <c r="BI70" s="94">
        <v>0</v>
      </c>
      <c r="BJ70" s="94">
        <v>10</v>
      </c>
      <c r="BK70" s="94">
        <v>0</v>
      </c>
      <c r="BL70" s="94">
        <v>13</v>
      </c>
      <c r="BM70" s="94">
        <v>0</v>
      </c>
      <c r="BN70" s="94">
        <v>0</v>
      </c>
      <c r="BO70" s="94">
        <v>15.6</v>
      </c>
      <c r="BP70" s="94">
        <v>0</v>
      </c>
      <c r="BQ70" s="94">
        <v>0</v>
      </c>
      <c r="BR70" s="94">
        <v>0</v>
      </c>
      <c r="BS70" s="94">
        <v>12</v>
      </c>
      <c r="BT70" s="94">
        <v>12</v>
      </c>
      <c r="BU70" s="94">
        <v>0</v>
      </c>
      <c r="BV70" s="94">
        <v>8</v>
      </c>
      <c r="BW70" s="94">
        <v>0</v>
      </c>
      <c r="BX70" s="94">
        <v>11</v>
      </c>
      <c r="BY70" s="94">
        <v>0</v>
      </c>
      <c r="BZ70" s="94">
        <v>16</v>
      </c>
      <c r="CA70" s="94">
        <v>12</v>
      </c>
      <c r="CB70" s="94">
        <v>12</v>
      </c>
      <c r="CC70" s="94">
        <v>10</v>
      </c>
      <c r="CD70" s="94">
        <v>0</v>
      </c>
      <c r="CE70" s="94">
        <v>12</v>
      </c>
      <c r="CF70" s="94">
        <v>0</v>
      </c>
      <c r="CG70" s="94">
        <v>0</v>
      </c>
      <c r="CH70" s="94">
        <v>14</v>
      </c>
      <c r="CI70" s="94">
        <v>0</v>
      </c>
      <c r="CJ70" s="94">
        <v>16</v>
      </c>
      <c r="CK70" s="94">
        <v>10</v>
      </c>
      <c r="CL70" s="94">
        <v>0</v>
      </c>
      <c r="CM70" s="94">
        <v>11</v>
      </c>
      <c r="CN70" s="94">
        <v>7</v>
      </c>
      <c r="CO70" s="94">
        <v>0</v>
      </c>
      <c r="CP70" s="94">
        <v>11.5</v>
      </c>
      <c r="CQ70" s="94">
        <v>0</v>
      </c>
      <c r="CR70" s="94">
        <v>15</v>
      </c>
      <c r="CS70" s="94">
        <v>0</v>
      </c>
      <c r="CT70" s="94">
        <v>12</v>
      </c>
      <c r="CU70" s="94">
        <v>0</v>
      </c>
      <c r="CV70" s="94">
        <v>42</v>
      </c>
      <c r="CW70" s="94">
        <v>0</v>
      </c>
      <c r="CX70" s="94">
        <v>24</v>
      </c>
      <c r="CY70" s="94">
        <v>0</v>
      </c>
      <c r="CZ70" s="94">
        <v>18</v>
      </c>
      <c r="DA70" s="94">
        <v>18</v>
      </c>
      <c r="DB70" s="94">
        <v>0</v>
      </c>
      <c r="DC70" s="94"/>
      <c r="DD70" s="94">
        <v>18</v>
      </c>
      <c r="DE70" s="94">
        <v>0</v>
      </c>
      <c r="DF70" s="94">
        <v>0</v>
      </c>
      <c r="DG70" s="94">
        <v>24</v>
      </c>
      <c r="DH70" s="94">
        <v>0</v>
      </c>
      <c r="DI70" s="94">
        <v>10.5</v>
      </c>
      <c r="DJ70" s="94">
        <v>0</v>
      </c>
      <c r="DK70" s="94">
        <v>0</v>
      </c>
      <c r="DL70" s="94">
        <v>0</v>
      </c>
      <c r="DM70" s="94">
        <v>16</v>
      </c>
      <c r="DN70" s="94">
        <v>0</v>
      </c>
      <c r="DO70" s="94"/>
      <c r="DP70" s="94"/>
      <c r="DQ70" s="94">
        <v>0</v>
      </c>
      <c r="DR70" s="94">
        <v>0</v>
      </c>
      <c r="DS70" s="94">
        <v>0</v>
      </c>
      <c r="DT70" s="94">
        <v>11</v>
      </c>
      <c r="DU70" s="94">
        <v>0</v>
      </c>
      <c r="DV70" s="94">
        <v>15</v>
      </c>
      <c r="DW70" s="94">
        <v>0</v>
      </c>
      <c r="DX70" s="94">
        <v>15</v>
      </c>
      <c r="DY70" s="94">
        <v>9</v>
      </c>
      <c r="DZ70" s="94">
        <v>0</v>
      </c>
      <c r="EA70" s="94">
        <v>12</v>
      </c>
      <c r="EB70" s="94">
        <v>0</v>
      </c>
      <c r="EC70" s="94">
        <v>12.5</v>
      </c>
      <c r="ED70" s="94">
        <v>13</v>
      </c>
      <c r="EE70" s="94">
        <v>0</v>
      </c>
      <c r="EF70" s="94">
        <v>10</v>
      </c>
      <c r="EG70" s="94">
        <v>0</v>
      </c>
      <c r="EH70" s="94"/>
      <c r="EI70" s="12"/>
    </row>
    <row r="71" spans="1:163" ht="15.75" customHeight="1">
      <c r="A71" s="500"/>
      <c r="B71" s="53" t="s">
        <v>251</v>
      </c>
      <c r="C71" s="12"/>
      <c r="D71" s="12">
        <v>0</v>
      </c>
      <c r="E71" s="12">
        <v>0</v>
      </c>
      <c r="F71" s="12">
        <v>0</v>
      </c>
      <c r="G71" s="12">
        <v>0</v>
      </c>
      <c r="H71" s="12">
        <v>11</v>
      </c>
      <c r="I71" s="12">
        <v>0</v>
      </c>
      <c r="J71" s="12">
        <v>11</v>
      </c>
      <c r="K71" s="12">
        <v>0</v>
      </c>
      <c r="L71" s="12">
        <v>1.33</v>
      </c>
      <c r="M71" s="12">
        <v>0</v>
      </c>
      <c r="N71" s="12">
        <v>0</v>
      </c>
      <c r="O71" s="12">
        <v>0</v>
      </c>
      <c r="P71" s="12">
        <v>0</v>
      </c>
      <c r="Q71" s="12">
        <v>0</v>
      </c>
      <c r="R71" s="12">
        <v>0</v>
      </c>
      <c r="S71" s="208">
        <v>0</v>
      </c>
      <c r="T71" s="12">
        <v>0</v>
      </c>
      <c r="U71" s="94">
        <v>0</v>
      </c>
      <c r="V71" s="94">
        <v>0</v>
      </c>
      <c r="W71" s="94">
        <v>1</v>
      </c>
      <c r="X71" s="94">
        <v>0.5</v>
      </c>
      <c r="Y71" s="94">
        <v>0</v>
      </c>
      <c r="Z71" s="94">
        <v>28</v>
      </c>
      <c r="AA71" s="94">
        <v>0</v>
      </c>
      <c r="AB71" s="94">
        <v>0</v>
      </c>
      <c r="AC71" s="94">
        <v>16.5</v>
      </c>
      <c r="AD71" s="94">
        <v>0</v>
      </c>
      <c r="AE71" s="94">
        <v>0</v>
      </c>
      <c r="AF71" s="94">
        <v>72</v>
      </c>
      <c r="AG71" s="94">
        <v>18</v>
      </c>
      <c r="AH71" s="94">
        <v>0</v>
      </c>
      <c r="AI71" s="94">
        <v>1</v>
      </c>
      <c r="AJ71" s="94">
        <v>0</v>
      </c>
      <c r="AK71" s="94">
        <v>0</v>
      </c>
      <c r="AL71" s="94">
        <v>0</v>
      </c>
      <c r="AM71" s="94">
        <v>3</v>
      </c>
      <c r="AN71" s="94">
        <v>2</v>
      </c>
      <c r="AO71" s="94">
        <v>0</v>
      </c>
      <c r="AP71" s="94">
        <v>0</v>
      </c>
      <c r="AQ71" s="94">
        <v>3</v>
      </c>
      <c r="AR71" s="94">
        <v>6.75</v>
      </c>
      <c r="AS71" s="94">
        <v>2</v>
      </c>
      <c r="AT71" s="94">
        <v>0.5</v>
      </c>
      <c r="AU71" s="94">
        <v>0</v>
      </c>
      <c r="AV71" s="94">
        <v>0</v>
      </c>
      <c r="AW71" s="94">
        <v>16.63</v>
      </c>
      <c r="AX71" s="94">
        <v>0</v>
      </c>
      <c r="AY71" s="94">
        <v>1.67</v>
      </c>
      <c r="AZ71" s="94">
        <v>0</v>
      </c>
      <c r="BA71" s="94">
        <v>0</v>
      </c>
      <c r="BB71" s="94">
        <v>0</v>
      </c>
      <c r="BC71" s="94">
        <v>0</v>
      </c>
      <c r="BD71" s="94">
        <v>0</v>
      </c>
      <c r="BE71" s="94">
        <v>4</v>
      </c>
      <c r="BF71" s="94">
        <v>0</v>
      </c>
      <c r="BG71" s="94">
        <v>4</v>
      </c>
      <c r="BH71" s="94">
        <v>0</v>
      </c>
      <c r="BI71" s="94">
        <v>0</v>
      </c>
      <c r="BJ71" s="94">
        <v>6.83</v>
      </c>
      <c r="BK71" s="94">
        <v>0.5</v>
      </c>
      <c r="BL71" s="94">
        <v>3</v>
      </c>
      <c r="BM71" s="94">
        <v>0</v>
      </c>
      <c r="BN71" s="94">
        <v>40</v>
      </c>
      <c r="BO71" s="94">
        <v>13.1</v>
      </c>
      <c r="BP71" s="94">
        <v>0</v>
      </c>
      <c r="BQ71" s="94">
        <v>8</v>
      </c>
      <c r="BR71" s="94">
        <v>0</v>
      </c>
      <c r="BS71" s="94">
        <v>3</v>
      </c>
      <c r="BT71" s="94">
        <v>3</v>
      </c>
      <c r="BU71" s="94">
        <v>0</v>
      </c>
      <c r="BV71" s="94">
        <v>0</v>
      </c>
      <c r="BW71" s="94">
        <v>0</v>
      </c>
      <c r="BX71" s="94">
        <v>0</v>
      </c>
      <c r="BY71" s="94">
        <v>0</v>
      </c>
      <c r="BZ71" s="94">
        <v>0</v>
      </c>
      <c r="CA71" s="94">
        <v>0</v>
      </c>
      <c r="CB71" s="94">
        <v>3</v>
      </c>
      <c r="CC71" s="94">
        <v>0</v>
      </c>
      <c r="CD71" s="94">
        <v>0</v>
      </c>
      <c r="CE71" s="94">
        <v>2</v>
      </c>
      <c r="CF71" s="94">
        <v>0</v>
      </c>
      <c r="CG71" s="94">
        <v>0</v>
      </c>
      <c r="CH71" s="94">
        <v>0</v>
      </c>
      <c r="CI71" s="94">
        <v>0</v>
      </c>
      <c r="CJ71" s="94">
        <v>0</v>
      </c>
      <c r="CK71" s="94">
        <v>0</v>
      </c>
      <c r="CL71" s="94">
        <v>0</v>
      </c>
      <c r="CM71" s="94">
        <v>0</v>
      </c>
      <c r="CN71" s="94">
        <v>1</v>
      </c>
      <c r="CO71" s="94">
        <v>0</v>
      </c>
      <c r="CP71" s="94">
        <v>0</v>
      </c>
      <c r="CQ71" s="94">
        <v>0</v>
      </c>
      <c r="CR71" s="94">
        <v>0</v>
      </c>
      <c r="CS71" s="94">
        <v>0</v>
      </c>
      <c r="CT71" s="94">
        <v>6.5</v>
      </c>
      <c r="CU71" s="94">
        <v>0</v>
      </c>
      <c r="CV71" s="94">
        <v>0</v>
      </c>
      <c r="CW71" s="94">
        <v>0</v>
      </c>
      <c r="CX71" s="94">
        <v>0</v>
      </c>
      <c r="CY71" s="94">
        <v>0</v>
      </c>
      <c r="CZ71" s="94">
        <v>24</v>
      </c>
      <c r="DA71" s="94">
        <v>24</v>
      </c>
      <c r="DB71" s="94">
        <v>0</v>
      </c>
      <c r="DC71" s="94"/>
      <c r="DD71" s="94">
        <v>0</v>
      </c>
      <c r="DE71" s="94">
        <v>0</v>
      </c>
      <c r="DF71" s="94">
        <v>0</v>
      </c>
      <c r="DG71" s="94">
        <v>0</v>
      </c>
      <c r="DH71" s="94">
        <v>0</v>
      </c>
      <c r="DI71" s="94">
        <v>0</v>
      </c>
      <c r="DJ71" s="94">
        <v>0</v>
      </c>
      <c r="DK71" s="94">
        <v>0</v>
      </c>
      <c r="DL71" s="94">
        <v>0</v>
      </c>
      <c r="DM71" s="94">
        <v>0</v>
      </c>
      <c r="DN71" s="94">
        <v>0</v>
      </c>
      <c r="DO71" s="94"/>
      <c r="DP71" s="94"/>
      <c r="DQ71" s="94">
        <v>0</v>
      </c>
      <c r="DR71" s="94">
        <v>0</v>
      </c>
      <c r="DS71" s="94">
        <v>0</v>
      </c>
      <c r="DT71" s="94">
        <v>0</v>
      </c>
      <c r="DU71" s="94">
        <v>0</v>
      </c>
      <c r="DV71" s="94">
        <v>0</v>
      </c>
      <c r="DW71" s="94">
        <v>0</v>
      </c>
      <c r="DX71" s="94">
        <v>0</v>
      </c>
      <c r="DY71" s="94">
        <v>0</v>
      </c>
      <c r="DZ71" s="94">
        <v>0</v>
      </c>
      <c r="EA71" s="94">
        <v>0</v>
      </c>
      <c r="EB71" s="94">
        <v>0</v>
      </c>
      <c r="EC71" s="94">
        <v>0</v>
      </c>
      <c r="ED71" s="94">
        <v>0</v>
      </c>
      <c r="EE71" s="94">
        <v>0</v>
      </c>
      <c r="EF71" s="94">
        <v>8</v>
      </c>
      <c r="EG71" s="94">
        <v>0</v>
      </c>
      <c r="EH71" s="94"/>
      <c r="EI71" s="12"/>
    </row>
    <row r="72" spans="1:163" ht="15.75" customHeight="1">
      <c r="A72" s="500"/>
      <c r="B72" s="53" t="s">
        <v>252</v>
      </c>
      <c r="C72" s="12"/>
      <c r="D72" s="12">
        <v>99.67</v>
      </c>
      <c r="E72" s="12">
        <v>0</v>
      </c>
      <c r="F72" s="12">
        <v>23.75</v>
      </c>
      <c r="G72" s="12">
        <v>0</v>
      </c>
      <c r="H72" s="12">
        <v>18.5</v>
      </c>
      <c r="I72" s="12">
        <v>60.5</v>
      </c>
      <c r="J72" s="12">
        <v>4.2</v>
      </c>
      <c r="K72" s="12">
        <v>168</v>
      </c>
      <c r="L72" s="12">
        <v>39.25</v>
      </c>
      <c r="M72" s="12">
        <v>3.25</v>
      </c>
      <c r="N72" s="12">
        <v>1.5</v>
      </c>
      <c r="O72" s="12">
        <v>38.5</v>
      </c>
      <c r="P72" s="12">
        <v>24.5</v>
      </c>
      <c r="Q72" s="12">
        <v>1</v>
      </c>
      <c r="R72" s="12">
        <v>34.75</v>
      </c>
      <c r="S72" s="208">
        <v>6</v>
      </c>
      <c r="T72" s="12">
        <v>3</v>
      </c>
      <c r="U72" s="94">
        <v>14</v>
      </c>
      <c r="V72" s="94">
        <v>19.670000000000002</v>
      </c>
      <c r="W72" s="94">
        <v>9</v>
      </c>
      <c r="X72" s="94">
        <v>11.5</v>
      </c>
      <c r="Y72">
        <v>3.5</v>
      </c>
      <c r="Z72">
        <v>41.16</v>
      </c>
      <c r="AA72">
        <v>4.5</v>
      </c>
      <c r="AB72">
        <v>12.5</v>
      </c>
      <c r="AC72">
        <v>0</v>
      </c>
      <c r="AD72">
        <v>7.5</v>
      </c>
      <c r="AE72">
        <v>20.83</v>
      </c>
      <c r="AF72">
        <v>1</v>
      </c>
      <c r="AG72">
        <v>120</v>
      </c>
      <c r="AH72">
        <v>0.5</v>
      </c>
      <c r="AI72">
        <v>0</v>
      </c>
      <c r="AJ72">
        <v>1.67</v>
      </c>
      <c r="AK72">
        <v>32.5</v>
      </c>
      <c r="AL72">
        <v>5.75</v>
      </c>
      <c r="AM72">
        <v>0</v>
      </c>
      <c r="AN72">
        <v>22.5</v>
      </c>
      <c r="AO72">
        <v>4.67</v>
      </c>
      <c r="AP72">
        <v>1</v>
      </c>
      <c r="AQ72">
        <v>9</v>
      </c>
      <c r="AR72">
        <v>7.5</v>
      </c>
      <c r="AS72">
        <v>0</v>
      </c>
      <c r="AT72">
        <v>14.5</v>
      </c>
      <c r="AU72">
        <v>1</v>
      </c>
      <c r="AV72">
        <v>1</v>
      </c>
      <c r="AW72">
        <v>3.3</v>
      </c>
      <c r="AX72">
        <v>1</v>
      </c>
      <c r="AY72">
        <v>0</v>
      </c>
      <c r="AZ72">
        <v>11.3</v>
      </c>
      <c r="BA72">
        <v>15.5</v>
      </c>
      <c r="BB72">
        <v>0</v>
      </c>
      <c r="BC72">
        <v>0</v>
      </c>
      <c r="BD72">
        <v>1.5</v>
      </c>
      <c r="BE72">
        <v>0</v>
      </c>
      <c r="BF72">
        <v>0</v>
      </c>
      <c r="BG72">
        <v>1.25</v>
      </c>
      <c r="BH72">
        <v>1.17</v>
      </c>
      <c r="BI72">
        <v>11</v>
      </c>
      <c r="BJ72">
        <v>26.75</v>
      </c>
      <c r="BK72">
        <v>0</v>
      </c>
      <c r="BL72">
        <v>0</v>
      </c>
      <c r="BM72">
        <v>41</v>
      </c>
      <c r="BN72">
        <v>14.4</v>
      </c>
      <c r="BO72">
        <v>0</v>
      </c>
      <c r="BP72">
        <v>24</v>
      </c>
      <c r="BQ72">
        <v>32.92</v>
      </c>
      <c r="BR72">
        <v>5</v>
      </c>
      <c r="BS72">
        <v>13.03</v>
      </c>
      <c r="BT72">
        <v>13.03</v>
      </c>
      <c r="BU72">
        <v>0.5</v>
      </c>
      <c r="BV72">
        <v>7</v>
      </c>
      <c r="BW72">
        <v>3</v>
      </c>
      <c r="BX72">
        <v>14</v>
      </c>
      <c r="BY72">
        <v>14.5</v>
      </c>
      <c r="BZ72">
        <v>3</v>
      </c>
      <c r="CA72">
        <v>3</v>
      </c>
      <c r="CB72">
        <v>16.61</v>
      </c>
      <c r="CC72">
        <v>1.5</v>
      </c>
      <c r="CD72">
        <v>8.5</v>
      </c>
      <c r="CE72">
        <v>0.5</v>
      </c>
      <c r="CF72">
        <v>16</v>
      </c>
      <c r="CG72">
        <v>8.75</v>
      </c>
      <c r="CH72">
        <v>8</v>
      </c>
      <c r="CI72">
        <v>9</v>
      </c>
      <c r="CJ72">
        <v>2</v>
      </c>
      <c r="CK72">
        <v>2</v>
      </c>
      <c r="CL72">
        <v>0</v>
      </c>
      <c r="CM72">
        <v>3.17</v>
      </c>
      <c r="CN72">
        <v>0</v>
      </c>
      <c r="CO72">
        <v>0</v>
      </c>
      <c r="CP72">
        <v>0</v>
      </c>
      <c r="CQ72">
        <v>0</v>
      </c>
      <c r="CR72">
        <v>7.5</v>
      </c>
      <c r="CS72">
        <v>0.67</v>
      </c>
      <c r="CT72">
        <v>1.5</v>
      </c>
      <c r="CU72">
        <v>0</v>
      </c>
      <c r="CV72">
        <v>18</v>
      </c>
      <c r="CW72">
        <v>0</v>
      </c>
      <c r="CX72">
        <v>0</v>
      </c>
      <c r="CY72">
        <v>1</v>
      </c>
      <c r="CZ72">
        <v>13</v>
      </c>
      <c r="DA72">
        <v>13</v>
      </c>
      <c r="DB72">
        <v>23</v>
      </c>
      <c r="DC72"/>
      <c r="DD72">
        <v>0</v>
      </c>
      <c r="DE72">
        <v>27.740000000000002</v>
      </c>
      <c r="DF72">
        <v>9</v>
      </c>
      <c r="DG72">
        <v>1</v>
      </c>
      <c r="DH72">
        <v>20.75</v>
      </c>
      <c r="DI72">
        <v>6.42</v>
      </c>
      <c r="DJ72">
        <v>80</v>
      </c>
      <c r="DK72">
        <v>1</v>
      </c>
      <c r="DL72">
        <v>7.17</v>
      </c>
      <c r="DM72">
        <v>0</v>
      </c>
      <c r="DN72">
        <v>47.8</v>
      </c>
      <c r="DO72"/>
      <c r="DP72"/>
      <c r="DQ72">
        <v>84</v>
      </c>
      <c r="DR72">
        <v>87</v>
      </c>
      <c r="DS72">
        <v>8</v>
      </c>
      <c r="DT72">
        <v>29.33</v>
      </c>
      <c r="DU72">
        <v>18</v>
      </c>
      <c r="DV72">
        <v>6.17</v>
      </c>
      <c r="DW72">
        <v>43.17</v>
      </c>
      <c r="DX72">
        <v>20.170000000000002</v>
      </c>
      <c r="DY72">
        <v>4</v>
      </c>
      <c r="DZ72">
        <v>0</v>
      </c>
      <c r="EA72">
        <v>1</v>
      </c>
      <c r="EB72">
        <v>0</v>
      </c>
      <c r="EC72">
        <v>1</v>
      </c>
      <c r="ED72">
        <v>1</v>
      </c>
      <c r="EE72">
        <v>15</v>
      </c>
      <c r="EF72">
        <v>35.5</v>
      </c>
      <c r="EG72">
        <v>0</v>
      </c>
      <c r="EH72"/>
      <c r="EI72" s="12"/>
    </row>
    <row r="73" spans="1:163" ht="15.75" customHeight="1">
      <c r="A73" s="500"/>
      <c r="B73" s="53" t="s">
        <v>222</v>
      </c>
      <c r="C73" s="12"/>
      <c r="D73" s="12">
        <v>168</v>
      </c>
      <c r="E73" s="12">
        <v>168</v>
      </c>
      <c r="F73" s="12">
        <v>168</v>
      </c>
      <c r="G73" s="12">
        <v>168</v>
      </c>
      <c r="H73" s="12">
        <v>168</v>
      </c>
      <c r="I73" s="12">
        <v>168</v>
      </c>
      <c r="J73" s="12">
        <v>168</v>
      </c>
      <c r="K73" s="12">
        <v>168</v>
      </c>
      <c r="L73" s="12">
        <v>168</v>
      </c>
      <c r="M73" s="12">
        <v>168</v>
      </c>
      <c r="N73" s="12">
        <v>168</v>
      </c>
      <c r="O73" s="12">
        <v>168</v>
      </c>
      <c r="P73" s="12">
        <v>168</v>
      </c>
      <c r="Q73" s="12">
        <v>168</v>
      </c>
      <c r="R73" s="12">
        <v>168</v>
      </c>
      <c r="S73" s="208">
        <v>168</v>
      </c>
      <c r="T73" s="12">
        <v>168</v>
      </c>
      <c r="U73" s="12">
        <v>144</v>
      </c>
      <c r="V73" s="12">
        <v>168</v>
      </c>
      <c r="W73" s="12">
        <v>168</v>
      </c>
      <c r="X73" s="12">
        <v>168</v>
      </c>
      <c r="Y73" s="12">
        <v>168</v>
      </c>
      <c r="Z73" s="12">
        <v>168</v>
      </c>
      <c r="AA73" s="12">
        <v>168</v>
      </c>
      <c r="AB73" s="12">
        <v>168</v>
      </c>
      <c r="AC73" s="12">
        <v>168</v>
      </c>
      <c r="AD73" s="12">
        <v>168</v>
      </c>
      <c r="AE73" s="12">
        <v>168</v>
      </c>
      <c r="AF73" s="12">
        <v>168</v>
      </c>
      <c r="AG73" s="12">
        <v>168</v>
      </c>
      <c r="AH73" s="12">
        <v>168</v>
      </c>
      <c r="AI73" s="12">
        <v>168</v>
      </c>
      <c r="AJ73" s="12">
        <v>168</v>
      </c>
      <c r="AK73" s="12">
        <v>168</v>
      </c>
      <c r="AL73" s="12">
        <v>168</v>
      </c>
      <c r="AM73" s="12">
        <v>168</v>
      </c>
      <c r="AN73" s="12">
        <v>168</v>
      </c>
      <c r="AO73" s="12">
        <v>168</v>
      </c>
      <c r="AP73" s="12">
        <v>168</v>
      </c>
      <c r="AQ73" s="12">
        <v>168</v>
      </c>
      <c r="AR73" s="12">
        <v>168</v>
      </c>
      <c r="AS73" s="12">
        <v>168</v>
      </c>
      <c r="AT73" s="12">
        <v>168</v>
      </c>
      <c r="AU73" s="12">
        <v>168</v>
      </c>
      <c r="AV73" s="12">
        <v>168</v>
      </c>
      <c r="AW73" s="12">
        <v>168</v>
      </c>
      <c r="AX73" s="12">
        <v>168</v>
      </c>
      <c r="AY73" s="12">
        <v>168</v>
      </c>
      <c r="AZ73" s="12">
        <v>168</v>
      </c>
      <c r="BA73" s="12">
        <v>168</v>
      </c>
      <c r="BB73" s="12">
        <v>168</v>
      </c>
      <c r="BC73" s="12">
        <v>168</v>
      </c>
      <c r="BD73" s="12">
        <v>168</v>
      </c>
      <c r="BE73" s="12">
        <v>168</v>
      </c>
      <c r="BF73" s="12">
        <v>168</v>
      </c>
      <c r="BG73" s="12">
        <v>168</v>
      </c>
      <c r="BH73" s="12">
        <v>168</v>
      </c>
      <c r="BI73" s="12">
        <v>168</v>
      </c>
      <c r="BJ73" s="12">
        <v>168</v>
      </c>
      <c r="BK73" s="12">
        <v>168</v>
      </c>
      <c r="BL73" s="12">
        <v>168</v>
      </c>
      <c r="BM73" s="12">
        <v>168</v>
      </c>
      <c r="BN73" s="12">
        <v>168</v>
      </c>
      <c r="BO73" s="12">
        <v>168</v>
      </c>
      <c r="BP73" s="12">
        <v>168</v>
      </c>
      <c r="BQ73" s="12">
        <v>168</v>
      </c>
      <c r="BR73" s="12">
        <v>168</v>
      </c>
      <c r="BS73" s="12">
        <v>168</v>
      </c>
      <c r="BT73" s="12">
        <v>168</v>
      </c>
      <c r="BU73" s="12">
        <v>168</v>
      </c>
      <c r="BV73" s="12">
        <v>168</v>
      </c>
      <c r="BW73" s="12">
        <v>168</v>
      </c>
      <c r="BX73" s="12">
        <v>168</v>
      </c>
      <c r="BY73" s="12">
        <v>168</v>
      </c>
      <c r="BZ73" s="12">
        <v>168</v>
      </c>
      <c r="CA73" s="12">
        <v>144</v>
      </c>
      <c r="CB73" s="12">
        <v>168</v>
      </c>
      <c r="CC73" s="12">
        <v>168</v>
      </c>
      <c r="CD73" s="12">
        <v>168</v>
      </c>
      <c r="CE73" s="12">
        <v>168</v>
      </c>
      <c r="CF73" s="12">
        <v>168</v>
      </c>
      <c r="CG73" s="12">
        <v>168</v>
      </c>
      <c r="CH73" s="12">
        <v>168</v>
      </c>
      <c r="CI73" s="12">
        <v>168</v>
      </c>
      <c r="CJ73" s="12">
        <v>168</v>
      </c>
      <c r="CK73" s="12">
        <v>168</v>
      </c>
      <c r="CL73" s="12">
        <v>168</v>
      </c>
      <c r="CM73" s="12">
        <v>168</v>
      </c>
      <c r="CN73" s="12">
        <v>168</v>
      </c>
      <c r="CO73" s="12">
        <v>168</v>
      </c>
      <c r="CP73" s="12">
        <v>168</v>
      </c>
      <c r="CQ73" s="12">
        <v>168</v>
      </c>
      <c r="CR73" s="12">
        <v>168</v>
      </c>
      <c r="CS73" s="12">
        <v>168</v>
      </c>
      <c r="CT73" s="12">
        <v>168</v>
      </c>
      <c r="CU73" s="12">
        <v>168</v>
      </c>
      <c r="CV73" s="12">
        <v>168</v>
      </c>
      <c r="CW73" s="12">
        <v>168</v>
      </c>
      <c r="CX73" s="12">
        <v>168</v>
      </c>
      <c r="CY73" s="216">
        <v>168</v>
      </c>
      <c r="CZ73" s="216">
        <v>168</v>
      </c>
      <c r="DA73" s="216">
        <v>168</v>
      </c>
      <c r="DB73" s="12">
        <v>168</v>
      </c>
      <c r="DC73" s="12">
        <v>168</v>
      </c>
      <c r="DD73" s="12">
        <v>144</v>
      </c>
      <c r="DE73" s="12">
        <v>168</v>
      </c>
      <c r="DF73" s="12">
        <v>168</v>
      </c>
      <c r="DG73" s="12">
        <v>168</v>
      </c>
      <c r="DH73" s="12">
        <v>168</v>
      </c>
      <c r="DI73" s="12">
        <v>168</v>
      </c>
      <c r="DJ73" s="12">
        <v>168</v>
      </c>
      <c r="DK73" s="12">
        <v>168</v>
      </c>
      <c r="DL73" s="12">
        <v>168</v>
      </c>
      <c r="DM73" s="12">
        <v>168</v>
      </c>
      <c r="DN73" s="12">
        <v>168</v>
      </c>
      <c r="DO73" s="12"/>
      <c r="DP73" s="12"/>
      <c r="DQ73" s="12">
        <v>168</v>
      </c>
      <c r="DR73" s="12">
        <v>168</v>
      </c>
      <c r="DS73" s="12">
        <v>168</v>
      </c>
      <c r="DT73" s="12">
        <v>168</v>
      </c>
      <c r="DU73" s="12">
        <v>168</v>
      </c>
      <c r="DV73" s="12">
        <v>168</v>
      </c>
      <c r="DW73" s="12">
        <v>168</v>
      </c>
      <c r="DX73" s="12">
        <v>168</v>
      </c>
      <c r="DY73" s="12">
        <v>168</v>
      </c>
      <c r="DZ73" s="12">
        <v>168</v>
      </c>
      <c r="EA73" s="12">
        <v>168</v>
      </c>
      <c r="EB73" s="12">
        <v>168</v>
      </c>
      <c r="EC73" s="12">
        <v>168</v>
      </c>
      <c r="ED73" s="12">
        <v>168</v>
      </c>
      <c r="EE73" s="12">
        <v>168</v>
      </c>
      <c r="EF73" s="12">
        <v>168</v>
      </c>
      <c r="EG73" s="12">
        <v>168</v>
      </c>
      <c r="EH73" s="12"/>
      <c r="EI73" s="12"/>
    </row>
    <row r="74" spans="1:163" ht="15.75" customHeight="1">
      <c r="A74" s="501"/>
      <c r="B74" s="53" t="s">
        <v>146</v>
      </c>
      <c r="C74" s="12"/>
      <c r="D74" s="165">
        <v>12.72</v>
      </c>
      <c r="E74" s="165">
        <v>79.000000000000014</v>
      </c>
      <c r="F74" s="165">
        <v>67.5</v>
      </c>
      <c r="G74" s="165">
        <v>52.7</v>
      </c>
      <c r="H74" s="165">
        <v>38.92</v>
      </c>
      <c r="I74" s="165">
        <v>37.300000000000004</v>
      </c>
      <c r="J74" s="164">
        <v>65.7</v>
      </c>
      <c r="K74" s="164">
        <v>0</v>
      </c>
      <c r="L74" s="164">
        <v>71.900000000000006</v>
      </c>
      <c r="M74" s="164">
        <v>74.5</v>
      </c>
      <c r="N74" s="164">
        <v>79.699999999999989</v>
      </c>
      <c r="O74" s="164">
        <v>50.4</v>
      </c>
      <c r="P74" s="164">
        <v>63</v>
      </c>
      <c r="Q74" s="164">
        <v>69.099999999999994</v>
      </c>
      <c r="R74" s="164">
        <v>67.7</v>
      </c>
      <c r="S74">
        <v>77.599999999999994</v>
      </c>
      <c r="T74" s="94">
        <v>70.510000000000005</v>
      </c>
      <c r="U74" s="94">
        <v>40.6</v>
      </c>
      <c r="V74" s="94">
        <v>68.599999999999994</v>
      </c>
      <c r="W74" s="94">
        <v>68.900000000000006</v>
      </c>
      <c r="X74" s="94">
        <v>71.400000000000006</v>
      </c>
      <c r="Y74">
        <v>73.55</v>
      </c>
      <c r="Z74" s="319">
        <v>43.5</v>
      </c>
      <c r="AA74" s="319">
        <v>74.81</v>
      </c>
      <c r="AB74">
        <v>73.550000000000011</v>
      </c>
      <c r="AC74">
        <v>88.78</v>
      </c>
      <c r="AD74">
        <v>62.1</v>
      </c>
      <c r="AE74">
        <v>78.8</v>
      </c>
      <c r="AF74">
        <v>39.9</v>
      </c>
      <c r="AG74">
        <v>11.19</v>
      </c>
      <c r="AH74">
        <v>57.399999999999991</v>
      </c>
      <c r="AI74">
        <v>72.499999999999986</v>
      </c>
      <c r="AJ74">
        <v>72.900000000000006</v>
      </c>
      <c r="AK74">
        <v>57</v>
      </c>
      <c r="AL74">
        <v>79.2</v>
      </c>
      <c r="AM74">
        <v>59.8</v>
      </c>
      <c r="AN74">
        <v>79.739999999999995</v>
      </c>
      <c r="AO74">
        <v>69.8</v>
      </c>
      <c r="AP74">
        <v>75.8</v>
      </c>
      <c r="AQ74">
        <v>68.95</v>
      </c>
      <c r="AR74">
        <v>74</v>
      </c>
      <c r="AS74">
        <v>53.6</v>
      </c>
      <c r="AT74">
        <v>63</v>
      </c>
      <c r="AU74">
        <v>72.2</v>
      </c>
      <c r="AV74">
        <v>38</v>
      </c>
      <c r="AW74">
        <v>50.4</v>
      </c>
      <c r="AX74">
        <v>69</v>
      </c>
      <c r="AY74">
        <v>70</v>
      </c>
      <c r="AZ74">
        <v>37.92</v>
      </c>
      <c r="BA74">
        <v>68</v>
      </c>
      <c r="BB74">
        <v>71.099999999999994</v>
      </c>
      <c r="BC74">
        <v>56.15</v>
      </c>
      <c r="BD74">
        <v>60</v>
      </c>
      <c r="BE74">
        <v>64.2</v>
      </c>
      <c r="BF74">
        <v>58</v>
      </c>
      <c r="BG74">
        <v>54</v>
      </c>
      <c r="BH74">
        <v>93.500000000000014</v>
      </c>
      <c r="BI74">
        <v>78.5</v>
      </c>
      <c r="BJ74">
        <v>66</v>
      </c>
      <c r="BK74">
        <v>84.6</v>
      </c>
      <c r="BL74">
        <v>85.4</v>
      </c>
      <c r="BM74">
        <v>64</v>
      </c>
      <c r="BN74">
        <v>47.48</v>
      </c>
      <c r="BO74">
        <v>52.8</v>
      </c>
      <c r="BP74">
        <v>66</v>
      </c>
      <c r="BQ74">
        <v>54.9</v>
      </c>
      <c r="BR74">
        <v>82.79</v>
      </c>
      <c r="BS74">
        <v>69.7</v>
      </c>
      <c r="BT74">
        <v>69.7</v>
      </c>
      <c r="BU74">
        <v>46.1</v>
      </c>
      <c r="BV74">
        <v>57</v>
      </c>
      <c r="BW74">
        <v>91.42</v>
      </c>
      <c r="BX74">
        <v>58.6</v>
      </c>
      <c r="BY74">
        <v>64</v>
      </c>
      <c r="BZ74">
        <v>70.89</v>
      </c>
      <c r="CA74">
        <v>59.1</v>
      </c>
      <c r="CB74">
        <v>48.5</v>
      </c>
      <c r="CC74">
        <v>80.5</v>
      </c>
      <c r="CD74">
        <v>58</v>
      </c>
      <c r="CE74">
        <v>56</v>
      </c>
      <c r="CF74">
        <v>82</v>
      </c>
      <c r="CG74">
        <v>56.58</v>
      </c>
      <c r="CH74">
        <v>62.2</v>
      </c>
      <c r="CI74">
        <v>77.59</v>
      </c>
      <c r="CJ74">
        <v>72.400000000000006</v>
      </c>
      <c r="CK74">
        <v>77.59</v>
      </c>
      <c r="CL74">
        <v>73.400000000000006</v>
      </c>
      <c r="CM74">
        <v>73</v>
      </c>
      <c r="CN74">
        <v>75.400000000000006</v>
      </c>
      <c r="CO74">
        <v>78.2</v>
      </c>
      <c r="CP74">
        <v>54.5</v>
      </c>
      <c r="CQ74">
        <v>54.02</v>
      </c>
      <c r="CR74">
        <v>58.8</v>
      </c>
      <c r="CS74">
        <v>58.72</v>
      </c>
      <c r="CT74">
        <v>62</v>
      </c>
      <c r="CU74">
        <v>62</v>
      </c>
      <c r="CV74">
        <v>73.69</v>
      </c>
      <c r="CW74">
        <v>67</v>
      </c>
      <c r="CX74">
        <v>46</v>
      </c>
      <c r="CY74">
        <v>76</v>
      </c>
      <c r="CZ74">
        <v>70.7</v>
      </c>
      <c r="DA74">
        <v>70.7</v>
      </c>
      <c r="DB74">
        <v>66.5</v>
      </c>
      <c r="DC74"/>
      <c r="DD74">
        <v>48.36</v>
      </c>
      <c r="DE74">
        <v>72.399999999999991</v>
      </c>
      <c r="DF74">
        <v>72</v>
      </c>
      <c r="DG74">
        <v>80.400000000000006</v>
      </c>
      <c r="DH74">
        <v>79.099999999999994</v>
      </c>
      <c r="DI74">
        <v>65</v>
      </c>
      <c r="DJ74">
        <v>45.69</v>
      </c>
      <c r="DK74">
        <v>70.099999999999994</v>
      </c>
      <c r="DL74">
        <v>75</v>
      </c>
      <c r="DM74">
        <v>80.099999999999994</v>
      </c>
      <c r="DN74">
        <v>58.900000000000006</v>
      </c>
      <c r="DO74"/>
      <c r="DP74"/>
      <c r="DQ74">
        <v>33.200000000000728</v>
      </c>
      <c r="DR74">
        <v>33</v>
      </c>
      <c r="DS74">
        <v>46.4</v>
      </c>
      <c r="DT74">
        <v>78</v>
      </c>
      <c r="DU74">
        <v>57</v>
      </c>
      <c r="DV74">
        <v>54.2</v>
      </c>
      <c r="DW74">
        <v>52.66</v>
      </c>
      <c r="DX74">
        <v>58</v>
      </c>
      <c r="DY74">
        <v>55</v>
      </c>
      <c r="DZ74">
        <v>73.010000000000005</v>
      </c>
      <c r="EA74">
        <v>73.8</v>
      </c>
      <c r="EB74">
        <v>84.25</v>
      </c>
      <c r="EC74">
        <v>70.800000000000011</v>
      </c>
      <c r="ED74">
        <v>69</v>
      </c>
      <c r="EE74">
        <v>88.18</v>
      </c>
      <c r="EF74">
        <v>58.4</v>
      </c>
      <c r="EG74">
        <v>83</v>
      </c>
      <c r="EH74" s="12"/>
      <c r="EI74" s="12"/>
    </row>
    <row r="75" spans="1:163" ht="15.75" customHeight="1">
      <c r="A75" s="496" t="s">
        <v>162</v>
      </c>
      <c r="B75" s="54" t="s">
        <v>147</v>
      </c>
      <c r="C75" s="8"/>
      <c r="D75" s="8">
        <f t="shared" ref="D75:J75" si="276">+D65</f>
        <v>0.40672619047619102</v>
      </c>
      <c r="E75" s="8">
        <f t="shared" si="276"/>
        <v>0.92261904761904756</v>
      </c>
      <c r="F75" s="8">
        <f t="shared" si="276"/>
        <v>0.85863095238095222</v>
      </c>
      <c r="G75" s="8">
        <f t="shared" si="276"/>
        <v>0.93946428571428597</v>
      </c>
      <c r="H75" s="8">
        <f t="shared" si="276"/>
        <v>0.8244047619</v>
      </c>
      <c r="I75" s="8">
        <f t="shared" si="276"/>
        <v>0.59226190476190477</v>
      </c>
      <c r="J75" s="8">
        <f t="shared" si="276"/>
        <v>0.90970238095238098</v>
      </c>
      <c r="K75" s="8">
        <f t="shared" ref="K75:P75" si="277">+K65</f>
        <v>0</v>
      </c>
      <c r="L75" s="8">
        <f t="shared" si="277"/>
        <v>0.75845238094761913</v>
      </c>
      <c r="M75" s="8">
        <f t="shared" si="277"/>
        <v>0.98065476190476175</v>
      </c>
      <c r="N75" s="8">
        <f t="shared" si="277"/>
        <v>0.98315476189999995</v>
      </c>
      <c r="O75" s="8">
        <f t="shared" si="277"/>
        <v>0.77083333333333348</v>
      </c>
      <c r="P75" s="8">
        <f t="shared" si="277"/>
        <v>0.85416666666666674</v>
      </c>
      <c r="Q75" s="8">
        <f t="shared" ref="Q75:AK75" si="278">+Q65</f>
        <v>0.92857142857142905</v>
      </c>
      <c r="R75" s="8">
        <f t="shared" si="278"/>
        <v>0.73065476190476197</v>
      </c>
      <c r="S75" s="8">
        <f t="shared" si="278"/>
        <v>0.9642857142857143</v>
      </c>
      <c r="T75" s="8">
        <f t="shared" si="278"/>
        <v>0.93648809523809495</v>
      </c>
      <c r="U75" s="8">
        <f t="shared" si="278"/>
        <v>0.82986111111111116</v>
      </c>
      <c r="V75" s="8">
        <f t="shared" si="278"/>
        <v>0.88291666666666657</v>
      </c>
      <c r="W75" s="8">
        <f t="shared" si="278"/>
        <v>0.94047619047619002</v>
      </c>
      <c r="X75" s="8">
        <f t="shared" si="278"/>
        <v>0.92857142857142905</v>
      </c>
      <c r="Y75" s="8">
        <f t="shared" si="278"/>
        <v>0.97916666666666674</v>
      </c>
      <c r="Z75" s="8">
        <f t="shared" si="278"/>
        <v>0.58833333333333004</v>
      </c>
      <c r="AA75" s="8">
        <f t="shared" si="278"/>
        <v>0.97321428571428603</v>
      </c>
      <c r="AB75" s="8">
        <f t="shared" si="278"/>
        <v>0.92559523809523814</v>
      </c>
      <c r="AC75" s="8">
        <f t="shared" si="278"/>
        <v>0.90178571428571397</v>
      </c>
      <c r="AD75" s="8">
        <f t="shared" si="278"/>
        <v>0.95535714285714302</v>
      </c>
      <c r="AE75" s="8">
        <f t="shared" si="278"/>
        <v>0.87601190476190482</v>
      </c>
      <c r="AF75" s="8">
        <f t="shared" si="278"/>
        <v>0.46428571428571402</v>
      </c>
      <c r="AG75" s="8">
        <f t="shared" si="278"/>
        <v>0.17857142857142899</v>
      </c>
      <c r="AH75" s="8">
        <f t="shared" si="278"/>
        <v>0.99702380952380953</v>
      </c>
      <c r="AI75" s="8">
        <f t="shared" si="278"/>
        <v>0.91369047619047605</v>
      </c>
      <c r="AJ75" s="8">
        <f t="shared" si="278"/>
        <v>0.990059523809524</v>
      </c>
      <c r="AK75" s="8">
        <f t="shared" si="278"/>
        <v>0.7410714285714286</v>
      </c>
      <c r="AL75" s="8">
        <f t="shared" ref="AL75:AQ75" si="279">+AL65</f>
        <v>0.96577380952380998</v>
      </c>
      <c r="AM75" s="8">
        <f t="shared" si="279"/>
        <v>0.98214285714285698</v>
      </c>
      <c r="AN75" s="8">
        <f t="shared" si="279"/>
        <v>0.79166666666666674</v>
      </c>
      <c r="AO75" s="8">
        <f t="shared" si="279"/>
        <v>0.97220238095238098</v>
      </c>
      <c r="AP75" s="8">
        <f t="shared" si="279"/>
        <v>0.99404761904761896</v>
      </c>
      <c r="AQ75" s="8">
        <f t="shared" si="279"/>
        <v>0.85119047619047616</v>
      </c>
      <c r="AR75" s="8">
        <f t="shared" ref="AR75:BT75" si="280">+AR65</f>
        <v>0.91517857142857095</v>
      </c>
      <c r="AS75" s="8">
        <f t="shared" si="280"/>
        <v>0.90476190476190499</v>
      </c>
      <c r="AT75" s="8">
        <f t="shared" si="280"/>
        <v>0.85416666666666674</v>
      </c>
      <c r="AU75" s="8">
        <f t="shared" si="280"/>
        <v>0.99404761904761896</v>
      </c>
      <c r="AV75" s="8">
        <f t="shared" si="280"/>
        <v>0.99404761904761896</v>
      </c>
      <c r="AW75" s="8">
        <f t="shared" si="280"/>
        <v>0.80994047619047616</v>
      </c>
      <c r="AX75" s="8">
        <f t="shared" si="280"/>
        <v>0.99404761904761896</v>
      </c>
      <c r="AY75" s="8">
        <f t="shared" si="280"/>
        <v>0.90374999999999983</v>
      </c>
      <c r="AZ75" s="8">
        <f t="shared" si="280"/>
        <v>0.87023809523809503</v>
      </c>
      <c r="BA75" s="8">
        <f t="shared" si="280"/>
        <v>0.90773809523809523</v>
      </c>
      <c r="BB75" s="8">
        <f t="shared" si="280"/>
        <v>0.90476190476190499</v>
      </c>
      <c r="BC75" s="8">
        <f t="shared" si="280"/>
        <v>1</v>
      </c>
      <c r="BD75" s="8">
        <f t="shared" si="280"/>
        <v>0.91071428571428603</v>
      </c>
      <c r="BE75" s="8">
        <f t="shared" si="280"/>
        <v>0.97619047619047605</v>
      </c>
      <c r="BF75" s="8">
        <f t="shared" si="280"/>
        <v>1</v>
      </c>
      <c r="BG75" s="8">
        <f t="shared" si="280"/>
        <v>0.8973214285714286</v>
      </c>
      <c r="BH75" s="8">
        <f t="shared" si="280"/>
        <v>0.95136904761904795</v>
      </c>
      <c r="BI75" s="8">
        <f t="shared" si="280"/>
        <v>0.93452380952380998</v>
      </c>
      <c r="BJ75" s="8">
        <f t="shared" si="280"/>
        <v>0.74059523809523808</v>
      </c>
      <c r="BK75" s="8">
        <f t="shared" si="280"/>
        <v>0.99702380952380998</v>
      </c>
      <c r="BL75" s="8">
        <f t="shared" si="280"/>
        <v>0.90476190476190499</v>
      </c>
      <c r="BM75" s="8">
        <f t="shared" si="280"/>
        <v>0.75595238095238104</v>
      </c>
      <c r="BN75" s="8">
        <f t="shared" si="280"/>
        <v>0.67619047619047601</v>
      </c>
      <c r="BO75" s="8">
        <f t="shared" si="280"/>
        <v>0.82916666666666705</v>
      </c>
      <c r="BP75" s="8">
        <f t="shared" si="280"/>
        <v>0.8571428571428571</v>
      </c>
      <c r="BQ75" s="8">
        <f t="shared" si="280"/>
        <v>0.75642857142857101</v>
      </c>
      <c r="BR75" s="8">
        <f t="shared" si="280"/>
        <v>0.97023809523809501</v>
      </c>
      <c r="BS75" s="8">
        <f t="shared" si="280"/>
        <v>0.8331547619047619</v>
      </c>
      <c r="BT75" s="8">
        <f t="shared" si="280"/>
        <v>0.8331547619047619</v>
      </c>
      <c r="BU75" s="8">
        <f t="shared" ref="BU75:CC75" si="281">+BU65</f>
        <v>0.99702380952380998</v>
      </c>
      <c r="BV75" s="8">
        <f t="shared" si="281"/>
        <v>0.9107142857142857</v>
      </c>
      <c r="BW75" s="8">
        <f t="shared" si="281"/>
        <v>0.98214285714285698</v>
      </c>
      <c r="BX75" s="8">
        <f t="shared" si="281"/>
        <v>0.85119047619047605</v>
      </c>
      <c r="BY75" s="8">
        <f t="shared" si="281"/>
        <v>0.91369047619047616</v>
      </c>
      <c r="BZ75" s="8">
        <f t="shared" si="281"/>
        <v>0.88690476190476197</v>
      </c>
      <c r="CA75" s="8">
        <f t="shared" si="281"/>
        <v>0.89583333333333304</v>
      </c>
      <c r="CB75" s="8">
        <f t="shared" si="281"/>
        <v>0.81184523809523801</v>
      </c>
      <c r="CC75" s="8">
        <f t="shared" si="281"/>
        <v>0.93154761904761896</v>
      </c>
      <c r="CD75" s="8">
        <f t="shared" ref="CD75:CF75" si="282">+CD65</f>
        <v>0.94940476190476197</v>
      </c>
      <c r="CE75" s="8">
        <f t="shared" si="282"/>
        <v>0.91369047619047616</v>
      </c>
      <c r="CF75" s="8">
        <f t="shared" si="282"/>
        <v>0.90476190476190477</v>
      </c>
      <c r="CG75" s="8">
        <f t="shared" ref="CG75:CH75" si="283">+CG65</f>
        <v>0.94791666666666696</v>
      </c>
      <c r="CH75" s="8">
        <f t="shared" si="283"/>
        <v>0.86904761904761896</v>
      </c>
      <c r="CI75" s="8">
        <f t="shared" ref="CI75:CJ75" si="284">+CI65</f>
        <v>0.94642857142857095</v>
      </c>
      <c r="CJ75" s="8">
        <f t="shared" si="284"/>
        <v>0.8928571428571429</v>
      </c>
      <c r="CK75" s="8">
        <f t="shared" ref="CK75:CM75" si="285">+CK65</f>
        <v>0.92857142857142905</v>
      </c>
      <c r="CL75" s="8">
        <f t="shared" si="285"/>
        <v>1</v>
      </c>
      <c r="CM75" s="8">
        <f t="shared" si="285"/>
        <v>0.91565476190476203</v>
      </c>
      <c r="CN75" s="8">
        <f t="shared" ref="CN75:CP75" si="286">+CN65</f>
        <v>0.952380952380952</v>
      </c>
      <c r="CO75" s="8">
        <f t="shared" si="286"/>
        <v>1</v>
      </c>
      <c r="CP75" s="8">
        <f t="shared" si="286"/>
        <v>0.93154761904761896</v>
      </c>
      <c r="CQ75" s="8">
        <f t="shared" ref="CQ75:CT75" si="287">+CQ65</f>
        <v>1</v>
      </c>
      <c r="CR75" s="8">
        <f t="shared" si="287"/>
        <v>0.86607142857142905</v>
      </c>
      <c r="CS75" s="8">
        <f t="shared" si="287"/>
        <v>0.99601190476190482</v>
      </c>
      <c r="CT75" s="8">
        <f t="shared" si="287"/>
        <v>0.88095238095238104</v>
      </c>
      <c r="CU75" s="8">
        <f t="shared" ref="CU75:CW75" si="288">+CU65</f>
        <v>1</v>
      </c>
      <c r="CV75" s="8">
        <f t="shared" si="288"/>
        <v>0.64285714285714302</v>
      </c>
      <c r="CW75" s="8">
        <f t="shared" si="288"/>
        <v>1</v>
      </c>
      <c r="CX75" s="8">
        <f t="shared" ref="CX75:CY75" si="289">+CX65</f>
        <v>0.85714285714285698</v>
      </c>
      <c r="CY75" s="8">
        <f t="shared" si="289"/>
        <v>0.99404761904761896</v>
      </c>
      <c r="CZ75" s="8">
        <f t="shared" ref="CZ75:DB75" si="290">+CZ65</f>
        <v>0.77976190476190499</v>
      </c>
      <c r="DA75" s="8">
        <f t="shared" si="290"/>
        <v>0.77976190476190499</v>
      </c>
      <c r="DB75" s="8">
        <f t="shared" si="290"/>
        <v>0.86309523809523814</v>
      </c>
      <c r="DC75" s="8">
        <f t="shared" ref="DC75:DE75" si="291">+DC65</f>
        <v>0.89285714285714302</v>
      </c>
      <c r="DD75" s="8">
        <f t="shared" si="291"/>
        <v>0.875</v>
      </c>
      <c r="DE75" s="8">
        <f t="shared" si="291"/>
        <v>0.83488095238095239</v>
      </c>
      <c r="DF75" s="8">
        <f t="shared" ref="DF75:DI75" si="292">+DF65</f>
        <v>0.94642857142857095</v>
      </c>
      <c r="DG75" s="8">
        <f t="shared" si="292"/>
        <v>0.85119047619047605</v>
      </c>
      <c r="DH75" s="8">
        <f t="shared" si="292"/>
        <v>0.87648809523809523</v>
      </c>
      <c r="DI75" s="8">
        <f t="shared" si="292"/>
        <v>0.8973214285714286</v>
      </c>
      <c r="DJ75" s="8">
        <f t="shared" ref="DJ75:DL75" si="293">+DJ65</f>
        <v>0.52380952380952395</v>
      </c>
      <c r="DK75" s="8">
        <f t="shared" si="293"/>
        <v>0.99404761904761896</v>
      </c>
      <c r="DL75" s="8">
        <f t="shared" si="293"/>
        <v>0.95732142857142866</v>
      </c>
      <c r="DM75" s="8">
        <f t="shared" ref="DM75:DQ75" si="294">+DM65</f>
        <v>0.90476190476190499</v>
      </c>
      <c r="DN75" s="8">
        <f t="shared" si="294"/>
        <v>0.71547619047619049</v>
      </c>
      <c r="DO75" s="8">
        <f t="shared" si="294"/>
        <v>0</v>
      </c>
      <c r="DP75" s="8">
        <f t="shared" si="294"/>
        <v>0</v>
      </c>
      <c r="DQ75" s="8">
        <f t="shared" si="294"/>
        <v>0.5</v>
      </c>
      <c r="DR75" s="8">
        <f t="shared" ref="DR75:DT75" si="295">+DR65</f>
        <v>0.48214285714285698</v>
      </c>
      <c r="DS75" s="8">
        <f t="shared" si="295"/>
        <v>0.952380952380952</v>
      </c>
      <c r="DT75" s="8">
        <f t="shared" si="295"/>
        <v>0.75994047619047622</v>
      </c>
      <c r="DU75" s="8">
        <f t="shared" ref="DU75:DW75" si="296">+DU65</f>
        <v>0.89285714285714302</v>
      </c>
      <c r="DV75" s="8">
        <f t="shared" si="296"/>
        <v>0.87398809523809495</v>
      </c>
      <c r="DW75" s="8">
        <f t="shared" si="296"/>
        <v>0.74303571428571435</v>
      </c>
      <c r="DX75" s="8">
        <f t="shared" ref="DX75:DZ75" si="297">+DX65</f>
        <v>0.79065476190476203</v>
      </c>
      <c r="DY75" s="8">
        <f t="shared" si="297"/>
        <v>0.922619047619048</v>
      </c>
      <c r="DZ75" s="8">
        <f t="shared" si="297"/>
        <v>1</v>
      </c>
      <c r="EA75" s="8">
        <f t="shared" ref="EA75:EC75" si="298">+EA65</f>
        <v>0.922619047619048</v>
      </c>
      <c r="EB75" s="8">
        <f t="shared" si="298"/>
        <v>1</v>
      </c>
      <c r="EC75" s="8">
        <f t="shared" si="298"/>
        <v>0.9196428571428571</v>
      </c>
      <c r="ED75" s="8">
        <f t="shared" ref="ED75:EG75" si="299">+ED65</f>
        <v>0.91666666666666696</v>
      </c>
      <c r="EE75" s="8">
        <f t="shared" si="299"/>
        <v>0.91074285714285996</v>
      </c>
      <c r="EF75" s="8">
        <f t="shared" si="299"/>
        <v>0.68154761904761896</v>
      </c>
      <c r="EG75" s="8">
        <f t="shared" si="299"/>
        <v>1</v>
      </c>
      <c r="EH75" s="8"/>
      <c r="EI75" s="8"/>
      <c r="EK75" s="49"/>
    </row>
    <row r="76" spans="1:163" ht="15.75" customHeight="1">
      <c r="A76" s="497"/>
      <c r="B76" s="54" t="s">
        <v>253</v>
      </c>
      <c r="C76" s="8"/>
      <c r="D76" s="8">
        <f>+D70/D73</f>
        <v>0</v>
      </c>
      <c r="E76" s="8">
        <f t="shared" ref="E76:P76" si="300">+E70/E73</f>
        <v>7.7380952380952384E-2</v>
      </c>
      <c r="F76" s="8">
        <f t="shared" si="300"/>
        <v>0</v>
      </c>
      <c r="G76" s="8">
        <f t="shared" si="300"/>
        <v>6.0535714285714283E-2</v>
      </c>
      <c r="H76" s="8">
        <f t="shared" si="300"/>
        <v>0</v>
      </c>
      <c r="I76" s="8">
        <f t="shared" si="300"/>
        <v>4.7619047619047616E-2</v>
      </c>
      <c r="J76" s="8">
        <f t="shared" si="300"/>
        <v>0</v>
      </c>
      <c r="K76" s="8">
        <f t="shared" si="300"/>
        <v>0</v>
      </c>
      <c r="L76" s="8">
        <f t="shared" si="300"/>
        <v>0</v>
      </c>
      <c r="M76" s="8">
        <f t="shared" si="300"/>
        <v>0</v>
      </c>
      <c r="N76" s="8">
        <f t="shared" si="300"/>
        <v>0</v>
      </c>
      <c r="O76" s="8">
        <f t="shared" si="300"/>
        <v>0</v>
      </c>
      <c r="P76" s="8">
        <f t="shared" si="300"/>
        <v>0</v>
      </c>
      <c r="Q76" s="8">
        <f t="shared" ref="Q76:AK76" si="301">+Q70/Q73</f>
        <v>6.5476190476190479E-2</v>
      </c>
      <c r="R76" s="8">
        <f t="shared" si="301"/>
        <v>6.25E-2</v>
      </c>
      <c r="S76" s="8">
        <f t="shared" si="301"/>
        <v>0</v>
      </c>
      <c r="T76" s="8">
        <f t="shared" si="301"/>
        <v>4.5654761904761906E-2</v>
      </c>
      <c r="U76" s="8">
        <f t="shared" si="301"/>
        <v>7.2916666666666671E-2</v>
      </c>
      <c r="V76" s="8">
        <f t="shared" si="301"/>
        <v>0</v>
      </c>
      <c r="W76" s="8">
        <f t="shared" si="301"/>
        <v>0</v>
      </c>
      <c r="X76" s="8">
        <f t="shared" si="301"/>
        <v>0</v>
      </c>
      <c r="Y76" s="8">
        <f t="shared" si="301"/>
        <v>0</v>
      </c>
      <c r="Z76" s="8">
        <f t="shared" si="301"/>
        <v>0</v>
      </c>
      <c r="AA76" s="8">
        <f t="shared" si="301"/>
        <v>0</v>
      </c>
      <c r="AB76" s="8">
        <f t="shared" si="301"/>
        <v>0</v>
      </c>
      <c r="AC76" s="8">
        <f t="shared" si="301"/>
        <v>0</v>
      </c>
      <c r="AD76" s="8">
        <f t="shared" si="301"/>
        <v>0</v>
      </c>
      <c r="AE76" s="8">
        <f t="shared" si="301"/>
        <v>0</v>
      </c>
      <c r="AF76" s="8">
        <f t="shared" si="301"/>
        <v>0.10119047619047619</v>
      </c>
      <c r="AG76" s="8">
        <f t="shared" si="301"/>
        <v>0.10119047619047619</v>
      </c>
      <c r="AH76" s="8">
        <f t="shared" si="301"/>
        <v>0</v>
      </c>
      <c r="AI76" s="8">
        <f t="shared" si="301"/>
        <v>8.0357142857142863E-2</v>
      </c>
      <c r="AJ76" s="8">
        <f t="shared" si="301"/>
        <v>0</v>
      </c>
      <c r="AK76" s="8">
        <f t="shared" si="301"/>
        <v>6.5476190476190479E-2</v>
      </c>
      <c r="AL76" s="8">
        <f t="shared" ref="AL76:AQ76" si="302">+AL70/AL73</f>
        <v>0</v>
      </c>
      <c r="AM76" s="8">
        <f t="shared" si="302"/>
        <v>0</v>
      </c>
      <c r="AN76" s="8">
        <f t="shared" si="302"/>
        <v>6.25E-2</v>
      </c>
      <c r="AO76" s="8">
        <f t="shared" si="302"/>
        <v>0</v>
      </c>
      <c r="AP76" s="8">
        <f t="shared" si="302"/>
        <v>0</v>
      </c>
      <c r="AQ76" s="8">
        <f t="shared" si="302"/>
        <v>7.7380952380952384E-2</v>
      </c>
      <c r="AR76" s="8">
        <f t="shared" ref="AR76:BT76" si="303">+AR70/AR73</f>
        <v>0</v>
      </c>
      <c r="AS76" s="8">
        <f t="shared" si="303"/>
        <v>8.3333333333333329E-2</v>
      </c>
      <c r="AT76" s="8">
        <f t="shared" si="303"/>
        <v>5.6547619047619048E-2</v>
      </c>
      <c r="AU76" s="8">
        <f t="shared" si="303"/>
        <v>0</v>
      </c>
      <c r="AV76" s="8">
        <f t="shared" si="303"/>
        <v>0</v>
      </c>
      <c r="AW76" s="8">
        <f t="shared" si="303"/>
        <v>7.1428571428571425E-2</v>
      </c>
      <c r="AX76" s="8">
        <f t="shared" si="303"/>
        <v>0</v>
      </c>
      <c r="AY76" s="8">
        <f t="shared" si="303"/>
        <v>8.6309523809523808E-2</v>
      </c>
      <c r="AZ76" s="8">
        <f t="shared" si="303"/>
        <v>6.25E-2</v>
      </c>
      <c r="BA76" s="8">
        <f t="shared" si="303"/>
        <v>0</v>
      </c>
      <c r="BB76" s="8">
        <f t="shared" si="303"/>
        <v>9.5238095238095233E-2</v>
      </c>
      <c r="BC76" s="8">
        <f t="shared" si="303"/>
        <v>0</v>
      </c>
      <c r="BD76" s="8">
        <f t="shared" si="303"/>
        <v>8.0357142857142863E-2</v>
      </c>
      <c r="BE76" s="8">
        <f t="shared" si="303"/>
        <v>0</v>
      </c>
      <c r="BF76" s="8">
        <f t="shared" si="303"/>
        <v>0</v>
      </c>
      <c r="BG76" s="8">
        <f t="shared" si="303"/>
        <v>7.1428571428571425E-2</v>
      </c>
      <c r="BH76" s="8">
        <f t="shared" si="303"/>
        <v>4.1666666666666664E-2</v>
      </c>
      <c r="BI76" s="8">
        <f t="shared" si="303"/>
        <v>0</v>
      </c>
      <c r="BJ76" s="8">
        <f t="shared" si="303"/>
        <v>5.9523809523809521E-2</v>
      </c>
      <c r="BK76" s="8">
        <f t="shared" si="303"/>
        <v>0</v>
      </c>
      <c r="BL76" s="8">
        <f t="shared" si="303"/>
        <v>7.7380952380952384E-2</v>
      </c>
      <c r="BM76" s="8">
        <f t="shared" si="303"/>
        <v>0</v>
      </c>
      <c r="BN76" s="8">
        <f t="shared" si="303"/>
        <v>0</v>
      </c>
      <c r="BO76" s="8">
        <f t="shared" si="303"/>
        <v>9.285714285714286E-2</v>
      </c>
      <c r="BP76" s="8">
        <f t="shared" si="303"/>
        <v>0</v>
      </c>
      <c r="BQ76" s="8">
        <f t="shared" si="303"/>
        <v>0</v>
      </c>
      <c r="BR76" s="8">
        <f t="shared" si="303"/>
        <v>0</v>
      </c>
      <c r="BS76" s="8">
        <f t="shared" si="303"/>
        <v>7.1428571428571425E-2</v>
      </c>
      <c r="BT76" s="8">
        <f t="shared" si="303"/>
        <v>7.1428571428571425E-2</v>
      </c>
      <c r="BU76" s="8">
        <f t="shared" ref="BU76:CC76" si="304">+BU70/BU73</f>
        <v>0</v>
      </c>
      <c r="BV76" s="8">
        <f t="shared" si="304"/>
        <v>4.7619047619047616E-2</v>
      </c>
      <c r="BW76" s="8">
        <f t="shared" si="304"/>
        <v>0</v>
      </c>
      <c r="BX76" s="8">
        <f t="shared" si="304"/>
        <v>6.5476190476190479E-2</v>
      </c>
      <c r="BY76" s="8">
        <f t="shared" si="304"/>
        <v>0</v>
      </c>
      <c r="BZ76" s="8">
        <f t="shared" si="304"/>
        <v>9.5238095238095233E-2</v>
      </c>
      <c r="CA76" s="8">
        <f t="shared" si="304"/>
        <v>8.3333333333333329E-2</v>
      </c>
      <c r="CB76" s="8">
        <f t="shared" si="304"/>
        <v>7.1428571428571425E-2</v>
      </c>
      <c r="CC76" s="8">
        <f t="shared" si="304"/>
        <v>5.9523809523809521E-2</v>
      </c>
      <c r="CD76" s="8">
        <f t="shared" ref="CD76:CF76" si="305">+CD70/CD73</f>
        <v>0</v>
      </c>
      <c r="CE76" s="8">
        <f t="shared" si="305"/>
        <v>7.1428571428571425E-2</v>
      </c>
      <c r="CF76" s="8">
        <f t="shared" si="305"/>
        <v>0</v>
      </c>
      <c r="CG76" s="8">
        <f t="shared" ref="CG76:CH76" si="306">+CG70/CG73</f>
        <v>0</v>
      </c>
      <c r="CH76" s="8">
        <f t="shared" si="306"/>
        <v>8.3333333333333329E-2</v>
      </c>
      <c r="CI76" s="8">
        <f t="shared" ref="CI76:CJ76" si="307">+CI70/CI73</f>
        <v>0</v>
      </c>
      <c r="CJ76" s="8">
        <f t="shared" si="307"/>
        <v>9.5238095238095233E-2</v>
      </c>
      <c r="CK76" s="8">
        <f t="shared" ref="CK76:CM76" si="308">+CK70/CK73</f>
        <v>5.9523809523809521E-2</v>
      </c>
      <c r="CL76" s="8">
        <f t="shared" si="308"/>
        <v>0</v>
      </c>
      <c r="CM76" s="8">
        <f t="shared" si="308"/>
        <v>6.5476190476190479E-2</v>
      </c>
      <c r="CN76" s="8">
        <f t="shared" ref="CN76:CP76" si="309">+CN70/CN73</f>
        <v>4.1666666666666664E-2</v>
      </c>
      <c r="CO76" s="8">
        <f t="shared" si="309"/>
        <v>0</v>
      </c>
      <c r="CP76" s="8">
        <f t="shared" si="309"/>
        <v>6.8452380952380959E-2</v>
      </c>
      <c r="CQ76" s="8">
        <f t="shared" ref="CQ76:CT76" si="310">+CQ70/CQ73</f>
        <v>0</v>
      </c>
      <c r="CR76" s="8">
        <f t="shared" si="310"/>
        <v>8.9285714285714288E-2</v>
      </c>
      <c r="CS76" s="8">
        <f t="shared" si="310"/>
        <v>0</v>
      </c>
      <c r="CT76" s="8">
        <f t="shared" si="310"/>
        <v>7.1428571428571425E-2</v>
      </c>
      <c r="CU76" s="8">
        <f t="shared" ref="CU76:CW76" si="311">+CU70/CU73</f>
        <v>0</v>
      </c>
      <c r="CV76" s="8">
        <f t="shared" si="311"/>
        <v>0.25</v>
      </c>
      <c r="CW76" s="8">
        <f t="shared" si="311"/>
        <v>0</v>
      </c>
      <c r="CX76" s="8">
        <f t="shared" ref="CX76:CY76" si="312">+CX70/CX73</f>
        <v>0.14285714285714285</v>
      </c>
      <c r="CY76" s="8">
        <f t="shared" si="312"/>
        <v>0</v>
      </c>
      <c r="CZ76" s="8">
        <f t="shared" ref="CZ76:DB76" si="313">+CZ70/CZ73</f>
        <v>0.10714285714285714</v>
      </c>
      <c r="DA76" s="8">
        <f t="shared" si="313"/>
        <v>0.10714285714285714</v>
      </c>
      <c r="DB76" s="8">
        <f t="shared" si="313"/>
        <v>0</v>
      </c>
      <c r="DC76" s="8">
        <f t="shared" ref="DC76:DE76" si="314">+DC70/DC73</f>
        <v>0</v>
      </c>
      <c r="DD76" s="8">
        <f t="shared" si="314"/>
        <v>0.125</v>
      </c>
      <c r="DE76" s="8">
        <f t="shared" si="314"/>
        <v>0</v>
      </c>
      <c r="DF76" s="8">
        <f t="shared" ref="DF76:DI76" si="315">+DF70/DF73</f>
        <v>0</v>
      </c>
      <c r="DG76" s="8">
        <f t="shared" si="315"/>
        <v>0.14285714285714285</v>
      </c>
      <c r="DH76" s="8">
        <f t="shared" si="315"/>
        <v>0</v>
      </c>
      <c r="DI76" s="8">
        <f t="shared" si="315"/>
        <v>6.25E-2</v>
      </c>
      <c r="DJ76" s="8">
        <f t="shared" ref="DJ76:DL76" si="316">+DJ70/DJ73</f>
        <v>0</v>
      </c>
      <c r="DK76" s="8">
        <f t="shared" si="316"/>
        <v>0</v>
      </c>
      <c r="DL76" s="8">
        <f t="shared" si="316"/>
        <v>0</v>
      </c>
      <c r="DM76" s="8">
        <f t="shared" ref="DM76:DQ76" si="317">+DM70/DM73</f>
        <v>9.5238095238095233E-2</v>
      </c>
      <c r="DN76" s="8">
        <f t="shared" si="317"/>
        <v>0</v>
      </c>
      <c r="DO76" s="8" t="e">
        <f t="shared" si="317"/>
        <v>#DIV/0!</v>
      </c>
      <c r="DP76" s="8" t="e">
        <f t="shared" si="317"/>
        <v>#DIV/0!</v>
      </c>
      <c r="DQ76" s="8">
        <f t="shared" si="317"/>
        <v>0</v>
      </c>
      <c r="DR76" s="8">
        <f t="shared" ref="DR76:DT76" si="318">+DR70/DR73</f>
        <v>0</v>
      </c>
      <c r="DS76" s="8">
        <f t="shared" si="318"/>
        <v>0</v>
      </c>
      <c r="DT76" s="8">
        <f t="shared" si="318"/>
        <v>6.5476190476190479E-2</v>
      </c>
      <c r="DU76" s="8">
        <f t="shared" ref="DU76:DW76" si="319">+DU70/DU73</f>
        <v>0</v>
      </c>
      <c r="DV76" s="8">
        <f t="shared" si="319"/>
        <v>8.9285714285714288E-2</v>
      </c>
      <c r="DW76" s="8">
        <f t="shared" si="319"/>
        <v>0</v>
      </c>
      <c r="DX76" s="8">
        <f t="shared" ref="DX76:DZ76" si="320">+DX70/DX73</f>
        <v>8.9285714285714288E-2</v>
      </c>
      <c r="DY76" s="8">
        <f t="shared" si="320"/>
        <v>5.3571428571428568E-2</v>
      </c>
      <c r="DZ76" s="8">
        <f t="shared" si="320"/>
        <v>0</v>
      </c>
      <c r="EA76" s="8">
        <f t="shared" ref="EA76:EC76" si="321">+EA70/EA73</f>
        <v>7.1428571428571425E-2</v>
      </c>
      <c r="EB76" s="8">
        <f t="shared" si="321"/>
        <v>0</v>
      </c>
      <c r="EC76" s="8">
        <f t="shared" si="321"/>
        <v>7.4404761904761904E-2</v>
      </c>
      <c r="ED76" s="8">
        <f t="shared" ref="ED76:EG76" si="322">+ED70/ED73</f>
        <v>7.7380952380952384E-2</v>
      </c>
      <c r="EE76" s="8">
        <f t="shared" si="322"/>
        <v>0</v>
      </c>
      <c r="EF76" s="8">
        <f t="shared" si="322"/>
        <v>5.9523809523809521E-2</v>
      </c>
      <c r="EG76" s="8">
        <f t="shared" si="322"/>
        <v>0</v>
      </c>
      <c r="EH76" s="8"/>
      <c r="EI76" s="8"/>
      <c r="EK76" s="49"/>
    </row>
    <row r="77" spans="1:163" ht="15.75" customHeight="1">
      <c r="A77" s="497"/>
      <c r="B77" s="54" t="s">
        <v>254</v>
      </c>
      <c r="C77" s="8"/>
      <c r="D77" s="8">
        <f>+D71/D73</f>
        <v>0</v>
      </c>
      <c r="E77" s="8">
        <f t="shared" ref="E77:P77" si="323">+E71/E73</f>
        <v>0</v>
      </c>
      <c r="F77" s="8">
        <f t="shared" si="323"/>
        <v>0</v>
      </c>
      <c r="G77" s="8">
        <f t="shared" si="323"/>
        <v>0</v>
      </c>
      <c r="H77" s="8">
        <f t="shared" si="323"/>
        <v>6.5476190476190479E-2</v>
      </c>
      <c r="I77" s="8">
        <f t="shared" si="323"/>
        <v>0</v>
      </c>
      <c r="J77" s="8">
        <f t="shared" si="323"/>
        <v>6.5476190476190479E-2</v>
      </c>
      <c r="K77" s="8">
        <f t="shared" si="323"/>
        <v>0</v>
      </c>
      <c r="L77" s="8">
        <f t="shared" si="323"/>
        <v>7.9166666666666673E-3</v>
      </c>
      <c r="M77" s="8">
        <f t="shared" si="323"/>
        <v>0</v>
      </c>
      <c r="N77" s="8">
        <f t="shared" si="323"/>
        <v>0</v>
      </c>
      <c r="O77" s="8">
        <f t="shared" si="323"/>
        <v>0</v>
      </c>
      <c r="P77" s="8">
        <f t="shared" si="323"/>
        <v>0</v>
      </c>
      <c r="Q77" s="8">
        <f t="shared" ref="Q77:AK77" si="324">+Q71/Q73</f>
        <v>0</v>
      </c>
      <c r="R77" s="8">
        <f t="shared" si="324"/>
        <v>0</v>
      </c>
      <c r="S77" s="8">
        <f t="shared" si="324"/>
        <v>0</v>
      </c>
      <c r="T77" s="8">
        <f t="shared" si="324"/>
        <v>0</v>
      </c>
      <c r="U77" s="8">
        <f t="shared" si="324"/>
        <v>0</v>
      </c>
      <c r="V77" s="8">
        <f t="shared" si="324"/>
        <v>0</v>
      </c>
      <c r="W77" s="8">
        <f t="shared" si="324"/>
        <v>5.9523809523809521E-3</v>
      </c>
      <c r="X77" s="8">
        <f t="shared" si="324"/>
        <v>2.976190476190476E-3</v>
      </c>
      <c r="Y77" s="8">
        <f t="shared" si="324"/>
        <v>0</v>
      </c>
      <c r="Z77" s="8">
        <f t="shared" si="324"/>
        <v>0.16666666666666666</v>
      </c>
      <c r="AA77" s="8">
        <f t="shared" si="324"/>
        <v>0</v>
      </c>
      <c r="AB77" s="8">
        <f t="shared" si="324"/>
        <v>0</v>
      </c>
      <c r="AC77" s="8">
        <f t="shared" si="324"/>
        <v>9.8214285714285712E-2</v>
      </c>
      <c r="AD77" s="8">
        <f t="shared" si="324"/>
        <v>0</v>
      </c>
      <c r="AE77" s="8">
        <f t="shared" si="324"/>
        <v>0</v>
      </c>
      <c r="AF77" s="8">
        <f t="shared" si="324"/>
        <v>0.42857142857142855</v>
      </c>
      <c r="AG77" s="8">
        <f t="shared" si="324"/>
        <v>0.10714285714285714</v>
      </c>
      <c r="AH77" s="8">
        <f t="shared" si="324"/>
        <v>0</v>
      </c>
      <c r="AI77" s="8">
        <f t="shared" si="324"/>
        <v>5.9523809523809521E-3</v>
      </c>
      <c r="AJ77" s="8">
        <f t="shared" si="324"/>
        <v>0</v>
      </c>
      <c r="AK77" s="8">
        <f t="shared" si="324"/>
        <v>0</v>
      </c>
      <c r="AL77" s="8">
        <f t="shared" ref="AL77:AQ77" si="325">+AL71/AL73</f>
        <v>0</v>
      </c>
      <c r="AM77" s="8">
        <f t="shared" si="325"/>
        <v>1.7857142857142856E-2</v>
      </c>
      <c r="AN77" s="8">
        <f t="shared" si="325"/>
        <v>1.1904761904761904E-2</v>
      </c>
      <c r="AO77" s="8">
        <f t="shared" si="325"/>
        <v>0</v>
      </c>
      <c r="AP77" s="8">
        <f t="shared" si="325"/>
        <v>0</v>
      </c>
      <c r="AQ77" s="8">
        <f t="shared" si="325"/>
        <v>1.7857142857142856E-2</v>
      </c>
      <c r="AR77" s="8">
        <f t="shared" ref="AR77:BT77" si="326">+AR71/AR73</f>
        <v>4.0178571428571432E-2</v>
      </c>
      <c r="AS77" s="8">
        <f t="shared" si="326"/>
        <v>1.1904761904761904E-2</v>
      </c>
      <c r="AT77" s="8">
        <f t="shared" si="326"/>
        <v>2.976190476190476E-3</v>
      </c>
      <c r="AU77" s="8">
        <f t="shared" si="326"/>
        <v>0</v>
      </c>
      <c r="AV77" s="8">
        <f t="shared" si="326"/>
        <v>0</v>
      </c>
      <c r="AW77" s="8">
        <f t="shared" si="326"/>
        <v>9.8988095238095236E-2</v>
      </c>
      <c r="AX77" s="8">
        <f t="shared" si="326"/>
        <v>0</v>
      </c>
      <c r="AY77" s="8">
        <f t="shared" si="326"/>
        <v>9.9404761904761905E-3</v>
      </c>
      <c r="AZ77" s="8">
        <f t="shared" si="326"/>
        <v>0</v>
      </c>
      <c r="BA77" s="8">
        <f t="shared" si="326"/>
        <v>0</v>
      </c>
      <c r="BB77" s="8">
        <f t="shared" si="326"/>
        <v>0</v>
      </c>
      <c r="BC77" s="8">
        <f t="shared" si="326"/>
        <v>0</v>
      </c>
      <c r="BD77" s="8">
        <f t="shared" si="326"/>
        <v>0</v>
      </c>
      <c r="BE77" s="8">
        <f t="shared" si="326"/>
        <v>2.3809523809523808E-2</v>
      </c>
      <c r="BF77" s="8">
        <f t="shared" si="326"/>
        <v>0</v>
      </c>
      <c r="BG77" s="8">
        <f t="shared" si="326"/>
        <v>2.3809523809523808E-2</v>
      </c>
      <c r="BH77" s="8">
        <f t="shared" si="326"/>
        <v>0</v>
      </c>
      <c r="BI77" s="8">
        <f t="shared" si="326"/>
        <v>0</v>
      </c>
      <c r="BJ77" s="8">
        <f t="shared" si="326"/>
        <v>4.0654761904761902E-2</v>
      </c>
      <c r="BK77" s="8">
        <f t="shared" si="326"/>
        <v>2.976190476190476E-3</v>
      </c>
      <c r="BL77" s="8">
        <f t="shared" si="326"/>
        <v>1.7857142857142856E-2</v>
      </c>
      <c r="BM77" s="8">
        <f t="shared" si="326"/>
        <v>0</v>
      </c>
      <c r="BN77" s="8">
        <f t="shared" si="326"/>
        <v>0.23809523809523808</v>
      </c>
      <c r="BO77" s="8">
        <f t="shared" si="326"/>
        <v>7.7976190476190477E-2</v>
      </c>
      <c r="BP77" s="8">
        <f t="shared" si="326"/>
        <v>0</v>
      </c>
      <c r="BQ77" s="8">
        <f t="shared" si="326"/>
        <v>4.7619047619047616E-2</v>
      </c>
      <c r="BR77" s="8">
        <f t="shared" si="326"/>
        <v>0</v>
      </c>
      <c r="BS77" s="8">
        <f t="shared" si="326"/>
        <v>1.7857142857142856E-2</v>
      </c>
      <c r="BT77" s="8">
        <f t="shared" si="326"/>
        <v>1.7857142857142856E-2</v>
      </c>
      <c r="BU77" s="8">
        <f t="shared" ref="BU77:CC77" si="327">+BU71/BU73</f>
        <v>0</v>
      </c>
      <c r="BV77" s="8">
        <f t="shared" si="327"/>
        <v>0</v>
      </c>
      <c r="BW77" s="8">
        <f t="shared" si="327"/>
        <v>0</v>
      </c>
      <c r="BX77" s="8">
        <f t="shared" si="327"/>
        <v>0</v>
      </c>
      <c r="BY77" s="8">
        <f t="shared" si="327"/>
        <v>0</v>
      </c>
      <c r="BZ77" s="8">
        <f t="shared" si="327"/>
        <v>0</v>
      </c>
      <c r="CA77" s="8">
        <f t="shared" si="327"/>
        <v>0</v>
      </c>
      <c r="CB77" s="8">
        <f t="shared" si="327"/>
        <v>1.7857142857142856E-2</v>
      </c>
      <c r="CC77" s="8">
        <f t="shared" si="327"/>
        <v>0</v>
      </c>
      <c r="CD77" s="8">
        <f t="shared" ref="CD77:CF77" si="328">+CD71/CD73</f>
        <v>0</v>
      </c>
      <c r="CE77" s="8">
        <f t="shared" si="328"/>
        <v>1.1904761904761904E-2</v>
      </c>
      <c r="CF77" s="8">
        <f t="shared" si="328"/>
        <v>0</v>
      </c>
      <c r="CG77" s="8">
        <f t="shared" ref="CG77:CH77" si="329">+CG71/CG73</f>
        <v>0</v>
      </c>
      <c r="CH77" s="8">
        <f t="shared" si="329"/>
        <v>0</v>
      </c>
      <c r="CI77" s="8">
        <f t="shared" ref="CI77:CJ77" si="330">+CI71/CI73</f>
        <v>0</v>
      </c>
      <c r="CJ77" s="8">
        <f t="shared" si="330"/>
        <v>0</v>
      </c>
      <c r="CK77" s="8">
        <f t="shared" ref="CK77:CM77" si="331">+CK71/CK73</f>
        <v>0</v>
      </c>
      <c r="CL77" s="8">
        <f t="shared" si="331"/>
        <v>0</v>
      </c>
      <c r="CM77" s="8">
        <f t="shared" si="331"/>
        <v>0</v>
      </c>
      <c r="CN77" s="8">
        <f t="shared" ref="CN77:CP77" si="332">+CN71/CN73</f>
        <v>5.9523809523809521E-3</v>
      </c>
      <c r="CO77" s="8">
        <f t="shared" si="332"/>
        <v>0</v>
      </c>
      <c r="CP77" s="8">
        <f t="shared" si="332"/>
        <v>0</v>
      </c>
      <c r="CQ77" s="8">
        <f t="shared" ref="CQ77:CT77" si="333">+CQ71/CQ73</f>
        <v>0</v>
      </c>
      <c r="CR77" s="8">
        <f t="shared" si="333"/>
        <v>0</v>
      </c>
      <c r="CS77" s="8">
        <f t="shared" si="333"/>
        <v>0</v>
      </c>
      <c r="CT77" s="8">
        <f t="shared" si="333"/>
        <v>3.8690476190476192E-2</v>
      </c>
      <c r="CU77" s="8">
        <f t="shared" ref="CU77:CW77" si="334">+CU71/CU73</f>
        <v>0</v>
      </c>
      <c r="CV77" s="8">
        <f t="shared" si="334"/>
        <v>0</v>
      </c>
      <c r="CW77" s="8">
        <f t="shared" si="334"/>
        <v>0</v>
      </c>
      <c r="CX77" s="8">
        <f t="shared" ref="CX77:CY77" si="335">+CX71/CX73</f>
        <v>0</v>
      </c>
      <c r="CY77" s="8">
        <f t="shared" si="335"/>
        <v>0</v>
      </c>
      <c r="CZ77" s="8">
        <f t="shared" ref="CZ77:DB77" si="336">+CZ71/CZ73</f>
        <v>0.14285714285714285</v>
      </c>
      <c r="DA77" s="8">
        <f t="shared" si="336"/>
        <v>0.14285714285714285</v>
      </c>
      <c r="DB77" s="8">
        <f t="shared" si="336"/>
        <v>0</v>
      </c>
      <c r="DC77" s="8">
        <f t="shared" ref="DC77:DE77" si="337">+DC71/DC73</f>
        <v>0</v>
      </c>
      <c r="DD77" s="8">
        <f t="shared" si="337"/>
        <v>0</v>
      </c>
      <c r="DE77" s="8">
        <f t="shared" si="337"/>
        <v>0</v>
      </c>
      <c r="DF77" s="8">
        <f t="shared" ref="DF77:DI77" si="338">+DF71/DF73</f>
        <v>0</v>
      </c>
      <c r="DG77" s="8">
        <f t="shared" si="338"/>
        <v>0</v>
      </c>
      <c r="DH77" s="8">
        <f t="shared" si="338"/>
        <v>0</v>
      </c>
      <c r="DI77" s="8">
        <f t="shared" si="338"/>
        <v>0</v>
      </c>
      <c r="DJ77" s="8">
        <f t="shared" ref="DJ77:DL77" si="339">+DJ71/DJ73</f>
        <v>0</v>
      </c>
      <c r="DK77" s="8">
        <f t="shared" si="339"/>
        <v>0</v>
      </c>
      <c r="DL77" s="8">
        <f t="shared" si="339"/>
        <v>0</v>
      </c>
      <c r="DM77" s="8">
        <f t="shared" ref="DM77:DQ77" si="340">+DM71/DM73</f>
        <v>0</v>
      </c>
      <c r="DN77" s="8">
        <f t="shared" si="340"/>
        <v>0</v>
      </c>
      <c r="DO77" s="8" t="e">
        <f t="shared" si="340"/>
        <v>#DIV/0!</v>
      </c>
      <c r="DP77" s="8" t="e">
        <f t="shared" si="340"/>
        <v>#DIV/0!</v>
      </c>
      <c r="DQ77" s="8">
        <f t="shared" si="340"/>
        <v>0</v>
      </c>
      <c r="DR77" s="8">
        <f t="shared" ref="DR77:DT77" si="341">+DR71/DR73</f>
        <v>0</v>
      </c>
      <c r="DS77" s="8">
        <f t="shared" si="341"/>
        <v>0</v>
      </c>
      <c r="DT77" s="8">
        <f t="shared" si="341"/>
        <v>0</v>
      </c>
      <c r="DU77" s="8">
        <f t="shared" ref="DU77:DW77" si="342">+DU71/DU73</f>
        <v>0</v>
      </c>
      <c r="DV77" s="8">
        <f t="shared" si="342"/>
        <v>0</v>
      </c>
      <c r="DW77" s="8">
        <f t="shared" si="342"/>
        <v>0</v>
      </c>
      <c r="DX77" s="8">
        <f t="shared" ref="DX77:DZ77" si="343">+DX71/DX73</f>
        <v>0</v>
      </c>
      <c r="DY77" s="8">
        <f t="shared" si="343"/>
        <v>0</v>
      </c>
      <c r="DZ77" s="8">
        <f t="shared" si="343"/>
        <v>0</v>
      </c>
      <c r="EA77" s="8">
        <f t="shared" ref="EA77:EC77" si="344">+EA71/EA73</f>
        <v>0</v>
      </c>
      <c r="EB77" s="8">
        <f t="shared" si="344"/>
        <v>0</v>
      </c>
      <c r="EC77" s="8">
        <f t="shared" si="344"/>
        <v>0</v>
      </c>
      <c r="ED77" s="8">
        <f t="shared" ref="ED77:EG77" si="345">+ED71/ED73</f>
        <v>0</v>
      </c>
      <c r="EE77" s="8">
        <f t="shared" si="345"/>
        <v>0</v>
      </c>
      <c r="EF77" s="8">
        <f t="shared" si="345"/>
        <v>4.7619047619047616E-2</v>
      </c>
      <c r="EG77" s="8">
        <f t="shared" si="345"/>
        <v>0</v>
      </c>
      <c r="EH77" s="8"/>
      <c r="EI77" s="8"/>
    </row>
    <row r="78" spans="1:163" ht="15.75" customHeight="1">
      <c r="A78" s="497"/>
      <c r="B78" s="54" t="s">
        <v>255</v>
      </c>
      <c r="C78" s="8"/>
      <c r="D78" s="8">
        <f>+D72/D73</f>
        <v>0.59327380952380948</v>
      </c>
      <c r="E78" s="8">
        <f t="shared" ref="E78:P78" si="346">+E72/E73</f>
        <v>0</v>
      </c>
      <c r="F78" s="8">
        <f t="shared" si="346"/>
        <v>0.14136904761904762</v>
      </c>
      <c r="G78" s="8">
        <f t="shared" si="346"/>
        <v>0</v>
      </c>
      <c r="H78" s="8">
        <f t="shared" si="346"/>
        <v>0.11011904761904762</v>
      </c>
      <c r="I78" s="8">
        <f t="shared" si="346"/>
        <v>0.36011904761904762</v>
      </c>
      <c r="J78" s="8">
        <f t="shared" si="346"/>
        <v>2.5000000000000001E-2</v>
      </c>
      <c r="K78" s="8">
        <f t="shared" si="346"/>
        <v>1</v>
      </c>
      <c r="L78" s="8">
        <f t="shared" si="346"/>
        <v>0.23363095238095238</v>
      </c>
      <c r="M78" s="8">
        <f t="shared" si="346"/>
        <v>1.9345238095238096E-2</v>
      </c>
      <c r="N78" s="8">
        <f t="shared" si="346"/>
        <v>8.9285714285714281E-3</v>
      </c>
      <c r="O78" s="8">
        <f t="shared" si="346"/>
        <v>0.22916666666666666</v>
      </c>
      <c r="P78" s="8">
        <f t="shared" si="346"/>
        <v>0.14583333333333334</v>
      </c>
      <c r="Q78" s="8">
        <f t="shared" ref="Q78:AK78" si="347">+Q72/Q73</f>
        <v>5.9523809523809521E-3</v>
      </c>
      <c r="R78" s="8">
        <f t="shared" si="347"/>
        <v>0.20684523809523808</v>
      </c>
      <c r="S78" s="8">
        <f t="shared" si="347"/>
        <v>3.5714285714285712E-2</v>
      </c>
      <c r="T78" s="8">
        <f t="shared" si="347"/>
        <v>1.7857142857142856E-2</v>
      </c>
      <c r="U78" s="8">
        <f t="shared" si="347"/>
        <v>9.7222222222222224E-2</v>
      </c>
      <c r="V78" s="8">
        <f t="shared" si="347"/>
        <v>0.11708333333333334</v>
      </c>
      <c r="W78" s="8">
        <f t="shared" si="347"/>
        <v>5.3571428571428568E-2</v>
      </c>
      <c r="X78" s="8">
        <f t="shared" si="347"/>
        <v>6.8452380952380959E-2</v>
      </c>
      <c r="Y78" s="8">
        <f t="shared" si="347"/>
        <v>2.0833333333333332E-2</v>
      </c>
      <c r="Z78" s="8">
        <f t="shared" si="347"/>
        <v>0.24499999999999997</v>
      </c>
      <c r="AA78" s="8">
        <f t="shared" si="347"/>
        <v>2.6785714285714284E-2</v>
      </c>
      <c r="AB78" s="8">
        <f t="shared" si="347"/>
        <v>7.4404761904761904E-2</v>
      </c>
      <c r="AC78" s="8">
        <f t="shared" si="347"/>
        <v>0</v>
      </c>
      <c r="AD78" s="8">
        <f t="shared" si="347"/>
        <v>4.4642857142857144E-2</v>
      </c>
      <c r="AE78" s="8">
        <f t="shared" si="347"/>
        <v>0.12398809523809523</v>
      </c>
      <c r="AF78" s="8">
        <f t="shared" si="347"/>
        <v>5.9523809523809521E-3</v>
      </c>
      <c r="AG78" s="8">
        <f t="shared" si="347"/>
        <v>0.7142857142857143</v>
      </c>
      <c r="AH78" s="8">
        <f t="shared" si="347"/>
        <v>2.976190476190476E-3</v>
      </c>
      <c r="AI78" s="8">
        <f t="shared" si="347"/>
        <v>0</v>
      </c>
      <c r="AJ78" s="8">
        <f t="shared" si="347"/>
        <v>9.9404761904761905E-3</v>
      </c>
      <c r="AK78" s="8">
        <f t="shared" si="347"/>
        <v>0.19345238095238096</v>
      </c>
      <c r="AL78" s="8">
        <f t="shared" ref="AL78:AQ78" si="348">+AL72/AL73</f>
        <v>3.4226190476190479E-2</v>
      </c>
      <c r="AM78" s="8">
        <f t="shared" si="348"/>
        <v>0</v>
      </c>
      <c r="AN78" s="8">
        <f t="shared" si="348"/>
        <v>0.13392857142857142</v>
      </c>
      <c r="AO78" s="8">
        <f t="shared" si="348"/>
        <v>2.7797619047619047E-2</v>
      </c>
      <c r="AP78" s="8">
        <f t="shared" si="348"/>
        <v>5.9523809523809521E-3</v>
      </c>
      <c r="AQ78" s="8">
        <f t="shared" si="348"/>
        <v>5.3571428571428568E-2</v>
      </c>
      <c r="AR78" s="8">
        <f t="shared" ref="AR78:BT78" si="349">+AR72/AR73</f>
        <v>4.4642857142857144E-2</v>
      </c>
      <c r="AS78" s="8">
        <f t="shared" si="349"/>
        <v>0</v>
      </c>
      <c r="AT78" s="8">
        <f t="shared" si="349"/>
        <v>8.6309523809523808E-2</v>
      </c>
      <c r="AU78" s="8">
        <f t="shared" si="349"/>
        <v>5.9523809523809521E-3</v>
      </c>
      <c r="AV78" s="8">
        <f t="shared" si="349"/>
        <v>5.9523809523809521E-3</v>
      </c>
      <c r="AW78" s="8">
        <f t="shared" si="349"/>
        <v>1.9642857142857142E-2</v>
      </c>
      <c r="AX78" s="8">
        <f t="shared" si="349"/>
        <v>5.9523809523809521E-3</v>
      </c>
      <c r="AY78" s="8">
        <f t="shared" si="349"/>
        <v>0</v>
      </c>
      <c r="AZ78" s="8">
        <f t="shared" si="349"/>
        <v>6.7261904761904773E-2</v>
      </c>
      <c r="BA78" s="8">
        <f t="shared" si="349"/>
        <v>9.2261904761904767E-2</v>
      </c>
      <c r="BB78" s="8">
        <f t="shared" si="349"/>
        <v>0</v>
      </c>
      <c r="BC78" s="8">
        <f t="shared" si="349"/>
        <v>0</v>
      </c>
      <c r="BD78" s="8">
        <f t="shared" si="349"/>
        <v>8.9285714285714281E-3</v>
      </c>
      <c r="BE78" s="8">
        <f t="shared" si="349"/>
        <v>0</v>
      </c>
      <c r="BF78" s="8">
        <f t="shared" si="349"/>
        <v>0</v>
      </c>
      <c r="BG78" s="8">
        <f t="shared" si="349"/>
        <v>7.4404761904761901E-3</v>
      </c>
      <c r="BH78" s="8">
        <f t="shared" si="349"/>
        <v>6.9642857142857137E-3</v>
      </c>
      <c r="BI78" s="8">
        <f t="shared" si="349"/>
        <v>6.5476190476190479E-2</v>
      </c>
      <c r="BJ78" s="8">
        <f t="shared" si="349"/>
        <v>0.15922619047619047</v>
      </c>
      <c r="BK78" s="8">
        <f t="shared" si="349"/>
        <v>0</v>
      </c>
      <c r="BL78" s="8">
        <f t="shared" si="349"/>
        <v>0</v>
      </c>
      <c r="BM78" s="8">
        <f t="shared" si="349"/>
        <v>0.24404761904761904</v>
      </c>
      <c r="BN78" s="8">
        <f t="shared" si="349"/>
        <v>8.5714285714285715E-2</v>
      </c>
      <c r="BO78" s="8">
        <f t="shared" si="349"/>
        <v>0</v>
      </c>
      <c r="BP78" s="8">
        <f t="shared" si="349"/>
        <v>0.14285714285714285</v>
      </c>
      <c r="BQ78" s="8">
        <f t="shared" si="349"/>
        <v>0.19595238095238096</v>
      </c>
      <c r="BR78" s="8">
        <f t="shared" si="349"/>
        <v>2.976190476190476E-2</v>
      </c>
      <c r="BS78" s="8">
        <f t="shared" si="349"/>
        <v>7.75595238095238E-2</v>
      </c>
      <c r="BT78" s="8">
        <f t="shared" si="349"/>
        <v>7.75595238095238E-2</v>
      </c>
      <c r="BU78" s="8">
        <f t="shared" ref="BU78:CC78" si="350">+BU72/BU73</f>
        <v>2.976190476190476E-3</v>
      </c>
      <c r="BV78" s="8">
        <f t="shared" si="350"/>
        <v>4.1666666666666664E-2</v>
      </c>
      <c r="BW78" s="8">
        <f t="shared" si="350"/>
        <v>1.7857142857142856E-2</v>
      </c>
      <c r="BX78" s="8">
        <f t="shared" si="350"/>
        <v>8.3333333333333329E-2</v>
      </c>
      <c r="BY78" s="8">
        <f t="shared" si="350"/>
        <v>8.6309523809523808E-2</v>
      </c>
      <c r="BZ78" s="8">
        <f t="shared" si="350"/>
        <v>1.7857142857142856E-2</v>
      </c>
      <c r="CA78" s="8">
        <f t="shared" si="350"/>
        <v>2.0833333333333332E-2</v>
      </c>
      <c r="CB78" s="8">
        <f t="shared" si="350"/>
        <v>9.886904761904762E-2</v>
      </c>
      <c r="CC78" s="8">
        <f t="shared" si="350"/>
        <v>8.9285714285714281E-3</v>
      </c>
      <c r="CD78" s="8">
        <f t="shared" ref="CD78:CF78" si="351">+CD72/CD73</f>
        <v>5.0595238095238096E-2</v>
      </c>
      <c r="CE78" s="8">
        <f t="shared" si="351"/>
        <v>2.976190476190476E-3</v>
      </c>
      <c r="CF78" s="8">
        <f t="shared" si="351"/>
        <v>9.5238095238095233E-2</v>
      </c>
      <c r="CG78" s="8">
        <f t="shared" ref="CG78:CH78" si="352">+CG72/CG73</f>
        <v>5.2083333333333336E-2</v>
      </c>
      <c r="CH78" s="8">
        <f t="shared" si="352"/>
        <v>4.7619047619047616E-2</v>
      </c>
      <c r="CI78" s="8">
        <f t="shared" ref="CI78:CJ78" si="353">+CI72/CI73</f>
        <v>5.3571428571428568E-2</v>
      </c>
      <c r="CJ78" s="8">
        <f t="shared" si="353"/>
        <v>1.1904761904761904E-2</v>
      </c>
      <c r="CK78" s="8">
        <f t="shared" ref="CK78:CM78" si="354">+CK72/CK73</f>
        <v>1.1904761904761904E-2</v>
      </c>
      <c r="CL78" s="8">
        <f t="shared" si="354"/>
        <v>0</v>
      </c>
      <c r="CM78" s="8">
        <f t="shared" si="354"/>
        <v>1.8869047619047619E-2</v>
      </c>
      <c r="CN78" s="8">
        <f t="shared" ref="CN78:CP78" si="355">+CN72/CN73</f>
        <v>0</v>
      </c>
      <c r="CO78" s="8">
        <f t="shared" si="355"/>
        <v>0</v>
      </c>
      <c r="CP78" s="8">
        <f t="shared" si="355"/>
        <v>0</v>
      </c>
      <c r="CQ78" s="8">
        <f t="shared" ref="CQ78:CT78" si="356">+CQ72/CQ73</f>
        <v>0</v>
      </c>
      <c r="CR78" s="8">
        <f t="shared" si="356"/>
        <v>4.4642857142857144E-2</v>
      </c>
      <c r="CS78" s="8">
        <f t="shared" si="356"/>
        <v>3.9880952380952385E-3</v>
      </c>
      <c r="CT78" s="8">
        <f t="shared" si="356"/>
        <v>8.9285714285714281E-3</v>
      </c>
      <c r="CU78" s="8">
        <f t="shared" ref="CU78:CW78" si="357">+CU72/CU73</f>
        <v>0</v>
      </c>
      <c r="CV78" s="8">
        <f t="shared" si="357"/>
        <v>0.10714285714285714</v>
      </c>
      <c r="CW78" s="8">
        <f t="shared" si="357"/>
        <v>0</v>
      </c>
      <c r="CX78" s="8">
        <f t="shared" ref="CX78:CY78" si="358">+CX72/CX73</f>
        <v>0</v>
      </c>
      <c r="CY78" s="8">
        <f t="shared" si="358"/>
        <v>5.9523809523809521E-3</v>
      </c>
      <c r="CZ78" s="8">
        <f t="shared" ref="CZ78:DB78" si="359">+CZ72/CZ73</f>
        <v>7.7380952380952384E-2</v>
      </c>
      <c r="DA78" s="8">
        <f t="shared" si="359"/>
        <v>7.7380952380952384E-2</v>
      </c>
      <c r="DB78" s="8">
        <f t="shared" si="359"/>
        <v>0.13690476190476192</v>
      </c>
      <c r="DC78" s="8">
        <f t="shared" ref="DC78:DE78" si="360">+DC72/DC73</f>
        <v>0</v>
      </c>
      <c r="DD78" s="8">
        <f t="shared" si="360"/>
        <v>0</v>
      </c>
      <c r="DE78" s="8">
        <f t="shared" si="360"/>
        <v>0.16511904761904764</v>
      </c>
      <c r="DF78" s="8">
        <f t="shared" ref="DF78:DI78" si="361">+DF72/DF73</f>
        <v>5.3571428571428568E-2</v>
      </c>
      <c r="DG78" s="8">
        <f t="shared" si="361"/>
        <v>5.9523809523809521E-3</v>
      </c>
      <c r="DH78" s="8">
        <f t="shared" si="361"/>
        <v>0.12351190476190477</v>
      </c>
      <c r="DI78" s="8">
        <f t="shared" si="361"/>
        <v>3.8214285714285715E-2</v>
      </c>
      <c r="DJ78" s="8">
        <f t="shared" ref="DJ78:DL78" si="362">+DJ72/DJ73</f>
        <v>0.47619047619047616</v>
      </c>
      <c r="DK78" s="8">
        <f t="shared" si="362"/>
        <v>5.9523809523809521E-3</v>
      </c>
      <c r="DL78" s="8">
        <f t="shared" si="362"/>
        <v>4.2678571428571427E-2</v>
      </c>
      <c r="DM78" s="8">
        <f t="shared" ref="DM78:DQ78" si="363">+DM72/DM73</f>
        <v>0</v>
      </c>
      <c r="DN78" s="8">
        <f t="shared" si="363"/>
        <v>0.28452380952380951</v>
      </c>
      <c r="DO78" s="8" t="e">
        <f t="shared" si="363"/>
        <v>#DIV/0!</v>
      </c>
      <c r="DP78" s="8" t="e">
        <f t="shared" si="363"/>
        <v>#DIV/0!</v>
      </c>
      <c r="DQ78" s="8">
        <f t="shared" si="363"/>
        <v>0.5</v>
      </c>
      <c r="DR78" s="8">
        <f t="shared" ref="DR78:DT78" si="364">+DR72/DR73</f>
        <v>0.5178571428571429</v>
      </c>
      <c r="DS78" s="8">
        <f t="shared" si="364"/>
        <v>4.7619047619047616E-2</v>
      </c>
      <c r="DT78" s="8">
        <f t="shared" si="364"/>
        <v>0.17458333333333331</v>
      </c>
      <c r="DU78" s="8">
        <f t="shared" ref="DU78:DW78" si="365">+DU72/DU73</f>
        <v>0.10714285714285714</v>
      </c>
      <c r="DV78" s="8">
        <f t="shared" si="365"/>
        <v>3.6726190476190475E-2</v>
      </c>
      <c r="DW78" s="8">
        <f t="shared" si="365"/>
        <v>0.2569642857142857</v>
      </c>
      <c r="DX78" s="8">
        <f t="shared" ref="DX78:DZ78" si="366">+DX72/DX73</f>
        <v>0.12005952380952382</v>
      </c>
      <c r="DY78" s="8">
        <f t="shared" si="366"/>
        <v>2.3809523809523808E-2</v>
      </c>
      <c r="DZ78" s="8">
        <f t="shared" si="366"/>
        <v>0</v>
      </c>
      <c r="EA78" s="8">
        <f t="shared" ref="EA78:EC78" si="367">+EA72/EA73</f>
        <v>5.9523809523809521E-3</v>
      </c>
      <c r="EB78" s="8">
        <f t="shared" si="367"/>
        <v>0</v>
      </c>
      <c r="EC78" s="8">
        <f t="shared" si="367"/>
        <v>5.9523809523809521E-3</v>
      </c>
      <c r="ED78" s="8">
        <f t="shared" ref="ED78:EG78" si="368">+ED72/ED73</f>
        <v>5.9523809523809521E-3</v>
      </c>
      <c r="EE78" s="8">
        <f t="shared" si="368"/>
        <v>8.9285714285714288E-2</v>
      </c>
      <c r="EF78" s="8">
        <f t="shared" si="368"/>
        <v>0.21130952380952381</v>
      </c>
      <c r="EG78" s="8">
        <f t="shared" si="368"/>
        <v>0</v>
      </c>
      <c r="EH78" s="8"/>
      <c r="EI78" s="8"/>
    </row>
    <row r="79" spans="1:163" ht="15.75" customHeight="1">
      <c r="A79" s="498"/>
      <c r="B79" s="54" t="s">
        <v>60</v>
      </c>
      <c r="C79" s="9"/>
      <c r="D79" s="9">
        <f t="shared" ref="D79:AK79" si="369">SUM(D75:D78)</f>
        <v>1.0000000000000004</v>
      </c>
      <c r="E79" s="9">
        <f t="shared" si="369"/>
        <v>1</v>
      </c>
      <c r="F79" s="9">
        <f t="shared" si="369"/>
        <v>0.99999999999999978</v>
      </c>
      <c r="G79" s="9">
        <f t="shared" si="369"/>
        <v>1.0000000000000002</v>
      </c>
      <c r="H79" s="9">
        <f t="shared" si="369"/>
        <v>0.99999999999523803</v>
      </c>
      <c r="I79" s="9">
        <f t="shared" si="369"/>
        <v>1</v>
      </c>
      <c r="J79" s="9">
        <f t="shared" si="369"/>
        <v>1.0001785714285714</v>
      </c>
      <c r="K79" s="9">
        <f t="shared" si="369"/>
        <v>1</v>
      </c>
      <c r="L79" s="9">
        <f t="shared" si="369"/>
        <v>0.99999999999523825</v>
      </c>
      <c r="M79" s="9">
        <f t="shared" si="369"/>
        <v>0.99999999999999989</v>
      </c>
      <c r="N79" s="9">
        <f t="shared" si="369"/>
        <v>0.99208333332857135</v>
      </c>
      <c r="O79" s="9">
        <f t="shared" si="369"/>
        <v>1.0000000000000002</v>
      </c>
      <c r="P79" s="9">
        <f t="shared" si="369"/>
        <v>1</v>
      </c>
      <c r="Q79" s="9">
        <f t="shared" si="369"/>
        <v>1.0000000000000004</v>
      </c>
      <c r="R79" s="9">
        <f t="shared" si="369"/>
        <v>1</v>
      </c>
      <c r="S79" s="9">
        <f t="shared" si="369"/>
        <v>1</v>
      </c>
      <c r="T79" s="9">
        <f t="shared" si="369"/>
        <v>0.99999999999999978</v>
      </c>
      <c r="U79" s="9">
        <f t="shared" si="369"/>
        <v>1</v>
      </c>
      <c r="V79" s="9">
        <f t="shared" si="369"/>
        <v>0.99999999999999989</v>
      </c>
      <c r="W79" s="9">
        <f t="shared" si="369"/>
        <v>0.99999999999999956</v>
      </c>
      <c r="X79" s="9">
        <f t="shared" si="369"/>
        <v>1.0000000000000004</v>
      </c>
      <c r="Y79" s="9">
        <f t="shared" si="369"/>
        <v>1</v>
      </c>
      <c r="Z79" s="9">
        <f t="shared" si="369"/>
        <v>0.99999999999999667</v>
      </c>
      <c r="AA79" s="9">
        <f t="shared" si="369"/>
        <v>1.0000000000000002</v>
      </c>
      <c r="AB79" s="9">
        <f t="shared" si="369"/>
        <v>1</v>
      </c>
      <c r="AC79" s="9">
        <f t="shared" si="369"/>
        <v>0.99999999999999967</v>
      </c>
      <c r="AD79" s="9">
        <f t="shared" si="369"/>
        <v>1.0000000000000002</v>
      </c>
      <c r="AE79" s="9">
        <f t="shared" si="369"/>
        <v>1</v>
      </c>
      <c r="AF79" s="9">
        <f t="shared" si="369"/>
        <v>0.99999999999999978</v>
      </c>
      <c r="AG79" s="9">
        <f t="shared" si="369"/>
        <v>1.1011904761904767</v>
      </c>
      <c r="AH79" s="9">
        <f t="shared" si="369"/>
        <v>1</v>
      </c>
      <c r="AI79" s="9">
        <f t="shared" si="369"/>
        <v>0.99999999999999989</v>
      </c>
      <c r="AJ79" s="9">
        <f t="shared" si="369"/>
        <v>1.0000000000000002</v>
      </c>
      <c r="AK79" s="9">
        <f t="shared" si="369"/>
        <v>1</v>
      </c>
      <c r="AL79" s="9">
        <f t="shared" ref="AL79:AQ79" si="370">SUM(AL75:AL78)</f>
        <v>1.0000000000000004</v>
      </c>
      <c r="AM79" s="9">
        <f t="shared" si="370"/>
        <v>0.99999999999999989</v>
      </c>
      <c r="AN79" s="9">
        <f t="shared" si="370"/>
        <v>1</v>
      </c>
      <c r="AO79" s="9">
        <f t="shared" si="370"/>
        <v>1</v>
      </c>
      <c r="AP79" s="9">
        <f t="shared" si="370"/>
        <v>0.99999999999999989</v>
      </c>
      <c r="AQ79" s="9">
        <f t="shared" si="370"/>
        <v>1</v>
      </c>
      <c r="AR79" s="9">
        <f t="shared" ref="AR79:BT79" si="371">SUM(AR75:AR78)</f>
        <v>0.99999999999999944</v>
      </c>
      <c r="AS79" s="9">
        <f t="shared" si="371"/>
        <v>1.0000000000000002</v>
      </c>
      <c r="AT79" s="9">
        <f t="shared" si="371"/>
        <v>1</v>
      </c>
      <c r="AU79" s="9">
        <f t="shared" si="371"/>
        <v>0.99999999999999989</v>
      </c>
      <c r="AV79" s="9">
        <f t="shared" si="371"/>
        <v>0.99999999999999989</v>
      </c>
      <c r="AW79" s="9">
        <f t="shared" si="371"/>
        <v>1</v>
      </c>
      <c r="AX79" s="9">
        <f t="shared" si="371"/>
        <v>0.99999999999999989</v>
      </c>
      <c r="AY79" s="9">
        <f t="shared" si="371"/>
        <v>0.99999999999999989</v>
      </c>
      <c r="AZ79" s="9">
        <f t="shared" si="371"/>
        <v>0.99999999999999978</v>
      </c>
      <c r="BA79" s="9">
        <f t="shared" si="371"/>
        <v>1</v>
      </c>
      <c r="BB79" s="9">
        <f t="shared" si="371"/>
        <v>1.0000000000000002</v>
      </c>
      <c r="BC79" s="9">
        <f t="shared" si="371"/>
        <v>1</v>
      </c>
      <c r="BD79" s="9">
        <f t="shared" si="371"/>
        <v>1.0000000000000004</v>
      </c>
      <c r="BE79" s="9">
        <f t="shared" si="371"/>
        <v>0.99999999999999989</v>
      </c>
      <c r="BF79" s="9">
        <f t="shared" si="371"/>
        <v>1</v>
      </c>
      <c r="BG79" s="9">
        <f t="shared" si="371"/>
        <v>1</v>
      </c>
      <c r="BH79" s="9">
        <f t="shared" si="371"/>
        <v>1.0000000000000002</v>
      </c>
      <c r="BI79" s="9">
        <f t="shared" si="371"/>
        <v>1.0000000000000004</v>
      </c>
      <c r="BJ79" s="9">
        <f t="shared" si="371"/>
        <v>1</v>
      </c>
      <c r="BK79" s="9">
        <f t="shared" si="371"/>
        <v>1.0000000000000004</v>
      </c>
      <c r="BL79" s="9">
        <f t="shared" si="371"/>
        <v>1.0000000000000002</v>
      </c>
      <c r="BM79" s="9">
        <f t="shared" si="371"/>
        <v>1</v>
      </c>
      <c r="BN79" s="9">
        <f t="shared" si="371"/>
        <v>0.99999999999999989</v>
      </c>
      <c r="BO79" s="9">
        <f t="shared" si="371"/>
        <v>1.0000000000000004</v>
      </c>
      <c r="BP79" s="9">
        <f t="shared" si="371"/>
        <v>1</v>
      </c>
      <c r="BQ79" s="9">
        <f t="shared" si="371"/>
        <v>0.99999999999999967</v>
      </c>
      <c r="BR79" s="9">
        <f t="shared" si="371"/>
        <v>0.99999999999999978</v>
      </c>
      <c r="BS79" s="9">
        <f t="shared" si="371"/>
        <v>1</v>
      </c>
      <c r="BT79" s="9">
        <f t="shared" si="371"/>
        <v>1</v>
      </c>
      <c r="BU79" s="9">
        <f t="shared" ref="BU79:CC79" si="372">SUM(BU75:BU78)</f>
        <v>1.0000000000000004</v>
      </c>
      <c r="BV79" s="9">
        <f t="shared" si="372"/>
        <v>0.99999999999999989</v>
      </c>
      <c r="BW79" s="9">
        <f t="shared" si="372"/>
        <v>0.99999999999999989</v>
      </c>
      <c r="BX79" s="9">
        <f t="shared" si="372"/>
        <v>0.99999999999999989</v>
      </c>
      <c r="BY79" s="9">
        <f t="shared" si="372"/>
        <v>1</v>
      </c>
      <c r="BZ79" s="9">
        <f t="shared" si="372"/>
        <v>1</v>
      </c>
      <c r="CA79" s="9">
        <f t="shared" si="372"/>
        <v>0.99999999999999978</v>
      </c>
      <c r="CB79" s="9">
        <f t="shared" si="372"/>
        <v>0.99999999999999989</v>
      </c>
      <c r="CC79" s="9">
        <f t="shared" si="372"/>
        <v>0.99999999999999989</v>
      </c>
      <c r="CD79" s="9">
        <f t="shared" ref="CD79:CF79" si="373">SUM(CD75:CD78)</f>
        <v>1</v>
      </c>
      <c r="CE79" s="9">
        <f t="shared" si="373"/>
        <v>0.99999999999999989</v>
      </c>
      <c r="CF79" s="9">
        <f t="shared" si="373"/>
        <v>1</v>
      </c>
      <c r="CG79" s="9">
        <f t="shared" ref="CG79:CH79" si="374">SUM(CG75:CG78)</f>
        <v>1.0000000000000002</v>
      </c>
      <c r="CH79" s="9">
        <f t="shared" si="374"/>
        <v>1</v>
      </c>
      <c r="CI79" s="9">
        <f t="shared" ref="CI79:CJ79" si="375">SUM(CI75:CI78)</f>
        <v>0.99999999999999956</v>
      </c>
      <c r="CJ79" s="9">
        <f t="shared" si="375"/>
        <v>1</v>
      </c>
      <c r="CK79" s="9">
        <f t="shared" ref="CK79:CM79" si="376">SUM(CK75:CK78)</f>
        <v>1.0000000000000004</v>
      </c>
      <c r="CL79" s="9">
        <f t="shared" si="376"/>
        <v>1</v>
      </c>
      <c r="CM79" s="9">
        <f t="shared" si="376"/>
        <v>1</v>
      </c>
      <c r="CN79" s="9">
        <f t="shared" ref="CN79:CP79" si="377">SUM(CN75:CN78)</f>
        <v>0.99999999999999956</v>
      </c>
      <c r="CO79" s="9">
        <f t="shared" si="377"/>
        <v>1</v>
      </c>
      <c r="CP79" s="9">
        <f t="shared" si="377"/>
        <v>0.99999999999999989</v>
      </c>
      <c r="CQ79" s="9">
        <f t="shared" ref="CQ79:CT79" si="378">SUM(CQ75:CQ78)</f>
        <v>1</v>
      </c>
      <c r="CR79" s="9">
        <f t="shared" si="378"/>
        <v>1.0000000000000004</v>
      </c>
      <c r="CS79" s="9">
        <f t="shared" si="378"/>
        <v>1</v>
      </c>
      <c r="CT79" s="9">
        <f t="shared" si="378"/>
        <v>1</v>
      </c>
      <c r="CU79" s="9">
        <f t="shared" ref="CU79:CW79" si="379">SUM(CU75:CU78)</f>
        <v>1</v>
      </c>
      <c r="CV79" s="9">
        <f t="shared" si="379"/>
        <v>1.0000000000000002</v>
      </c>
      <c r="CW79" s="9">
        <f t="shared" si="379"/>
        <v>1</v>
      </c>
      <c r="CX79" s="9">
        <f t="shared" ref="CX79:CY79" si="380">SUM(CX75:CX78)</f>
        <v>0.99999999999999978</v>
      </c>
      <c r="CY79" s="9">
        <f t="shared" si="380"/>
        <v>0.99999999999999989</v>
      </c>
      <c r="CZ79" s="9">
        <f t="shared" ref="CZ79:DB79" si="381">SUM(CZ75:CZ78)</f>
        <v>1.1071428571428572</v>
      </c>
      <c r="DA79" s="9">
        <f t="shared" si="381"/>
        <v>1.1071428571428572</v>
      </c>
      <c r="DB79" s="9">
        <f t="shared" si="381"/>
        <v>1</v>
      </c>
      <c r="DC79" s="9">
        <f t="shared" ref="DC79:DE79" si="382">SUM(DC75:DC78)</f>
        <v>0.89285714285714302</v>
      </c>
      <c r="DD79" s="9">
        <f t="shared" si="382"/>
        <v>1</v>
      </c>
      <c r="DE79" s="9">
        <f t="shared" si="382"/>
        <v>1</v>
      </c>
      <c r="DF79" s="9">
        <f t="shared" ref="DF79:DI79" si="383">SUM(DF75:DF78)</f>
        <v>0.99999999999999956</v>
      </c>
      <c r="DG79" s="9">
        <f t="shared" si="383"/>
        <v>0.99999999999999978</v>
      </c>
      <c r="DH79" s="9">
        <f t="shared" si="383"/>
        <v>1</v>
      </c>
      <c r="DI79" s="9">
        <f t="shared" si="383"/>
        <v>0.99803571428571436</v>
      </c>
      <c r="DJ79" s="9">
        <f t="shared" ref="DJ79:DL79" si="384">SUM(DJ75:DJ78)</f>
        <v>1</v>
      </c>
      <c r="DK79" s="9">
        <f t="shared" si="384"/>
        <v>0.99999999999999989</v>
      </c>
      <c r="DL79" s="9">
        <f t="shared" si="384"/>
        <v>1</v>
      </c>
      <c r="DM79" s="9">
        <f t="shared" ref="DM79:DQ79" si="385">SUM(DM75:DM78)</f>
        <v>1.0000000000000002</v>
      </c>
      <c r="DN79" s="9">
        <f t="shared" si="385"/>
        <v>1</v>
      </c>
      <c r="DO79" s="9" t="e">
        <f t="shared" si="385"/>
        <v>#DIV/0!</v>
      </c>
      <c r="DP79" s="9" t="e">
        <f t="shared" si="385"/>
        <v>#DIV/0!</v>
      </c>
      <c r="DQ79" s="9">
        <f t="shared" si="385"/>
        <v>1</v>
      </c>
      <c r="DR79" s="9">
        <f t="shared" ref="DR79:DT79" si="386">SUM(DR75:DR78)</f>
        <v>0.99999999999999989</v>
      </c>
      <c r="DS79" s="9">
        <f t="shared" si="386"/>
        <v>0.99999999999999956</v>
      </c>
      <c r="DT79" s="9">
        <f t="shared" si="386"/>
        <v>1</v>
      </c>
      <c r="DU79" s="9">
        <f t="shared" ref="DU79:DW79" si="387">SUM(DU75:DU78)</f>
        <v>1.0000000000000002</v>
      </c>
      <c r="DV79" s="9">
        <f t="shared" si="387"/>
        <v>0.99999999999999978</v>
      </c>
      <c r="DW79" s="9">
        <f t="shared" si="387"/>
        <v>1</v>
      </c>
      <c r="DX79" s="9">
        <f t="shared" ref="DX79:DZ79" si="388">SUM(DX75:DX78)</f>
        <v>1.0000000000000002</v>
      </c>
      <c r="DY79" s="9">
        <f t="shared" si="388"/>
        <v>1.0000000000000004</v>
      </c>
      <c r="DZ79" s="9">
        <f t="shared" si="388"/>
        <v>1</v>
      </c>
      <c r="EA79" s="9">
        <f t="shared" ref="EA79:EC79" si="389">SUM(EA75:EA78)</f>
        <v>1.0000000000000004</v>
      </c>
      <c r="EB79" s="9">
        <f t="shared" si="389"/>
        <v>1</v>
      </c>
      <c r="EC79" s="9">
        <f t="shared" si="389"/>
        <v>0.99999999999999989</v>
      </c>
      <c r="ED79" s="9">
        <f t="shared" ref="ED79:EG79" si="390">SUM(ED75:ED78)</f>
        <v>1.0000000000000002</v>
      </c>
      <c r="EE79" s="9">
        <f t="shared" si="390"/>
        <v>1.0000285714285742</v>
      </c>
      <c r="EF79" s="9">
        <f t="shared" si="390"/>
        <v>0.99999999999999989</v>
      </c>
      <c r="EG79" s="9">
        <f t="shared" si="390"/>
        <v>1</v>
      </c>
      <c r="EH79" s="9"/>
      <c r="EI79" s="9"/>
    </row>
    <row r="80" spans="1:163" ht="15.75" customHeight="1">
      <c r="A80" s="10" t="s">
        <v>41</v>
      </c>
      <c r="B80" s="20"/>
      <c r="C80" s="32" t="s">
        <v>311</v>
      </c>
      <c r="D80" s="32" t="s">
        <v>178</v>
      </c>
      <c r="E80" s="32" t="s">
        <v>179</v>
      </c>
      <c r="F80" s="32" t="s">
        <v>180</v>
      </c>
      <c r="G80" s="32" t="s">
        <v>181</v>
      </c>
      <c r="H80" s="32" t="s">
        <v>182</v>
      </c>
      <c r="I80" s="32" t="s">
        <v>183</v>
      </c>
      <c r="J80" s="32" t="s">
        <v>184</v>
      </c>
      <c r="K80" s="32" t="s">
        <v>185</v>
      </c>
      <c r="L80" s="32" t="s">
        <v>186</v>
      </c>
      <c r="M80" s="32" t="s">
        <v>187</v>
      </c>
      <c r="N80" s="32" t="s">
        <v>188</v>
      </c>
      <c r="O80" s="32" t="s">
        <v>237</v>
      </c>
      <c r="P80" s="32" t="s">
        <v>246</v>
      </c>
      <c r="Q80" s="32" t="s">
        <v>247</v>
      </c>
      <c r="R80" s="32" t="s">
        <v>248</v>
      </c>
      <c r="S80" s="32" t="s">
        <v>249</v>
      </c>
      <c r="T80" s="32" t="s">
        <v>189</v>
      </c>
      <c r="U80" s="32" t="s">
        <v>190</v>
      </c>
      <c r="V80" s="32" t="s">
        <v>191</v>
      </c>
      <c r="W80" s="32" t="s">
        <v>192</v>
      </c>
      <c r="X80" s="32" t="s">
        <v>193</v>
      </c>
      <c r="Y80" s="32" t="s">
        <v>194</v>
      </c>
      <c r="Z80" s="32" t="s">
        <v>111</v>
      </c>
      <c r="AA80" s="32" t="s">
        <v>112</v>
      </c>
      <c r="AB80" s="32" t="s">
        <v>113</v>
      </c>
      <c r="AC80" s="32" t="s">
        <v>114</v>
      </c>
      <c r="AD80" s="32" t="s">
        <v>195</v>
      </c>
      <c r="AE80" s="32" t="s">
        <v>196</v>
      </c>
      <c r="AF80" s="32" t="s">
        <v>197</v>
      </c>
      <c r="AG80" s="32" t="s">
        <v>198</v>
      </c>
      <c r="AH80" s="32" t="s">
        <v>199</v>
      </c>
      <c r="AI80" s="32" t="s">
        <v>200</v>
      </c>
      <c r="AJ80" s="32" t="s">
        <v>201</v>
      </c>
      <c r="AK80" s="32" t="s">
        <v>202</v>
      </c>
      <c r="AL80" s="32" t="s">
        <v>203</v>
      </c>
      <c r="AM80" s="32" t="s">
        <v>204</v>
      </c>
      <c r="AN80" s="32" t="s">
        <v>205</v>
      </c>
      <c r="AO80" s="32" t="s">
        <v>206</v>
      </c>
      <c r="AP80" s="32" t="s">
        <v>207</v>
      </c>
      <c r="AQ80" s="32" t="s">
        <v>208</v>
      </c>
      <c r="AR80" s="32" t="s">
        <v>209</v>
      </c>
      <c r="AS80" s="32" t="s">
        <v>210</v>
      </c>
      <c r="AT80" s="32" t="s">
        <v>211</v>
      </c>
      <c r="AU80" s="32" t="s">
        <v>212</v>
      </c>
      <c r="AV80" s="32" t="s">
        <v>213</v>
      </c>
      <c r="AW80" s="32" t="s">
        <v>307</v>
      </c>
      <c r="AX80" s="32" t="s">
        <v>215</v>
      </c>
      <c r="AY80" s="32" t="s">
        <v>216</v>
      </c>
      <c r="AZ80" s="32" t="s">
        <v>217</v>
      </c>
      <c r="BA80" s="32" t="s">
        <v>218</v>
      </c>
      <c r="BB80" s="32" t="s">
        <v>219</v>
      </c>
      <c r="BC80" s="32" t="s">
        <v>220</v>
      </c>
      <c r="BD80" s="32" t="s">
        <v>178</v>
      </c>
      <c r="BE80" s="32" t="s">
        <v>179</v>
      </c>
      <c r="BF80" s="32" t="s">
        <v>180</v>
      </c>
      <c r="BG80" s="32" t="s">
        <v>181</v>
      </c>
      <c r="BH80" s="32" t="s">
        <v>182</v>
      </c>
      <c r="BI80" s="32" t="s">
        <v>183</v>
      </c>
      <c r="BJ80" s="32" t="s">
        <v>184</v>
      </c>
      <c r="BK80" s="32" t="s">
        <v>185</v>
      </c>
      <c r="BL80" s="32" t="s">
        <v>186</v>
      </c>
      <c r="BM80" s="32" t="s">
        <v>187</v>
      </c>
      <c r="BN80" s="32" t="s">
        <v>188</v>
      </c>
      <c r="BO80" s="32" t="s">
        <v>237</v>
      </c>
      <c r="BP80" s="32" t="s">
        <v>246</v>
      </c>
      <c r="BQ80" s="32" t="s">
        <v>247</v>
      </c>
      <c r="BR80" s="32" t="s">
        <v>248</v>
      </c>
      <c r="BS80" s="32" t="s">
        <v>249</v>
      </c>
      <c r="BT80" s="32" t="s">
        <v>189</v>
      </c>
      <c r="BU80" s="32" t="s">
        <v>190</v>
      </c>
      <c r="BV80" s="32" t="s">
        <v>191</v>
      </c>
      <c r="BW80" s="32" t="s">
        <v>192</v>
      </c>
      <c r="BX80" s="32" t="s">
        <v>193</v>
      </c>
      <c r="BY80" s="32" t="s">
        <v>194</v>
      </c>
      <c r="BZ80" s="32" t="s">
        <v>111</v>
      </c>
      <c r="CA80" s="32" t="s">
        <v>112</v>
      </c>
      <c r="CB80" s="32" t="s">
        <v>113</v>
      </c>
      <c r="CC80" s="32" t="s">
        <v>114</v>
      </c>
      <c r="CD80" s="32" t="s">
        <v>195</v>
      </c>
      <c r="CE80" s="32" t="s">
        <v>195</v>
      </c>
      <c r="CF80" s="32" t="s">
        <v>197</v>
      </c>
      <c r="CG80" s="32" t="s">
        <v>198</v>
      </c>
      <c r="CH80" s="32" t="s">
        <v>199</v>
      </c>
      <c r="CI80" s="32" t="s">
        <v>200</v>
      </c>
      <c r="CJ80" s="32" t="s">
        <v>201</v>
      </c>
      <c r="CK80" s="32" t="s">
        <v>202</v>
      </c>
      <c r="CL80" s="32" t="s">
        <v>203</v>
      </c>
      <c r="CM80" s="32" t="s">
        <v>204</v>
      </c>
      <c r="CN80" s="32" t="s">
        <v>205</v>
      </c>
      <c r="CO80" s="32" t="s">
        <v>206</v>
      </c>
      <c r="CP80" s="32" t="s">
        <v>207</v>
      </c>
      <c r="CQ80" s="32" t="s">
        <v>208</v>
      </c>
      <c r="CR80" s="32" t="s">
        <v>209</v>
      </c>
      <c r="CS80" s="32" t="s">
        <v>210</v>
      </c>
      <c r="CT80" s="32" t="s">
        <v>211</v>
      </c>
      <c r="CU80" s="32" t="s">
        <v>212</v>
      </c>
      <c r="CV80" s="32" t="s">
        <v>213</v>
      </c>
      <c r="CW80" s="32" t="s">
        <v>214</v>
      </c>
      <c r="CX80" s="32" t="s">
        <v>215</v>
      </c>
      <c r="CY80" s="32" t="s">
        <v>216</v>
      </c>
      <c r="CZ80" s="32" t="s">
        <v>217</v>
      </c>
      <c r="DA80" s="32" t="s">
        <v>218</v>
      </c>
      <c r="DB80" s="32" t="s">
        <v>219</v>
      </c>
      <c r="DC80" s="32" t="s">
        <v>220</v>
      </c>
      <c r="DD80" s="32" t="s">
        <v>178</v>
      </c>
      <c r="DE80" s="32" t="s">
        <v>179</v>
      </c>
      <c r="DF80" s="32" t="s">
        <v>180</v>
      </c>
      <c r="DG80" s="32" t="s">
        <v>181</v>
      </c>
      <c r="DH80" s="32" t="s">
        <v>182</v>
      </c>
      <c r="DI80" s="32" t="s">
        <v>183</v>
      </c>
      <c r="DJ80" s="32" t="s">
        <v>184</v>
      </c>
      <c r="DK80" s="32" t="s">
        <v>185</v>
      </c>
      <c r="DL80" s="32" t="s">
        <v>186</v>
      </c>
      <c r="DM80" s="32" t="s">
        <v>187</v>
      </c>
      <c r="DN80" s="32" t="s">
        <v>188</v>
      </c>
      <c r="DO80" s="32" t="s">
        <v>237</v>
      </c>
      <c r="DP80" s="32" t="s">
        <v>246</v>
      </c>
      <c r="DQ80" s="32" t="s">
        <v>247</v>
      </c>
      <c r="DR80" s="32" t="s">
        <v>248</v>
      </c>
      <c r="DS80" s="32" t="s">
        <v>249</v>
      </c>
      <c r="DT80" s="32" t="s">
        <v>189</v>
      </c>
      <c r="DU80" s="32" t="s">
        <v>190</v>
      </c>
      <c r="DV80" s="32" t="s">
        <v>191</v>
      </c>
      <c r="DW80" s="32" t="s">
        <v>192</v>
      </c>
      <c r="DX80" s="32" t="s">
        <v>193</v>
      </c>
      <c r="DY80" s="32" t="s">
        <v>194</v>
      </c>
      <c r="DZ80" s="32" t="s">
        <v>111</v>
      </c>
      <c r="EA80" s="32" t="s">
        <v>112</v>
      </c>
      <c r="EB80" s="32" t="s">
        <v>113</v>
      </c>
      <c r="EC80" s="32" t="s">
        <v>114</v>
      </c>
      <c r="ED80" s="32" t="s">
        <v>195</v>
      </c>
      <c r="EE80" s="32" t="s">
        <v>196</v>
      </c>
      <c r="EF80" s="32" t="s">
        <v>197</v>
      </c>
      <c r="EG80" s="32" t="s">
        <v>198</v>
      </c>
      <c r="EH80" s="32" t="s">
        <v>378</v>
      </c>
      <c r="EI80" s="32" t="s">
        <v>119</v>
      </c>
    </row>
    <row r="81" spans="1:141" ht="15.75" customHeight="1">
      <c r="A81" s="502" t="s">
        <v>20</v>
      </c>
      <c r="B81" s="51" t="s">
        <v>84</v>
      </c>
      <c r="C81" s="4">
        <v>0.86929334554334559</v>
      </c>
      <c r="D81" s="161">
        <v>0.98809523809523803</v>
      </c>
      <c r="E81" s="161">
        <v>0.65672619047619052</v>
      </c>
      <c r="F81" s="161">
        <v>0.91666666666666652</v>
      </c>
      <c r="G81" s="161">
        <v>0.97815476190476203</v>
      </c>
      <c r="H81" s="161">
        <v>0.9970238095285715</v>
      </c>
      <c r="I81" s="161">
        <v>0.7857142857142857</v>
      </c>
      <c r="J81" s="160">
        <v>0.93154761904761896</v>
      </c>
      <c r="K81" s="160">
        <v>0.89285714285714302</v>
      </c>
      <c r="L81" s="160">
        <v>0.88589285714285704</v>
      </c>
      <c r="M81" s="160">
        <v>0.9469642857142857</v>
      </c>
      <c r="N81" s="160">
        <v>0.88738095238571435</v>
      </c>
      <c r="O81" s="160">
        <v>0.7767857142857143</v>
      </c>
      <c r="P81" s="160">
        <v>0.52827380952380953</v>
      </c>
      <c r="Q81" s="160">
        <v>0.79464285714285698</v>
      </c>
      <c r="R81" s="160">
        <v>0.75892857142857095</v>
      </c>
      <c r="S81" s="160">
        <v>0.97916666666666674</v>
      </c>
      <c r="T81" s="160">
        <v>0.94839285714285704</v>
      </c>
      <c r="U81" s="160">
        <v>0.84375</v>
      </c>
      <c r="V81" s="160">
        <v>0.9910714285714286</v>
      </c>
      <c r="W81" s="160">
        <v>0.88095238095238104</v>
      </c>
      <c r="X81" s="160">
        <v>0.927559523809524</v>
      </c>
      <c r="Y81" s="160">
        <v>0.84226190476190477</v>
      </c>
      <c r="Z81" s="160">
        <v>0.84523809523809501</v>
      </c>
      <c r="AA81" s="160">
        <v>0.41422619047619103</v>
      </c>
      <c r="AB81" s="160">
        <v>0.98410714285714296</v>
      </c>
      <c r="AC81" s="160">
        <v>0.86708333333333298</v>
      </c>
      <c r="AD81" s="160">
        <v>0.96428571428571397</v>
      </c>
      <c r="AE81" s="160">
        <v>0.93154761904761896</v>
      </c>
      <c r="AF81" s="160">
        <v>0.98809523809523803</v>
      </c>
      <c r="AG81" s="160">
        <v>0.89285714285714302</v>
      </c>
      <c r="AH81" s="160">
        <v>0.9151785714285714</v>
      </c>
      <c r="AI81" s="160">
        <v>0.985119047619048</v>
      </c>
      <c r="AJ81" s="160">
        <v>0.93452380952380998</v>
      </c>
      <c r="AK81" s="160">
        <v>0.95833333333333326</v>
      </c>
      <c r="AL81" s="160">
        <v>0.87202380952380998</v>
      </c>
      <c r="AM81" s="160">
        <v>0.952380952380952</v>
      </c>
      <c r="AN81" s="160">
        <v>0.72071428571428564</v>
      </c>
      <c r="AO81" s="160">
        <v>0.89880952380952395</v>
      </c>
      <c r="AP81" s="160">
        <v>0.75101190476190505</v>
      </c>
      <c r="AQ81" s="160">
        <v>0.90476190476190477</v>
      </c>
      <c r="AR81" s="160">
        <v>0.952380952380952</v>
      </c>
      <c r="AS81" s="160">
        <v>0.89434523809523803</v>
      </c>
      <c r="AT81" s="160">
        <v>0.9107142857142857</v>
      </c>
      <c r="AU81" s="160">
        <v>0.889880952380952</v>
      </c>
      <c r="AV81" s="160">
        <v>0.87738095238095204</v>
      </c>
      <c r="AW81" s="160">
        <v>0.93154761904761896</v>
      </c>
      <c r="AX81" s="160">
        <v>0.96130952380952384</v>
      </c>
      <c r="AY81" s="160">
        <v>0.8414880952380952</v>
      </c>
      <c r="AZ81" s="160">
        <v>0.84523809523809501</v>
      </c>
      <c r="BA81" s="160">
        <v>0.9285714285714286</v>
      </c>
      <c r="BB81" s="160">
        <v>0.94642857142857095</v>
      </c>
      <c r="BC81" s="160">
        <v>0.82738095238095244</v>
      </c>
      <c r="BD81" s="160">
        <v>0.952380952380952</v>
      </c>
      <c r="BE81" s="160">
        <v>0.87351190476190499</v>
      </c>
      <c r="BF81" s="160">
        <v>0.8263690476190475</v>
      </c>
      <c r="BG81" s="160">
        <v>0.99303571428571435</v>
      </c>
      <c r="BH81" s="160">
        <v>0.90476190476190499</v>
      </c>
      <c r="BI81" s="160">
        <v>0.86309523809523803</v>
      </c>
      <c r="BJ81" s="160">
        <v>0.94047619047619047</v>
      </c>
      <c r="BK81" s="160">
        <v>0.99702380952380998</v>
      </c>
      <c r="BL81" s="160">
        <v>0.84345238095238095</v>
      </c>
      <c r="BM81" s="160">
        <v>0.90773809523809523</v>
      </c>
      <c r="BN81" s="160">
        <v>0.92857142857142905</v>
      </c>
      <c r="BO81" s="160">
        <v>0.86845238095238098</v>
      </c>
      <c r="BP81" s="160">
        <v>0.85863095238095244</v>
      </c>
      <c r="BQ81" s="160">
        <v>0.90476190476190499</v>
      </c>
      <c r="BR81" s="160">
        <v>0.97023809523809501</v>
      </c>
      <c r="BS81" s="160">
        <v>0.8928571428571429</v>
      </c>
      <c r="BT81" s="160">
        <v>0.89285714285714302</v>
      </c>
      <c r="BU81" s="160">
        <v>0.86904761904761896</v>
      </c>
      <c r="BV81" s="160">
        <v>0.88095238095238104</v>
      </c>
      <c r="BW81" s="160">
        <v>0.875</v>
      </c>
      <c r="BX81" s="160">
        <v>0.88869047619047603</v>
      </c>
      <c r="BY81" s="160">
        <v>0.6517857142857143</v>
      </c>
      <c r="BZ81" s="160">
        <v>0.92857142857142905</v>
      </c>
      <c r="CA81" s="160">
        <v>0.88194444444444398</v>
      </c>
      <c r="CB81" s="160">
        <v>0.80952380952380953</v>
      </c>
      <c r="CC81" s="160">
        <v>0.97916666666666674</v>
      </c>
      <c r="CD81" s="160">
        <v>0.77976190476190499</v>
      </c>
      <c r="CE81" s="160">
        <v>0.51982142857142855</v>
      </c>
      <c r="CF81" s="160">
        <v>0.61309523809523814</v>
      </c>
      <c r="CG81" s="160">
        <v>0.89285714285714302</v>
      </c>
      <c r="CH81" s="160">
        <v>0.990059523809524</v>
      </c>
      <c r="CI81" s="160">
        <v>0.89285714285714302</v>
      </c>
      <c r="CJ81" s="160">
        <v>0.95386904761904756</v>
      </c>
      <c r="CK81" s="160">
        <v>0.93154761904761896</v>
      </c>
      <c r="CL81" s="160">
        <v>0.94047619047619002</v>
      </c>
      <c r="CM81" s="160">
        <v>0.94446428571428553</v>
      </c>
      <c r="CN81" s="160">
        <v>0.97023809523809501</v>
      </c>
      <c r="CO81" s="160">
        <v>0.91666666666666696</v>
      </c>
      <c r="CP81" s="160">
        <v>0.8968452380952382</v>
      </c>
      <c r="CQ81" s="160">
        <v>0.91964285714285698</v>
      </c>
      <c r="CR81" s="160">
        <v>0.97023809523809501</v>
      </c>
      <c r="CS81" s="160">
        <v>0.9107142857142857</v>
      </c>
      <c r="CT81" s="160">
        <v>0.94047619047619047</v>
      </c>
      <c r="CU81" s="160">
        <v>1</v>
      </c>
      <c r="CV81" s="160">
        <v>0.797619047619048</v>
      </c>
      <c r="CW81" s="160">
        <v>1</v>
      </c>
      <c r="CX81" s="160">
        <v>0.92857142857142905</v>
      </c>
      <c r="CY81" s="160">
        <v>0.45833333333333337</v>
      </c>
      <c r="CZ81" s="160">
        <v>0.66666666666666696</v>
      </c>
      <c r="DA81" s="160">
        <v>0.66666666666666696</v>
      </c>
      <c r="DB81" s="160">
        <v>0.56351190476190471</v>
      </c>
      <c r="DC81" s="160">
        <v>0.95535714285714302</v>
      </c>
      <c r="DD81" s="160">
        <v>0.86458333333333304</v>
      </c>
      <c r="DE81" s="160">
        <v>0.83333333333333326</v>
      </c>
      <c r="DF81" s="160">
        <v>0.88392857142857095</v>
      </c>
      <c r="DG81" s="160">
        <v>0.89285714285714302</v>
      </c>
      <c r="DH81" s="160">
        <v>0.68154761904761896</v>
      </c>
      <c r="DI81" s="160">
        <v>0.97023809523809523</v>
      </c>
      <c r="DJ81" s="160">
        <v>0.94404761904761902</v>
      </c>
      <c r="DK81" s="160">
        <v>0.95833333333333304</v>
      </c>
      <c r="DL81" s="160">
        <v>0.875</v>
      </c>
      <c r="DM81" s="160">
        <v>0.83928571428571397</v>
      </c>
      <c r="DN81" s="160">
        <v>0.90773809523809523</v>
      </c>
      <c r="DO81" s="160"/>
      <c r="DP81" s="160"/>
      <c r="DQ81" s="160">
        <v>0.52190476190476187</v>
      </c>
      <c r="DR81" s="160">
        <v>0.93452380952380998</v>
      </c>
      <c r="DS81" s="160"/>
      <c r="DT81" s="160">
        <v>0.9375</v>
      </c>
      <c r="DU81" s="160">
        <v>0.889880952380952</v>
      </c>
      <c r="DV81" s="160">
        <v>0.89880952380952395</v>
      </c>
      <c r="DW81" s="160">
        <v>0.89184523809523797</v>
      </c>
      <c r="DX81" s="160">
        <v>0.83630952380952395</v>
      </c>
      <c r="DY81" s="160">
        <v>0.922619047619048</v>
      </c>
      <c r="DZ81" s="160">
        <v>0.46625</v>
      </c>
      <c r="EA81" s="160">
        <v>0.79386904761904797</v>
      </c>
      <c r="EB81" s="160">
        <v>0.80357142857142905</v>
      </c>
      <c r="EC81" s="160">
        <v>0.96130952380952384</v>
      </c>
      <c r="ED81" s="160">
        <v>0.89880952380952395</v>
      </c>
      <c r="EE81" s="160">
        <v>0.99404761904761896</v>
      </c>
      <c r="EF81" s="160">
        <v>0.91666666666666674</v>
      </c>
      <c r="EG81" s="160">
        <v>0.94166666666666654</v>
      </c>
      <c r="EH81" s="4">
        <f>AVERAGE(DD81:EG81)</f>
        <v>0.86149911816578506</v>
      </c>
      <c r="EI81" s="3">
        <v>0.85</v>
      </c>
    </row>
    <row r="82" spans="1:141" ht="15.75" customHeight="1">
      <c r="A82" s="503"/>
      <c r="B82" s="51" t="s">
        <v>141</v>
      </c>
      <c r="C82" s="4">
        <v>0.5123677361436092</v>
      </c>
      <c r="D82" s="161">
        <v>0.42042168674698799</v>
      </c>
      <c r="E82" s="161">
        <v>0.45953049941085838</v>
      </c>
      <c r="F82" s="161">
        <v>0.54214285714285715</v>
      </c>
      <c r="G82" s="161">
        <v>0.46552668411123999</v>
      </c>
      <c r="H82" s="161">
        <v>0.48103723404285709</v>
      </c>
      <c r="I82" s="161">
        <v>0.38623876123876122</v>
      </c>
      <c r="J82" s="161">
        <v>0.59616613418530395</v>
      </c>
      <c r="K82" s="161">
        <v>0.50866666666666704</v>
      </c>
      <c r="L82" s="161">
        <v>0.47206617348571422</v>
      </c>
      <c r="M82" s="161">
        <v>0.30990522545525467</v>
      </c>
      <c r="N82" s="161">
        <v>0.4530955183873015</v>
      </c>
      <c r="O82" s="161">
        <v>0.37312925170068018</v>
      </c>
      <c r="P82" s="161">
        <v>0.57464788732394367</v>
      </c>
      <c r="Q82" s="161">
        <v>0</v>
      </c>
      <c r="R82" s="161">
        <v>0.49254901960784297</v>
      </c>
      <c r="S82" s="161">
        <v>0.47355623100303956</v>
      </c>
      <c r="T82" s="161">
        <v>0.55789870080963999</v>
      </c>
      <c r="U82" s="161">
        <v>0.41481481481481486</v>
      </c>
      <c r="V82" s="161">
        <v>0.43063063063063056</v>
      </c>
      <c r="W82" s="161">
        <v>0.59121621621621601</v>
      </c>
      <c r="X82" s="161">
        <v>0.362702945517551</v>
      </c>
      <c r="Y82" s="161">
        <v>0.51236749116607772</v>
      </c>
      <c r="Z82" s="161">
        <v>0.50352112676056304</v>
      </c>
      <c r="AA82" s="161">
        <v>0.37677827274033598</v>
      </c>
      <c r="AB82" s="160">
        <v>0.48962680699207639</v>
      </c>
      <c r="AC82" s="160">
        <v>0.546440584883641</v>
      </c>
      <c r="AD82" s="160">
        <v>0.46666666666666701</v>
      </c>
      <c r="AE82" s="160">
        <v>0.52779552715654954</v>
      </c>
      <c r="AF82" s="160">
        <v>0.54216867469879504</v>
      </c>
      <c r="AG82" s="160">
        <v>0.35339999999999999</v>
      </c>
      <c r="AH82" s="160">
        <v>0.37814634146341464</v>
      </c>
      <c r="AI82" s="160">
        <v>0.52326283987915401</v>
      </c>
      <c r="AJ82" s="160">
        <v>0.39267515923566898</v>
      </c>
      <c r="AK82" s="160">
        <v>0.50931677018633548</v>
      </c>
      <c r="AL82" s="160">
        <v>0.495563139931741</v>
      </c>
      <c r="AM82" s="160">
        <v>0.45118750000000002</v>
      </c>
      <c r="AN82" s="160">
        <v>0.47481004294681206</v>
      </c>
      <c r="AO82" s="160">
        <v>0.50331125827814605</v>
      </c>
      <c r="AP82" s="160">
        <v>0.376951731790441</v>
      </c>
      <c r="AQ82" s="160">
        <v>0.41407894736842105</v>
      </c>
      <c r="AR82" s="160">
        <v>0.44374999999999998</v>
      </c>
      <c r="AS82" s="160">
        <v>0.54908485856905198</v>
      </c>
      <c r="AT82" s="160">
        <v>0.54470588235294115</v>
      </c>
      <c r="AU82" s="160">
        <v>0.55518394648829394</v>
      </c>
      <c r="AV82" s="160">
        <v>0.52245590230664896</v>
      </c>
      <c r="AW82" s="160">
        <v>0.54952076677316297</v>
      </c>
      <c r="AX82" s="160">
        <v>0.54489164086687303</v>
      </c>
      <c r="AY82" s="160">
        <v>0.60125910730706655</v>
      </c>
      <c r="AZ82" s="160">
        <v>0.40352112676056301</v>
      </c>
      <c r="BA82" s="160">
        <v>0.49038461538461542</v>
      </c>
      <c r="BB82" s="160">
        <v>0.31018867924528298</v>
      </c>
      <c r="BC82" s="160">
        <v>0.46187050359712223</v>
      </c>
      <c r="BD82" s="160">
        <v>0.52500000000000002</v>
      </c>
      <c r="BE82" s="160">
        <v>0.45587734241908001</v>
      </c>
      <c r="BF82" s="160">
        <v>0.46099546207592029</v>
      </c>
      <c r="BG82" s="160">
        <v>0.46154768327039497</v>
      </c>
      <c r="BH82" s="160">
        <v>0.62796052631578902</v>
      </c>
      <c r="BI82" s="160">
        <v>0.58386206896551696</v>
      </c>
      <c r="BJ82" s="160">
        <v>0.54367088607594938</v>
      </c>
      <c r="BK82" s="160">
        <v>0.54447761194029898</v>
      </c>
      <c r="BL82" s="160">
        <v>0.57727593507410002</v>
      </c>
      <c r="BM82" s="160">
        <v>0.52459016393442626</v>
      </c>
      <c r="BN82" s="160">
        <v>0.58512820512820496</v>
      </c>
      <c r="BO82" s="160">
        <v>0.40918437285812198</v>
      </c>
      <c r="BP82" s="160">
        <v>0.46447140381282492</v>
      </c>
      <c r="BQ82" s="160">
        <v>0.495394736842105</v>
      </c>
      <c r="BR82" s="160">
        <v>0.50791411042944801</v>
      </c>
      <c r="BS82" s="160">
        <v>0.48499999999999999</v>
      </c>
      <c r="BT82" s="160">
        <v>0.48499999999999999</v>
      </c>
      <c r="BU82" s="160">
        <v>0.48698630136986298</v>
      </c>
      <c r="BV82" s="160">
        <v>0.51621621621621627</v>
      </c>
      <c r="BW82" s="160">
        <v>0.58176870748299303</v>
      </c>
      <c r="BX82" s="160">
        <v>0.539182853315472</v>
      </c>
      <c r="BY82" s="160">
        <v>0.63013698630136983</v>
      </c>
      <c r="BZ82" s="160">
        <v>0.52314102564102605</v>
      </c>
      <c r="CA82" s="160">
        <v>0.50708661417322798</v>
      </c>
      <c r="CB82" s="160">
        <v>0.46323529411764702</v>
      </c>
      <c r="CC82" s="160">
        <v>0.58784194528875378</v>
      </c>
      <c r="CD82" s="160">
        <v>0.51374045801526702</v>
      </c>
      <c r="CE82" s="160">
        <v>0.51528684300927519</v>
      </c>
      <c r="CF82" s="160">
        <v>0.56310679611650483</v>
      </c>
      <c r="CG82" s="160">
        <v>0.46993333333333298</v>
      </c>
      <c r="CH82" s="160">
        <v>0.60542295436782201</v>
      </c>
      <c r="CI82" s="160">
        <v>0.57340000000000002</v>
      </c>
      <c r="CJ82" s="160">
        <v>0.51669266770670819</v>
      </c>
      <c r="CK82" s="160">
        <v>0.54958466453674104</v>
      </c>
      <c r="CL82" s="160">
        <v>0.556962025316456</v>
      </c>
      <c r="CM82" s="160">
        <v>0.39074809352744694</v>
      </c>
      <c r="CN82" s="160">
        <v>0.42453987730061399</v>
      </c>
      <c r="CO82" s="160">
        <v>0.40974025974026002</v>
      </c>
      <c r="CP82" s="160">
        <v>0.42941527842304367</v>
      </c>
      <c r="CQ82" s="160">
        <v>0.39488673139158598</v>
      </c>
      <c r="CR82" s="160">
        <v>0.500613496932515</v>
      </c>
      <c r="CS82" s="160">
        <v>0.49281045751633989</v>
      </c>
      <c r="CT82" s="160">
        <v>0.5715189873417722</v>
      </c>
      <c r="CU82" s="160">
        <v>0.61071428571428599</v>
      </c>
      <c r="CV82" s="160">
        <v>0.52029850746268702</v>
      </c>
      <c r="CW82" s="160">
        <v>0.5083333333333333</v>
      </c>
      <c r="CX82" s="160">
        <v>0.599487179487179</v>
      </c>
      <c r="CY82" s="160">
        <v>0.35714285714285715</v>
      </c>
      <c r="CZ82" s="160">
        <v>0.45544642857142897</v>
      </c>
      <c r="DA82" s="160">
        <v>0.45544642857142897</v>
      </c>
      <c r="DB82" s="160">
        <v>0.59892257314883279</v>
      </c>
      <c r="DC82" s="160">
        <v>0.48598130841121501</v>
      </c>
      <c r="DD82" s="160">
        <v>0.36144578313253001</v>
      </c>
      <c r="DE82" s="160">
        <v>0.45357142857142851</v>
      </c>
      <c r="DF82" s="160">
        <v>0.43771043771043799</v>
      </c>
      <c r="DG82" s="160">
        <v>0.60533333333333295</v>
      </c>
      <c r="DH82" s="160">
        <v>0.5633187772925764</v>
      </c>
      <c r="DI82" s="160">
        <v>0.53374233128834359</v>
      </c>
      <c r="DJ82" s="160">
        <v>0.5359394703657</v>
      </c>
      <c r="DK82" s="160">
        <v>0.47204968944099401</v>
      </c>
      <c r="DL82" s="160">
        <v>0.58503401360544216</v>
      </c>
      <c r="DM82" s="160">
        <v>0.52127659574468099</v>
      </c>
      <c r="DN82" s="160">
        <v>0.50590163934426235</v>
      </c>
      <c r="DO82" s="160"/>
      <c r="DP82" s="160"/>
      <c r="DQ82" s="160">
        <v>0.24977189781023557</v>
      </c>
      <c r="DR82" s="160">
        <v>0.13949044585988199</v>
      </c>
      <c r="DS82" s="160"/>
      <c r="DT82" s="160">
        <v>0.56507936507936507</v>
      </c>
      <c r="DU82" s="160">
        <v>0.341137123745819</v>
      </c>
      <c r="DV82" s="160">
        <v>0.51490066225165598</v>
      </c>
      <c r="DW82" s="160">
        <v>0.46045518254021234</v>
      </c>
      <c r="DX82" s="160">
        <v>0.51316725978647704</v>
      </c>
      <c r="DY82" s="160">
        <v>0.61612903225806404</v>
      </c>
      <c r="DZ82" s="160">
        <v>0.19149751053236308</v>
      </c>
      <c r="EA82" s="160">
        <v>0.54734947889330399</v>
      </c>
      <c r="EB82" s="160">
        <v>0.49266666666666697</v>
      </c>
      <c r="EC82" s="160">
        <v>0.41795665634674928</v>
      </c>
      <c r="ED82" s="160">
        <v>0.58278145695364203</v>
      </c>
      <c r="EE82" s="160">
        <v>0.45437125748502999</v>
      </c>
      <c r="EF82" s="160">
        <v>0.48116883116883108</v>
      </c>
      <c r="EG82" s="160">
        <v>0.61820480404551204</v>
      </c>
      <c r="EH82" s="4">
        <f>AVERAGE(DD82:EG82)</f>
        <v>0.47264633819457552</v>
      </c>
      <c r="EI82" s="3">
        <v>0.5</v>
      </c>
    </row>
    <row r="83" spans="1:141" ht="15.75" customHeight="1">
      <c r="A83" s="503"/>
      <c r="B83" s="51" t="s">
        <v>18</v>
      </c>
      <c r="C83" s="47">
        <v>48.368846153846178</v>
      </c>
      <c r="D83" s="162">
        <v>34.895000000000003</v>
      </c>
      <c r="E83" s="162">
        <v>50.7</v>
      </c>
      <c r="F83" s="162">
        <v>81.7</v>
      </c>
      <c r="G83" s="162">
        <v>38.25</v>
      </c>
      <c r="H83" s="162">
        <v>80.52</v>
      </c>
      <c r="I83" s="162">
        <v>19.849999999999998</v>
      </c>
      <c r="J83" s="150">
        <v>93.3</v>
      </c>
      <c r="K83" s="150">
        <v>76.3</v>
      </c>
      <c r="L83" s="150">
        <v>65.5</v>
      </c>
      <c r="M83" s="150">
        <v>53.699999999999996</v>
      </c>
      <c r="N83" s="150">
        <v>15.502000000000001</v>
      </c>
      <c r="O83" s="150">
        <v>17.399999999999999</v>
      </c>
      <c r="P83" s="150">
        <v>17</v>
      </c>
      <c r="Q83" s="150">
        <v>0</v>
      </c>
      <c r="R83" s="150">
        <v>62.8</v>
      </c>
      <c r="S83" s="150">
        <v>38.950000000000003</v>
      </c>
      <c r="T83" s="307">
        <v>29.63</v>
      </c>
      <c r="U83" s="150">
        <v>16.8</v>
      </c>
      <c r="V83" s="150">
        <v>71.699999999999989</v>
      </c>
      <c r="W83" s="150">
        <v>29.166666666666668</v>
      </c>
      <c r="X83" s="150">
        <v>14.13</v>
      </c>
      <c r="Y83" s="150">
        <v>36.25</v>
      </c>
      <c r="Z83" s="150">
        <v>23.833333333333332</v>
      </c>
      <c r="AA83" s="150">
        <v>26.22</v>
      </c>
      <c r="AB83" s="150">
        <v>80.95</v>
      </c>
      <c r="AC83" s="150">
        <v>26.533333333333335</v>
      </c>
      <c r="AD83" s="150">
        <v>75.600000000000009</v>
      </c>
      <c r="AE83" s="150">
        <v>27.533333333333331</v>
      </c>
      <c r="AF83" s="150">
        <v>45</v>
      </c>
      <c r="AG83" s="150">
        <v>53.01</v>
      </c>
      <c r="AH83" s="150">
        <v>14.535</v>
      </c>
      <c r="AI83" s="150">
        <v>86.6</v>
      </c>
      <c r="AJ83" s="150">
        <v>61.650000000000006</v>
      </c>
      <c r="AK83" s="150">
        <v>82</v>
      </c>
      <c r="AL83" s="150">
        <v>36.299999999999997</v>
      </c>
      <c r="AM83" s="150">
        <v>72.19</v>
      </c>
      <c r="AN83" s="150">
        <v>57.49</v>
      </c>
      <c r="AO83" s="150">
        <v>76</v>
      </c>
      <c r="AP83" s="150">
        <v>47.56</v>
      </c>
      <c r="AQ83" s="150">
        <v>62.94</v>
      </c>
      <c r="AR83" s="150">
        <v>71</v>
      </c>
      <c r="AS83" s="150">
        <v>82.5</v>
      </c>
      <c r="AT83" s="150">
        <v>41.67</v>
      </c>
      <c r="AU83" s="150">
        <v>83</v>
      </c>
      <c r="AV83" s="150">
        <v>25.669999999999998</v>
      </c>
      <c r="AW83" s="150">
        <v>86</v>
      </c>
      <c r="AX83" s="150">
        <v>29.333333333333332</v>
      </c>
      <c r="AY83" s="150">
        <v>42.5</v>
      </c>
      <c r="AZ83" s="150">
        <v>57.3</v>
      </c>
      <c r="BA83" s="150">
        <v>76.5</v>
      </c>
      <c r="BB83" s="150">
        <v>49.32</v>
      </c>
      <c r="BC83" s="150">
        <v>1.5285714285714282</v>
      </c>
      <c r="BD83" s="150">
        <v>84</v>
      </c>
      <c r="BE83" s="150">
        <v>16.724999999999998</v>
      </c>
      <c r="BF83" s="150">
        <v>16</v>
      </c>
      <c r="BG83" s="150">
        <v>38.5</v>
      </c>
      <c r="BH83" s="150">
        <v>47.725000000000001</v>
      </c>
      <c r="BI83" s="150">
        <v>84.66</v>
      </c>
      <c r="BJ83" s="150">
        <v>85.9</v>
      </c>
      <c r="BK83" s="150">
        <v>91.2</v>
      </c>
      <c r="BL83" s="150">
        <v>40.9</v>
      </c>
      <c r="BM83" s="150">
        <v>40</v>
      </c>
      <c r="BN83" s="150">
        <v>91.279999999999973</v>
      </c>
      <c r="BO83" s="150">
        <v>19.900000000000002</v>
      </c>
      <c r="BP83" s="150">
        <v>16.75</v>
      </c>
      <c r="BQ83" s="150">
        <v>37.65</v>
      </c>
      <c r="BR83" s="150">
        <v>41.395000000000003</v>
      </c>
      <c r="BS83" s="150">
        <v>24.25</v>
      </c>
      <c r="BT83" s="150">
        <v>24.25</v>
      </c>
      <c r="BU83" s="150">
        <v>71.099999999999994</v>
      </c>
      <c r="BV83" s="150">
        <v>38.200000000000003</v>
      </c>
      <c r="BW83" s="150">
        <v>42.76</v>
      </c>
      <c r="BX83" s="150">
        <v>40.25</v>
      </c>
      <c r="BY83" s="150">
        <v>17.25</v>
      </c>
      <c r="BZ83" s="150">
        <v>81.61</v>
      </c>
      <c r="CA83" s="150">
        <v>32.200000000000003</v>
      </c>
      <c r="CB83" s="150">
        <v>31.5</v>
      </c>
      <c r="CC83" s="150">
        <v>32.233333333333334</v>
      </c>
      <c r="CD83" s="150">
        <v>33.65</v>
      </c>
      <c r="CE83" s="150">
        <v>22.5</v>
      </c>
      <c r="CF83" s="150">
        <v>14.5</v>
      </c>
      <c r="CG83" s="150">
        <v>35.245000000000005</v>
      </c>
      <c r="CH83" s="150">
        <v>100.7</v>
      </c>
      <c r="CI83" s="150">
        <v>86.009999999999991</v>
      </c>
      <c r="CJ83" s="150">
        <v>20.7</v>
      </c>
      <c r="CK83" s="150">
        <v>86.009999999999991</v>
      </c>
      <c r="CL83" s="150">
        <v>88.000000000000014</v>
      </c>
      <c r="CM83" s="150">
        <v>62</v>
      </c>
      <c r="CN83" s="150">
        <v>69.2</v>
      </c>
      <c r="CO83" s="150">
        <v>63.100000000000009</v>
      </c>
      <c r="CP83" s="150">
        <v>21.566666666666666</v>
      </c>
      <c r="CQ83" s="150">
        <v>30.505000000000003</v>
      </c>
      <c r="CR83" s="150">
        <v>81.600000000000009</v>
      </c>
      <c r="CS83" s="150">
        <v>37.700000000000003</v>
      </c>
      <c r="CT83" s="150">
        <v>45.15</v>
      </c>
      <c r="CU83" s="150">
        <v>102.6</v>
      </c>
      <c r="CV83" s="150">
        <v>34.86</v>
      </c>
      <c r="CW83" s="150">
        <v>85.4</v>
      </c>
      <c r="CX83" s="150">
        <v>46.76</v>
      </c>
      <c r="CY83" s="165">
        <v>6.875</v>
      </c>
      <c r="CZ83" s="165">
        <v>51.010000000000005</v>
      </c>
      <c r="DA83" s="165">
        <v>51.010000000000005</v>
      </c>
      <c r="DB83" s="150">
        <v>11.34</v>
      </c>
      <c r="DC83" s="150">
        <v>39</v>
      </c>
      <c r="DD83" s="150">
        <v>45</v>
      </c>
      <c r="DE83" s="150">
        <v>31.75</v>
      </c>
      <c r="DF83" s="150">
        <v>65</v>
      </c>
      <c r="DG83" s="150">
        <v>45.4</v>
      </c>
      <c r="DH83" s="150">
        <v>21.5</v>
      </c>
      <c r="DI83" s="150">
        <v>87</v>
      </c>
      <c r="DJ83" s="150">
        <v>28.333333333333332</v>
      </c>
      <c r="DK83" s="150">
        <v>76</v>
      </c>
      <c r="DL83" s="150">
        <v>43</v>
      </c>
      <c r="DM83" s="150">
        <v>24.5</v>
      </c>
      <c r="DN83" s="150">
        <v>77.150000000000006</v>
      </c>
      <c r="DO83" s="150"/>
      <c r="DP83" s="150"/>
      <c r="DQ83" s="150">
        <v>3.1285714285716364</v>
      </c>
      <c r="DR83" s="150">
        <v>21.900000000001455</v>
      </c>
      <c r="DS83" s="150"/>
      <c r="DT83" s="150">
        <v>89</v>
      </c>
      <c r="DU83" s="150">
        <v>25.5</v>
      </c>
      <c r="DV83" s="150">
        <v>38.875</v>
      </c>
      <c r="DW83" s="150">
        <v>17.247500000000002</v>
      </c>
      <c r="DX83" s="150">
        <v>36.049999999999997</v>
      </c>
      <c r="DY83" s="150">
        <v>95.5</v>
      </c>
      <c r="DZ83" s="150">
        <v>7.5</v>
      </c>
      <c r="EA83" s="150">
        <v>24.333333333333332</v>
      </c>
      <c r="EB83" s="150">
        <v>33.255000000000003</v>
      </c>
      <c r="EC83" s="150">
        <v>67.5</v>
      </c>
      <c r="ED83" s="150">
        <v>88</v>
      </c>
      <c r="EE83" s="150">
        <v>37.940000000000005</v>
      </c>
      <c r="EF83" s="150">
        <v>74.099999999999994</v>
      </c>
      <c r="EG83" s="150">
        <v>32.6</v>
      </c>
      <c r="EH83" s="5">
        <f>AVERAGE(DD83:EG83)</f>
        <v>45.817138447971836</v>
      </c>
      <c r="EI83" s="50">
        <v>50</v>
      </c>
    </row>
    <row r="84" spans="1:141" ht="15.75" customHeight="1">
      <c r="A84" s="504"/>
      <c r="B84" s="51" t="s">
        <v>19</v>
      </c>
      <c r="C84" s="47">
        <v>6.7936089743589738</v>
      </c>
      <c r="D84" s="162">
        <v>1</v>
      </c>
      <c r="E84" s="162">
        <v>0</v>
      </c>
      <c r="F84" s="162">
        <v>0</v>
      </c>
      <c r="G84" s="162">
        <v>0.5</v>
      </c>
      <c r="H84" s="162">
        <v>0.5</v>
      </c>
      <c r="I84" s="162">
        <v>2.5</v>
      </c>
      <c r="J84" s="150">
        <v>0.5</v>
      </c>
      <c r="K84" s="150">
        <v>2</v>
      </c>
      <c r="L84" s="150">
        <v>3</v>
      </c>
      <c r="M84" s="150">
        <v>8.91</v>
      </c>
      <c r="N84" s="150">
        <v>3.7840000000000003</v>
      </c>
      <c r="O84" s="150">
        <v>3.375</v>
      </c>
      <c r="P84" s="150">
        <v>10.39</v>
      </c>
      <c r="Q84" s="150">
        <v>16.5</v>
      </c>
      <c r="R84" s="150">
        <v>4.5</v>
      </c>
      <c r="S84" s="150">
        <v>1.75</v>
      </c>
      <c r="T84" s="307">
        <v>1.5566666666666666</v>
      </c>
      <c r="U84" s="150">
        <v>4</v>
      </c>
      <c r="V84" s="150">
        <v>1.5</v>
      </c>
      <c r="W84" s="150">
        <v>3</v>
      </c>
      <c r="X84" s="150">
        <v>3.0425</v>
      </c>
      <c r="Y84" s="150">
        <v>4.75</v>
      </c>
      <c r="Z84" s="150">
        <v>8.6666666666666661</v>
      </c>
      <c r="AA84" s="150">
        <v>98.33</v>
      </c>
      <c r="AB84" s="150">
        <v>2.67</v>
      </c>
      <c r="AC84" s="150">
        <v>0.77666666666666673</v>
      </c>
      <c r="AD84" s="150">
        <v>6</v>
      </c>
      <c r="AE84" s="150">
        <v>1.1666666666666667</v>
      </c>
      <c r="AF84" s="150">
        <v>1</v>
      </c>
      <c r="AG84" s="150">
        <v>7</v>
      </c>
      <c r="AH84" s="150">
        <v>1.0625</v>
      </c>
      <c r="AI84" s="150">
        <v>2.5</v>
      </c>
      <c r="AJ84" s="150">
        <v>0</v>
      </c>
      <c r="AK84" s="150">
        <v>7</v>
      </c>
      <c r="AL84" s="150">
        <v>2.25</v>
      </c>
      <c r="AM84" s="150">
        <v>0</v>
      </c>
      <c r="AN84" s="150">
        <v>37.17</v>
      </c>
      <c r="AO84" s="150">
        <v>0</v>
      </c>
      <c r="AP84" s="150">
        <v>39.83</v>
      </c>
      <c r="AQ84" s="150">
        <v>8</v>
      </c>
      <c r="AR84" s="150">
        <v>8</v>
      </c>
      <c r="AS84" s="150">
        <v>17.75</v>
      </c>
      <c r="AT84" s="150">
        <v>1.5</v>
      </c>
      <c r="AU84" s="150">
        <v>4.5</v>
      </c>
      <c r="AV84" s="150">
        <v>4.4766666666666666</v>
      </c>
      <c r="AW84" s="150">
        <v>2</v>
      </c>
      <c r="AX84" s="150">
        <v>2.1666666666666665</v>
      </c>
      <c r="AY84" s="150">
        <v>5.915</v>
      </c>
      <c r="AZ84" s="150">
        <v>26</v>
      </c>
      <c r="BA84" s="150">
        <v>1</v>
      </c>
      <c r="BB84" s="150">
        <v>9</v>
      </c>
      <c r="BC84" s="150">
        <v>0</v>
      </c>
      <c r="BD84" s="150">
        <v>8</v>
      </c>
      <c r="BE84" s="150">
        <v>5.3125</v>
      </c>
      <c r="BF84" s="150">
        <v>2.7925</v>
      </c>
      <c r="BG84" s="150">
        <v>0.58499999999999996</v>
      </c>
      <c r="BH84" s="150">
        <v>8</v>
      </c>
      <c r="BI84" s="150">
        <v>2</v>
      </c>
      <c r="BJ84" s="150">
        <v>2</v>
      </c>
      <c r="BK84" s="150">
        <v>0</v>
      </c>
      <c r="BL84" s="150">
        <v>5.5</v>
      </c>
      <c r="BM84" s="150">
        <v>7.75</v>
      </c>
      <c r="BN84" s="150">
        <v>0</v>
      </c>
      <c r="BO84" s="150">
        <v>2.3000000000000003</v>
      </c>
      <c r="BP84" s="150">
        <v>5.9375</v>
      </c>
      <c r="BQ84" s="150">
        <v>0</v>
      </c>
      <c r="BR84" s="150">
        <v>2.5</v>
      </c>
      <c r="BS84" s="150">
        <v>1.1666666666666667</v>
      </c>
      <c r="BT84" s="150">
        <v>1.1666666666666667</v>
      </c>
      <c r="BU84" s="150">
        <v>10</v>
      </c>
      <c r="BV84" s="150">
        <v>0.5</v>
      </c>
      <c r="BW84" s="150">
        <v>0</v>
      </c>
      <c r="BX84" s="150">
        <v>9.35</v>
      </c>
      <c r="BY84" s="150">
        <v>10.625</v>
      </c>
      <c r="BZ84" s="150">
        <v>0</v>
      </c>
      <c r="CA84" s="150">
        <v>8.5</v>
      </c>
      <c r="CB84" s="150">
        <v>8.5</v>
      </c>
      <c r="CC84" s="150">
        <v>1.1666666666666667</v>
      </c>
      <c r="CD84" s="150">
        <v>0.5</v>
      </c>
      <c r="CE84" s="150">
        <v>40.335000000000001</v>
      </c>
      <c r="CF84" s="150">
        <v>16.25</v>
      </c>
      <c r="CG84" s="150">
        <v>2</v>
      </c>
      <c r="CH84" s="150">
        <v>1.67</v>
      </c>
      <c r="CI84" s="150">
        <v>0</v>
      </c>
      <c r="CJ84" s="150">
        <v>1.9375</v>
      </c>
      <c r="CK84" s="150">
        <v>1.5</v>
      </c>
      <c r="CL84" s="150">
        <v>0</v>
      </c>
      <c r="CM84" s="150">
        <v>9.33</v>
      </c>
      <c r="CN84" s="150">
        <v>0</v>
      </c>
      <c r="CO84" s="150">
        <v>14</v>
      </c>
      <c r="CP84" s="150">
        <v>1.7766666666666666</v>
      </c>
      <c r="CQ84" s="150">
        <v>3.75</v>
      </c>
      <c r="CR84" s="150">
        <v>5</v>
      </c>
      <c r="CS84" s="150">
        <v>0.5</v>
      </c>
      <c r="CT84" s="150">
        <v>0.5</v>
      </c>
      <c r="CU84" s="150">
        <v>0</v>
      </c>
      <c r="CV84" s="150">
        <v>4</v>
      </c>
      <c r="CW84" s="150">
        <v>0</v>
      </c>
      <c r="CX84" s="150">
        <v>1</v>
      </c>
      <c r="CY84" s="165">
        <v>19.75</v>
      </c>
      <c r="CZ84" s="165">
        <v>56</v>
      </c>
      <c r="DA84" s="165">
        <v>56</v>
      </c>
      <c r="DB84" s="150">
        <v>10.065999999999999</v>
      </c>
      <c r="DC84" s="150">
        <v>3.75</v>
      </c>
      <c r="DD84" s="150">
        <v>1.5</v>
      </c>
      <c r="DE84" s="150">
        <v>9</v>
      </c>
      <c r="DF84" s="150">
        <v>1.5</v>
      </c>
      <c r="DG84" s="150">
        <v>9</v>
      </c>
      <c r="DH84" s="150">
        <v>17.833333333333332</v>
      </c>
      <c r="DI84" s="150">
        <v>5</v>
      </c>
      <c r="DJ84" s="150">
        <v>3.1333333333333333</v>
      </c>
      <c r="DK84" s="150">
        <v>7</v>
      </c>
      <c r="DL84" s="150">
        <v>0.5</v>
      </c>
      <c r="DM84" s="150">
        <v>7.666666666666667</v>
      </c>
      <c r="DN84" s="150">
        <v>0</v>
      </c>
      <c r="DO84" s="150"/>
      <c r="DP84" s="150"/>
      <c r="DQ84" s="150">
        <v>11.474285714285715</v>
      </c>
      <c r="DR84" s="150">
        <v>0</v>
      </c>
      <c r="DS84" s="150"/>
      <c r="DT84" s="150">
        <v>0</v>
      </c>
      <c r="DU84" s="150">
        <v>3.25</v>
      </c>
      <c r="DV84" s="150">
        <v>8.5</v>
      </c>
      <c r="DW84" s="150">
        <v>4.5425000000000004</v>
      </c>
      <c r="DX84" s="150">
        <v>5.25</v>
      </c>
      <c r="DY84" s="150">
        <v>13</v>
      </c>
      <c r="DZ84" s="150">
        <v>0.83499999999999996</v>
      </c>
      <c r="EA84" s="150">
        <v>11.543333333333331</v>
      </c>
      <c r="EB84" s="150">
        <v>1.5</v>
      </c>
      <c r="EC84" s="150">
        <v>6.5</v>
      </c>
      <c r="ED84" s="150">
        <v>3</v>
      </c>
      <c r="EE84" s="150">
        <v>0.5</v>
      </c>
      <c r="EF84" s="150">
        <v>0</v>
      </c>
      <c r="EG84" s="150">
        <v>3.2666666666666671</v>
      </c>
      <c r="EH84" s="5">
        <f>AVERAGE(DD84:EG84)</f>
        <v>5.0109303350970027</v>
      </c>
      <c r="EI84" s="50">
        <v>5</v>
      </c>
    </row>
    <row r="85" spans="1:141" customFormat="1" ht="15.75" customHeight="1">
      <c r="A85" s="14"/>
      <c r="B85" s="13"/>
      <c r="AJ85">
        <v>0</v>
      </c>
      <c r="CW85" s="150"/>
      <c r="CX85" s="150"/>
      <c r="EI85" s="13"/>
    </row>
    <row r="86" spans="1:141" ht="15.75" customHeight="1">
      <c r="A86" s="499" t="s">
        <v>52</v>
      </c>
      <c r="B86" s="53" t="s">
        <v>250</v>
      </c>
      <c r="C86" s="12"/>
      <c r="D86" s="12">
        <v>0</v>
      </c>
      <c r="E86" s="12">
        <v>24</v>
      </c>
      <c r="F86" s="12">
        <v>10</v>
      </c>
      <c r="G86" s="12">
        <v>0</v>
      </c>
      <c r="H86" s="12">
        <v>0</v>
      </c>
      <c r="I86" s="12">
        <v>12</v>
      </c>
      <c r="J86" s="12">
        <v>11</v>
      </c>
      <c r="K86" s="12">
        <v>0</v>
      </c>
      <c r="L86" s="12">
        <v>16.170000000000002</v>
      </c>
      <c r="M86" s="12">
        <v>0</v>
      </c>
      <c r="N86" s="12">
        <v>0</v>
      </c>
      <c r="O86" s="12">
        <v>12</v>
      </c>
      <c r="P86" s="12">
        <v>10</v>
      </c>
      <c r="Q86" s="12">
        <v>0</v>
      </c>
      <c r="R86" s="12">
        <v>30</v>
      </c>
      <c r="S86" s="208">
        <v>0</v>
      </c>
      <c r="T86" s="12">
        <v>0</v>
      </c>
      <c r="U86" s="94">
        <v>10.5</v>
      </c>
      <c r="V86" s="94">
        <v>0</v>
      </c>
      <c r="W86" s="94">
        <v>11</v>
      </c>
      <c r="X86" s="94">
        <v>11</v>
      </c>
      <c r="Y86" s="94">
        <v>17</v>
      </c>
      <c r="Z86" s="94">
        <v>0</v>
      </c>
      <c r="AA86" s="94">
        <v>0</v>
      </c>
      <c r="AB86" s="94">
        <v>0</v>
      </c>
      <c r="AC86" s="94">
        <v>0</v>
      </c>
      <c r="AD86" s="94">
        <v>0</v>
      </c>
      <c r="AE86" s="94">
        <v>8</v>
      </c>
      <c r="AF86" s="94">
        <v>0</v>
      </c>
      <c r="AG86" s="94">
        <v>0</v>
      </c>
      <c r="AH86" s="94">
        <v>10</v>
      </c>
      <c r="AI86" s="94">
        <v>0</v>
      </c>
      <c r="AJ86" s="94">
        <v>11</v>
      </c>
      <c r="AK86" s="94">
        <v>0</v>
      </c>
      <c r="AL86" s="94">
        <v>0</v>
      </c>
      <c r="AM86" s="94">
        <v>0</v>
      </c>
      <c r="AN86" s="94">
        <v>9.5</v>
      </c>
      <c r="AO86" s="94">
        <v>17</v>
      </c>
      <c r="AP86" s="94">
        <v>0</v>
      </c>
      <c r="AQ86" s="94">
        <v>8</v>
      </c>
      <c r="AR86" s="94">
        <v>0</v>
      </c>
      <c r="AS86" s="94">
        <v>0</v>
      </c>
      <c r="AT86" s="94">
        <v>12</v>
      </c>
      <c r="AU86" s="94">
        <v>8.5</v>
      </c>
      <c r="AV86" s="94">
        <v>0</v>
      </c>
      <c r="AW86" s="94">
        <v>9</v>
      </c>
      <c r="AX86" s="94">
        <v>0</v>
      </c>
      <c r="AY86" s="94">
        <v>14.8</v>
      </c>
      <c r="AZ86" s="94">
        <v>0</v>
      </c>
      <c r="BA86" s="94">
        <v>11</v>
      </c>
      <c r="BB86" s="94">
        <v>0</v>
      </c>
      <c r="BC86" s="94">
        <v>14</v>
      </c>
      <c r="BD86" s="94">
        <v>0</v>
      </c>
      <c r="BE86" s="94">
        <v>0</v>
      </c>
      <c r="BF86" s="94">
        <v>12</v>
      </c>
      <c r="BG86" s="94">
        <v>0</v>
      </c>
      <c r="BH86" s="94">
        <v>0</v>
      </c>
      <c r="BI86" s="94">
        <v>21</v>
      </c>
      <c r="BJ86" s="94">
        <v>8</v>
      </c>
      <c r="BK86" s="94">
        <v>0</v>
      </c>
      <c r="BL86" s="94">
        <v>15.3</v>
      </c>
      <c r="BM86" s="94">
        <v>0</v>
      </c>
      <c r="BN86" s="94">
        <v>12</v>
      </c>
      <c r="BO86" s="94">
        <v>15.2</v>
      </c>
      <c r="BP86" s="94">
        <v>0</v>
      </c>
      <c r="BQ86" s="94">
        <v>14</v>
      </c>
      <c r="BR86" s="94">
        <v>0</v>
      </c>
      <c r="BS86" s="94">
        <v>10</v>
      </c>
      <c r="BT86" s="94">
        <v>10</v>
      </c>
      <c r="BU86" s="94">
        <v>12</v>
      </c>
      <c r="BV86" s="94">
        <v>12</v>
      </c>
      <c r="BW86" s="94">
        <v>14</v>
      </c>
      <c r="BX86" s="94">
        <v>0</v>
      </c>
      <c r="BY86" s="94">
        <v>14</v>
      </c>
      <c r="BZ86" s="94">
        <v>12</v>
      </c>
      <c r="CA86" s="94">
        <v>0</v>
      </c>
      <c r="CB86" s="94">
        <v>12</v>
      </c>
      <c r="CC86" s="94">
        <v>0</v>
      </c>
      <c r="CD86" s="94">
        <v>12</v>
      </c>
      <c r="CE86" s="94">
        <v>0</v>
      </c>
      <c r="CF86" s="94">
        <v>0</v>
      </c>
      <c r="CG86" s="94">
        <v>14</v>
      </c>
      <c r="CH86" s="94">
        <v>0</v>
      </c>
      <c r="CI86" s="94">
        <v>18</v>
      </c>
      <c r="CJ86" s="94">
        <v>0</v>
      </c>
      <c r="CK86" s="94">
        <v>10</v>
      </c>
      <c r="CL86" s="94">
        <v>10</v>
      </c>
      <c r="CM86" s="94">
        <v>0</v>
      </c>
      <c r="CN86" s="94">
        <v>0</v>
      </c>
      <c r="CO86" s="94">
        <v>0</v>
      </c>
      <c r="CP86" s="94">
        <v>12</v>
      </c>
      <c r="CQ86" s="94">
        <v>0</v>
      </c>
      <c r="CR86" s="94">
        <v>0</v>
      </c>
      <c r="CS86" s="94">
        <v>12</v>
      </c>
      <c r="CT86" s="94">
        <v>9</v>
      </c>
      <c r="CU86" s="94">
        <v>0</v>
      </c>
      <c r="CV86" s="94">
        <v>26</v>
      </c>
      <c r="CW86" s="94">
        <v>0</v>
      </c>
      <c r="CX86" s="94">
        <v>10</v>
      </c>
      <c r="CY86" s="94">
        <v>12</v>
      </c>
      <c r="CZ86" s="94">
        <v>0</v>
      </c>
      <c r="DA86" s="94">
        <v>0</v>
      </c>
      <c r="DB86" s="94">
        <v>12</v>
      </c>
      <c r="DC86" s="94">
        <v>0</v>
      </c>
      <c r="DD86" s="94">
        <v>18</v>
      </c>
      <c r="DE86" s="94">
        <v>10</v>
      </c>
      <c r="DF86" s="94">
        <v>18</v>
      </c>
      <c r="DG86" s="94">
        <v>0</v>
      </c>
      <c r="DH86" s="94">
        <v>0</v>
      </c>
      <c r="DI86" s="94">
        <v>0</v>
      </c>
      <c r="DJ86" s="94">
        <v>0</v>
      </c>
      <c r="DK86" s="94">
        <v>0</v>
      </c>
      <c r="DL86" s="94">
        <v>20</v>
      </c>
      <c r="DM86" s="94">
        <v>0</v>
      </c>
      <c r="DN86" s="94">
        <v>12</v>
      </c>
      <c r="DO86" s="94"/>
      <c r="DP86" s="94"/>
      <c r="DQ86" s="94">
        <v>0</v>
      </c>
      <c r="DR86" s="94">
        <v>11</v>
      </c>
      <c r="DS86" s="94"/>
      <c r="DT86" s="94">
        <v>10</v>
      </c>
      <c r="DU86" s="94">
        <v>12</v>
      </c>
      <c r="DV86" s="94">
        <v>0</v>
      </c>
      <c r="DW86" s="94">
        <v>0</v>
      </c>
      <c r="DX86" s="94">
        <v>17</v>
      </c>
      <c r="DY86" s="94">
        <v>0</v>
      </c>
      <c r="DZ86" s="94">
        <v>18</v>
      </c>
      <c r="EA86" s="94">
        <v>0</v>
      </c>
      <c r="EB86" s="94">
        <v>18</v>
      </c>
      <c r="EC86" s="94">
        <v>0</v>
      </c>
      <c r="ED86" s="94">
        <v>14</v>
      </c>
      <c r="EE86" s="94">
        <v>0</v>
      </c>
      <c r="EF86" s="94">
        <v>10</v>
      </c>
      <c r="EG86" s="94">
        <v>0</v>
      </c>
      <c r="EH86" s="94"/>
      <c r="EI86" s="12"/>
    </row>
    <row r="87" spans="1:141" ht="15.75" customHeight="1">
      <c r="A87" s="500"/>
      <c r="B87" s="53" t="s">
        <v>251</v>
      </c>
      <c r="C87" s="12"/>
      <c r="D87" s="12">
        <v>0</v>
      </c>
      <c r="E87" s="12">
        <v>33.67</v>
      </c>
      <c r="F87" s="12">
        <v>4</v>
      </c>
      <c r="G87" s="12">
        <v>2.67</v>
      </c>
      <c r="H87" s="12">
        <v>0</v>
      </c>
      <c r="I87" s="12">
        <v>16.5</v>
      </c>
      <c r="J87" s="12">
        <v>0</v>
      </c>
      <c r="K87" s="12">
        <v>16</v>
      </c>
      <c r="L87" s="12">
        <v>0</v>
      </c>
      <c r="M87" s="12">
        <v>0</v>
      </c>
      <c r="N87" s="12">
        <v>0</v>
      </c>
      <c r="O87" s="12">
        <v>12</v>
      </c>
      <c r="P87" s="12">
        <v>38.08</v>
      </c>
      <c r="Q87" s="12">
        <v>1.5</v>
      </c>
      <c r="R87" s="12">
        <v>6</v>
      </c>
      <c r="S87" s="208">
        <v>0</v>
      </c>
      <c r="T87" s="94">
        <v>4</v>
      </c>
      <c r="U87" s="94">
        <v>0</v>
      </c>
      <c r="V87" s="94">
        <v>0</v>
      </c>
      <c r="W87" s="94">
        <v>0</v>
      </c>
      <c r="X87" s="94">
        <v>0</v>
      </c>
      <c r="Y87" s="94">
        <v>0</v>
      </c>
      <c r="Z87" s="94">
        <v>0</v>
      </c>
      <c r="AA87" s="94">
        <v>0.08</v>
      </c>
      <c r="AB87" s="94">
        <v>0</v>
      </c>
      <c r="AC87" s="94">
        <v>20</v>
      </c>
      <c r="AD87" s="94">
        <v>0</v>
      </c>
      <c r="AE87" s="94">
        <v>0</v>
      </c>
      <c r="AF87" s="94">
        <v>0</v>
      </c>
      <c r="AG87" s="94">
        <v>11</v>
      </c>
      <c r="AH87" s="94">
        <v>0</v>
      </c>
      <c r="AI87" s="94">
        <v>0</v>
      </c>
      <c r="AJ87" s="94">
        <v>0</v>
      </c>
      <c r="AK87" s="94">
        <v>0</v>
      </c>
      <c r="AL87" s="94">
        <v>17</v>
      </c>
      <c r="AM87" s="94">
        <v>8</v>
      </c>
      <c r="AN87" s="94">
        <v>0.25</v>
      </c>
      <c r="AO87" s="94">
        <v>0</v>
      </c>
      <c r="AP87" s="94">
        <v>2</v>
      </c>
      <c r="AQ87" s="94">
        <v>0</v>
      </c>
      <c r="AR87" s="94">
        <v>0</v>
      </c>
      <c r="AS87" s="94">
        <v>0</v>
      </c>
      <c r="AT87" s="94">
        <v>0</v>
      </c>
      <c r="AU87" s="94">
        <v>5.5</v>
      </c>
      <c r="AV87" s="94">
        <v>7.2</v>
      </c>
      <c r="AW87" s="94">
        <v>0.5</v>
      </c>
      <c r="AX87" s="94">
        <v>0</v>
      </c>
      <c r="AY87" s="94">
        <v>0</v>
      </c>
      <c r="AZ87" s="94">
        <v>0</v>
      </c>
      <c r="BA87" s="94">
        <v>0</v>
      </c>
      <c r="BB87" s="94">
        <v>0</v>
      </c>
      <c r="BC87" s="94">
        <v>15</v>
      </c>
      <c r="BD87" s="94">
        <v>0</v>
      </c>
      <c r="BE87" s="94">
        <v>0</v>
      </c>
      <c r="BF87" s="94">
        <v>6</v>
      </c>
      <c r="BG87" s="94">
        <v>0</v>
      </c>
      <c r="BH87" s="94">
        <v>0</v>
      </c>
      <c r="BI87" s="94">
        <v>0</v>
      </c>
      <c r="BJ87" s="94">
        <v>0</v>
      </c>
      <c r="BK87" s="94">
        <v>0.5</v>
      </c>
      <c r="BL87" s="94">
        <v>0</v>
      </c>
      <c r="BM87" s="94">
        <v>0</v>
      </c>
      <c r="BN87" s="94">
        <v>0</v>
      </c>
      <c r="BO87" s="94">
        <v>0</v>
      </c>
      <c r="BP87" s="94">
        <v>0</v>
      </c>
      <c r="BQ87" s="94">
        <v>2</v>
      </c>
      <c r="BR87" s="94">
        <v>0</v>
      </c>
      <c r="BS87" s="94">
        <v>4.5</v>
      </c>
      <c r="BT87" s="94">
        <v>4.5</v>
      </c>
      <c r="BU87" s="94">
        <v>0</v>
      </c>
      <c r="BV87" s="94">
        <v>7</v>
      </c>
      <c r="BW87" s="94">
        <v>7</v>
      </c>
      <c r="BX87" s="94">
        <v>0</v>
      </c>
      <c r="BY87" s="94">
        <v>2</v>
      </c>
      <c r="BZ87" s="94">
        <v>0</v>
      </c>
      <c r="CA87" s="94">
        <v>0</v>
      </c>
      <c r="CB87" s="94">
        <v>3</v>
      </c>
      <c r="CC87" s="94">
        <v>0</v>
      </c>
      <c r="CD87" s="94">
        <v>24</v>
      </c>
      <c r="CE87" s="94">
        <v>0</v>
      </c>
      <c r="CF87" s="94">
        <v>0</v>
      </c>
      <c r="CG87" s="94">
        <v>0</v>
      </c>
      <c r="CH87" s="94">
        <v>0</v>
      </c>
      <c r="CI87" s="94">
        <v>0</v>
      </c>
      <c r="CJ87" s="94">
        <v>0</v>
      </c>
      <c r="CK87" s="94">
        <v>0</v>
      </c>
      <c r="CL87" s="94">
        <v>0</v>
      </c>
      <c r="CM87" s="94">
        <v>0</v>
      </c>
      <c r="CN87" s="94">
        <v>5</v>
      </c>
      <c r="CO87" s="94">
        <v>0</v>
      </c>
      <c r="CP87" s="94">
        <v>0</v>
      </c>
      <c r="CQ87" s="94">
        <v>6</v>
      </c>
      <c r="CR87" s="94">
        <v>0</v>
      </c>
      <c r="CS87" s="94">
        <v>2</v>
      </c>
      <c r="CT87" s="94">
        <v>0</v>
      </c>
      <c r="CU87" s="94">
        <v>0</v>
      </c>
      <c r="CV87" s="94">
        <v>0</v>
      </c>
      <c r="CW87" s="94">
        <v>0</v>
      </c>
      <c r="CX87" s="94">
        <v>0</v>
      </c>
      <c r="CY87" s="94">
        <v>0</v>
      </c>
      <c r="CZ87" s="94">
        <v>0</v>
      </c>
      <c r="DA87" s="94">
        <v>0</v>
      </c>
      <c r="DB87" s="94">
        <v>11</v>
      </c>
      <c r="DC87" s="94">
        <v>0</v>
      </c>
      <c r="DD87" s="94">
        <v>0</v>
      </c>
      <c r="DE87" s="94">
        <v>0</v>
      </c>
      <c r="DF87" s="94">
        <v>0</v>
      </c>
      <c r="DG87" s="94">
        <v>0</v>
      </c>
      <c r="DH87" s="94">
        <v>0</v>
      </c>
      <c r="DI87" s="94">
        <v>0</v>
      </c>
      <c r="DJ87" s="94">
        <v>0</v>
      </c>
      <c r="DK87" s="94">
        <v>0</v>
      </c>
      <c r="DL87" s="94">
        <v>0</v>
      </c>
      <c r="DM87" s="94">
        <v>4</v>
      </c>
      <c r="DN87" s="94">
        <v>3.5</v>
      </c>
      <c r="DO87" s="94"/>
      <c r="DP87" s="94"/>
      <c r="DQ87" s="94">
        <v>0</v>
      </c>
      <c r="DR87" s="94">
        <v>0</v>
      </c>
      <c r="DS87" s="94"/>
      <c r="DT87" s="94">
        <v>0.5</v>
      </c>
      <c r="DU87" s="94">
        <v>0</v>
      </c>
      <c r="DV87" s="94">
        <v>0</v>
      </c>
      <c r="DW87" s="94">
        <v>0</v>
      </c>
      <c r="DX87" s="94">
        <v>0</v>
      </c>
      <c r="DY87" s="94">
        <v>0</v>
      </c>
      <c r="DZ87" s="94">
        <v>70</v>
      </c>
      <c r="EA87" s="94">
        <v>0</v>
      </c>
      <c r="EB87" s="94">
        <v>12</v>
      </c>
      <c r="EC87" s="94">
        <v>0</v>
      </c>
      <c r="ED87" s="94">
        <v>0</v>
      </c>
      <c r="EE87" s="94">
        <v>0</v>
      </c>
      <c r="EF87" s="94">
        <v>4</v>
      </c>
      <c r="EG87" s="94">
        <v>0</v>
      </c>
      <c r="EH87" s="94"/>
      <c r="EI87" s="12"/>
    </row>
    <row r="88" spans="1:141" ht="15.75" customHeight="1">
      <c r="A88" s="500"/>
      <c r="B88" s="53" t="s">
        <v>252</v>
      </c>
      <c r="C88" s="12"/>
      <c r="D88" s="12">
        <v>2</v>
      </c>
      <c r="E88" s="12">
        <v>0</v>
      </c>
      <c r="F88" s="12">
        <v>0</v>
      </c>
      <c r="G88" s="12">
        <v>1</v>
      </c>
      <c r="H88" s="12">
        <v>0.5</v>
      </c>
      <c r="I88" s="12">
        <v>7.5</v>
      </c>
      <c r="J88" s="12">
        <v>0.5</v>
      </c>
      <c r="K88" s="12">
        <v>2</v>
      </c>
      <c r="L88" s="12">
        <v>3</v>
      </c>
      <c r="M88" s="12">
        <v>8.91</v>
      </c>
      <c r="N88" s="12">
        <v>18.920000000000002</v>
      </c>
      <c r="O88" s="12">
        <v>13.5</v>
      </c>
      <c r="P88" s="12">
        <v>31.17</v>
      </c>
      <c r="Q88" s="12">
        <v>33</v>
      </c>
      <c r="R88" s="12">
        <v>4.5</v>
      </c>
      <c r="S88" s="208">
        <v>3.5</v>
      </c>
      <c r="T88" s="94">
        <v>4.67</v>
      </c>
      <c r="U88" s="94">
        <v>12</v>
      </c>
      <c r="V88" s="94">
        <v>1.5</v>
      </c>
      <c r="W88" s="94">
        <v>9</v>
      </c>
      <c r="X88" s="94">
        <v>12.17</v>
      </c>
      <c r="Y88">
        <v>9.5</v>
      </c>
      <c r="Z88">
        <v>26</v>
      </c>
      <c r="AA88">
        <v>98.33</v>
      </c>
      <c r="AB88">
        <v>2.67</v>
      </c>
      <c r="AC88">
        <v>2.33</v>
      </c>
      <c r="AD88">
        <v>6</v>
      </c>
      <c r="AE88">
        <v>3.5</v>
      </c>
      <c r="AF88">
        <v>2</v>
      </c>
      <c r="AG88">
        <v>7</v>
      </c>
      <c r="AH88">
        <v>4.25</v>
      </c>
      <c r="AI88">
        <v>2.5</v>
      </c>
      <c r="AJ88">
        <v>0</v>
      </c>
      <c r="AK88">
        <v>7</v>
      </c>
      <c r="AL88">
        <v>4.5</v>
      </c>
      <c r="AM88">
        <v>0</v>
      </c>
      <c r="AN88">
        <v>37.17</v>
      </c>
      <c r="AO88">
        <v>0</v>
      </c>
      <c r="AP88">
        <v>39.83</v>
      </c>
      <c r="AQ88">
        <v>8</v>
      </c>
      <c r="AR88">
        <v>8</v>
      </c>
      <c r="AS88">
        <v>17.75</v>
      </c>
      <c r="AT88">
        <v>3</v>
      </c>
      <c r="AU88">
        <v>4.5</v>
      </c>
      <c r="AV88">
        <v>13.43</v>
      </c>
      <c r="AW88">
        <v>2</v>
      </c>
      <c r="AX88">
        <v>6.5</v>
      </c>
      <c r="AY88">
        <v>11.83</v>
      </c>
      <c r="AZ88">
        <v>26</v>
      </c>
      <c r="BA88">
        <v>1</v>
      </c>
      <c r="BB88">
        <v>9</v>
      </c>
      <c r="BC88">
        <v>0</v>
      </c>
      <c r="BD88">
        <v>8</v>
      </c>
      <c r="BE88">
        <v>21.25</v>
      </c>
      <c r="BF88">
        <v>11.17</v>
      </c>
      <c r="BG88">
        <v>1.17</v>
      </c>
      <c r="BH88">
        <v>16</v>
      </c>
      <c r="BI88">
        <v>2</v>
      </c>
      <c r="BJ88">
        <v>2</v>
      </c>
      <c r="BK88">
        <v>0</v>
      </c>
      <c r="BL88">
        <v>11</v>
      </c>
      <c r="BM88">
        <v>15.5</v>
      </c>
      <c r="BN88">
        <v>0</v>
      </c>
      <c r="BO88">
        <v>6.9</v>
      </c>
      <c r="BP88">
        <v>23.75</v>
      </c>
      <c r="BQ88">
        <v>0</v>
      </c>
      <c r="BR88">
        <v>5</v>
      </c>
      <c r="BS88">
        <v>3.5</v>
      </c>
      <c r="BT88">
        <v>3.5</v>
      </c>
      <c r="BU88">
        <v>10</v>
      </c>
      <c r="BV88">
        <v>1</v>
      </c>
      <c r="BW88">
        <v>0</v>
      </c>
      <c r="BX88">
        <v>18.7</v>
      </c>
      <c r="BY88">
        <v>42.5</v>
      </c>
      <c r="BZ88">
        <v>0</v>
      </c>
      <c r="CA88">
        <v>17</v>
      </c>
      <c r="CB88">
        <v>17</v>
      </c>
      <c r="CC88">
        <v>3.5</v>
      </c>
      <c r="CD88">
        <v>1</v>
      </c>
      <c r="CE88">
        <v>80.67</v>
      </c>
      <c r="CF88">
        <v>65</v>
      </c>
      <c r="CG88">
        <v>4</v>
      </c>
      <c r="CH88">
        <v>1.67</v>
      </c>
      <c r="CI88">
        <v>0</v>
      </c>
      <c r="CJ88">
        <v>7.75</v>
      </c>
      <c r="CK88">
        <v>1.5</v>
      </c>
      <c r="CL88">
        <v>0</v>
      </c>
      <c r="CM88">
        <v>9.33</v>
      </c>
      <c r="CN88">
        <v>0</v>
      </c>
      <c r="CO88">
        <v>14</v>
      </c>
      <c r="CP88">
        <v>5.33</v>
      </c>
      <c r="CQ88">
        <v>7.5</v>
      </c>
      <c r="CR88">
        <v>5</v>
      </c>
      <c r="CS88">
        <v>1</v>
      </c>
      <c r="CT88">
        <v>1</v>
      </c>
      <c r="CU88">
        <v>0</v>
      </c>
      <c r="CV88">
        <v>8</v>
      </c>
      <c r="CW88">
        <v>0</v>
      </c>
      <c r="CX88">
        <v>2</v>
      </c>
      <c r="CY88">
        <v>79</v>
      </c>
      <c r="CZ88">
        <v>56</v>
      </c>
      <c r="DA88">
        <v>56</v>
      </c>
      <c r="DB88">
        <v>50.33</v>
      </c>
      <c r="DC88">
        <v>7.5</v>
      </c>
      <c r="DD88">
        <v>1.5</v>
      </c>
      <c r="DE88">
        <v>18</v>
      </c>
      <c r="DF88">
        <v>1.5</v>
      </c>
      <c r="DG88">
        <v>18</v>
      </c>
      <c r="DH88">
        <v>53.5</v>
      </c>
      <c r="DI88">
        <v>5</v>
      </c>
      <c r="DJ88">
        <v>9.4</v>
      </c>
      <c r="DK88">
        <v>7</v>
      </c>
      <c r="DL88">
        <v>1</v>
      </c>
      <c r="DM88">
        <v>23</v>
      </c>
      <c r="DN88">
        <v>0</v>
      </c>
      <c r="DO88"/>
      <c r="DP88"/>
      <c r="DQ88">
        <v>80.320000000000007</v>
      </c>
      <c r="DR88">
        <v>0</v>
      </c>
      <c r="DS88"/>
      <c r="DT88">
        <v>0</v>
      </c>
      <c r="DU88">
        <v>6.5</v>
      </c>
      <c r="DV88">
        <v>17</v>
      </c>
      <c r="DW88">
        <v>18.170000000000002</v>
      </c>
      <c r="DX88">
        <v>10.5</v>
      </c>
      <c r="DY88">
        <v>13</v>
      </c>
      <c r="DZ88">
        <v>1.67</v>
      </c>
      <c r="EA88">
        <v>34.629999999999995</v>
      </c>
      <c r="EB88">
        <v>3</v>
      </c>
      <c r="EC88">
        <v>6.5</v>
      </c>
      <c r="ED88">
        <v>3</v>
      </c>
      <c r="EE88">
        <v>1</v>
      </c>
      <c r="EF88">
        <v>0</v>
      </c>
      <c r="EG88">
        <v>9.8000000000000007</v>
      </c>
      <c r="EH88"/>
      <c r="EI88" s="12"/>
    </row>
    <row r="89" spans="1:141" ht="15.75" customHeight="1">
      <c r="A89" s="500"/>
      <c r="B89" s="53" t="s">
        <v>222</v>
      </c>
      <c r="C89" s="12"/>
      <c r="D89" s="12">
        <v>168</v>
      </c>
      <c r="E89" s="12">
        <v>168</v>
      </c>
      <c r="F89" s="12">
        <v>168</v>
      </c>
      <c r="G89" s="12">
        <v>168</v>
      </c>
      <c r="H89" s="12">
        <v>168</v>
      </c>
      <c r="I89" s="12">
        <v>168</v>
      </c>
      <c r="J89" s="12">
        <v>168</v>
      </c>
      <c r="K89" s="12">
        <v>168</v>
      </c>
      <c r="L89" s="12">
        <v>168</v>
      </c>
      <c r="M89" s="12">
        <v>168</v>
      </c>
      <c r="N89" s="12">
        <v>168</v>
      </c>
      <c r="O89" s="12">
        <v>168</v>
      </c>
      <c r="P89" s="12">
        <v>168</v>
      </c>
      <c r="Q89" s="12">
        <v>168</v>
      </c>
      <c r="R89" s="12">
        <v>168</v>
      </c>
      <c r="S89" s="208">
        <v>168</v>
      </c>
      <c r="T89" s="12">
        <v>168</v>
      </c>
      <c r="U89" s="12">
        <v>144</v>
      </c>
      <c r="V89" s="12">
        <v>168</v>
      </c>
      <c r="W89" s="12">
        <v>168</v>
      </c>
      <c r="X89" s="12">
        <v>168</v>
      </c>
      <c r="Y89" s="12">
        <v>168</v>
      </c>
      <c r="Z89" s="12">
        <v>168</v>
      </c>
      <c r="AA89" s="12">
        <v>168</v>
      </c>
      <c r="AB89" s="12">
        <v>168</v>
      </c>
      <c r="AC89" s="12">
        <v>168</v>
      </c>
      <c r="AD89" s="12">
        <v>168</v>
      </c>
      <c r="AE89" s="12">
        <v>168</v>
      </c>
      <c r="AF89" s="12">
        <v>168</v>
      </c>
      <c r="AG89" s="12">
        <v>168</v>
      </c>
      <c r="AH89" s="12">
        <v>168</v>
      </c>
      <c r="AI89" s="12">
        <v>168</v>
      </c>
      <c r="AJ89" s="12">
        <v>168</v>
      </c>
      <c r="AK89" s="12">
        <v>168</v>
      </c>
      <c r="AL89" s="12">
        <v>168</v>
      </c>
      <c r="AM89" s="12">
        <v>168</v>
      </c>
      <c r="AN89" s="12">
        <v>168</v>
      </c>
      <c r="AO89" s="12">
        <v>168</v>
      </c>
      <c r="AP89" s="12">
        <v>168</v>
      </c>
      <c r="AQ89" s="12">
        <v>168</v>
      </c>
      <c r="AR89" s="12">
        <v>168</v>
      </c>
      <c r="AS89" s="12">
        <v>168</v>
      </c>
      <c r="AT89" s="12">
        <v>168</v>
      </c>
      <c r="AU89" s="12">
        <v>168</v>
      </c>
      <c r="AV89" s="12">
        <v>168</v>
      </c>
      <c r="AW89" s="12">
        <v>168</v>
      </c>
      <c r="AX89" s="12">
        <v>168</v>
      </c>
      <c r="AY89" s="12">
        <v>168</v>
      </c>
      <c r="AZ89" s="12">
        <v>168</v>
      </c>
      <c r="BA89" s="12">
        <v>168</v>
      </c>
      <c r="BB89" s="12">
        <v>168</v>
      </c>
      <c r="BC89" s="12">
        <v>168</v>
      </c>
      <c r="BD89" s="12">
        <v>168</v>
      </c>
      <c r="BE89" s="12">
        <v>168</v>
      </c>
      <c r="BF89" s="12">
        <v>168</v>
      </c>
      <c r="BG89" s="12">
        <v>168</v>
      </c>
      <c r="BH89" s="12">
        <v>168</v>
      </c>
      <c r="BI89" s="12">
        <v>168</v>
      </c>
      <c r="BJ89" s="12">
        <v>168</v>
      </c>
      <c r="BK89" s="12">
        <v>168</v>
      </c>
      <c r="BL89" s="12">
        <v>168</v>
      </c>
      <c r="BM89" s="12">
        <v>168</v>
      </c>
      <c r="BN89" s="12">
        <v>168</v>
      </c>
      <c r="BO89" s="12">
        <v>168</v>
      </c>
      <c r="BP89" s="12">
        <v>168</v>
      </c>
      <c r="BQ89" s="12">
        <v>168</v>
      </c>
      <c r="BR89" s="12">
        <v>168</v>
      </c>
      <c r="BS89" s="12">
        <v>168</v>
      </c>
      <c r="BT89" s="12">
        <v>168</v>
      </c>
      <c r="BU89" s="12">
        <v>168</v>
      </c>
      <c r="BV89" s="12">
        <v>168</v>
      </c>
      <c r="BW89" s="12">
        <v>168</v>
      </c>
      <c r="BX89" s="12">
        <v>168</v>
      </c>
      <c r="BY89" s="12">
        <v>168</v>
      </c>
      <c r="BZ89" s="12">
        <v>168</v>
      </c>
      <c r="CA89" s="12">
        <v>144</v>
      </c>
      <c r="CB89" s="12">
        <v>168</v>
      </c>
      <c r="CC89" s="12">
        <v>168</v>
      </c>
      <c r="CD89" s="12">
        <v>168</v>
      </c>
      <c r="CE89" s="12">
        <v>168</v>
      </c>
      <c r="CF89" s="12">
        <v>168</v>
      </c>
      <c r="CG89" s="12">
        <v>168</v>
      </c>
      <c r="CH89" s="12">
        <v>168</v>
      </c>
      <c r="CI89" s="12">
        <v>168</v>
      </c>
      <c r="CJ89" s="12">
        <v>168</v>
      </c>
      <c r="CK89" s="12">
        <v>168</v>
      </c>
      <c r="CL89" s="12">
        <v>168</v>
      </c>
      <c r="CM89" s="12">
        <v>168</v>
      </c>
      <c r="CN89" s="12">
        <v>168</v>
      </c>
      <c r="CO89" s="12">
        <v>168</v>
      </c>
      <c r="CP89" s="12">
        <v>168</v>
      </c>
      <c r="CQ89" s="12">
        <v>168</v>
      </c>
      <c r="CR89" s="12">
        <v>168</v>
      </c>
      <c r="CS89" s="12">
        <v>168</v>
      </c>
      <c r="CT89" s="12">
        <v>168</v>
      </c>
      <c r="CU89" s="12">
        <v>168</v>
      </c>
      <c r="CV89" s="12">
        <v>168</v>
      </c>
      <c r="CW89" s="12">
        <v>168</v>
      </c>
      <c r="CX89" s="12">
        <v>168</v>
      </c>
      <c r="CY89" s="12">
        <v>168</v>
      </c>
      <c r="CZ89" s="12">
        <v>168</v>
      </c>
      <c r="DA89" s="12">
        <v>168</v>
      </c>
      <c r="DB89" s="12">
        <v>168</v>
      </c>
      <c r="DC89" s="12">
        <v>168</v>
      </c>
      <c r="DD89" s="12">
        <v>144</v>
      </c>
      <c r="DE89" s="12">
        <v>168</v>
      </c>
      <c r="DF89" s="12">
        <v>168</v>
      </c>
      <c r="DG89" s="12">
        <v>168</v>
      </c>
      <c r="DH89" s="12">
        <v>168</v>
      </c>
      <c r="DI89" s="12">
        <v>168</v>
      </c>
      <c r="DJ89" s="12">
        <v>168</v>
      </c>
      <c r="DK89" s="12">
        <v>168</v>
      </c>
      <c r="DL89" s="12">
        <v>168</v>
      </c>
      <c r="DM89" s="12">
        <v>168</v>
      </c>
      <c r="DN89" s="12">
        <v>168</v>
      </c>
      <c r="DO89" s="12"/>
      <c r="DP89" s="12"/>
      <c r="DQ89" s="12">
        <v>168</v>
      </c>
      <c r="DR89" s="12">
        <v>168</v>
      </c>
      <c r="DS89" s="12">
        <v>168</v>
      </c>
      <c r="DT89" s="12">
        <v>168</v>
      </c>
      <c r="DU89" s="12">
        <v>168</v>
      </c>
      <c r="DV89" s="12">
        <v>168</v>
      </c>
      <c r="DW89" s="12">
        <v>168</v>
      </c>
      <c r="DX89" s="12">
        <v>168</v>
      </c>
      <c r="DY89" s="12">
        <v>168</v>
      </c>
      <c r="DZ89" s="12">
        <v>168</v>
      </c>
      <c r="EA89" s="12">
        <v>168</v>
      </c>
      <c r="EB89" s="12">
        <v>168</v>
      </c>
      <c r="EC89" s="12">
        <v>168</v>
      </c>
      <c r="ED89" s="12">
        <v>168</v>
      </c>
      <c r="EE89" s="12">
        <v>168</v>
      </c>
      <c r="EF89" s="12">
        <v>168</v>
      </c>
      <c r="EG89" s="12">
        <v>168</v>
      </c>
      <c r="EH89" s="12"/>
      <c r="EI89" s="12"/>
    </row>
    <row r="90" spans="1:141" ht="15.75" customHeight="1">
      <c r="A90" s="501"/>
      <c r="B90" s="53" t="s">
        <v>146</v>
      </c>
      <c r="C90" s="12"/>
      <c r="D90" s="165">
        <v>69.790000000000006</v>
      </c>
      <c r="E90" s="165">
        <v>50.7</v>
      </c>
      <c r="F90" s="165">
        <v>81.7</v>
      </c>
      <c r="G90" s="165">
        <v>76.5</v>
      </c>
      <c r="H90" s="165">
        <v>80.52</v>
      </c>
      <c r="I90" s="165">
        <v>59.55</v>
      </c>
      <c r="J90" s="164">
        <v>74.3</v>
      </c>
      <c r="K90" s="164">
        <v>76.3</v>
      </c>
      <c r="L90" s="164">
        <v>65.5</v>
      </c>
      <c r="M90" s="164">
        <v>53.699999999999996</v>
      </c>
      <c r="N90" s="164">
        <v>77.510000000000005</v>
      </c>
      <c r="O90" s="164">
        <v>69.599999999999994</v>
      </c>
      <c r="P90" s="164">
        <v>51</v>
      </c>
      <c r="Q90" s="164">
        <v>0</v>
      </c>
      <c r="R90">
        <v>62.8</v>
      </c>
      <c r="S90">
        <v>77.900000000000006</v>
      </c>
      <c r="T90" s="94">
        <v>88.89</v>
      </c>
      <c r="U90" s="94">
        <v>50.400000000000006</v>
      </c>
      <c r="V90" s="94">
        <v>71.699999999999989</v>
      </c>
      <c r="W90" s="94">
        <v>87.5</v>
      </c>
      <c r="X90" s="94">
        <v>56.52</v>
      </c>
      <c r="Y90">
        <v>72.5</v>
      </c>
      <c r="Z90" s="319">
        <v>71.5</v>
      </c>
      <c r="AA90" s="319">
        <v>26.22</v>
      </c>
      <c r="AB90">
        <v>80.95</v>
      </c>
      <c r="AC90">
        <v>79.599999999999994</v>
      </c>
      <c r="AD90">
        <v>75.599999999999994</v>
      </c>
      <c r="AE90">
        <v>82.6</v>
      </c>
      <c r="AF90">
        <v>90</v>
      </c>
      <c r="AG90">
        <v>53.01</v>
      </c>
      <c r="AH90">
        <v>58.14</v>
      </c>
      <c r="AI90">
        <v>86.5</v>
      </c>
      <c r="AJ90">
        <v>61.9</v>
      </c>
      <c r="AK90">
        <v>82</v>
      </c>
      <c r="AL90"/>
      <c r="AM90">
        <v>72.900000000000006</v>
      </c>
      <c r="AN90">
        <v>57.49</v>
      </c>
      <c r="AO90">
        <v>76</v>
      </c>
      <c r="AP90">
        <v>47.56</v>
      </c>
      <c r="AQ90">
        <v>62.94</v>
      </c>
      <c r="AR90">
        <v>71</v>
      </c>
      <c r="AS90">
        <v>82.5</v>
      </c>
      <c r="AT90">
        <v>83.34</v>
      </c>
      <c r="AU90">
        <v>83</v>
      </c>
      <c r="AV90">
        <v>77.2</v>
      </c>
      <c r="AW90">
        <v>86</v>
      </c>
      <c r="AX90">
        <v>88</v>
      </c>
      <c r="AY90">
        <v>85</v>
      </c>
      <c r="AZ90">
        <v>57.3</v>
      </c>
      <c r="BA90">
        <v>76.5</v>
      </c>
      <c r="BB90">
        <v>49.9</v>
      </c>
      <c r="BC90">
        <v>64.199999999999989</v>
      </c>
      <c r="BD90">
        <v>84</v>
      </c>
      <c r="BE90">
        <v>66.900000000000006</v>
      </c>
      <c r="BF90">
        <v>64</v>
      </c>
      <c r="BG90">
        <v>77</v>
      </c>
      <c r="BH90">
        <v>95.45</v>
      </c>
      <c r="BI90">
        <v>84.66</v>
      </c>
      <c r="BJ90">
        <v>85.9</v>
      </c>
      <c r="BK90">
        <v>91.2</v>
      </c>
      <c r="BL90">
        <v>81.8</v>
      </c>
      <c r="BM90">
        <v>80</v>
      </c>
      <c r="BN90">
        <v>91.28</v>
      </c>
      <c r="BO90">
        <v>59.2</v>
      </c>
      <c r="BP90">
        <v>67</v>
      </c>
      <c r="BQ90">
        <v>75.400000000000006</v>
      </c>
      <c r="BR90">
        <v>82.79</v>
      </c>
      <c r="BS90">
        <v>72.75</v>
      </c>
      <c r="BT90">
        <v>72.75</v>
      </c>
      <c r="BU90">
        <v>71.099999999999994</v>
      </c>
      <c r="BV90">
        <v>76.400000000000006</v>
      </c>
      <c r="BW90">
        <v>85.52</v>
      </c>
      <c r="BX90">
        <v>80.5</v>
      </c>
      <c r="BY90">
        <v>69</v>
      </c>
      <c r="BZ90">
        <v>81.099999999999994</v>
      </c>
      <c r="CA90">
        <v>64.400000000000006</v>
      </c>
      <c r="CB90">
        <v>63</v>
      </c>
      <c r="CC90">
        <v>96.7</v>
      </c>
      <c r="CD90">
        <v>67.3</v>
      </c>
      <c r="CE90">
        <v>45</v>
      </c>
      <c r="CF90">
        <v>58</v>
      </c>
      <c r="CG90">
        <v>70.490000000000009</v>
      </c>
      <c r="CH90">
        <v>100</v>
      </c>
      <c r="CI90">
        <v>86.01</v>
      </c>
      <c r="CJ90">
        <v>82.8</v>
      </c>
      <c r="CK90">
        <v>86.009999999999991</v>
      </c>
      <c r="CL90">
        <v>88</v>
      </c>
      <c r="CM90">
        <v>62</v>
      </c>
      <c r="CN90">
        <v>69.2</v>
      </c>
      <c r="CO90">
        <v>61.3</v>
      </c>
      <c r="CP90">
        <v>64.7</v>
      </c>
      <c r="CQ90">
        <v>61.01</v>
      </c>
      <c r="CR90">
        <v>81.600000000000009</v>
      </c>
      <c r="CS90">
        <v>75.400000000000006</v>
      </c>
      <c r="CT90">
        <v>90.3</v>
      </c>
      <c r="CU90">
        <v>102.6</v>
      </c>
      <c r="CV90">
        <v>69.72</v>
      </c>
      <c r="CW90">
        <v>85.4</v>
      </c>
      <c r="CX90">
        <v>93.52</v>
      </c>
      <c r="CY90">
        <v>27.5</v>
      </c>
      <c r="CZ90">
        <v>51.1</v>
      </c>
      <c r="DA90">
        <v>51.1</v>
      </c>
      <c r="DB90">
        <v>56.699999999999996</v>
      </c>
      <c r="DC90">
        <v>78</v>
      </c>
      <c r="DD90">
        <v>45</v>
      </c>
      <c r="DE90">
        <v>63.5</v>
      </c>
      <c r="DF90">
        <v>65</v>
      </c>
      <c r="DG90">
        <v>90.8</v>
      </c>
      <c r="DH90">
        <v>64.5</v>
      </c>
      <c r="DI90">
        <v>87</v>
      </c>
      <c r="DJ90">
        <v>85</v>
      </c>
      <c r="DK90">
        <v>76</v>
      </c>
      <c r="DL90">
        <v>86</v>
      </c>
      <c r="DM90">
        <v>73.5</v>
      </c>
      <c r="DN90">
        <v>77.150000000000006</v>
      </c>
      <c r="DO90"/>
      <c r="DP90"/>
      <c r="DQ90">
        <v>21.900000000001455</v>
      </c>
      <c r="DR90">
        <v>25.6</v>
      </c>
      <c r="DS90"/>
      <c r="DT90">
        <v>89</v>
      </c>
      <c r="DU90">
        <v>51</v>
      </c>
      <c r="DV90">
        <v>77.75</v>
      </c>
      <c r="DW90">
        <v>68.990000000000009</v>
      </c>
      <c r="DX90">
        <v>72.099999999999994</v>
      </c>
      <c r="DY90">
        <v>95.5</v>
      </c>
      <c r="DZ90">
        <v>15</v>
      </c>
      <c r="EA90">
        <v>73</v>
      </c>
      <c r="EB90">
        <v>66.510000000000005</v>
      </c>
      <c r="EC90">
        <v>67.5</v>
      </c>
      <c r="ED90">
        <v>83</v>
      </c>
      <c r="EE90">
        <v>75.88</v>
      </c>
      <c r="EF90">
        <v>74.099999999999994</v>
      </c>
      <c r="EG90">
        <v>97.8</v>
      </c>
      <c r="EH90" s="12"/>
      <c r="EI90" s="12"/>
    </row>
    <row r="91" spans="1:141" ht="15.75" customHeight="1">
      <c r="A91" s="496" t="s">
        <v>162</v>
      </c>
      <c r="B91" s="54" t="s">
        <v>147</v>
      </c>
      <c r="C91" s="8"/>
      <c r="D91" s="8">
        <f t="shared" ref="D91:AK91" si="391">+D81</f>
        <v>0.98809523809523803</v>
      </c>
      <c r="E91" s="8">
        <f t="shared" si="391"/>
        <v>0.65672619047619052</v>
      </c>
      <c r="F91" s="8">
        <f t="shared" si="391"/>
        <v>0.91666666666666652</v>
      </c>
      <c r="G91" s="8">
        <f t="shared" si="391"/>
        <v>0.97815476190476203</v>
      </c>
      <c r="H91" s="8">
        <f t="shared" si="391"/>
        <v>0.9970238095285715</v>
      </c>
      <c r="I91" s="8">
        <f t="shared" si="391"/>
        <v>0.7857142857142857</v>
      </c>
      <c r="J91" s="8">
        <f t="shared" si="391"/>
        <v>0.93154761904761896</v>
      </c>
      <c r="K91" s="8">
        <f t="shared" si="391"/>
        <v>0.89285714285714302</v>
      </c>
      <c r="L91" s="8">
        <f t="shared" si="391"/>
        <v>0.88589285714285704</v>
      </c>
      <c r="M91" s="8">
        <f t="shared" si="391"/>
        <v>0.9469642857142857</v>
      </c>
      <c r="N91" s="8">
        <f t="shared" si="391"/>
        <v>0.88738095238571435</v>
      </c>
      <c r="O91" s="8">
        <f t="shared" si="391"/>
        <v>0.7767857142857143</v>
      </c>
      <c r="P91" s="8">
        <f t="shared" si="391"/>
        <v>0.52827380952380953</v>
      </c>
      <c r="Q91" s="8">
        <f t="shared" si="391"/>
        <v>0.79464285714285698</v>
      </c>
      <c r="R91" s="8">
        <f t="shared" si="391"/>
        <v>0.75892857142857095</v>
      </c>
      <c r="S91" s="8">
        <f t="shared" si="391"/>
        <v>0.97916666666666674</v>
      </c>
      <c r="T91" s="8">
        <f t="shared" si="391"/>
        <v>0.94839285714285704</v>
      </c>
      <c r="U91" s="8">
        <f t="shared" si="391"/>
        <v>0.84375</v>
      </c>
      <c r="V91" s="8">
        <f t="shared" si="391"/>
        <v>0.9910714285714286</v>
      </c>
      <c r="W91" s="8">
        <f t="shared" si="391"/>
        <v>0.88095238095238104</v>
      </c>
      <c r="X91" s="8">
        <f t="shared" si="391"/>
        <v>0.927559523809524</v>
      </c>
      <c r="Y91" s="8">
        <f t="shared" si="391"/>
        <v>0.84226190476190477</v>
      </c>
      <c r="Z91" s="8">
        <f t="shared" si="391"/>
        <v>0.84523809523809501</v>
      </c>
      <c r="AA91" s="8">
        <f t="shared" si="391"/>
        <v>0.41422619047619103</v>
      </c>
      <c r="AB91" s="8">
        <f t="shared" si="391"/>
        <v>0.98410714285714296</v>
      </c>
      <c r="AC91" s="8">
        <f t="shared" si="391"/>
        <v>0.86708333333333298</v>
      </c>
      <c r="AD91" s="8">
        <f t="shared" si="391"/>
        <v>0.96428571428571397</v>
      </c>
      <c r="AE91" s="8">
        <f t="shared" si="391"/>
        <v>0.93154761904761896</v>
      </c>
      <c r="AF91" s="8">
        <f t="shared" si="391"/>
        <v>0.98809523809523803</v>
      </c>
      <c r="AG91" s="8">
        <f t="shared" si="391"/>
        <v>0.89285714285714302</v>
      </c>
      <c r="AH91" s="8">
        <f t="shared" si="391"/>
        <v>0.9151785714285714</v>
      </c>
      <c r="AI91" s="8">
        <f t="shared" si="391"/>
        <v>0.985119047619048</v>
      </c>
      <c r="AJ91" s="8">
        <f t="shared" si="391"/>
        <v>0.93452380952380998</v>
      </c>
      <c r="AK91" s="8">
        <f t="shared" si="391"/>
        <v>0.95833333333333326</v>
      </c>
      <c r="AL91" s="8">
        <v>0.72599999999999998</v>
      </c>
      <c r="AM91" s="8">
        <f t="shared" ref="AM91:BT91" si="392">+AM81</f>
        <v>0.952380952380952</v>
      </c>
      <c r="AN91" s="8">
        <f t="shared" si="392"/>
        <v>0.72071428571428564</v>
      </c>
      <c r="AO91" s="8">
        <f t="shared" si="392"/>
        <v>0.89880952380952395</v>
      </c>
      <c r="AP91" s="8">
        <f t="shared" si="392"/>
        <v>0.75101190476190505</v>
      </c>
      <c r="AQ91" s="8">
        <f t="shared" si="392"/>
        <v>0.90476190476190477</v>
      </c>
      <c r="AR91" s="8">
        <f t="shared" si="392"/>
        <v>0.952380952380952</v>
      </c>
      <c r="AS91" s="8">
        <f t="shared" si="392"/>
        <v>0.89434523809523803</v>
      </c>
      <c r="AT91" s="8">
        <f t="shared" si="392"/>
        <v>0.9107142857142857</v>
      </c>
      <c r="AU91" s="8">
        <f t="shared" si="392"/>
        <v>0.889880952380952</v>
      </c>
      <c r="AV91" s="8">
        <f t="shared" si="392"/>
        <v>0.87738095238095204</v>
      </c>
      <c r="AW91" s="8">
        <f t="shared" si="392"/>
        <v>0.93154761904761896</v>
      </c>
      <c r="AX91" s="8">
        <f t="shared" si="392"/>
        <v>0.96130952380952384</v>
      </c>
      <c r="AY91" s="8">
        <f t="shared" si="392"/>
        <v>0.8414880952380952</v>
      </c>
      <c r="AZ91" s="8">
        <f t="shared" si="392"/>
        <v>0.84523809523809501</v>
      </c>
      <c r="BA91" s="8">
        <f t="shared" si="392"/>
        <v>0.9285714285714286</v>
      </c>
      <c r="BB91" s="8">
        <f t="shared" si="392"/>
        <v>0.94642857142857095</v>
      </c>
      <c r="BC91" s="8">
        <f t="shared" si="392"/>
        <v>0.82738095238095244</v>
      </c>
      <c r="BD91" s="8">
        <f t="shared" si="392"/>
        <v>0.952380952380952</v>
      </c>
      <c r="BE91" s="8">
        <f t="shared" si="392"/>
        <v>0.87351190476190499</v>
      </c>
      <c r="BF91" s="8">
        <f t="shared" si="392"/>
        <v>0.8263690476190475</v>
      </c>
      <c r="BG91" s="8">
        <f t="shared" si="392"/>
        <v>0.99303571428571435</v>
      </c>
      <c r="BH91" s="8">
        <f t="shared" si="392"/>
        <v>0.90476190476190499</v>
      </c>
      <c r="BI91" s="8">
        <f t="shared" si="392"/>
        <v>0.86309523809523803</v>
      </c>
      <c r="BJ91" s="8">
        <f t="shared" si="392"/>
        <v>0.94047619047619047</v>
      </c>
      <c r="BK91" s="8">
        <f t="shared" si="392"/>
        <v>0.99702380952380998</v>
      </c>
      <c r="BL91" s="8">
        <f t="shared" si="392"/>
        <v>0.84345238095238095</v>
      </c>
      <c r="BM91" s="8">
        <f t="shared" si="392"/>
        <v>0.90773809523809523</v>
      </c>
      <c r="BN91" s="8">
        <f t="shared" si="392"/>
        <v>0.92857142857142905</v>
      </c>
      <c r="BO91" s="8">
        <f t="shared" si="392"/>
        <v>0.86845238095238098</v>
      </c>
      <c r="BP91" s="8">
        <f t="shared" si="392"/>
        <v>0.85863095238095244</v>
      </c>
      <c r="BQ91" s="8">
        <f t="shared" si="392"/>
        <v>0.90476190476190499</v>
      </c>
      <c r="BR91" s="8">
        <f t="shared" si="392"/>
        <v>0.97023809523809501</v>
      </c>
      <c r="BS91" s="8">
        <f t="shared" si="392"/>
        <v>0.8928571428571429</v>
      </c>
      <c r="BT91" s="8">
        <f t="shared" si="392"/>
        <v>0.89285714285714302</v>
      </c>
      <c r="BU91" s="8">
        <f t="shared" ref="BU91:CC91" si="393">+BU81</f>
        <v>0.86904761904761896</v>
      </c>
      <c r="BV91" s="8">
        <f t="shared" si="393"/>
        <v>0.88095238095238104</v>
      </c>
      <c r="BW91" s="8">
        <f t="shared" si="393"/>
        <v>0.875</v>
      </c>
      <c r="BX91" s="8">
        <f t="shared" si="393"/>
        <v>0.88869047619047603</v>
      </c>
      <c r="BY91" s="8">
        <f t="shared" si="393"/>
        <v>0.6517857142857143</v>
      </c>
      <c r="BZ91" s="8">
        <f t="shared" si="393"/>
        <v>0.92857142857142905</v>
      </c>
      <c r="CA91" s="8">
        <f t="shared" si="393"/>
        <v>0.88194444444444398</v>
      </c>
      <c r="CB91" s="8">
        <f t="shared" si="393"/>
        <v>0.80952380952380953</v>
      </c>
      <c r="CC91" s="8">
        <f t="shared" si="393"/>
        <v>0.97916666666666674</v>
      </c>
      <c r="CD91" s="8">
        <f t="shared" ref="CD91:CF91" si="394">+CD81</f>
        <v>0.77976190476190499</v>
      </c>
      <c r="CE91" s="8">
        <f t="shared" si="394"/>
        <v>0.51982142857142855</v>
      </c>
      <c r="CF91" s="8">
        <f t="shared" si="394"/>
        <v>0.61309523809523814</v>
      </c>
      <c r="CG91" s="8">
        <f t="shared" ref="CG91:CH91" si="395">+CG81</f>
        <v>0.89285714285714302</v>
      </c>
      <c r="CH91" s="8">
        <f t="shared" si="395"/>
        <v>0.990059523809524</v>
      </c>
      <c r="CI91" s="8">
        <f t="shared" ref="CI91:CJ91" si="396">+CI81</f>
        <v>0.89285714285714302</v>
      </c>
      <c r="CJ91" s="8">
        <f t="shared" si="396"/>
        <v>0.95386904761904756</v>
      </c>
      <c r="CK91" s="8">
        <f t="shared" ref="CK91:CM91" si="397">+CK81</f>
        <v>0.93154761904761896</v>
      </c>
      <c r="CL91" s="8">
        <f t="shared" si="397"/>
        <v>0.94047619047619002</v>
      </c>
      <c r="CM91" s="8">
        <f t="shared" si="397"/>
        <v>0.94446428571428553</v>
      </c>
      <c r="CN91" s="8">
        <f t="shared" ref="CN91:CP91" si="398">+CN81</f>
        <v>0.97023809523809501</v>
      </c>
      <c r="CO91" s="8">
        <f t="shared" si="398"/>
        <v>0.91666666666666696</v>
      </c>
      <c r="CP91" s="8">
        <f t="shared" si="398"/>
        <v>0.8968452380952382</v>
      </c>
      <c r="CQ91" s="8">
        <f t="shared" ref="CQ91:CT91" si="399">+CQ81</f>
        <v>0.91964285714285698</v>
      </c>
      <c r="CR91" s="8">
        <f t="shared" si="399"/>
        <v>0.97023809523809501</v>
      </c>
      <c r="CS91" s="8">
        <f t="shared" si="399"/>
        <v>0.9107142857142857</v>
      </c>
      <c r="CT91" s="8">
        <f t="shared" si="399"/>
        <v>0.94047619047619047</v>
      </c>
      <c r="CU91" s="8">
        <f t="shared" ref="CU91:CW91" si="400">+CU81</f>
        <v>1</v>
      </c>
      <c r="CV91" s="8">
        <f t="shared" si="400"/>
        <v>0.797619047619048</v>
      </c>
      <c r="CW91" s="8">
        <f t="shared" si="400"/>
        <v>1</v>
      </c>
      <c r="CX91" s="8">
        <f t="shared" ref="CX91:CY91" si="401">+CX81</f>
        <v>0.92857142857142905</v>
      </c>
      <c r="CY91" s="8">
        <f t="shared" si="401"/>
        <v>0.45833333333333337</v>
      </c>
      <c r="CZ91" s="8">
        <f t="shared" ref="CZ91:DB91" si="402">+CZ81</f>
        <v>0.66666666666666696</v>
      </c>
      <c r="DA91" s="8">
        <f t="shared" si="402"/>
        <v>0.66666666666666696</v>
      </c>
      <c r="DB91" s="8">
        <f t="shared" si="402"/>
        <v>0.56351190476190471</v>
      </c>
      <c r="DC91" s="8">
        <f t="shared" ref="DC91:DE91" si="403">+DC81</f>
        <v>0.95535714285714302</v>
      </c>
      <c r="DD91" s="8">
        <f t="shared" si="403"/>
        <v>0.86458333333333304</v>
      </c>
      <c r="DE91" s="8">
        <f t="shared" si="403"/>
        <v>0.83333333333333326</v>
      </c>
      <c r="DF91" s="8">
        <f t="shared" ref="DF91:DI91" si="404">+DF81</f>
        <v>0.88392857142857095</v>
      </c>
      <c r="DG91" s="8">
        <f t="shared" si="404"/>
        <v>0.89285714285714302</v>
      </c>
      <c r="DH91" s="8">
        <f t="shared" si="404"/>
        <v>0.68154761904761896</v>
      </c>
      <c r="DI91" s="8">
        <f t="shared" si="404"/>
        <v>0.97023809523809523</v>
      </c>
      <c r="DJ91" s="8">
        <f t="shared" ref="DJ91:DL91" si="405">+DJ81</f>
        <v>0.94404761904761902</v>
      </c>
      <c r="DK91" s="8">
        <f t="shared" si="405"/>
        <v>0.95833333333333304</v>
      </c>
      <c r="DL91" s="8">
        <f t="shared" si="405"/>
        <v>0.875</v>
      </c>
      <c r="DM91" s="8">
        <f t="shared" ref="DM91:DQ91" si="406">+DM81</f>
        <v>0.83928571428571397</v>
      </c>
      <c r="DN91" s="8">
        <f t="shared" si="406"/>
        <v>0.90773809523809523</v>
      </c>
      <c r="DO91" s="8">
        <f t="shared" si="406"/>
        <v>0</v>
      </c>
      <c r="DP91" s="8">
        <f t="shared" si="406"/>
        <v>0</v>
      </c>
      <c r="DQ91" s="8">
        <f t="shared" si="406"/>
        <v>0.52190476190476187</v>
      </c>
      <c r="DR91" s="8">
        <f t="shared" ref="DR91:DT91" si="407">+DR81</f>
        <v>0.93452380952380998</v>
      </c>
      <c r="DS91" s="8">
        <f t="shared" si="407"/>
        <v>0</v>
      </c>
      <c r="DT91" s="8">
        <f t="shared" si="407"/>
        <v>0.9375</v>
      </c>
      <c r="DU91" s="8">
        <f t="shared" ref="DU91:DW91" si="408">+DU81</f>
        <v>0.889880952380952</v>
      </c>
      <c r="DV91" s="8">
        <f t="shared" si="408"/>
        <v>0.89880952380952395</v>
      </c>
      <c r="DW91" s="8">
        <f t="shared" si="408"/>
        <v>0.89184523809523797</v>
      </c>
      <c r="DX91" s="8">
        <f t="shared" ref="DX91:DZ91" si="409">+DX81</f>
        <v>0.83630952380952395</v>
      </c>
      <c r="DY91" s="8">
        <f t="shared" si="409"/>
        <v>0.922619047619048</v>
      </c>
      <c r="DZ91" s="8">
        <f t="shared" si="409"/>
        <v>0.46625</v>
      </c>
      <c r="EA91" s="8">
        <f t="shared" ref="EA91:EC91" si="410">+EA81</f>
        <v>0.79386904761904797</v>
      </c>
      <c r="EB91" s="8">
        <f t="shared" si="410"/>
        <v>0.80357142857142905</v>
      </c>
      <c r="EC91" s="8">
        <f t="shared" si="410"/>
        <v>0.96130952380952384</v>
      </c>
      <c r="ED91" s="8">
        <f t="shared" ref="ED91:EG91" si="411">+ED81</f>
        <v>0.89880952380952395</v>
      </c>
      <c r="EE91" s="8">
        <f t="shared" si="411"/>
        <v>0.99404761904761896</v>
      </c>
      <c r="EF91" s="8">
        <f t="shared" si="411"/>
        <v>0.91666666666666674</v>
      </c>
      <c r="EG91" s="8">
        <f t="shared" si="411"/>
        <v>0.94166666666666654</v>
      </c>
      <c r="EH91" s="8"/>
      <c r="EI91" s="8"/>
      <c r="EK91" s="49"/>
    </row>
    <row r="92" spans="1:141" ht="15.75" customHeight="1">
      <c r="A92" s="497"/>
      <c r="B92" s="54" t="s">
        <v>253</v>
      </c>
      <c r="C92" s="8"/>
      <c r="D92" s="8">
        <f>+D86/D89</f>
        <v>0</v>
      </c>
      <c r="E92" s="8">
        <f t="shared" ref="E92:P92" si="412">+E86/E89</f>
        <v>0.14285714285714285</v>
      </c>
      <c r="F92" s="8">
        <f t="shared" si="412"/>
        <v>5.9523809523809521E-2</v>
      </c>
      <c r="G92" s="8">
        <f t="shared" si="412"/>
        <v>0</v>
      </c>
      <c r="H92" s="8">
        <f t="shared" si="412"/>
        <v>0</v>
      </c>
      <c r="I92" s="8">
        <f t="shared" si="412"/>
        <v>7.1428571428571425E-2</v>
      </c>
      <c r="J92" s="8">
        <f t="shared" si="412"/>
        <v>6.5476190476190479E-2</v>
      </c>
      <c r="K92" s="8">
        <f t="shared" si="412"/>
        <v>0</v>
      </c>
      <c r="L92" s="8">
        <f t="shared" si="412"/>
        <v>9.6250000000000016E-2</v>
      </c>
      <c r="M92" s="8">
        <f t="shared" si="412"/>
        <v>0</v>
      </c>
      <c r="N92" s="8">
        <f t="shared" si="412"/>
        <v>0</v>
      </c>
      <c r="O92" s="8">
        <f t="shared" si="412"/>
        <v>7.1428571428571425E-2</v>
      </c>
      <c r="P92" s="8">
        <f t="shared" si="412"/>
        <v>5.9523809523809521E-2</v>
      </c>
      <c r="Q92" s="8">
        <f t="shared" ref="Q92:AK92" si="413">+Q86/Q89</f>
        <v>0</v>
      </c>
      <c r="R92" s="8">
        <f t="shared" si="413"/>
        <v>0.17857142857142858</v>
      </c>
      <c r="S92" s="8">
        <f t="shared" si="413"/>
        <v>0</v>
      </c>
      <c r="T92" s="8">
        <f t="shared" si="413"/>
        <v>0</v>
      </c>
      <c r="U92" s="8">
        <f t="shared" si="413"/>
        <v>7.2916666666666671E-2</v>
      </c>
      <c r="V92" s="8">
        <f t="shared" si="413"/>
        <v>0</v>
      </c>
      <c r="W92" s="8">
        <f t="shared" si="413"/>
        <v>6.5476190476190479E-2</v>
      </c>
      <c r="X92" s="8">
        <f t="shared" si="413"/>
        <v>6.5476190476190479E-2</v>
      </c>
      <c r="Y92" s="8">
        <f t="shared" si="413"/>
        <v>0.10119047619047619</v>
      </c>
      <c r="Z92" s="8">
        <f t="shared" si="413"/>
        <v>0</v>
      </c>
      <c r="AA92" s="8">
        <f t="shared" si="413"/>
        <v>0</v>
      </c>
      <c r="AB92" s="8">
        <f t="shared" si="413"/>
        <v>0</v>
      </c>
      <c r="AC92" s="8">
        <f t="shared" si="413"/>
        <v>0</v>
      </c>
      <c r="AD92" s="8">
        <f t="shared" si="413"/>
        <v>0</v>
      </c>
      <c r="AE92" s="8">
        <f t="shared" si="413"/>
        <v>4.7619047619047616E-2</v>
      </c>
      <c r="AF92" s="8">
        <f t="shared" si="413"/>
        <v>0</v>
      </c>
      <c r="AG92" s="8">
        <f t="shared" si="413"/>
        <v>0</v>
      </c>
      <c r="AH92" s="8">
        <f t="shared" si="413"/>
        <v>5.9523809523809521E-2</v>
      </c>
      <c r="AI92" s="8">
        <f t="shared" si="413"/>
        <v>0</v>
      </c>
      <c r="AJ92" s="8">
        <f t="shared" si="413"/>
        <v>6.5476190476190479E-2</v>
      </c>
      <c r="AK92" s="8">
        <f t="shared" si="413"/>
        <v>0</v>
      </c>
      <c r="AL92" s="8">
        <f t="shared" ref="AL92:AQ92" si="414">+AL86/AL89</f>
        <v>0</v>
      </c>
      <c r="AM92" s="8">
        <f t="shared" si="414"/>
        <v>0</v>
      </c>
      <c r="AN92" s="8">
        <f t="shared" si="414"/>
        <v>5.6547619047619048E-2</v>
      </c>
      <c r="AO92" s="8">
        <f t="shared" si="414"/>
        <v>0.10119047619047619</v>
      </c>
      <c r="AP92" s="8">
        <f t="shared" si="414"/>
        <v>0</v>
      </c>
      <c r="AQ92" s="8">
        <f t="shared" si="414"/>
        <v>4.7619047619047616E-2</v>
      </c>
      <c r="AR92" s="8">
        <f t="shared" ref="AR92:BT92" si="415">+AR86/AR89</f>
        <v>0</v>
      </c>
      <c r="AS92" s="8">
        <f t="shared" si="415"/>
        <v>0</v>
      </c>
      <c r="AT92" s="8">
        <f t="shared" si="415"/>
        <v>7.1428571428571425E-2</v>
      </c>
      <c r="AU92" s="8">
        <f t="shared" si="415"/>
        <v>5.0595238095238096E-2</v>
      </c>
      <c r="AV92" s="8">
        <f t="shared" si="415"/>
        <v>0</v>
      </c>
      <c r="AW92" s="8">
        <f t="shared" si="415"/>
        <v>5.3571428571428568E-2</v>
      </c>
      <c r="AX92" s="8">
        <f t="shared" si="415"/>
        <v>0</v>
      </c>
      <c r="AY92" s="8">
        <f t="shared" si="415"/>
        <v>8.8095238095238101E-2</v>
      </c>
      <c r="AZ92" s="8">
        <f t="shared" si="415"/>
        <v>0</v>
      </c>
      <c r="BA92" s="8">
        <f t="shared" si="415"/>
        <v>6.5476190476190479E-2</v>
      </c>
      <c r="BB92" s="8">
        <f t="shared" si="415"/>
        <v>0</v>
      </c>
      <c r="BC92" s="8">
        <f t="shared" si="415"/>
        <v>8.3333333333333329E-2</v>
      </c>
      <c r="BD92" s="8">
        <f t="shared" si="415"/>
        <v>0</v>
      </c>
      <c r="BE92" s="8">
        <f t="shared" si="415"/>
        <v>0</v>
      </c>
      <c r="BF92" s="8">
        <f t="shared" si="415"/>
        <v>7.1428571428571425E-2</v>
      </c>
      <c r="BG92" s="8">
        <f t="shared" si="415"/>
        <v>0</v>
      </c>
      <c r="BH92" s="8">
        <f t="shared" si="415"/>
        <v>0</v>
      </c>
      <c r="BI92" s="8">
        <f t="shared" si="415"/>
        <v>0.125</v>
      </c>
      <c r="BJ92" s="8">
        <f t="shared" si="415"/>
        <v>4.7619047619047616E-2</v>
      </c>
      <c r="BK92" s="8">
        <f t="shared" si="415"/>
        <v>0</v>
      </c>
      <c r="BL92" s="8">
        <f t="shared" si="415"/>
        <v>9.1071428571428581E-2</v>
      </c>
      <c r="BM92" s="8">
        <f t="shared" si="415"/>
        <v>0</v>
      </c>
      <c r="BN92" s="8">
        <f t="shared" si="415"/>
        <v>7.1428571428571425E-2</v>
      </c>
      <c r="BO92" s="8">
        <f t="shared" si="415"/>
        <v>9.0476190476190474E-2</v>
      </c>
      <c r="BP92" s="8">
        <f t="shared" si="415"/>
        <v>0</v>
      </c>
      <c r="BQ92" s="8">
        <f t="shared" si="415"/>
        <v>8.3333333333333329E-2</v>
      </c>
      <c r="BR92" s="8">
        <f t="shared" si="415"/>
        <v>0</v>
      </c>
      <c r="BS92" s="8">
        <f t="shared" si="415"/>
        <v>5.9523809523809521E-2</v>
      </c>
      <c r="BT92" s="8">
        <f t="shared" si="415"/>
        <v>5.9523809523809521E-2</v>
      </c>
      <c r="BU92" s="8">
        <f t="shared" ref="BU92:CC92" si="416">+BU86/BU89</f>
        <v>7.1428571428571425E-2</v>
      </c>
      <c r="BV92" s="8">
        <f t="shared" si="416"/>
        <v>7.1428571428571425E-2</v>
      </c>
      <c r="BW92" s="8">
        <f t="shared" si="416"/>
        <v>8.3333333333333329E-2</v>
      </c>
      <c r="BX92" s="8">
        <f t="shared" si="416"/>
        <v>0</v>
      </c>
      <c r="BY92" s="8">
        <f t="shared" si="416"/>
        <v>8.3333333333333329E-2</v>
      </c>
      <c r="BZ92" s="8">
        <f t="shared" si="416"/>
        <v>7.1428571428571425E-2</v>
      </c>
      <c r="CA92" s="8">
        <f t="shared" si="416"/>
        <v>0</v>
      </c>
      <c r="CB92" s="8">
        <f t="shared" si="416"/>
        <v>7.1428571428571425E-2</v>
      </c>
      <c r="CC92" s="8">
        <f t="shared" si="416"/>
        <v>0</v>
      </c>
      <c r="CD92" s="8">
        <f t="shared" ref="CD92:CF92" si="417">+CD86/CD89</f>
        <v>7.1428571428571425E-2</v>
      </c>
      <c r="CE92" s="8">
        <f t="shared" si="417"/>
        <v>0</v>
      </c>
      <c r="CF92" s="8">
        <f t="shared" si="417"/>
        <v>0</v>
      </c>
      <c r="CG92" s="8">
        <f t="shared" ref="CG92:CH92" si="418">+CG86/CG89</f>
        <v>8.3333333333333329E-2</v>
      </c>
      <c r="CH92" s="8">
        <f t="shared" si="418"/>
        <v>0</v>
      </c>
      <c r="CI92" s="8">
        <f t="shared" ref="CI92:CJ92" si="419">+CI86/CI89</f>
        <v>0.10714285714285714</v>
      </c>
      <c r="CJ92" s="8">
        <f t="shared" si="419"/>
        <v>0</v>
      </c>
      <c r="CK92" s="8">
        <f t="shared" ref="CK92:CM92" si="420">+CK86/CK89</f>
        <v>5.9523809523809521E-2</v>
      </c>
      <c r="CL92" s="8">
        <f t="shared" si="420"/>
        <v>5.9523809523809521E-2</v>
      </c>
      <c r="CM92" s="8">
        <f t="shared" si="420"/>
        <v>0</v>
      </c>
      <c r="CN92" s="8">
        <f t="shared" ref="CN92:CP92" si="421">+CN86/CN89</f>
        <v>0</v>
      </c>
      <c r="CO92" s="8">
        <f t="shared" si="421"/>
        <v>0</v>
      </c>
      <c r="CP92" s="8">
        <f t="shared" si="421"/>
        <v>7.1428571428571425E-2</v>
      </c>
      <c r="CQ92" s="8">
        <f t="shared" ref="CQ92:CT92" si="422">+CQ86/CQ89</f>
        <v>0</v>
      </c>
      <c r="CR92" s="8">
        <f t="shared" si="422"/>
        <v>0</v>
      </c>
      <c r="CS92" s="8">
        <f t="shared" si="422"/>
        <v>7.1428571428571425E-2</v>
      </c>
      <c r="CT92" s="8">
        <f t="shared" si="422"/>
        <v>5.3571428571428568E-2</v>
      </c>
      <c r="CU92" s="8">
        <f t="shared" ref="CU92:CW92" si="423">+CU86/CU89</f>
        <v>0</v>
      </c>
      <c r="CV92" s="8">
        <f t="shared" si="423"/>
        <v>0.15476190476190477</v>
      </c>
      <c r="CW92" s="8">
        <f t="shared" si="423"/>
        <v>0</v>
      </c>
      <c r="CX92" s="8">
        <f t="shared" ref="CX92:CY92" si="424">+CX86/CX89</f>
        <v>5.9523809523809521E-2</v>
      </c>
      <c r="CY92" s="8">
        <f t="shared" si="424"/>
        <v>7.1428571428571425E-2</v>
      </c>
      <c r="CZ92" s="8">
        <f t="shared" ref="CZ92:DB92" si="425">+CZ86/CZ89</f>
        <v>0</v>
      </c>
      <c r="DA92" s="8">
        <f t="shared" si="425"/>
        <v>0</v>
      </c>
      <c r="DB92" s="8">
        <f t="shared" si="425"/>
        <v>7.1428571428571425E-2</v>
      </c>
      <c r="DC92" s="8">
        <f t="shared" ref="DC92:DE92" si="426">+DC86/DC89</f>
        <v>0</v>
      </c>
      <c r="DD92" s="8">
        <f t="shared" si="426"/>
        <v>0.125</v>
      </c>
      <c r="DE92" s="8">
        <f t="shared" si="426"/>
        <v>5.9523809523809521E-2</v>
      </c>
      <c r="DF92" s="8">
        <f t="shared" ref="DF92:DI92" si="427">+DF86/DF89</f>
        <v>0.10714285714285714</v>
      </c>
      <c r="DG92" s="8">
        <f t="shared" si="427"/>
        <v>0</v>
      </c>
      <c r="DH92" s="8">
        <f t="shared" si="427"/>
        <v>0</v>
      </c>
      <c r="DI92" s="8">
        <f t="shared" si="427"/>
        <v>0</v>
      </c>
      <c r="DJ92" s="8">
        <f t="shared" ref="DJ92:DL92" si="428">+DJ86/DJ89</f>
        <v>0</v>
      </c>
      <c r="DK92" s="8">
        <f t="shared" si="428"/>
        <v>0</v>
      </c>
      <c r="DL92" s="8">
        <f t="shared" si="428"/>
        <v>0.11904761904761904</v>
      </c>
      <c r="DM92" s="8">
        <f t="shared" ref="DM92:DQ92" si="429">+DM86/DM89</f>
        <v>0</v>
      </c>
      <c r="DN92" s="8">
        <f t="shared" si="429"/>
        <v>7.1428571428571425E-2</v>
      </c>
      <c r="DO92" s="8" t="e">
        <f t="shared" si="429"/>
        <v>#DIV/0!</v>
      </c>
      <c r="DP92" s="8" t="e">
        <f t="shared" si="429"/>
        <v>#DIV/0!</v>
      </c>
      <c r="DQ92" s="8">
        <f t="shared" si="429"/>
        <v>0</v>
      </c>
      <c r="DR92" s="8">
        <f t="shared" ref="DR92:DT92" si="430">+DR86/DR89</f>
        <v>6.5476190476190479E-2</v>
      </c>
      <c r="DS92" s="8">
        <f t="shared" si="430"/>
        <v>0</v>
      </c>
      <c r="DT92" s="8">
        <f t="shared" si="430"/>
        <v>5.9523809523809521E-2</v>
      </c>
      <c r="DU92" s="8">
        <f t="shared" ref="DU92:DW92" si="431">+DU86/DU89</f>
        <v>7.1428571428571425E-2</v>
      </c>
      <c r="DV92" s="8">
        <f t="shared" si="431"/>
        <v>0</v>
      </c>
      <c r="DW92" s="8">
        <f t="shared" si="431"/>
        <v>0</v>
      </c>
      <c r="DX92" s="8">
        <f t="shared" ref="DX92:DZ92" si="432">+DX86/DX89</f>
        <v>0.10119047619047619</v>
      </c>
      <c r="DY92" s="8">
        <f t="shared" si="432"/>
        <v>0</v>
      </c>
      <c r="DZ92" s="8">
        <f t="shared" si="432"/>
        <v>0.10714285714285714</v>
      </c>
      <c r="EA92" s="8">
        <f t="shared" ref="EA92:EC92" si="433">+EA86/EA89</f>
        <v>0</v>
      </c>
      <c r="EB92" s="8">
        <f t="shared" si="433"/>
        <v>0.10714285714285714</v>
      </c>
      <c r="EC92" s="8">
        <f t="shared" si="433"/>
        <v>0</v>
      </c>
      <c r="ED92" s="8">
        <f t="shared" ref="ED92:EG92" si="434">+ED86/ED89</f>
        <v>8.3333333333333329E-2</v>
      </c>
      <c r="EE92" s="8">
        <f t="shared" si="434"/>
        <v>0</v>
      </c>
      <c r="EF92" s="8">
        <f t="shared" si="434"/>
        <v>5.9523809523809521E-2</v>
      </c>
      <c r="EG92" s="8">
        <f t="shared" si="434"/>
        <v>0</v>
      </c>
      <c r="EH92" s="8"/>
      <c r="EI92" s="8"/>
      <c r="EK92" s="49"/>
    </row>
    <row r="93" spans="1:141" ht="15.75" customHeight="1">
      <c r="A93" s="497"/>
      <c r="B93" s="54" t="s">
        <v>254</v>
      </c>
      <c r="C93" s="8"/>
      <c r="D93" s="8">
        <f>+D87/D89</f>
        <v>0</v>
      </c>
      <c r="E93" s="8">
        <f t="shared" ref="E93:P93" si="435">+E87/E89</f>
        <v>0.20041666666666669</v>
      </c>
      <c r="F93" s="8">
        <f t="shared" si="435"/>
        <v>2.3809523809523808E-2</v>
      </c>
      <c r="G93" s="8">
        <f t="shared" si="435"/>
        <v>1.5892857142857143E-2</v>
      </c>
      <c r="H93" s="8">
        <f t="shared" si="435"/>
        <v>0</v>
      </c>
      <c r="I93" s="8">
        <f t="shared" si="435"/>
        <v>9.8214285714285712E-2</v>
      </c>
      <c r="J93" s="8">
        <f t="shared" si="435"/>
        <v>0</v>
      </c>
      <c r="K93" s="8">
        <f t="shared" si="435"/>
        <v>9.5238095238095233E-2</v>
      </c>
      <c r="L93" s="8">
        <f t="shared" si="435"/>
        <v>0</v>
      </c>
      <c r="M93" s="8">
        <f t="shared" si="435"/>
        <v>0</v>
      </c>
      <c r="N93" s="8">
        <f t="shared" si="435"/>
        <v>0</v>
      </c>
      <c r="O93" s="8">
        <f t="shared" si="435"/>
        <v>7.1428571428571425E-2</v>
      </c>
      <c r="P93" s="8">
        <f t="shared" si="435"/>
        <v>0.22666666666666666</v>
      </c>
      <c r="Q93" s="8">
        <f t="shared" ref="Q93:AK93" si="436">+Q87/Q89</f>
        <v>8.9285714285714281E-3</v>
      </c>
      <c r="R93" s="8">
        <f t="shared" si="436"/>
        <v>3.5714285714285712E-2</v>
      </c>
      <c r="S93" s="8">
        <f t="shared" si="436"/>
        <v>0</v>
      </c>
      <c r="T93" s="8">
        <f t="shared" si="436"/>
        <v>2.3809523809523808E-2</v>
      </c>
      <c r="U93" s="8">
        <f t="shared" si="436"/>
        <v>0</v>
      </c>
      <c r="V93" s="8">
        <f t="shared" si="436"/>
        <v>0</v>
      </c>
      <c r="W93" s="8">
        <f t="shared" si="436"/>
        <v>0</v>
      </c>
      <c r="X93" s="8">
        <f t="shared" si="436"/>
        <v>0</v>
      </c>
      <c r="Y93" s="8">
        <f t="shared" si="436"/>
        <v>0</v>
      </c>
      <c r="Z93" s="8">
        <f t="shared" si="436"/>
        <v>0</v>
      </c>
      <c r="AA93" s="8">
        <f t="shared" si="436"/>
        <v>4.7619047619047619E-4</v>
      </c>
      <c r="AB93" s="8">
        <f t="shared" si="436"/>
        <v>0</v>
      </c>
      <c r="AC93" s="8">
        <f t="shared" si="436"/>
        <v>0.11904761904761904</v>
      </c>
      <c r="AD93" s="8">
        <f t="shared" si="436"/>
        <v>0</v>
      </c>
      <c r="AE93" s="8">
        <f t="shared" si="436"/>
        <v>0</v>
      </c>
      <c r="AF93" s="8">
        <f t="shared" si="436"/>
        <v>0</v>
      </c>
      <c r="AG93" s="8">
        <f t="shared" si="436"/>
        <v>6.5476190476190479E-2</v>
      </c>
      <c r="AH93" s="8">
        <f t="shared" si="436"/>
        <v>0</v>
      </c>
      <c r="AI93" s="8">
        <f t="shared" si="436"/>
        <v>0</v>
      </c>
      <c r="AJ93" s="8">
        <f t="shared" si="436"/>
        <v>0</v>
      </c>
      <c r="AK93" s="8">
        <f t="shared" si="436"/>
        <v>0</v>
      </c>
      <c r="AL93" s="8">
        <f t="shared" ref="AL93:AQ93" si="437">+AL87/AL89</f>
        <v>0.10119047619047619</v>
      </c>
      <c r="AM93" s="8">
        <f t="shared" si="437"/>
        <v>4.7619047619047616E-2</v>
      </c>
      <c r="AN93" s="8">
        <f t="shared" si="437"/>
        <v>1.488095238095238E-3</v>
      </c>
      <c r="AO93" s="8">
        <f t="shared" si="437"/>
        <v>0</v>
      </c>
      <c r="AP93" s="8">
        <f t="shared" si="437"/>
        <v>1.1904761904761904E-2</v>
      </c>
      <c r="AQ93" s="8">
        <f t="shared" si="437"/>
        <v>0</v>
      </c>
      <c r="AR93" s="8">
        <f t="shared" ref="AR93:BT93" si="438">+AR87/AR89</f>
        <v>0</v>
      </c>
      <c r="AS93" s="8">
        <f t="shared" si="438"/>
        <v>0</v>
      </c>
      <c r="AT93" s="8">
        <f t="shared" si="438"/>
        <v>0</v>
      </c>
      <c r="AU93" s="8">
        <f t="shared" si="438"/>
        <v>3.273809523809524E-2</v>
      </c>
      <c r="AV93" s="8">
        <f t="shared" si="438"/>
        <v>4.2857142857142858E-2</v>
      </c>
      <c r="AW93" s="8">
        <f t="shared" si="438"/>
        <v>2.976190476190476E-3</v>
      </c>
      <c r="AX93" s="8">
        <f t="shared" si="438"/>
        <v>0</v>
      </c>
      <c r="AY93" s="8">
        <f t="shared" si="438"/>
        <v>0</v>
      </c>
      <c r="AZ93" s="8">
        <f t="shared" si="438"/>
        <v>0</v>
      </c>
      <c r="BA93" s="8">
        <f t="shared" si="438"/>
        <v>0</v>
      </c>
      <c r="BB93" s="8">
        <f t="shared" si="438"/>
        <v>0</v>
      </c>
      <c r="BC93" s="8">
        <f t="shared" si="438"/>
        <v>8.9285714285714288E-2</v>
      </c>
      <c r="BD93" s="8">
        <f t="shared" si="438"/>
        <v>0</v>
      </c>
      <c r="BE93" s="8">
        <f t="shared" si="438"/>
        <v>0</v>
      </c>
      <c r="BF93" s="8">
        <f t="shared" si="438"/>
        <v>3.5714285714285712E-2</v>
      </c>
      <c r="BG93" s="8">
        <f t="shared" si="438"/>
        <v>0</v>
      </c>
      <c r="BH93" s="8">
        <f t="shared" si="438"/>
        <v>0</v>
      </c>
      <c r="BI93" s="8">
        <f t="shared" si="438"/>
        <v>0</v>
      </c>
      <c r="BJ93" s="8">
        <f t="shared" si="438"/>
        <v>0</v>
      </c>
      <c r="BK93" s="8">
        <f t="shared" si="438"/>
        <v>2.976190476190476E-3</v>
      </c>
      <c r="BL93" s="8">
        <f t="shared" si="438"/>
        <v>0</v>
      </c>
      <c r="BM93" s="8">
        <f t="shared" si="438"/>
        <v>0</v>
      </c>
      <c r="BN93" s="8">
        <f t="shared" si="438"/>
        <v>0</v>
      </c>
      <c r="BO93" s="8">
        <f t="shared" si="438"/>
        <v>0</v>
      </c>
      <c r="BP93" s="8">
        <f t="shared" si="438"/>
        <v>0</v>
      </c>
      <c r="BQ93" s="8">
        <f t="shared" si="438"/>
        <v>1.1904761904761904E-2</v>
      </c>
      <c r="BR93" s="8">
        <f t="shared" si="438"/>
        <v>0</v>
      </c>
      <c r="BS93" s="8">
        <f t="shared" si="438"/>
        <v>2.6785714285714284E-2</v>
      </c>
      <c r="BT93" s="8">
        <f t="shared" si="438"/>
        <v>2.6785714285714284E-2</v>
      </c>
      <c r="BU93" s="8">
        <f t="shared" ref="BU93:CC93" si="439">+BU87/BU89</f>
        <v>0</v>
      </c>
      <c r="BV93" s="8">
        <f t="shared" si="439"/>
        <v>4.1666666666666664E-2</v>
      </c>
      <c r="BW93" s="8">
        <f t="shared" si="439"/>
        <v>4.1666666666666664E-2</v>
      </c>
      <c r="BX93" s="8">
        <f t="shared" si="439"/>
        <v>0</v>
      </c>
      <c r="BY93" s="8">
        <f t="shared" si="439"/>
        <v>1.1904761904761904E-2</v>
      </c>
      <c r="BZ93" s="8">
        <f t="shared" si="439"/>
        <v>0</v>
      </c>
      <c r="CA93" s="8">
        <f t="shared" si="439"/>
        <v>0</v>
      </c>
      <c r="CB93" s="8">
        <f t="shared" si="439"/>
        <v>1.7857142857142856E-2</v>
      </c>
      <c r="CC93" s="8">
        <f t="shared" si="439"/>
        <v>0</v>
      </c>
      <c r="CD93" s="8">
        <f t="shared" ref="CD93:CF93" si="440">+CD87/CD89</f>
        <v>0.14285714285714285</v>
      </c>
      <c r="CE93" s="8">
        <f t="shared" si="440"/>
        <v>0</v>
      </c>
      <c r="CF93" s="8">
        <f t="shared" si="440"/>
        <v>0</v>
      </c>
      <c r="CG93" s="8">
        <f t="shared" ref="CG93:CH93" si="441">+CG87/CG89</f>
        <v>0</v>
      </c>
      <c r="CH93" s="8">
        <f t="shared" si="441"/>
        <v>0</v>
      </c>
      <c r="CI93" s="8">
        <f t="shared" ref="CI93:CJ93" si="442">+CI87/CI89</f>
        <v>0</v>
      </c>
      <c r="CJ93" s="8">
        <f t="shared" si="442"/>
        <v>0</v>
      </c>
      <c r="CK93" s="8">
        <f t="shared" ref="CK93:CM93" si="443">+CK87/CK89</f>
        <v>0</v>
      </c>
      <c r="CL93" s="8">
        <f t="shared" si="443"/>
        <v>0</v>
      </c>
      <c r="CM93" s="8">
        <f t="shared" si="443"/>
        <v>0</v>
      </c>
      <c r="CN93" s="8">
        <f t="shared" ref="CN93:CP93" si="444">+CN87/CN89</f>
        <v>2.976190476190476E-2</v>
      </c>
      <c r="CO93" s="8">
        <f t="shared" si="444"/>
        <v>0</v>
      </c>
      <c r="CP93" s="8">
        <f t="shared" si="444"/>
        <v>0</v>
      </c>
      <c r="CQ93" s="8">
        <f t="shared" ref="CQ93:CT93" si="445">+CQ87/CQ89</f>
        <v>3.5714285714285712E-2</v>
      </c>
      <c r="CR93" s="8">
        <f t="shared" si="445"/>
        <v>0</v>
      </c>
      <c r="CS93" s="8">
        <f t="shared" si="445"/>
        <v>1.1904761904761904E-2</v>
      </c>
      <c r="CT93" s="8">
        <f t="shared" si="445"/>
        <v>0</v>
      </c>
      <c r="CU93" s="8">
        <f t="shared" ref="CU93:CW93" si="446">+CU87/CU89</f>
        <v>0</v>
      </c>
      <c r="CV93" s="8">
        <f t="shared" si="446"/>
        <v>0</v>
      </c>
      <c r="CW93" s="8">
        <f t="shared" si="446"/>
        <v>0</v>
      </c>
      <c r="CX93" s="8">
        <f t="shared" ref="CX93:CY93" si="447">+CX87/CX89</f>
        <v>0</v>
      </c>
      <c r="CY93" s="8">
        <f t="shared" si="447"/>
        <v>0</v>
      </c>
      <c r="CZ93" s="8">
        <f t="shared" ref="CZ93:DB93" si="448">+CZ87/CZ89</f>
        <v>0</v>
      </c>
      <c r="DA93" s="8">
        <f t="shared" si="448"/>
        <v>0</v>
      </c>
      <c r="DB93" s="8">
        <f t="shared" si="448"/>
        <v>6.5476190476190479E-2</v>
      </c>
      <c r="DC93" s="8">
        <f t="shared" ref="DC93:DE93" si="449">+DC87/DC89</f>
        <v>0</v>
      </c>
      <c r="DD93" s="8">
        <f t="shared" si="449"/>
        <v>0</v>
      </c>
      <c r="DE93" s="8">
        <f t="shared" si="449"/>
        <v>0</v>
      </c>
      <c r="DF93" s="8">
        <f t="shared" ref="DF93:DI93" si="450">+DF87/DF89</f>
        <v>0</v>
      </c>
      <c r="DG93" s="8">
        <f t="shared" si="450"/>
        <v>0</v>
      </c>
      <c r="DH93" s="8">
        <f t="shared" si="450"/>
        <v>0</v>
      </c>
      <c r="DI93" s="8">
        <f t="shared" si="450"/>
        <v>0</v>
      </c>
      <c r="DJ93" s="8">
        <f t="shared" ref="DJ93:DL93" si="451">+DJ87/DJ89</f>
        <v>0</v>
      </c>
      <c r="DK93" s="8">
        <f t="shared" si="451"/>
        <v>0</v>
      </c>
      <c r="DL93" s="8">
        <f t="shared" si="451"/>
        <v>0</v>
      </c>
      <c r="DM93" s="8">
        <f t="shared" ref="DM93:DQ93" si="452">+DM87/DM89</f>
        <v>2.3809523809523808E-2</v>
      </c>
      <c r="DN93" s="8">
        <f t="shared" si="452"/>
        <v>2.0833333333333332E-2</v>
      </c>
      <c r="DO93" s="8" t="e">
        <f t="shared" si="452"/>
        <v>#DIV/0!</v>
      </c>
      <c r="DP93" s="8" t="e">
        <f t="shared" si="452"/>
        <v>#DIV/0!</v>
      </c>
      <c r="DQ93" s="8">
        <f t="shared" si="452"/>
        <v>0</v>
      </c>
      <c r="DR93" s="8">
        <f t="shared" ref="DR93:DT93" si="453">+DR87/DR89</f>
        <v>0</v>
      </c>
      <c r="DS93" s="8">
        <f t="shared" si="453"/>
        <v>0</v>
      </c>
      <c r="DT93" s="8">
        <f t="shared" si="453"/>
        <v>2.976190476190476E-3</v>
      </c>
      <c r="DU93" s="8">
        <f t="shared" ref="DU93:DW93" si="454">+DU87/DU89</f>
        <v>0</v>
      </c>
      <c r="DV93" s="8">
        <f t="shared" si="454"/>
        <v>0</v>
      </c>
      <c r="DW93" s="8">
        <f t="shared" si="454"/>
        <v>0</v>
      </c>
      <c r="DX93" s="8">
        <f t="shared" ref="DX93:DZ93" si="455">+DX87/DX89</f>
        <v>0</v>
      </c>
      <c r="DY93" s="8">
        <f t="shared" si="455"/>
        <v>0</v>
      </c>
      <c r="DZ93" s="8">
        <f t="shared" si="455"/>
        <v>0.41666666666666669</v>
      </c>
      <c r="EA93" s="8">
        <f t="shared" ref="EA93:EC93" si="456">+EA87/EA89</f>
        <v>0</v>
      </c>
      <c r="EB93" s="8">
        <f t="shared" si="456"/>
        <v>7.1428571428571425E-2</v>
      </c>
      <c r="EC93" s="8">
        <f t="shared" si="456"/>
        <v>0</v>
      </c>
      <c r="ED93" s="8">
        <f t="shared" ref="ED93:EG93" si="457">+ED87/ED89</f>
        <v>0</v>
      </c>
      <c r="EE93" s="8">
        <f t="shared" si="457"/>
        <v>0</v>
      </c>
      <c r="EF93" s="8">
        <f t="shared" si="457"/>
        <v>2.3809523809523808E-2</v>
      </c>
      <c r="EG93" s="8">
        <f t="shared" si="457"/>
        <v>0</v>
      </c>
      <c r="EH93" s="8"/>
      <c r="EI93" s="8"/>
    </row>
    <row r="94" spans="1:141" ht="15.75" customHeight="1">
      <c r="A94" s="497"/>
      <c r="B94" s="54" t="s">
        <v>255</v>
      </c>
      <c r="C94" s="8"/>
      <c r="D94" s="8">
        <f>+D88/D89</f>
        <v>1.1904761904761904E-2</v>
      </c>
      <c r="E94" s="8">
        <f t="shared" ref="E94:P94" si="458">+E88/E89</f>
        <v>0</v>
      </c>
      <c r="F94" s="8">
        <f t="shared" si="458"/>
        <v>0</v>
      </c>
      <c r="G94" s="8">
        <f t="shared" si="458"/>
        <v>5.9523809523809521E-3</v>
      </c>
      <c r="H94" s="8">
        <f t="shared" si="458"/>
        <v>2.976190476190476E-3</v>
      </c>
      <c r="I94" s="8">
        <f t="shared" si="458"/>
        <v>4.4642857142857144E-2</v>
      </c>
      <c r="J94" s="8">
        <f t="shared" si="458"/>
        <v>2.976190476190476E-3</v>
      </c>
      <c r="K94" s="8">
        <f t="shared" si="458"/>
        <v>1.1904761904761904E-2</v>
      </c>
      <c r="L94" s="8">
        <f t="shared" si="458"/>
        <v>1.7857142857142856E-2</v>
      </c>
      <c r="M94" s="8">
        <f t="shared" si="458"/>
        <v>5.3035714285714283E-2</v>
      </c>
      <c r="N94" s="8">
        <f t="shared" si="458"/>
        <v>0.11261904761904763</v>
      </c>
      <c r="O94" s="8">
        <f t="shared" si="458"/>
        <v>8.0357142857142863E-2</v>
      </c>
      <c r="P94" s="8">
        <f t="shared" si="458"/>
        <v>0.1855357142857143</v>
      </c>
      <c r="Q94" s="8">
        <f t="shared" ref="Q94:AK94" si="459">+Q88/Q89</f>
        <v>0.19642857142857142</v>
      </c>
      <c r="R94" s="8">
        <f t="shared" si="459"/>
        <v>2.6785714285714284E-2</v>
      </c>
      <c r="S94" s="8">
        <f t="shared" si="459"/>
        <v>2.0833333333333332E-2</v>
      </c>
      <c r="T94" s="8">
        <f t="shared" si="459"/>
        <v>2.7797619047619047E-2</v>
      </c>
      <c r="U94" s="8">
        <f t="shared" si="459"/>
        <v>8.3333333333333329E-2</v>
      </c>
      <c r="V94" s="8">
        <f t="shared" si="459"/>
        <v>8.9285714285714281E-3</v>
      </c>
      <c r="W94" s="8">
        <f t="shared" si="459"/>
        <v>5.3571428571428568E-2</v>
      </c>
      <c r="X94" s="8">
        <f t="shared" si="459"/>
        <v>7.2440476190476194E-2</v>
      </c>
      <c r="Y94" s="8">
        <f t="shared" si="459"/>
        <v>5.6547619047619048E-2</v>
      </c>
      <c r="Z94" s="8">
        <f t="shared" si="459"/>
        <v>0.15476190476190477</v>
      </c>
      <c r="AA94" s="8">
        <f t="shared" si="459"/>
        <v>0.58529761904761901</v>
      </c>
      <c r="AB94" s="8">
        <f t="shared" si="459"/>
        <v>1.5892857142857143E-2</v>
      </c>
      <c r="AC94" s="8">
        <f t="shared" si="459"/>
        <v>1.3869047619047619E-2</v>
      </c>
      <c r="AD94" s="8">
        <f t="shared" si="459"/>
        <v>3.5714285714285712E-2</v>
      </c>
      <c r="AE94" s="8">
        <f t="shared" si="459"/>
        <v>2.0833333333333332E-2</v>
      </c>
      <c r="AF94" s="8">
        <f t="shared" si="459"/>
        <v>1.1904761904761904E-2</v>
      </c>
      <c r="AG94" s="8">
        <f t="shared" si="459"/>
        <v>4.1666666666666664E-2</v>
      </c>
      <c r="AH94" s="8">
        <f t="shared" si="459"/>
        <v>2.5297619047619048E-2</v>
      </c>
      <c r="AI94" s="8">
        <f t="shared" si="459"/>
        <v>1.488095238095238E-2</v>
      </c>
      <c r="AJ94" s="8">
        <f t="shared" si="459"/>
        <v>0</v>
      </c>
      <c r="AK94" s="8">
        <f t="shared" si="459"/>
        <v>4.1666666666666664E-2</v>
      </c>
      <c r="AL94" s="8">
        <f t="shared" ref="AL94:AQ94" si="460">+AL88/AL89</f>
        <v>2.6785714285714284E-2</v>
      </c>
      <c r="AM94" s="8">
        <f t="shared" si="460"/>
        <v>0</v>
      </c>
      <c r="AN94" s="8">
        <f t="shared" si="460"/>
        <v>0.22125</v>
      </c>
      <c r="AO94" s="8">
        <f t="shared" si="460"/>
        <v>0</v>
      </c>
      <c r="AP94" s="8">
        <f t="shared" si="460"/>
        <v>0.23708333333333331</v>
      </c>
      <c r="AQ94" s="8">
        <f t="shared" si="460"/>
        <v>4.7619047619047616E-2</v>
      </c>
      <c r="AR94" s="8">
        <f t="shared" ref="AR94:BT94" si="461">+AR88/AR89</f>
        <v>4.7619047619047616E-2</v>
      </c>
      <c r="AS94" s="8">
        <f t="shared" si="461"/>
        <v>0.1056547619047619</v>
      </c>
      <c r="AT94" s="8">
        <f t="shared" si="461"/>
        <v>1.7857142857142856E-2</v>
      </c>
      <c r="AU94" s="8">
        <f t="shared" si="461"/>
        <v>2.6785714285714284E-2</v>
      </c>
      <c r="AV94" s="8">
        <f t="shared" si="461"/>
        <v>7.9940476190476187E-2</v>
      </c>
      <c r="AW94" s="8">
        <f t="shared" si="461"/>
        <v>1.1904761904761904E-2</v>
      </c>
      <c r="AX94" s="8">
        <f t="shared" si="461"/>
        <v>3.8690476190476192E-2</v>
      </c>
      <c r="AY94" s="8">
        <f t="shared" si="461"/>
        <v>7.0416666666666669E-2</v>
      </c>
      <c r="AZ94" s="8">
        <f t="shared" si="461"/>
        <v>0.15476190476190477</v>
      </c>
      <c r="BA94" s="8">
        <f t="shared" si="461"/>
        <v>5.9523809523809521E-3</v>
      </c>
      <c r="BB94" s="8">
        <f t="shared" si="461"/>
        <v>5.3571428571428568E-2</v>
      </c>
      <c r="BC94" s="8">
        <f t="shared" si="461"/>
        <v>0</v>
      </c>
      <c r="BD94" s="8">
        <f t="shared" si="461"/>
        <v>4.7619047619047616E-2</v>
      </c>
      <c r="BE94" s="8">
        <f t="shared" si="461"/>
        <v>0.12648809523809523</v>
      </c>
      <c r="BF94" s="8">
        <f t="shared" si="461"/>
        <v>6.6488095238095235E-2</v>
      </c>
      <c r="BG94" s="8">
        <f t="shared" si="461"/>
        <v>6.9642857142857137E-3</v>
      </c>
      <c r="BH94" s="8">
        <f t="shared" si="461"/>
        <v>9.5238095238095233E-2</v>
      </c>
      <c r="BI94" s="8">
        <f t="shared" si="461"/>
        <v>1.1904761904761904E-2</v>
      </c>
      <c r="BJ94" s="8">
        <f t="shared" si="461"/>
        <v>1.1904761904761904E-2</v>
      </c>
      <c r="BK94" s="8">
        <f t="shared" si="461"/>
        <v>0</v>
      </c>
      <c r="BL94" s="8">
        <f t="shared" si="461"/>
        <v>6.5476190476190479E-2</v>
      </c>
      <c r="BM94" s="8">
        <f t="shared" si="461"/>
        <v>9.2261904761904767E-2</v>
      </c>
      <c r="BN94" s="8">
        <f t="shared" si="461"/>
        <v>0</v>
      </c>
      <c r="BO94" s="8">
        <f t="shared" si="461"/>
        <v>4.1071428571428571E-2</v>
      </c>
      <c r="BP94" s="8">
        <f t="shared" si="461"/>
        <v>0.14136904761904762</v>
      </c>
      <c r="BQ94" s="8">
        <f t="shared" si="461"/>
        <v>0</v>
      </c>
      <c r="BR94" s="8">
        <f t="shared" si="461"/>
        <v>2.976190476190476E-2</v>
      </c>
      <c r="BS94" s="8">
        <f t="shared" si="461"/>
        <v>2.0833333333333332E-2</v>
      </c>
      <c r="BT94" s="8">
        <f t="shared" si="461"/>
        <v>2.0833333333333332E-2</v>
      </c>
      <c r="BU94" s="8">
        <f t="shared" ref="BU94:CC94" si="462">+BU88/BU89</f>
        <v>5.9523809523809521E-2</v>
      </c>
      <c r="BV94" s="8">
        <f t="shared" si="462"/>
        <v>5.9523809523809521E-3</v>
      </c>
      <c r="BW94" s="8">
        <f t="shared" si="462"/>
        <v>0</v>
      </c>
      <c r="BX94" s="8">
        <f t="shared" si="462"/>
        <v>0.1113095238095238</v>
      </c>
      <c r="BY94" s="8">
        <f t="shared" si="462"/>
        <v>0.25297619047619047</v>
      </c>
      <c r="BZ94" s="8">
        <f t="shared" si="462"/>
        <v>0</v>
      </c>
      <c r="CA94" s="8">
        <f t="shared" si="462"/>
        <v>0.11805555555555555</v>
      </c>
      <c r="CB94" s="8">
        <f t="shared" si="462"/>
        <v>0.10119047619047619</v>
      </c>
      <c r="CC94" s="8">
        <f t="shared" si="462"/>
        <v>2.0833333333333332E-2</v>
      </c>
      <c r="CD94" s="8">
        <f t="shared" ref="CD94:CF94" si="463">+CD88/CD89</f>
        <v>5.9523809523809521E-3</v>
      </c>
      <c r="CE94" s="8">
        <f t="shared" si="463"/>
        <v>0.48017857142857145</v>
      </c>
      <c r="CF94" s="8">
        <f t="shared" si="463"/>
        <v>0.38690476190476192</v>
      </c>
      <c r="CG94" s="8">
        <f t="shared" ref="CG94:CH94" si="464">+CG88/CG89</f>
        <v>2.3809523809523808E-2</v>
      </c>
      <c r="CH94" s="8">
        <f t="shared" si="464"/>
        <v>9.9404761904761905E-3</v>
      </c>
      <c r="CI94" s="8">
        <f t="shared" ref="CI94:CJ94" si="465">+CI88/CI89</f>
        <v>0</v>
      </c>
      <c r="CJ94" s="8">
        <f t="shared" si="465"/>
        <v>4.6130952380952384E-2</v>
      </c>
      <c r="CK94" s="8">
        <f t="shared" ref="CK94:CM94" si="466">+CK88/CK89</f>
        <v>8.9285714285714281E-3</v>
      </c>
      <c r="CL94" s="8">
        <f t="shared" si="466"/>
        <v>0</v>
      </c>
      <c r="CM94" s="8">
        <f t="shared" si="466"/>
        <v>5.5535714285714285E-2</v>
      </c>
      <c r="CN94" s="8">
        <f t="shared" ref="CN94:CP94" si="467">+CN88/CN89</f>
        <v>0</v>
      </c>
      <c r="CO94" s="8">
        <f t="shared" si="467"/>
        <v>8.3333333333333329E-2</v>
      </c>
      <c r="CP94" s="8">
        <f t="shared" si="467"/>
        <v>3.1726190476190477E-2</v>
      </c>
      <c r="CQ94" s="8">
        <f t="shared" ref="CQ94:CT94" si="468">+CQ88/CQ89</f>
        <v>4.4642857142857144E-2</v>
      </c>
      <c r="CR94" s="8">
        <f t="shared" si="468"/>
        <v>2.976190476190476E-2</v>
      </c>
      <c r="CS94" s="8">
        <f t="shared" si="468"/>
        <v>5.9523809523809521E-3</v>
      </c>
      <c r="CT94" s="8">
        <f t="shared" si="468"/>
        <v>5.9523809523809521E-3</v>
      </c>
      <c r="CU94" s="8">
        <f t="shared" ref="CU94:CW94" si="469">+CU88/CU89</f>
        <v>0</v>
      </c>
      <c r="CV94" s="8">
        <f t="shared" si="469"/>
        <v>4.7619047619047616E-2</v>
      </c>
      <c r="CW94" s="8">
        <f t="shared" si="469"/>
        <v>0</v>
      </c>
      <c r="CX94" s="8">
        <f t="shared" ref="CX94:CY94" si="470">+CX88/CX89</f>
        <v>1.1904761904761904E-2</v>
      </c>
      <c r="CY94" s="8">
        <f t="shared" si="470"/>
        <v>0.47023809523809523</v>
      </c>
      <c r="CZ94" s="8">
        <f t="shared" ref="CZ94:DB94" si="471">+CZ88/CZ89</f>
        <v>0.33333333333333331</v>
      </c>
      <c r="DA94" s="8">
        <f t="shared" si="471"/>
        <v>0.33333333333333331</v>
      </c>
      <c r="DB94" s="8">
        <f t="shared" si="471"/>
        <v>0.29958333333333331</v>
      </c>
      <c r="DC94" s="8">
        <f t="shared" ref="DC94:DE94" si="472">+DC88/DC89</f>
        <v>4.4642857142857144E-2</v>
      </c>
      <c r="DD94" s="8">
        <f t="shared" si="472"/>
        <v>1.0416666666666666E-2</v>
      </c>
      <c r="DE94" s="8">
        <f t="shared" si="472"/>
        <v>0.10714285714285714</v>
      </c>
      <c r="DF94" s="8">
        <f t="shared" ref="DF94:DI94" si="473">+DF88/DF89</f>
        <v>8.9285714285714281E-3</v>
      </c>
      <c r="DG94" s="8">
        <f t="shared" si="473"/>
        <v>0.10714285714285714</v>
      </c>
      <c r="DH94" s="8">
        <f t="shared" si="473"/>
        <v>0.31845238095238093</v>
      </c>
      <c r="DI94" s="8">
        <f t="shared" si="473"/>
        <v>2.976190476190476E-2</v>
      </c>
      <c r="DJ94" s="8">
        <f t="shared" ref="DJ94:DL94" si="474">+DJ88/DJ89</f>
        <v>5.5952380952380955E-2</v>
      </c>
      <c r="DK94" s="8">
        <f t="shared" si="474"/>
        <v>4.1666666666666664E-2</v>
      </c>
      <c r="DL94" s="8">
        <f t="shared" si="474"/>
        <v>5.9523809523809521E-3</v>
      </c>
      <c r="DM94" s="8">
        <f t="shared" ref="DM94:DQ94" si="475">+DM88/DM89</f>
        <v>0.13690476190476192</v>
      </c>
      <c r="DN94" s="8">
        <f t="shared" si="475"/>
        <v>0</v>
      </c>
      <c r="DO94" s="8" t="e">
        <f t="shared" si="475"/>
        <v>#DIV/0!</v>
      </c>
      <c r="DP94" s="8" t="e">
        <f t="shared" si="475"/>
        <v>#DIV/0!</v>
      </c>
      <c r="DQ94" s="8">
        <f t="shared" si="475"/>
        <v>0.47809523809523813</v>
      </c>
      <c r="DR94" s="8">
        <f t="shared" ref="DR94:DT94" si="476">+DR88/DR89</f>
        <v>0</v>
      </c>
      <c r="DS94" s="8">
        <f t="shared" si="476"/>
        <v>0</v>
      </c>
      <c r="DT94" s="8">
        <f t="shared" si="476"/>
        <v>0</v>
      </c>
      <c r="DU94" s="8">
        <f t="shared" ref="DU94:DW94" si="477">+DU88/DU89</f>
        <v>3.8690476190476192E-2</v>
      </c>
      <c r="DV94" s="8">
        <f t="shared" si="477"/>
        <v>0.10119047619047619</v>
      </c>
      <c r="DW94" s="8">
        <f t="shared" si="477"/>
        <v>0.10815476190476192</v>
      </c>
      <c r="DX94" s="8">
        <f t="shared" ref="DX94:DZ94" si="478">+DX88/DX89</f>
        <v>6.25E-2</v>
      </c>
      <c r="DY94" s="8">
        <f t="shared" si="478"/>
        <v>7.7380952380952384E-2</v>
      </c>
      <c r="DZ94" s="8">
        <f t="shared" si="478"/>
        <v>9.9404761904761905E-3</v>
      </c>
      <c r="EA94" s="8">
        <f t="shared" ref="EA94:EC94" si="479">+EA88/EA89</f>
        <v>0.20613095238095236</v>
      </c>
      <c r="EB94" s="8">
        <f t="shared" si="479"/>
        <v>1.7857142857142856E-2</v>
      </c>
      <c r="EC94" s="8">
        <f t="shared" si="479"/>
        <v>3.8690476190476192E-2</v>
      </c>
      <c r="ED94" s="8">
        <f t="shared" ref="ED94:EG94" si="480">+ED88/ED89</f>
        <v>1.7857142857142856E-2</v>
      </c>
      <c r="EE94" s="8">
        <f t="shared" si="480"/>
        <v>5.9523809523809521E-3</v>
      </c>
      <c r="EF94" s="8">
        <f t="shared" si="480"/>
        <v>0</v>
      </c>
      <c r="EG94" s="8">
        <f t="shared" si="480"/>
        <v>5.8333333333333334E-2</v>
      </c>
      <c r="EH94" s="8"/>
      <c r="EI94" s="8"/>
    </row>
    <row r="95" spans="1:141" ht="15.75" customHeight="1">
      <c r="A95" s="498"/>
      <c r="B95" s="54" t="s">
        <v>60</v>
      </c>
      <c r="C95" s="9"/>
      <c r="D95" s="9">
        <f t="shared" ref="D95:AK95" si="481">SUM(D91:D94)</f>
        <v>0.99999999999999989</v>
      </c>
      <c r="E95" s="9">
        <f t="shared" si="481"/>
        <v>1</v>
      </c>
      <c r="F95" s="9">
        <f t="shared" si="481"/>
        <v>0.99999999999999989</v>
      </c>
      <c r="G95" s="9">
        <f t="shared" si="481"/>
        <v>1.0000000000000002</v>
      </c>
      <c r="H95" s="9">
        <f t="shared" si="481"/>
        <v>1.000000000004762</v>
      </c>
      <c r="I95" s="9">
        <f t="shared" si="481"/>
        <v>0.99999999999999989</v>
      </c>
      <c r="J95" s="9">
        <f t="shared" si="481"/>
        <v>0.99999999999999989</v>
      </c>
      <c r="K95" s="9">
        <f t="shared" si="481"/>
        <v>1.0000000000000002</v>
      </c>
      <c r="L95" s="9">
        <f t="shared" si="481"/>
        <v>1</v>
      </c>
      <c r="M95" s="9">
        <f t="shared" si="481"/>
        <v>1</v>
      </c>
      <c r="N95" s="9">
        <f t="shared" si="481"/>
        <v>1.000000000004762</v>
      </c>
      <c r="O95" s="9">
        <f t="shared" si="481"/>
        <v>1</v>
      </c>
      <c r="P95" s="9">
        <f t="shared" si="481"/>
        <v>1</v>
      </c>
      <c r="Q95" s="9">
        <f t="shared" si="481"/>
        <v>0.99999999999999978</v>
      </c>
      <c r="R95" s="9">
        <f t="shared" si="481"/>
        <v>0.99999999999999956</v>
      </c>
      <c r="S95" s="9">
        <f t="shared" si="481"/>
        <v>1</v>
      </c>
      <c r="T95" s="9">
        <f t="shared" si="481"/>
        <v>0.99999999999999989</v>
      </c>
      <c r="U95" s="9">
        <f t="shared" si="481"/>
        <v>1</v>
      </c>
      <c r="V95" s="9">
        <f t="shared" si="481"/>
        <v>1</v>
      </c>
      <c r="W95" s="9">
        <f t="shared" si="481"/>
        <v>1</v>
      </c>
      <c r="X95" s="9">
        <f t="shared" si="481"/>
        <v>1.0654761904761907</v>
      </c>
      <c r="Y95" s="9">
        <f t="shared" si="481"/>
        <v>1</v>
      </c>
      <c r="Z95" s="9">
        <f t="shared" si="481"/>
        <v>0.99999999999999978</v>
      </c>
      <c r="AA95" s="9">
        <f t="shared" si="481"/>
        <v>1.0000000000000004</v>
      </c>
      <c r="AB95" s="9">
        <f t="shared" si="481"/>
        <v>1</v>
      </c>
      <c r="AC95" s="9">
        <f t="shared" si="481"/>
        <v>0.99999999999999967</v>
      </c>
      <c r="AD95" s="9">
        <f t="shared" si="481"/>
        <v>0.99999999999999967</v>
      </c>
      <c r="AE95" s="9">
        <f t="shared" si="481"/>
        <v>0.99999999999999989</v>
      </c>
      <c r="AF95" s="9">
        <f t="shared" si="481"/>
        <v>0.99999999999999989</v>
      </c>
      <c r="AG95" s="9">
        <f t="shared" si="481"/>
        <v>1.0000000000000002</v>
      </c>
      <c r="AH95" s="9">
        <f t="shared" si="481"/>
        <v>1</v>
      </c>
      <c r="AI95" s="9">
        <f t="shared" si="481"/>
        <v>1.0000000000000004</v>
      </c>
      <c r="AJ95" s="9">
        <f t="shared" si="481"/>
        <v>1.0000000000000004</v>
      </c>
      <c r="AK95" s="9">
        <f t="shared" si="481"/>
        <v>0.99999999999999989</v>
      </c>
      <c r="AL95" s="9">
        <f t="shared" ref="AL95:AQ95" si="482">SUM(AL91:AL94)</f>
        <v>0.85397619047619044</v>
      </c>
      <c r="AM95" s="9">
        <f t="shared" si="482"/>
        <v>0.99999999999999956</v>
      </c>
      <c r="AN95" s="9">
        <f t="shared" si="482"/>
        <v>1</v>
      </c>
      <c r="AO95" s="9">
        <f t="shared" si="482"/>
        <v>1.0000000000000002</v>
      </c>
      <c r="AP95" s="9">
        <f t="shared" si="482"/>
        <v>1.0000000000000002</v>
      </c>
      <c r="AQ95" s="9">
        <f t="shared" si="482"/>
        <v>1</v>
      </c>
      <c r="AR95" s="9">
        <f t="shared" ref="AR95:BT95" si="483">SUM(AR91:AR94)</f>
        <v>0.99999999999999956</v>
      </c>
      <c r="AS95" s="9">
        <f t="shared" si="483"/>
        <v>0.99999999999999989</v>
      </c>
      <c r="AT95" s="9">
        <f t="shared" si="483"/>
        <v>1</v>
      </c>
      <c r="AU95" s="9">
        <f t="shared" si="483"/>
        <v>0.99999999999999967</v>
      </c>
      <c r="AV95" s="9">
        <f t="shared" si="483"/>
        <v>1.0001785714285711</v>
      </c>
      <c r="AW95" s="9">
        <f t="shared" si="483"/>
        <v>0.99999999999999989</v>
      </c>
      <c r="AX95" s="9">
        <f t="shared" si="483"/>
        <v>1</v>
      </c>
      <c r="AY95" s="9">
        <f t="shared" si="483"/>
        <v>1</v>
      </c>
      <c r="AZ95" s="9">
        <f t="shared" si="483"/>
        <v>0.99999999999999978</v>
      </c>
      <c r="BA95" s="9">
        <f t="shared" si="483"/>
        <v>1</v>
      </c>
      <c r="BB95" s="9">
        <f t="shared" si="483"/>
        <v>0.99999999999999956</v>
      </c>
      <c r="BC95" s="9">
        <f t="shared" si="483"/>
        <v>1</v>
      </c>
      <c r="BD95" s="9">
        <f t="shared" si="483"/>
        <v>0.99999999999999956</v>
      </c>
      <c r="BE95" s="9">
        <f t="shared" si="483"/>
        <v>1.0000000000000002</v>
      </c>
      <c r="BF95" s="9">
        <f t="shared" si="483"/>
        <v>0.99999999999999978</v>
      </c>
      <c r="BG95" s="9">
        <f t="shared" si="483"/>
        <v>1</v>
      </c>
      <c r="BH95" s="9">
        <f t="shared" si="483"/>
        <v>1.0000000000000002</v>
      </c>
      <c r="BI95" s="9">
        <f t="shared" si="483"/>
        <v>0.99999999999999989</v>
      </c>
      <c r="BJ95" s="9">
        <f t="shared" si="483"/>
        <v>1</v>
      </c>
      <c r="BK95" s="9">
        <f t="shared" si="483"/>
        <v>1.0000000000000004</v>
      </c>
      <c r="BL95" s="9">
        <f t="shared" si="483"/>
        <v>1</v>
      </c>
      <c r="BM95" s="9">
        <f t="shared" si="483"/>
        <v>1</v>
      </c>
      <c r="BN95" s="9">
        <f t="shared" si="483"/>
        <v>1.0000000000000004</v>
      </c>
      <c r="BO95" s="9">
        <f t="shared" si="483"/>
        <v>1</v>
      </c>
      <c r="BP95" s="9">
        <f t="shared" si="483"/>
        <v>1</v>
      </c>
      <c r="BQ95" s="9">
        <f t="shared" si="483"/>
        <v>1.0000000000000002</v>
      </c>
      <c r="BR95" s="9">
        <f t="shared" si="483"/>
        <v>0.99999999999999978</v>
      </c>
      <c r="BS95" s="9">
        <f t="shared" si="483"/>
        <v>1</v>
      </c>
      <c r="BT95" s="9">
        <f t="shared" si="483"/>
        <v>1.0000000000000002</v>
      </c>
      <c r="BU95" s="9">
        <f t="shared" ref="BU95:CC95" si="484">SUM(BU91:BU94)</f>
        <v>0.99999999999999989</v>
      </c>
      <c r="BV95" s="9">
        <f t="shared" si="484"/>
        <v>1</v>
      </c>
      <c r="BW95" s="9">
        <f t="shared" si="484"/>
        <v>1</v>
      </c>
      <c r="BX95" s="9">
        <f t="shared" si="484"/>
        <v>0.99999999999999978</v>
      </c>
      <c r="BY95" s="9">
        <f t="shared" si="484"/>
        <v>1</v>
      </c>
      <c r="BZ95" s="9">
        <f t="shared" si="484"/>
        <v>1.0000000000000004</v>
      </c>
      <c r="CA95" s="9">
        <f t="shared" si="484"/>
        <v>0.99999999999999956</v>
      </c>
      <c r="CB95" s="9">
        <f t="shared" si="484"/>
        <v>1</v>
      </c>
      <c r="CC95" s="9">
        <f t="shared" si="484"/>
        <v>1</v>
      </c>
      <c r="CD95" s="9">
        <f t="shared" ref="CD95:CF95" si="485">SUM(CD91:CD94)</f>
        <v>1.0000000000000002</v>
      </c>
      <c r="CE95" s="9">
        <f t="shared" si="485"/>
        <v>1</v>
      </c>
      <c r="CF95" s="9">
        <f t="shared" si="485"/>
        <v>1</v>
      </c>
      <c r="CG95" s="9">
        <f t="shared" ref="CG95:CH95" si="486">SUM(CG91:CG94)</f>
        <v>1.0000000000000002</v>
      </c>
      <c r="CH95" s="9">
        <f t="shared" si="486"/>
        <v>1.0000000000000002</v>
      </c>
      <c r="CI95" s="9">
        <f t="shared" ref="CI95:CJ95" si="487">SUM(CI91:CI94)</f>
        <v>1.0000000000000002</v>
      </c>
      <c r="CJ95" s="9">
        <f t="shared" si="487"/>
        <v>1</v>
      </c>
      <c r="CK95" s="9">
        <f t="shared" ref="CK95:CM95" si="488">SUM(CK91:CK94)</f>
        <v>0.99999999999999989</v>
      </c>
      <c r="CL95" s="9">
        <f t="shared" si="488"/>
        <v>0.99999999999999956</v>
      </c>
      <c r="CM95" s="9">
        <f t="shared" si="488"/>
        <v>0.99999999999999978</v>
      </c>
      <c r="CN95" s="9">
        <f t="shared" ref="CN95:CP95" si="489">SUM(CN91:CN94)</f>
        <v>0.99999999999999978</v>
      </c>
      <c r="CO95" s="9">
        <f t="shared" si="489"/>
        <v>1.0000000000000002</v>
      </c>
      <c r="CP95" s="9">
        <f t="shared" si="489"/>
        <v>1</v>
      </c>
      <c r="CQ95" s="9">
        <f t="shared" ref="CQ95:CT95" si="490">SUM(CQ91:CQ94)</f>
        <v>0.99999999999999978</v>
      </c>
      <c r="CR95" s="9">
        <f t="shared" si="490"/>
        <v>0.99999999999999978</v>
      </c>
      <c r="CS95" s="9">
        <f t="shared" si="490"/>
        <v>0.99999999999999989</v>
      </c>
      <c r="CT95" s="9">
        <f t="shared" si="490"/>
        <v>1</v>
      </c>
      <c r="CU95" s="9">
        <f t="shared" ref="CU95:CW95" si="491">SUM(CU91:CU94)</f>
        <v>1</v>
      </c>
      <c r="CV95" s="9">
        <f t="shared" si="491"/>
        <v>1.0000000000000004</v>
      </c>
      <c r="CW95" s="9">
        <f t="shared" si="491"/>
        <v>1</v>
      </c>
      <c r="CX95" s="9">
        <f t="shared" ref="CX95:CY95" si="492">SUM(CX91:CX94)</f>
        <v>1.0000000000000004</v>
      </c>
      <c r="CY95" s="9">
        <f t="shared" si="492"/>
        <v>1</v>
      </c>
      <c r="CZ95" s="9">
        <f t="shared" ref="CZ95:DB95" si="493">SUM(CZ91:CZ94)</f>
        <v>1.0000000000000002</v>
      </c>
      <c r="DA95" s="9">
        <f t="shared" si="493"/>
        <v>1.0000000000000002</v>
      </c>
      <c r="DB95" s="9">
        <f t="shared" si="493"/>
        <v>0.99999999999999989</v>
      </c>
      <c r="DC95" s="9">
        <f t="shared" ref="DC95:DE95" si="494">SUM(DC91:DC94)</f>
        <v>1.0000000000000002</v>
      </c>
      <c r="DD95" s="9">
        <f t="shared" si="494"/>
        <v>0.99999999999999967</v>
      </c>
      <c r="DE95" s="9">
        <f t="shared" si="494"/>
        <v>0.99999999999999989</v>
      </c>
      <c r="DF95" s="9">
        <f t="shared" ref="DF95:DI95" si="495">SUM(DF91:DF94)</f>
        <v>0.99999999999999944</v>
      </c>
      <c r="DG95" s="9">
        <f t="shared" si="495"/>
        <v>1.0000000000000002</v>
      </c>
      <c r="DH95" s="9">
        <f t="shared" si="495"/>
        <v>0.99999999999999989</v>
      </c>
      <c r="DI95" s="9">
        <f t="shared" si="495"/>
        <v>1</v>
      </c>
      <c r="DJ95" s="9">
        <f t="shared" ref="DJ95:DL95" si="496">SUM(DJ91:DJ94)</f>
        <v>1</v>
      </c>
      <c r="DK95" s="9">
        <f t="shared" si="496"/>
        <v>0.99999999999999967</v>
      </c>
      <c r="DL95" s="9">
        <f t="shared" si="496"/>
        <v>1</v>
      </c>
      <c r="DM95" s="9">
        <f t="shared" ref="DM95:DQ95" si="497">SUM(DM91:DM94)</f>
        <v>0.99999999999999978</v>
      </c>
      <c r="DN95" s="9">
        <f t="shared" si="497"/>
        <v>1</v>
      </c>
      <c r="DO95" s="9" t="e">
        <f t="shared" si="497"/>
        <v>#DIV/0!</v>
      </c>
      <c r="DP95" s="9" t="e">
        <f t="shared" si="497"/>
        <v>#DIV/0!</v>
      </c>
      <c r="DQ95" s="9">
        <f t="shared" si="497"/>
        <v>1</v>
      </c>
      <c r="DR95" s="9">
        <f t="shared" ref="DR95:DT95" si="498">SUM(DR91:DR94)</f>
        <v>1.0000000000000004</v>
      </c>
      <c r="DS95" s="9">
        <f t="shared" si="498"/>
        <v>0</v>
      </c>
      <c r="DT95" s="9">
        <f t="shared" si="498"/>
        <v>1</v>
      </c>
      <c r="DU95" s="9">
        <f t="shared" ref="DU95:DW95" si="499">SUM(DU91:DU94)</f>
        <v>0.99999999999999956</v>
      </c>
      <c r="DV95" s="9">
        <f t="shared" si="499"/>
        <v>1.0000000000000002</v>
      </c>
      <c r="DW95" s="9">
        <f t="shared" si="499"/>
        <v>0.99999999999999989</v>
      </c>
      <c r="DX95" s="9">
        <f t="shared" ref="DX95:DZ95" si="500">SUM(DX91:DX94)</f>
        <v>1</v>
      </c>
      <c r="DY95" s="9">
        <f t="shared" si="500"/>
        <v>1.0000000000000004</v>
      </c>
      <c r="DZ95" s="9">
        <f t="shared" si="500"/>
        <v>1</v>
      </c>
      <c r="EA95" s="9">
        <f t="shared" ref="EA95:EC95" si="501">SUM(EA91:EA94)</f>
        <v>1.0000000000000004</v>
      </c>
      <c r="EB95" s="9">
        <f t="shared" si="501"/>
        <v>1.0000000000000004</v>
      </c>
      <c r="EC95" s="9">
        <f t="shared" si="501"/>
        <v>1</v>
      </c>
      <c r="ED95" s="9">
        <f t="shared" ref="ED95:EG95" si="502">SUM(ED91:ED94)</f>
        <v>1.0000000000000002</v>
      </c>
      <c r="EE95" s="9">
        <f t="shared" si="502"/>
        <v>0.99999999999999989</v>
      </c>
      <c r="EF95" s="9">
        <f t="shared" si="502"/>
        <v>1</v>
      </c>
      <c r="EG95" s="9">
        <f t="shared" si="502"/>
        <v>0.99999999999999989</v>
      </c>
      <c r="EH95" s="9"/>
      <c r="EI95" s="9"/>
    </row>
    <row r="96" spans="1:141" ht="15.75" customHeight="1">
      <c r="A96" s="10" t="s">
        <v>42</v>
      </c>
      <c r="B96" s="20"/>
      <c r="C96" s="32" t="s">
        <v>311</v>
      </c>
      <c r="D96" s="32" t="s">
        <v>178</v>
      </c>
      <c r="E96" s="32" t="s">
        <v>179</v>
      </c>
      <c r="F96" s="32" t="s">
        <v>180</v>
      </c>
      <c r="G96" s="32" t="s">
        <v>181</v>
      </c>
      <c r="H96" s="32" t="s">
        <v>182</v>
      </c>
      <c r="I96" s="32" t="s">
        <v>183</v>
      </c>
      <c r="J96" s="32" t="s">
        <v>184</v>
      </c>
      <c r="K96" s="32" t="s">
        <v>185</v>
      </c>
      <c r="L96" s="32" t="s">
        <v>186</v>
      </c>
      <c r="M96" s="32" t="s">
        <v>187</v>
      </c>
      <c r="N96" s="32" t="s">
        <v>188</v>
      </c>
      <c r="O96" s="32" t="s">
        <v>237</v>
      </c>
      <c r="P96" s="32" t="s">
        <v>246</v>
      </c>
      <c r="Q96" s="32" t="s">
        <v>247</v>
      </c>
      <c r="R96" s="32" t="s">
        <v>248</v>
      </c>
      <c r="S96" s="32" t="s">
        <v>249</v>
      </c>
      <c r="T96" s="32" t="s">
        <v>189</v>
      </c>
      <c r="U96" s="32" t="s">
        <v>190</v>
      </c>
      <c r="V96" s="32" t="s">
        <v>191</v>
      </c>
      <c r="W96" s="32" t="s">
        <v>192</v>
      </c>
      <c r="X96" s="32" t="s">
        <v>193</v>
      </c>
      <c r="Y96" s="32" t="s">
        <v>194</v>
      </c>
      <c r="Z96" s="32" t="s">
        <v>111</v>
      </c>
      <c r="AA96" s="32" t="s">
        <v>112</v>
      </c>
      <c r="AB96" s="32" t="s">
        <v>113</v>
      </c>
      <c r="AC96" s="32" t="s">
        <v>114</v>
      </c>
      <c r="AD96" s="32" t="s">
        <v>195</v>
      </c>
      <c r="AE96" s="32" t="s">
        <v>196</v>
      </c>
      <c r="AF96" s="32" t="s">
        <v>197</v>
      </c>
      <c r="AG96" s="32" t="s">
        <v>198</v>
      </c>
      <c r="AH96" s="32" t="s">
        <v>199</v>
      </c>
      <c r="AI96" s="32" t="s">
        <v>200</v>
      </c>
      <c r="AJ96" s="32" t="s">
        <v>201</v>
      </c>
      <c r="AK96" s="32" t="s">
        <v>202</v>
      </c>
      <c r="AL96" s="32" t="s">
        <v>203</v>
      </c>
      <c r="AM96" s="32" t="s">
        <v>204</v>
      </c>
      <c r="AN96" s="32" t="s">
        <v>205</v>
      </c>
      <c r="AO96" s="32" t="s">
        <v>206</v>
      </c>
      <c r="AP96" s="32" t="s">
        <v>207</v>
      </c>
      <c r="AQ96" s="32" t="s">
        <v>208</v>
      </c>
      <c r="AR96" s="32" t="s">
        <v>209</v>
      </c>
      <c r="AS96" s="32" t="s">
        <v>210</v>
      </c>
      <c r="AT96" s="32" t="s">
        <v>211</v>
      </c>
      <c r="AU96" s="32" t="s">
        <v>212</v>
      </c>
      <c r="AV96" s="32" t="s">
        <v>213</v>
      </c>
      <c r="AW96" s="32" t="s">
        <v>307</v>
      </c>
      <c r="AX96" s="32" t="s">
        <v>215</v>
      </c>
      <c r="AY96" s="32" t="s">
        <v>216</v>
      </c>
      <c r="AZ96" s="32" t="s">
        <v>217</v>
      </c>
      <c r="BA96" s="32" t="s">
        <v>218</v>
      </c>
      <c r="BB96" s="32" t="s">
        <v>219</v>
      </c>
      <c r="BC96" s="32" t="s">
        <v>220</v>
      </c>
      <c r="BD96" s="32" t="s">
        <v>178</v>
      </c>
      <c r="BE96" s="32" t="s">
        <v>179</v>
      </c>
      <c r="BF96" s="32" t="s">
        <v>180</v>
      </c>
      <c r="BG96" s="32" t="s">
        <v>181</v>
      </c>
      <c r="BH96" s="32" t="s">
        <v>182</v>
      </c>
      <c r="BI96" s="32" t="s">
        <v>183</v>
      </c>
      <c r="BJ96" s="32" t="s">
        <v>184</v>
      </c>
      <c r="BK96" s="32" t="s">
        <v>185</v>
      </c>
      <c r="BL96" s="32" t="s">
        <v>186</v>
      </c>
      <c r="BM96" s="32" t="s">
        <v>187</v>
      </c>
      <c r="BN96" s="32" t="s">
        <v>188</v>
      </c>
      <c r="BO96" s="32" t="s">
        <v>237</v>
      </c>
      <c r="BP96" s="32" t="s">
        <v>246</v>
      </c>
      <c r="BQ96" s="32" t="s">
        <v>247</v>
      </c>
      <c r="BR96" s="32" t="s">
        <v>248</v>
      </c>
      <c r="BS96" s="32" t="s">
        <v>249</v>
      </c>
      <c r="BT96" s="32" t="s">
        <v>189</v>
      </c>
      <c r="BU96" s="32" t="s">
        <v>190</v>
      </c>
      <c r="BV96" s="32" t="s">
        <v>191</v>
      </c>
      <c r="BW96" s="32" t="s">
        <v>192</v>
      </c>
      <c r="BX96" s="32" t="s">
        <v>193</v>
      </c>
      <c r="BY96" s="32" t="s">
        <v>194</v>
      </c>
      <c r="BZ96" s="32" t="s">
        <v>111</v>
      </c>
      <c r="CA96" s="32" t="s">
        <v>112</v>
      </c>
      <c r="CB96" s="32" t="s">
        <v>113</v>
      </c>
      <c r="CC96" s="32" t="s">
        <v>114</v>
      </c>
      <c r="CD96" s="32" t="s">
        <v>195</v>
      </c>
      <c r="CE96" s="32" t="s">
        <v>196</v>
      </c>
      <c r="CF96" s="32" t="s">
        <v>197</v>
      </c>
      <c r="CG96" s="32" t="s">
        <v>198</v>
      </c>
      <c r="CH96" s="32" t="s">
        <v>199</v>
      </c>
      <c r="CI96" s="32" t="s">
        <v>200</v>
      </c>
      <c r="CJ96" s="32" t="s">
        <v>201</v>
      </c>
      <c r="CK96" s="32" t="s">
        <v>202</v>
      </c>
      <c r="CL96" s="32" t="s">
        <v>203</v>
      </c>
      <c r="CM96" s="32" t="s">
        <v>204</v>
      </c>
      <c r="CN96" s="32" t="s">
        <v>205</v>
      </c>
      <c r="CO96" s="32" t="s">
        <v>206</v>
      </c>
      <c r="CP96" s="32" t="s">
        <v>207</v>
      </c>
      <c r="CQ96" s="32" t="s">
        <v>208</v>
      </c>
      <c r="CR96" s="32" t="s">
        <v>209</v>
      </c>
      <c r="CS96" s="32" t="s">
        <v>210</v>
      </c>
      <c r="CT96" s="32" t="s">
        <v>211</v>
      </c>
      <c r="CU96" s="32" t="s">
        <v>212</v>
      </c>
      <c r="CV96" s="32" t="s">
        <v>213</v>
      </c>
      <c r="CW96" s="32" t="s">
        <v>214</v>
      </c>
      <c r="CX96" s="32" t="s">
        <v>215</v>
      </c>
      <c r="CY96" s="32" t="s">
        <v>216</v>
      </c>
      <c r="CZ96" s="32" t="s">
        <v>217</v>
      </c>
      <c r="DA96" s="32" t="s">
        <v>218</v>
      </c>
      <c r="DB96" s="32" t="s">
        <v>219</v>
      </c>
      <c r="DC96" s="32" t="s">
        <v>220</v>
      </c>
      <c r="DD96" s="32" t="s">
        <v>178</v>
      </c>
      <c r="DE96" s="32" t="s">
        <v>179</v>
      </c>
      <c r="DF96" s="32" t="s">
        <v>180</v>
      </c>
      <c r="DG96" s="32" t="s">
        <v>181</v>
      </c>
      <c r="DH96" s="32" t="s">
        <v>182</v>
      </c>
      <c r="DI96" s="32" t="s">
        <v>183</v>
      </c>
      <c r="DJ96" s="32" t="s">
        <v>184</v>
      </c>
      <c r="DK96" s="32" t="s">
        <v>185</v>
      </c>
      <c r="DL96" s="32" t="s">
        <v>186</v>
      </c>
      <c r="DM96" s="32" t="s">
        <v>187</v>
      </c>
      <c r="DN96" s="32" t="s">
        <v>188</v>
      </c>
      <c r="DO96" s="32" t="s">
        <v>237</v>
      </c>
      <c r="DP96" s="32" t="s">
        <v>246</v>
      </c>
      <c r="DQ96" s="32" t="s">
        <v>247</v>
      </c>
      <c r="DR96" s="32" t="s">
        <v>248</v>
      </c>
      <c r="DS96" s="32" t="s">
        <v>249</v>
      </c>
      <c r="DT96" s="32" t="s">
        <v>189</v>
      </c>
      <c r="DU96" s="32" t="s">
        <v>190</v>
      </c>
      <c r="DV96" s="32" t="s">
        <v>191</v>
      </c>
      <c r="DW96" s="32" t="s">
        <v>192</v>
      </c>
      <c r="DX96" s="32" t="s">
        <v>193</v>
      </c>
      <c r="DY96" s="32" t="s">
        <v>194</v>
      </c>
      <c r="DZ96" s="32" t="s">
        <v>111</v>
      </c>
      <c r="EA96" s="32" t="s">
        <v>112</v>
      </c>
      <c r="EB96" s="32" t="s">
        <v>113</v>
      </c>
      <c r="EC96" s="32" t="s">
        <v>114</v>
      </c>
      <c r="ED96" s="32" t="s">
        <v>195</v>
      </c>
      <c r="EE96" s="32" t="s">
        <v>196</v>
      </c>
      <c r="EF96" s="32" t="s">
        <v>197</v>
      </c>
      <c r="EG96" s="32" t="s">
        <v>198</v>
      </c>
      <c r="EH96" s="32" t="s">
        <v>378</v>
      </c>
      <c r="EI96" s="32" t="s">
        <v>119</v>
      </c>
    </row>
    <row r="97" spans="1:141" ht="15.75" customHeight="1">
      <c r="A97" s="502" t="s">
        <v>20</v>
      </c>
      <c r="B97" s="51" t="s">
        <v>84</v>
      </c>
      <c r="C97" s="4">
        <v>0.91094818376068409</v>
      </c>
      <c r="D97" s="161">
        <v>0.922619047619048</v>
      </c>
      <c r="E97" s="161">
        <v>0.8883928571428571</v>
      </c>
      <c r="F97" s="161">
        <v>0.98511904761904745</v>
      </c>
      <c r="G97" s="161">
        <v>0.92958333333333298</v>
      </c>
      <c r="H97" s="161">
        <v>0.9553571428571429</v>
      </c>
      <c r="I97" s="161">
        <v>0.9107142857142857</v>
      </c>
      <c r="J97" s="160">
        <v>0.85166666666666702</v>
      </c>
      <c r="K97" s="160">
        <v>0.922619047619048</v>
      </c>
      <c r="L97" s="160">
        <v>0.80011904762857144</v>
      </c>
      <c r="M97" s="160">
        <v>0</v>
      </c>
      <c r="N97" s="160">
        <v>0.14333333333285714</v>
      </c>
      <c r="O97" s="160">
        <v>0.84226190476190477</v>
      </c>
      <c r="P97" s="160">
        <v>0.93452380952380953</v>
      </c>
      <c r="Q97" s="160">
        <v>0.83333333333333304</v>
      </c>
      <c r="R97" s="160">
        <v>0.94345238095238104</v>
      </c>
      <c r="S97" s="160">
        <v>0.7053571428571429</v>
      </c>
      <c r="T97" s="160">
        <v>0.83779761904761896</v>
      </c>
      <c r="U97" s="160">
        <v>1</v>
      </c>
      <c r="V97" s="160">
        <v>0.86857142857142866</v>
      </c>
      <c r="W97" s="160">
        <v>0.97172619047619002</v>
      </c>
      <c r="X97" s="160">
        <v>0.89583333333333304</v>
      </c>
      <c r="Y97" s="160">
        <v>0.96976190476190471</v>
      </c>
      <c r="Z97" s="160">
        <v>0.89285714285714302</v>
      </c>
      <c r="AA97" s="160">
        <v>0.88738095238095205</v>
      </c>
      <c r="AB97" s="160">
        <v>0.80208333333333326</v>
      </c>
      <c r="AC97" s="160">
        <v>0.82142857142857095</v>
      </c>
      <c r="AD97" s="160">
        <v>0.92857142857142905</v>
      </c>
      <c r="AE97" s="160">
        <v>0.97023809523809523</v>
      </c>
      <c r="AF97" s="160">
        <v>0.97023809523809523</v>
      </c>
      <c r="AG97" s="160">
        <v>0.96726190476190499</v>
      </c>
      <c r="AH97" s="160">
        <v>0.41666666666666663</v>
      </c>
      <c r="AI97" s="160">
        <v>0</v>
      </c>
      <c r="AJ97" s="160">
        <v>0.47023809523809501</v>
      </c>
      <c r="AK97" s="160">
        <v>0.94047619047619047</v>
      </c>
      <c r="AL97" s="160">
        <v>0.985119047619048</v>
      </c>
      <c r="AM97" s="160">
        <v>0.92065476190476203</v>
      </c>
      <c r="AN97" s="160">
        <v>0.97023809523809523</v>
      </c>
      <c r="AO97" s="160">
        <v>0.99404761904761896</v>
      </c>
      <c r="AP97" s="160">
        <v>0.93452380952380998</v>
      </c>
      <c r="AQ97" s="160">
        <v>0.9464285714285714</v>
      </c>
      <c r="AR97" s="160">
        <v>0.509940476190476</v>
      </c>
      <c r="AS97" s="160">
        <v>0</v>
      </c>
      <c r="AT97" s="160">
        <v>0</v>
      </c>
      <c r="AU97" s="160">
        <v>0.98809523809523803</v>
      </c>
      <c r="AV97" s="160">
        <v>0.94541666666666702</v>
      </c>
      <c r="AW97" s="160">
        <v>1</v>
      </c>
      <c r="AX97" s="160">
        <v>0.9375</v>
      </c>
      <c r="AY97" s="160">
        <v>0.93154761904761896</v>
      </c>
      <c r="AZ97" s="160">
        <v>0.97023809523809501</v>
      </c>
      <c r="BA97" s="160">
        <v>0.8214285714285714</v>
      </c>
      <c r="BB97" s="160">
        <v>0.91815476190476197</v>
      </c>
      <c r="BC97" s="160">
        <v>0.40922619047619052</v>
      </c>
      <c r="BD97" s="160">
        <v>0.88690476190476197</v>
      </c>
      <c r="BE97" s="160">
        <v>0.97023809523809501</v>
      </c>
      <c r="BF97" s="160">
        <v>0.9375</v>
      </c>
      <c r="BG97" s="160">
        <v>0.91220238095238104</v>
      </c>
      <c r="BH97" s="160">
        <v>0.92857142857142905</v>
      </c>
      <c r="BI97" s="160">
        <v>0.90029761904761896</v>
      </c>
      <c r="BJ97" s="160">
        <v>0.91666666666666674</v>
      </c>
      <c r="BK97" s="160">
        <v>0.97023809523809501</v>
      </c>
      <c r="BL97" s="160">
        <v>0.90476190476190499</v>
      </c>
      <c r="BM97" s="160">
        <v>0.9916666666666667</v>
      </c>
      <c r="BN97" s="160">
        <v>0.91666666666666696</v>
      </c>
      <c r="BO97" s="160">
        <v>0.84047619047619004</v>
      </c>
      <c r="BP97" s="160">
        <v>0.99702380952380953</v>
      </c>
      <c r="BQ97" s="160">
        <v>0.95136904761904795</v>
      </c>
      <c r="BR97" s="160">
        <v>0.99404761904761896</v>
      </c>
      <c r="BS97" s="160">
        <v>0.9107142857142857</v>
      </c>
      <c r="BT97" s="160">
        <v>0.9107142857142857</v>
      </c>
      <c r="BU97" s="160">
        <v>0.78928571428571404</v>
      </c>
      <c r="BV97" s="160">
        <v>0.9910714285714286</v>
      </c>
      <c r="BW97" s="160">
        <v>0.99702380952380998</v>
      </c>
      <c r="BX97" s="160">
        <v>0.79464285714285698</v>
      </c>
      <c r="BY97" s="160">
        <v>0.91666666666666674</v>
      </c>
      <c r="BZ97" s="160">
        <v>0.97023809523809501</v>
      </c>
      <c r="CA97" s="160">
        <v>0.84722222222222199</v>
      </c>
      <c r="CB97" s="160">
        <v>0.94940476190476186</v>
      </c>
      <c r="CC97" s="160">
        <v>0.88988095238095244</v>
      </c>
      <c r="CD97" s="160">
        <v>0.985119047619048</v>
      </c>
      <c r="CE97" s="160">
        <v>0.9017857142857143</v>
      </c>
      <c r="CF97" s="160">
        <v>0.94839285714285726</v>
      </c>
      <c r="CG97" s="160">
        <v>0.92857142857142905</v>
      </c>
      <c r="CH97" s="160">
        <v>0.51190476190476197</v>
      </c>
      <c r="CI97" s="160">
        <v>0.952380952380952</v>
      </c>
      <c r="CJ97" s="160">
        <v>1</v>
      </c>
      <c r="CK97" s="160">
        <v>0.89285714285714302</v>
      </c>
      <c r="CL97" s="160">
        <v>0.97619047619047605</v>
      </c>
      <c r="CM97" s="160">
        <v>0.90476190476190477</v>
      </c>
      <c r="CN97" s="160">
        <v>0.94642857142857095</v>
      </c>
      <c r="CO97" s="160">
        <v>0.90476190476190499</v>
      </c>
      <c r="CP97" s="160">
        <v>0.9910714285714286</v>
      </c>
      <c r="CQ97" s="160">
        <v>0.88398809523809496</v>
      </c>
      <c r="CR97" s="160">
        <v>0.95934523809523797</v>
      </c>
      <c r="CS97" s="160">
        <v>0.93452380952380953</v>
      </c>
      <c r="CT97" s="160">
        <v>0.89583333333333326</v>
      </c>
      <c r="CU97" s="160">
        <v>0.71428571428571397</v>
      </c>
      <c r="CV97" s="160">
        <v>0.97619047619047605</v>
      </c>
      <c r="CW97" s="160">
        <v>0.93553571428571414</v>
      </c>
      <c r="CX97" s="160">
        <v>0.922619047619048</v>
      </c>
      <c r="CY97" s="160">
        <v>0.97916666666666674</v>
      </c>
      <c r="CZ97" s="160">
        <v>0.68452380952380898</v>
      </c>
      <c r="DA97" s="160">
        <v>0.68452380952380898</v>
      </c>
      <c r="DB97" s="160">
        <v>0.99404761904761896</v>
      </c>
      <c r="DC97" s="160">
        <v>0.97499999999999998</v>
      </c>
      <c r="DD97" s="160">
        <v>0.20833333333333301</v>
      </c>
      <c r="DE97" s="160">
        <v>0.71726190476190477</v>
      </c>
      <c r="DF97" s="160">
        <v>0.99404761904761896</v>
      </c>
      <c r="DG97" s="160">
        <v>0.71428571428571397</v>
      </c>
      <c r="DH97" s="160">
        <v>1</v>
      </c>
      <c r="DI97" s="160">
        <v>0.9017857142857143</v>
      </c>
      <c r="DJ97" s="160">
        <v>0.89285714285714302</v>
      </c>
      <c r="DK97" s="160">
        <v>0.76309523809523805</v>
      </c>
      <c r="DL97" s="160">
        <v>0.98113095238095238</v>
      </c>
      <c r="DM97" s="160">
        <v>0.77976190476190499</v>
      </c>
      <c r="DN97" s="160">
        <v>0.8035714285714286</v>
      </c>
      <c r="DO97" s="160"/>
      <c r="DP97" s="160"/>
      <c r="DQ97" s="160">
        <v>1</v>
      </c>
      <c r="DR97" s="160">
        <v>0.875</v>
      </c>
      <c r="DS97" s="160">
        <v>0.93946428571428597</v>
      </c>
      <c r="DT97" s="160">
        <v>0.91666666666666674</v>
      </c>
      <c r="DU97" s="160">
        <v>0.80952380952380898</v>
      </c>
      <c r="DV97" s="160">
        <v>0.87083333333333302</v>
      </c>
      <c r="DW97" s="160">
        <v>0.97220238095238098</v>
      </c>
      <c r="DX97" s="160">
        <v>0.87440476190476202</v>
      </c>
      <c r="DY97" s="160">
        <v>0.94940476190476197</v>
      </c>
      <c r="DZ97" s="160">
        <v>0.72023809523809523</v>
      </c>
      <c r="EA97" s="160">
        <v>0.79464285714285698</v>
      </c>
      <c r="EB97" s="160">
        <v>0.75714285714285701</v>
      </c>
      <c r="EC97" s="160">
        <v>0.95833333333333326</v>
      </c>
      <c r="ED97" s="160">
        <v>0.82142857142857095</v>
      </c>
      <c r="EE97" s="160">
        <v>0.93690476190476202</v>
      </c>
      <c r="EF97" s="160">
        <v>0.84642857142857142</v>
      </c>
      <c r="EG97" s="160">
        <v>0.78095238095238084</v>
      </c>
      <c r="EH97" s="4">
        <f>AVERAGE(DD97:EG97)</f>
        <v>0.84213222789115638</v>
      </c>
      <c r="EI97" s="3">
        <v>0.85</v>
      </c>
    </row>
    <row r="98" spans="1:141" ht="15.75" customHeight="1">
      <c r="A98" s="503"/>
      <c r="B98" s="51" t="s">
        <v>141</v>
      </c>
      <c r="C98" s="4">
        <v>0.46199674428130078</v>
      </c>
      <c r="D98" s="161">
        <v>0.36645161290322598</v>
      </c>
      <c r="E98" s="161">
        <v>0.39865996649916247</v>
      </c>
      <c r="F98" s="161">
        <v>0.44258109040717736</v>
      </c>
      <c r="G98" s="161">
        <v>0.3614490619197</v>
      </c>
      <c r="H98" s="161">
        <v>0.24823983524285714</v>
      </c>
      <c r="I98" s="161">
        <v>0.44940476190476192</v>
      </c>
      <c r="J98" s="161">
        <v>0.50321498462398695</v>
      </c>
      <c r="K98" s="161">
        <v>0.43354838709677401</v>
      </c>
      <c r="L98" s="161">
        <v>0.30441036169999997</v>
      </c>
      <c r="M98" s="161">
        <v>0</v>
      </c>
      <c r="N98" s="161">
        <v>0</v>
      </c>
      <c r="O98" s="161">
        <v>0.57021645021645018</v>
      </c>
      <c r="P98" s="161">
        <v>0.40127388535031849</v>
      </c>
      <c r="Q98" s="161">
        <v>0.39285714285714302</v>
      </c>
      <c r="R98" s="161">
        <v>0.45110410094637199</v>
      </c>
      <c r="S98" s="161">
        <v>0.49789029535864976</v>
      </c>
      <c r="T98" s="161">
        <v>0.49030195381882802</v>
      </c>
      <c r="U98" s="161">
        <v>0.33819444444444441</v>
      </c>
      <c r="V98" s="161">
        <v>0.52974232456140347</v>
      </c>
      <c r="W98" s="161">
        <v>0.426952526799387</v>
      </c>
      <c r="X98" s="161">
        <v>0.42059800664451802</v>
      </c>
      <c r="Y98" s="161">
        <v>0.53246992388902536</v>
      </c>
      <c r="Z98" s="161">
        <v>0.32</v>
      </c>
      <c r="AA98" s="161">
        <v>0.39106519989267502</v>
      </c>
      <c r="AB98" s="160">
        <v>0.41031539888682739</v>
      </c>
      <c r="AC98" s="160">
        <v>0.55942028985507197</v>
      </c>
      <c r="AD98" s="160">
        <v>0.39628205128205102</v>
      </c>
      <c r="AE98" s="160">
        <v>0.51871165644171779</v>
      </c>
      <c r="AF98" s="160">
        <v>0.51871165644171779</v>
      </c>
      <c r="AG98" s="160">
        <v>0.441784615384615</v>
      </c>
      <c r="AH98" s="160">
        <v>0.37</v>
      </c>
      <c r="AI98" s="160">
        <v>0</v>
      </c>
      <c r="AJ98" s="160">
        <v>0.32164556962025298</v>
      </c>
      <c r="AK98" s="160">
        <v>0.44936708860759494</v>
      </c>
      <c r="AL98" s="160">
        <v>0.48942598187311198</v>
      </c>
      <c r="AM98" s="160">
        <v>0.36206116247494702</v>
      </c>
      <c r="AN98" s="160">
        <v>0.57668711656441718</v>
      </c>
      <c r="AO98" s="160">
        <v>0.414970059880239</v>
      </c>
      <c r="AP98" s="160">
        <v>0.358089171974522</v>
      </c>
      <c r="AQ98" s="160">
        <v>0.22201257861635224</v>
      </c>
      <c r="AR98" s="160">
        <v>0.75872534142640402</v>
      </c>
      <c r="AS98" s="160">
        <v>0</v>
      </c>
      <c r="AT98" s="160">
        <v>0</v>
      </c>
      <c r="AU98" s="160">
        <v>0.34638554216867501</v>
      </c>
      <c r="AV98" s="160">
        <v>0.47220298432286101</v>
      </c>
      <c r="AW98" s="160">
        <v>0.47619047619047622</v>
      </c>
      <c r="AX98" s="160">
        <v>0.42857142857142855</v>
      </c>
      <c r="AY98" s="160">
        <v>0.53226837060702881</v>
      </c>
      <c r="AZ98" s="160">
        <v>0.38944785276073601</v>
      </c>
      <c r="BA98" s="160">
        <v>0.53630434782608705</v>
      </c>
      <c r="BB98" s="160">
        <v>0.499189627228525</v>
      </c>
      <c r="BC98" s="160">
        <v>0.41803636363636365</v>
      </c>
      <c r="BD98" s="160">
        <v>0.338255033557047</v>
      </c>
      <c r="BE98" s="160">
        <v>0.40435582822085903</v>
      </c>
      <c r="BF98" s="160">
        <v>0.40380952380952378</v>
      </c>
      <c r="BG98" s="160">
        <v>0.48678629690048936</v>
      </c>
      <c r="BH98" s="160">
        <v>0.59679487179487201</v>
      </c>
      <c r="BI98" s="160">
        <v>0.52760330578512404</v>
      </c>
      <c r="BJ98" s="160">
        <v>0.48376623376623379</v>
      </c>
      <c r="BK98" s="160">
        <v>0.54294478527607404</v>
      </c>
      <c r="BL98" s="160">
        <v>0.54276315789473695</v>
      </c>
      <c r="BM98" s="160">
        <v>0.48619447779111646</v>
      </c>
      <c r="BN98" s="160">
        <v>0.48181818181818198</v>
      </c>
      <c r="BO98" s="160">
        <v>0.522662889518414</v>
      </c>
      <c r="BP98" s="160">
        <v>0.37611940298507462</v>
      </c>
      <c r="BQ98" s="160">
        <v>0.46674591753738398</v>
      </c>
      <c r="BR98" s="160">
        <v>0.50532934131736496</v>
      </c>
      <c r="BS98" s="160">
        <v>0.47712418300653597</v>
      </c>
      <c r="BT98" s="160">
        <v>0.47712418300653597</v>
      </c>
      <c r="BU98" s="160">
        <v>0.30165912518853699</v>
      </c>
      <c r="BV98" s="160">
        <v>0.49309309309309307</v>
      </c>
      <c r="BW98" s="160">
        <v>0.56597014925373101</v>
      </c>
      <c r="BX98" s="160">
        <v>0.325842696629214</v>
      </c>
      <c r="BY98" s="160">
        <v>0.24019480519480521</v>
      </c>
      <c r="BZ98" s="160">
        <v>0.51355828220858901</v>
      </c>
      <c r="CA98" s="160">
        <v>0.39344262295082</v>
      </c>
      <c r="CB98" s="160">
        <v>0.43448275862068969</v>
      </c>
      <c r="CC98" s="160">
        <v>0.5752508361204014</v>
      </c>
      <c r="CD98" s="160">
        <v>0.51963746223564999</v>
      </c>
      <c r="CE98" s="160">
        <v>0.48844884488448848</v>
      </c>
      <c r="CF98" s="160">
        <v>0.47699742672440842</v>
      </c>
      <c r="CG98" s="160">
        <v>0.43974358974359001</v>
      </c>
      <c r="CH98" s="160">
        <v>0.44651162790697702</v>
      </c>
      <c r="CI98" s="160">
        <v>0.55937499999999996</v>
      </c>
      <c r="CJ98" s="160">
        <v>0.4732142857142857</v>
      </c>
      <c r="CK98" s="160">
        <v>0.59666666666666701</v>
      </c>
      <c r="CL98" s="160">
        <v>0.457317073170732</v>
      </c>
      <c r="CM98" s="160">
        <v>0.48684210526315785</v>
      </c>
      <c r="CN98" s="160">
        <v>0.43396226415094302</v>
      </c>
      <c r="CO98" s="160">
        <v>0.59861842105263097</v>
      </c>
      <c r="CP98" s="160">
        <v>0.53453453453453459</v>
      </c>
      <c r="CQ98" s="160">
        <v>0.11371237458194</v>
      </c>
      <c r="CR98" s="160">
        <v>0.30588819259167299</v>
      </c>
      <c r="CS98" s="160">
        <v>0.41019108280254785</v>
      </c>
      <c r="CT98" s="160">
        <v>0.37873754152823919</v>
      </c>
      <c r="CU98" s="160">
        <v>0.51416666666666699</v>
      </c>
      <c r="CV98" s="160">
        <v>0.51097560975609702</v>
      </c>
      <c r="CW98" s="160">
        <v>0.5249093338423364</v>
      </c>
      <c r="CX98" s="160">
        <v>0.55225806451612902</v>
      </c>
      <c r="CY98" s="160">
        <v>0.5131306990881459</v>
      </c>
      <c r="CZ98" s="160">
        <v>0.51452173913043497</v>
      </c>
      <c r="DA98" s="160">
        <v>0.51452173913043497</v>
      </c>
      <c r="DB98" s="160">
        <v>0.29281437125748505</v>
      </c>
      <c r="DC98" s="160">
        <v>0.40244200244200201</v>
      </c>
      <c r="DD98" s="160">
        <v>0</v>
      </c>
      <c r="DE98" s="160">
        <v>0.22398340248962653</v>
      </c>
      <c r="DF98" s="160">
        <v>0.28922155688622803</v>
      </c>
      <c r="DG98" s="160">
        <v>0.42566666666666703</v>
      </c>
      <c r="DH98" s="160">
        <v>0.4684523809523809</v>
      </c>
      <c r="DI98" s="160">
        <v>0.41584158415841593</v>
      </c>
      <c r="DJ98" s="160">
        <v>0.44800000000000001</v>
      </c>
      <c r="DK98" s="160">
        <v>0.31201248049921998</v>
      </c>
      <c r="DL98" s="160">
        <v>0.36704483407146754</v>
      </c>
      <c r="DM98" s="160">
        <v>0.47786259541984699</v>
      </c>
      <c r="DN98" s="160">
        <v>0.52148148148148155</v>
      </c>
      <c r="DO98" s="160"/>
      <c r="DP98" s="160"/>
      <c r="DQ98" s="160">
        <v>0.30595238095237876</v>
      </c>
      <c r="DR98" s="160">
        <v>0.45850340136054202</v>
      </c>
      <c r="DS98" s="160">
        <v>0.51637838180320395</v>
      </c>
      <c r="DT98" s="160">
        <v>0.36363636363636365</v>
      </c>
      <c r="DU98" s="160">
        <v>0.34558823529411797</v>
      </c>
      <c r="DV98" s="160">
        <v>0.53328776486671203</v>
      </c>
      <c r="DW98" s="160">
        <v>0.52035755831751662</v>
      </c>
      <c r="DX98" s="160">
        <v>0.39142273655547999</v>
      </c>
      <c r="DY98" s="160">
        <v>0.62695924764890298</v>
      </c>
      <c r="DZ98" s="160">
        <v>0.48760330578512395</v>
      </c>
      <c r="EA98" s="160">
        <v>0.47191011235955099</v>
      </c>
      <c r="EB98" s="160">
        <v>0.56336477987421396</v>
      </c>
      <c r="EC98" s="160">
        <v>0.51708074534161486</v>
      </c>
      <c r="ED98" s="160">
        <v>0.46304347826087</v>
      </c>
      <c r="EE98" s="160">
        <v>0.62439644218551404</v>
      </c>
      <c r="EF98" s="160">
        <v>0.53023909985935314</v>
      </c>
      <c r="EG98" s="160">
        <v>0.43445121951219517</v>
      </c>
      <c r="EH98" s="4">
        <f>AVERAGE(DD98:EG98)</f>
        <v>0.43227650843710652</v>
      </c>
      <c r="EI98" s="3">
        <v>0.5</v>
      </c>
    </row>
    <row r="99" spans="1:141" ht="15.75" customHeight="1">
      <c r="A99" s="503"/>
      <c r="B99" s="51" t="s">
        <v>18</v>
      </c>
      <c r="C99" s="47">
        <v>52.210493096646942</v>
      </c>
      <c r="D99" s="162">
        <v>56.8</v>
      </c>
      <c r="E99" s="162">
        <v>59.5</v>
      </c>
      <c r="F99" s="162">
        <v>36.799999999999997</v>
      </c>
      <c r="G99" s="162">
        <v>56.4</v>
      </c>
      <c r="H99" s="162">
        <v>12.950000000000001</v>
      </c>
      <c r="I99" s="162">
        <v>9.3571428571428577</v>
      </c>
      <c r="J99" s="150">
        <v>12</v>
      </c>
      <c r="K99" s="150">
        <v>67.2</v>
      </c>
      <c r="L99" s="150">
        <v>44.599999999999994</v>
      </c>
      <c r="M99" s="150">
        <v>0</v>
      </c>
      <c r="N99" s="150">
        <v>0</v>
      </c>
      <c r="O99" s="150">
        <v>23.733333333333334</v>
      </c>
      <c r="P99" s="150">
        <v>31.5</v>
      </c>
      <c r="Q99" s="150">
        <v>55</v>
      </c>
      <c r="R99" s="150">
        <v>71.5</v>
      </c>
      <c r="S99" s="150">
        <v>19.666666666666668</v>
      </c>
      <c r="T99" s="150">
        <v>23.003333333333334</v>
      </c>
      <c r="U99" s="150">
        <v>48.7</v>
      </c>
      <c r="V99" s="150">
        <v>38.65</v>
      </c>
      <c r="W99" s="150">
        <v>69.7</v>
      </c>
      <c r="X99" s="150">
        <v>63.3</v>
      </c>
      <c r="Y99" s="150">
        <v>28.916666666666668</v>
      </c>
      <c r="Z99" s="150">
        <v>48</v>
      </c>
      <c r="AA99" s="150">
        <v>58.3</v>
      </c>
      <c r="AB99" s="150">
        <v>18.429999999999996</v>
      </c>
      <c r="AC99" s="150">
        <v>77.2</v>
      </c>
      <c r="AD99" s="150">
        <v>61.82</v>
      </c>
      <c r="AE99" s="150">
        <v>42.274999999999999</v>
      </c>
      <c r="AF99" s="150">
        <v>42.274999999999999</v>
      </c>
      <c r="AG99" s="150">
        <v>35.894999999999996</v>
      </c>
      <c r="AH99" s="150">
        <v>25.9</v>
      </c>
      <c r="AI99" s="150">
        <v>0</v>
      </c>
      <c r="AJ99" s="150">
        <v>25.410000000000004</v>
      </c>
      <c r="AK99" s="150">
        <v>71</v>
      </c>
      <c r="AL99" s="150">
        <v>81</v>
      </c>
      <c r="AM99" s="150">
        <v>56</v>
      </c>
      <c r="AN99" s="150">
        <v>47</v>
      </c>
      <c r="AO99" s="150">
        <v>69.3</v>
      </c>
      <c r="AP99" s="150">
        <v>56.22</v>
      </c>
      <c r="AQ99" s="150">
        <v>17.650000000000002</v>
      </c>
      <c r="AR99" s="150">
        <v>6.5</v>
      </c>
      <c r="AS99" s="150">
        <v>0</v>
      </c>
      <c r="AT99" s="150">
        <v>0</v>
      </c>
      <c r="AU99" s="150">
        <v>57.5</v>
      </c>
      <c r="AV99" s="150">
        <v>37.499999999999993</v>
      </c>
      <c r="AW99" s="150">
        <v>80</v>
      </c>
      <c r="AX99" s="150">
        <v>33.75</v>
      </c>
      <c r="AY99" s="150">
        <v>41.65</v>
      </c>
      <c r="AZ99" s="150">
        <v>31.74</v>
      </c>
      <c r="BA99" s="150">
        <v>18.502500000000001</v>
      </c>
      <c r="BB99" s="150">
        <v>38.500000000000007</v>
      </c>
      <c r="BC99" s="150">
        <v>7.1850000000000005</v>
      </c>
      <c r="BD99" s="150">
        <v>50.399999999999991</v>
      </c>
      <c r="BE99" s="150">
        <v>65.91</v>
      </c>
      <c r="BF99" s="150">
        <v>31.8</v>
      </c>
      <c r="BG99" s="150">
        <v>37.299999999999997</v>
      </c>
      <c r="BH99" s="150">
        <v>93.100000000000009</v>
      </c>
      <c r="BI99" s="150">
        <v>79.8</v>
      </c>
      <c r="BJ99" s="150">
        <v>74.5</v>
      </c>
      <c r="BK99" s="150">
        <v>44.25</v>
      </c>
      <c r="BL99" s="150">
        <v>82.5</v>
      </c>
      <c r="BM99" s="150">
        <v>81</v>
      </c>
      <c r="BN99" s="150">
        <v>74.2</v>
      </c>
      <c r="BO99" s="150">
        <v>36.9</v>
      </c>
      <c r="BP99" s="150">
        <v>63</v>
      </c>
      <c r="BQ99" s="150">
        <v>74.600000000000009</v>
      </c>
      <c r="BR99" s="150">
        <v>84.39</v>
      </c>
      <c r="BS99" s="150">
        <v>73</v>
      </c>
      <c r="BT99" s="150">
        <v>73</v>
      </c>
      <c r="BU99" s="150">
        <v>20</v>
      </c>
      <c r="BV99" s="150">
        <v>82.100000000000009</v>
      </c>
      <c r="BW99" s="150">
        <v>94.8</v>
      </c>
      <c r="BX99" s="150">
        <v>21.75</v>
      </c>
      <c r="BY99" s="150">
        <v>36.99</v>
      </c>
      <c r="BZ99" s="150">
        <v>41.855000000000004</v>
      </c>
      <c r="CA99" s="150">
        <v>3.6923076923076925</v>
      </c>
      <c r="CB99" s="150">
        <v>34.650000000000006</v>
      </c>
      <c r="CC99" s="150">
        <v>43</v>
      </c>
      <c r="CD99" s="150">
        <v>86</v>
      </c>
      <c r="CE99" s="150">
        <v>18.5</v>
      </c>
      <c r="CF99" s="150">
        <v>38</v>
      </c>
      <c r="CG99" s="150">
        <v>68.599999999999994</v>
      </c>
      <c r="CH99" s="150">
        <v>12.799999999999999</v>
      </c>
      <c r="CI99" s="150">
        <v>44.750000000000007</v>
      </c>
      <c r="CJ99" s="150">
        <v>79.5</v>
      </c>
      <c r="CK99" s="150">
        <v>89.500000000000014</v>
      </c>
      <c r="CL99" s="150">
        <v>75</v>
      </c>
      <c r="CM99" s="150">
        <v>37</v>
      </c>
      <c r="CN99" s="150">
        <v>69</v>
      </c>
      <c r="CO99" s="150">
        <v>90.989999999999981</v>
      </c>
      <c r="CP99" s="150">
        <v>89</v>
      </c>
      <c r="CQ99" s="150">
        <v>17</v>
      </c>
      <c r="CR99" s="150">
        <v>49.3</v>
      </c>
      <c r="CS99" s="150">
        <v>32.200000000000003</v>
      </c>
      <c r="CT99" s="150">
        <v>28.5</v>
      </c>
      <c r="CU99" s="150">
        <v>15.425000000000001</v>
      </c>
      <c r="CV99" s="150">
        <v>41.9</v>
      </c>
      <c r="CW99" s="150">
        <v>41.25</v>
      </c>
      <c r="CX99" s="150">
        <v>42.8</v>
      </c>
      <c r="CY99" s="165">
        <v>28.136666666666667</v>
      </c>
      <c r="CZ99" s="165">
        <v>19.723333333333333</v>
      </c>
      <c r="DA99" s="165">
        <v>19.723333333333333</v>
      </c>
      <c r="DB99" s="150">
        <v>48.9</v>
      </c>
      <c r="DC99" s="150">
        <v>32.959999999999994</v>
      </c>
      <c r="DD99" s="150">
        <v>0</v>
      </c>
      <c r="DE99" s="150">
        <v>13.494999999999999</v>
      </c>
      <c r="DF99" s="150">
        <v>48.3</v>
      </c>
      <c r="DG99" s="150">
        <v>51.079999999999984</v>
      </c>
      <c r="DH99" s="150">
        <v>78.699999999999989</v>
      </c>
      <c r="DI99" s="150">
        <v>31.500000000000004</v>
      </c>
      <c r="DJ99" s="150">
        <v>67.199999999999989</v>
      </c>
      <c r="DK99" s="150">
        <v>13.333333333333334</v>
      </c>
      <c r="DL99" s="150">
        <v>30.25</v>
      </c>
      <c r="DM99" s="150">
        <v>31.299999999999997</v>
      </c>
      <c r="DN99" s="150">
        <v>23.466666666666669</v>
      </c>
      <c r="DO99" s="150"/>
      <c r="DP99" s="150"/>
      <c r="DQ99" s="150">
        <v>51.399999999999636</v>
      </c>
      <c r="DR99" s="150">
        <v>67.399999999999636</v>
      </c>
      <c r="DS99" s="150">
        <v>81.499999999999631</v>
      </c>
      <c r="DT99" s="150">
        <v>56</v>
      </c>
      <c r="DU99" s="150">
        <v>47</v>
      </c>
      <c r="DV99" s="150">
        <v>78.02000000000001</v>
      </c>
      <c r="DW99" s="150">
        <v>42.495000000000005</v>
      </c>
      <c r="DX99" s="150">
        <v>57.5</v>
      </c>
      <c r="DY99" s="150">
        <v>33.333333333333336</v>
      </c>
      <c r="DZ99" s="150">
        <v>19.666666666666668</v>
      </c>
      <c r="EA99" s="150">
        <v>21</v>
      </c>
      <c r="EB99" s="150">
        <v>23.886666666666667</v>
      </c>
      <c r="EC99" s="150">
        <v>41.625</v>
      </c>
      <c r="ED99" s="150">
        <v>31.949999999999996</v>
      </c>
      <c r="EE99" s="150">
        <v>49.139999999999986</v>
      </c>
      <c r="EF99" s="150">
        <v>15.080000000000002</v>
      </c>
      <c r="EG99" s="150">
        <v>14.25</v>
      </c>
      <c r="EH99" s="5">
        <f>AVERAGE(DD99:EG99)</f>
        <v>39.995416666666628</v>
      </c>
      <c r="EI99" s="50">
        <v>50</v>
      </c>
    </row>
    <row r="100" spans="1:141" ht="15.75" customHeight="1">
      <c r="A100" s="504"/>
      <c r="B100" s="51" t="s">
        <v>19</v>
      </c>
      <c r="C100" s="47">
        <v>3.1434146942800778</v>
      </c>
      <c r="D100" s="162">
        <v>13</v>
      </c>
      <c r="E100" s="162">
        <v>1.75</v>
      </c>
      <c r="F100" s="162">
        <v>1.25</v>
      </c>
      <c r="G100" s="162">
        <v>0.83</v>
      </c>
      <c r="H100" s="162">
        <v>2.5</v>
      </c>
      <c r="I100" s="162">
        <v>0</v>
      </c>
      <c r="J100" s="150">
        <v>4.1533333333333333</v>
      </c>
      <c r="K100" s="150">
        <v>3</v>
      </c>
      <c r="L100" s="150">
        <v>31.5</v>
      </c>
      <c r="M100" s="150">
        <v>168</v>
      </c>
      <c r="N100" s="150">
        <v>143.92000000000002</v>
      </c>
      <c r="O100" s="150">
        <v>8.8333333333333339</v>
      </c>
      <c r="P100" s="150">
        <v>0.5</v>
      </c>
      <c r="Q100" s="150">
        <v>20</v>
      </c>
      <c r="R100" s="150">
        <v>9</v>
      </c>
      <c r="S100" s="150">
        <v>11.166666666666666</v>
      </c>
      <c r="T100" s="150">
        <v>4.583333333333333</v>
      </c>
      <c r="U100" s="150">
        <v>0</v>
      </c>
      <c r="V100" s="150">
        <v>2.5</v>
      </c>
      <c r="W100" s="150">
        <v>2.5</v>
      </c>
      <c r="X100" s="150">
        <v>4.5</v>
      </c>
      <c r="Y100" s="150">
        <v>1.6933333333333334</v>
      </c>
      <c r="Z100" s="150">
        <v>0</v>
      </c>
      <c r="AA100" s="150">
        <v>18.920000000000002</v>
      </c>
      <c r="AB100" s="150">
        <v>6.416666666666667</v>
      </c>
      <c r="AC100" s="150">
        <v>23.5</v>
      </c>
      <c r="AD100" s="150">
        <v>4</v>
      </c>
      <c r="AE100" s="150">
        <v>2.5</v>
      </c>
      <c r="AF100" s="150">
        <v>2.5</v>
      </c>
      <c r="AG100" s="150">
        <v>2.75</v>
      </c>
      <c r="AH100" s="150">
        <v>0</v>
      </c>
      <c r="AI100" s="150">
        <v>168</v>
      </c>
      <c r="AJ100" s="150">
        <v>89</v>
      </c>
      <c r="AK100" s="150">
        <v>0</v>
      </c>
      <c r="AL100" s="150">
        <v>2.5</v>
      </c>
      <c r="AM100" s="150">
        <v>0.33</v>
      </c>
      <c r="AN100" s="150">
        <v>2.5</v>
      </c>
      <c r="AO100" s="150">
        <v>1</v>
      </c>
      <c r="AP100" s="150">
        <v>0</v>
      </c>
      <c r="AQ100" s="150">
        <v>4.5</v>
      </c>
      <c r="AR100" s="150">
        <v>71.33</v>
      </c>
      <c r="AS100" s="150">
        <v>96</v>
      </c>
      <c r="AT100" s="150">
        <v>168</v>
      </c>
      <c r="AU100" s="150">
        <v>2</v>
      </c>
      <c r="AV100" s="150">
        <v>4.585</v>
      </c>
      <c r="AW100" s="150">
        <v>0</v>
      </c>
      <c r="AX100" s="150">
        <v>0.25</v>
      </c>
      <c r="AY100" s="150">
        <v>5.75</v>
      </c>
      <c r="AZ100" s="150">
        <v>2.5</v>
      </c>
      <c r="BA100" s="150">
        <v>4</v>
      </c>
      <c r="BB100" s="150">
        <v>1.875</v>
      </c>
      <c r="BC100" s="150">
        <v>24.8125</v>
      </c>
      <c r="BD100" s="150">
        <v>11</v>
      </c>
      <c r="BE100" s="150">
        <v>5</v>
      </c>
      <c r="BF100" s="150">
        <v>1.25</v>
      </c>
      <c r="BG100" s="150">
        <v>1.375</v>
      </c>
      <c r="BH100" s="150">
        <v>0</v>
      </c>
      <c r="BI100" s="150">
        <v>0</v>
      </c>
      <c r="BJ100" s="150">
        <v>1</v>
      </c>
      <c r="BK100" s="150">
        <v>2.875</v>
      </c>
      <c r="BL100" s="150">
        <v>0</v>
      </c>
      <c r="BM100" s="150">
        <v>1.4</v>
      </c>
      <c r="BN100" s="150">
        <v>0</v>
      </c>
      <c r="BO100" s="150">
        <v>6.95</v>
      </c>
      <c r="BP100" s="150">
        <v>0.5</v>
      </c>
      <c r="BQ100" s="150">
        <v>0</v>
      </c>
      <c r="BR100" s="150">
        <v>1</v>
      </c>
      <c r="BS100" s="150">
        <v>0</v>
      </c>
      <c r="BT100" s="150">
        <v>0</v>
      </c>
      <c r="BU100" s="150">
        <v>1.7</v>
      </c>
      <c r="BV100" s="150">
        <v>1.5</v>
      </c>
      <c r="BW100" s="150">
        <v>0</v>
      </c>
      <c r="BX100" s="150">
        <v>1.75</v>
      </c>
      <c r="BY100" s="150">
        <v>14</v>
      </c>
      <c r="BZ100" s="150">
        <v>2.5</v>
      </c>
      <c r="CA100" s="150">
        <v>0.76923076923076927</v>
      </c>
      <c r="CB100" s="150">
        <v>4.25</v>
      </c>
      <c r="CC100" s="150">
        <v>1.5</v>
      </c>
      <c r="CD100" s="150">
        <v>2.5</v>
      </c>
      <c r="CE100" s="150">
        <v>4.125</v>
      </c>
      <c r="CF100" s="150">
        <v>0.33500000000000002</v>
      </c>
      <c r="CG100" s="150">
        <v>0</v>
      </c>
      <c r="CH100" s="150">
        <v>27.333333333333332</v>
      </c>
      <c r="CI100" s="150">
        <v>4</v>
      </c>
      <c r="CJ100" s="150">
        <v>0</v>
      </c>
      <c r="CK100" s="150">
        <v>5</v>
      </c>
      <c r="CL100" s="150">
        <v>4</v>
      </c>
      <c r="CM100" s="150">
        <v>0.5</v>
      </c>
      <c r="CN100" s="150">
        <v>9</v>
      </c>
      <c r="CO100" s="150">
        <v>4</v>
      </c>
      <c r="CP100" s="150">
        <v>1.5</v>
      </c>
      <c r="CQ100" s="150">
        <v>0.5</v>
      </c>
      <c r="CR100" s="150">
        <v>6.83</v>
      </c>
      <c r="CS100" s="150">
        <v>5.5</v>
      </c>
      <c r="CT100" s="150">
        <v>0.25</v>
      </c>
      <c r="CU100" s="150">
        <v>12</v>
      </c>
      <c r="CV100" s="150">
        <v>2</v>
      </c>
      <c r="CW100" s="150">
        <v>0.66500000000000004</v>
      </c>
      <c r="CX100" s="150">
        <v>1.5</v>
      </c>
      <c r="CY100" s="165">
        <v>1.1666666666666667</v>
      </c>
      <c r="CZ100" s="165">
        <v>3.6666666666666665</v>
      </c>
      <c r="DA100" s="165">
        <v>3.6666666666666665</v>
      </c>
      <c r="DB100" s="150">
        <v>1</v>
      </c>
      <c r="DC100" s="150">
        <v>2.1</v>
      </c>
      <c r="DD100" s="150">
        <v>114</v>
      </c>
      <c r="DE100" s="150">
        <v>23.75</v>
      </c>
      <c r="DF100" s="150">
        <v>0</v>
      </c>
      <c r="DG100" s="150">
        <v>0</v>
      </c>
      <c r="DH100" s="150">
        <v>0</v>
      </c>
      <c r="DI100" s="150">
        <v>0.25</v>
      </c>
      <c r="DJ100" s="150">
        <v>0</v>
      </c>
      <c r="DK100" s="150">
        <v>13.266666666666666</v>
      </c>
      <c r="DL100" s="150">
        <v>1.585</v>
      </c>
      <c r="DM100" s="150">
        <v>12.5</v>
      </c>
      <c r="DN100" s="150">
        <v>3</v>
      </c>
      <c r="DO100" s="150"/>
      <c r="DP100" s="150"/>
      <c r="DQ100" s="150">
        <v>0</v>
      </c>
      <c r="DR100" s="150">
        <v>7</v>
      </c>
      <c r="DS100" s="150">
        <v>10.17</v>
      </c>
      <c r="DT100" s="150">
        <v>0</v>
      </c>
      <c r="DU100" s="150">
        <v>2</v>
      </c>
      <c r="DV100" s="150">
        <v>21.7</v>
      </c>
      <c r="DW100" s="150">
        <v>2.335</v>
      </c>
      <c r="DX100" s="150">
        <v>8.1</v>
      </c>
      <c r="DY100" s="150">
        <v>2.8333333333333335</v>
      </c>
      <c r="DZ100" s="150">
        <v>2.3333333333333335</v>
      </c>
      <c r="EA100" s="150">
        <v>11.5</v>
      </c>
      <c r="EB100" s="150">
        <v>4.7666666666666666</v>
      </c>
      <c r="EC100" s="150">
        <v>3.5</v>
      </c>
      <c r="ED100" s="150">
        <v>7.5</v>
      </c>
      <c r="EE100" s="150">
        <v>5.3</v>
      </c>
      <c r="EF100" s="150">
        <v>5.16</v>
      </c>
      <c r="EG100" s="150">
        <v>6.2</v>
      </c>
      <c r="EH100" s="5">
        <f>AVERAGE(DD100:EG100)</f>
        <v>9.5982142857142865</v>
      </c>
      <c r="EI100" s="50">
        <v>5</v>
      </c>
    </row>
    <row r="101" spans="1:141" customFormat="1" ht="15.75" customHeight="1">
      <c r="A101" s="14"/>
      <c r="B101" s="13"/>
      <c r="EI101" s="13" t="s">
        <v>163</v>
      </c>
    </row>
    <row r="102" spans="1:141" ht="15.75" customHeight="1">
      <c r="A102" s="499" t="s">
        <v>52</v>
      </c>
      <c r="B102" s="53" t="s">
        <v>250</v>
      </c>
      <c r="C102" s="12"/>
      <c r="D102" s="12">
        <v>0</v>
      </c>
      <c r="E102" s="12">
        <v>12</v>
      </c>
      <c r="F102" s="12">
        <v>0</v>
      </c>
      <c r="G102" s="12">
        <v>10</v>
      </c>
      <c r="H102" s="12">
        <v>0</v>
      </c>
      <c r="I102" s="12">
        <v>15</v>
      </c>
      <c r="J102" s="12">
        <v>0</v>
      </c>
      <c r="K102" s="12">
        <v>10</v>
      </c>
      <c r="L102" s="12">
        <v>0</v>
      </c>
      <c r="M102" s="12">
        <v>0</v>
      </c>
      <c r="N102" s="12">
        <v>0</v>
      </c>
      <c r="O102" s="12">
        <v>0</v>
      </c>
      <c r="P102" s="12">
        <v>0</v>
      </c>
      <c r="Q102" s="12">
        <v>8</v>
      </c>
      <c r="R102" s="12">
        <v>0</v>
      </c>
      <c r="S102" s="12">
        <v>12</v>
      </c>
      <c r="T102" s="208">
        <v>13.5</v>
      </c>
      <c r="U102" s="94">
        <v>0</v>
      </c>
      <c r="V102" s="94">
        <v>17</v>
      </c>
      <c r="W102" s="94">
        <v>0</v>
      </c>
      <c r="X102" s="94">
        <v>13</v>
      </c>
      <c r="Y102" s="94">
        <v>0</v>
      </c>
      <c r="Z102" s="94">
        <v>17</v>
      </c>
      <c r="AA102" s="94">
        <v>17</v>
      </c>
      <c r="AB102" s="94">
        <v>10</v>
      </c>
      <c r="AC102" s="94">
        <v>0</v>
      </c>
      <c r="AD102" s="94">
        <v>8</v>
      </c>
      <c r="AE102" s="94">
        <v>0</v>
      </c>
      <c r="AF102" s="94">
        <v>0</v>
      </c>
      <c r="AG102" s="94">
        <v>0</v>
      </c>
      <c r="AH102" s="94">
        <v>24</v>
      </c>
      <c r="AI102" s="94">
        <v>0</v>
      </c>
      <c r="AJ102" s="94">
        <v>0</v>
      </c>
      <c r="AK102" s="94">
        <v>10</v>
      </c>
      <c r="AL102" s="94">
        <v>0</v>
      </c>
      <c r="AM102" s="94">
        <v>13</v>
      </c>
      <c r="AN102" s="94">
        <v>0</v>
      </c>
      <c r="AO102" s="94">
        <v>0</v>
      </c>
      <c r="AP102" s="94">
        <v>11</v>
      </c>
      <c r="AQ102" s="94">
        <v>0</v>
      </c>
      <c r="AR102" s="94">
        <v>11</v>
      </c>
      <c r="AS102" s="94">
        <v>0</v>
      </c>
      <c r="AT102" s="94">
        <v>0</v>
      </c>
      <c r="AU102" s="94">
        <v>0</v>
      </c>
      <c r="AV102" s="94">
        <v>0</v>
      </c>
      <c r="AW102" s="94">
        <v>0</v>
      </c>
      <c r="AX102" s="94">
        <v>10</v>
      </c>
      <c r="AY102" s="94">
        <v>0</v>
      </c>
      <c r="AZ102" s="94">
        <v>0</v>
      </c>
      <c r="BA102" s="94">
        <v>14</v>
      </c>
      <c r="BB102" s="94">
        <v>10</v>
      </c>
      <c r="BC102" s="94">
        <v>0</v>
      </c>
      <c r="BD102" s="94">
        <v>8</v>
      </c>
      <c r="BE102" s="94">
        <v>0</v>
      </c>
      <c r="BF102" s="94">
        <v>8</v>
      </c>
      <c r="BG102" s="94">
        <v>12</v>
      </c>
      <c r="BH102" s="94">
        <v>0</v>
      </c>
      <c r="BI102" s="94">
        <v>16.75</v>
      </c>
      <c r="BJ102" s="94">
        <v>10</v>
      </c>
      <c r="BK102" s="94">
        <v>0</v>
      </c>
      <c r="BL102" s="94">
        <v>16</v>
      </c>
      <c r="BM102" s="94">
        <v>0</v>
      </c>
      <c r="BN102" s="94">
        <v>14</v>
      </c>
      <c r="BO102" s="94">
        <v>12.9</v>
      </c>
      <c r="BP102" s="94">
        <v>0</v>
      </c>
      <c r="BQ102" s="94">
        <v>8.17</v>
      </c>
      <c r="BR102" s="94">
        <v>0</v>
      </c>
      <c r="BS102" s="94">
        <v>12</v>
      </c>
      <c r="BT102" s="94">
        <v>12</v>
      </c>
      <c r="BU102" s="94">
        <v>12</v>
      </c>
      <c r="BV102" s="94">
        <v>0</v>
      </c>
      <c r="BW102" s="94"/>
      <c r="BX102" s="94">
        <v>17</v>
      </c>
      <c r="BY102" s="94">
        <v>0</v>
      </c>
      <c r="BZ102" s="94">
        <v>0</v>
      </c>
      <c r="CA102" s="94">
        <v>12</v>
      </c>
      <c r="CB102" s="94">
        <v>0</v>
      </c>
      <c r="CC102" s="94">
        <v>12</v>
      </c>
      <c r="CD102" s="94">
        <v>0</v>
      </c>
      <c r="CE102" s="94">
        <v>0</v>
      </c>
      <c r="CF102" s="94">
        <v>8</v>
      </c>
      <c r="CG102" s="94">
        <v>12</v>
      </c>
      <c r="CH102" s="94">
        <v>0</v>
      </c>
      <c r="CI102" s="94">
        <v>0</v>
      </c>
      <c r="CJ102" s="94">
        <v>0</v>
      </c>
      <c r="CK102" s="94">
        <v>13</v>
      </c>
      <c r="CL102" s="94">
        <v>0</v>
      </c>
      <c r="CM102" s="94">
        <v>15</v>
      </c>
      <c r="CN102" s="94">
        <v>15</v>
      </c>
      <c r="CO102" s="94">
        <v>12</v>
      </c>
      <c r="CP102" s="94">
        <v>0</v>
      </c>
      <c r="CQ102" s="94">
        <v>18</v>
      </c>
      <c r="CR102" s="94">
        <v>0</v>
      </c>
      <c r="CS102" s="94">
        <v>0</v>
      </c>
      <c r="CT102" s="94">
        <v>12</v>
      </c>
      <c r="CU102" s="94">
        <v>0</v>
      </c>
      <c r="CV102" s="94">
        <v>0</v>
      </c>
      <c r="CW102" s="94">
        <v>9.5</v>
      </c>
      <c r="CX102" s="94">
        <v>10</v>
      </c>
      <c r="CY102" s="94">
        <v>0</v>
      </c>
      <c r="CZ102" s="94">
        <v>24</v>
      </c>
      <c r="DA102" s="94">
        <v>24</v>
      </c>
      <c r="DB102" s="94">
        <v>0</v>
      </c>
      <c r="DC102" s="94">
        <v>0</v>
      </c>
      <c r="DD102" s="94">
        <v>0</v>
      </c>
      <c r="DE102" s="94">
        <v>0</v>
      </c>
      <c r="DF102" s="94">
        <v>0</v>
      </c>
      <c r="DG102" s="94">
        <v>24</v>
      </c>
      <c r="DH102" s="94">
        <v>0</v>
      </c>
      <c r="DI102" s="94">
        <v>11</v>
      </c>
      <c r="DJ102" s="94">
        <v>18</v>
      </c>
      <c r="DK102" s="94">
        <v>0</v>
      </c>
      <c r="DL102" s="94">
        <v>0</v>
      </c>
      <c r="DM102" s="94">
        <v>12</v>
      </c>
      <c r="DN102" s="94">
        <v>12</v>
      </c>
      <c r="DO102" s="94"/>
      <c r="DP102" s="94"/>
      <c r="DQ102" s="94">
        <v>0</v>
      </c>
      <c r="DR102" s="94">
        <v>14</v>
      </c>
      <c r="DS102" s="94">
        <v>0</v>
      </c>
      <c r="DT102" s="94">
        <v>11</v>
      </c>
      <c r="DU102" s="94">
        <v>30</v>
      </c>
      <c r="DV102" s="94">
        <v>0</v>
      </c>
      <c r="DW102" s="94">
        <v>0</v>
      </c>
      <c r="DX102" s="94">
        <v>13</v>
      </c>
      <c r="DY102" s="94">
        <v>0</v>
      </c>
      <c r="DZ102" s="94">
        <v>22</v>
      </c>
      <c r="EA102" s="94">
        <v>0</v>
      </c>
      <c r="EB102" s="94">
        <v>24</v>
      </c>
      <c r="EC102" s="94">
        <v>0</v>
      </c>
      <c r="ED102" s="94">
        <v>15</v>
      </c>
      <c r="EE102" s="94">
        <v>0</v>
      </c>
      <c r="EF102" s="94">
        <v>0</v>
      </c>
      <c r="EG102" s="94">
        <v>12</v>
      </c>
      <c r="EH102" s="94"/>
      <c r="EI102" s="12"/>
    </row>
    <row r="103" spans="1:141" ht="15.75" customHeight="1">
      <c r="A103" s="500"/>
      <c r="B103" s="53" t="s">
        <v>251</v>
      </c>
      <c r="C103" s="12"/>
      <c r="D103" s="12">
        <v>0</v>
      </c>
      <c r="E103" s="12">
        <v>5</v>
      </c>
      <c r="F103" s="12">
        <v>0</v>
      </c>
      <c r="G103" s="12">
        <v>1</v>
      </c>
      <c r="H103" s="12">
        <v>0</v>
      </c>
      <c r="I103" s="12">
        <v>0</v>
      </c>
      <c r="J103" s="12">
        <v>0</v>
      </c>
      <c r="K103" s="12">
        <v>0</v>
      </c>
      <c r="L103" s="12">
        <v>2.08</v>
      </c>
      <c r="M103" s="12">
        <v>0</v>
      </c>
      <c r="N103" s="12">
        <v>0</v>
      </c>
      <c r="O103" s="12">
        <v>0</v>
      </c>
      <c r="P103" s="12">
        <v>10</v>
      </c>
      <c r="Q103" s="12">
        <v>0</v>
      </c>
      <c r="R103" s="12">
        <v>0.5</v>
      </c>
      <c r="S103" s="12">
        <v>4</v>
      </c>
      <c r="T103" s="208">
        <v>0</v>
      </c>
      <c r="U103" s="94">
        <v>0</v>
      </c>
      <c r="V103" s="94">
        <v>0.08</v>
      </c>
      <c r="W103" s="94">
        <v>0</v>
      </c>
      <c r="X103" s="94">
        <v>0</v>
      </c>
      <c r="Y103" s="94">
        <v>0</v>
      </c>
      <c r="Z103" s="94">
        <v>1</v>
      </c>
      <c r="AA103" s="94">
        <v>0</v>
      </c>
      <c r="AB103" s="94">
        <v>4</v>
      </c>
      <c r="AC103" s="94">
        <v>6.5</v>
      </c>
      <c r="AD103" s="94">
        <v>0</v>
      </c>
      <c r="AE103" s="94">
        <v>0</v>
      </c>
      <c r="AF103" s="94">
        <v>0</v>
      </c>
      <c r="AG103" s="94">
        <v>0</v>
      </c>
      <c r="AH103" s="94">
        <v>74</v>
      </c>
      <c r="AI103" s="94">
        <v>0</v>
      </c>
      <c r="AJ103" s="94">
        <v>0</v>
      </c>
      <c r="AK103" s="94">
        <v>0</v>
      </c>
      <c r="AL103" s="94">
        <v>0</v>
      </c>
      <c r="AM103" s="94">
        <v>0</v>
      </c>
      <c r="AN103" s="94">
        <v>0</v>
      </c>
      <c r="AO103" s="94">
        <v>0</v>
      </c>
      <c r="AP103" s="94">
        <v>0</v>
      </c>
      <c r="AQ103" s="94">
        <v>0</v>
      </c>
      <c r="AR103" s="94">
        <v>0</v>
      </c>
      <c r="AS103" s="94">
        <v>72</v>
      </c>
      <c r="AT103" s="94">
        <v>0</v>
      </c>
      <c r="AU103" s="94">
        <v>0</v>
      </c>
      <c r="AV103" s="94">
        <v>0</v>
      </c>
      <c r="AW103" s="94">
        <v>0</v>
      </c>
      <c r="AX103" s="94">
        <v>0</v>
      </c>
      <c r="AY103" s="94">
        <v>0</v>
      </c>
      <c r="AZ103" s="94">
        <v>0</v>
      </c>
      <c r="BA103" s="94">
        <v>0</v>
      </c>
      <c r="BB103" s="94">
        <v>0</v>
      </c>
      <c r="BC103" s="94">
        <v>0</v>
      </c>
      <c r="BD103" s="94">
        <v>0</v>
      </c>
      <c r="BE103" s="94">
        <v>0</v>
      </c>
      <c r="BF103" s="94">
        <v>0</v>
      </c>
      <c r="BG103" s="94">
        <v>0</v>
      </c>
      <c r="BH103" s="94">
        <v>12</v>
      </c>
      <c r="BI103" s="94">
        <v>0</v>
      </c>
      <c r="BJ103" s="94">
        <v>3</v>
      </c>
      <c r="BK103" s="94">
        <v>2</v>
      </c>
      <c r="BL103" s="94">
        <v>0</v>
      </c>
      <c r="BM103" s="94">
        <v>0</v>
      </c>
      <c r="BN103" s="94">
        <v>0</v>
      </c>
      <c r="BO103" s="94">
        <v>0</v>
      </c>
      <c r="BP103" s="94">
        <v>0</v>
      </c>
      <c r="BQ103" s="94">
        <v>0</v>
      </c>
      <c r="BR103" s="94">
        <v>0</v>
      </c>
      <c r="BS103" s="94">
        <v>3</v>
      </c>
      <c r="BT103" s="94">
        <v>3</v>
      </c>
      <c r="BU103" s="94">
        <v>20</v>
      </c>
      <c r="BV103" s="94">
        <v>0</v>
      </c>
      <c r="BW103" s="94">
        <v>0.5</v>
      </c>
      <c r="BX103" s="94">
        <v>14</v>
      </c>
      <c r="BY103" s="94">
        <v>0</v>
      </c>
      <c r="BZ103" s="94">
        <v>0</v>
      </c>
      <c r="CA103" s="94">
        <v>1</v>
      </c>
      <c r="CB103" s="94">
        <v>0</v>
      </c>
      <c r="CC103" s="94">
        <v>3.5</v>
      </c>
      <c r="CD103" s="94">
        <v>0</v>
      </c>
      <c r="CE103" s="94">
        <v>0</v>
      </c>
      <c r="CF103" s="94">
        <v>0</v>
      </c>
      <c r="CG103" s="94">
        <v>0</v>
      </c>
      <c r="CH103" s="94">
        <v>0</v>
      </c>
      <c r="CI103" s="94">
        <v>0</v>
      </c>
      <c r="CJ103" s="94">
        <v>0</v>
      </c>
      <c r="CK103" s="94">
        <v>0</v>
      </c>
      <c r="CL103" s="94">
        <v>0</v>
      </c>
      <c r="CM103" s="94">
        <v>0</v>
      </c>
      <c r="CN103" s="94">
        <v>0</v>
      </c>
      <c r="CO103" s="94">
        <v>0</v>
      </c>
      <c r="CP103" s="94">
        <v>0</v>
      </c>
      <c r="CQ103" s="94">
        <v>1</v>
      </c>
      <c r="CR103" s="94">
        <v>0</v>
      </c>
      <c r="CS103" s="94">
        <v>0</v>
      </c>
      <c r="CT103" s="94">
        <v>5</v>
      </c>
      <c r="CU103" s="94">
        <v>0</v>
      </c>
      <c r="CV103" s="94">
        <v>0</v>
      </c>
      <c r="CW103" s="94">
        <v>0</v>
      </c>
      <c r="CX103" s="94">
        <v>0</v>
      </c>
      <c r="CY103" s="94">
        <v>0</v>
      </c>
      <c r="CZ103" s="94">
        <v>18</v>
      </c>
      <c r="DA103" s="94">
        <v>18</v>
      </c>
      <c r="DB103" s="94">
        <v>0</v>
      </c>
      <c r="DC103" s="94">
        <v>0</v>
      </c>
      <c r="DD103" s="94">
        <v>0</v>
      </c>
      <c r="DE103" s="94">
        <v>0</v>
      </c>
      <c r="DF103" s="94">
        <v>1</v>
      </c>
      <c r="DG103" s="94">
        <v>24</v>
      </c>
      <c r="DH103" s="94">
        <v>0</v>
      </c>
      <c r="DI103" s="94">
        <v>5</v>
      </c>
      <c r="DJ103" s="94">
        <v>0</v>
      </c>
      <c r="DK103" s="94">
        <v>0</v>
      </c>
      <c r="DL103" s="94">
        <v>0</v>
      </c>
      <c r="DM103" s="94">
        <v>0</v>
      </c>
      <c r="DN103" s="94">
        <v>12</v>
      </c>
      <c r="DO103" s="94"/>
      <c r="DP103" s="94"/>
      <c r="DQ103" s="94">
        <v>0</v>
      </c>
      <c r="DR103" s="94">
        <v>0</v>
      </c>
      <c r="DS103" s="94">
        <v>0</v>
      </c>
      <c r="DT103" s="94">
        <v>3</v>
      </c>
      <c r="DU103" s="94">
        <v>0</v>
      </c>
      <c r="DV103" s="94">
        <v>0</v>
      </c>
      <c r="DW103" s="94">
        <v>0</v>
      </c>
      <c r="DX103" s="94">
        <v>0</v>
      </c>
      <c r="DY103" s="94">
        <v>0</v>
      </c>
      <c r="DZ103" s="94">
        <v>18</v>
      </c>
      <c r="EA103" s="94">
        <v>0</v>
      </c>
      <c r="EB103" s="94">
        <v>2.5</v>
      </c>
      <c r="EC103" s="94">
        <v>0</v>
      </c>
      <c r="ED103" s="94">
        <v>0</v>
      </c>
      <c r="EE103" s="94">
        <v>0</v>
      </c>
      <c r="EF103" s="94">
        <v>0</v>
      </c>
      <c r="EG103" s="94">
        <v>0</v>
      </c>
      <c r="EH103" s="94"/>
      <c r="EI103" s="12"/>
    </row>
    <row r="104" spans="1:141" ht="15.75" customHeight="1">
      <c r="A104" s="500"/>
      <c r="B104" s="53" t="s">
        <v>252</v>
      </c>
      <c r="C104" s="12"/>
      <c r="D104" s="12">
        <v>13</v>
      </c>
      <c r="E104" s="12">
        <v>1.75</v>
      </c>
      <c r="F104" s="12">
        <v>2.5</v>
      </c>
      <c r="G104" s="12">
        <v>0.83</v>
      </c>
      <c r="H104" s="12">
        <v>7.5</v>
      </c>
      <c r="I104" s="12">
        <v>0</v>
      </c>
      <c r="J104" s="12">
        <v>24.92</v>
      </c>
      <c r="K104" s="12">
        <v>3</v>
      </c>
      <c r="L104" s="12">
        <v>31.5</v>
      </c>
      <c r="M104" s="12">
        <v>168</v>
      </c>
      <c r="N104" s="12">
        <v>143.92000000000002</v>
      </c>
      <c r="O104" s="12">
        <v>26.5</v>
      </c>
      <c r="P104" s="12">
        <v>1</v>
      </c>
      <c r="Q104" s="12">
        <v>20</v>
      </c>
      <c r="R104" s="12">
        <v>9</v>
      </c>
      <c r="S104" s="12">
        <v>33.5</v>
      </c>
      <c r="T104" s="208">
        <v>13.75</v>
      </c>
      <c r="U104" s="94">
        <v>0</v>
      </c>
      <c r="V104" s="94">
        <v>5</v>
      </c>
      <c r="W104" s="94">
        <v>4.7</v>
      </c>
      <c r="X104" s="94">
        <v>4.5</v>
      </c>
      <c r="Y104">
        <v>5.08</v>
      </c>
      <c r="Z104">
        <v>0</v>
      </c>
      <c r="AA104">
        <v>18.920000000000002</v>
      </c>
      <c r="AB104">
        <v>19.25</v>
      </c>
      <c r="AC104">
        <v>23.5</v>
      </c>
      <c r="AD104">
        <v>4</v>
      </c>
      <c r="AE104">
        <v>5</v>
      </c>
      <c r="AF104">
        <v>5</v>
      </c>
      <c r="AG104">
        <v>5.5</v>
      </c>
      <c r="AH104">
        <v>0</v>
      </c>
      <c r="AI104">
        <v>168</v>
      </c>
      <c r="AJ104">
        <v>89</v>
      </c>
      <c r="AK104">
        <v>0</v>
      </c>
      <c r="AL104">
        <v>2.5</v>
      </c>
      <c r="AM104">
        <v>0.33</v>
      </c>
      <c r="AN104">
        <v>5</v>
      </c>
      <c r="AO104">
        <v>1</v>
      </c>
      <c r="AP104">
        <v>0</v>
      </c>
      <c r="AQ104">
        <v>9</v>
      </c>
      <c r="AR104">
        <v>71.33</v>
      </c>
      <c r="AS104">
        <v>96</v>
      </c>
      <c r="AT104">
        <v>168</v>
      </c>
      <c r="AU104">
        <v>2</v>
      </c>
      <c r="AV104">
        <v>9.17</v>
      </c>
      <c r="AW104">
        <v>0</v>
      </c>
      <c r="AX104">
        <v>0.5</v>
      </c>
      <c r="AY104">
        <v>11.5</v>
      </c>
      <c r="AZ104">
        <v>5</v>
      </c>
      <c r="BA104">
        <v>16</v>
      </c>
      <c r="BB104">
        <v>3.75</v>
      </c>
      <c r="BC104">
        <v>99.25</v>
      </c>
      <c r="BD104">
        <v>11</v>
      </c>
      <c r="BE104">
        <v>5</v>
      </c>
      <c r="BF104">
        <v>2.5</v>
      </c>
      <c r="BG104">
        <v>2.75</v>
      </c>
      <c r="BH104">
        <v>0</v>
      </c>
      <c r="BI104">
        <v>0</v>
      </c>
      <c r="BJ104">
        <v>1</v>
      </c>
      <c r="BK104">
        <v>5.75</v>
      </c>
      <c r="BL104">
        <v>0</v>
      </c>
      <c r="BM104">
        <v>1.4</v>
      </c>
      <c r="BN104">
        <v>0</v>
      </c>
      <c r="BO104">
        <v>13.9</v>
      </c>
      <c r="BP104">
        <v>0.5</v>
      </c>
      <c r="BQ104">
        <v>0</v>
      </c>
      <c r="BR104">
        <v>1</v>
      </c>
      <c r="BS104">
        <v>0</v>
      </c>
      <c r="BT104">
        <v>0</v>
      </c>
      <c r="BU104">
        <v>3.4</v>
      </c>
      <c r="BV104">
        <v>1.5</v>
      </c>
      <c r="BW104"/>
      <c r="BX104">
        <v>3.5</v>
      </c>
      <c r="BY104">
        <v>14</v>
      </c>
      <c r="BZ104">
        <v>5</v>
      </c>
      <c r="CA104">
        <v>9</v>
      </c>
      <c r="CB104">
        <v>8.5</v>
      </c>
      <c r="CC104">
        <v>3</v>
      </c>
      <c r="CD104">
        <v>2.5</v>
      </c>
      <c r="CE104">
        <v>16.5</v>
      </c>
      <c r="CF104">
        <v>0.67</v>
      </c>
      <c r="CG104">
        <v>0</v>
      </c>
      <c r="CH104">
        <v>82</v>
      </c>
      <c r="CI104">
        <v>8</v>
      </c>
      <c r="CJ104">
        <v>0</v>
      </c>
      <c r="CK104">
        <v>5</v>
      </c>
      <c r="CL104">
        <v>4</v>
      </c>
      <c r="CM104">
        <v>1</v>
      </c>
      <c r="CN104">
        <v>9</v>
      </c>
      <c r="CO104">
        <v>4</v>
      </c>
      <c r="CP104">
        <v>1.5</v>
      </c>
      <c r="CQ104">
        <v>0.5</v>
      </c>
      <c r="CR104">
        <v>6.83</v>
      </c>
      <c r="CS104">
        <v>11</v>
      </c>
      <c r="CT104">
        <v>0.5</v>
      </c>
      <c r="CU104">
        <v>48</v>
      </c>
      <c r="CV104">
        <v>4</v>
      </c>
      <c r="CW104">
        <v>1.33</v>
      </c>
      <c r="CX104">
        <v>3</v>
      </c>
      <c r="CY104">
        <v>3.5</v>
      </c>
      <c r="CZ104">
        <v>11</v>
      </c>
      <c r="DA104">
        <v>11</v>
      </c>
      <c r="DB104">
        <v>1</v>
      </c>
      <c r="DC104">
        <v>4.2</v>
      </c>
      <c r="DD104">
        <v>114</v>
      </c>
      <c r="DE104">
        <v>47.5</v>
      </c>
      <c r="DF104">
        <v>0</v>
      </c>
      <c r="DG104">
        <v>0</v>
      </c>
      <c r="DH104">
        <v>0</v>
      </c>
      <c r="DI104">
        <v>0.5</v>
      </c>
      <c r="DJ104">
        <v>0</v>
      </c>
      <c r="DK104">
        <v>39.799999999999997</v>
      </c>
      <c r="DL104">
        <v>3.17</v>
      </c>
      <c r="DM104">
        <v>25</v>
      </c>
      <c r="DN104">
        <v>9</v>
      </c>
      <c r="DO104"/>
      <c r="DP104"/>
      <c r="DQ104">
        <v>0</v>
      </c>
      <c r="DR104">
        <v>7</v>
      </c>
      <c r="DS104">
        <v>10.17</v>
      </c>
      <c r="DT104">
        <v>0</v>
      </c>
      <c r="DU104">
        <v>2</v>
      </c>
      <c r="DV104">
        <v>21.7</v>
      </c>
      <c r="DW104">
        <v>4.67</v>
      </c>
      <c r="DX104">
        <v>8.1</v>
      </c>
      <c r="DY104">
        <v>8.5</v>
      </c>
      <c r="DZ104">
        <v>7</v>
      </c>
      <c r="EA104">
        <v>34.5</v>
      </c>
      <c r="EB104">
        <v>14.3</v>
      </c>
      <c r="EC104">
        <v>7</v>
      </c>
      <c r="ED104">
        <v>15</v>
      </c>
      <c r="EE104">
        <v>10.6</v>
      </c>
      <c r="EF104">
        <v>25.8</v>
      </c>
      <c r="EG104">
        <v>24.8</v>
      </c>
      <c r="EH104"/>
      <c r="EI104" s="12"/>
    </row>
    <row r="105" spans="1:141" ht="15.75" customHeight="1">
      <c r="A105" s="500"/>
      <c r="B105" s="53" t="s">
        <v>222</v>
      </c>
      <c r="C105" s="12"/>
      <c r="D105" s="12">
        <v>168</v>
      </c>
      <c r="E105" s="12">
        <v>168</v>
      </c>
      <c r="F105" s="12">
        <v>168</v>
      </c>
      <c r="G105" s="12">
        <v>168</v>
      </c>
      <c r="H105" s="12">
        <v>168</v>
      </c>
      <c r="I105" s="12">
        <v>168</v>
      </c>
      <c r="J105" s="12">
        <v>168</v>
      </c>
      <c r="K105" s="12">
        <v>168</v>
      </c>
      <c r="L105" s="12">
        <v>168</v>
      </c>
      <c r="M105" s="12">
        <v>168</v>
      </c>
      <c r="N105" s="12">
        <v>168</v>
      </c>
      <c r="O105" s="12">
        <v>168</v>
      </c>
      <c r="P105" s="12">
        <v>168</v>
      </c>
      <c r="Q105" s="12">
        <v>168</v>
      </c>
      <c r="R105" s="12">
        <v>168</v>
      </c>
      <c r="S105" s="12">
        <v>168</v>
      </c>
      <c r="T105" s="208">
        <v>168</v>
      </c>
      <c r="U105" s="12">
        <v>144</v>
      </c>
      <c r="V105" s="12">
        <v>168</v>
      </c>
      <c r="W105" s="12">
        <v>168</v>
      </c>
      <c r="X105" s="12">
        <v>168</v>
      </c>
      <c r="Y105" s="12">
        <v>168</v>
      </c>
      <c r="Z105" s="12">
        <v>168</v>
      </c>
      <c r="AA105" s="12">
        <v>168</v>
      </c>
      <c r="AB105" s="12">
        <v>168</v>
      </c>
      <c r="AC105" s="12">
        <v>168</v>
      </c>
      <c r="AD105" s="12">
        <v>168</v>
      </c>
      <c r="AE105" s="12">
        <v>168</v>
      </c>
      <c r="AF105" s="12">
        <v>168</v>
      </c>
      <c r="AG105" s="12">
        <v>168</v>
      </c>
      <c r="AH105" s="12">
        <v>168</v>
      </c>
      <c r="AI105" s="12">
        <v>168</v>
      </c>
      <c r="AJ105" s="12">
        <v>168</v>
      </c>
      <c r="AK105" s="12">
        <v>168</v>
      </c>
      <c r="AL105" s="12">
        <v>168</v>
      </c>
      <c r="AM105" s="12">
        <v>168</v>
      </c>
      <c r="AN105" s="12">
        <v>168</v>
      </c>
      <c r="AO105" s="12">
        <v>168</v>
      </c>
      <c r="AP105" s="12">
        <v>168</v>
      </c>
      <c r="AQ105" s="12">
        <v>168</v>
      </c>
      <c r="AR105" s="12">
        <v>168</v>
      </c>
      <c r="AS105" s="12">
        <v>168</v>
      </c>
      <c r="AT105" s="12">
        <v>168</v>
      </c>
      <c r="AU105" s="12">
        <v>168</v>
      </c>
      <c r="AV105" s="12">
        <v>168</v>
      </c>
      <c r="AW105" s="12">
        <v>168</v>
      </c>
      <c r="AX105" s="12">
        <v>168</v>
      </c>
      <c r="AY105" s="12">
        <v>168</v>
      </c>
      <c r="AZ105" s="12">
        <v>168</v>
      </c>
      <c r="BA105" s="12">
        <v>168</v>
      </c>
      <c r="BB105" s="12">
        <v>168</v>
      </c>
      <c r="BC105" s="12">
        <v>168</v>
      </c>
      <c r="BD105" s="12">
        <v>168</v>
      </c>
      <c r="BE105" s="12">
        <v>168</v>
      </c>
      <c r="BF105" s="12">
        <v>168</v>
      </c>
      <c r="BG105" s="12">
        <v>168</v>
      </c>
      <c r="BH105" s="12">
        <v>168</v>
      </c>
      <c r="BI105" s="12">
        <v>168</v>
      </c>
      <c r="BJ105" s="12">
        <v>168</v>
      </c>
      <c r="BK105" s="12">
        <v>168</v>
      </c>
      <c r="BL105" s="12">
        <v>168</v>
      </c>
      <c r="BM105" s="12">
        <v>168</v>
      </c>
      <c r="BN105" s="12">
        <v>168</v>
      </c>
      <c r="BO105" s="12">
        <v>168</v>
      </c>
      <c r="BP105" s="12">
        <v>168</v>
      </c>
      <c r="BQ105" s="12">
        <v>168</v>
      </c>
      <c r="BR105" s="12">
        <v>168</v>
      </c>
      <c r="BS105" s="12">
        <v>168</v>
      </c>
      <c r="BT105" s="12">
        <v>168</v>
      </c>
      <c r="BU105" s="12">
        <v>168</v>
      </c>
      <c r="BV105" s="12">
        <v>168</v>
      </c>
      <c r="BW105" s="12">
        <v>168</v>
      </c>
      <c r="BX105" s="12">
        <v>168</v>
      </c>
      <c r="BY105" s="12">
        <v>168</v>
      </c>
      <c r="BZ105" s="12">
        <v>168</v>
      </c>
      <c r="CA105" s="12">
        <v>144</v>
      </c>
      <c r="CB105" s="12">
        <v>168</v>
      </c>
      <c r="CC105" s="12">
        <v>168</v>
      </c>
      <c r="CD105" s="12">
        <v>168</v>
      </c>
      <c r="CE105" s="12">
        <v>168</v>
      </c>
      <c r="CF105" s="12">
        <v>168</v>
      </c>
      <c r="CG105" s="12">
        <v>168</v>
      </c>
      <c r="CH105" s="12">
        <v>168</v>
      </c>
      <c r="CI105" s="12">
        <v>168</v>
      </c>
      <c r="CJ105" s="12">
        <v>168</v>
      </c>
      <c r="CK105" s="12">
        <v>168</v>
      </c>
      <c r="CL105" s="12">
        <v>168</v>
      </c>
      <c r="CM105" s="12">
        <v>168</v>
      </c>
      <c r="CN105" s="12">
        <v>168</v>
      </c>
      <c r="CO105" s="12">
        <v>168</v>
      </c>
      <c r="CP105" s="12">
        <v>168</v>
      </c>
      <c r="CQ105" s="12">
        <v>168</v>
      </c>
      <c r="CR105" s="12">
        <v>168</v>
      </c>
      <c r="CS105" s="12">
        <v>168</v>
      </c>
      <c r="CT105" s="12">
        <v>168</v>
      </c>
      <c r="CU105" s="12">
        <v>168</v>
      </c>
      <c r="CV105" s="12">
        <v>168</v>
      </c>
      <c r="CW105" s="12">
        <v>168</v>
      </c>
      <c r="CX105" s="12">
        <v>168</v>
      </c>
      <c r="CY105" s="12">
        <v>168</v>
      </c>
      <c r="CZ105" s="12">
        <v>168</v>
      </c>
      <c r="DA105" s="12">
        <v>168</v>
      </c>
      <c r="DB105" s="12">
        <v>168</v>
      </c>
      <c r="DC105" s="12">
        <v>168</v>
      </c>
      <c r="DD105" s="12">
        <v>144</v>
      </c>
      <c r="DE105" s="12">
        <v>168</v>
      </c>
      <c r="DF105" s="12">
        <v>168</v>
      </c>
      <c r="DG105" s="12">
        <v>168</v>
      </c>
      <c r="DH105" s="12">
        <v>168</v>
      </c>
      <c r="DI105" s="12">
        <v>168</v>
      </c>
      <c r="DJ105" s="12">
        <v>168</v>
      </c>
      <c r="DK105" s="12">
        <v>168</v>
      </c>
      <c r="DL105" s="12">
        <v>168</v>
      </c>
      <c r="DM105" s="12">
        <v>168</v>
      </c>
      <c r="DN105" s="12">
        <v>168</v>
      </c>
      <c r="DO105" s="12"/>
      <c r="DP105" s="12"/>
      <c r="DQ105" s="12">
        <v>168</v>
      </c>
      <c r="DR105" s="12">
        <v>168</v>
      </c>
      <c r="DS105" s="12">
        <v>168</v>
      </c>
      <c r="DT105" s="12">
        <v>168</v>
      </c>
      <c r="DU105" s="12">
        <v>168</v>
      </c>
      <c r="DV105" s="12">
        <v>168</v>
      </c>
      <c r="DW105" s="12">
        <v>168</v>
      </c>
      <c r="DX105" s="12">
        <v>168</v>
      </c>
      <c r="DY105" s="12">
        <v>168</v>
      </c>
      <c r="DZ105" s="12">
        <v>168</v>
      </c>
      <c r="EA105" s="12">
        <v>168</v>
      </c>
      <c r="EB105" s="12">
        <v>168</v>
      </c>
      <c r="EC105" s="12">
        <v>168</v>
      </c>
      <c r="ED105" s="12">
        <v>168</v>
      </c>
      <c r="EE105" s="12">
        <v>168</v>
      </c>
      <c r="EF105" s="12">
        <v>168</v>
      </c>
      <c r="EG105" s="12">
        <v>168</v>
      </c>
      <c r="EH105" s="12"/>
      <c r="EI105" s="12"/>
    </row>
    <row r="106" spans="1:141" ht="15.75" customHeight="1">
      <c r="A106" s="501"/>
      <c r="B106" s="53" t="s">
        <v>146</v>
      </c>
      <c r="C106" s="12"/>
      <c r="D106" s="165">
        <v>56.8</v>
      </c>
      <c r="E106" s="165">
        <v>59.5</v>
      </c>
      <c r="F106" s="165">
        <v>73.599999999999994</v>
      </c>
      <c r="G106" s="165">
        <v>56.4</v>
      </c>
      <c r="H106" s="165">
        <v>38.85</v>
      </c>
      <c r="I106" s="165">
        <v>65.5</v>
      </c>
      <c r="J106" s="164">
        <v>55</v>
      </c>
      <c r="K106" s="164">
        <v>67.2</v>
      </c>
      <c r="L106" s="164">
        <v>44.599999999999994</v>
      </c>
      <c r="M106" s="164">
        <v>0</v>
      </c>
      <c r="N106" s="164">
        <v>0</v>
      </c>
      <c r="O106" s="164">
        <v>71.2</v>
      </c>
      <c r="P106" s="164">
        <v>63</v>
      </c>
      <c r="Q106" s="164">
        <v>55</v>
      </c>
      <c r="R106" s="164">
        <v>71.5</v>
      </c>
      <c r="S106">
        <v>59</v>
      </c>
      <c r="T106">
        <v>69.010000000000005</v>
      </c>
      <c r="U106" s="94">
        <v>48.7</v>
      </c>
      <c r="V106" s="94">
        <v>77.3</v>
      </c>
      <c r="W106" s="94">
        <v>87</v>
      </c>
      <c r="X106" s="94">
        <v>63.3</v>
      </c>
      <c r="Y106">
        <v>86.75</v>
      </c>
      <c r="Z106" s="319">
        <v>48</v>
      </c>
      <c r="AA106" s="319">
        <v>58.3</v>
      </c>
      <c r="AB106">
        <v>55.289999999999992</v>
      </c>
      <c r="AC106">
        <v>77.2</v>
      </c>
      <c r="AD106">
        <v>61.82</v>
      </c>
      <c r="AE106">
        <v>84.55</v>
      </c>
      <c r="AF106">
        <v>84.55</v>
      </c>
      <c r="AG106">
        <v>71.789999999999992</v>
      </c>
      <c r="AH106">
        <v>25.9</v>
      </c>
      <c r="AI106">
        <v>0</v>
      </c>
      <c r="AJ106">
        <v>25.410000000000004</v>
      </c>
      <c r="AK106">
        <v>71</v>
      </c>
      <c r="AL106">
        <v>81</v>
      </c>
      <c r="AM106">
        <v>56</v>
      </c>
      <c r="AN106">
        <v>94</v>
      </c>
      <c r="AO106">
        <v>69.3</v>
      </c>
      <c r="AP106">
        <v>56.11</v>
      </c>
      <c r="AQ106">
        <v>35.300000000000004</v>
      </c>
      <c r="AR106">
        <v>6.5</v>
      </c>
      <c r="AS106">
        <v>0</v>
      </c>
      <c r="AT106">
        <v>0</v>
      </c>
      <c r="AU106">
        <v>57.5</v>
      </c>
      <c r="AV106">
        <v>75.2</v>
      </c>
      <c r="AW106">
        <v>80</v>
      </c>
      <c r="AX106">
        <v>67.5</v>
      </c>
      <c r="AY106">
        <v>83.3</v>
      </c>
      <c r="AZ106">
        <v>63.48</v>
      </c>
      <c r="BA106">
        <v>74.010000000000005</v>
      </c>
      <c r="BB106">
        <v>77</v>
      </c>
      <c r="BC106">
        <v>28.740000000000002</v>
      </c>
      <c r="BD106">
        <v>50.399999999999991</v>
      </c>
      <c r="BE106">
        <v>65.900000000000006</v>
      </c>
      <c r="BF106">
        <v>63.6</v>
      </c>
      <c r="BG106">
        <v>74.599999999999994</v>
      </c>
      <c r="BH106">
        <v>93.100000000000009</v>
      </c>
      <c r="BI106">
        <v>79.8</v>
      </c>
      <c r="BJ106">
        <v>74.5</v>
      </c>
      <c r="BK106">
        <v>88.5</v>
      </c>
      <c r="BL106">
        <v>82.2</v>
      </c>
      <c r="BM106">
        <v>81</v>
      </c>
      <c r="BN106">
        <v>74.2</v>
      </c>
      <c r="BO106">
        <v>73.8</v>
      </c>
      <c r="BP106">
        <v>63</v>
      </c>
      <c r="BQ106">
        <v>74.599999999999994</v>
      </c>
      <c r="BR106">
        <v>84.39</v>
      </c>
      <c r="BS106">
        <v>73</v>
      </c>
      <c r="BT106">
        <v>73</v>
      </c>
      <c r="BU106">
        <v>40</v>
      </c>
      <c r="BV106">
        <v>82.100000000000009</v>
      </c>
      <c r="BW106">
        <v>94.8</v>
      </c>
      <c r="BX106">
        <v>43.5</v>
      </c>
      <c r="BY106">
        <v>36.99</v>
      </c>
      <c r="BZ106">
        <v>83.71</v>
      </c>
      <c r="CA106">
        <v>48</v>
      </c>
      <c r="CB106">
        <v>69.300000000000011</v>
      </c>
      <c r="CC106">
        <v>86</v>
      </c>
      <c r="CD106">
        <v>86</v>
      </c>
      <c r="CE106">
        <v>74</v>
      </c>
      <c r="CF106">
        <v>76</v>
      </c>
      <c r="CG106">
        <v>68.3</v>
      </c>
      <c r="CH106">
        <v>38.1</v>
      </c>
      <c r="CI106">
        <v>89.8</v>
      </c>
      <c r="CJ106">
        <v>79.5</v>
      </c>
      <c r="CK106">
        <v>89.5</v>
      </c>
      <c r="CL106">
        <v>75</v>
      </c>
      <c r="CM106">
        <v>74</v>
      </c>
      <c r="CN106">
        <v>69.2</v>
      </c>
      <c r="CO106">
        <v>90.6</v>
      </c>
      <c r="CP106">
        <v>89</v>
      </c>
      <c r="CQ106">
        <v>17</v>
      </c>
      <c r="CR106">
        <v>49.3</v>
      </c>
      <c r="CS106">
        <v>64.400000000000006</v>
      </c>
      <c r="CT106">
        <v>57</v>
      </c>
      <c r="CU106">
        <v>61.7</v>
      </c>
      <c r="CV106">
        <v>83.8</v>
      </c>
      <c r="CW106">
        <v>82.5</v>
      </c>
      <c r="CX106">
        <v>85.6</v>
      </c>
      <c r="CY106">
        <v>84.41</v>
      </c>
      <c r="CZ106">
        <v>59.17</v>
      </c>
      <c r="DA106">
        <v>59.17</v>
      </c>
      <c r="DB106">
        <v>48.9</v>
      </c>
      <c r="DC106">
        <v>65.92</v>
      </c>
      <c r="DD106">
        <v>0</v>
      </c>
      <c r="DE106">
        <v>26.99</v>
      </c>
      <c r="DF106">
        <v>48.3</v>
      </c>
      <c r="DG106">
        <v>51.08</v>
      </c>
      <c r="DH106">
        <v>78.699999999999989</v>
      </c>
      <c r="DI106">
        <v>63.000000000000007</v>
      </c>
      <c r="DJ106">
        <v>67.2</v>
      </c>
      <c r="DK106">
        <v>40</v>
      </c>
      <c r="DL106">
        <v>60.5</v>
      </c>
      <c r="DM106">
        <v>62.6</v>
      </c>
      <c r="DN106">
        <v>70.400000000000006</v>
      </c>
      <c r="DO106"/>
      <c r="DP106"/>
      <c r="DQ106">
        <v>51.399999999999636</v>
      </c>
      <c r="DR106">
        <v>67.400000000000006</v>
      </c>
      <c r="DS106">
        <v>81.5</v>
      </c>
      <c r="DT106">
        <v>56</v>
      </c>
      <c r="DU106">
        <v>51</v>
      </c>
      <c r="DV106">
        <v>78.02</v>
      </c>
      <c r="DW106">
        <v>84.990000000000009</v>
      </c>
      <c r="DX106">
        <v>57.5</v>
      </c>
      <c r="DY106">
        <v>100</v>
      </c>
      <c r="DZ106">
        <v>59</v>
      </c>
      <c r="EA106">
        <v>63</v>
      </c>
      <c r="EB106">
        <v>71.66</v>
      </c>
      <c r="EC106">
        <v>83.25</v>
      </c>
      <c r="ED106">
        <v>63.9</v>
      </c>
      <c r="EE106">
        <v>98.28</v>
      </c>
      <c r="EF106">
        <v>75.400000000000006</v>
      </c>
      <c r="EG106">
        <v>57</v>
      </c>
      <c r="EH106" s="12"/>
      <c r="EI106" s="12"/>
    </row>
    <row r="107" spans="1:141" ht="15.75" customHeight="1">
      <c r="A107" s="496" t="s">
        <v>162</v>
      </c>
      <c r="B107" s="54" t="s">
        <v>147</v>
      </c>
      <c r="C107" s="8"/>
      <c r="D107" s="8">
        <f t="shared" ref="D107:AK107" si="503">+D97</f>
        <v>0.922619047619048</v>
      </c>
      <c r="E107" s="8">
        <f t="shared" si="503"/>
        <v>0.8883928571428571</v>
      </c>
      <c r="F107" s="8">
        <f t="shared" si="503"/>
        <v>0.98511904761904745</v>
      </c>
      <c r="G107" s="8">
        <f t="shared" si="503"/>
        <v>0.92958333333333298</v>
      </c>
      <c r="H107" s="8">
        <f t="shared" si="503"/>
        <v>0.9553571428571429</v>
      </c>
      <c r="I107" s="8">
        <f t="shared" si="503"/>
        <v>0.9107142857142857</v>
      </c>
      <c r="J107" s="8">
        <f t="shared" si="503"/>
        <v>0.85166666666666702</v>
      </c>
      <c r="K107" s="8">
        <f t="shared" si="503"/>
        <v>0.922619047619048</v>
      </c>
      <c r="L107" s="8">
        <f t="shared" si="503"/>
        <v>0.80011904762857144</v>
      </c>
      <c r="M107" s="8">
        <f t="shared" si="503"/>
        <v>0</v>
      </c>
      <c r="N107" s="8">
        <f t="shared" si="503"/>
        <v>0.14333333333285714</v>
      </c>
      <c r="O107" s="8">
        <f t="shared" si="503"/>
        <v>0.84226190476190477</v>
      </c>
      <c r="P107" s="8">
        <f t="shared" si="503"/>
        <v>0.93452380952380953</v>
      </c>
      <c r="Q107" s="8">
        <f t="shared" si="503"/>
        <v>0.83333333333333304</v>
      </c>
      <c r="R107" s="8">
        <f t="shared" si="503"/>
        <v>0.94345238095238104</v>
      </c>
      <c r="S107" s="8">
        <f t="shared" si="503"/>
        <v>0.7053571428571429</v>
      </c>
      <c r="T107" s="8">
        <f t="shared" si="503"/>
        <v>0.83779761904761896</v>
      </c>
      <c r="U107" s="8">
        <f t="shared" si="503"/>
        <v>1</v>
      </c>
      <c r="V107" s="8">
        <f t="shared" si="503"/>
        <v>0.86857142857142866</v>
      </c>
      <c r="W107" s="8">
        <f t="shared" si="503"/>
        <v>0.97172619047619002</v>
      </c>
      <c r="X107" s="8">
        <f t="shared" si="503"/>
        <v>0.89583333333333304</v>
      </c>
      <c r="Y107" s="8">
        <f t="shared" si="503"/>
        <v>0.96976190476190471</v>
      </c>
      <c r="Z107" s="8">
        <f t="shared" si="503"/>
        <v>0.89285714285714302</v>
      </c>
      <c r="AA107" s="8">
        <f t="shared" si="503"/>
        <v>0.88738095238095205</v>
      </c>
      <c r="AB107" s="8">
        <f t="shared" si="503"/>
        <v>0.80208333333333326</v>
      </c>
      <c r="AC107" s="8">
        <f t="shared" si="503"/>
        <v>0.82142857142857095</v>
      </c>
      <c r="AD107" s="8">
        <f t="shared" si="503"/>
        <v>0.92857142857142905</v>
      </c>
      <c r="AE107" s="8">
        <f t="shared" si="503"/>
        <v>0.97023809523809523</v>
      </c>
      <c r="AF107" s="8">
        <f t="shared" si="503"/>
        <v>0.97023809523809523</v>
      </c>
      <c r="AG107" s="8">
        <f t="shared" si="503"/>
        <v>0.96726190476190499</v>
      </c>
      <c r="AH107" s="8">
        <f t="shared" si="503"/>
        <v>0.41666666666666663</v>
      </c>
      <c r="AI107" s="8">
        <f t="shared" si="503"/>
        <v>0</v>
      </c>
      <c r="AJ107" s="8">
        <f t="shared" si="503"/>
        <v>0.47023809523809501</v>
      </c>
      <c r="AK107" s="8">
        <f t="shared" si="503"/>
        <v>0.94047619047619047</v>
      </c>
      <c r="AL107" s="8">
        <f t="shared" ref="AL107:AQ107" si="504">+AL97</f>
        <v>0.985119047619048</v>
      </c>
      <c r="AM107" s="8">
        <f t="shared" si="504"/>
        <v>0.92065476190476203</v>
      </c>
      <c r="AN107" s="8">
        <f t="shared" si="504"/>
        <v>0.97023809523809523</v>
      </c>
      <c r="AO107" s="8">
        <f t="shared" si="504"/>
        <v>0.99404761904761896</v>
      </c>
      <c r="AP107" s="8">
        <f t="shared" si="504"/>
        <v>0.93452380952380998</v>
      </c>
      <c r="AQ107" s="8">
        <f t="shared" si="504"/>
        <v>0.9464285714285714</v>
      </c>
      <c r="AR107" s="8">
        <f t="shared" ref="AR107:BT107" si="505">+AR97</f>
        <v>0.509940476190476</v>
      </c>
      <c r="AS107" s="8">
        <f t="shared" si="505"/>
        <v>0</v>
      </c>
      <c r="AT107" s="8">
        <f t="shared" si="505"/>
        <v>0</v>
      </c>
      <c r="AU107" s="8">
        <f t="shared" si="505"/>
        <v>0.98809523809523803</v>
      </c>
      <c r="AV107" s="8">
        <f t="shared" si="505"/>
        <v>0.94541666666666702</v>
      </c>
      <c r="AW107" s="8">
        <f t="shared" si="505"/>
        <v>1</v>
      </c>
      <c r="AX107" s="8">
        <f t="shared" si="505"/>
        <v>0.9375</v>
      </c>
      <c r="AY107" s="8">
        <f t="shared" si="505"/>
        <v>0.93154761904761896</v>
      </c>
      <c r="AZ107" s="8">
        <f t="shared" si="505"/>
        <v>0.97023809523809501</v>
      </c>
      <c r="BA107" s="8">
        <f t="shared" si="505"/>
        <v>0.8214285714285714</v>
      </c>
      <c r="BB107" s="8">
        <f t="shared" si="505"/>
        <v>0.91815476190476197</v>
      </c>
      <c r="BC107" s="8">
        <f t="shared" si="505"/>
        <v>0.40922619047619052</v>
      </c>
      <c r="BD107" s="8">
        <f t="shared" si="505"/>
        <v>0.88690476190476197</v>
      </c>
      <c r="BE107" s="8">
        <f t="shared" si="505"/>
        <v>0.97023809523809501</v>
      </c>
      <c r="BF107" s="8">
        <f t="shared" si="505"/>
        <v>0.9375</v>
      </c>
      <c r="BG107" s="8">
        <f t="shared" si="505"/>
        <v>0.91220238095238104</v>
      </c>
      <c r="BH107" s="8">
        <f t="shared" si="505"/>
        <v>0.92857142857142905</v>
      </c>
      <c r="BI107" s="8">
        <f t="shared" si="505"/>
        <v>0.90029761904761896</v>
      </c>
      <c r="BJ107" s="8">
        <f t="shared" si="505"/>
        <v>0.91666666666666674</v>
      </c>
      <c r="BK107" s="8">
        <f t="shared" si="505"/>
        <v>0.97023809523809501</v>
      </c>
      <c r="BL107" s="8">
        <f t="shared" si="505"/>
        <v>0.90476190476190499</v>
      </c>
      <c r="BM107" s="8">
        <f t="shared" si="505"/>
        <v>0.9916666666666667</v>
      </c>
      <c r="BN107" s="8">
        <f t="shared" si="505"/>
        <v>0.91666666666666696</v>
      </c>
      <c r="BO107" s="8">
        <f t="shared" si="505"/>
        <v>0.84047619047619004</v>
      </c>
      <c r="BP107" s="8">
        <f t="shared" si="505"/>
        <v>0.99702380952380953</v>
      </c>
      <c r="BQ107" s="8">
        <f t="shared" si="505"/>
        <v>0.95136904761904795</v>
      </c>
      <c r="BR107" s="8">
        <f t="shared" si="505"/>
        <v>0.99404761904761896</v>
      </c>
      <c r="BS107" s="8">
        <f t="shared" si="505"/>
        <v>0.9107142857142857</v>
      </c>
      <c r="BT107" s="8">
        <f t="shared" si="505"/>
        <v>0.9107142857142857</v>
      </c>
      <c r="BU107" s="8">
        <f t="shared" ref="BU107:CC107" si="506">+BU97</f>
        <v>0.78928571428571404</v>
      </c>
      <c r="BV107" s="8">
        <f t="shared" si="506"/>
        <v>0.9910714285714286</v>
      </c>
      <c r="BW107" s="8">
        <f t="shared" si="506"/>
        <v>0.99702380952380998</v>
      </c>
      <c r="BX107" s="8">
        <f t="shared" si="506"/>
        <v>0.79464285714285698</v>
      </c>
      <c r="BY107" s="8">
        <f t="shared" si="506"/>
        <v>0.91666666666666674</v>
      </c>
      <c r="BZ107" s="8">
        <f t="shared" si="506"/>
        <v>0.97023809523809501</v>
      </c>
      <c r="CA107" s="8">
        <f t="shared" si="506"/>
        <v>0.84722222222222199</v>
      </c>
      <c r="CB107" s="8">
        <f t="shared" si="506"/>
        <v>0.94940476190476186</v>
      </c>
      <c r="CC107" s="8">
        <f t="shared" si="506"/>
        <v>0.88988095238095244</v>
      </c>
      <c r="CD107" s="8">
        <f t="shared" ref="CD107:CF107" si="507">+CD97</f>
        <v>0.985119047619048</v>
      </c>
      <c r="CE107" s="8">
        <f t="shared" si="507"/>
        <v>0.9017857142857143</v>
      </c>
      <c r="CF107" s="8">
        <f t="shared" si="507"/>
        <v>0.94839285714285726</v>
      </c>
      <c r="CG107" s="8">
        <f t="shared" ref="CG107:CH107" si="508">+CG97</f>
        <v>0.92857142857142905</v>
      </c>
      <c r="CH107" s="8">
        <f t="shared" si="508"/>
        <v>0.51190476190476197</v>
      </c>
      <c r="CI107" s="8">
        <f t="shared" ref="CI107:CJ107" si="509">+CI97</f>
        <v>0.952380952380952</v>
      </c>
      <c r="CJ107" s="8">
        <f t="shared" si="509"/>
        <v>1</v>
      </c>
      <c r="CK107" s="8">
        <f t="shared" ref="CK107:CM107" si="510">+CK97</f>
        <v>0.89285714285714302</v>
      </c>
      <c r="CL107" s="8">
        <f t="shared" si="510"/>
        <v>0.97619047619047605</v>
      </c>
      <c r="CM107" s="8">
        <f t="shared" si="510"/>
        <v>0.90476190476190477</v>
      </c>
      <c r="CN107" s="8">
        <f t="shared" ref="CN107:CP107" si="511">+CN97</f>
        <v>0.94642857142857095</v>
      </c>
      <c r="CO107" s="8">
        <f t="shared" si="511"/>
        <v>0.90476190476190499</v>
      </c>
      <c r="CP107" s="8">
        <f t="shared" si="511"/>
        <v>0.9910714285714286</v>
      </c>
      <c r="CQ107" s="8">
        <f t="shared" ref="CQ107:CT107" si="512">+CQ97</f>
        <v>0.88398809523809496</v>
      </c>
      <c r="CR107" s="8">
        <f t="shared" si="512"/>
        <v>0.95934523809523797</v>
      </c>
      <c r="CS107" s="8">
        <f t="shared" si="512"/>
        <v>0.93452380952380953</v>
      </c>
      <c r="CT107" s="8">
        <f t="shared" si="512"/>
        <v>0.89583333333333326</v>
      </c>
      <c r="CU107" s="8">
        <f t="shared" ref="CU107:CW107" si="513">+CU97</f>
        <v>0.71428571428571397</v>
      </c>
      <c r="CV107" s="8">
        <f t="shared" si="513"/>
        <v>0.97619047619047605</v>
      </c>
      <c r="CW107" s="8">
        <f t="shared" si="513"/>
        <v>0.93553571428571414</v>
      </c>
      <c r="CX107" s="8">
        <f t="shared" ref="CX107:CY107" si="514">+CX97</f>
        <v>0.922619047619048</v>
      </c>
      <c r="CY107" s="8">
        <f t="shared" si="514"/>
        <v>0.97916666666666674</v>
      </c>
      <c r="CZ107" s="8">
        <f t="shared" ref="CZ107:DB107" si="515">+CZ97</f>
        <v>0.68452380952380898</v>
      </c>
      <c r="DA107" s="8">
        <f t="shared" si="515"/>
        <v>0.68452380952380898</v>
      </c>
      <c r="DB107" s="8">
        <f t="shared" si="515"/>
        <v>0.99404761904761896</v>
      </c>
      <c r="DC107" s="8">
        <f t="shared" ref="DC107:DE107" si="516">+DC97</f>
        <v>0.97499999999999998</v>
      </c>
      <c r="DD107" s="8">
        <f t="shared" si="516"/>
        <v>0.20833333333333301</v>
      </c>
      <c r="DE107" s="8">
        <f t="shared" si="516"/>
        <v>0.71726190476190477</v>
      </c>
      <c r="DF107" s="8">
        <f t="shared" ref="DF107:DI107" si="517">+DF97</f>
        <v>0.99404761904761896</v>
      </c>
      <c r="DG107" s="8">
        <f t="shared" si="517"/>
        <v>0.71428571428571397</v>
      </c>
      <c r="DH107" s="8">
        <f t="shared" si="517"/>
        <v>1</v>
      </c>
      <c r="DI107" s="8">
        <f t="shared" si="517"/>
        <v>0.9017857142857143</v>
      </c>
      <c r="DJ107" s="8">
        <f t="shared" ref="DJ107:DL107" si="518">+DJ97</f>
        <v>0.89285714285714302</v>
      </c>
      <c r="DK107" s="8">
        <f t="shared" si="518"/>
        <v>0.76309523809523805</v>
      </c>
      <c r="DL107" s="8">
        <f t="shared" si="518"/>
        <v>0.98113095238095238</v>
      </c>
      <c r="DM107" s="8">
        <f t="shared" ref="DM107:DQ107" si="519">+DM97</f>
        <v>0.77976190476190499</v>
      </c>
      <c r="DN107" s="8">
        <f t="shared" si="519"/>
        <v>0.8035714285714286</v>
      </c>
      <c r="DO107" s="8">
        <f t="shared" si="519"/>
        <v>0</v>
      </c>
      <c r="DP107" s="8">
        <f t="shared" si="519"/>
        <v>0</v>
      </c>
      <c r="DQ107" s="8">
        <f t="shared" si="519"/>
        <v>1</v>
      </c>
      <c r="DR107" s="8">
        <f t="shared" ref="DR107:DT107" si="520">+DR97</f>
        <v>0.875</v>
      </c>
      <c r="DS107" s="8">
        <f t="shared" si="520"/>
        <v>0.93946428571428597</v>
      </c>
      <c r="DT107" s="8">
        <f t="shared" si="520"/>
        <v>0.91666666666666674</v>
      </c>
      <c r="DU107" s="8">
        <f t="shared" ref="DU107:DW107" si="521">+DU97</f>
        <v>0.80952380952380898</v>
      </c>
      <c r="DV107" s="8">
        <f t="shared" si="521"/>
        <v>0.87083333333333302</v>
      </c>
      <c r="DW107" s="8">
        <f t="shared" si="521"/>
        <v>0.97220238095238098</v>
      </c>
      <c r="DX107" s="8">
        <f t="shared" ref="DX107:DZ107" si="522">+DX97</f>
        <v>0.87440476190476202</v>
      </c>
      <c r="DY107" s="8">
        <f t="shared" si="522"/>
        <v>0.94940476190476197</v>
      </c>
      <c r="DZ107" s="8">
        <f t="shared" si="522"/>
        <v>0.72023809523809523</v>
      </c>
      <c r="EA107" s="8">
        <f t="shared" ref="EA107:EC107" si="523">+EA97</f>
        <v>0.79464285714285698</v>
      </c>
      <c r="EB107" s="8">
        <f t="shared" si="523"/>
        <v>0.75714285714285701</v>
      </c>
      <c r="EC107" s="8">
        <f t="shared" si="523"/>
        <v>0.95833333333333326</v>
      </c>
      <c r="ED107" s="8">
        <f t="shared" ref="ED107:EG107" si="524">+ED97</f>
        <v>0.82142857142857095</v>
      </c>
      <c r="EE107" s="8">
        <f t="shared" si="524"/>
        <v>0.93690476190476202</v>
      </c>
      <c r="EF107" s="8">
        <f t="shared" si="524"/>
        <v>0.84642857142857142</v>
      </c>
      <c r="EG107" s="8">
        <f t="shared" si="524"/>
        <v>0.78095238095238084</v>
      </c>
      <c r="EH107" s="8"/>
      <c r="EI107" s="8"/>
      <c r="EK107" s="49"/>
    </row>
    <row r="108" spans="1:141" ht="15.75" customHeight="1">
      <c r="A108" s="497"/>
      <c r="B108" s="54" t="s">
        <v>253</v>
      </c>
      <c r="C108" s="8"/>
      <c r="D108" s="8">
        <f>+D102/D105</f>
        <v>0</v>
      </c>
      <c r="E108" s="8">
        <f t="shared" ref="E108:P108" si="525">+E102/E105</f>
        <v>7.1428571428571425E-2</v>
      </c>
      <c r="F108" s="8">
        <f t="shared" si="525"/>
        <v>0</v>
      </c>
      <c r="G108" s="8">
        <f t="shared" si="525"/>
        <v>5.9523809523809521E-2</v>
      </c>
      <c r="H108" s="8">
        <f t="shared" si="525"/>
        <v>0</v>
      </c>
      <c r="I108" s="8">
        <f t="shared" si="525"/>
        <v>8.9285714285714288E-2</v>
      </c>
      <c r="J108" s="8">
        <f t="shared" si="525"/>
        <v>0</v>
      </c>
      <c r="K108" s="8">
        <f t="shared" si="525"/>
        <v>5.9523809523809521E-2</v>
      </c>
      <c r="L108" s="8">
        <f t="shared" si="525"/>
        <v>0</v>
      </c>
      <c r="M108" s="8">
        <f t="shared" si="525"/>
        <v>0</v>
      </c>
      <c r="N108" s="8">
        <f t="shared" si="525"/>
        <v>0</v>
      </c>
      <c r="O108" s="8">
        <f t="shared" si="525"/>
        <v>0</v>
      </c>
      <c r="P108" s="8">
        <f t="shared" si="525"/>
        <v>0</v>
      </c>
      <c r="Q108" s="8">
        <f t="shared" ref="Q108:AK108" si="526">+Q102/Q105</f>
        <v>4.7619047619047616E-2</v>
      </c>
      <c r="R108" s="8">
        <f t="shared" si="526"/>
        <v>0</v>
      </c>
      <c r="S108" s="8">
        <f t="shared" si="526"/>
        <v>7.1428571428571425E-2</v>
      </c>
      <c r="T108" s="8">
        <f t="shared" si="526"/>
        <v>8.0357142857142863E-2</v>
      </c>
      <c r="U108" s="8">
        <f t="shared" si="526"/>
        <v>0</v>
      </c>
      <c r="V108" s="8">
        <f t="shared" si="526"/>
        <v>0.10119047619047619</v>
      </c>
      <c r="W108" s="8">
        <f t="shared" si="526"/>
        <v>0</v>
      </c>
      <c r="X108" s="8">
        <f t="shared" si="526"/>
        <v>7.7380952380952384E-2</v>
      </c>
      <c r="Y108" s="8">
        <f t="shared" si="526"/>
        <v>0</v>
      </c>
      <c r="Z108" s="8">
        <f t="shared" si="526"/>
        <v>0.10119047619047619</v>
      </c>
      <c r="AA108" s="8">
        <f t="shared" si="526"/>
        <v>0.10119047619047619</v>
      </c>
      <c r="AB108" s="8">
        <f t="shared" si="526"/>
        <v>5.9523809523809521E-2</v>
      </c>
      <c r="AC108" s="8">
        <f t="shared" si="526"/>
        <v>0</v>
      </c>
      <c r="AD108" s="8">
        <f t="shared" si="526"/>
        <v>4.7619047619047616E-2</v>
      </c>
      <c r="AE108" s="8">
        <f t="shared" si="526"/>
        <v>0</v>
      </c>
      <c r="AF108" s="8">
        <f t="shared" si="526"/>
        <v>0</v>
      </c>
      <c r="AG108" s="8">
        <f t="shared" si="526"/>
        <v>0</v>
      </c>
      <c r="AH108" s="8">
        <f t="shared" si="526"/>
        <v>0.14285714285714285</v>
      </c>
      <c r="AI108" s="8">
        <f t="shared" si="526"/>
        <v>0</v>
      </c>
      <c r="AJ108" s="8">
        <f t="shared" si="526"/>
        <v>0</v>
      </c>
      <c r="AK108" s="8">
        <f t="shared" si="526"/>
        <v>5.9523809523809521E-2</v>
      </c>
      <c r="AL108" s="8">
        <f t="shared" ref="AL108:AQ108" si="527">+AL102/AL105</f>
        <v>0</v>
      </c>
      <c r="AM108" s="8">
        <f t="shared" si="527"/>
        <v>7.7380952380952384E-2</v>
      </c>
      <c r="AN108" s="8">
        <f t="shared" si="527"/>
        <v>0</v>
      </c>
      <c r="AO108" s="8">
        <f t="shared" si="527"/>
        <v>0</v>
      </c>
      <c r="AP108" s="8">
        <f t="shared" si="527"/>
        <v>6.5476190476190479E-2</v>
      </c>
      <c r="AQ108" s="8">
        <f t="shared" si="527"/>
        <v>0</v>
      </c>
      <c r="AR108" s="8">
        <f t="shared" ref="AR108:BT108" si="528">+AR102/AR105</f>
        <v>6.5476190476190479E-2</v>
      </c>
      <c r="AS108" s="8">
        <f t="shared" si="528"/>
        <v>0</v>
      </c>
      <c r="AT108" s="8">
        <f t="shared" si="528"/>
        <v>0</v>
      </c>
      <c r="AU108" s="8">
        <f t="shared" si="528"/>
        <v>0</v>
      </c>
      <c r="AV108" s="8">
        <f t="shared" si="528"/>
        <v>0</v>
      </c>
      <c r="AW108" s="8">
        <f t="shared" si="528"/>
        <v>0</v>
      </c>
      <c r="AX108" s="8">
        <f t="shared" si="528"/>
        <v>5.9523809523809521E-2</v>
      </c>
      <c r="AY108" s="8">
        <f t="shared" si="528"/>
        <v>0</v>
      </c>
      <c r="AZ108" s="8">
        <f t="shared" si="528"/>
        <v>0</v>
      </c>
      <c r="BA108" s="8">
        <f t="shared" si="528"/>
        <v>8.3333333333333329E-2</v>
      </c>
      <c r="BB108" s="8">
        <f t="shared" si="528"/>
        <v>5.9523809523809521E-2</v>
      </c>
      <c r="BC108" s="8">
        <f t="shared" si="528"/>
        <v>0</v>
      </c>
      <c r="BD108" s="8">
        <f t="shared" si="528"/>
        <v>4.7619047619047616E-2</v>
      </c>
      <c r="BE108" s="8">
        <f t="shared" si="528"/>
        <v>0</v>
      </c>
      <c r="BF108" s="8">
        <f t="shared" si="528"/>
        <v>4.7619047619047616E-2</v>
      </c>
      <c r="BG108" s="8">
        <f t="shared" si="528"/>
        <v>7.1428571428571425E-2</v>
      </c>
      <c r="BH108" s="8">
        <f t="shared" si="528"/>
        <v>0</v>
      </c>
      <c r="BI108" s="8">
        <f t="shared" si="528"/>
        <v>9.9702380952380959E-2</v>
      </c>
      <c r="BJ108" s="8">
        <f t="shared" si="528"/>
        <v>5.9523809523809521E-2</v>
      </c>
      <c r="BK108" s="8">
        <f t="shared" si="528"/>
        <v>0</v>
      </c>
      <c r="BL108" s="8">
        <f t="shared" si="528"/>
        <v>9.5238095238095233E-2</v>
      </c>
      <c r="BM108" s="8">
        <f t="shared" si="528"/>
        <v>0</v>
      </c>
      <c r="BN108" s="8">
        <f t="shared" si="528"/>
        <v>8.3333333333333329E-2</v>
      </c>
      <c r="BO108" s="8">
        <f t="shared" si="528"/>
        <v>7.678571428571429E-2</v>
      </c>
      <c r="BP108" s="8">
        <f t="shared" si="528"/>
        <v>0</v>
      </c>
      <c r="BQ108" s="8">
        <f t="shared" si="528"/>
        <v>4.8630952380952379E-2</v>
      </c>
      <c r="BR108" s="8">
        <f t="shared" si="528"/>
        <v>0</v>
      </c>
      <c r="BS108" s="8">
        <f t="shared" si="528"/>
        <v>7.1428571428571425E-2</v>
      </c>
      <c r="BT108" s="8">
        <f t="shared" si="528"/>
        <v>7.1428571428571425E-2</v>
      </c>
      <c r="BU108" s="8">
        <f t="shared" ref="BU108:CC108" si="529">+BU102/BU105</f>
        <v>7.1428571428571425E-2</v>
      </c>
      <c r="BV108" s="8">
        <f t="shared" si="529"/>
        <v>0</v>
      </c>
      <c r="BW108" s="8">
        <f t="shared" si="529"/>
        <v>0</v>
      </c>
      <c r="BX108" s="8">
        <f t="shared" si="529"/>
        <v>0.10119047619047619</v>
      </c>
      <c r="BY108" s="8">
        <f t="shared" si="529"/>
        <v>0</v>
      </c>
      <c r="BZ108" s="8">
        <f t="shared" si="529"/>
        <v>0</v>
      </c>
      <c r="CA108" s="8">
        <f t="shared" si="529"/>
        <v>8.3333333333333329E-2</v>
      </c>
      <c r="CB108" s="8">
        <f t="shared" si="529"/>
        <v>0</v>
      </c>
      <c r="CC108" s="8">
        <f t="shared" si="529"/>
        <v>7.1428571428571425E-2</v>
      </c>
      <c r="CD108" s="8">
        <f t="shared" ref="CD108:CF108" si="530">+CD102/CD105</f>
        <v>0</v>
      </c>
      <c r="CE108" s="8">
        <f t="shared" si="530"/>
        <v>0</v>
      </c>
      <c r="CF108" s="8">
        <f t="shared" si="530"/>
        <v>4.7619047619047616E-2</v>
      </c>
      <c r="CG108" s="8">
        <f t="shared" ref="CG108:CH108" si="531">+CG102/CG105</f>
        <v>7.1428571428571425E-2</v>
      </c>
      <c r="CH108" s="8">
        <f t="shared" si="531"/>
        <v>0</v>
      </c>
      <c r="CI108" s="8">
        <f t="shared" ref="CI108:CJ108" si="532">+CI102/CI105</f>
        <v>0</v>
      </c>
      <c r="CJ108" s="8">
        <f t="shared" si="532"/>
        <v>0</v>
      </c>
      <c r="CK108" s="8">
        <f t="shared" ref="CK108:CM108" si="533">+CK102/CK105</f>
        <v>7.7380952380952384E-2</v>
      </c>
      <c r="CL108" s="8">
        <f t="shared" si="533"/>
        <v>0</v>
      </c>
      <c r="CM108" s="8">
        <f t="shared" si="533"/>
        <v>8.9285714285714288E-2</v>
      </c>
      <c r="CN108" s="8">
        <f t="shared" ref="CN108:CP108" si="534">+CN102/CN105</f>
        <v>8.9285714285714288E-2</v>
      </c>
      <c r="CO108" s="8">
        <f t="shared" si="534"/>
        <v>7.1428571428571425E-2</v>
      </c>
      <c r="CP108" s="8">
        <f t="shared" si="534"/>
        <v>0</v>
      </c>
      <c r="CQ108" s="8">
        <f t="shared" ref="CQ108:CT108" si="535">+CQ102/CQ105</f>
        <v>0.10714285714285714</v>
      </c>
      <c r="CR108" s="8">
        <f t="shared" si="535"/>
        <v>0</v>
      </c>
      <c r="CS108" s="8">
        <f t="shared" si="535"/>
        <v>0</v>
      </c>
      <c r="CT108" s="8">
        <f t="shared" si="535"/>
        <v>7.1428571428571425E-2</v>
      </c>
      <c r="CU108" s="8">
        <f t="shared" ref="CU108:CW108" si="536">+CU102/CU105</f>
        <v>0</v>
      </c>
      <c r="CV108" s="8">
        <f t="shared" si="536"/>
        <v>0</v>
      </c>
      <c r="CW108" s="8">
        <f t="shared" si="536"/>
        <v>5.6547619047619048E-2</v>
      </c>
      <c r="CX108" s="8">
        <f t="shared" ref="CX108:CY108" si="537">+CX102/CX105</f>
        <v>5.9523809523809521E-2</v>
      </c>
      <c r="CY108" s="8">
        <f t="shared" si="537"/>
        <v>0</v>
      </c>
      <c r="CZ108" s="8">
        <f t="shared" ref="CZ108:DB108" si="538">+CZ102/CZ105</f>
        <v>0.14285714285714285</v>
      </c>
      <c r="DA108" s="8">
        <f t="shared" si="538"/>
        <v>0.14285714285714285</v>
      </c>
      <c r="DB108" s="8">
        <f t="shared" si="538"/>
        <v>0</v>
      </c>
      <c r="DC108" s="8">
        <f t="shared" ref="DC108:DE108" si="539">+DC102/DC105</f>
        <v>0</v>
      </c>
      <c r="DD108" s="8">
        <f t="shared" si="539"/>
        <v>0</v>
      </c>
      <c r="DE108" s="8">
        <f t="shared" si="539"/>
        <v>0</v>
      </c>
      <c r="DF108" s="8">
        <f t="shared" ref="DF108:DI108" si="540">+DF102/DF105</f>
        <v>0</v>
      </c>
      <c r="DG108" s="8">
        <f t="shared" si="540"/>
        <v>0.14285714285714285</v>
      </c>
      <c r="DH108" s="8">
        <f t="shared" si="540"/>
        <v>0</v>
      </c>
      <c r="DI108" s="8">
        <f t="shared" si="540"/>
        <v>6.5476190476190479E-2</v>
      </c>
      <c r="DJ108" s="8">
        <f t="shared" ref="DJ108:DL108" si="541">+DJ102/DJ105</f>
        <v>0.10714285714285714</v>
      </c>
      <c r="DK108" s="8">
        <f t="shared" si="541"/>
        <v>0</v>
      </c>
      <c r="DL108" s="8">
        <f t="shared" si="541"/>
        <v>0</v>
      </c>
      <c r="DM108" s="8">
        <f t="shared" ref="DM108:DQ108" si="542">+DM102/DM105</f>
        <v>7.1428571428571425E-2</v>
      </c>
      <c r="DN108" s="8">
        <f t="shared" si="542"/>
        <v>7.1428571428571425E-2</v>
      </c>
      <c r="DO108" s="8" t="e">
        <f t="shared" si="542"/>
        <v>#DIV/0!</v>
      </c>
      <c r="DP108" s="8" t="e">
        <f t="shared" si="542"/>
        <v>#DIV/0!</v>
      </c>
      <c r="DQ108" s="8">
        <f t="shared" si="542"/>
        <v>0</v>
      </c>
      <c r="DR108" s="8">
        <f t="shared" ref="DR108:DT108" si="543">+DR102/DR105</f>
        <v>8.3333333333333329E-2</v>
      </c>
      <c r="DS108" s="8">
        <f t="shared" si="543"/>
        <v>0</v>
      </c>
      <c r="DT108" s="8">
        <f t="shared" si="543"/>
        <v>6.5476190476190479E-2</v>
      </c>
      <c r="DU108" s="8">
        <f t="shared" ref="DU108:DW108" si="544">+DU102/DU105</f>
        <v>0.17857142857142858</v>
      </c>
      <c r="DV108" s="8">
        <f t="shared" si="544"/>
        <v>0</v>
      </c>
      <c r="DW108" s="8">
        <f t="shared" si="544"/>
        <v>0</v>
      </c>
      <c r="DX108" s="8">
        <f t="shared" ref="DX108:DZ108" si="545">+DX102/DX105</f>
        <v>7.7380952380952384E-2</v>
      </c>
      <c r="DY108" s="8">
        <f t="shared" si="545"/>
        <v>0</v>
      </c>
      <c r="DZ108" s="8">
        <f t="shared" si="545"/>
        <v>0.13095238095238096</v>
      </c>
      <c r="EA108" s="8">
        <f t="shared" ref="EA108:EC108" si="546">+EA102/EA105</f>
        <v>0</v>
      </c>
      <c r="EB108" s="8">
        <f t="shared" si="546"/>
        <v>0.14285714285714285</v>
      </c>
      <c r="EC108" s="8">
        <f t="shared" si="546"/>
        <v>0</v>
      </c>
      <c r="ED108" s="8">
        <f t="shared" ref="ED108:EG108" si="547">+ED102/ED105</f>
        <v>8.9285714285714288E-2</v>
      </c>
      <c r="EE108" s="8">
        <f t="shared" si="547"/>
        <v>0</v>
      </c>
      <c r="EF108" s="8">
        <f t="shared" si="547"/>
        <v>0</v>
      </c>
      <c r="EG108" s="8">
        <f t="shared" si="547"/>
        <v>7.1428571428571425E-2</v>
      </c>
      <c r="EH108" s="8"/>
      <c r="EI108" s="8"/>
      <c r="EK108" s="49"/>
    </row>
    <row r="109" spans="1:141" ht="15.75" customHeight="1">
      <c r="A109" s="497"/>
      <c r="B109" s="54" t="s">
        <v>254</v>
      </c>
      <c r="C109" s="8"/>
      <c r="D109" s="8">
        <f>+D103/D105</f>
        <v>0</v>
      </c>
      <c r="E109" s="8">
        <f t="shared" ref="E109:P109" si="548">+E103/E105</f>
        <v>2.976190476190476E-2</v>
      </c>
      <c r="F109" s="8">
        <f t="shared" si="548"/>
        <v>0</v>
      </c>
      <c r="G109" s="8">
        <f t="shared" si="548"/>
        <v>5.9523809523809521E-3</v>
      </c>
      <c r="H109" s="8">
        <f t="shared" si="548"/>
        <v>0</v>
      </c>
      <c r="I109" s="8">
        <f t="shared" si="548"/>
        <v>0</v>
      </c>
      <c r="J109" s="8">
        <f t="shared" si="548"/>
        <v>0</v>
      </c>
      <c r="K109" s="8">
        <f t="shared" si="548"/>
        <v>0</v>
      </c>
      <c r="L109" s="8">
        <f t="shared" si="548"/>
        <v>1.2380952380952381E-2</v>
      </c>
      <c r="M109" s="8">
        <f t="shared" si="548"/>
        <v>0</v>
      </c>
      <c r="N109" s="8">
        <f t="shared" si="548"/>
        <v>0</v>
      </c>
      <c r="O109" s="8">
        <f t="shared" si="548"/>
        <v>0</v>
      </c>
      <c r="P109" s="8">
        <f t="shared" si="548"/>
        <v>5.9523809523809521E-2</v>
      </c>
      <c r="Q109" s="8">
        <f t="shared" ref="Q109:AK109" si="549">+Q103/Q105</f>
        <v>0</v>
      </c>
      <c r="R109" s="8">
        <f t="shared" si="549"/>
        <v>2.976190476190476E-3</v>
      </c>
      <c r="S109" s="8">
        <f t="shared" si="549"/>
        <v>2.3809523809523808E-2</v>
      </c>
      <c r="T109" s="8">
        <f t="shared" si="549"/>
        <v>0</v>
      </c>
      <c r="U109" s="8">
        <f t="shared" si="549"/>
        <v>0</v>
      </c>
      <c r="V109" s="8">
        <f t="shared" si="549"/>
        <v>4.7619047619047619E-4</v>
      </c>
      <c r="W109" s="8">
        <f t="shared" si="549"/>
        <v>0</v>
      </c>
      <c r="X109" s="8">
        <f t="shared" si="549"/>
        <v>0</v>
      </c>
      <c r="Y109" s="8">
        <f t="shared" si="549"/>
        <v>0</v>
      </c>
      <c r="Z109" s="8">
        <f t="shared" si="549"/>
        <v>5.9523809523809521E-3</v>
      </c>
      <c r="AA109" s="8">
        <f t="shared" si="549"/>
        <v>0</v>
      </c>
      <c r="AB109" s="8">
        <f t="shared" si="549"/>
        <v>2.3809523809523808E-2</v>
      </c>
      <c r="AC109" s="8">
        <f t="shared" si="549"/>
        <v>3.8690476190476192E-2</v>
      </c>
      <c r="AD109" s="8">
        <f t="shared" si="549"/>
        <v>0</v>
      </c>
      <c r="AE109" s="8">
        <f t="shared" si="549"/>
        <v>0</v>
      </c>
      <c r="AF109" s="8">
        <f t="shared" si="549"/>
        <v>0</v>
      </c>
      <c r="AG109" s="8">
        <f t="shared" si="549"/>
        <v>0</v>
      </c>
      <c r="AH109" s="8">
        <f t="shared" si="549"/>
        <v>0.44047619047619047</v>
      </c>
      <c r="AI109" s="8">
        <f t="shared" si="549"/>
        <v>0</v>
      </c>
      <c r="AJ109" s="8">
        <f t="shared" si="549"/>
        <v>0</v>
      </c>
      <c r="AK109" s="8">
        <f t="shared" si="549"/>
        <v>0</v>
      </c>
      <c r="AL109" s="8">
        <f t="shared" ref="AL109:AQ109" si="550">+AL103/AL105</f>
        <v>0</v>
      </c>
      <c r="AM109" s="8">
        <f t="shared" si="550"/>
        <v>0</v>
      </c>
      <c r="AN109" s="8">
        <f t="shared" si="550"/>
        <v>0</v>
      </c>
      <c r="AO109" s="8">
        <f t="shared" si="550"/>
        <v>0</v>
      </c>
      <c r="AP109" s="8">
        <f t="shared" si="550"/>
        <v>0</v>
      </c>
      <c r="AQ109" s="8">
        <f t="shared" si="550"/>
        <v>0</v>
      </c>
      <c r="AR109" s="8">
        <f t="shared" ref="AR109:BT109" si="551">+AR103/AR105</f>
        <v>0</v>
      </c>
      <c r="AS109" s="8">
        <f t="shared" si="551"/>
        <v>0.42857142857142855</v>
      </c>
      <c r="AT109" s="8">
        <f t="shared" si="551"/>
        <v>0</v>
      </c>
      <c r="AU109" s="8">
        <f t="shared" si="551"/>
        <v>0</v>
      </c>
      <c r="AV109" s="8">
        <f t="shared" si="551"/>
        <v>0</v>
      </c>
      <c r="AW109" s="8">
        <f t="shared" si="551"/>
        <v>0</v>
      </c>
      <c r="AX109" s="8">
        <f t="shared" si="551"/>
        <v>0</v>
      </c>
      <c r="AY109" s="8">
        <f t="shared" si="551"/>
        <v>0</v>
      </c>
      <c r="AZ109" s="8">
        <f t="shared" si="551"/>
        <v>0</v>
      </c>
      <c r="BA109" s="8">
        <f t="shared" si="551"/>
        <v>0</v>
      </c>
      <c r="BB109" s="8">
        <f t="shared" si="551"/>
        <v>0</v>
      </c>
      <c r="BC109" s="8">
        <f t="shared" si="551"/>
        <v>0</v>
      </c>
      <c r="BD109" s="8">
        <f t="shared" si="551"/>
        <v>0</v>
      </c>
      <c r="BE109" s="8">
        <f t="shared" si="551"/>
        <v>0</v>
      </c>
      <c r="BF109" s="8">
        <f t="shared" si="551"/>
        <v>0</v>
      </c>
      <c r="BG109" s="8">
        <f t="shared" si="551"/>
        <v>0</v>
      </c>
      <c r="BH109" s="8">
        <f t="shared" si="551"/>
        <v>7.1428571428571425E-2</v>
      </c>
      <c r="BI109" s="8">
        <f t="shared" si="551"/>
        <v>0</v>
      </c>
      <c r="BJ109" s="8">
        <f t="shared" si="551"/>
        <v>1.7857142857142856E-2</v>
      </c>
      <c r="BK109" s="8">
        <f t="shared" si="551"/>
        <v>1.1904761904761904E-2</v>
      </c>
      <c r="BL109" s="8">
        <f t="shared" si="551"/>
        <v>0</v>
      </c>
      <c r="BM109" s="8">
        <f t="shared" si="551"/>
        <v>0</v>
      </c>
      <c r="BN109" s="8">
        <f t="shared" si="551"/>
        <v>0</v>
      </c>
      <c r="BO109" s="8">
        <f t="shared" si="551"/>
        <v>0</v>
      </c>
      <c r="BP109" s="8">
        <f t="shared" si="551"/>
        <v>0</v>
      </c>
      <c r="BQ109" s="8">
        <f t="shared" si="551"/>
        <v>0</v>
      </c>
      <c r="BR109" s="8">
        <f t="shared" si="551"/>
        <v>0</v>
      </c>
      <c r="BS109" s="8">
        <f t="shared" si="551"/>
        <v>1.7857142857142856E-2</v>
      </c>
      <c r="BT109" s="8">
        <f t="shared" si="551"/>
        <v>1.7857142857142856E-2</v>
      </c>
      <c r="BU109" s="8">
        <f t="shared" ref="BU109:CC109" si="552">+BU103/BU105</f>
        <v>0.11904761904761904</v>
      </c>
      <c r="BV109" s="8">
        <f t="shared" si="552"/>
        <v>0</v>
      </c>
      <c r="BW109" s="8">
        <f t="shared" si="552"/>
        <v>2.976190476190476E-3</v>
      </c>
      <c r="BX109" s="8">
        <f t="shared" si="552"/>
        <v>8.3333333333333329E-2</v>
      </c>
      <c r="BY109" s="8">
        <f t="shared" si="552"/>
        <v>0</v>
      </c>
      <c r="BZ109" s="8">
        <f t="shared" si="552"/>
        <v>0</v>
      </c>
      <c r="CA109" s="8">
        <f t="shared" si="552"/>
        <v>6.9444444444444441E-3</v>
      </c>
      <c r="CB109" s="8">
        <f t="shared" si="552"/>
        <v>0</v>
      </c>
      <c r="CC109" s="8">
        <f t="shared" si="552"/>
        <v>2.0833333333333332E-2</v>
      </c>
      <c r="CD109" s="8">
        <f t="shared" ref="CD109:CF109" si="553">+CD103/CD105</f>
        <v>0</v>
      </c>
      <c r="CE109" s="8">
        <f t="shared" si="553"/>
        <v>0</v>
      </c>
      <c r="CF109" s="8">
        <f t="shared" si="553"/>
        <v>0</v>
      </c>
      <c r="CG109" s="8">
        <f t="shared" ref="CG109:CH109" si="554">+CG103/CG105</f>
        <v>0</v>
      </c>
      <c r="CH109" s="8">
        <f t="shared" si="554"/>
        <v>0</v>
      </c>
      <c r="CI109" s="8">
        <f t="shared" ref="CI109:CJ109" si="555">+CI103/CI105</f>
        <v>0</v>
      </c>
      <c r="CJ109" s="8">
        <f t="shared" si="555"/>
        <v>0</v>
      </c>
      <c r="CK109" s="8">
        <f t="shared" ref="CK109:CM109" si="556">+CK103/CK105</f>
        <v>0</v>
      </c>
      <c r="CL109" s="8">
        <f t="shared" si="556"/>
        <v>0</v>
      </c>
      <c r="CM109" s="8">
        <f t="shared" si="556"/>
        <v>0</v>
      </c>
      <c r="CN109" s="8">
        <f t="shared" ref="CN109:CP109" si="557">+CN103/CN105</f>
        <v>0</v>
      </c>
      <c r="CO109" s="8">
        <f t="shared" si="557"/>
        <v>0</v>
      </c>
      <c r="CP109" s="8">
        <f t="shared" si="557"/>
        <v>0</v>
      </c>
      <c r="CQ109" s="8">
        <f t="shared" ref="CQ109:CT109" si="558">+CQ103/CQ105</f>
        <v>5.9523809523809521E-3</v>
      </c>
      <c r="CR109" s="8">
        <f t="shared" si="558"/>
        <v>0</v>
      </c>
      <c r="CS109" s="8">
        <f t="shared" si="558"/>
        <v>0</v>
      </c>
      <c r="CT109" s="8">
        <f t="shared" si="558"/>
        <v>2.976190476190476E-2</v>
      </c>
      <c r="CU109" s="8">
        <f t="shared" ref="CU109:CW109" si="559">+CU103/CU105</f>
        <v>0</v>
      </c>
      <c r="CV109" s="8">
        <f t="shared" si="559"/>
        <v>0</v>
      </c>
      <c r="CW109" s="8">
        <f t="shared" si="559"/>
        <v>0</v>
      </c>
      <c r="CX109" s="8">
        <f t="shared" ref="CX109:CY109" si="560">+CX103/CX105</f>
        <v>0</v>
      </c>
      <c r="CY109" s="8">
        <f t="shared" si="560"/>
        <v>0</v>
      </c>
      <c r="CZ109" s="8">
        <f t="shared" ref="CZ109:DB109" si="561">+CZ103/CZ105</f>
        <v>0.10714285714285714</v>
      </c>
      <c r="DA109" s="8">
        <f t="shared" si="561"/>
        <v>0.10714285714285714</v>
      </c>
      <c r="DB109" s="8">
        <f t="shared" si="561"/>
        <v>0</v>
      </c>
      <c r="DC109" s="8">
        <f t="shared" ref="DC109:DE109" si="562">+DC103/DC105</f>
        <v>0</v>
      </c>
      <c r="DD109" s="8">
        <f t="shared" si="562"/>
        <v>0</v>
      </c>
      <c r="DE109" s="8">
        <f t="shared" si="562"/>
        <v>0</v>
      </c>
      <c r="DF109" s="8">
        <f t="shared" ref="DF109:DI109" si="563">+DF103/DF105</f>
        <v>5.9523809523809521E-3</v>
      </c>
      <c r="DG109" s="8">
        <f t="shared" si="563"/>
        <v>0.14285714285714285</v>
      </c>
      <c r="DH109" s="8">
        <f t="shared" si="563"/>
        <v>0</v>
      </c>
      <c r="DI109" s="8">
        <f t="shared" si="563"/>
        <v>2.976190476190476E-2</v>
      </c>
      <c r="DJ109" s="8">
        <f t="shared" ref="DJ109:DL109" si="564">+DJ103/DJ105</f>
        <v>0</v>
      </c>
      <c r="DK109" s="8">
        <f t="shared" si="564"/>
        <v>0</v>
      </c>
      <c r="DL109" s="8">
        <f t="shared" si="564"/>
        <v>0</v>
      </c>
      <c r="DM109" s="8">
        <f t="shared" ref="DM109:DQ109" si="565">+DM103/DM105</f>
        <v>0</v>
      </c>
      <c r="DN109" s="8">
        <f t="shared" si="565"/>
        <v>7.1428571428571425E-2</v>
      </c>
      <c r="DO109" s="8" t="e">
        <f t="shared" si="565"/>
        <v>#DIV/0!</v>
      </c>
      <c r="DP109" s="8" t="e">
        <f t="shared" si="565"/>
        <v>#DIV/0!</v>
      </c>
      <c r="DQ109" s="8">
        <f t="shared" si="565"/>
        <v>0</v>
      </c>
      <c r="DR109" s="8">
        <f t="shared" ref="DR109:DT109" si="566">+DR103/DR105</f>
        <v>0</v>
      </c>
      <c r="DS109" s="8">
        <f t="shared" si="566"/>
        <v>0</v>
      </c>
      <c r="DT109" s="8">
        <f t="shared" si="566"/>
        <v>1.7857142857142856E-2</v>
      </c>
      <c r="DU109" s="8">
        <f t="shared" ref="DU109:DW109" si="567">+DU103/DU105</f>
        <v>0</v>
      </c>
      <c r="DV109" s="8">
        <f t="shared" si="567"/>
        <v>0</v>
      </c>
      <c r="DW109" s="8">
        <f t="shared" si="567"/>
        <v>0</v>
      </c>
      <c r="DX109" s="8">
        <f t="shared" ref="DX109:DZ109" si="568">+DX103/DX105</f>
        <v>0</v>
      </c>
      <c r="DY109" s="8">
        <f t="shared" si="568"/>
        <v>0</v>
      </c>
      <c r="DZ109" s="8">
        <f t="shared" si="568"/>
        <v>0.10714285714285714</v>
      </c>
      <c r="EA109" s="8">
        <f t="shared" ref="EA109:EC109" si="569">+EA103/EA105</f>
        <v>0</v>
      </c>
      <c r="EB109" s="8">
        <f t="shared" si="569"/>
        <v>1.488095238095238E-2</v>
      </c>
      <c r="EC109" s="8">
        <f t="shared" si="569"/>
        <v>0</v>
      </c>
      <c r="ED109" s="8">
        <f t="shared" ref="ED109:EG109" si="570">+ED103/ED105</f>
        <v>0</v>
      </c>
      <c r="EE109" s="8">
        <f t="shared" si="570"/>
        <v>0</v>
      </c>
      <c r="EF109" s="8">
        <f t="shared" si="570"/>
        <v>0</v>
      </c>
      <c r="EG109" s="8">
        <f t="shared" si="570"/>
        <v>0</v>
      </c>
      <c r="EH109" s="8"/>
      <c r="EI109" s="8"/>
    </row>
    <row r="110" spans="1:141" ht="15.75" customHeight="1">
      <c r="A110" s="497"/>
      <c r="B110" s="54" t="s">
        <v>255</v>
      </c>
      <c r="C110" s="8"/>
      <c r="D110" s="8">
        <f>+D104/D105</f>
        <v>7.7380952380952384E-2</v>
      </c>
      <c r="E110" s="8">
        <f t="shared" ref="E110:P110" si="571">+E104/E105</f>
        <v>1.0416666666666666E-2</v>
      </c>
      <c r="F110" s="8">
        <f t="shared" si="571"/>
        <v>1.488095238095238E-2</v>
      </c>
      <c r="G110" s="8">
        <f t="shared" si="571"/>
        <v>4.9404761904761904E-3</v>
      </c>
      <c r="H110" s="8">
        <f t="shared" si="571"/>
        <v>4.4642857142857144E-2</v>
      </c>
      <c r="I110" s="8">
        <f t="shared" si="571"/>
        <v>0</v>
      </c>
      <c r="J110" s="8">
        <f t="shared" si="571"/>
        <v>0.14833333333333334</v>
      </c>
      <c r="K110" s="8">
        <f t="shared" si="571"/>
        <v>1.7857142857142856E-2</v>
      </c>
      <c r="L110" s="8">
        <f t="shared" si="571"/>
        <v>0.1875</v>
      </c>
      <c r="M110" s="8">
        <f t="shared" si="571"/>
        <v>1</v>
      </c>
      <c r="N110" s="8">
        <f t="shared" si="571"/>
        <v>0.8566666666666668</v>
      </c>
      <c r="O110" s="8">
        <f t="shared" si="571"/>
        <v>0.15773809523809523</v>
      </c>
      <c r="P110" s="8">
        <f t="shared" si="571"/>
        <v>5.9523809523809521E-3</v>
      </c>
      <c r="Q110" s="8">
        <f t="shared" ref="Q110:AK110" si="572">+Q104/Q105</f>
        <v>0.11904761904761904</v>
      </c>
      <c r="R110" s="8">
        <f t="shared" si="572"/>
        <v>5.3571428571428568E-2</v>
      </c>
      <c r="S110" s="8">
        <f t="shared" si="572"/>
        <v>0.19940476190476192</v>
      </c>
      <c r="T110" s="8">
        <f t="shared" si="572"/>
        <v>8.1845238095238096E-2</v>
      </c>
      <c r="U110" s="8">
        <f t="shared" si="572"/>
        <v>0</v>
      </c>
      <c r="V110" s="8">
        <f t="shared" si="572"/>
        <v>2.976190476190476E-2</v>
      </c>
      <c r="W110" s="8">
        <f t="shared" si="572"/>
        <v>2.7976190476190477E-2</v>
      </c>
      <c r="X110" s="8">
        <f t="shared" si="572"/>
        <v>2.6785714285714284E-2</v>
      </c>
      <c r="Y110" s="8">
        <f t="shared" si="572"/>
        <v>3.0238095238095238E-2</v>
      </c>
      <c r="Z110" s="8">
        <f t="shared" si="572"/>
        <v>0</v>
      </c>
      <c r="AA110" s="8">
        <f t="shared" si="572"/>
        <v>0.11261904761904763</v>
      </c>
      <c r="AB110" s="8">
        <f t="shared" si="572"/>
        <v>0.11458333333333333</v>
      </c>
      <c r="AC110" s="8">
        <f t="shared" si="572"/>
        <v>0.13988095238095238</v>
      </c>
      <c r="AD110" s="8">
        <f t="shared" si="572"/>
        <v>2.3809523809523808E-2</v>
      </c>
      <c r="AE110" s="8">
        <f t="shared" si="572"/>
        <v>2.976190476190476E-2</v>
      </c>
      <c r="AF110" s="8">
        <f t="shared" si="572"/>
        <v>2.976190476190476E-2</v>
      </c>
      <c r="AG110" s="8">
        <f t="shared" si="572"/>
        <v>3.273809523809524E-2</v>
      </c>
      <c r="AH110" s="8">
        <f t="shared" si="572"/>
        <v>0</v>
      </c>
      <c r="AI110" s="8">
        <f t="shared" si="572"/>
        <v>1</v>
      </c>
      <c r="AJ110" s="8">
        <f t="shared" si="572"/>
        <v>0.52976190476190477</v>
      </c>
      <c r="AK110" s="8">
        <f t="shared" si="572"/>
        <v>0</v>
      </c>
      <c r="AL110" s="8">
        <f t="shared" ref="AL110:AQ110" si="573">+AL104/AL105</f>
        <v>1.488095238095238E-2</v>
      </c>
      <c r="AM110" s="8">
        <f t="shared" si="573"/>
        <v>1.9642857142857144E-3</v>
      </c>
      <c r="AN110" s="8">
        <f t="shared" si="573"/>
        <v>2.976190476190476E-2</v>
      </c>
      <c r="AO110" s="8">
        <f t="shared" si="573"/>
        <v>5.9523809523809521E-3</v>
      </c>
      <c r="AP110" s="8">
        <f t="shared" si="573"/>
        <v>0</v>
      </c>
      <c r="AQ110" s="8">
        <f t="shared" si="573"/>
        <v>5.3571428571428568E-2</v>
      </c>
      <c r="AR110" s="8">
        <f t="shared" ref="AR110:BT110" si="574">+AR104/AR105</f>
        <v>0.42458333333333331</v>
      </c>
      <c r="AS110" s="8">
        <f t="shared" si="574"/>
        <v>0.5714285714285714</v>
      </c>
      <c r="AT110" s="8">
        <f t="shared" si="574"/>
        <v>1</v>
      </c>
      <c r="AU110" s="8">
        <f t="shared" si="574"/>
        <v>1.1904761904761904E-2</v>
      </c>
      <c r="AV110" s="8">
        <f t="shared" si="574"/>
        <v>5.4583333333333331E-2</v>
      </c>
      <c r="AW110" s="8">
        <f t="shared" si="574"/>
        <v>0</v>
      </c>
      <c r="AX110" s="8">
        <f t="shared" si="574"/>
        <v>2.976190476190476E-3</v>
      </c>
      <c r="AY110" s="8">
        <f t="shared" si="574"/>
        <v>6.8452380952380959E-2</v>
      </c>
      <c r="AZ110" s="8">
        <f t="shared" si="574"/>
        <v>2.976190476190476E-2</v>
      </c>
      <c r="BA110" s="8">
        <f t="shared" si="574"/>
        <v>9.5238095238095233E-2</v>
      </c>
      <c r="BB110" s="8">
        <f t="shared" si="574"/>
        <v>2.2321428571428572E-2</v>
      </c>
      <c r="BC110" s="8">
        <f t="shared" si="574"/>
        <v>0.59077380952380953</v>
      </c>
      <c r="BD110" s="8">
        <f t="shared" si="574"/>
        <v>6.5476190476190479E-2</v>
      </c>
      <c r="BE110" s="8">
        <f t="shared" si="574"/>
        <v>2.976190476190476E-2</v>
      </c>
      <c r="BF110" s="8">
        <f t="shared" si="574"/>
        <v>1.488095238095238E-2</v>
      </c>
      <c r="BG110" s="8">
        <f t="shared" si="574"/>
        <v>1.636904761904762E-2</v>
      </c>
      <c r="BH110" s="8">
        <f t="shared" si="574"/>
        <v>0</v>
      </c>
      <c r="BI110" s="8">
        <f t="shared" si="574"/>
        <v>0</v>
      </c>
      <c r="BJ110" s="8">
        <f t="shared" si="574"/>
        <v>5.9523809523809521E-3</v>
      </c>
      <c r="BK110" s="8">
        <f t="shared" si="574"/>
        <v>3.4226190476190479E-2</v>
      </c>
      <c r="BL110" s="8">
        <f t="shared" si="574"/>
        <v>0</v>
      </c>
      <c r="BM110" s="8">
        <f t="shared" si="574"/>
        <v>8.3333333333333332E-3</v>
      </c>
      <c r="BN110" s="8">
        <f t="shared" si="574"/>
        <v>0</v>
      </c>
      <c r="BO110" s="8">
        <f t="shared" si="574"/>
        <v>8.2738095238095236E-2</v>
      </c>
      <c r="BP110" s="8">
        <f t="shared" si="574"/>
        <v>2.976190476190476E-3</v>
      </c>
      <c r="BQ110" s="8">
        <f t="shared" si="574"/>
        <v>0</v>
      </c>
      <c r="BR110" s="8">
        <f t="shared" si="574"/>
        <v>5.9523809523809521E-3</v>
      </c>
      <c r="BS110" s="8">
        <f t="shared" si="574"/>
        <v>0</v>
      </c>
      <c r="BT110" s="8">
        <f t="shared" si="574"/>
        <v>0</v>
      </c>
      <c r="BU110" s="8">
        <f t="shared" ref="BU110:CC110" si="575">+BU104/BU105</f>
        <v>2.0238095238095239E-2</v>
      </c>
      <c r="BV110" s="8">
        <f t="shared" si="575"/>
        <v>8.9285714285714281E-3</v>
      </c>
      <c r="BW110" s="8">
        <f t="shared" si="575"/>
        <v>0</v>
      </c>
      <c r="BX110" s="8">
        <f t="shared" si="575"/>
        <v>2.0833333333333332E-2</v>
      </c>
      <c r="BY110" s="8">
        <f t="shared" si="575"/>
        <v>8.3333333333333329E-2</v>
      </c>
      <c r="BZ110" s="8">
        <f t="shared" si="575"/>
        <v>2.976190476190476E-2</v>
      </c>
      <c r="CA110" s="8">
        <f t="shared" si="575"/>
        <v>6.25E-2</v>
      </c>
      <c r="CB110" s="8">
        <f t="shared" si="575"/>
        <v>5.0595238095238096E-2</v>
      </c>
      <c r="CC110" s="8">
        <f t="shared" si="575"/>
        <v>1.7857142857142856E-2</v>
      </c>
      <c r="CD110" s="8">
        <f t="shared" ref="CD110:CF110" si="576">+CD104/CD105</f>
        <v>1.488095238095238E-2</v>
      </c>
      <c r="CE110" s="8">
        <f t="shared" si="576"/>
        <v>9.8214285714285712E-2</v>
      </c>
      <c r="CF110" s="8">
        <f t="shared" si="576"/>
        <v>3.9880952380952385E-3</v>
      </c>
      <c r="CG110" s="8">
        <f t="shared" ref="CG110:CH110" si="577">+CG104/CG105</f>
        <v>0</v>
      </c>
      <c r="CH110" s="8">
        <f t="shared" si="577"/>
        <v>0.48809523809523808</v>
      </c>
      <c r="CI110" s="8">
        <f t="shared" ref="CI110:CJ110" si="578">+CI104/CI105</f>
        <v>4.7619047619047616E-2</v>
      </c>
      <c r="CJ110" s="8">
        <f t="shared" si="578"/>
        <v>0</v>
      </c>
      <c r="CK110" s="8">
        <f t="shared" ref="CK110:CM110" si="579">+CK104/CK105</f>
        <v>2.976190476190476E-2</v>
      </c>
      <c r="CL110" s="8">
        <f t="shared" si="579"/>
        <v>2.3809523809523808E-2</v>
      </c>
      <c r="CM110" s="8">
        <f t="shared" si="579"/>
        <v>5.9523809523809521E-3</v>
      </c>
      <c r="CN110" s="8">
        <f t="shared" ref="CN110:CP110" si="580">+CN104/CN105</f>
        <v>5.3571428571428568E-2</v>
      </c>
      <c r="CO110" s="8">
        <f t="shared" si="580"/>
        <v>2.3809523809523808E-2</v>
      </c>
      <c r="CP110" s="8">
        <f t="shared" si="580"/>
        <v>8.9285714285714281E-3</v>
      </c>
      <c r="CQ110" s="8">
        <f t="shared" ref="CQ110:CT110" si="581">+CQ104/CQ105</f>
        <v>2.976190476190476E-3</v>
      </c>
      <c r="CR110" s="8">
        <f t="shared" si="581"/>
        <v>4.0654761904761902E-2</v>
      </c>
      <c r="CS110" s="8">
        <f t="shared" si="581"/>
        <v>6.5476190476190479E-2</v>
      </c>
      <c r="CT110" s="8">
        <f t="shared" si="581"/>
        <v>2.976190476190476E-3</v>
      </c>
      <c r="CU110" s="8">
        <f t="shared" ref="CU110:CW110" si="582">+CU104/CU105</f>
        <v>0.2857142857142857</v>
      </c>
      <c r="CV110" s="8">
        <f t="shared" si="582"/>
        <v>2.3809523809523808E-2</v>
      </c>
      <c r="CW110" s="8">
        <f t="shared" si="582"/>
        <v>7.9166666666666673E-3</v>
      </c>
      <c r="CX110" s="8">
        <f t="shared" ref="CX110:CY110" si="583">+CX104/CX105</f>
        <v>1.7857142857142856E-2</v>
      </c>
      <c r="CY110" s="8">
        <f t="shared" si="583"/>
        <v>2.0833333333333332E-2</v>
      </c>
      <c r="CZ110" s="8">
        <f t="shared" ref="CZ110:DB110" si="584">+CZ104/CZ105</f>
        <v>6.5476190476190479E-2</v>
      </c>
      <c r="DA110" s="8">
        <f t="shared" si="584"/>
        <v>6.5476190476190479E-2</v>
      </c>
      <c r="DB110" s="8">
        <f t="shared" si="584"/>
        <v>5.9523809523809521E-3</v>
      </c>
      <c r="DC110" s="8">
        <f t="shared" ref="DC110:DE110" si="585">+DC104/DC105</f>
        <v>2.5000000000000001E-2</v>
      </c>
      <c r="DD110" s="8">
        <f t="shared" si="585"/>
        <v>0.79166666666666663</v>
      </c>
      <c r="DE110" s="8">
        <f t="shared" si="585"/>
        <v>0.28273809523809523</v>
      </c>
      <c r="DF110" s="8">
        <f t="shared" ref="DF110:DI110" si="586">+DF104/DF105</f>
        <v>0</v>
      </c>
      <c r="DG110" s="8">
        <f t="shared" si="586"/>
        <v>0</v>
      </c>
      <c r="DH110" s="8">
        <f t="shared" si="586"/>
        <v>0</v>
      </c>
      <c r="DI110" s="8">
        <f t="shared" si="586"/>
        <v>2.976190476190476E-3</v>
      </c>
      <c r="DJ110" s="8">
        <f t="shared" ref="DJ110:DL110" si="587">+DJ104/DJ105</f>
        <v>0</v>
      </c>
      <c r="DK110" s="8">
        <f t="shared" si="587"/>
        <v>0.2369047619047619</v>
      </c>
      <c r="DL110" s="8">
        <f t="shared" si="587"/>
        <v>1.8869047619047619E-2</v>
      </c>
      <c r="DM110" s="8">
        <f t="shared" ref="DM110:DQ110" si="588">+DM104/DM105</f>
        <v>0.14880952380952381</v>
      </c>
      <c r="DN110" s="8">
        <f t="shared" si="588"/>
        <v>5.3571428571428568E-2</v>
      </c>
      <c r="DO110" s="8" t="e">
        <f t="shared" si="588"/>
        <v>#DIV/0!</v>
      </c>
      <c r="DP110" s="8" t="e">
        <f t="shared" si="588"/>
        <v>#DIV/0!</v>
      </c>
      <c r="DQ110" s="8">
        <f t="shared" si="588"/>
        <v>0</v>
      </c>
      <c r="DR110" s="8">
        <f t="shared" ref="DR110:DT110" si="589">+DR104/DR105</f>
        <v>4.1666666666666664E-2</v>
      </c>
      <c r="DS110" s="8">
        <f t="shared" si="589"/>
        <v>6.0535714285714283E-2</v>
      </c>
      <c r="DT110" s="8">
        <f t="shared" si="589"/>
        <v>0</v>
      </c>
      <c r="DU110" s="8">
        <f t="shared" ref="DU110:DW110" si="590">+DU104/DU105</f>
        <v>1.1904761904761904E-2</v>
      </c>
      <c r="DV110" s="8">
        <f t="shared" si="590"/>
        <v>0.12916666666666665</v>
      </c>
      <c r="DW110" s="8">
        <f t="shared" si="590"/>
        <v>2.7797619047619047E-2</v>
      </c>
      <c r="DX110" s="8">
        <f t="shared" ref="DX110:DZ110" si="591">+DX104/DX105</f>
        <v>4.821428571428571E-2</v>
      </c>
      <c r="DY110" s="8">
        <f t="shared" si="591"/>
        <v>5.0595238095238096E-2</v>
      </c>
      <c r="DZ110" s="8">
        <f t="shared" si="591"/>
        <v>4.1666666666666664E-2</v>
      </c>
      <c r="EA110" s="8">
        <f t="shared" ref="EA110:EC110" si="592">+EA104/EA105</f>
        <v>0.20535714285714285</v>
      </c>
      <c r="EB110" s="8">
        <f t="shared" si="592"/>
        <v>8.5119047619047622E-2</v>
      </c>
      <c r="EC110" s="8">
        <f t="shared" si="592"/>
        <v>4.1666666666666664E-2</v>
      </c>
      <c r="ED110" s="8">
        <f t="shared" ref="ED110:EG110" si="593">+ED104/ED105</f>
        <v>8.9285714285714288E-2</v>
      </c>
      <c r="EE110" s="8">
        <f t="shared" si="593"/>
        <v>6.3095238095238093E-2</v>
      </c>
      <c r="EF110" s="8">
        <f t="shared" si="593"/>
        <v>0.15357142857142858</v>
      </c>
      <c r="EG110" s="8">
        <f t="shared" si="593"/>
        <v>0.14761904761904762</v>
      </c>
      <c r="EH110" s="8"/>
      <c r="EI110" s="8"/>
    </row>
    <row r="111" spans="1:141" ht="15.75" customHeight="1">
      <c r="A111" s="498"/>
      <c r="B111" s="54" t="s">
        <v>60</v>
      </c>
      <c r="C111" s="9"/>
      <c r="D111" s="9">
        <f t="shared" ref="D111:AK111" si="594">SUM(D107:D110)</f>
        <v>1.0000000000000004</v>
      </c>
      <c r="E111" s="9">
        <f t="shared" si="594"/>
        <v>0.99999999999999989</v>
      </c>
      <c r="F111" s="9">
        <f t="shared" si="594"/>
        <v>0.99999999999999978</v>
      </c>
      <c r="G111" s="9">
        <f t="shared" si="594"/>
        <v>0.99999999999999967</v>
      </c>
      <c r="H111" s="9">
        <f t="shared" si="594"/>
        <v>1</v>
      </c>
      <c r="I111" s="9">
        <f t="shared" si="594"/>
        <v>1</v>
      </c>
      <c r="J111" s="9">
        <f t="shared" si="594"/>
        <v>1.0000000000000004</v>
      </c>
      <c r="K111" s="9">
        <f t="shared" si="594"/>
        <v>1.0000000000000004</v>
      </c>
      <c r="L111" s="9">
        <f t="shared" si="594"/>
        <v>1.0000000000095239</v>
      </c>
      <c r="M111" s="9">
        <f t="shared" si="594"/>
        <v>1</v>
      </c>
      <c r="N111" s="9">
        <f t="shared" si="594"/>
        <v>0.99999999999952394</v>
      </c>
      <c r="O111" s="9">
        <f t="shared" si="594"/>
        <v>1</v>
      </c>
      <c r="P111" s="9">
        <f t="shared" si="594"/>
        <v>1</v>
      </c>
      <c r="Q111" s="9">
        <f t="shared" si="594"/>
        <v>0.99999999999999978</v>
      </c>
      <c r="R111" s="9">
        <f t="shared" si="594"/>
        <v>1</v>
      </c>
      <c r="S111" s="9">
        <f t="shared" si="594"/>
        <v>1</v>
      </c>
      <c r="T111" s="9">
        <f t="shared" si="594"/>
        <v>1</v>
      </c>
      <c r="U111" s="9">
        <f t="shared" si="594"/>
        <v>1</v>
      </c>
      <c r="V111" s="9">
        <f t="shared" si="594"/>
        <v>1</v>
      </c>
      <c r="W111" s="9">
        <f t="shared" si="594"/>
        <v>0.99970238095238051</v>
      </c>
      <c r="X111" s="9">
        <f t="shared" si="594"/>
        <v>0.99999999999999967</v>
      </c>
      <c r="Y111" s="9">
        <f t="shared" si="594"/>
        <v>1</v>
      </c>
      <c r="Z111" s="9">
        <f t="shared" si="594"/>
        <v>1.0000000000000002</v>
      </c>
      <c r="AA111" s="9">
        <f t="shared" si="594"/>
        <v>1.1011904761904758</v>
      </c>
      <c r="AB111" s="9">
        <f t="shared" si="594"/>
        <v>1</v>
      </c>
      <c r="AC111" s="9">
        <f t="shared" si="594"/>
        <v>0.99999999999999956</v>
      </c>
      <c r="AD111" s="9">
        <f t="shared" si="594"/>
        <v>1.0000000000000004</v>
      </c>
      <c r="AE111" s="9">
        <f t="shared" si="594"/>
        <v>1</v>
      </c>
      <c r="AF111" s="9">
        <f t="shared" si="594"/>
        <v>1</v>
      </c>
      <c r="AG111" s="9">
        <f t="shared" si="594"/>
        <v>1.0000000000000002</v>
      </c>
      <c r="AH111" s="9">
        <f t="shared" si="594"/>
        <v>1</v>
      </c>
      <c r="AI111" s="9">
        <f t="shared" si="594"/>
        <v>1</v>
      </c>
      <c r="AJ111" s="9">
        <f t="shared" si="594"/>
        <v>0.99999999999999978</v>
      </c>
      <c r="AK111" s="9">
        <f t="shared" si="594"/>
        <v>1</v>
      </c>
      <c r="AL111" s="9">
        <f t="shared" ref="AL111:AQ111" si="595">SUM(AL107:AL110)</f>
        <v>1.0000000000000004</v>
      </c>
      <c r="AM111" s="9">
        <f t="shared" si="595"/>
        <v>1</v>
      </c>
      <c r="AN111" s="9">
        <f t="shared" si="595"/>
        <v>1</v>
      </c>
      <c r="AO111" s="9">
        <f t="shared" si="595"/>
        <v>0.99999999999999989</v>
      </c>
      <c r="AP111" s="9">
        <f t="shared" si="595"/>
        <v>1.0000000000000004</v>
      </c>
      <c r="AQ111" s="9">
        <f t="shared" si="595"/>
        <v>1</v>
      </c>
      <c r="AR111" s="9">
        <f t="shared" ref="AR111:BT111" si="596">SUM(AR107:AR110)</f>
        <v>0.99999999999999978</v>
      </c>
      <c r="AS111" s="9">
        <f t="shared" si="596"/>
        <v>1</v>
      </c>
      <c r="AT111" s="9">
        <f t="shared" si="596"/>
        <v>1</v>
      </c>
      <c r="AU111" s="9">
        <f t="shared" si="596"/>
        <v>0.99999999999999989</v>
      </c>
      <c r="AV111" s="9">
        <f t="shared" si="596"/>
        <v>1.0000000000000004</v>
      </c>
      <c r="AW111" s="9">
        <f t="shared" si="596"/>
        <v>1</v>
      </c>
      <c r="AX111" s="9">
        <f t="shared" si="596"/>
        <v>1</v>
      </c>
      <c r="AY111" s="9">
        <f t="shared" si="596"/>
        <v>0.99999999999999989</v>
      </c>
      <c r="AZ111" s="9">
        <f t="shared" si="596"/>
        <v>0.99999999999999978</v>
      </c>
      <c r="BA111" s="9">
        <f t="shared" si="596"/>
        <v>1</v>
      </c>
      <c r="BB111" s="9">
        <f t="shared" si="596"/>
        <v>1</v>
      </c>
      <c r="BC111" s="9">
        <f t="shared" si="596"/>
        <v>1</v>
      </c>
      <c r="BD111" s="9">
        <f t="shared" si="596"/>
        <v>1</v>
      </c>
      <c r="BE111" s="9">
        <f t="shared" si="596"/>
        <v>0.99999999999999978</v>
      </c>
      <c r="BF111" s="9">
        <f t="shared" si="596"/>
        <v>1</v>
      </c>
      <c r="BG111" s="9">
        <f t="shared" si="596"/>
        <v>1</v>
      </c>
      <c r="BH111" s="9">
        <f t="shared" si="596"/>
        <v>1.0000000000000004</v>
      </c>
      <c r="BI111" s="9">
        <f t="shared" si="596"/>
        <v>0.99999999999999989</v>
      </c>
      <c r="BJ111" s="9">
        <f t="shared" si="596"/>
        <v>1.0000000000000002</v>
      </c>
      <c r="BK111" s="9">
        <f t="shared" si="596"/>
        <v>1.0163690476190474</v>
      </c>
      <c r="BL111" s="9">
        <f t="shared" si="596"/>
        <v>1.0000000000000002</v>
      </c>
      <c r="BM111" s="9">
        <f t="shared" si="596"/>
        <v>1</v>
      </c>
      <c r="BN111" s="9">
        <f t="shared" si="596"/>
        <v>1.0000000000000002</v>
      </c>
      <c r="BO111" s="9">
        <f t="shared" si="596"/>
        <v>0.99999999999999967</v>
      </c>
      <c r="BP111" s="9">
        <f t="shared" si="596"/>
        <v>1</v>
      </c>
      <c r="BQ111" s="9">
        <f t="shared" si="596"/>
        <v>1.0000000000000002</v>
      </c>
      <c r="BR111" s="9">
        <f t="shared" si="596"/>
        <v>0.99999999999999989</v>
      </c>
      <c r="BS111" s="9">
        <f t="shared" si="596"/>
        <v>1</v>
      </c>
      <c r="BT111" s="9">
        <f t="shared" si="596"/>
        <v>1</v>
      </c>
      <c r="BU111" s="9">
        <f t="shared" ref="BU111:CC111" si="597">SUM(BU107:BU110)</f>
        <v>0.99999999999999978</v>
      </c>
      <c r="BV111" s="9">
        <f t="shared" si="597"/>
        <v>1</v>
      </c>
      <c r="BW111" s="9">
        <f t="shared" si="597"/>
        <v>1.0000000000000004</v>
      </c>
      <c r="BX111" s="9">
        <f t="shared" si="597"/>
        <v>0.99999999999999989</v>
      </c>
      <c r="BY111" s="9">
        <f t="shared" si="597"/>
        <v>1</v>
      </c>
      <c r="BZ111" s="9">
        <f t="shared" si="597"/>
        <v>0.99999999999999978</v>
      </c>
      <c r="CA111" s="9">
        <f t="shared" si="597"/>
        <v>0.99999999999999978</v>
      </c>
      <c r="CB111" s="9">
        <f t="shared" si="597"/>
        <v>1</v>
      </c>
      <c r="CC111" s="9">
        <f t="shared" si="597"/>
        <v>1</v>
      </c>
      <c r="CD111" s="9">
        <f t="shared" ref="CD111:CF111" si="598">SUM(CD107:CD110)</f>
        <v>1.0000000000000004</v>
      </c>
      <c r="CE111" s="9">
        <f t="shared" si="598"/>
        <v>1</v>
      </c>
      <c r="CF111" s="9">
        <f t="shared" si="598"/>
        <v>1.0000000000000002</v>
      </c>
      <c r="CG111" s="9">
        <f t="shared" ref="CG111:CH111" si="599">SUM(CG107:CG110)</f>
        <v>1.0000000000000004</v>
      </c>
      <c r="CH111" s="9">
        <f t="shared" si="599"/>
        <v>1</v>
      </c>
      <c r="CI111" s="9">
        <f t="shared" ref="CI111:CJ111" si="600">SUM(CI107:CI110)</f>
        <v>0.99999999999999956</v>
      </c>
      <c r="CJ111" s="9">
        <f t="shared" si="600"/>
        <v>1</v>
      </c>
      <c r="CK111" s="9">
        <f t="shared" ref="CK111:CM111" si="601">SUM(CK107:CK110)</f>
        <v>1</v>
      </c>
      <c r="CL111" s="9">
        <f t="shared" si="601"/>
        <v>0.99999999999999989</v>
      </c>
      <c r="CM111" s="9">
        <f t="shared" si="601"/>
        <v>1</v>
      </c>
      <c r="CN111" s="9">
        <f t="shared" ref="CN111:CP111" si="602">SUM(CN107:CN110)</f>
        <v>1.0892857142857137</v>
      </c>
      <c r="CO111" s="9">
        <f t="shared" si="602"/>
        <v>1.0000000000000002</v>
      </c>
      <c r="CP111" s="9">
        <f t="shared" si="602"/>
        <v>1</v>
      </c>
      <c r="CQ111" s="9">
        <f t="shared" ref="CQ111:CT111" si="603">SUM(CQ107:CQ110)</f>
        <v>1.0000595238095236</v>
      </c>
      <c r="CR111" s="9">
        <f t="shared" si="603"/>
        <v>0.99999999999999989</v>
      </c>
      <c r="CS111" s="9">
        <f t="shared" si="603"/>
        <v>1</v>
      </c>
      <c r="CT111" s="9">
        <f t="shared" si="603"/>
        <v>0.99999999999999989</v>
      </c>
      <c r="CU111" s="9">
        <f t="shared" ref="CU111:CW111" si="604">SUM(CU107:CU110)</f>
        <v>0.99999999999999967</v>
      </c>
      <c r="CV111" s="9">
        <f t="shared" si="604"/>
        <v>0.99999999999999989</v>
      </c>
      <c r="CW111" s="9">
        <f t="shared" si="604"/>
        <v>0.99999999999999989</v>
      </c>
      <c r="CX111" s="9">
        <f t="shared" ref="CX111:CY111" si="605">SUM(CX107:CX110)</f>
        <v>1.0000000000000004</v>
      </c>
      <c r="CY111" s="9">
        <f t="shared" si="605"/>
        <v>1</v>
      </c>
      <c r="CZ111" s="9">
        <f t="shared" ref="CZ111:DB111" si="606">SUM(CZ107:CZ110)</f>
        <v>0.99999999999999944</v>
      </c>
      <c r="DA111" s="9">
        <f t="shared" si="606"/>
        <v>0.99999999999999944</v>
      </c>
      <c r="DB111" s="9">
        <f t="shared" si="606"/>
        <v>0.99999999999999989</v>
      </c>
      <c r="DC111" s="9">
        <f t="shared" ref="DC111:DE111" si="607">SUM(DC107:DC110)</f>
        <v>1</v>
      </c>
      <c r="DD111" s="9">
        <f t="shared" si="607"/>
        <v>0.99999999999999967</v>
      </c>
      <c r="DE111" s="9">
        <f t="shared" si="607"/>
        <v>1</v>
      </c>
      <c r="DF111" s="9">
        <f t="shared" ref="DF111:DI111" si="608">SUM(DF107:DF110)</f>
        <v>0.99999999999999989</v>
      </c>
      <c r="DG111" s="9">
        <f t="shared" si="608"/>
        <v>0.99999999999999956</v>
      </c>
      <c r="DH111" s="9">
        <f t="shared" si="608"/>
        <v>1</v>
      </c>
      <c r="DI111" s="9">
        <f t="shared" si="608"/>
        <v>1</v>
      </c>
      <c r="DJ111" s="9">
        <f t="shared" ref="DJ111:DL111" si="609">SUM(DJ107:DJ110)</f>
        <v>1.0000000000000002</v>
      </c>
      <c r="DK111" s="9">
        <f t="shared" si="609"/>
        <v>1</v>
      </c>
      <c r="DL111" s="9">
        <f t="shared" si="609"/>
        <v>1</v>
      </c>
      <c r="DM111" s="9">
        <f t="shared" ref="DM111:DQ111" si="610">SUM(DM107:DM110)</f>
        <v>1.0000000000000002</v>
      </c>
      <c r="DN111" s="9">
        <f t="shared" si="610"/>
        <v>1</v>
      </c>
      <c r="DO111" s="9" t="e">
        <f t="shared" si="610"/>
        <v>#DIV/0!</v>
      </c>
      <c r="DP111" s="9" t="e">
        <f t="shared" si="610"/>
        <v>#DIV/0!</v>
      </c>
      <c r="DQ111" s="9">
        <f t="shared" si="610"/>
        <v>1</v>
      </c>
      <c r="DR111" s="9">
        <f t="shared" ref="DR111:DT111" si="611">SUM(DR107:DR110)</f>
        <v>1</v>
      </c>
      <c r="DS111" s="9">
        <f t="shared" si="611"/>
        <v>1.0000000000000002</v>
      </c>
      <c r="DT111" s="9">
        <f t="shared" si="611"/>
        <v>1</v>
      </c>
      <c r="DU111" s="9">
        <f t="shared" ref="DU111:DW111" si="612">SUM(DU107:DU110)</f>
        <v>0.99999999999999944</v>
      </c>
      <c r="DV111" s="9">
        <f t="shared" si="612"/>
        <v>0.99999999999999967</v>
      </c>
      <c r="DW111" s="9">
        <f t="shared" si="612"/>
        <v>1</v>
      </c>
      <c r="DX111" s="9">
        <f t="shared" ref="DX111:DZ111" si="613">SUM(DX107:DX110)</f>
        <v>1.0000000000000002</v>
      </c>
      <c r="DY111" s="9">
        <f t="shared" si="613"/>
        <v>1</v>
      </c>
      <c r="DZ111" s="9">
        <f t="shared" si="613"/>
        <v>0.99999999999999989</v>
      </c>
      <c r="EA111" s="9">
        <f t="shared" ref="EA111:EC111" si="614">SUM(EA107:EA110)</f>
        <v>0.99999999999999978</v>
      </c>
      <c r="EB111" s="9">
        <f t="shared" si="614"/>
        <v>0.99999999999999989</v>
      </c>
      <c r="EC111" s="9">
        <f t="shared" si="614"/>
        <v>0.99999999999999989</v>
      </c>
      <c r="ED111" s="9">
        <f t="shared" ref="ED111:EG111" si="615">SUM(ED107:ED110)</f>
        <v>0.99999999999999956</v>
      </c>
      <c r="EE111" s="9">
        <f t="shared" si="615"/>
        <v>1</v>
      </c>
      <c r="EF111" s="9">
        <f t="shared" si="615"/>
        <v>1</v>
      </c>
      <c r="EG111" s="9">
        <f t="shared" si="615"/>
        <v>0.99999999999999989</v>
      </c>
      <c r="EH111" s="9"/>
      <c r="EI111" s="9"/>
    </row>
    <row r="112" spans="1:141" ht="15.75" customHeight="1">
      <c r="A112" s="10" t="s">
        <v>158</v>
      </c>
      <c r="B112" s="20"/>
      <c r="C112" s="32" t="s">
        <v>311</v>
      </c>
      <c r="D112" s="32" t="s">
        <v>178</v>
      </c>
      <c r="E112" s="32" t="s">
        <v>179</v>
      </c>
      <c r="F112" s="32" t="s">
        <v>180</v>
      </c>
      <c r="G112" s="32" t="s">
        <v>181</v>
      </c>
      <c r="H112" s="32" t="s">
        <v>182</v>
      </c>
      <c r="I112" s="32" t="s">
        <v>183</v>
      </c>
      <c r="J112" s="32" t="s">
        <v>184</v>
      </c>
      <c r="K112" s="32" t="s">
        <v>185</v>
      </c>
      <c r="L112" s="32" t="s">
        <v>186</v>
      </c>
      <c r="M112" s="32" t="s">
        <v>187</v>
      </c>
      <c r="N112" s="32" t="s">
        <v>188</v>
      </c>
      <c r="O112" s="32" t="s">
        <v>237</v>
      </c>
      <c r="P112" s="32" t="s">
        <v>246</v>
      </c>
      <c r="Q112" s="32" t="s">
        <v>247</v>
      </c>
      <c r="R112" s="32" t="s">
        <v>248</v>
      </c>
      <c r="S112" s="32" t="s">
        <v>249</v>
      </c>
      <c r="T112" s="32" t="s">
        <v>189</v>
      </c>
      <c r="U112" s="32" t="s">
        <v>190</v>
      </c>
      <c r="V112" s="32" t="s">
        <v>191</v>
      </c>
      <c r="W112" s="32" t="s">
        <v>192</v>
      </c>
      <c r="X112" s="32" t="s">
        <v>193</v>
      </c>
      <c r="Y112" s="32" t="s">
        <v>194</v>
      </c>
      <c r="Z112" s="32" t="s">
        <v>111</v>
      </c>
      <c r="AA112" s="32" t="s">
        <v>112</v>
      </c>
      <c r="AB112" s="32" t="s">
        <v>113</v>
      </c>
      <c r="AC112" s="32" t="s">
        <v>114</v>
      </c>
      <c r="AD112" s="32" t="s">
        <v>195</v>
      </c>
      <c r="AE112" s="32" t="s">
        <v>196</v>
      </c>
      <c r="AF112" s="32" t="s">
        <v>197</v>
      </c>
      <c r="AG112" s="32" t="s">
        <v>198</v>
      </c>
      <c r="AH112" s="32" t="s">
        <v>199</v>
      </c>
      <c r="AI112" s="32" t="s">
        <v>200</v>
      </c>
      <c r="AJ112" s="32" t="s">
        <v>201</v>
      </c>
      <c r="AK112" s="32" t="s">
        <v>202</v>
      </c>
      <c r="AL112" s="32" t="s">
        <v>203</v>
      </c>
      <c r="AM112" s="32" t="s">
        <v>204</v>
      </c>
      <c r="AN112" s="32" t="s">
        <v>205</v>
      </c>
      <c r="AO112" s="32" t="s">
        <v>206</v>
      </c>
      <c r="AP112" s="32" t="s">
        <v>207</v>
      </c>
      <c r="AQ112" s="32" t="s">
        <v>208</v>
      </c>
      <c r="AR112" s="32" t="s">
        <v>209</v>
      </c>
      <c r="AS112" s="32" t="s">
        <v>210</v>
      </c>
      <c r="AT112" s="32" t="s">
        <v>211</v>
      </c>
      <c r="AU112" s="32" t="s">
        <v>212</v>
      </c>
      <c r="AV112" s="32" t="s">
        <v>213</v>
      </c>
      <c r="AW112" s="32" t="s">
        <v>307</v>
      </c>
      <c r="AX112" s="32" t="s">
        <v>215</v>
      </c>
      <c r="AY112" s="32" t="s">
        <v>216</v>
      </c>
      <c r="AZ112" s="32" t="s">
        <v>217</v>
      </c>
      <c r="BA112" s="32" t="s">
        <v>218</v>
      </c>
      <c r="BB112" s="32" t="s">
        <v>219</v>
      </c>
      <c r="BC112" s="32" t="s">
        <v>220</v>
      </c>
      <c r="BD112" s="32" t="s">
        <v>178</v>
      </c>
      <c r="BE112" s="32" t="s">
        <v>179</v>
      </c>
      <c r="BF112" s="32" t="s">
        <v>180</v>
      </c>
      <c r="BG112" s="32" t="s">
        <v>181</v>
      </c>
      <c r="BH112" s="32" t="s">
        <v>182</v>
      </c>
      <c r="BI112" s="32" t="s">
        <v>183</v>
      </c>
      <c r="BJ112" s="32" t="s">
        <v>184</v>
      </c>
      <c r="BK112" s="32" t="s">
        <v>185</v>
      </c>
      <c r="BL112" s="32" t="s">
        <v>186</v>
      </c>
      <c r="BM112" s="32" t="s">
        <v>187</v>
      </c>
      <c r="BN112" s="32" t="s">
        <v>188</v>
      </c>
      <c r="BO112" s="32" t="s">
        <v>237</v>
      </c>
      <c r="BP112" s="32" t="s">
        <v>246</v>
      </c>
      <c r="BQ112" s="32" t="s">
        <v>247</v>
      </c>
      <c r="BR112" s="32" t="s">
        <v>248</v>
      </c>
      <c r="BS112" s="32" t="s">
        <v>249</v>
      </c>
      <c r="BT112" s="32" t="s">
        <v>189</v>
      </c>
      <c r="BU112" s="32" t="s">
        <v>190</v>
      </c>
      <c r="BV112" s="32" t="s">
        <v>191</v>
      </c>
      <c r="BW112" s="32" t="s">
        <v>192</v>
      </c>
      <c r="BX112" s="32" t="s">
        <v>193</v>
      </c>
      <c r="BY112" s="32" t="s">
        <v>194</v>
      </c>
      <c r="BZ112" s="32" t="s">
        <v>111</v>
      </c>
      <c r="CA112" s="32" t="s">
        <v>112</v>
      </c>
      <c r="CB112" s="32" t="s">
        <v>113</v>
      </c>
      <c r="CC112" s="32" t="s">
        <v>114</v>
      </c>
      <c r="CD112" s="32" t="s">
        <v>195</v>
      </c>
      <c r="CE112" s="32" t="s">
        <v>196</v>
      </c>
      <c r="CF112" s="32" t="s">
        <v>197</v>
      </c>
      <c r="CG112" s="32" t="s">
        <v>198</v>
      </c>
      <c r="CH112" s="32" t="s">
        <v>199</v>
      </c>
      <c r="CI112" s="32" t="s">
        <v>200</v>
      </c>
      <c r="CJ112" s="32" t="s">
        <v>201</v>
      </c>
      <c r="CK112" s="32" t="s">
        <v>202</v>
      </c>
      <c r="CL112" s="32" t="s">
        <v>203</v>
      </c>
      <c r="CM112" s="32" t="s">
        <v>204</v>
      </c>
      <c r="CN112" s="32" t="s">
        <v>205</v>
      </c>
      <c r="CO112" s="32" t="s">
        <v>206</v>
      </c>
      <c r="CP112" s="32" t="s">
        <v>207</v>
      </c>
      <c r="CQ112" s="32" t="s">
        <v>207</v>
      </c>
      <c r="CR112" s="32" t="s">
        <v>209</v>
      </c>
      <c r="CS112" s="32" t="s">
        <v>210</v>
      </c>
      <c r="CT112" s="32" t="s">
        <v>211</v>
      </c>
      <c r="CU112" s="32" t="s">
        <v>212</v>
      </c>
      <c r="CV112" s="32" t="s">
        <v>213</v>
      </c>
      <c r="CW112" s="32" t="s">
        <v>214</v>
      </c>
      <c r="CX112" s="32" t="s">
        <v>215</v>
      </c>
      <c r="CY112" s="32" t="s">
        <v>216</v>
      </c>
      <c r="CZ112" s="32" t="s">
        <v>217</v>
      </c>
      <c r="DA112" s="32" t="s">
        <v>218</v>
      </c>
      <c r="DB112" s="32" t="s">
        <v>219</v>
      </c>
      <c r="DC112" s="32" t="s">
        <v>220</v>
      </c>
      <c r="DD112" s="32" t="s">
        <v>178</v>
      </c>
      <c r="DE112" s="32" t="s">
        <v>179</v>
      </c>
      <c r="DF112" s="32" t="s">
        <v>180</v>
      </c>
      <c r="DG112" s="32" t="s">
        <v>181</v>
      </c>
      <c r="DH112" s="32" t="s">
        <v>182</v>
      </c>
      <c r="DI112" s="32" t="s">
        <v>183</v>
      </c>
      <c r="DJ112" s="32" t="s">
        <v>184</v>
      </c>
      <c r="DK112" s="32" t="s">
        <v>184</v>
      </c>
      <c r="DL112" s="32" t="s">
        <v>186</v>
      </c>
      <c r="DM112" s="32" t="s">
        <v>187</v>
      </c>
      <c r="DN112" s="32" t="s">
        <v>188</v>
      </c>
      <c r="DO112" s="32" t="s">
        <v>237</v>
      </c>
      <c r="DP112" s="32" t="s">
        <v>246</v>
      </c>
      <c r="DQ112" s="32" t="s">
        <v>247</v>
      </c>
      <c r="DR112" s="32" t="s">
        <v>248</v>
      </c>
      <c r="DS112" s="32" t="s">
        <v>248</v>
      </c>
      <c r="DT112" s="32" t="s">
        <v>189</v>
      </c>
      <c r="DU112" s="32" t="s">
        <v>190</v>
      </c>
      <c r="DV112" s="32" t="s">
        <v>191</v>
      </c>
      <c r="DW112" s="32" t="s">
        <v>192</v>
      </c>
      <c r="DX112" s="32" t="s">
        <v>193</v>
      </c>
      <c r="DY112" s="32" t="s">
        <v>194</v>
      </c>
      <c r="DZ112" s="32" t="s">
        <v>111</v>
      </c>
      <c r="EA112" s="32" t="s">
        <v>112</v>
      </c>
      <c r="EB112" s="32" t="s">
        <v>113</v>
      </c>
      <c r="EC112" s="32" t="s">
        <v>114</v>
      </c>
      <c r="ED112" s="32" t="s">
        <v>195</v>
      </c>
      <c r="EE112" s="32" t="s">
        <v>196</v>
      </c>
      <c r="EF112" s="32" t="s">
        <v>197</v>
      </c>
      <c r="EG112" s="32" t="s">
        <v>198</v>
      </c>
      <c r="EH112" s="32" t="s">
        <v>378</v>
      </c>
      <c r="EI112" s="32" t="s">
        <v>119</v>
      </c>
    </row>
    <row r="113" spans="1:139" ht="15.75" customHeight="1">
      <c r="A113" s="502" t="s">
        <v>20</v>
      </c>
      <c r="B113" s="51" t="s">
        <v>84</v>
      </c>
      <c r="C113" s="4">
        <v>0.77554677960927954</v>
      </c>
      <c r="D113" s="160">
        <v>1</v>
      </c>
      <c r="E113" s="160">
        <v>0.57142857142857151</v>
      </c>
      <c r="F113" s="160">
        <v>0.14880952380952381</v>
      </c>
      <c r="G113" s="160">
        <v>0</v>
      </c>
      <c r="H113" s="160">
        <v>0</v>
      </c>
      <c r="I113" s="160">
        <v>0</v>
      </c>
      <c r="J113" s="160">
        <v>0</v>
      </c>
      <c r="K113" s="160">
        <v>0</v>
      </c>
      <c r="L113" s="160">
        <v>0</v>
      </c>
      <c r="M113" s="160">
        <v>0</v>
      </c>
      <c r="N113" s="160">
        <v>0</v>
      </c>
      <c r="O113" s="160">
        <v>0</v>
      </c>
      <c r="P113" s="160">
        <v>0</v>
      </c>
      <c r="Q113" s="160">
        <v>0</v>
      </c>
      <c r="R113" s="160">
        <v>0.46428571428571402</v>
      </c>
      <c r="S113" s="160">
        <v>0.90476190476190477</v>
      </c>
      <c r="T113" s="160">
        <v>0.39779761904761901</v>
      </c>
      <c r="U113" s="160">
        <v>0.58333333333333337</v>
      </c>
      <c r="V113" s="160">
        <v>0.38690476190476192</v>
      </c>
      <c r="W113" s="160">
        <v>0</v>
      </c>
      <c r="X113" s="160">
        <v>0.63363095238095202</v>
      </c>
      <c r="Y113" s="160">
        <v>0.81547619047619047</v>
      </c>
      <c r="Z113" s="160">
        <v>0.91369047619047605</v>
      </c>
      <c r="AA113" s="160">
        <v>0.827380952380952</v>
      </c>
      <c r="AB113" s="160">
        <v>0</v>
      </c>
      <c r="AC113" s="160">
        <v>0</v>
      </c>
      <c r="AD113" s="160">
        <v>0</v>
      </c>
      <c r="AE113" s="160">
        <v>0</v>
      </c>
      <c r="AF113" s="160">
        <v>0</v>
      </c>
      <c r="AG113" s="160">
        <v>1.7857142857142901E-2</v>
      </c>
      <c r="AH113" s="160">
        <v>1</v>
      </c>
      <c r="AI113" s="160">
        <v>0.97916666666666696</v>
      </c>
      <c r="AJ113" s="160">
        <v>0.97916666666666696</v>
      </c>
      <c r="AK113" s="160">
        <v>0.7767857142857143</v>
      </c>
      <c r="AL113" s="160">
        <v>0</v>
      </c>
      <c r="AM113" s="160">
        <v>0.78767857142857101</v>
      </c>
      <c r="AN113" s="160">
        <v>0.25196428571428575</v>
      </c>
      <c r="AO113" s="160">
        <v>0</v>
      </c>
      <c r="AP113" s="160">
        <v>0</v>
      </c>
      <c r="AQ113" s="160">
        <v>0.12797619047619047</v>
      </c>
      <c r="AR113" s="160">
        <v>0.95339285714285704</v>
      </c>
      <c r="AS113" s="160">
        <v>0.91666666666666696</v>
      </c>
      <c r="AT113" s="160">
        <v>0.98511904761904756</v>
      </c>
      <c r="AU113" s="160">
        <v>0.45535714285714302</v>
      </c>
      <c r="AV113" s="160">
        <v>0.84821428571428603</v>
      </c>
      <c r="AW113" s="160">
        <v>0.6696428571428571</v>
      </c>
      <c r="AX113" s="160">
        <v>0.95416666666666672</v>
      </c>
      <c r="AY113" s="160">
        <v>0.94047619047619047</v>
      </c>
      <c r="AZ113" s="160">
        <v>0.922619047619048</v>
      </c>
      <c r="BA113" s="160">
        <v>0.92958333333333332</v>
      </c>
      <c r="BB113" s="160">
        <v>0.97916666666666696</v>
      </c>
      <c r="BC113" s="160">
        <v>1</v>
      </c>
      <c r="BD113" s="160">
        <v>0.76982142857142799</v>
      </c>
      <c r="BE113" s="160">
        <v>0.96726190476190499</v>
      </c>
      <c r="BF113" s="160">
        <v>0.88095238095238104</v>
      </c>
      <c r="BG113" s="160">
        <v>0.99601190476190482</v>
      </c>
      <c r="BH113" s="160">
        <v>0.80625000000000002</v>
      </c>
      <c r="BI113" s="160">
        <v>0.125892857142857</v>
      </c>
      <c r="BJ113" s="160">
        <v>0</v>
      </c>
      <c r="BK113" s="160">
        <v>0</v>
      </c>
      <c r="BL113" s="160">
        <v>0</v>
      </c>
      <c r="BM113" s="160">
        <v>9.5238095238095233E-2</v>
      </c>
      <c r="BN113" s="160">
        <v>0.95</v>
      </c>
      <c r="BO113" s="160">
        <v>0.84255952380952404</v>
      </c>
      <c r="BP113" s="160">
        <v>0.85238095238095224</v>
      </c>
      <c r="BQ113" s="160">
        <v>8.3333333333333301E-2</v>
      </c>
      <c r="BR113" s="160">
        <v>8.3333333333333301E-2</v>
      </c>
      <c r="BS113" s="160">
        <v>0.55357142857142849</v>
      </c>
      <c r="BT113" s="160">
        <v>0.55357142857142849</v>
      </c>
      <c r="BU113" s="160">
        <v>0.91071428571428603</v>
      </c>
      <c r="BV113" s="160">
        <v>0.89077380952380947</v>
      </c>
      <c r="BW113" s="160">
        <v>0.98809523809523803</v>
      </c>
      <c r="BX113" s="160">
        <v>0.88095238095238104</v>
      </c>
      <c r="BY113" s="160">
        <v>0.99255952380952384</v>
      </c>
      <c r="BZ113" s="160">
        <v>0.672619047619048</v>
      </c>
      <c r="CA113" s="160">
        <v>0.719444444444444</v>
      </c>
      <c r="CB113" s="160">
        <v>1</v>
      </c>
      <c r="CC113" s="160">
        <v>0.9357142857142855</v>
      </c>
      <c r="CD113" s="160">
        <v>0.96428571428571397</v>
      </c>
      <c r="CE113" s="160">
        <v>0.83380952380952367</v>
      </c>
      <c r="CF113" s="160">
        <v>0.90476190476190477</v>
      </c>
      <c r="CG113" s="160">
        <v>0.98214285714285698</v>
      </c>
      <c r="CH113" s="160">
        <v>0.98809523809523803</v>
      </c>
      <c r="CI113" s="160">
        <v>0.952380952380952</v>
      </c>
      <c r="CJ113" s="160">
        <v>0.88095238095238104</v>
      </c>
      <c r="CK113" s="160">
        <v>0.84821428571428603</v>
      </c>
      <c r="CL113" s="160">
        <v>0.89285714285714302</v>
      </c>
      <c r="CM113" s="160">
        <v>0.94494047619047616</v>
      </c>
      <c r="CN113" s="160">
        <v>0.90892857142857097</v>
      </c>
      <c r="CO113" s="160">
        <v>0.88690476190476197</v>
      </c>
      <c r="CP113" s="160">
        <v>0.90476190476190477</v>
      </c>
      <c r="CQ113" s="160">
        <v>0.89166666666666705</v>
      </c>
      <c r="CR113" s="160">
        <v>0.92857142857142905</v>
      </c>
      <c r="CS113" s="160">
        <v>0.91767857142857134</v>
      </c>
      <c r="CT113" s="160">
        <v>0.93005952380952384</v>
      </c>
      <c r="CU113" s="160">
        <v>0.98214285714285698</v>
      </c>
      <c r="CV113" s="160">
        <v>0.99404761904761896</v>
      </c>
      <c r="CW113" s="160">
        <v>0.86785714285714288</v>
      </c>
      <c r="CX113" s="160">
        <v>0.96755952380952404</v>
      </c>
      <c r="CY113" s="160">
        <v>0.7321428571428571</v>
      </c>
      <c r="CZ113" s="160">
        <v>0.922619047619048</v>
      </c>
      <c r="DA113" s="160">
        <v>0.922619047619048</v>
      </c>
      <c r="DB113" s="160">
        <v>0.94345238095238104</v>
      </c>
      <c r="DC113" s="160">
        <v>0.88392857142857095</v>
      </c>
      <c r="DD113" s="160">
        <v>0.98958333333333304</v>
      </c>
      <c r="DE113" s="160">
        <v>0.89386904761904773</v>
      </c>
      <c r="DF113" s="160">
        <v>0.8125</v>
      </c>
      <c r="DG113" s="160">
        <v>0.98809523809523803</v>
      </c>
      <c r="DH113" s="160">
        <v>0.89833333333333343</v>
      </c>
      <c r="DI113" s="160">
        <v>0.91869047619047617</v>
      </c>
      <c r="DJ113" s="160">
        <v>0.91666666666666696</v>
      </c>
      <c r="DK113" s="160">
        <v>0.99404761904761896</v>
      </c>
      <c r="DL113" s="160">
        <v>0.91714285714285726</v>
      </c>
      <c r="DM113" s="160">
        <v>1</v>
      </c>
      <c r="DN113" s="160">
        <v>0.90476190476190477</v>
      </c>
      <c r="DO113" s="160"/>
      <c r="DP113" s="160"/>
      <c r="DQ113" s="160">
        <v>0.78273809523809523</v>
      </c>
      <c r="DR113" s="160">
        <v>0.93154761904761896</v>
      </c>
      <c r="DS113" s="160">
        <v>0.97619047619047605</v>
      </c>
      <c r="DT113" s="160">
        <v>0.83184523809523814</v>
      </c>
      <c r="DU113" s="160">
        <v>0.98809523809523803</v>
      </c>
      <c r="DV113" s="160">
        <v>0.91071428571428603</v>
      </c>
      <c r="DW113" s="160">
        <v>0.36904761904761907</v>
      </c>
      <c r="DX113" s="160">
        <v>0.72755952380952404</v>
      </c>
      <c r="DY113" s="160">
        <v>0.797619047619048</v>
      </c>
      <c r="DZ113" s="160">
        <v>0.88988095238095244</v>
      </c>
      <c r="EA113" s="160">
        <v>1</v>
      </c>
      <c r="EB113" s="160">
        <v>0.98630952380952397</v>
      </c>
      <c r="EC113" s="160">
        <v>0.83511904761904776</v>
      </c>
      <c r="ED113" s="160">
        <v>0.927559523809524</v>
      </c>
      <c r="EE113" s="160">
        <v>0.72619047619047605</v>
      </c>
      <c r="EF113" s="160">
        <v>0.68571428571428572</v>
      </c>
      <c r="EG113" s="160">
        <v>0.98690476190476195</v>
      </c>
      <c r="EH113" s="4">
        <f>AVERAGE(DD113:EG113)</f>
        <v>0.87809736394557825</v>
      </c>
      <c r="EI113" s="3">
        <v>0.85</v>
      </c>
    </row>
    <row r="114" spans="1:139" ht="15.75" customHeight="1">
      <c r="A114" s="503"/>
      <c r="B114" s="51" t="s">
        <v>141</v>
      </c>
      <c r="C114" s="4">
        <v>0.45290973371251153</v>
      </c>
      <c r="D114" s="161">
        <v>0</v>
      </c>
      <c r="E114" s="161">
        <v>0.2739583333333333</v>
      </c>
      <c r="F114" s="161">
        <v>9.0852130325814531E-2</v>
      </c>
      <c r="G114" s="161">
        <v>0</v>
      </c>
      <c r="H114" s="161">
        <v>0</v>
      </c>
      <c r="I114" s="161">
        <v>0</v>
      </c>
      <c r="J114" s="161">
        <v>0</v>
      </c>
      <c r="K114" s="161">
        <v>0</v>
      </c>
      <c r="L114" s="161">
        <v>0</v>
      </c>
      <c r="M114" s="161">
        <v>0</v>
      </c>
      <c r="N114" s="161">
        <v>0</v>
      </c>
      <c r="O114" s="161">
        <v>0</v>
      </c>
      <c r="P114" s="161">
        <v>0</v>
      </c>
      <c r="Q114" s="161">
        <v>0</v>
      </c>
      <c r="R114" s="161">
        <v>0</v>
      </c>
      <c r="S114" s="161">
        <v>0</v>
      </c>
      <c r="T114" s="161">
        <v>0</v>
      </c>
      <c r="U114" s="161">
        <v>0</v>
      </c>
      <c r="V114" s="161">
        <v>0.58461538461538465</v>
      </c>
      <c r="W114" s="161">
        <v>0</v>
      </c>
      <c r="X114" s="161">
        <v>0.63522780648191601</v>
      </c>
      <c r="Y114" s="161">
        <v>0</v>
      </c>
      <c r="Z114" s="161">
        <v>0.53420195439739404</v>
      </c>
      <c r="AA114" s="161">
        <v>0.54021582733812901</v>
      </c>
      <c r="AB114" s="160">
        <v>0</v>
      </c>
      <c r="AC114" s="160">
        <v>0</v>
      </c>
      <c r="AD114" s="160">
        <v>0</v>
      </c>
      <c r="AE114" s="160">
        <v>0</v>
      </c>
      <c r="AF114" s="160">
        <v>0</v>
      </c>
      <c r="AG114" s="160">
        <v>0</v>
      </c>
      <c r="AH114" s="160">
        <v>0</v>
      </c>
      <c r="AI114" s="160">
        <v>0</v>
      </c>
      <c r="AJ114" s="160">
        <v>0</v>
      </c>
      <c r="AK114" s="160">
        <v>0</v>
      </c>
      <c r="AL114" s="160">
        <v>0</v>
      </c>
      <c r="AM114" s="160">
        <v>0</v>
      </c>
      <c r="AN114" s="160">
        <v>0</v>
      </c>
      <c r="AO114" s="160">
        <v>0</v>
      </c>
      <c r="AP114" s="160">
        <v>0</v>
      </c>
      <c r="AQ114" s="160">
        <v>0</v>
      </c>
      <c r="AR114" s="160">
        <v>0.36211525254417198</v>
      </c>
      <c r="AS114" s="160">
        <v>0.18181818181818199</v>
      </c>
      <c r="AT114" s="160">
        <v>0.3202416918429003</v>
      </c>
      <c r="AU114" s="160">
        <v>0.22732026143790801</v>
      </c>
      <c r="AV114" s="160">
        <v>8.8070175438596507E-2</v>
      </c>
      <c r="AW114" s="160">
        <v>0.38711111111111107</v>
      </c>
      <c r="AX114" s="160">
        <v>0.22869619463505925</v>
      </c>
      <c r="AY114" s="160">
        <v>0</v>
      </c>
      <c r="AZ114" s="160">
        <v>0</v>
      </c>
      <c r="BA114" s="160">
        <v>0.44182621502209135</v>
      </c>
      <c r="BB114" s="160">
        <v>0.36048632218845</v>
      </c>
      <c r="BC114" s="160">
        <v>0.40702380952380951</v>
      </c>
      <c r="BD114" s="160">
        <v>0.13144668677027799</v>
      </c>
      <c r="BE114" s="160">
        <v>0.14769230769230801</v>
      </c>
      <c r="BF114" s="160">
        <v>0.33459459459459462</v>
      </c>
      <c r="BG114" s="160">
        <v>0.38964919619912741</v>
      </c>
      <c r="BH114" s="160">
        <v>0.54721299372462195</v>
      </c>
      <c r="BI114" s="160">
        <v>0</v>
      </c>
      <c r="BJ114" s="160">
        <v>0</v>
      </c>
      <c r="BK114" s="160">
        <v>0</v>
      </c>
      <c r="BL114" s="160">
        <v>0</v>
      </c>
      <c r="BM114" s="160">
        <v>0.625</v>
      </c>
      <c r="BN114" s="160">
        <v>0.38640350877193003</v>
      </c>
      <c r="BO114" s="160">
        <v>0.47552101730837198</v>
      </c>
      <c r="BP114" s="160">
        <v>0.44692737430167606</v>
      </c>
      <c r="BQ114" s="160">
        <v>0.63571428571428601</v>
      </c>
      <c r="BR114" s="160">
        <v>0.63571428571428601</v>
      </c>
      <c r="BS114" s="160">
        <v>3.4408602150537634E-2</v>
      </c>
      <c r="BT114" s="160">
        <v>3.4408602150537634E-2</v>
      </c>
      <c r="BU114" s="160">
        <v>0.47777777777777802</v>
      </c>
      <c r="BV114" s="160">
        <v>0.58603407951887743</v>
      </c>
      <c r="BW114" s="160">
        <v>0.59096385542168695</v>
      </c>
      <c r="BX114" s="160">
        <v>0.53175675675675704</v>
      </c>
      <c r="BY114" s="160">
        <v>0.49175412293853071</v>
      </c>
      <c r="BZ114" s="160">
        <v>0.367345132743363</v>
      </c>
      <c r="CA114" s="160">
        <v>0.457528957528958</v>
      </c>
      <c r="CB114" s="160">
        <v>0.51386904761904761</v>
      </c>
      <c r="CC114" s="160">
        <v>0.59796437659033086</v>
      </c>
      <c r="CD114" s="160">
        <v>0.59876543209876498</v>
      </c>
      <c r="CE114" s="160">
        <v>0.5925185608223873</v>
      </c>
      <c r="CF114" s="160">
        <v>0.51973684210526316</v>
      </c>
      <c r="CG114" s="160">
        <v>0.481939393939394</v>
      </c>
      <c r="CH114" s="160">
        <v>0.63554216867469904</v>
      </c>
      <c r="CI114" s="160">
        <v>0.55181250000000004</v>
      </c>
      <c r="CJ114" s="160">
        <v>0.52500000000000002</v>
      </c>
      <c r="CK114" s="160">
        <v>0.61957894736842101</v>
      </c>
      <c r="CL114" s="160">
        <v>0.66600000000000004</v>
      </c>
      <c r="CM114" s="160">
        <v>0.52283464566929139</v>
      </c>
      <c r="CN114" s="160">
        <v>0.60248853962017002</v>
      </c>
      <c r="CO114" s="160">
        <v>0.61751677852348996</v>
      </c>
      <c r="CP114" s="160">
        <v>0.63157894736842102</v>
      </c>
      <c r="CQ114" s="160">
        <v>0.52937249666221597</v>
      </c>
      <c r="CR114" s="160">
        <v>0.53205128205128205</v>
      </c>
      <c r="CS114" s="160">
        <v>0.30810144645521181</v>
      </c>
      <c r="CT114" s="160">
        <v>0.40448000000000001</v>
      </c>
      <c r="CU114" s="160">
        <v>0.50060606060606105</v>
      </c>
      <c r="CV114" s="160">
        <v>0.14371257485029901</v>
      </c>
      <c r="CW114" s="160">
        <v>0.43484224965706447</v>
      </c>
      <c r="CX114" s="160">
        <v>0.54149492463857296</v>
      </c>
      <c r="CY114" s="160">
        <v>0.56365853658536591</v>
      </c>
      <c r="CZ114" s="160">
        <v>0.70967741935483897</v>
      </c>
      <c r="DA114" s="160">
        <v>0.70967741935483897</v>
      </c>
      <c r="DB114" s="160">
        <v>0.56782334384858046</v>
      </c>
      <c r="DC114" s="160">
        <v>0.60080808080808101</v>
      </c>
      <c r="DD114" s="160">
        <v>0.41978947368420999</v>
      </c>
      <c r="DE114" s="160">
        <v>0.3396151028833988</v>
      </c>
      <c r="DF114" s="160">
        <v>0.32234432234432198</v>
      </c>
      <c r="DG114" s="160">
        <v>0.51457831325301195</v>
      </c>
      <c r="DH114" s="160">
        <v>0.39749536178107603</v>
      </c>
      <c r="DI114" s="160">
        <v>0.5701697550861734</v>
      </c>
      <c r="DJ114" s="160">
        <v>0.53896103896103897</v>
      </c>
      <c r="DK114" s="160">
        <v>0.50299401197604798</v>
      </c>
      <c r="DL114" s="160">
        <v>0.64252336448598124</v>
      </c>
      <c r="DM114" s="160">
        <v>0.57511904761904797</v>
      </c>
      <c r="DN114" s="160">
        <v>0.56184210526315792</v>
      </c>
      <c r="DO114" s="160"/>
      <c r="DP114" s="160"/>
      <c r="DQ114" s="160">
        <v>0.48593155893535844</v>
      </c>
      <c r="DR114" s="160">
        <v>0.40830670926517298</v>
      </c>
      <c r="DS114" s="160">
        <v>0.39335365853658499</v>
      </c>
      <c r="DT114" s="160">
        <v>0.59391771019677997</v>
      </c>
      <c r="DU114" s="160">
        <v>0.421686746987952</v>
      </c>
      <c r="DV114" s="160">
        <v>0.60771241830065303</v>
      </c>
      <c r="DW114" s="160">
        <v>0.4838709677419355</v>
      </c>
      <c r="DX114" s="160">
        <v>0.36815838992064098</v>
      </c>
      <c r="DY114" s="160">
        <v>0.64179104477611904</v>
      </c>
      <c r="DZ114" s="160">
        <v>0.50842809364548502</v>
      </c>
      <c r="EA114" s="160">
        <v>0.52976190476190499</v>
      </c>
      <c r="EB114" s="160">
        <v>0.61164755582377806</v>
      </c>
      <c r="EC114" s="160">
        <v>0.50962223806129725</v>
      </c>
      <c r="ED114" s="160">
        <v>0.59038696014888004</v>
      </c>
      <c r="EE114" s="160">
        <v>0.12278688524590201</v>
      </c>
      <c r="EF114" s="160">
        <v>0.4609375</v>
      </c>
      <c r="EG114" s="160">
        <v>0.54523522316043416</v>
      </c>
      <c r="EH114" s="4">
        <f>AVERAGE(DD114:EG114)</f>
        <v>0.48817740938736937</v>
      </c>
      <c r="EI114" s="3">
        <v>0.5</v>
      </c>
    </row>
    <row r="115" spans="1:139" ht="15.75" customHeight="1">
      <c r="A115" s="503"/>
      <c r="B115" s="51" t="s">
        <v>18</v>
      </c>
      <c r="C115" s="47">
        <v>44.251009615384604</v>
      </c>
      <c r="D115" s="162">
        <v>0</v>
      </c>
      <c r="E115" s="162">
        <v>26.3</v>
      </c>
      <c r="F115" s="162">
        <v>5.8</v>
      </c>
      <c r="G115" s="150">
        <v>0</v>
      </c>
      <c r="H115" s="150">
        <v>0</v>
      </c>
      <c r="I115" s="150">
        <v>0</v>
      </c>
      <c r="J115" s="150">
        <v>0</v>
      </c>
      <c r="K115" s="150">
        <v>0</v>
      </c>
      <c r="L115" s="150">
        <v>0</v>
      </c>
      <c r="M115" s="150">
        <v>0</v>
      </c>
      <c r="N115" s="150">
        <v>0</v>
      </c>
      <c r="O115" s="150">
        <v>0.4</v>
      </c>
      <c r="P115" s="150">
        <v>0</v>
      </c>
      <c r="Q115" s="150">
        <v>0</v>
      </c>
      <c r="R115" s="150">
        <v>27.4</v>
      </c>
      <c r="S115" s="150">
        <v>0</v>
      </c>
      <c r="T115" s="150">
        <v>5.7666666666666666</v>
      </c>
      <c r="U115" s="150">
        <v>19.14</v>
      </c>
      <c r="V115" s="150">
        <v>19</v>
      </c>
      <c r="W115" s="150">
        <v>0</v>
      </c>
      <c r="X115" s="150">
        <v>67.62</v>
      </c>
      <c r="Y115" s="150">
        <v>79.2</v>
      </c>
      <c r="Z115" s="150">
        <v>41</v>
      </c>
      <c r="AA115" s="150">
        <v>75.09</v>
      </c>
      <c r="AB115" s="150">
        <v>0</v>
      </c>
      <c r="AC115" s="150">
        <v>0</v>
      </c>
      <c r="AD115" s="150">
        <v>0</v>
      </c>
      <c r="AE115" s="150">
        <v>0</v>
      </c>
      <c r="AF115" s="150">
        <v>0</v>
      </c>
      <c r="AG115" s="150">
        <v>0</v>
      </c>
      <c r="AH115" s="150">
        <v>0</v>
      </c>
      <c r="AI115" s="150">
        <v>14.3</v>
      </c>
      <c r="AJ115" s="150">
        <v>64.900000000000006</v>
      </c>
      <c r="AK115" s="150">
        <v>8.9250000000000007</v>
      </c>
      <c r="AL115" s="150">
        <v>0</v>
      </c>
      <c r="AM115" s="150">
        <v>8.7666666666666675</v>
      </c>
      <c r="AN115" s="150">
        <v>8.64</v>
      </c>
      <c r="AO115" s="150">
        <v>0</v>
      </c>
      <c r="AP115" s="150">
        <v>0</v>
      </c>
      <c r="AQ115" s="150">
        <v>22</v>
      </c>
      <c r="AR115" s="150">
        <v>14.5</v>
      </c>
      <c r="AS115" s="150">
        <v>14</v>
      </c>
      <c r="AT115" s="150">
        <v>53</v>
      </c>
      <c r="AU115" s="348">
        <v>17.39</v>
      </c>
      <c r="AV115" s="348">
        <v>12.55</v>
      </c>
      <c r="AW115" s="150">
        <v>14.516666666666666</v>
      </c>
      <c r="AX115" s="150">
        <v>12.219999999999999</v>
      </c>
      <c r="AY115" s="150">
        <v>0</v>
      </c>
      <c r="AZ115" s="150">
        <v>0</v>
      </c>
      <c r="BA115" s="150">
        <v>34.5</v>
      </c>
      <c r="BB115" s="150">
        <v>59.300000000000004</v>
      </c>
      <c r="BC115" s="150">
        <v>68.38</v>
      </c>
      <c r="BD115" s="150">
        <v>17</v>
      </c>
      <c r="BE115" s="150">
        <v>24</v>
      </c>
      <c r="BF115" s="150">
        <v>24.759999999999998</v>
      </c>
      <c r="BG115" s="150">
        <v>65.2</v>
      </c>
      <c r="BH115" s="150">
        <v>24.706666666666667</v>
      </c>
      <c r="BI115" s="150">
        <v>0</v>
      </c>
      <c r="BJ115" s="150">
        <v>0</v>
      </c>
      <c r="BK115" s="150">
        <v>0</v>
      </c>
      <c r="BL115" s="150">
        <v>0</v>
      </c>
      <c r="BM115" s="150">
        <v>10</v>
      </c>
      <c r="BN115" s="150">
        <v>30.835000000000004</v>
      </c>
      <c r="BO115" s="150">
        <v>33.655000000000001</v>
      </c>
      <c r="BP115" s="150">
        <v>21.333333333333332</v>
      </c>
      <c r="BQ115" s="150">
        <v>8.9</v>
      </c>
      <c r="BR115" s="150">
        <v>8.9</v>
      </c>
      <c r="BS115" s="150">
        <v>1.6</v>
      </c>
      <c r="BT115" s="150">
        <v>1.6</v>
      </c>
      <c r="BU115" s="150">
        <v>36.549999999999997</v>
      </c>
      <c r="BV115" s="150">
        <v>29.233333333333334</v>
      </c>
      <c r="BW115" s="150">
        <v>98.1</v>
      </c>
      <c r="BX115" s="150">
        <v>39.35</v>
      </c>
      <c r="BY115" s="150">
        <v>82</v>
      </c>
      <c r="BZ115" s="150">
        <v>20.754999999999999</v>
      </c>
      <c r="CA115" s="150">
        <v>15.799999999999999</v>
      </c>
      <c r="CB115" s="150">
        <v>86.33</v>
      </c>
      <c r="CC115" s="150">
        <v>47</v>
      </c>
      <c r="CD115" s="150">
        <v>97</v>
      </c>
      <c r="CE115" s="150">
        <v>16.600000000000001</v>
      </c>
      <c r="CF115" s="150">
        <v>39.5</v>
      </c>
      <c r="CG115" s="150">
        <v>39.76</v>
      </c>
      <c r="CH115" s="150">
        <v>105.5</v>
      </c>
      <c r="CI115" s="150">
        <v>88.29</v>
      </c>
      <c r="CJ115" s="150">
        <v>77.7</v>
      </c>
      <c r="CK115" s="150">
        <v>22.072500000000002</v>
      </c>
      <c r="CL115" s="150">
        <v>99.899999999999991</v>
      </c>
      <c r="CM115" s="150">
        <v>41.5</v>
      </c>
      <c r="CN115" s="150">
        <v>92</v>
      </c>
      <c r="CO115" s="150">
        <v>92.01</v>
      </c>
      <c r="CP115" s="150">
        <v>32</v>
      </c>
      <c r="CQ115" s="150">
        <v>79.300000000000011</v>
      </c>
      <c r="CR115" s="150">
        <v>83</v>
      </c>
      <c r="CS115" s="150">
        <v>11.875</v>
      </c>
      <c r="CT115" s="150">
        <v>31.6</v>
      </c>
      <c r="CU115" s="150">
        <v>82.6</v>
      </c>
      <c r="CV115" s="150">
        <v>24</v>
      </c>
      <c r="CW115" s="150">
        <v>10.566666666666666</v>
      </c>
      <c r="CX115" s="150">
        <v>29.34</v>
      </c>
      <c r="CY115" s="165">
        <v>23.11</v>
      </c>
      <c r="CZ115" s="165">
        <v>110</v>
      </c>
      <c r="DA115" s="165">
        <v>110</v>
      </c>
      <c r="DB115" s="150">
        <v>45</v>
      </c>
      <c r="DC115" s="150">
        <v>89.219999999999985</v>
      </c>
      <c r="DD115" s="150">
        <v>59.82</v>
      </c>
      <c r="DE115" s="150">
        <v>25.5</v>
      </c>
      <c r="DF115" s="150">
        <v>44</v>
      </c>
      <c r="DG115" s="150">
        <v>85.420000000000016</v>
      </c>
      <c r="DH115" s="150">
        <v>19.996666666666666</v>
      </c>
      <c r="DI115" s="150">
        <v>22</v>
      </c>
      <c r="DJ115" s="150">
        <v>83</v>
      </c>
      <c r="DK115" s="150">
        <v>84</v>
      </c>
      <c r="DL115" s="150">
        <v>99</v>
      </c>
      <c r="DM115" s="150">
        <v>96.62</v>
      </c>
      <c r="DN115" s="150">
        <v>85.4</v>
      </c>
      <c r="DO115" s="150"/>
      <c r="DP115" s="150"/>
      <c r="DQ115" s="150">
        <v>9.1285714285713766</v>
      </c>
      <c r="DR115" s="150">
        <v>63.899999999999636</v>
      </c>
      <c r="DS115" s="150">
        <v>64.510000000000005</v>
      </c>
      <c r="DT115" s="150">
        <v>16.600000000000001</v>
      </c>
      <c r="DU115" s="150">
        <v>70</v>
      </c>
      <c r="DV115" s="150">
        <v>92.97999999999999</v>
      </c>
      <c r="DW115" s="150">
        <v>15</v>
      </c>
      <c r="DX115" s="150">
        <v>9</v>
      </c>
      <c r="DY115" s="150">
        <v>86</v>
      </c>
      <c r="DZ115" s="150">
        <v>76.010000000000005</v>
      </c>
      <c r="EA115" s="150">
        <v>89</v>
      </c>
      <c r="EB115" s="150">
        <v>101.35</v>
      </c>
      <c r="EC115" s="150">
        <v>17.875</v>
      </c>
      <c r="ED115" s="150">
        <v>92</v>
      </c>
      <c r="EE115" s="150">
        <v>4.9933333333333341</v>
      </c>
      <c r="EF115" s="150">
        <v>17.7</v>
      </c>
      <c r="EG115" s="150">
        <v>45.2</v>
      </c>
      <c r="EH115" s="5">
        <f>AVERAGE(DD115:EG115)</f>
        <v>56.285841836734683</v>
      </c>
      <c r="EI115" s="50">
        <v>50</v>
      </c>
    </row>
    <row r="116" spans="1:139" ht="15.75" customHeight="1">
      <c r="A116" s="504"/>
      <c r="B116" s="51" t="s">
        <v>19</v>
      </c>
      <c r="C116" s="47">
        <v>25.840990384615381</v>
      </c>
      <c r="D116" s="162">
        <v>0</v>
      </c>
      <c r="E116" s="162">
        <v>72</v>
      </c>
      <c r="F116" s="162">
        <v>143</v>
      </c>
      <c r="G116" s="150">
        <v>168</v>
      </c>
      <c r="H116" s="150">
        <v>168</v>
      </c>
      <c r="I116" s="150">
        <v>168</v>
      </c>
      <c r="J116" s="150">
        <v>168</v>
      </c>
      <c r="K116" s="150">
        <v>168</v>
      </c>
      <c r="L116" s="150">
        <v>168</v>
      </c>
      <c r="M116" s="150">
        <v>168</v>
      </c>
      <c r="N116" s="150">
        <v>168</v>
      </c>
      <c r="O116" s="150">
        <v>168</v>
      </c>
      <c r="P116" s="150">
        <v>168</v>
      </c>
      <c r="Q116" s="150">
        <v>168</v>
      </c>
      <c r="R116" s="150">
        <v>90</v>
      </c>
      <c r="S116" s="150">
        <v>16</v>
      </c>
      <c r="T116" s="150">
        <v>33.723333333333336</v>
      </c>
      <c r="U116" s="150">
        <v>60</v>
      </c>
      <c r="V116" s="150">
        <v>51.5</v>
      </c>
      <c r="W116" s="150">
        <v>168</v>
      </c>
      <c r="X116" s="150">
        <v>61.55</v>
      </c>
      <c r="Y116" s="150">
        <v>2</v>
      </c>
      <c r="Z116" s="150">
        <v>1.75</v>
      </c>
      <c r="AA116" s="150">
        <v>0</v>
      </c>
      <c r="AB116" s="150">
        <v>168</v>
      </c>
      <c r="AC116" s="150">
        <v>168</v>
      </c>
      <c r="AD116" s="150">
        <v>168</v>
      </c>
      <c r="AE116" s="150">
        <v>168</v>
      </c>
      <c r="AF116" s="150">
        <v>168</v>
      </c>
      <c r="AG116" s="150">
        <v>165</v>
      </c>
      <c r="AH116" s="150">
        <v>0</v>
      </c>
      <c r="AI116" s="150">
        <v>1.75</v>
      </c>
      <c r="AJ116" s="150">
        <v>2.5</v>
      </c>
      <c r="AK116" s="150">
        <v>9.375</v>
      </c>
      <c r="AL116" s="150">
        <v>168</v>
      </c>
      <c r="AM116" s="150">
        <v>11.89</v>
      </c>
      <c r="AN116" s="150">
        <v>62.835000000000001</v>
      </c>
      <c r="AO116" s="150">
        <v>168</v>
      </c>
      <c r="AP116" s="150">
        <v>168</v>
      </c>
      <c r="AQ116" s="150">
        <v>146.5</v>
      </c>
      <c r="AR116" s="150">
        <v>1.9575</v>
      </c>
      <c r="AS116" s="150">
        <v>1.5</v>
      </c>
      <c r="AT116" s="150">
        <v>2.5</v>
      </c>
      <c r="AU116" s="348">
        <v>8.5</v>
      </c>
      <c r="AV116" s="348">
        <v>26.5</v>
      </c>
      <c r="AW116" s="150">
        <v>14.5</v>
      </c>
      <c r="AX116" s="150">
        <v>2.5666666666666669</v>
      </c>
      <c r="AY116" s="150">
        <v>0</v>
      </c>
      <c r="AZ116" s="150">
        <v>0</v>
      </c>
      <c r="BA116" s="150">
        <v>1.165</v>
      </c>
      <c r="BB116" s="150">
        <v>3.5</v>
      </c>
      <c r="BC116" s="150">
        <v>0</v>
      </c>
      <c r="BD116" s="150">
        <v>3.67</v>
      </c>
      <c r="BE116" s="150">
        <v>5.5</v>
      </c>
      <c r="BF116" s="150">
        <v>5</v>
      </c>
      <c r="BG116" s="150">
        <v>0.67</v>
      </c>
      <c r="BH116" s="150">
        <v>7.1833333333333336</v>
      </c>
      <c r="BI116" s="150">
        <v>146.85</v>
      </c>
      <c r="BJ116" s="150">
        <v>168</v>
      </c>
      <c r="BK116" s="150">
        <v>168</v>
      </c>
      <c r="BL116" s="150">
        <v>168</v>
      </c>
      <c r="BM116" s="150">
        <v>152</v>
      </c>
      <c r="BN116" s="150">
        <v>4.2</v>
      </c>
      <c r="BO116" s="150">
        <v>13.225</v>
      </c>
      <c r="BP116" s="150">
        <v>3.9333333333333336</v>
      </c>
      <c r="BQ116" s="150">
        <v>154</v>
      </c>
      <c r="BR116" s="150">
        <v>154</v>
      </c>
      <c r="BS116" s="150">
        <v>37.5</v>
      </c>
      <c r="BT116" s="150">
        <v>37.5</v>
      </c>
      <c r="BU116" s="150">
        <v>1</v>
      </c>
      <c r="BV116" s="150">
        <v>0.45</v>
      </c>
      <c r="BW116" s="150">
        <v>2</v>
      </c>
      <c r="BX116" s="150">
        <v>3.5</v>
      </c>
      <c r="BY116" s="150">
        <v>1.25</v>
      </c>
      <c r="BZ116" s="150">
        <v>21</v>
      </c>
      <c r="CA116" s="150">
        <v>9.4666666666666668</v>
      </c>
      <c r="CB116" s="150">
        <v>0</v>
      </c>
      <c r="CC116" s="150">
        <v>0.4</v>
      </c>
      <c r="CD116" s="150">
        <v>0</v>
      </c>
      <c r="CE116" s="150">
        <v>5.5840000000000005</v>
      </c>
      <c r="CF116" s="150">
        <v>1.5</v>
      </c>
      <c r="CG116" s="150">
        <v>14.200000000000001</v>
      </c>
      <c r="CH116" s="150">
        <v>2</v>
      </c>
      <c r="CI116" s="150">
        <v>8</v>
      </c>
      <c r="CJ116" s="150">
        <v>0</v>
      </c>
      <c r="CK116" s="150">
        <v>3.375</v>
      </c>
      <c r="CL116" s="150">
        <v>0</v>
      </c>
      <c r="CM116" s="150">
        <v>1.125</v>
      </c>
      <c r="CN116" s="150">
        <v>1.3</v>
      </c>
      <c r="CO116" s="150">
        <v>1.3</v>
      </c>
      <c r="CP116" s="150">
        <v>1.8333333333333333</v>
      </c>
      <c r="CQ116" s="150">
        <v>6.2</v>
      </c>
      <c r="CR116" s="150">
        <v>0</v>
      </c>
      <c r="CS116" s="150">
        <v>3.4575</v>
      </c>
      <c r="CT116" s="150">
        <v>0.75</v>
      </c>
      <c r="CU116" s="150">
        <v>3</v>
      </c>
      <c r="CV116" s="150">
        <v>1</v>
      </c>
      <c r="CW116" s="150">
        <v>1.4083333333333332</v>
      </c>
      <c r="CX116" s="150">
        <v>1.8166666666666667</v>
      </c>
      <c r="CY116" s="165">
        <v>7.333333333333333</v>
      </c>
      <c r="CZ116" s="165">
        <v>0</v>
      </c>
      <c r="DA116" s="165">
        <v>0</v>
      </c>
      <c r="DB116" s="150">
        <v>4.75</v>
      </c>
      <c r="DC116" s="150">
        <v>5.5</v>
      </c>
      <c r="DD116" s="150">
        <v>1.5</v>
      </c>
      <c r="DE116" s="150">
        <v>0.5</v>
      </c>
      <c r="DF116" s="150">
        <v>0</v>
      </c>
      <c r="DG116" s="150">
        <v>2</v>
      </c>
      <c r="DH116" s="150">
        <v>2.36</v>
      </c>
      <c r="DI116" s="150">
        <v>3.415</v>
      </c>
      <c r="DJ116" s="150">
        <v>2</v>
      </c>
      <c r="DK116" s="150">
        <v>0</v>
      </c>
      <c r="DL116" s="150">
        <v>0</v>
      </c>
      <c r="DM116" s="150">
        <v>0</v>
      </c>
      <c r="DN116" s="150">
        <v>0</v>
      </c>
      <c r="DO116" s="150"/>
      <c r="DP116" s="150"/>
      <c r="DQ116" s="150">
        <v>2.3571428571428572</v>
      </c>
      <c r="DR116" s="150">
        <v>1.5</v>
      </c>
      <c r="DS116" s="150">
        <v>0</v>
      </c>
      <c r="DT116" s="150">
        <v>2.65</v>
      </c>
      <c r="DU116" s="150">
        <v>2</v>
      </c>
      <c r="DV116" s="150">
        <v>0</v>
      </c>
      <c r="DW116" s="150">
        <v>53</v>
      </c>
      <c r="DX116" s="150">
        <v>9.1539999999999999</v>
      </c>
      <c r="DY116" s="150">
        <v>1.5</v>
      </c>
      <c r="DZ116" s="150">
        <v>0</v>
      </c>
      <c r="EA116" s="150">
        <v>0</v>
      </c>
      <c r="EB116" s="150">
        <v>2.2999999999999998</v>
      </c>
      <c r="EC116" s="150">
        <v>3.4249999999999998</v>
      </c>
      <c r="ED116" s="150">
        <v>2</v>
      </c>
      <c r="EE116" s="150">
        <v>10.666666666666666</v>
      </c>
      <c r="EF116" s="150">
        <v>17.599999999999998</v>
      </c>
      <c r="EG116" s="150">
        <v>1.1000000000000001</v>
      </c>
      <c r="EH116" s="5">
        <f>AVERAGE(DD116:EG116)</f>
        <v>4.3224217687074828</v>
      </c>
      <c r="EI116" s="50">
        <v>5</v>
      </c>
    </row>
    <row r="117" spans="1:139" ht="15.75" customHeight="1">
      <c r="A117" s="222"/>
      <c r="B117" s="223"/>
      <c r="C117" s="223"/>
      <c r="D117" s="223"/>
      <c r="E117" s="223"/>
      <c r="F117" s="223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>
        <v>0</v>
      </c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 s="224"/>
    </row>
    <row r="118" spans="1:139" ht="15.75" customHeight="1">
      <c r="A118" s="499" t="s">
        <v>52</v>
      </c>
      <c r="B118" s="53" t="s">
        <v>250</v>
      </c>
      <c r="C118" s="12"/>
      <c r="D118" s="12">
        <v>0</v>
      </c>
      <c r="E118" s="12">
        <v>0</v>
      </c>
      <c r="F118" s="12">
        <v>0</v>
      </c>
      <c r="G118" s="12">
        <v>0</v>
      </c>
      <c r="H118" s="12">
        <v>0</v>
      </c>
      <c r="I118" s="12">
        <v>0</v>
      </c>
      <c r="J118" s="12">
        <v>0</v>
      </c>
      <c r="K118" s="12">
        <v>0</v>
      </c>
      <c r="L118" s="12">
        <v>0</v>
      </c>
      <c r="M118" s="12">
        <v>0</v>
      </c>
      <c r="N118" s="12">
        <v>0</v>
      </c>
      <c r="O118" s="12">
        <v>0</v>
      </c>
      <c r="P118" s="12">
        <v>0</v>
      </c>
      <c r="Q118" s="12">
        <v>0</v>
      </c>
      <c r="R118" s="12">
        <v>0</v>
      </c>
      <c r="S118" s="12">
        <v>0</v>
      </c>
      <c r="T118" s="208">
        <v>0</v>
      </c>
      <c r="U118" s="94">
        <v>0</v>
      </c>
      <c r="V118" s="94">
        <v>0</v>
      </c>
      <c r="W118" s="94">
        <v>0</v>
      </c>
      <c r="X118" s="94">
        <v>0</v>
      </c>
      <c r="Y118" s="94">
        <v>16</v>
      </c>
      <c r="Z118" s="94">
        <v>11</v>
      </c>
      <c r="AA118" s="94">
        <v>0</v>
      </c>
      <c r="AB118" s="94">
        <v>0</v>
      </c>
      <c r="AC118" s="94">
        <v>0</v>
      </c>
      <c r="AD118" s="94">
        <v>0</v>
      </c>
      <c r="AE118" s="94">
        <v>0</v>
      </c>
      <c r="AF118" s="94">
        <v>0</v>
      </c>
      <c r="AG118" s="94">
        <v>0</v>
      </c>
      <c r="AH118" s="94">
        <v>0</v>
      </c>
      <c r="AI118" s="94">
        <v>0</v>
      </c>
      <c r="AJ118" s="94">
        <v>0</v>
      </c>
      <c r="AK118" s="94">
        <v>0</v>
      </c>
      <c r="AL118" s="94"/>
      <c r="AM118" s="94">
        <v>0</v>
      </c>
      <c r="AN118" s="94">
        <v>0</v>
      </c>
      <c r="AO118" s="94">
        <v>0</v>
      </c>
      <c r="AP118" s="94">
        <v>0</v>
      </c>
      <c r="AQ118" s="94">
        <v>0</v>
      </c>
      <c r="AR118" s="94">
        <v>0</v>
      </c>
      <c r="AS118" s="94">
        <v>11</v>
      </c>
      <c r="AT118" s="94">
        <v>0</v>
      </c>
      <c r="AU118" s="94">
        <v>0</v>
      </c>
      <c r="AV118" s="94">
        <v>0</v>
      </c>
      <c r="AW118" s="94">
        <v>12</v>
      </c>
      <c r="AX118" s="94">
        <v>0</v>
      </c>
      <c r="AY118" s="94">
        <v>0</v>
      </c>
      <c r="AZ118" s="94"/>
      <c r="BA118" s="94">
        <v>9.5</v>
      </c>
      <c r="BB118" s="94">
        <v>0</v>
      </c>
      <c r="BC118" s="94">
        <v>0</v>
      </c>
      <c r="BD118" s="94">
        <v>32</v>
      </c>
      <c r="BE118" s="94">
        <v>0</v>
      </c>
      <c r="BF118" s="94">
        <v>10</v>
      </c>
      <c r="BG118" s="94">
        <v>0</v>
      </c>
      <c r="BH118" s="94">
        <v>11</v>
      </c>
      <c r="BI118" s="94">
        <v>0</v>
      </c>
      <c r="BJ118" s="94">
        <v>0</v>
      </c>
      <c r="BK118" s="94">
        <v>0</v>
      </c>
      <c r="BL118" s="94">
        <v>0</v>
      </c>
      <c r="BM118" s="94">
        <v>0</v>
      </c>
      <c r="BN118" s="94">
        <v>0</v>
      </c>
      <c r="BO118" s="94">
        <v>0</v>
      </c>
      <c r="BP118" s="94">
        <v>12</v>
      </c>
      <c r="BQ118" s="94">
        <v>0</v>
      </c>
      <c r="BR118" s="94">
        <v>0</v>
      </c>
      <c r="BS118" s="94">
        <v>0</v>
      </c>
      <c r="BT118" s="94">
        <v>0</v>
      </c>
      <c r="BU118" s="94">
        <v>13</v>
      </c>
      <c r="BV118" s="94">
        <v>12</v>
      </c>
      <c r="BW118" s="94">
        <v>0</v>
      </c>
      <c r="BX118" s="94">
        <v>13</v>
      </c>
      <c r="BY118" s="94">
        <v>0</v>
      </c>
      <c r="BZ118" s="94">
        <v>13</v>
      </c>
      <c r="CA118" s="94">
        <v>12</v>
      </c>
      <c r="CB118" s="94">
        <v>0</v>
      </c>
      <c r="CC118" s="94">
        <v>10</v>
      </c>
      <c r="CD118" s="94">
        <v>6</v>
      </c>
      <c r="CE118" s="94">
        <v>0</v>
      </c>
      <c r="CF118" s="94">
        <v>13</v>
      </c>
      <c r="CG118" s="94">
        <v>0</v>
      </c>
      <c r="CH118" s="94">
        <v>0</v>
      </c>
      <c r="CI118" s="94">
        <v>0</v>
      </c>
      <c r="CJ118" s="94">
        <v>20</v>
      </c>
      <c r="CK118" s="94">
        <v>12</v>
      </c>
      <c r="CL118" s="94">
        <v>18</v>
      </c>
      <c r="CM118" s="94">
        <v>7</v>
      </c>
      <c r="CN118" s="94">
        <v>14</v>
      </c>
      <c r="CO118" s="94">
        <v>14</v>
      </c>
      <c r="CP118" s="94">
        <v>10.5</v>
      </c>
      <c r="CQ118" s="94">
        <v>12</v>
      </c>
      <c r="CR118" s="94">
        <v>12</v>
      </c>
      <c r="CS118" s="94">
        <v>0</v>
      </c>
      <c r="CT118" s="94">
        <v>10.25</v>
      </c>
      <c r="CU118" s="94">
        <v>0</v>
      </c>
      <c r="CV118" s="94">
        <v>0</v>
      </c>
      <c r="CW118" s="94">
        <v>9</v>
      </c>
      <c r="CX118" s="94">
        <v>0</v>
      </c>
      <c r="CY118" s="94">
        <v>18</v>
      </c>
      <c r="CZ118" s="94">
        <v>13</v>
      </c>
      <c r="DA118" s="94">
        <v>13</v>
      </c>
      <c r="DB118" s="94">
        <v>0</v>
      </c>
      <c r="DC118" s="94">
        <v>14</v>
      </c>
      <c r="DD118" s="94">
        <v>0</v>
      </c>
      <c r="DE118" s="94">
        <v>16</v>
      </c>
      <c r="DF118" s="94">
        <v>24</v>
      </c>
      <c r="DG118" s="94">
        <v>0</v>
      </c>
      <c r="DH118" s="94">
        <v>10</v>
      </c>
      <c r="DI118" s="94">
        <v>0</v>
      </c>
      <c r="DJ118" s="94">
        <v>12</v>
      </c>
      <c r="DK118" s="94">
        <v>0</v>
      </c>
      <c r="DL118" s="94">
        <v>13.92</v>
      </c>
      <c r="DM118" s="94">
        <v>0</v>
      </c>
      <c r="DN118" s="94">
        <v>11</v>
      </c>
      <c r="DO118" s="94"/>
      <c r="DP118" s="94"/>
      <c r="DQ118" s="94">
        <v>11</v>
      </c>
      <c r="DR118" s="94">
        <v>10</v>
      </c>
      <c r="DS118" s="94">
        <v>0</v>
      </c>
      <c r="DT118" s="94">
        <v>11</v>
      </c>
      <c r="DU118" s="94">
        <v>0</v>
      </c>
      <c r="DV118" s="94">
        <v>15</v>
      </c>
      <c r="DW118" s="94">
        <v>0</v>
      </c>
      <c r="DX118" s="94">
        <v>0</v>
      </c>
      <c r="DY118" s="94">
        <v>0</v>
      </c>
      <c r="DZ118" s="94">
        <v>12</v>
      </c>
      <c r="EA118" s="94">
        <v>12</v>
      </c>
      <c r="EB118" s="94">
        <v>0</v>
      </c>
      <c r="EC118" s="94">
        <v>14</v>
      </c>
      <c r="ED118" s="94">
        <v>10.17</v>
      </c>
      <c r="EE118" s="94">
        <v>12</v>
      </c>
      <c r="EF118" s="94">
        <v>0</v>
      </c>
      <c r="EG118" s="94">
        <v>0</v>
      </c>
      <c r="EH118" s="94"/>
      <c r="EI118" s="12"/>
    </row>
    <row r="119" spans="1:139" ht="15.75" customHeight="1">
      <c r="A119" s="500"/>
      <c r="B119" s="53" t="s">
        <v>251</v>
      </c>
      <c r="C119" s="12"/>
      <c r="D119" s="12">
        <v>0</v>
      </c>
      <c r="E119" s="12">
        <v>0</v>
      </c>
      <c r="F119" s="12">
        <v>0</v>
      </c>
      <c r="G119" s="12">
        <v>0</v>
      </c>
      <c r="H119" s="12">
        <v>0</v>
      </c>
      <c r="I119" s="12">
        <v>0</v>
      </c>
      <c r="J119" s="12">
        <v>0</v>
      </c>
      <c r="K119" s="12">
        <v>0</v>
      </c>
      <c r="L119" s="12">
        <v>0</v>
      </c>
      <c r="M119" s="12">
        <v>0</v>
      </c>
      <c r="N119" s="12">
        <v>0</v>
      </c>
      <c r="O119" s="12">
        <v>0</v>
      </c>
      <c r="P119" s="12">
        <v>0</v>
      </c>
      <c r="Q119" s="12">
        <v>0</v>
      </c>
      <c r="R119" s="12">
        <v>0</v>
      </c>
      <c r="S119" s="12">
        <v>0</v>
      </c>
      <c r="T119" s="208">
        <v>0</v>
      </c>
      <c r="U119" s="94">
        <v>0</v>
      </c>
      <c r="V119" s="94">
        <v>0</v>
      </c>
      <c r="W119" s="94">
        <v>0</v>
      </c>
      <c r="X119" s="94">
        <v>0</v>
      </c>
      <c r="Y119" s="94">
        <v>13</v>
      </c>
      <c r="Z119" s="94">
        <v>0</v>
      </c>
      <c r="AA119" s="94">
        <v>5</v>
      </c>
      <c r="AB119" s="94">
        <v>0</v>
      </c>
      <c r="AC119" s="94">
        <v>0</v>
      </c>
      <c r="AD119" s="94">
        <v>0</v>
      </c>
      <c r="AE119" s="94">
        <v>0</v>
      </c>
      <c r="AF119" s="94">
        <v>0</v>
      </c>
      <c r="AG119" s="94">
        <v>0</v>
      </c>
      <c r="AH119" s="94">
        <v>0</v>
      </c>
      <c r="AI119" s="94">
        <v>0</v>
      </c>
      <c r="AJ119" s="94">
        <v>11</v>
      </c>
      <c r="AK119" s="94">
        <v>0</v>
      </c>
      <c r="AL119" s="94"/>
      <c r="AM119" s="94">
        <v>0</v>
      </c>
      <c r="AN119" s="94">
        <v>0</v>
      </c>
      <c r="AO119" s="94">
        <v>0</v>
      </c>
      <c r="AP119" s="94">
        <v>0</v>
      </c>
      <c r="AQ119" s="94">
        <v>0</v>
      </c>
      <c r="AR119" s="94">
        <v>0</v>
      </c>
      <c r="AS119" s="94">
        <v>0</v>
      </c>
      <c r="AT119" s="94">
        <v>0</v>
      </c>
      <c r="AU119" s="94">
        <v>0</v>
      </c>
      <c r="AV119" s="94">
        <v>1.58</v>
      </c>
      <c r="AW119" s="94">
        <v>0</v>
      </c>
      <c r="AX119" s="94">
        <v>0</v>
      </c>
      <c r="AY119" s="94">
        <v>10</v>
      </c>
      <c r="AZ119" s="94"/>
      <c r="BA119" s="94">
        <v>0</v>
      </c>
      <c r="BB119" s="94">
        <v>0</v>
      </c>
      <c r="BC119" s="94">
        <v>0</v>
      </c>
      <c r="BD119" s="94">
        <v>3</v>
      </c>
      <c r="BE119" s="94">
        <v>0</v>
      </c>
      <c r="BF119" s="94">
        <v>0</v>
      </c>
      <c r="BG119" s="94">
        <v>0</v>
      </c>
      <c r="BH119" s="94">
        <v>0</v>
      </c>
      <c r="BI119" s="94">
        <v>0</v>
      </c>
      <c r="BJ119" s="94">
        <v>0</v>
      </c>
      <c r="BK119" s="94">
        <v>0</v>
      </c>
      <c r="BL119" s="94">
        <v>0</v>
      </c>
      <c r="BM119" s="94">
        <v>0</v>
      </c>
      <c r="BN119" s="94">
        <v>0</v>
      </c>
      <c r="BO119" s="94">
        <v>0</v>
      </c>
      <c r="BP119" s="94">
        <v>1</v>
      </c>
      <c r="BQ119" s="94">
        <v>0</v>
      </c>
      <c r="BR119" s="94">
        <v>0</v>
      </c>
      <c r="BS119" s="94">
        <v>0</v>
      </c>
      <c r="BT119" s="94">
        <v>0</v>
      </c>
      <c r="BU119" s="94">
        <v>0</v>
      </c>
      <c r="BV119" s="94">
        <v>5</v>
      </c>
      <c r="BW119" s="94">
        <v>0</v>
      </c>
      <c r="BX119" s="94">
        <v>0</v>
      </c>
      <c r="BY119" s="94">
        <v>0</v>
      </c>
      <c r="BZ119" s="94">
        <v>0</v>
      </c>
      <c r="CA119" s="94">
        <v>0</v>
      </c>
      <c r="CB119" s="94">
        <v>0</v>
      </c>
      <c r="CC119" s="94">
        <v>0</v>
      </c>
      <c r="CD119" s="94">
        <v>0</v>
      </c>
      <c r="CE119" s="94">
        <v>0</v>
      </c>
      <c r="CF119" s="94">
        <v>0</v>
      </c>
      <c r="CG119" s="94">
        <v>0</v>
      </c>
      <c r="CH119" s="94">
        <v>0</v>
      </c>
      <c r="CI119" s="94">
        <v>0</v>
      </c>
      <c r="CJ119" s="94">
        <v>0</v>
      </c>
      <c r="CK119" s="94">
        <v>0</v>
      </c>
      <c r="CL119" s="94">
        <v>0</v>
      </c>
      <c r="CM119" s="94">
        <v>0</v>
      </c>
      <c r="CN119" s="94">
        <v>0</v>
      </c>
      <c r="CO119" s="94">
        <v>0</v>
      </c>
      <c r="CP119" s="94">
        <v>0</v>
      </c>
      <c r="CQ119" s="94">
        <v>0</v>
      </c>
      <c r="CR119" s="94">
        <v>0</v>
      </c>
      <c r="CS119" s="94">
        <v>0</v>
      </c>
      <c r="CT119" s="94">
        <v>0</v>
      </c>
      <c r="CU119" s="94">
        <v>0</v>
      </c>
      <c r="CV119" s="94">
        <v>0</v>
      </c>
      <c r="CW119" s="94">
        <v>4.75</v>
      </c>
      <c r="CX119" s="94">
        <v>0</v>
      </c>
      <c r="CY119" s="94">
        <v>5</v>
      </c>
      <c r="CZ119" s="94">
        <v>0</v>
      </c>
      <c r="DA119" s="94">
        <v>0</v>
      </c>
      <c r="DB119" s="94">
        <v>0</v>
      </c>
      <c r="DC119" s="94">
        <v>0</v>
      </c>
      <c r="DD119" s="94">
        <v>0</v>
      </c>
      <c r="DE119" s="94">
        <v>0.83</v>
      </c>
      <c r="DF119" s="94">
        <v>7.5</v>
      </c>
      <c r="DG119" s="94">
        <v>0</v>
      </c>
      <c r="DH119" s="94">
        <v>0</v>
      </c>
      <c r="DI119" s="94">
        <v>0</v>
      </c>
      <c r="DJ119" s="94">
        <v>0</v>
      </c>
      <c r="DK119" s="94">
        <v>1</v>
      </c>
      <c r="DL119" s="94">
        <v>0</v>
      </c>
      <c r="DM119" s="94">
        <v>0</v>
      </c>
      <c r="DN119" s="94">
        <v>5</v>
      </c>
      <c r="DO119" s="94"/>
      <c r="DP119" s="94"/>
      <c r="DQ119" s="94">
        <v>9</v>
      </c>
      <c r="DR119" s="94">
        <v>0</v>
      </c>
      <c r="DS119" s="94">
        <v>4</v>
      </c>
      <c r="DT119" s="94">
        <v>4</v>
      </c>
      <c r="DU119" s="94">
        <v>0</v>
      </c>
      <c r="DV119" s="94">
        <v>0</v>
      </c>
      <c r="DW119" s="94">
        <v>0</v>
      </c>
      <c r="DX119" s="94">
        <v>0</v>
      </c>
      <c r="DY119" s="94">
        <v>32.5</v>
      </c>
      <c r="DZ119" s="94">
        <v>6.5</v>
      </c>
      <c r="EA119" s="94">
        <v>6.5</v>
      </c>
      <c r="EB119" s="94">
        <v>0</v>
      </c>
      <c r="EC119" s="94">
        <v>0</v>
      </c>
      <c r="ED119" s="94">
        <v>0</v>
      </c>
      <c r="EE119" s="94">
        <v>2</v>
      </c>
      <c r="EF119" s="94">
        <v>0</v>
      </c>
      <c r="EG119" s="94">
        <v>0</v>
      </c>
      <c r="EH119" s="94"/>
      <c r="EI119" s="12"/>
    </row>
    <row r="120" spans="1:139" ht="15.75" customHeight="1">
      <c r="A120" s="500"/>
      <c r="B120" s="53" t="s">
        <v>252</v>
      </c>
      <c r="C120" s="12"/>
      <c r="D120" s="12">
        <v>0</v>
      </c>
      <c r="E120" s="12">
        <v>72</v>
      </c>
      <c r="F120" s="12">
        <v>143</v>
      </c>
      <c r="G120" s="12">
        <v>168</v>
      </c>
      <c r="H120" s="12">
        <v>168</v>
      </c>
      <c r="I120" s="12">
        <v>168</v>
      </c>
      <c r="J120" s="12">
        <v>168</v>
      </c>
      <c r="K120" s="12">
        <v>168</v>
      </c>
      <c r="L120" s="12">
        <v>168</v>
      </c>
      <c r="M120" s="12">
        <v>168</v>
      </c>
      <c r="N120" s="12">
        <v>168</v>
      </c>
      <c r="O120" s="12">
        <v>168</v>
      </c>
      <c r="P120" s="12">
        <v>168</v>
      </c>
      <c r="Q120" s="12">
        <v>168</v>
      </c>
      <c r="R120" s="12">
        <v>90</v>
      </c>
      <c r="S120" s="12">
        <v>16</v>
      </c>
      <c r="T120">
        <v>101.17</v>
      </c>
      <c r="U120" s="94">
        <v>60</v>
      </c>
      <c r="V120" s="94">
        <v>103</v>
      </c>
      <c r="W120" s="94">
        <v>168</v>
      </c>
      <c r="X120" s="94">
        <v>61.55</v>
      </c>
      <c r="Y120">
        <v>2</v>
      </c>
      <c r="Z120">
        <v>3.5</v>
      </c>
      <c r="AA120">
        <v>24</v>
      </c>
      <c r="AB120">
        <v>168</v>
      </c>
      <c r="AC120">
        <v>168</v>
      </c>
      <c r="AD120">
        <v>168</v>
      </c>
      <c r="AE120">
        <v>168</v>
      </c>
      <c r="AF120">
        <v>168</v>
      </c>
      <c r="AG120">
        <v>165</v>
      </c>
      <c r="AH120">
        <v>0</v>
      </c>
      <c r="AI120">
        <v>3.5</v>
      </c>
      <c r="AJ120">
        <v>2.5</v>
      </c>
      <c r="AK120">
        <v>37.5</v>
      </c>
      <c r="AL120"/>
      <c r="AM120">
        <v>35.67</v>
      </c>
      <c r="AN120">
        <v>125.67</v>
      </c>
      <c r="AO120" s="12">
        <v>168</v>
      </c>
      <c r="AP120" s="12">
        <v>168</v>
      </c>
      <c r="AQ120">
        <v>146.5</v>
      </c>
      <c r="AR120">
        <v>7.83</v>
      </c>
      <c r="AS120">
        <v>3</v>
      </c>
      <c r="AT120">
        <v>2.5</v>
      </c>
      <c r="AU120">
        <v>8.5</v>
      </c>
      <c r="AV120">
        <v>24</v>
      </c>
      <c r="AW120">
        <v>43.5</v>
      </c>
      <c r="AX120">
        <v>7.7</v>
      </c>
      <c r="AY120">
        <v>0</v>
      </c>
      <c r="AZ120">
        <v>13</v>
      </c>
      <c r="BA120">
        <v>2.33</v>
      </c>
      <c r="BB120">
        <v>3.5</v>
      </c>
      <c r="BC120">
        <v>0</v>
      </c>
      <c r="BD120">
        <v>3.67</v>
      </c>
      <c r="BE120">
        <v>5.5</v>
      </c>
      <c r="BF120">
        <v>10</v>
      </c>
      <c r="BG120">
        <v>0.67</v>
      </c>
      <c r="BH120">
        <v>21.55</v>
      </c>
      <c r="BI120">
        <v>146.85</v>
      </c>
      <c r="BJ120">
        <v>168</v>
      </c>
      <c r="BK120">
        <v>168</v>
      </c>
      <c r="BL120">
        <v>168</v>
      </c>
      <c r="BM120">
        <v>152</v>
      </c>
      <c r="BN120">
        <v>8.4</v>
      </c>
      <c r="BO120">
        <v>26.45</v>
      </c>
      <c r="BP120">
        <v>11.8</v>
      </c>
      <c r="BQ120">
        <v>154</v>
      </c>
      <c r="BR120">
        <v>154</v>
      </c>
      <c r="BS120">
        <v>75</v>
      </c>
      <c r="BT120">
        <v>75</v>
      </c>
      <c r="BU120">
        <v>2</v>
      </c>
      <c r="BV120">
        <v>1.35</v>
      </c>
      <c r="BW120">
        <v>2</v>
      </c>
      <c r="BX120">
        <v>7</v>
      </c>
      <c r="BY120">
        <v>1.25</v>
      </c>
      <c r="BZ120">
        <v>42</v>
      </c>
      <c r="CA120">
        <v>28.4</v>
      </c>
      <c r="CB120">
        <v>0</v>
      </c>
      <c r="CC120">
        <v>0.8</v>
      </c>
      <c r="CD120">
        <v>0</v>
      </c>
      <c r="CE120">
        <v>27.92</v>
      </c>
      <c r="CF120">
        <v>3</v>
      </c>
      <c r="CG120">
        <v>28.400000000000002</v>
      </c>
      <c r="CH120">
        <v>2</v>
      </c>
      <c r="CI120">
        <v>8</v>
      </c>
      <c r="CJ120">
        <v>0</v>
      </c>
      <c r="CK120">
        <v>13.5</v>
      </c>
      <c r="CL120">
        <v>0</v>
      </c>
      <c r="CM120">
        <v>2.25</v>
      </c>
      <c r="CN120">
        <v>1.3</v>
      </c>
      <c r="CO120">
        <v>1.3</v>
      </c>
      <c r="CP120">
        <v>5.5</v>
      </c>
      <c r="CQ120">
        <v>6.2</v>
      </c>
      <c r="CR120">
        <v>0</v>
      </c>
      <c r="CS120">
        <v>13.83</v>
      </c>
      <c r="CT120">
        <v>1.5</v>
      </c>
      <c r="CU120">
        <v>3</v>
      </c>
      <c r="CV120">
        <v>1</v>
      </c>
      <c r="CW120">
        <v>8.4499999999999993</v>
      </c>
      <c r="CX120">
        <v>5.45</v>
      </c>
      <c r="CY120">
        <v>22</v>
      </c>
      <c r="CZ120">
        <v>0</v>
      </c>
      <c r="DA120">
        <v>0</v>
      </c>
      <c r="DB120">
        <v>9.5</v>
      </c>
      <c r="DC120">
        <v>5.5</v>
      </c>
      <c r="DD120">
        <v>1.5</v>
      </c>
      <c r="DE120">
        <v>1</v>
      </c>
      <c r="DF120">
        <v>0</v>
      </c>
      <c r="DG120">
        <v>2</v>
      </c>
      <c r="DH120">
        <v>7.08</v>
      </c>
      <c r="DI120">
        <v>13.66</v>
      </c>
      <c r="DJ120">
        <v>2</v>
      </c>
      <c r="DK120">
        <v>0</v>
      </c>
      <c r="DL120">
        <v>0</v>
      </c>
      <c r="DM120">
        <v>0</v>
      </c>
      <c r="DN120">
        <v>0</v>
      </c>
      <c r="DO120"/>
      <c r="DP120"/>
      <c r="DQ120">
        <v>16.5</v>
      </c>
      <c r="DR120">
        <v>1.5</v>
      </c>
      <c r="DS120">
        <v>0</v>
      </c>
      <c r="DT120">
        <v>13.25</v>
      </c>
      <c r="DU120">
        <v>2</v>
      </c>
      <c r="DV120">
        <v>0</v>
      </c>
      <c r="DW120">
        <v>106</v>
      </c>
      <c r="DX120">
        <v>45.77</v>
      </c>
      <c r="DY120">
        <v>1.5</v>
      </c>
      <c r="DZ120">
        <v>0</v>
      </c>
      <c r="EA120">
        <v>0</v>
      </c>
      <c r="EB120">
        <v>2.2999999999999998</v>
      </c>
      <c r="EC120">
        <v>13.7</v>
      </c>
      <c r="ED120">
        <v>2</v>
      </c>
      <c r="EE120">
        <v>32</v>
      </c>
      <c r="EF120">
        <v>52.8</v>
      </c>
      <c r="EG120">
        <v>2.2000000000000002</v>
      </c>
      <c r="EH120"/>
      <c r="EI120" s="12"/>
    </row>
    <row r="121" spans="1:139" ht="15.75" customHeight="1">
      <c r="A121" s="500"/>
      <c r="B121" s="53" t="s">
        <v>222</v>
      </c>
      <c r="C121" s="12"/>
      <c r="D121" s="12">
        <v>168</v>
      </c>
      <c r="E121" s="12">
        <v>168</v>
      </c>
      <c r="F121" s="12">
        <v>168</v>
      </c>
      <c r="G121" s="12">
        <v>168</v>
      </c>
      <c r="H121" s="12">
        <v>168</v>
      </c>
      <c r="I121" s="12">
        <v>168</v>
      </c>
      <c r="J121" s="12">
        <v>168</v>
      </c>
      <c r="K121" s="12">
        <v>168</v>
      </c>
      <c r="L121" s="12">
        <v>168</v>
      </c>
      <c r="M121" s="12">
        <v>168</v>
      </c>
      <c r="N121" s="12">
        <v>168</v>
      </c>
      <c r="O121" s="12">
        <v>168</v>
      </c>
      <c r="P121" s="12">
        <v>168</v>
      </c>
      <c r="Q121" s="12">
        <v>168</v>
      </c>
      <c r="R121" s="12">
        <v>168</v>
      </c>
      <c r="S121" s="12">
        <v>168</v>
      </c>
      <c r="T121" s="12">
        <v>168</v>
      </c>
      <c r="U121" s="12">
        <v>144</v>
      </c>
      <c r="V121" s="12">
        <v>168</v>
      </c>
      <c r="W121" s="12">
        <v>168</v>
      </c>
      <c r="X121" s="12">
        <v>168</v>
      </c>
      <c r="Y121" s="12">
        <v>168</v>
      </c>
      <c r="Z121" s="12">
        <v>168</v>
      </c>
      <c r="AA121" s="12">
        <v>168</v>
      </c>
      <c r="AB121" s="12">
        <v>168</v>
      </c>
      <c r="AC121" s="12">
        <v>168</v>
      </c>
      <c r="AD121" s="12">
        <v>168</v>
      </c>
      <c r="AE121" s="12">
        <v>168</v>
      </c>
      <c r="AF121" s="12">
        <v>168</v>
      </c>
      <c r="AG121" s="12">
        <v>168</v>
      </c>
      <c r="AH121" s="12">
        <v>168</v>
      </c>
      <c r="AI121" s="12">
        <v>168</v>
      </c>
      <c r="AJ121" s="12">
        <v>168</v>
      </c>
      <c r="AK121" s="12">
        <v>168</v>
      </c>
      <c r="AL121" s="12">
        <v>168</v>
      </c>
      <c r="AM121" s="12">
        <v>168</v>
      </c>
      <c r="AN121" s="12">
        <v>168</v>
      </c>
      <c r="AO121" s="12">
        <v>168</v>
      </c>
      <c r="AP121" s="12">
        <v>168</v>
      </c>
      <c r="AQ121" s="12">
        <v>168</v>
      </c>
      <c r="AR121" s="12">
        <v>168</v>
      </c>
      <c r="AS121" s="12">
        <v>168</v>
      </c>
      <c r="AT121" s="12">
        <v>168</v>
      </c>
      <c r="AU121" s="12">
        <v>168</v>
      </c>
      <c r="AV121" s="12">
        <v>168</v>
      </c>
      <c r="AW121" s="12">
        <v>168</v>
      </c>
      <c r="AX121" s="12">
        <v>168</v>
      </c>
      <c r="AY121" s="12">
        <v>168</v>
      </c>
      <c r="AZ121" s="12">
        <v>168</v>
      </c>
      <c r="BA121" s="12">
        <v>168</v>
      </c>
      <c r="BB121" s="12">
        <v>168</v>
      </c>
      <c r="BC121" s="12">
        <v>168</v>
      </c>
      <c r="BD121" s="12">
        <v>168</v>
      </c>
      <c r="BE121" s="12">
        <v>168</v>
      </c>
      <c r="BF121" s="12">
        <v>168</v>
      </c>
      <c r="BG121" s="12">
        <v>168</v>
      </c>
      <c r="BH121" s="12">
        <v>168</v>
      </c>
      <c r="BI121" s="12">
        <v>168</v>
      </c>
      <c r="BJ121" s="12">
        <v>168</v>
      </c>
      <c r="BK121" s="12">
        <v>168</v>
      </c>
      <c r="BL121" s="12">
        <v>168</v>
      </c>
      <c r="BM121" s="12">
        <v>168</v>
      </c>
      <c r="BN121" s="12">
        <v>168</v>
      </c>
      <c r="BO121" s="12">
        <v>168</v>
      </c>
      <c r="BP121" s="12">
        <v>168</v>
      </c>
      <c r="BQ121" s="12">
        <v>168</v>
      </c>
      <c r="BR121" s="12">
        <v>168</v>
      </c>
      <c r="BS121" s="12">
        <v>168</v>
      </c>
      <c r="BT121" s="12">
        <v>168</v>
      </c>
      <c r="BU121" s="12">
        <v>168</v>
      </c>
      <c r="BV121" s="12">
        <v>168</v>
      </c>
      <c r="BW121" s="12">
        <v>168</v>
      </c>
      <c r="BX121" s="12">
        <v>168</v>
      </c>
      <c r="BY121" s="12">
        <v>168</v>
      </c>
      <c r="BZ121" s="12">
        <v>168</v>
      </c>
      <c r="CA121" s="12">
        <v>144</v>
      </c>
      <c r="CB121" s="12">
        <v>168</v>
      </c>
      <c r="CC121" s="12">
        <v>168</v>
      </c>
      <c r="CD121" s="12">
        <v>168</v>
      </c>
      <c r="CE121" s="12">
        <v>168</v>
      </c>
      <c r="CF121" s="12">
        <v>168</v>
      </c>
      <c r="CG121" s="12">
        <v>168</v>
      </c>
      <c r="CH121" s="12">
        <v>168</v>
      </c>
      <c r="CI121" s="12">
        <v>168</v>
      </c>
      <c r="CJ121" s="12">
        <v>168</v>
      </c>
      <c r="CK121" s="12">
        <v>168</v>
      </c>
      <c r="CL121" s="12">
        <v>168</v>
      </c>
      <c r="CM121" s="12">
        <v>168</v>
      </c>
      <c r="CN121" s="12">
        <v>168</v>
      </c>
      <c r="CO121" s="12">
        <v>168</v>
      </c>
      <c r="CP121" s="12">
        <v>168</v>
      </c>
      <c r="CQ121" s="12">
        <v>168</v>
      </c>
      <c r="CR121" s="12">
        <v>168</v>
      </c>
      <c r="CS121" s="12">
        <v>168</v>
      </c>
      <c r="CT121" s="12">
        <v>168</v>
      </c>
      <c r="CU121" s="12">
        <v>168</v>
      </c>
      <c r="CV121" s="12">
        <v>168</v>
      </c>
      <c r="CW121" s="12">
        <v>168</v>
      </c>
      <c r="CX121" s="12">
        <v>168</v>
      </c>
      <c r="CY121" s="12">
        <v>168</v>
      </c>
      <c r="CZ121" s="12">
        <v>168</v>
      </c>
      <c r="DA121" s="12">
        <v>168</v>
      </c>
      <c r="DB121" s="12">
        <v>168</v>
      </c>
      <c r="DC121" s="12">
        <v>168</v>
      </c>
      <c r="DD121" s="12">
        <v>144</v>
      </c>
      <c r="DE121" s="12">
        <v>168</v>
      </c>
      <c r="DF121" s="12">
        <v>168</v>
      </c>
      <c r="DG121" s="12">
        <v>168</v>
      </c>
      <c r="DH121" s="12">
        <v>168</v>
      </c>
      <c r="DI121" s="12">
        <v>168</v>
      </c>
      <c r="DJ121" s="12">
        <v>168</v>
      </c>
      <c r="DK121" s="12">
        <v>168</v>
      </c>
      <c r="DL121" s="12">
        <v>168</v>
      </c>
      <c r="DM121" s="12">
        <v>168</v>
      </c>
      <c r="DN121" s="12">
        <v>168</v>
      </c>
      <c r="DO121" s="12"/>
      <c r="DP121" s="12"/>
      <c r="DQ121" s="12">
        <v>168</v>
      </c>
      <c r="DR121" s="12">
        <v>168</v>
      </c>
      <c r="DS121" s="12">
        <v>168</v>
      </c>
      <c r="DT121" s="12">
        <v>168</v>
      </c>
      <c r="DU121" s="12">
        <v>168</v>
      </c>
      <c r="DV121" s="12">
        <v>168</v>
      </c>
      <c r="DW121" s="12">
        <v>168</v>
      </c>
      <c r="DX121" s="12">
        <v>168</v>
      </c>
      <c r="DY121" s="12">
        <v>168</v>
      </c>
      <c r="DZ121" s="12">
        <v>168</v>
      </c>
      <c r="EA121" s="12">
        <v>168</v>
      </c>
      <c r="EB121" s="12">
        <v>168</v>
      </c>
      <c r="EC121" s="12">
        <v>168</v>
      </c>
      <c r="ED121" s="12">
        <v>168</v>
      </c>
      <c r="EE121" s="12">
        <v>168</v>
      </c>
      <c r="EF121" s="12">
        <v>168</v>
      </c>
      <c r="EG121" s="12">
        <v>168</v>
      </c>
      <c r="EH121" s="12"/>
      <c r="EI121" s="12"/>
    </row>
    <row r="122" spans="1:139" ht="21" customHeight="1">
      <c r="A122" s="501"/>
      <c r="B122" s="53" t="s">
        <v>146</v>
      </c>
      <c r="C122" s="12"/>
      <c r="D122" s="122">
        <v>0</v>
      </c>
      <c r="E122" s="122">
        <v>26.3</v>
      </c>
      <c r="F122" s="122">
        <v>5.8</v>
      </c>
      <c r="G122" s="164">
        <v>0</v>
      </c>
      <c r="H122" s="164">
        <v>0</v>
      </c>
      <c r="I122" s="164">
        <v>0</v>
      </c>
      <c r="J122" s="164">
        <v>0</v>
      </c>
      <c r="K122" s="164">
        <v>0</v>
      </c>
      <c r="L122" s="164">
        <v>0</v>
      </c>
      <c r="M122" s="164">
        <v>0</v>
      </c>
      <c r="N122" s="164">
        <v>0</v>
      </c>
      <c r="O122" s="164">
        <v>0.4</v>
      </c>
      <c r="P122" s="164">
        <v>0</v>
      </c>
      <c r="Q122" s="164">
        <v>0</v>
      </c>
      <c r="R122" s="164">
        <v>24.7</v>
      </c>
      <c r="S122">
        <v>0</v>
      </c>
      <c r="T122">
        <v>17.3</v>
      </c>
      <c r="U122">
        <v>19.14</v>
      </c>
      <c r="V122">
        <v>38</v>
      </c>
      <c r="W122">
        <v>0</v>
      </c>
      <c r="X122">
        <v>67.62</v>
      </c>
      <c r="Y122">
        <v>79.2</v>
      </c>
      <c r="Z122">
        <v>82</v>
      </c>
      <c r="AA122">
        <v>7.5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28.6</v>
      </c>
      <c r="AJ122">
        <v>64.900000000000006</v>
      </c>
      <c r="AK122">
        <v>35.700000000000003</v>
      </c>
      <c r="AL122"/>
      <c r="AM122">
        <v>26.3</v>
      </c>
      <c r="AN122">
        <v>17.28</v>
      </c>
      <c r="AO122"/>
      <c r="AP122"/>
      <c r="AQ122">
        <v>22</v>
      </c>
      <c r="AR122">
        <v>58</v>
      </c>
      <c r="AS122">
        <v>28</v>
      </c>
      <c r="AT122">
        <v>53</v>
      </c>
      <c r="AU122">
        <v>17.39</v>
      </c>
      <c r="AV122">
        <v>12.55</v>
      </c>
      <c r="AW122">
        <v>43.55</v>
      </c>
      <c r="AX122">
        <v>36.659999999999997</v>
      </c>
      <c r="AY122">
        <v>75</v>
      </c>
      <c r="AZ122">
        <v>87</v>
      </c>
      <c r="BA122">
        <v>69</v>
      </c>
      <c r="BB122">
        <v>59.3</v>
      </c>
      <c r="BC122">
        <v>68.38</v>
      </c>
      <c r="BD122">
        <v>17</v>
      </c>
      <c r="BE122">
        <v>24</v>
      </c>
      <c r="BF122">
        <v>49.519999999999996</v>
      </c>
      <c r="BG122">
        <v>65.2</v>
      </c>
      <c r="BH122">
        <v>74.12</v>
      </c>
      <c r="BI122">
        <v>0</v>
      </c>
      <c r="BJ122">
        <v>0</v>
      </c>
      <c r="BK122">
        <v>0</v>
      </c>
      <c r="BL122">
        <v>0</v>
      </c>
      <c r="BM122">
        <v>10</v>
      </c>
      <c r="BN122">
        <v>61.67</v>
      </c>
      <c r="BO122">
        <v>67.3</v>
      </c>
      <c r="BP122">
        <v>64</v>
      </c>
      <c r="BQ122">
        <v>8.9</v>
      </c>
      <c r="BR122">
        <v>8.9</v>
      </c>
      <c r="BS122">
        <v>3.2</v>
      </c>
      <c r="BT122">
        <v>3.2</v>
      </c>
      <c r="BU122">
        <v>73.099999999999994</v>
      </c>
      <c r="BV122">
        <v>87.7</v>
      </c>
      <c r="BW122">
        <v>98.1</v>
      </c>
      <c r="BX122">
        <v>78.7</v>
      </c>
      <c r="BY122">
        <v>82</v>
      </c>
      <c r="BZ122">
        <v>41.51</v>
      </c>
      <c r="CA122">
        <v>47.7</v>
      </c>
      <c r="CB122">
        <v>86.33</v>
      </c>
      <c r="CC122">
        <v>94</v>
      </c>
      <c r="CD122">
        <v>0</v>
      </c>
      <c r="CE122">
        <v>83</v>
      </c>
      <c r="CF122">
        <v>79</v>
      </c>
      <c r="CG122">
        <v>79.52</v>
      </c>
      <c r="CH122">
        <v>105.5</v>
      </c>
      <c r="CI122">
        <v>88.9</v>
      </c>
      <c r="CJ122">
        <v>77.7</v>
      </c>
      <c r="CK122">
        <v>88.9</v>
      </c>
      <c r="CL122">
        <v>99</v>
      </c>
      <c r="CM122">
        <v>83</v>
      </c>
      <c r="CN122">
        <v>92</v>
      </c>
      <c r="CO122">
        <v>92</v>
      </c>
      <c r="CP122">
        <v>96</v>
      </c>
      <c r="CQ122">
        <v>79.3</v>
      </c>
      <c r="CR122">
        <v>83.3</v>
      </c>
      <c r="CS122">
        <v>47.5</v>
      </c>
      <c r="CT122">
        <v>63.2</v>
      </c>
      <c r="CU122">
        <v>82.6</v>
      </c>
      <c r="CV122">
        <v>24</v>
      </c>
      <c r="CW122">
        <v>63.4</v>
      </c>
      <c r="CX122">
        <v>88.02</v>
      </c>
      <c r="CY122">
        <v>69.33</v>
      </c>
      <c r="CZ122">
        <v>110</v>
      </c>
      <c r="DA122">
        <v>110</v>
      </c>
      <c r="DB122">
        <v>90</v>
      </c>
      <c r="DC122">
        <v>89.22</v>
      </c>
      <c r="DD122">
        <v>59.82</v>
      </c>
      <c r="DE122">
        <v>51</v>
      </c>
      <c r="DF122">
        <v>44</v>
      </c>
      <c r="DG122">
        <v>85.42</v>
      </c>
      <c r="DH122">
        <v>59.99</v>
      </c>
      <c r="DI122">
        <v>88</v>
      </c>
      <c r="DJ122">
        <v>83</v>
      </c>
      <c r="DK122">
        <v>84</v>
      </c>
      <c r="DL122">
        <v>99</v>
      </c>
      <c r="DM122">
        <v>96.92</v>
      </c>
      <c r="DN122">
        <v>85.4</v>
      </c>
      <c r="DO122"/>
      <c r="DP122"/>
      <c r="DQ122">
        <v>63.899999999999636</v>
      </c>
      <c r="DR122">
        <v>68</v>
      </c>
      <c r="DS122">
        <v>64.510000000000005</v>
      </c>
      <c r="DT122">
        <v>83</v>
      </c>
      <c r="DU122">
        <v>70</v>
      </c>
      <c r="DV122">
        <v>92.08</v>
      </c>
      <c r="DW122">
        <v>30</v>
      </c>
      <c r="DX122">
        <v>30</v>
      </c>
      <c r="DY122">
        <v>86</v>
      </c>
      <c r="DZ122">
        <v>76.010000000000005</v>
      </c>
      <c r="EA122">
        <v>89</v>
      </c>
      <c r="EB122">
        <v>101.35</v>
      </c>
      <c r="EC122">
        <v>71.5</v>
      </c>
      <c r="ED122">
        <v>92</v>
      </c>
      <c r="EE122">
        <v>14.98</v>
      </c>
      <c r="EF122">
        <v>53.1</v>
      </c>
      <c r="EG122">
        <v>90.4</v>
      </c>
      <c r="EH122" s="12"/>
      <c r="EI122" s="12"/>
    </row>
    <row r="123" spans="1:139" ht="24.75" customHeight="1">
      <c r="A123" s="496" t="s">
        <v>162</v>
      </c>
      <c r="B123" s="54" t="s">
        <v>147</v>
      </c>
      <c r="C123" s="9"/>
      <c r="D123" s="9">
        <f t="shared" ref="D123:AK123" si="616">+D113</f>
        <v>1</v>
      </c>
      <c r="E123" s="8">
        <f t="shared" si="616"/>
        <v>0.57142857142857151</v>
      </c>
      <c r="F123" s="8">
        <f t="shared" si="616"/>
        <v>0.14880952380952381</v>
      </c>
      <c r="G123" s="8">
        <f t="shared" si="616"/>
        <v>0</v>
      </c>
      <c r="H123" s="8">
        <f t="shared" si="616"/>
        <v>0</v>
      </c>
      <c r="I123" s="8">
        <f t="shared" si="616"/>
        <v>0</v>
      </c>
      <c r="J123" s="8">
        <f t="shared" si="616"/>
        <v>0</v>
      </c>
      <c r="K123" s="8">
        <f t="shared" si="616"/>
        <v>0</v>
      </c>
      <c r="L123" s="8">
        <f t="shared" si="616"/>
        <v>0</v>
      </c>
      <c r="M123" s="8">
        <f t="shared" si="616"/>
        <v>0</v>
      </c>
      <c r="N123" s="8">
        <f t="shared" si="616"/>
        <v>0</v>
      </c>
      <c r="O123" s="8">
        <f t="shared" si="616"/>
        <v>0</v>
      </c>
      <c r="P123" s="8">
        <f t="shared" si="616"/>
        <v>0</v>
      </c>
      <c r="Q123" s="8">
        <f t="shared" si="616"/>
        <v>0</v>
      </c>
      <c r="R123" s="8">
        <f t="shared" si="616"/>
        <v>0.46428571428571402</v>
      </c>
      <c r="S123" s="8">
        <f t="shared" si="616"/>
        <v>0.90476190476190477</v>
      </c>
      <c r="T123" s="8">
        <f t="shared" si="616"/>
        <v>0.39779761904761901</v>
      </c>
      <c r="U123" s="8">
        <f t="shared" si="616"/>
        <v>0.58333333333333337</v>
      </c>
      <c r="V123" s="8">
        <f t="shared" si="616"/>
        <v>0.38690476190476192</v>
      </c>
      <c r="W123" s="8">
        <f t="shared" si="616"/>
        <v>0</v>
      </c>
      <c r="X123" s="8">
        <f t="shared" si="616"/>
        <v>0.63363095238095202</v>
      </c>
      <c r="Y123" s="8">
        <f t="shared" si="616"/>
        <v>0.81547619047619047</v>
      </c>
      <c r="Z123" s="8">
        <f t="shared" si="616"/>
        <v>0.91369047619047605</v>
      </c>
      <c r="AA123" s="8">
        <f t="shared" si="616"/>
        <v>0.827380952380952</v>
      </c>
      <c r="AB123" s="8">
        <f t="shared" si="616"/>
        <v>0</v>
      </c>
      <c r="AC123" s="8">
        <f t="shared" si="616"/>
        <v>0</v>
      </c>
      <c r="AD123" s="8">
        <f t="shared" si="616"/>
        <v>0</v>
      </c>
      <c r="AE123" s="8">
        <f t="shared" si="616"/>
        <v>0</v>
      </c>
      <c r="AF123" s="8">
        <f t="shared" si="616"/>
        <v>0</v>
      </c>
      <c r="AG123" s="8">
        <f t="shared" si="616"/>
        <v>1.7857142857142901E-2</v>
      </c>
      <c r="AH123" s="8">
        <f t="shared" si="616"/>
        <v>1</v>
      </c>
      <c r="AI123" s="8">
        <f t="shared" si="616"/>
        <v>0.97916666666666696</v>
      </c>
      <c r="AJ123" s="8">
        <f t="shared" si="616"/>
        <v>0.97916666666666696</v>
      </c>
      <c r="AK123" s="8">
        <f t="shared" si="616"/>
        <v>0.7767857142857143</v>
      </c>
      <c r="AL123" s="8">
        <f t="shared" ref="AL123:AQ123" si="617">+AL113</f>
        <v>0</v>
      </c>
      <c r="AM123" s="8">
        <f t="shared" si="617"/>
        <v>0.78767857142857101</v>
      </c>
      <c r="AN123" s="8">
        <f t="shared" si="617"/>
        <v>0.25196428571428575</v>
      </c>
      <c r="AO123" s="8">
        <f t="shared" si="617"/>
        <v>0</v>
      </c>
      <c r="AP123" s="8">
        <f t="shared" si="617"/>
        <v>0</v>
      </c>
      <c r="AQ123" s="8">
        <f t="shared" si="617"/>
        <v>0.12797619047619047</v>
      </c>
      <c r="AR123" s="8">
        <f t="shared" ref="AR123:BT123" si="618">+AR113</f>
        <v>0.95339285714285704</v>
      </c>
      <c r="AS123" s="8">
        <f t="shared" si="618"/>
        <v>0.91666666666666696</v>
      </c>
      <c r="AT123" s="8">
        <f t="shared" si="618"/>
        <v>0.98511904761904756</v>
      </c>
      <c r="AU123" s="8">
        <f t="shared" si="618"/>
        <v>0.45535714285714302</v>
      </c>
      <c r="AV123" s="8">
        <f t="shared" si="618"/>
        <v>0.84821428571428603</v>
      </c>
      <c r="AW123" s="8">
        <f t="shared" si="618"/>
        <v>0.6696428571428571</v>
      </c>
      <c r="AX123" s="8">
        <f t="shared" si="618"/>
        <v>0.95416666666666672</v>
      </c>
      <c r="AY123" s="8">
        <f t="shared" si="618"/>
        <v>0.94047619047619047</v>
      </c>
      <c r="AZ123" s="8">
        <f t="shared" si="618"/>
        <v>0.922619047619048</v>
      </c>
      <c r="BA123" s="8">
        <f t="shared" si="618"/>
        <v>0.92958333333333332</v>
      </c>
      <c r="BB123" s="8">
        <f t="shared" si="618"/>
        <v>0.97916666666666696</v>
      </c>
      <c r="BC123" s="8">
        <f t="shared" si="618"/>
        <v>1</v>
      </c>
      <c r="BD123" s="8">
        <f t="shared" si="618"/>
        <v>0.76982142857142799</v>
      </c>
      <c r="BE123" s="8">
        <f t="shared" si="618"/>
        <v>0.96726190476190499</v>
      </c>
      <c r="BF123" s="8">
        <f t="shared" si="618"/>
        <v>0.88095238095238104</v>
      </c>
      <c r="BG123" s="8">
        <f t="shared" si="618"/>
        <v>0.99601190476190482</v>
      </c>
      <c r="BH123" s="8">
        <f t="shared" si="618"/>
        <v>0.80625000000000002</v>
      </c>
      <c r="BI123" s="8">
        <f t="shared" si="618"/>
        <v>0.125892857142857</v>
      </c>
      <c r="BJ123" s="8">
        <f t="shared" si="618"/>
        <v>0</v>
      </c>
      <c r="BK123" s="8">
        <f t="shared" si="618"/>
        <v>0</v>
      </c>
      <c r="BL123" s="8">
        <f t="shared" si="618"/>
        <v>0</v>
      </c>
      <c r="BM123" s="8">
        <f t="shared" si="618"/>
        <v>9.5238095238095233E-2</v>
      </c>
      <c r="BN123" s="8">
        <f t="shared" si="618"/>
        <v>0.95</v>
      </c>
      <c r="BO123" s="8">
        <f t="shared" si="618"/>
        <v>0.84255952380952404</v>
      </c>
      <c r="BP123" s="8">
        <f t="shared" si="618"/>
        <v>0.85238095238095224</v>
      </c>
      <c r="BQ123" s="8">
        <f t="shared" si="618"/>
        <v>8.3333333333333301E-2</v>
      </c>
      <c r="BR123" s="8">
        <f t="shared" si="618"/>
        <v>8.3333333333333301E-2</v>
      </c>
      <c r="BS123" s="8">
        <f t="shared" si="618"/>
        <v>0.55357142857142849</v>
      </c>
      <c r="BT123" s="8">
        <f t="shared" si="618"/>
        <v>0.55357142857142849</v>
      </c>
      <c r="BU123" s="8">
        <f t="shared" ref="BU123:CC123" si="619">+BU113</f>
        <v>0.91071428571428603</v>
      </c>
      <c r="BV123" s="8">
        <f t="shared" si="619"/>
        <v>0.89077380952380947</v>
      </c>
      <c r="BW123" s="8">
        <f t="shared" si="619"/>
        <v>0.98809523809523803</v>
      </c>
      <c r="BX123" s="8">
        <f t="shared" si="619"/>
        <v>0.88095238095238104</v>
      </c>
      <c r="BY123" s="8">
        <f t="shared" si="619"/>
        <v>0.99255952380952384</v>
      </c>
      <c r="BZ123" s="8">
        <f t="shared" si="619"/>
        <v>0.672619047619048</v>
      </c>
      <c r="CA123" s="8">
        <f t="shared" si="619"/>
        <v>0.719444444444444</v>
      </c>
      <c r="CB123" s="8">
        <f t="shared" si="619"/>
        <v>1</v>
      </c>
      <c r="CC123" s="8">
        <f t="shared" si="619"/>
        <v>0.9357142857142855</v>
      </c>
      <c r="CD123" s="8">
        <f t="shared" ref="CD123:CF123" si="620">+CD113</f>
        <v>0.96428571428571397</v>
      </c>
      <c r="CE123" s="8">
        <f t="shared" si="620"/>
        <v>0.83380952380952367</v>
      </c>
      <c r="CF123" s="8">
        <f t="shared" si="620"/>
        <v>0.90476190476190477</v>
      </c>
      <c r="CG123" s="8">
        <f t="shared" ref="CG123:CH123" si="621">+CG113</f>
        <v>0.98214285714285698</v>
      </c>
      <c r="CH123" s="8">
        <f t="shared" si="621"/>
        <v>0.98809523809523803</v>
      </c>
      <c r="CI123" s="8">
        <f t="shared" ref="CI123:CJ123" si="622">+CI113</f>
        <v>0.952380952380952</v>
      </c>
      <c r="CJ123" s="8">
        <f t="shared" si="622"/>
        <v>0.88095238095238104</v>
      </c>
      <c r="CK123" s="8">
        <f t="shared" ref="CK123:CM123" si="623">+CK113</f>
        <v>0.84821428571428603</v>
      </c>
      <c r="CL123" s="8">
        <f t="shared" si="623"/>
        <v>0.89285714285714302</v>
      </c>
      <c r="CM123" s="8">
        <f t="shared" si="623"/>
        <v>0.94494047619047616</v>
      </c>
      <c r="CN123" s="8">
        <f t="shared" ref="CN123:CP123" si="624">+CN113</f>
        <v>0.90892857142857097</v>
      </c>
      <c r="CO123" s="8">
        <f t="shared" si="624"/>
        <v>0.88690476190476197</v>
      </c>
      <c r="CP123" s="8">
        <f t="shared" si="624"/>
        <v>0.90476190476190477</v>
      </c>
      <c r="CQ123" s="8">
        <f t="shared" ref="CQ123:CT123" si="625">+CQ113</f>
        <v>0.89166666666666705</v>
      </c>
      <c r="CR123" s="8">
        <f t="shared" si="625"/>
        <v>0.92857142857142905</v>
      </c>
      <c r="CS123" s="8">
        <f t="shared" si="625"/>
        <v>0.91767857142857134</v>
      </c>
      <c r="CT123" s="8">
        <f t="shared" si="625"/>
        <v>0.93005952380952384</v>
      </c>
      <c r="CU123" s="8">
        <f t="shared" ref="CU123:CW123" si="626">+CU113</f>
        <v>0.98214285714285698</v>
      </c>
      <c r="CV123" s="8">
        <f t="shared" si="626"/>
        <v>0.99404761904761896</v>
      </c>
      <c r="CW123" s="8">
        <f t="shared" si="626"/>
        <v>0.86785714285714288</v>
      </c>
      <c r="CX123" s="8">
        <f t="shared" ref="CX123:CY123" si="627">+CX113</f>
        <v>0.96755952380952404</v>
      </c>
      <c r="CY123" s="8">
        <f t="shared" si="627"/>
        <v>0.7321428571428571</v>
      </c>
      <c r="CZ123" s="8">
        <f t="shared" ref="CZ123:DB123" si="628">+CZ113</f>
        <v>0.922619047619048</v>
      </c>
      <c r="DA123" s="8">
        <f t="shared" si="628"/>
        <v>0.922619047619048</v>
      </c>
      <c r="DB123" s="8">
        <f t="shared" si="628"/>
        <v>0.94345238095238104</v>
      </c>
      <c r="DC123" s="8">
        <f t="shared" ref="DC123:DE123" si="629">+DC113</f>
        <v>0.88392857142857095</v>
      </c>
      <c r="DD123" s="8">
        <f t="shared" si="629"/>
        <v>0.98958333333333304</v>
      </c>
      <c r="DE123" s="8">
        <f t="shared" si="629"/>
        <v>0.89386904761904773</v>
      </c>
      <c r="DF123" s="8">
        <f t="shared" ref="DF123:DI123" si="630">+DF113</f>
        <v>0.8125</v>
      </c>
      <c r="DG123" s="8">
        <f t="shared" si="630"/>
        <v>0.98809523809523803</v>
      </c>
      <c r="DH123" s="8">
        <f t="shared" si="630"/>
        <v>0.89833333333333343</v>
      </c>
      <c r="DI123" s="8">
        <f t="shared" si="630"/>
        <v>0.91869047619047617</v>
      </c>
      <c r="DJ123" s="8">
        <f t="shared" ref="DJ123:DL123" si="631">+DJ113</f>
        <v>0.91666666666666696</v>
      </c>
      <c r="DK123" s="8">
        <f t="shared" si="631"/>
        <v>0.99404761904761896</v>
      </c>
      <c r="DL123" s="8">
        <f t="shared" si="631"/>
        <v>0.91714285714285726</v>
      </c>
      <c r="DM123" s="8">
        <f t="shared" ref="DM123:DQ123" si="632">+DM113</f>
        <v>1</v>
      </c>
      <c r="DN123" s="8">
        <f t="shared" si="632"/>
        <v>0.90476190476190477</v>
      </c>
      <c r="DO123" s="8">
        <f t="shared" si="632"/>
        <v>0</v>
      </c>
      <c r="DP123" s="8">
        <f t="shared" si="632"/>
        <v>0</v>
      </c>
      <c r="DQ123" s="8">
        <f t="shared" si="632"/>
        <v>0.78273809523809523</v>
      </c>
      <c r="DR123" s="8">
        <f t="shared" ref="DR123:DT123" si="633">+DR113</f>
        <v>0.93154761904761896</v>
      </c>
      <c r="DS123" s="8">
        <f t="shared" si="633"/>
        <v>0.97619047619047605</v>
      </c>
      <c r="DT123" s="8">
        <f t="shared" si="633"/>
        <v>0.83184523809523814</v>
      </c>
      <c r="DU123" s="8">
        <f t="shared" ref="DU123:DW123" si="634">+DU113</f>
        <v>0.98809523809523803</v>
      </c>
      <c r="DV123" s="8">
        <f t="shared" si="634"/>
        <v>0.91071428571428603</v>
      </c>
      <c r="DW123" s="8">
        <f t="shared" si="634"/>
        <v>0.36904761904761907</v>
      </c>
      <c r="DX123" s="8">
        <f t="shared" ref="DX123:DZ123" si="635">+DX113</f>
        <v>0.72755952380952404</v>
      </c>
      <c r="DY123" s="8">
        <f t="shared" si="635"/>
        <v>0.797619047619048</v>
      </c>
      <c r="DZ123" s="8">
        <f t="shared" si="635"/>
        <v>0.88988095238095244</v>
      </c>
      <c r="EA123" s="8">
        <f t="shared" ref="EA123:EC123" si="636">+EA113</f>
        <v>1</v>
      </c>
      <c r="EB123" s="8">
        <f t="shared" si="636"/>
        <v>0.98630952380952397</v>
      </c>
      <c r="EC123" s="8">
        <f t="shared" si="636"/>
        <v>0.83511904761904776</v>
      </c>
      <c r="ED123" s="8">
        <f t="shared" ref="ED123:EG123" si="637">+ED113</f>
        <v>0.927559523809524</v>
      </c>
      <c r="EE123" s="8">
        <f t="shared" si="637"/>
        <v>0.72619047619047605</v>
      </c>
      <c r="EF123" s="8">
        <f t="shared" si="637"/>
        <v>0.68571428571428572</v>
      </c>
      <c r="EG123" s="8">
        <f t="shared" si="637"/>
        <v>0.98690476190476195</v>
      </c>
      <c r="EH123" s="8"/>
      <c r="EI123" s="9"/>
    </row>
    <row r="124" spans="1:139" ht="15.75" customHeight="1">
      <c r="A124" s="497"/>
      <c r="B124" s="54" t="s">
        <v>253</v>
      </c>
      <c r="C124" s="9"/>
      <c r="D124" s="8">
        <f>+D118/D121</f>
        <v>0</v>
      </c>
      <c r="E124" s="8">
        <f t="shared" ref="E124:P124" si="638">+E118/E121</f>
        <v>0</v>
      </c>
      <c r="F124" s="8">
        <f t="shared" si="638"/>
        <v>0</v>
      </c>
      <c r="G124" s="8">
        <f t="shared" si="638"/>
        <v>0</v>
      </c>
      <c r="H124" s="8">
        <f t="shared" si="638"/>
        <v>0</v>
      </c>
      <c r="I124" s="8">
        <f t="shared" si="638"/>
        <v>0</v>
      </c>
      <c r="J124" s="8">
        <f t="shared" si="638"/>
        <v>0</v>
      </c>
      <c r="K124" s="8">
        <f t="shared" si="638"/>
        <v>0</v>
      </c>
      <c r="L124" s="8">
        <f t="shared" si="638"/>
        <v>0</v>
      </c>
      <c r="M124" s="8">
        <f t="shared" si="638"/>
        <v>0</v>
      </c>
      <c r="N124" s="8">
        <f t="shared" si="638"/>
        <v>0</v>
      </c>
      <c r="O124" s="8">
        <f t="shared" si="638"/>
        <v>0</v>
      </c>
      <c r="P124" s="8">
        <f t="shared" si="638"/>
        <v>0</v>
      </c>
      <c r="Q124" s="8">
        <f t="shared" ref="Q124:AK124" si="639">+Q118/Q121</f>
        <v>0</v>
      </c>
      <c r="R124" s="8">
        <f t="shared" si="639"/>
        <v>0</v>
      </c>
      <c r="S124" s="8">
        <f t="shared" si="639"/>
        <v>0</v>
      </c>
      <c r="T124" s="8">
        <f t="shared" si="639"/>
        <v>0</v>
      </c>
      <c r="U124" s="8">
        <f t="shared" si="639"/>
        <v>0</v>
      </c>
      <c r="V124" s="8">
        <f t="shared" si="639"/>
        <v>0</v>
      </c>
      <c r="W124" s="8">
        <f t="shared" si="639"/>
        <v>0</v>
      </c>
      <c r="X124" s="8">
        <f t="shared" si="639"/>
        <v>0</v>
      </c>
      <c r="Y124" s="8">
        <f t="shared" si="639"/>
        <v>9.5238095238095233E-2</v>
      </c>
      <c r="Z124" s="8">
        <f t="shared" si="639"/>
        <v>6.5476190476190479E-2</v>
      </c>
      <c r="AA124" s="8">
        <f t="shared" si="639"/>
        <v>0</v>
      </c>
      <c r="AB124" s="8">
        <f t="shared" si="639"/>
        <v>0</v>
      </c>
      <c r="AC124" s="8">
        <f t="shared" si="639"/>
        <v>0</v>
      </c>
      <c r="AD124" s="8">
        <f t="shared" si="639"/>
        <v>0</v>
      </c>
      <c r="AE124" s="8">
        <f t="shared" si="639"/>
        <v>0</v>
      </c>
      <c r="AF124" s="8">
        <f t="shared" si="639"/>
        <v>0</v>
      </c>
      <c r="AG124" s="8">
        <f t="shared" si="639"/>
        <v>0</v>
      </c>
      <c r="AH124" s="8">
        <f t="shared" si="639"/>
        <v>0</v>
      </c>
      <c r="AI124" s="8">
        <f t="shared" si="639"/>
        <v>0</v>
      </c>
      <c r="AJ124" s="8">
        <f t="shared" si="639"/>
        <v>0</v>
      </c>
      <c r="AK124" s="8">
        <f t="shared" si="639"/>
        <v>0</v>
      </c>
      <c r="AL124" s="8">
        <f t="shared" ref="AL124:AQ124" si="640">+AL118/AL121</f>
        <v>0</v>
      </c>
      <c r="AM124" s="8">
        <f t="shared" si="640"/>
        <v>0</v>
      </c>
      <c r="AN124" s="8">
        <f t="shared" si="640"/>
        <v>0</v>
      </c>
      <c r="AO124" s="8">
        <f t="shared" si="640"/>
        <v>0</v>
      </c>
      <c r="AP124" s="8">
        <f t="shared" si="640"/>
        <v>0</v>
      </c>
      <c r="AQ124" s="8">
        <f t="shared" si="640"/>
        <v>0</v>
      </c>
      <c r="AR124" s="8">
        <f t="shared" ref="AR124:BT124" si="641">+AR118/AR121</f>
        <v>0</v>
      </c>
      <c r="AS124" s="8">
        <f t="shared" si="641"/>
        <v>6.5476190476190479E-2</v>
      </c>
      <c r="AT124" s="8">
        <f t="shared" si="641"/>
        <v>0</v>
      </c>
      <c r="AU124" s="8">
        <f t="shared" si="641"/>
        <v>0</v>
      </c>
      <c r="AV124" s="8">
        <f t="shared" si="641"/>
        <v>0</v>
      </c>
      <c r="AW124" s="8">
        <f t="shared" si="641"/>
        <v>7.1428571428571425E-2</v>
      </c>
      <c r="AX124" s="8">
        <f t="shared" si="641"/>
        <v>0</v>
      </c>
      <c r="AY124" s="8">
        <f t="shared" si="641"/>
        <v>0</v>
      </c>
      <c r="AZ124" s="8">
        <f t="shared" si="641"/>
        <v>0</v>
      </c>
      <c r="BA124" s="8">
        <f t="shared" si="641"/>
        <v>5.6547619047619048E-2</v>
      </c>
      <c r="BB124" s="8">
        <f t="shared" si="641"/>
        <v>0</v>
      </c>
      <c r="BC124" s="8">
        <f t="shared" si="641"/>
        <v>0</v>
      </c>
      <c r="BD124" s="8">
        <f t="shared" si="641"/>
        <v>0.19047619047619047</v>
      </c>
      <c r="BE124" s="8">
        <f t="shared" si="641"/>
        <v>0</v>
      </c>
      <c r="BF124" s="8">
        <f t="shared" si="641"/>
        <v>5.9523809523809521E-2</v>
      </c>
      <c r="BG124" s="8">
        <f t="shared" si="641"/>
        <v>0</v>
      </c>
      <c r="BH124" s="8">
        <f t="shared" si="641"/>
        <v>6.5476190476190479E-2</v>
      </c>
      <c r="BI124" s="8">
        <f t="shared" si="641"/>
        <v>0</v>
      </c>
      <c r="BJ124" s="8">
        <f t="shared" si="641"/>
        <v>0</v>
      </c>
      <c r="BK124" s="8">
        <f t="shared" si="641"/>
        <v>0</v>
      </c>
      <c r="BL124" s="8">
        <f t="shared" si="641"/>
        <v>0</v>
      </c>
      <c r="BM124" s="8">
        <f t="shared" si="641"/>
        <v>0</v>
      </c>
      <c r="BN124" s="8">
        <f t="shared" si="641"/>
        <v>0</v>
      </c>
      <c r="BO124" s="8">
        <f t="shared" si="641"/>
        <v>0</v>
      </c>
      <c r="BP124" s="8">
        <f t="shared" si="641"/>
        <v>7.1428571428571425E-2</v>
      </c>
      <c r="BQ124" s="8">
        <f t="shared" si="641"/>
        <v>0</v>
      </c>
      <c r="BR124" s="8">
        <f t="shared" si="641"/>
        <v>0</v>
      </c>
      <c r="BS124" s="8">
        <f t="shared" si="641"/>
        <v>0</v>
      </c>
      <c r="BT124" s="8">
        <f t="shared" si="641"/>
        <v>0</v>
      </c>
      <c r="BU124" s="8">
        <f t="shared" ref="BU124:CC124" si="642">+BU118/BU121</f>
        <v>7.7380952380952384E-2</v>
      </c>
      <c r="BV124" s="8">
        <f t="shared" si="642"/>
        <v>7.1428571428571425E-2</v>
      </c>
      <c r="BW124" s="8">
        <f t="shared" si="642"/>
        <v>0</v>
      </c>
      <c r="BX124" s="8">
        <f t="shared" si="642"/>
        <v>7.7380952380952384E-2</v>
      </c>
      <c r="BY124" s="8">
        <f t="shared" si="642"/>
        <v>0</v>
      </c>
      <c r="BZ124" s="8">
        <f t="shared" si="642"/>
        <v>7.7380952380952384E-2</v>
      </c>
      <c r="CA124" s="8">
        <f t="shared" si="642"/>
        <v>8.3333333333333329E-2</v>
      </c>
      <c r="CB124" s="8">
        <f t="shared" si="642"/>
        <v>0</v>
      </c>
      <c r="CC124" s="8">
        <f t="shared" si="642"/>
        <v>5.9523809523809521E-2</v>
      </c>
      <c r="CD124" s="8">
        <f t="shared" ref="CD124:CF124" si="643">+CD118/CD121</f>
        <v>3.5714285714285712E-2</v>
      </c>
      <c r="CE124" s="8">
        <f t="shared" si="643"/>
        <v>0</v>
      </c>
      <c r="CF124" s="8">
        <f t="shared" si="643"/>
        <v>7.7380952380952384E-2</v>
      </c>
      <c r="CG124" s="8">
        <f t="shared" ref="CG124:CH124" si="644">+CG118/CG121</f>
        <v>0</v>
      </c>
      <c r="CH124" s="8">
        <f t="shared" si="644"/>
        <v>0</v>
      </c>
      <c r="CI124" s="8">
        <f t="shared" ref="CI124:CJ124" si="645">+CI118/CI121</f>
        <v>0</v>
      </c>
      <c r="CJ124" s="8">
        <f t="shared" si="645"/>
        <v>0.11904761904761904</v>
      </c>
      <c r="CK124" s="8">
        <f t="shared" ref="CK124:CM124" si="646">+CK118/CK121</f>
        <v>7.1428571428571425E-2</v>
      </c>
      <c r="CL124" s="8">
        <f t="shared" si="646"/>
        <v>0.10714285714285714</v>
      </c>
      <c r="CM124" s="8">
        <f t="shared" si="646"/>
        <v>4.1666666666666664E-2</v>
      </c>
      <c r="CN124" s="8">
        <f t="shared" ref="CN124:CP124" si="647">+CN118/CN121</f>
        <v>8.3333333333333329E-2</v>
      </c>
      <c r="CO124" s="8">
        <f t="shared" si="647"/>
        <v>8.3333333333333329E-2</v>
      </c>
      <c r="CP124" s="8">
        <f t="shared" si="647"/>
        <v>6.25E-2</v>
      </c>
      <c r="CQ124" s="8">
        <f t="shared" ref="CQ124:CT124" si="648">+CQ118/CQ121</f>
        <v>7.1428571428571425E-2</v>
      </c>
      <c r="CR124" s="8">
        <f t="shared" si="648"/>
        <v>7.1428571428571425E-2</v>
      </c>
      <c r="CS124" s="8">
        <f t="shared" si="648"/>
        <v>0</v>
      </c>
      <c r="CT124" s="8">
        <f t="shared" si="648"/>
        <v>6.101190476190476E-2</v>
      </c>
      <c r="CU124" s="8">
        <f t="shared" ref="CU124:CW124" si="649">+CU118/CU121</f>
        <v>0</v>
      </c>
      <c r="CV124" s="8">
        <f t="shared" si="649"/>
        <v>0</v>
      </c>
      <c r="CW124" s="8">
        <f t="shared" si="649"/>
        <v>5.3571428571428568E-2</v>
      </c>
      <c r="CX124" s="8">
        <f t="shared" ref="CX124:CY124" si="650">+CX118/CX121</f>
        <v>0</v>
      </c>
      <c r="CY124" s="8">
        <f t="shared" si="650"/>
        <v>0.10714285714285714</v>
      </c>
      <c r="CZ124" s="8">
        <f t="shared" ref="CZ124:DB124" si="651">+CZ118/CZ121</f>
        <v>7.7380952380952384E-2</v>
      </c>
      <c r="DA124" s="8">
        <f t="shared" si="651"/>
        <v>7.7380952380952384E-2</v>
      </c>
      <c r="DB124" s="8">
        <f t="shared" si="651"/>
        <v>0</v>
      </c>
      <c r="DC124" s="8">
        <f t="shared" ref="DC124:DE124" si="652">+DC118/DC121</f>
        <v>8.3333333333333329E-2</v>
      </c>
      <c r="DD124" s="8">
        <f t="shared" si="652"/>
        <v>0</v>
      </c>
      <c r="DE124" s="8">
        <f t="shared" si="652"/>
        <v>9.5238095238095233E-2</v>
      </c>
      <c r="DF124" s="8">
        <f t="shared" ref="DF124:DI124" si="653">+DF118/DF121</f>
        <v>0.14285714285714285</v>
      </c>
      <c r="DG124" s="8">
        <f t="shared" si="653"/>
        <v>0</v>
      </c>
      <c r="DH124" s="8">
        <f t="shared" si="653"/>
        <v>5.9523809523809521E-2</v>
      </c>
      <c r="DI124" s="8">
        <f t="shared" si="653"/>
        <v>0</v>
      </c>
      <c r="DJ124" s="8">
        <f t="shared" ref="DJ124:DL124" si="654">+DJ118/DJ121</f>
        <v>7.1428571428571425E-2</v>
      </c>
      <c r="DK124" s="8">
        <f t="shared" si="654"/>
        <v>0</v>
      </c>
      <c r="DL124" s="8">
        <f t="shared" si="654"/>
        <v>8.2857142857142851E-2</v>
      </c>
      <c r="DM124" s="8">
        <f t="shared" ref="DM124:DQ124" si="655">+DM118/DM121</f>
        <v>0</v>
      </c>
      <c r="DN124" s="8">
        <f t="shared" si="655"/>
        <v>6.5476190476190479E-2</v>
      </c>
      <c r="DO124" s="8" t="e">
        <f t="shared" si="655"/>
        <v>#DIV/0!</v>
      </c>
      <c r="DP124" s="8" t="e">
        <f t="shared" si="655"/>
        <v>#DIV/0!</v>
      </c>
      <c r="DQ124" s="8">
        <f t="shared" si="655"/>
        <v>6.5476190476190479E-2</v>
      </c>
      <c r="DR124" s="8">
        <f t="shared" ref="DR124:DT124" si="656">+DR118/DR121</f>
        <v>5.9523809523809521E-2</v>
      </c>
      <c r="DS124" s="8">
        <f t="shared" si="656"/>
        <v>0</v>
      </c>
      <c r="DT124" s="8">
        <f t="shared" si="656"/>
        <v>6.5476190476190479E-2</v>
      </c>
      <c r="DU124" s="8">
        <f t="shared" ref="DU124:DW124" si="657">+DU118/DU121</f>
        <v>0</v>
      </c>
      <c r="DV124" s="8">
        <f t="shared" si="657"/>
        <v>8.9285714285714288E-2</v>
      </c>
      <c r="DW124" s="8">
        <f t="shared" si="657"/>
        <v>0</v>
      </c>
      <c r="DX124" s="8">
        <f t="shared" ref="DX124:DZ124" si="658">+DX118/DX121</f>
        <v>0</v>
      </c>
      <c r="DY124" s="8">
        <f t="shared" si="658"/>
        <v>0</v>
      </c>
      <c r="DZ124" s="8">
        <f t="shared" si="658"/>
        <v>7.1428571428571425E-2</v>
      </c>
      <c r="EA124" s="8">
        <f t="shared" ref="EA124:EC124" si="659">+EA118/EA121</f>
        <v>7.1428571428571425E-2</v>
      </c>
      <c r="EB124" s="8">
        <f t="shared" si="659"/>
        <v>0</v>
      </c>
      <c r="EC124" s="8">
        <f t="shared" si="659"/>
        <v>8.3333333333333329E-2</v>
      </c>
      <c r="ED124" s="8">
        <f t="shared" ref="ED124:EG124" si="660">+ED118/ED121</f>
        <v>6.0535714285714283E-2</v>
      </c>
      <c r="EE124" s="8">
        <f t="shared" si="660"/>
        <v>7.1428571428571425E-2</v>
      </c>
      <c r="EF124" s="8">
        <f t="shared" si="660"/>
        <v>0</v>
      </c>
      <c r="EG124" s="8">
        <f t="shared" si="660"/>
        <v>0</v>
      </c>
      <c r="EH124" s="8"/>
      <c r="EI124" s="9"/>
    </row>
    <row r="125" spans="1:139" ht="15.75" customHeight="1">
      <c r="A125" s="497"/>
      <c r="B125" s="54" t="s">
        <v>254</v>
      </c>
      <c r="C125" s="9"/>
      <c r="D125" s="8">
        <f>+D119/D121</f>
        <v>0</v>
      </c>
      <c r="E125" s="8">
        <f t="shared" ref="E125:P125" si="661">+E119/E121</f>
        <v>0</v>
      </c>
      <c r="F125" s="8">
        <f t="shared" si="661"/>
        <v>0</v>
      </c>
      <c r="G125" s="8">
        <f t="shared" si="661"/>
        <v>0</v>
      </c>
      <c r="H125" s="8">
        <f t="shared" si="661"/>
        <v>0</v>
      </c>
      <c r="I125" s="8">
        <f t="shared" si="661"/>
        <v>0</v>
      </c>
      <c r="J125" s="8">
        <f t="shared" si="661"/>
        <v>0</v>
      </c>
      <c r="K125" s="8">
        <f t="shared" si="661"/>
        <v>0</v>
      </c>
      <c r="L125" s="8">
        <f t="shared" si="661"/>
        <v>0</v>
      </c>
      <c r="M125" s="8">
        <f t="shared" si="661"/>
        <v>0</v>
      </c>
      <c r="N125" s="8">
        <f t="shared" si="661"/>
        <v>0</v>
      </c>
      <c r="O125" s="8">
        <f t="shared" si="661"/>
        <v>0</v>
      </c>
      <c r="P125" s="8">
        <f t="shared" si="661"/>
        <v>0</v>
      </c>
      <c r="Q125" s="8">
        <f t="shared" ref="Q125:AK125" si="662">+Q119/Q121</f>
        <v>0</v>
      </c>
      <c r="R125" s="8">
        <f t="shared" si="662"/>
        <v>0</v>
      </c>
      <c r="S125" s="8">
        <f t="shared" si="662"/>
        <v>0</v>
      </c>
      <c r="T125" s="8">
        <f t="shared" si="662"/>
        <v>0</v>
      </c>
      <c r="U125" s="8">
        <f t="shared" si="662"/>
        <v>0</v>
      </c>
      <c r="V125" s="8">
        <f t="shared" si="662"/>
        <v>0</v>
      </c>
      <c r="W125" s="8">
        <f t="shared" si="662"/>
        <v>0</v>
      </c>
      <c r="X125" s="8">
        <f t="shared" si="662"/>
        <v>0</v>
      </c>
      <c r="Y125" s="8">
        <f t="shared" si="662"/>
        <v>7.7380952380952384E-2</v>
      </c>
      <c r="Z125" s="8">
        <f t="shared" si="662"/>
        <v>0</v>
      </c>
      <c r="AA125" s="8">
        <f t="shared" si="662"/>
        <v>2.976190476190476E-2</v>
      </c>
      <c r="AB125" s="8">
        <f t="shared" si="662"/>
        <v>0</v>
      </c>
      <c r="AC125" s="8">
        <f t="shared" si="662"/>
        <v>0</v>
      </c>
      <c r="AD125" s="8">
        <f t="shared" si="662"/>
        <v>0</v>
      </c>
      <c r="AE125" s="8">
        <f t="shared" si="662"/>
        <v>0</v>
      </c>
      <c r="AF125" s="8">
        <f t="shared" si="662"/>
        <v>0</v>
      </c>
      <c r="AG125" s="8">
        <f t="shared" si="662"/>
        <v>0</v>
      </c>
      <c r="AH125" s="8">
        <f t="shared" si="662"/>
        <v>0</v>
      </c>
      <c r="AI125" s="8">
        <f t="shared" si="662"/>
        <v>0</v>
      </c>
      <c r="AJ125" s="8">
        <f t="shared" si="662"/>
        <v>6.5476190476190479E-2</v>
      </c>
      <c r="AK125" s="8">
        <f t="shared" si="662"/>
        <v>0</v>
      </c>
      <c r="AL125" s="8">
        <f t="shared" ref="AL125:AQ125" si="663">+AL119/AL121</f>
        <v>0</v>
      </c>
      <c r="AM125" s="8">
        <f t="shared" si="663"/>
        <v>0</v>
      </c>
      <c r="AN125" s="8">
        <f t="shared" si="663"/>
        <v>0</v>
      </c>
      <c r="AO125" s="8">
        <f t="shared" si="663"/>
        <v>0</v>
      </c>
      <c r="AP125" s="8">
        <f t="shared" si="663"/>
        <v>0</v>
      </c>
      <c r="AQ125" s="8">
        <f t="shared" si="663"/>
        <v>0</v>
      </c>
      <c r="AR125" s="8">
        <f t="shared" ref="AR125:BT125" si="664">+AR119/AR121</f>
        <v>0</v>
      </c>
      <c r="AS125" s="8">
        <f t="shared" si="664"/>
        <v>0</v>
      </c>
      <c r="AT125" s="8">
        <f t="shared" si="664"/>
        <v>0</v>
      </c>
      <c r="AU125" s="8">
        <f t="shared" si="664"/>
        <v>0</v>
      </c>
      <c r="AV125" s="8">
        <f t="shared" si="664"/>
        <v>9.4047619047619054E-3</v>
      </c>
      <c r="AW125" s="8">
        <f t="shared" si="664"/>
        <v>0</v>
      </c>
      <c r="AX125" s="8">
        <f t="shared" si="664"/>
        <v>0</v>
      </c>
      <c r="AY125" s="8">
        <f t="shared" si="664"/>
        <v>5.9523809523809521E-2</v>
      </c>
      <c r="AZ125" s="8">
        <f t="shared" si="664"/>
        <v>0</v>
      </c>
      <c r="BA125" s="8">
        <f t="shared" si="664"/>
        <v>0</v>
      </c>
      <c r="BB125" s="8">
        <f t="shared" si="664"/>
        <v>0</v>
      </c>
      <c r="BC125" s="8">
        <f t="shared" si="664"/>
        <v>0</v>
      </c>
      <c r="BD125" s="8">
        <f t="shared" si="664"/>
        <v>1.7857142857142856E-2</v>
      </c>
      <c r="BE125" s="8">
        <f t="shared" si="664"/>
        <v>0</v>
      </c>
      <c r="BF125" s="8">
        <f t="shared" si="664"/>
        <v>0</v>
      </c>
      <c r="BG125" s="8">
        <f t="shared" si="664"/>
        <v>0</v>
      </c>
      <c r="BH125" s="8">
        <f t="shared" si="664"/>
        <v>0</v>
      </c>
      <c r="BI125" s="8">
        <f t="shared" si="664"/>
        <v>0</v>
      </c>
      <c r="BJ125" s="8">
        <f t="shared" si="664"/>
        <v>0</v>
      </c>
      <c r="BK125" s="8">
        <f t="shared" si="664"/>
        <v>0</v>
      </c>
      <c r="BL125" s="8">
        <f t="shared" si="664"/>
        <v>0</v>
      </c>
      <c r="BM125" s="8">
        <f t="shared" si="664"/>
        <v>0</v>
      </c>
      <c r="BN125" s="8">
        <f t="shared" si="664"/>
        <v>0</v>
      </c>
      <c r="BO125" s="8">
        <f t="shared" si="664"/>
        <v>0</v>
      </c>
      <c r="BP125" s="8">
        <f t="shared" si="664"/>
        <v>5.9523809523809521E-3</v>
      </c>
      <c r="BQ125" s="8">
        <f t="shared" si="664"/>
        <v>0</v>
      </c>
      <c r="BR125" s="8">
        <f t="shared" si="664"/>
        <v>0</v>
      </c>
      <c r="BS125" s="8">
        <f t="shared" si="664"/>
        <v>0</v>
      </c>
      <c r="BT125" s="8">
        <f t="shared" si="664"/>
        <v>0</v>
      </c>
      <c r="BU125" s="8">
        <f t="shared" ref="BU125:CC125" si="665">+BU119/BU121</f>
        <v>0</v>
      </c>
      <c r="BV125" s="8">
        <f t="shared" si="665"/>
        <v>2.976190476190476E-2</v>
      </c>
      <c r="BW125" s="8">
        <f t="shared" si="665"/>
        <v>0</v>
      </c>
      <c r="BX125" s="8">
        <f t="shared" si="665"/>
        <v>0</v>
      </c>
      <c r="BY125" s="8">
        <f t="shared" si="665"/>
        <v>0</v>
      </c>
      <c r="BZ125" s="8">
        <f t="shared" si="665"/>
        <v>0</v>
      </c>
      <c r="CA125" s="8">
        <f t="shared" si="665"/>
        <v>0</v>
      </c>
      <c r="CB125" s="8">
        <f t="shared" si="665"/>
        <v>0</v>
      </c>
      <c r="CC125" s="8">
        <f t="shared" si="665"/>
        <v>0</v>
      </c>
      <c r="CD125" s="8">
        <f t="shared" ref="CD125:CF125" si="666">+CD119/CD121</f>
        <v>0</v>
      </c>
      <c r="CE125" s="8">
        <f t="shared" si="666"/>
        <v>0</v>
      </c>
      <c r="CF125" s="8">
        <f t="shared" si="666"/>
        <v>0</v>
      </c>
      <c r="CG125" s="8">
        <f t="shared" ref="CG125:CH125" si="667">+CG119/CG121</f>
        <v>0</v>
      </c>
      <c r="CH125" s="8">
        <f t="shared" si="667"/>
        <v>0</v>
      </c>
      <c r="CI125" s="8">
        <f t="shared" ref="CI125:CJ125" si="668">+CI119/CI121</f>
        <v>0</v>
      </c>
      <c r="CJ125" s="8">
        <f t="shared" si="668"/>
        <v>0</v>
      </c>
      <c r="CK125" s="8">
        <f t="shared" ref="CK125:CM125" si="669">+CK119/CK121</f>
        <v>0</v>
      </c>
      <c r="CL125" s="8">
        <f t="shared" si="669"/>
        <v>0</v>
      </c>
      <c r="CM125" s="8">
        <f t="shared" si="669"/>
        <v>0</v>
      </c>
      <c r="CN125" s="8">
        <f t="shared" ref="CN125:CP125" si="670">+CN119/CN121</f>
        <v>0</v>
      </c>
      <c r="CO125" s="8">
        <f t="shared" si="670"/>
        <v>0</v>
      </c>
      <c r="CP125" s="8">
        <f t="shared" si="670"/>
        <v>0</v>
      </c>
      <c r="CQ125" s="8">
        <f t="shared" ref="CQ125:CT125" si="671">+CQ119/CQ121</f>
        <v>0</v>
      </c>
      <c r="CR125" s="8">
        <f t="shared" si="671"/>
        <v>0</v>
      </c>
      <c r="CS125" s="8">
        <f t="shared" si="671"/>
        <v>0</v>
      </c>
      <c r="CT125" s="8">
        <f t="shared" si="671"/>
        <v>0</v>
      </c>
      <c r="CU125" s="8">
        <f t="shared" ref="CU125:CW125" si="672">+CU119/CU121</f>
        <v>0</v>
      </c>
      <c r="CV125" s="8">
        <f t="shared" si="672"/>
        <v>0</v>
      </c>
      <c r="CW125" s="8">
        <f t="shared" si="672"/>
        <v>2.8273809523809524E-2</v>
      </c>
      <c r="CX125" s="8">
        <f t="shared" ref="CX125:CY125" si="673">+CX119/CX121</f>
        <v>0</v>
      </c>
      <c r="CY125" s="8">
        <f t="shared" si="673"/>
        <v>2.976190476190476E-2</v>
      </c>
      <c r="CZ125" s="8">
        <f t="shared" ref="CZ125:DB125" si="674">+CZ119/CZ121</f>
        <v>0</v>
      </c>
      <c r="DA125" s="8">
        <f t="shared" si="674"/>
        <v>0</v>
      </c>
      <c r="DB125" s="8">
        <f t="shared" si="674"/>
        <v>0</v>
      </c>
      <c r="DC125" s="8">
        <f t="shared" ref="DC125:DE125" si="675">+DC119/DC121</f>
        <v>0</v>
      </c>
      <c r="DD125" s="8">
        <f t="shared" si="675"/>
        <v>0</v>
      </c>
      <c r="DE125" s="8">
        <f t="shared" si="675"/>
        <v>4.9404761904761904E-3</v>
      </c>
      <c r="DF125" s="8">
        <f t="shared" ref="DF125:DI125" si="676">+DF119/DF121</f>
        <v>4.4642857142857144E-2</v>
      </c>
      <c r="DG125" s="8">
        <f t="shared" si="676"/>
        <v>0</v>
      </c>
      <c r="DH125" s="8">
        <f t="shared" si="676"/>
        <v>0</v>
      </c>
      <c r="DI125" s="8">
        <f t="shared" si="676"/>
        <v>0</v>
      </c>
      <c r="DJ125" s="8">
        <f t="shared" ref="DJ125:DL125" si="677">+DJ119/DJ121</f>
        <v>0</v>
      </c>
      <c r="DK125" s="8">
        <f t="shared" si="677"/>
        <v>5.9523809523809521E-3</v>
      </c>
      <c r="DL125" s="8">
        <f t="shared" si="677"/>
        <v>0</v>
      </c>
      <c r="DM125" s="8">
        <f t="shared" ref="DM125:DQ125" si="678">+DM119/DM121</f>
        <v>0</v>
      </c>
      <c r="DN125" s="8">
        <f t="shared" si="678"/>
        <v>2.976190476190476E-2</v>
      </c>
      <c r="DO125" s="8" t="e">
        <f t="shared" si="678"/>
        <v>#DIV/0!</v>
      </c>
      <c r="DP125" s="8" t="e">
        <f t="shared" si="678"/>
        <v>#DIV/0!</v>
      </c>
      <c r="DQ125" s="8">
        <f t="shared" si="678"/>
        <v>5.3571428571428568E-2</v>
      </c>
      <c r="DR125" s="8">
        <f t="shared" ref="DR125:DT125" si="679">+DR119/DR121</f>
        <v>0</v>
      </c>
      <c r="DS125" s="8">
        <f t="shared" si="679"/>
        <v>2.3809523809523808E-2</v>
      </c>
      <c r="DT125" s="8">
        <f t="shared" si="679"/>
        <v>2.3809523809523808E-2</v>
      </c>
      <c r="DU125" s="8">
        <f t="shared" ref="DU125:DW125" si="680">+DU119/DU121</f>
        <v>0</v>
      </c>
      <c r="DV125" s="8">
        <f t="shared" si="680"/>
        <v>0</v>
      </c>
      <c r="DW125" s="8">
        <f t="shared" si="680"/>
        <v>0</v>
      </c>
      <c r="DX125" s="8">
        <f t="shared" ref="DX125:DZ125" si="681">+DX119/DX121</f>
        <v>0</v>
      </c>
      <c r="DY125" s="8">
        <f t="shared" si="681"/>
        <v>0.19345238095238096</v>
      </c>
      <c r="DZ125" s="8">
        <f t="shared" si="681"/>
        <v>3.8690476190476192E-2</v>
      </c>
      <c r="EA125" s="8">
        <f t="shared" ref="EA125:EC125" si="682">+EA119/EA121</f>
        <v>3.8690476190476192E-2</v>
      </c>
      <c r="EB125" s="8">
        <f t="shared" si="682"/>
        <v>0</v>
      </c>
      <c r="EC125" s="8">
        <f t="shared" si="682"/>
        <v>0</v>
      </c>
      <c r="ED125" s="8">
        <f t="shared" ref="ED125:EG125" si="683">+ED119/ED121</f>
        <v>0</v>
      </c>
      <c r="EE125" s="8">
        <f t="shared" si="683"/>
        <v>1.1904761904761904E-2</v>
      </c>
      <c r="EF125" s="8">
        <f t="shared" si="683"/>
        <v>0</v>
      </c>
      <c r="EG125" s="8">
        <f t="shared" si="683"/>
        <v>0</v>
      </c>
      <c r="EH125" s="8"/>
      <c r="EI125" s="9"/>
    </row>
    <row r="126" spans="1:139" ht="15.75" customHeight="1">
      <c r="A126" s="497"/>
      <c r="B126" s="54" t="s">
        <v>255</v>
      </c>
      <c r="C126" s="9"/>
      <c r="D126" s="8">
        <f>+D120/D121</f>
        <v>0</v>
      </c>
      <c r="E126" s="8">
        <f t="shared" ref="E126:P126" si="684">+E120/E121</f>
        <v>0.42857142857142855</v>
      </c>
      <c r="F126" s="8">
        <f t="shared" si="684"/>
        <v>0.85119047619047616</v>
      </c>
      <c r="G126" s="8">
        <f t="shared" si="684"/>
        <v>1</v>
      </c>
      <c r="H126" s="8">
        <f t="shared" si="684"/>
        <v>1</v>
      </c>
      <c r="I126" s="8">
        <f t="shared" si="684"/>
        <v>1</v>
      </c>
      <c r="J126" s="8">
        <f t="shared" si="684"/>
        <v>1</v>
      </c>
      <c r="K126" s="8">
        <f t="shared" si="684"/>
        <v>1</v>
      </c>
      <c r="L126" s="8">
        <f t="shared" si="684"/>
        <v>1</v>
      </c>
      <c r="M126" s="8">
        <f t="shared" si="684"/>
        <v>1</v>
      </c>
      <c r="N126" s="8">
        <f t="shared" si="684"/>
        <v>1</v>
      </c>
      <c r="O126" s="8">
        <f t="shared" si="684"/>
        <v>1</v>
      </c>
      <c r="P126" s="8">
        <f t="shared" si="684"/>
        <v>1</v>
      </c>
      <c r="Q126" s="8">
        <f t="shared" ref="Q126:AK126" si="685">+Q120/Q121</f>
        <v>1</v>
      </c>
      <c r="R126" s="8">
        <f t="shared" si="685"/>
        <v>0.5357142857142857</v>
      </c>
      <c r="S126" s="8">
        <f t="shared" si="685"/>
        <v>9.5238095238095233E-2</v>
      </c>
      <c r="T126" s="8">
        <f t="shared" si="685"/>
        <v>0.60220238095238099</v>
      </c>
      <c r="U126" s="8">
        <f t="shared" si="685"/>
        <v>0.41666666666666669</v>
      </c>
      <c r="V126" s="8">
        <f t="shared" si="685"/>
        <v>0.61309523809523814</v>
      </c>
      <c r="W126" s="8">
        <f t="shared" si="685"/>
        <v>1</v>
      </c>
      <c r="X126" s="8">
        <f t="shared" si="685"/>
        <v>0.36636904761904759</v>
      </c>
      <c r="Y126" s="8">
        <f t="shared" si="685"/>
        <v>1.1904761904761904E-2</v>
      </c>
      <c r="Z126" s="8">
        <f t="shared" si="685"/>
        <v>2.0833333333333332E-2</v>
      </c>
      <c r="AA126" s="8">
        <f t="shared" si="685"/>
        <v>0.14285714285714285</v>
      </c>
      <c r="AB126" s="8">
        <f t="shared" si="685"/>
        <v>1</v>
      </c>
      <c r="AC126" s="8">
        <f t="shared" si="685"/>
        <v>1</v>
      </c>
      <c r="AD126" s="8">
        <f t="shared" si="685"/>
        <v>1</v>
      </c>
      <c r="AE126" s="8">
        <f t="shared" si="685"/>
        <v>1</v>
      </c>
      <c r="AF126" s="8">
        <f t="shared" si="685"/>
        <v>1</v>
      </c>
      <c r="AG126" s="8">
        <f t="shared" si="685"/>
        <v>0.9821428571428571</v>
      </c>
      <c r="AH126" s="8">
        <f t="shared" si="685"/>
        <v>0</v>
      </c>
      <c r="AI126" s="8">
        <f t="shared" si="685"/>
        <v>2.0833333333333332E-2</v>
      </c>
      <c r="AJ126" s="8">
        <f t="shared" si="685"/>
        <v>1.488095238095238E-2</v>
      </c>
      <c r="AK126" s="8">
        <f t="shared" si="685"/>
        <v>0.22321428571428573</v>
      </c>
      <c r="AL126" s="8">
        <f t="shared" ref="AL126:AQ126" si="686">+AL120/AL121</f>
        <v>0</v>
      </c>
      <c r="AM126" s="8">
        <f t="shared" si="686"/>
        <v>0.21232142857142858</v>
      </c>
      <c r="AN126" s="8">
        <f t="shared" si="686"/>
        <v>0.74803571428571425</v>
      </c>
      <c r="AO126" s="8">
        <f t="shared" si="686"/>
        <v>1</v>
      </c>
      <c r="AP126" s="8">
        <f t="shared" si="686"/>
        <v>1</v>
      </c>
      <c r="AQ126" s="8">
        <f t="shared" si="686"/>
        <v>0.87202380952380953</v>
      </c>
      <c r="AR126" s="8">
        <f t="shared" ref="AR126:BT126" si="687">+AR120/AR121</f>
        <v>4.6607142857142861E-2</v>
      </c>
      <c r="AS126" s="8">
        <f t="shared" si="687"/>
        <v>1.7857142857142856E-2</v>
      </c>
      <c r="AT126" s="8">
        <f t="shared" si="687"/>
        <v>1.488095238095238E-2</v>
      </c>
      <c r="AU126" s="8">
        <f t="shared" si="687"/>
        <v>5.0595238095238096E-2</v>
      </c>
      <c r="AV126" s="8">
        <f t="shared" si="687"/>
        <v>0.14285714285714285</v>
      </c>
      <c r="AW126" s="8">
        <f t="shared" si="687"/>
        <v>0.25892857142857145</v>
      </c>
      <c r="AX126" s="8">
        <f t="shared" si="687"/>
        <v>4.5833333333333337E-2</v>
      </c>
      <c r="AY126" s="8">
        <f t="shared" si="687"/>
        <v>0</v>
      </c>
      <c r="AZ126" s="8">
        <f t="shared" si="687"/>
        <v>7.7380952380952384E-2</v>
      </c>
      <c r="BA126" s="8">
        <f t="shared" si="687"/>
        <v>1.3869047619047619E-2</v>
      </c>
      <c r="BB126" s="8">
        <f t="shared" si="687"/>
        <v>2.0833333333333332E-2</v>
      </c>
      <c r="BC126" s="8">
        <f t="shared" si="687"/>
        <v>0</v>
      </c>
      <c r="BD126" s="8">
        <f t="shared" si="687"/>
        <v>2.1845238095238095E-2</v>
      </c>
      <c r="BE126" s="8">
        <f t="shared" si="687"/>
        <v>3.273809523809524E-2</v>
      </c>
      <c r="BF126" s="8">
        <f t="shared" si="687"/>
        <v>5.9523809523809521E-2</v>
      </c>
      <c r="BG126" s="8">
        <f t="shared" si="687"/>
        <v>3.9880952380952385E-3</v>
      </c>
      <c r="BH126" s="8">
        <f t="shared" si="687"/>
        <v>0.12827380952380954</v>
      </c>
      <c r="BI126" s="8">
        <f t="shared" si="687"/>
        <v>0.87410714285714286</v>
      </c>
      <c r="BJ126" s="8">
        <f t="shared" si="687"/>
        <v>1</v>
      </c>
      <c r="BK126" s="8">
        <f t="shared" si="687"/>
        <v>1</v>
      </c>
      <c r="BL126" s="8">
        <f t="shared" si="687"/>
        <v>1</v>
      </c>
      <c r="BM126" s="8">
        <f t="shared" si="687"/>
        <v>0.90476190476190477</v>
      </c>
      <c r="BN126" s="8">
        <f t="shared" si="687"/>
        <v>0.05</v>
      </c>
      <c r="BO126" s="8">
        <f t="shared" si="687"/>
        <v>0.15744047619047619</v>
      </c>
      <c r="BP126" s="8">
        <f t="shared" si="687"/>
        <v>7.0238095238095238E-2</v>
      </c>
      <c r="BQ126" s="8">
        <f t="shared" si="687"/>
        <v>0.91666666666666663</v>
      </c>
      <c r="BR126" s="8">
        <f t="shared" si="687"/>
        <v>0.91666666666666663</v>
      </c>
      <c r="BS126" s="8">
        <f t="shared" si="687"/>
        <v>0.44642857142857145</v>
      </c>
      <c r="BT126" s="8">
        <f t="shared" si="687"/>
        <v>0.44642857142857145</v>
      </c>
      <c r="BU126" s="8">
        <f t="shared" ref="BU126:CC126" si="688">+BU120/BU121</f>
        <v>1.1904761904761904E-2</v>
      </c>
      <c r="BV126" s="8">
        <f t="shared" si="688"/>
        <v>8.0357142857142867E-3</v>
      </c>
      <c r="BW126" s="8">
        <f t="shared" si="688"/>
        <v>1.1904761904761904E-2</v>
      </c>
      <c r="BX126" s="8">
        <f t="shared" si="688"/>
        <v>4.1666666666666664E-2</v>
      </c>
      <c r="BY126" s="8">
        <f t="shared" si="688"/>
        <v>7.4404761904761901E-3</v>
      </c>
      <c r="BZ126" s="8">
        <f t="shared" si="688"/>
        <v>0.25</v>
      </c>
      <c r="CA126" s="8">
        <f t="shared" si="688"/>
        <v>0.19722222222222222</v>
      </c>
      <c r="CB126" s="8">
        <f t="shared" si="688"/>
        <v>0</v>
      </c>
      <c r="CC126" s="8">
        <f t="shared" si="688"/>
        <v>4.7619047619047623E-3</v>
      </c>
      <c r="CD126" s="8">
        <f t="shared" ref="CD126:CF126" si="689">+CD120/CD121</f>
        <v>0</v>
      </c>
      <c r="CE126" s="8">
        <f t="shared" si="689"/>
        <v>0.16619047619047619</v>
      </c>
      <c r="CF126" s="8">
        <f t="shared" si="689"/>
        <v>1.7857142857142856E-2</v>
      </c>
      <c r="CG126" s="8">
        <f t="shared" ref="CG126:CH126" si="690">+CG120/CG121</f>
        <v>0.16904761904761906</v>
      </c>
      <c r="CH126" s="8">
        <f t="shared" si="690"/>
        <v>1.1904761904761904E-2</v>
      </c>
      <c r="CI126" s="8">
        <f t="shared" ref="CI126:CJ126" si="691">+CI120/CI121</f>
        <v>4.7619047619047616E-2</v>
      </c>
      <c r="CJ126" s="8">
        <f t="shared" si="691"/>
        <v>0</v>
      </c>
      <c r="CK126" s="8">
        <f t="shared" ref="CK126:CM126" si="692">+CK120/CK121</f>
        <v>8.0357142857142863E-2</v>
      </c>
      <c r="CL126" s="8">
        <f t="shared" si="692"/>
        <v>0</v>
      </c>
      <c r="CM126" s="8">
        <f t="shared" si="692"/>
        <v>1.3392857142857142E-2</v>
      </c>
      <c r="CN126" s="8">
        <f t="shared" ref="CN126:CP126" si="693">+CN120/CN121</f>
        <v>7.7380952380952384E-3</v>
      </c>
      <c r="CO126" s="8">
        <f t="shared" si="693"/>
        <v>7.7380952380952384E-3</v>
      </c>
      <c r="CP126" s="8">
        <f t="shared" si="693"/>
        <v>3.273809523809524E-2</v>
      </c>
      <c r="CQ126" s="8">
        <f t="shared" ref="CQ126:CT126" si="694">+CQ120/CQ121</f>
        <v>3.6904761904761905E-2</v>
      </c>
      <c r="CR126" s="8">
        <f t="shared" si="694"/>
        <v>0</v>
      </c>
      <c r="CS126" s="8">
        <f t="shared" si="694"/>
        <v>8.2321428571428573E-2</v>
      </c>
      <c r="CT126" s="8">
        <f t="shared" si="694"/>
        <v>8.9285714285714281E-3</v>
      </c>
      <c r="CU126" s="8">
        <f t="shared" ref="CU126:CW126" si="695">+CU120/CU121</f>
        <v>1.7857142857142856E-2</v>
      </c>
      <c r="CV126" s="8">
        <f t="shared" si="695"/>
        <v>5.9523809523809521E-3</v>
      </c>
      <c r="CW126" s="8">
        <f t="shared" si="695"/>
        <v>5.0297619047619042E-2</v>
      </c>
      <c r="CX126" s="8">
        <f t="shared" ref="CX126:CY126" si="696">+CX120/CX121</f>
        <v>3.2440476190476193E-2</v>
      </c>
      <c r="CY126" s="8">
        <f t="shared" si="696"/>
        <v>0.13095238095238096</v>
      </c>
      <c r="CZ126" s="8">
        <f t="shared" ref="CZ126:DB126" si="697">+CZ120/CZ121</f>
        <v>0</v>
      </c>
      <c r="DA126" s="8">
        <f t="shared" si="697"/>
        <v>0</v>
      </c>
      <c r="DB126" s="8">
        <f t="shared" si="697"/>
        <v>5.6547619047619048E-2</v>
      </c>
      <c r="DC126" s="8">
        <f t="shared" ref="DC126:DE126" si="698">+DC120/DC121</f>
        <v>3.273809523809524E-2</v>
      </c>
      <c r="DD126" s="8">
        <f t="shared" si="698"/>
        <v>1.0416666666666666E-2</v>
      </c>
      <c r="DE126" s="8">
        <f t="shared" si="698"/>
        <v>5.9523809523809521E-3</v>
      </c>
      <c r="DF126" s="8">
        <f t="shared" ref="DF126:DI126" si="699">+DF120/DF121</f>
        <v>0</v>
      </c>
      <c r="DG126" s="8">
        <f t="shared" si="699"/>
        <v>1.1904761904761904E-2</v>
      </c>
      <c r="DH126" s="8">
        <f t="shared" si="699"/>
        <v>4.2142857142857142E-2</v>
      </c>
      <c r="DI126" s="8">
        <f t="shared" si="699"/>
        <v>8.1309523809523804E-2</v>
      </c>
      <c r="DJ126" s="8">
        <f t="shared" ref="DJ126:DL126" si="700">+DJ120/DJ121</f>
        <v>1.1904761904761904E-2</v>
      </c>
      <c r="DK126" s="8">
        <f t="shared" si="700"/>
        <v>0</v>
      </c>
      <c r="DL126" s="8">
        <f t="shared" si="700"/>
        <v>0</v>
      </c>
      <c r="DM126" s="8">
        <f t="shared" ref="DM126:DQ126" si="701">+DM120/DM121</f>
        <v>0</v>
      </c>
      <c r="DN126" s="8">
        <f t="shared" si="701"/>
        <v>0</v>
      </c>
      <c r="DO126" s="8" t="e">
        <f t="shared" si="701"/>
        <v>#DIV/0!</v>
      </c>
      <c r="DP126" s="8" t="e">
        <f t="shared" si="701"/>
        <v>#DIV/0!</v>
      </c>
      <c r="DQ126" s="8">
        <f t="shared" si="701"/>
        <v>9.8214285714285712E-2</v>
      </c>
      <c r="DR126" s="8">
        <f t="shared" ref="DR126:DT126" si="702">+DR120/DR121</f>
        <v>8.9285714285714281E-3</v>
      </c>
      <c r="DS126" s="8">
        <f t="shared" si="702"/>
        <v>0</v>
      </c>
      <c r="DT126" s="8">
        <f t="shared" si="702"/>
        <v>7.8869047619047616E-2</v>
      </c>
      <c r="DU126" s="8">
        <f t="shared" ref="DU126:DW126" si="703">+DU120/DU121</f>
        <v>1.1904761904761904E-2</v>
      </c>
      <c r="DV126" s="8">
        <f t="shared" si="703"/>
        <v>0</v>
      </c>
      <c r="DW126" s="8">
        <f t="shared" si="703"/>
        <v>0.63095238095238093</v>
      </c>
      <c r="DX126" s="8">
        <f t="shared" ref="DX126:DZ126" si="704">+DX120/DX121</f>
        <v>0.27244047619047623</v>
      </c>
      <c r="DY126" s="8">
        <f t="shared" si="704"/>
        <v>8.9285714285714281E-3</v>
      </c>
      <c r="DZ126" s="8">
        <f t="shared" si="704"/>
        <v>0</v>
      </c>
      <c r="EA126" s="8">
        <f t="shared" ref="EA126:EC126" si="705">+EA120/EA121</f>
        <v>0</v>
      </c>
      <c r="EB126" s="8">
        <f t="shared" si="705"/>
        <v>1.3690476190476189E-2</v>
      </c>
      <c r="EC126" s="8">
        <f t="shared" si="705"/>
        <v>8.1547619047619049E-2</v>
      </c>
      <c r="ED126" s="8">
        <f t="shared" ref="ED126:EG126" si="706">+ED120/ED121</f>
        <v>1.1904761904761904E-2</v>
      </c>
      <c r="EE126" s="8">
        <f t="shared" si="706"/>
        <v>0.19047619047619047</v>
      </c>
      <c r="EF126" s="8">
        <f t="shared" si="706"/>
        <v>0.31428571428571428</v>
      </c>
      <c r="EG126" s="8">
        <f t="shared" si="706"/>
        <v>1.3095238095238096E-2</v>
      </c>
      <c r="EH126" s="8"/>
      <c r="EI126" s="9"/>
    </row>
    <row r="127" spans="1:139" ht="15.75" customHeight="1">
      <c r="A127" s="498"/>
      <c r="B127" s="54" t="s">
        <v>60</v>
      </c>
      <c r="C127" s="9"/>
      <c r="D127" s="9">
        <f t="shared" ref="D127:AK127" si="707">SUM(D123:D126)</f>
        <v>1</v>
      </c>
      <c r="E127" s="9">
        <f t="shared" si="707"/>
        <v>1</v>
      </c>
      <c r="F127" s="9">
        <f t="shared" si="707"/>
        <v>1</v>
      </c>
      <c r="G127" s="9">
        <f t="shared" si="707"/>
        <v>1</v>
      </c>
      <c r="H127" s="9">
        <f t="shared" si="707"/>
        <v>1</v>
      </c>
      <c r="I127" s="9">
        <f t="shared" si="707"/>
        <v>1</v>
      </c>
      <c r="J127" s="9">
        <f t="shared" si="707"/>
        <v>1</v>
      </c>
      <c r="K127" s="9">
        <f t="shared" si="707"/>
        <v>1</v>
      </c>
      <c r="L127" s="9">
        <f t="shared" si="707"/>
        <v>1</v>
      </c>
      <c r="M127" s="9">
        <f t="shared" si="707"/>
        <v>1</v>
      </c>
      <c r="N127" s="9">
        <f t="shared" si="707"/>
        <v>1</v>
      </c>
      <c r="O127" s="9">
        <f t="shared" si="707"/>
        <v>1</v>
      </c>
      <c r="P127" s="9">
        <f t="shared" si="707"/>
        <v>1</v>
      </c>
      <c r="Q127" s="9">
        <f t="shared" si="707"/>
        <v>1</v>
      </c>
      <c r="R127" s="9">
        <f t="shared" si="707"/>
        <v>0.99999999999999978</v>
      </c>
      <c r="S127" s="9">
        <f t="shared" si="707"/>
        <v>1</v>
      </c>
      <c r="T127" s="9">
        <f t="shared" si="707"/>
        <v>1</v>
      </c>
      <c r="U127" s="9">
        <f t="shared" si="707"/>
        <v>1</v>
      </c>
      <c r="V127" s="9">
        <f t="shared" si="707"/>
        <v>1</v>
      </c>
      <c r="W127" s="9">
        <f t="shared" si="707"/>
        <v>1</v>
      </c>
      <c r="X127" s="9">
        <f t="shared" si="707"/>
        <v>0.99999999999999956</v>
      </c>
      <c r="Y127" s="9">
        <f t="shared" si="707"/>
        <v>1</v>
      </c>
      <c r="Z127" s="9">
        <f t="shared" si="707"/>
        <v>0.99999999999999989</v>
      </c>
      <c r="AA127" s="9">
        <f t="shared" si="707"/>
        <v>0.99999999999999956</v>
      </c>
      <c r="AB127" s="9">
        <f t="shared" si="707"/>
        <v>1</v>
      </c>
      <c r="AC127" s="9">
        <f t="shared" si="707"/>
        <v>1</v>
      </c>
      <c r="AD127" s="9">
        <f t="shared" si="707"/>
        <v>1</v>
      </c>
      <c r="AE127" s="9">
        <f t="shared" si="707"/>
        <v>1</v>
      </c>
      <c r="AF127" s="9">
        <f t="shared" si="707"/>
        <v>1</v>
      </c>
      <c r="AG127" s="9">
        <f t="shared" si="707"/>
        <v>1</v>
      </c>
      <c r="AH127" s="9">
        <f t="shared" si="707"/>
        <v>1</v>
      </c>
      <c r="AI127" s="9">
        <f t="shared" si="707"/>
        <v>1.0000000000000002</v>
      </c>
      <c r="AJ127" s="9">
        <f t="shared" si="707"/>
        <v>1.0595238095238098</v>
      </c>
      <c r="AK127" s="9">
        <f t="shared" si="707"/>
        <v>1</v>
      </c>
      <c r="AL127" s="9">
        <f t="shared" ref="AL127:AQ127" si="708">SUM(AL123:AL126)</f>
        <v>0</v>
      </c>
      <c r="AM127" s="9">
        <f t="shared" si="708"/>
        <v>0.99999999999999956</v>
      </c>
      <c r="AN127" s="9">
        <f t="shared" si="708"/>
        <v>1</v>
      </c>
      <c r="AO127" s="9">
        <f t="shared" si="708"/>
        <v>1</v>
      </c>
      <c r="AP127" s="9">
        <f t="shared" si="708"/>
        <v>1</v>
      </c>
      <c r="AQ127" s="9">
        <f t="shared" si="708"/>
        <v>1</v>
      </c>
      <c r="AR127" s="9">
        <f t="shared" ref="AR127:BT127" si="709">SUM(AR123:AR126)</f>
        <v>0.99999999999999989</v>
      </c>
      <c r="AS127" s="9">
        <f t="shared" si="709"/>
        <v>1.0000000000000002</v>
      </c>
      <c r="AT127" s="9">
        <f t="shared" si="709"/>
        <v>0.99999999999999989</v>
      </c>
      <c r="AU127" s="9">
        <f t="shared" si="709"/>
        <v>0.50595238095238115</v>
      </c>
      <c r="AV127" s="9">
        <f t="shared" si="709"/>
        <v>1.0004761904761907</v>
      </c>
      <c r="AW127" s="9">
        <f t="shared" si="709"/>
        <v>1</v>
      </c>
      <c r="AX127" s="9">
        <f t="shared" si="709"/>
        <v>1</v>
      </c>
      <c r="AY127" s="9">
        <f t="shared" si="709"/>
        <v>1</v>
      </c>
      <c r="AZ127" s="9">
        <f t="shared" si="709"/>
        <v>1.0000000000000004</v>
      </c>
      <c r="BA127" s="9">
        <f t="shared" si="709"/>
        <v>1</v>
      </c>
      <c r="BB127" s="9">
        <f t="shared" si="709"/>
        <v>1.0000000000000002</v>
      </c>
      <c r="BC127" s="9">
        <f t="shared" si="709"/>
        <v>1</v>
      </c>
      <c r="BD127" s="9">
        <f t="shared" si="709"/>
        <v>0.99999999999999944</v>
      </c>
      <c r="BE127" s="9">
        <f t="shared" si="709"/>
        <v>1.0000000000000002</v>
      </c>
      <c r="BF127" s="9">
        <f t="shared" si="709"/>
        <v>1</v>
      </c>
      <c r="BG127" s="9">
        <f t="shared" si="709"/>
        <v>1</v>
      </c>
      <c r="BH127" s="9">
        <f t="shared" si="709"/>
        <v>1</v>
      </c>
      <c r="BI127" s="9">
        <f t="shared" si="709"/>
        <v>0.99999999999999989</v>
      </c>
      <c r="BJ127" s="9">
        <f t="shared" si="709"/>
        <v>1</v>
      </c>
      <c r="BK127" s="9">
        <f t="shared" si="709"/>
        <v>1</v>
      </c>
      <c r="BL127" s="9">
        <f t="shared" si="709"/>
        <v>1</v>
      </c>
      <c r="BM127" s="9">
        <f t="shared" si="709"/>
        <v>1</v>
      </c>
      <c r="BN127" s="9">
        <f t="shared" si="709"/>
        <v>1</v>
      </c>
      <c r="BO127" s="9">
        <f t="shared" si="709"/>
        <v>1.0000000000000002</v>
      </c>
      <c r="BP127" s="9">
        <f t="shared" si="709"/>
        <v>0.99999999999999978</v>
      </c>
      <c r="BQ127" s="9">
        <f t="shared" si="709"/>
        <v>0.99999999999999989</v>
      </c>
      <c r="BR127" s="9">
        <f t="shared" si="709"/>
        <v>0.99999999999999989</v>
      </c>
      <c r="BS127" s="9">
        <f t="shared" si="709"/>
        <v>1</v>
      </c>
      <c r="BT127" s="9">
        <f t="shared" si="709"/>
        <v>1</v>
      </c>
      <c r="BU127" s="9">
        <f t="shared" ref="BU127:CC127" si="710">SUM(BU123:BU126)</f>
        <v>1.0000000000000002</v>
      </c>
      <c r="BV127" s="9">
        <f t="shared" si="710"/>
        <v>0.99999999999999989</v>
      </c>
      <c r="BW127" s="9">
        <f t="shared" si="710"/>
        <v>0.99999999999999989</v>
      </c>
      <c r="BX127" s="9">
        <f t="shared" si="710"/>
        <v>1.0000000000000002</v>
      </c>
      <c r="BY127" s="9">
        <f t="shared" si="710"/>
        <v>1</v>
      </c>
      <c r="BZ127" s="9">
        <f t="shared" si="710"/>
        <v>1.0000000000000004</v>
      </c>
      <c r="CA127" s="9">
        <f t="shared" si="710"/>
        <v>0.99999999999999956</v>
      </c>
      <c r="CB127" s="9">
        <f t="shared" si="710"/>
        <v>1</v>
      </c>
      <c r="CC127" s="9">
        <f t="shared" si="710"/>
        <v>0.99999999999999978</v>
      </c>
      <c r="CD127" s="9">
        <f t="shared" ref="CD127:CF127" si="711">SUM(CD123:CD126)</f>
        <v>0.99999999999999967</v>
      </c>
      <c r="CE127" s="9">
        <f t="shared" si="711"/>
        <v>0.99999999999999989</v>
      </c>
      <c r="CF127" s="9">
        <f t="shared" si="711"/>
        <v>1</v>
      </c>
      <c r="CG127" s="9">
        <f t="shared" ref="CG127:CH127" si="712">SUM(CG123:CG126)</f>
        <v>1.1511904761904761</v>
      </c>
      <c r="CH127" s="9">
        <f t="shared" si="712"/>
        <v>0.99999999999999989</v>
      </c>
      <c r="CI127" s="9">
        <f t="shared" ref="CI127:CJ127" si="713">SUM(CI123:CI126)</f>
        <v>0.99999999999999956</v>
      </c>
      <c r="CJ127" s="9">
        <f t="shared" si="713"/>
        <v>1</v>
      </c>
      <c r="CK127" s="9">
        <f t="shared" ref="CK127:CM127" si="714">SUM(CK123:CK126)</f>
        <v>1.0000000000000002</v>
      </c>
      <c r="CL127" s="9">
        <f t="shared" si="714"/>
        <v>1.0000000000000002</v>
      </c>
      <c r="CM127" s="9">
        <f t="shared" si="714"/>
        <v>0.99999999999999989</v>
      </c>
      <c r="CN127" s="9">
        <f t="shared" ref="CN127:CP127" si="715">SUM(CN123:CN126)</f>
        <v>0.99999999999999956</v>
      </c>
      <c r="CO127" s="9">
        <f t="shared" si="715"/>
        <v>0.97797619047619055</v>
      </c>
      <c r="CP127" s="9">
        <f t="shared" si="715"/>
        <v>1</v>
      </c>
      <c r="CQ127" s="9">
        <f t="shared" ref="CQ127:CT127" si="716">SUM(CQ123:CQ126)</f>
        <v>1.0000000000000004</v>
      </c>
      <c r="CR127" s="9">
        <f t="shared" si="716"/>
        <v>1.0000000000000004</v>
      </c>
      <c r="CS127" s="9">
        <f t="shared" si="716"/>
        <v>0.99999999999999989</v>
      </c>
      <c r="CT127" s="9">
        <f t="shared" si="716"/>
        <v>1</v>
      </c>
      <c r="CU127" s="9">
        <f t="shared" ref="CU127:CW127" si="717">SUM(CU123:CU126)</f>
        <v>0.99999999999999989</v>
      </c>
      <c r="CV127" s="9">
        <f t="shared" si="717"/>
        <v>0.99999999999999989</v>
      </c>
      <c r="CW127" s="9">
        <f t="shared" si="717"/>
        <v>1</v>
      </c>
      <c r="CX127" s="9">
        <f t="shared" ref="CX127:CY127" si="718">SUM(CX123:CX126)</f>
        <v>1.0000000000000002</v>
      </c>
      <c r="CY127" s="9">
        <f t="shared" si="718"/>
        <v>0.99999999999999989</v>
      </c>
      <c r="CZ127" s="9">
        <f t="shared" ref="CZ127:DB127" si="719">SUM(CZ123:CZ126)</f>
        <v>1.0000000000000004</v>
      </c>
      <c r="DA127" s="9">
        <f t="shared" si="719"/>
        <v>1.0000000000000004</v>
      </c>
      <c r="DB127" s="9">
        <f t="shared" si="719"/>
        <v>1</v>
      </c>
      <c r="DC127" s="9">
        <f t="shared" ref="DC127:DE127" si="720">SUM(DC123:DC126)</f>
        <v>0.99999999999999956</v>
      </c>
      <c r="DD127" s="9">
        <f t="shared" si="720"/>
        <v>0.99999999999999967</v>
      </c>
      <c r="DE127" s="9">
        <f t="shared" si="720"/>
        <v>1.0000000000000002</v>
      </c>
      <c r="DF127" s="9">
        <f t="shared" ref="DF127:DI127" si="721">SUM(DF123:DF126)</f>
        <v>0.99999999999999989</v>
      </c>
      <c r="DG127" s="9">
        <f t="shared" si="721"/>
        <v>0.99999999999999989</v>
      </c>
      <c r="DH127" s="9">
        <f t="shared" si="721"/>
        <v>1</v>
      </c>
      <c r="DI127" s="9">
        <f t="shared" si="721"/>
        <v>1</v>
      </c>
      <c r="DJ127" s="9">
        <f t="shared" ref="DJ127:DL127" si="722">SUM(DJ123:DJ126)</f>
        <v>1.0000000000000002</v>
      </c>
      <c r="DK127" s="9">
        <f t="shared" si="722"/>
        <v>0.99999999999999989</v>
      </c>
      <c r="DL127" s="9">
        <f t="shared" si="722"/>
        <v>1</v>
      </c>
      <c r="DM127" s="9">
        <f t="shared" ref="DM127:DQ127" si="723">SUM(DM123:DM126)</f>
        <v>1</v>
      </c>
      <c r="DN127" s="9">
        <f t="shared" si="723"/>
        <v>1</v>
      </c>
      <c r="DO127" s="9" t="e">
        <f t="shared" si="723"/>
        <v>#DIV/0!</v>
      </c>
      <c r="DP127" s="9" t="e">
        <f t="shared" si="723"/>
        <v>#DIV/0!</v>
      </c>
      <c r="DQ127" s="9">
        <f t="shared" si="723"/>
        <v>1</v>
      </c>
      <c r="DR127" s="9">
        <f t="shared" ref="DR127:DT127" si="724">SUM(DR123:DR126)</f>
        <v>0.99999999999999989</v>
      </c>
      <c r="DS127" s="9">
        <f t="shared" si="724"/>
        <v>0.99999999999999989</v>
      </c>
      <c r="DT127" s="9">
        <f t="shared" si="724"/>
        <v>1</v>
      </c>
      <c r="DU127" s="9">
        <f t="shared" ref="DU127:DW127" si="725">SUM(DU123:DU126)</f>
        <v>0.99999999999999989</v>
      </c>
      <c r="DV127" s="9">
        <f t="shared" si="725"/>
        <v>1.0000000000000002</v>
      </c>
      <c r="DW127" s="9">
        <f t="shared" si="725"/>
        <v>1</v>
      </c>
      <c r="DX127" s="9">
        <f t="shared" ref="DX127:DZ127" si="726">SUM(DX123:DX126)</f>
        <v>1.0000000000000002</v>
      </c>
      <c r="DY127" s="9">
        <f t="shared" si="726"/>
        <v>1.0000000000000004</v>
      </c>
      <c r="DZ127" s="9">
        <f t="shared" si="726"/>
        <v>1</v>
      </c>
      <c r="EA127" s="9">
        <f t="shared" ref="EA127:EC127" si="727">SUM(EA123:EA126)</f>
        <v>1.1101190476190477</v>
      </c>
      <c r="EB127" s="9">
        <f t="shared" si="727"/>
        <v>1.0000000000000002</v>
      </c>
      <c r="EC127" s="9">
        <f t="shared" si="727"/>
        <v>1.0000000000000002</v>
      </c>
      <c r="ED127" s="9">
        <f t="shared" ref="ED127:EG127" si="728">SUM(ED123:ED126)</f>
        <v>1.0000000000000002</v>
      </c>
      <c r="EE127" s="9">
        <f t="shared" si="728"/>
        <v>0.99999999999999978</v>
      </c>
      <c r="EF127" s="9">
        <f t="shared" si="728"/>
        <v>1</v>
      </c>
      <c r="EG127" s="9">
        <f t="shared" si="728"/>
        <v>1</v>
      </c>
      <c r="EH127" s="9"/>
      <c r="EI127" s="9"/>
    </row>
    <row r="128" spans="1:139" ht="15.75" customHeight="1">
      <c r="A128" s="10" t="s">
        <v>235</v>
      </c>
      <c r="B128" s="20"/>
      <c r="C128" s="32" t="s">
        <v>311</v>
      </c>
      <c r="D128" s="242" t="s">
        <v>178</v>
      </c>
      <c r="E128" s="242" t="s">
        <v>179</v>
      </c>
      <c r="F128" s="242" t="s">
        <v>180</v>
      </c>
      <c r="G128" s="242" t="s">
        <v>181</v>
      </c>
      <c r="H128" s="242" t="s">
        <v>182</v>
      </c>
      <c r="I128" s="32" t="s">
        <v>183</v>
      </c>
      <c r="J128" s="32" t="s">
        <v>184</v>
      </c>
      <c r="K128" s="32" t="s">
        <v>184</v>
      </c>
      <c r="L128" s="32" t="s">
        <v>184</v>
      </c>
      <c r="M128" s="32"/>
      <c r="N128" s="32"/>
      <c r="O128" s="32"/>
      <c r="P128" s="32"/>
      <c r="Q128" s="32"/>
      <c r="R128" s="310"/>
      <c r="S128" s="310"/>
      <c r="T128" s="310"/>
      <c r="U128" s="310"/>
      <c r="V128" s="310"/>
      <c r="W128" s="310"/>
      <c r="X128" s="310"/>
      <c r="Y128" s="310"/>
      <c r="Z128" s="32" t="s">
        <v>111</v>
      </c>
      <c r="AA128" s="32" t="s">
        <v>112</v>
      </c>
      <c r="AB128" s="32" t="s">
        <v>113</v>
      </c>
      <c r="AC128" s="32" t="s">
        <v>114</v>
      </c>
      <c r="AD128" s="32" t="s">
        <v>195</v>
      </c>
      <c r="AE128" s="32" t="s">
        <v>196</v>
      </c>
      <c r="AF128" s="32" t="s">
        <v>197</v>
      </c>
      <c r="AG128" s="32" t="s">
        <v>198</v>
      </c>
      <c r="AH128" s="32" t="s">
        <v>199</v>
      </c>
      <c r="AI128" s="32" t="s">
        <v>200</v>
      </c>
      <c r="AJ128" s="32" t="s">
        <v>201</v>
      </c>
      <c r="AK128" s="32" t="s">
        <v>202</v>
      </c>
      <c r="AL128" s="32" t="s">
        <v>203</v>
      </c>
      <c r="AM128" s="32" t="s">
        <v>204</v>
      </c>
      <c r="AN128" s="32" t="s">
        <v>205</v>
      </c>
      <c r="AO128" s="32" t="s">
        <v>206</v>
      </c>
      <c r="AP128" s="32" t="s">
        <v>207</v>
      </c>
      <c r="AQ128" s="32" t="s">
        <v>208</v>
      </c>
      <c r="AR128" s="32" t="s">
        <v>209</v>
      </c>
      <c r="AS128" s="32" t="s">
        <v>210</v>
      </c>
      <c r="AT128" s="32" t="s">
        <v>211</v>
      </c>
      <c r="AU128" s="32" t="s">
        <v>212</v>
      </c>
      <c r="AV128" s="32" t="s">
        <v>213</v>
      </c>
      <c r="AW128" s="32" t="s">
        <v>307</v>
      </c>
      <c r="AX128" s="32" t="s">
        <v>215</v>
      </c>
      <c r="AY128" s="32" t="s">
        <v>216</v>
      </c>
      <c r="AZ128" s="32" t="s">
        <v>217</v>
      </c>
      <c r="BA128" s="32" t="s">
        <v>218</v>
      </c>
      <c r="BB128" s="32" t="s">
        <v>219</v>
      </c>
      <c r="BC128" s="32" t="s">
        <v>220</v>
      </c>
      <c r="BD128" s="32" t="s">
        <v>178</v>
      </c>
      <c r="BE128" s="32" t="s">
        <v>179</v>
      </c>
      <c r="BF128" s="32" t="s">
        <v>180</v>
      </c>
      <c r="BG128" s="32" t="s">
        <v>181</v>
      </c>
      <c r="BH128" s="32" t="s">
        <v>182</v>
      </c>
      <c r="BI128" s="32" t="s">
        <v>183</v>
      </c>
      <c r="BJ128" s="32" t="s">
        <v>184</v>
      </c>
      <c r="BK128" s="32" t="s">
        <v>185</v>
      </c>
      <c r="BL128" s="32" t="s">
        <v>186</v>
      </c>
      <c r="BM128" s="32" t="s">
        <v>187</v>
      </c>
      <c r="BN128" s="32" t="s">
        <v>188</v>
      </c>
      <c r="BO128" s="32" t="s">
        <v>237</v>
      </c>
      <c r="BP128" s="32" t="s">
        <v>246</v>
      </c>
      <c r="BQ128" s="32" t="s">
        <v>247</v>
      </c>
      <c r="BR128" s="32" t="s">
        <v>248</v>
      </c>
      <c r="BS128" s="32" t="s">
        <v>249</v>
      </c>
      <c r="BT128" s="32" t="s">
        <v>189</v>
      </c>
      <c r="BU128" s="32" t="s">
        <v>190</v>
      </c>
      <c r="BV128" s="32" t="s">
        <v>191</v>
      </c>
      <c r="BW128" s="32" t="s">
        <v>192</v>
      </c>
      <c r="BX128" s="32" t="s">
        <v>193</v>
      </c>
      <c r="BY128" s="32" t="s">
        <v>194</v>
      </c>
      <c r="BZ128" s="32" t="s">
        <v>111</v>
      </c>
      <c r="CA128" s="32" t="s">
        <v>112</v>
      </c>
      <c r="CB128" s="32" t="s">
        <v>113</v>
      </c>
      <c r="CC128" s="32" t="s">
        <v>114</v>
      </c>
      <c r="CD128" s="32" t="s">
        <v>195</v>
      </c>
      <c r="CE128" s="32" t="s">
        <v>196</v>
      </c>
      <c r="CF128" s="32" t="s">
        <v>197</v>
      </c>
      <c r="CG128" s="32" t="s">
        <v>198</v>
      </c>
      <c r="CH128" s="32" t="s">
        <v>199</v>
      </c>
      <c r="CI128" s="32" t="s">
        <v>200</v>
      </c>
      <c r="CJ128" s="32" t="s">
        <v>201</v>
      </c>
      <c r="CK128" s="32" t="s">
        <v>202</v>
      </c>
      <c r="CL128" s="32" t="s">
        <v>203</v>
      </c>
      <c r="CM128" s="32" t="s">
        <v>204</v>
      </c>
      <c r="CN128" s="32" t="s">
        <v>205</v>
      </c>
      <c r="CO128" s="32" t="s">
        <v>206</v>
      </c>
      <c r="CP128" s="32" t="s">
        <v>207</v>
      </c>
      <c r="CQ128" s="32" t="s">
        <v>208</v>
      </c>
      <c r="CR128" s="32" t="s">
        <v>209</v>
      </c>
      <c r="CS128" s="32" t="s">
        <v>210</v>
      </c>
      <c r="CT128" s="32" t="s">
        <v>211</v>
      </c>
      <c r="CU128" s="32" t="s">
        <v>212</v>
      </c>
      <c r="CV128" s="32" t="s">
        <v>213</v>
      </c>
      <c r="CW128" s="32" t="s">
        <v>214</v>
      </c>
      <c r="CX128" s="32" t="s">
        <v>215</v>
      </c>
      <c r="CY128" s="32" t="s">
        <v>216</v>
      </c>
      <c r="CZ128" s="32" t="s">
        <v>217</v>
      </c>
      <c r="DA128" s="32" t="s">
        <v>218</v>
      </c>
      <c r="DB128" s="32" t="s">
        <v>219</v>
      </c>
      <c r="DC128" s="32" t="s">
        <v>220</v>
      </c>
      <c r="DD128" s="32" t="s">
        <v>178</v>
      </c>
      <c r="DE128" s="32" t="s">
        <v>179</v>
      </c>
      <c r="DF128" s="32" t="s">
        <v>180</v>
      </c>
      <c r="DG128" s="32" t="s">
        <v>181</v>
      </c>
      <c r="DH128" s="32" t="s">
        <v>182</v>
      </c>
      <c r="DI128" s="32" t="s">
        <v>183</v>
      </c>
      <c r="DJ128" s="32" t="s">
        <v>184</v>
      </c>
      <c r="DK128" s="32" t="s">
        <v>185</v>
      </c>
      <c r="DL128" s="32" t="s">
        <v>186</v>
      </c>
      <c r="DM128" s="32" t="s">
        <v>187</v>
      </c>
      <c r="DN128" s="32" t="s">
        <v>188</v>
      </c>
      <c r="DO128" s="32" t="s">
        <v>237</v>
      </c>
      <c r="DP128" s="32" t="s">
        <v>246</v>
      </c>
      <c r="DQ128" s="32" t="s">
        <v>247</v>
      </c>
      <c r="DR128" s="32" t="s">
        <v>248</v>
      </c>
      <c r="DS128" s="32" t="s">
        <v>249</v>
      </c>
      <c r="DT128" s="32" t="s">
        <v>189</v>
      </c>
      <c r="DU128" s="32" t="s">
        <v>190</v>
      </c>
      <c r="DV128" s="32" t="s">
        <v>191</v>
      </c>
      <c r="DW128" s="32" t="s">
        <v>192</v>
      </c>
      <c r="DX128" s="32" t="s">
        <v>193</v>
      </c>
      <c r="DY128" s="32" t="s">
        <v>194</v>
      </c>
      <c r="DZ128" s="32" t="s">
        <v>111</v>
      </c>
      <c r="EA128" s="32" t="s">
        <v>112</v>
      </c>
      <c r="EB128" s="32" t="s">
        <v>113</v>
      </c>
      <c r="EC128" s="32" t="s">
        <v>114</v>
      </c>
      <c r="ED128" s="32" t="s">
        <v>195</v>
      </c>
      <c r="EE128" s="32" t="s">
        <v>196</v>
      </c>
      <c r="EF128" s="32" t="s">
        <v>197</v>
      </c>
      <c r="EG128" s="32" t="s">
        <v>198</v>
      </c>
      <c r="EH128" s="32" t="s">
        <v>378</v>
      </c>
      <c r="EI128" s="32" t="s">
        <v>119</v>
      </c>
    </row>
    <row r="129" spans="1:139" ht="15.75" customHeight="1">
      <c r="A129" s="502" t="s">
        <v>20</v>
      </c>
      <c r="B129" s="51" t="s">
        <v>84</v>
      </c>
      <c r="C129" s="4">
        <v>0.88513240231990231</v>
      </c>
      <c r="D129" s="243"/>
      <c r="E129" s="243"/>
      <c r="F129" s="243"/>
      <c r="G129" s="243"/>
      <c r="H129" s="243"/>
      <c r="I129" s="160">
        <v>0.80952380952380965</v>
      </c>
      <c r="J129" s="160">
        <v>0.16464285714285701</v>
      </c>
      <c r="K129" s="160"/>
      <c r="L129" s="160"/>
      <c r="M129" s="160"/>
      <c r="N129" s="160"/>
      <c r="O129" s="160"/>
      <c r="P129" s="160"/>
      <c r="Q129" s="160"/>
      <c r="R129" s="311"/>
      <c r="S129" s="311"/>
      <c r="T129" s="311"/>
      <c r="U129" s="311"/>
      <c r="V129" s="311"/>
      <c r="W129" s="311"/>
      <c r="X129" s="311"/>
      <c r="Y129" s="311"/>
      <c r="Z129" s="160">
        <v>0.98410714285714296</v>
      </c>
      <c r="AA129" s="160">
        <v>0.9375</v>
      </c>
      <c r="AB129" s="160">
        <v>0.98511904761904756</v>
      </c>
      <c r="AC129" s="160">
        <v>0.91511904761904805</v>
      </c>
      <c r="AD129" s="160">
        <v>0.952380952380952</v>
      </c>
      <c r="AE129" s="160">
        <v>0.97916666666666674</v>
      </c>
      <c r="AF129" s="160">
        <v>1</v>
      </c>
      <c r="AG129" s="160">
        <v>1</v>
      </c>
      <c r="AH129" s="160">
        <v>0.96130952380952384</v>
      </c>
      <c r="AI129" s="160">
        <v>0.86410714285714296</v>
      </c>
      <c r="AJ129" s="160">
        <v>1</v>
      </c>
      <c r="AK129" s="160">
        <v>0.7678571428571429</v>
      </c>
      <c r="AL129" s="160">
        <v>0.96577380952380998</v>
      </c>
      <c r="AM129" s="160">
        <v>0.86755952380952395</v>
      </c>
      <c r="AN129" s="160">
        <v>0.92863095238095239</v>
      </c>
      <c r="AO129" s="160">
        <v>1</v>
      </c>
      <c r="AP129" s="160">
        <v>0.90523809523809495</v>
      </c>
      <c r="AQ129" s="160">
        <v>0.91369047619047616</v>
      </c>
      <c r="AR129" s="160">
        <v>0.92559523809523803</v>
      </c>
      <c r="AS129" s="160">
        <v>0.91071428571428603</v>
      </c>
      <c r="AT129" s="160">
        <v>0.96726190476190477</v>
      </c>
      <c r="AU129" s="160">
        <v>0.9375</v>
      </c>
      <c r="AV129" s="160">
        <v>1</v>
      </c>
      <c r="AW129" s="160">
        <v>0.98958333333333326</v>
      </c>
      <c r="AX129" s="160">
        <v>1</v>
      </c>
      <c r="AY129" s="160">
        <v>0.9151785714285714</v>
      </c>
      <c r="AZ129" s="160">
        <v>0.99404761904761896</v>
      </c>
      <c r="BA129" s="160">
        <v>0.93154761904761896</v>
      </c>
      <c r="BB129" s="160">
        <v>0.94345238095238104</v>
      </c>
      <c r="BC129" s="160">
        <v>0.9107142857142857</v>
      </c>
      <c r="BD129" s="160">
        <v>0.983630952380952</v>
      </c>
      <c r="BE129" s="160">
        <v>0.59226190476190499</v>
      </c>
      <c r="BF129" s="160">
        <v>0.75642857142857134</v>
      </c>
      <c r="BG129" s="160">
        <v>0.89482142857142843</v>
      </c>
      <c r="BH129" s="160">
        <v>0.89107142857142796</v>
      </c>
      <c r="BI129" s="160">
        <v>0.83232142857142799</v>
      </c>
      <c r="BJ129" s="160">
        <v>0.90077380952380937</v>
      </c>
      <c r="BK129" s="160">
        <v>0.87202380952380998</v>
      </c>
      <c r="BL129" s="160">
        <v>0.97023809523809501</v>
      </c>
      <c r="BM129" s="160">
        <v>0.78226190476190482</v>
      </c>
      <c r="BN129" s="160">
        <v>0.92559523809523803</v>
      </c>
      <c r="BO129" s="160">
        <v>0.99404761904761896</v>
      </c>
      <c r="BP129" s="160">
        <v>0.97916666666666674</v>
      </c>
      <c r="BQ129" s="160">
        <v>0.94464285714285701</v>
      </c>
      <c r="BR129" s="160">
        <v>0.84523809523809501</v>
      </c>
      <c r="BS129" s="160">
        <v>1</v>
      </c>
      <c r="BT129" s="160">
        <v>1</v>
      </c>
      <c r="BU129" s="160">
        <v>0.91071428571428603</v>
      </c>
      <c r="BV129" s="160">
        <v>1</v>
      </c>
      <c r="BW129" s="160">
        <v>0.91666666666666696</v>
      </c>
      <c r="BX129" s="160">
        <v>0.91666666666666696</v>
      </c>
      <c r="BY129" s="160">
        <v>0.8671428571428571</v>
      </c>
      <c r="BZ129" s="160">
        <v>0.92559523809523803</v>
      </c>
      <c r="CA129" s="160">
        <v>0.75902777777777797</v>
      </c>
      <c r="CB129" s="160">
        <v>0.875</v>
      </c>
      <c r="CC129" s="160">
        <v>0.88095238095238104</v>
      </c>
      <c r="CD129" s="160">
        <v>0.91666666666666696</v>
      </c>
      <c r="CE129" s="160">
        <v>0.84869047619047611</v>
      </c>
      <c r="CF129" s="160">
        <v>0.89184523809523797</v>
      </c>
      <c r="CG129" s="160">
        <v>0.88690476190476197</v>
      </c>
      <c r="CH129" s="160">
        <v>0.93452380952380998</v>
      </c>
      <c r="CI129" s="160">
        <v>0.94047619047619002</v>
      </c>
      <c r="CJ129" s="160">
        <v>0.9285714285714286</v>
      </c>
      <c r="CK129" s="160">
        <v>0.98214285714285698</v>
      </c>
      <c r="CL129" s="160">
        <v>0.672619047619048</v>
      </c>
      <c r="CM129" s="160">
        <v>0.85863095238095244</v>
      </c>
      <c r="CN129" s="160">
        <v>0.830952380952381</v>
      </c>
      <c r="CO129" s="160">
        <v>0.83333333333333304</v>
      </c>
      <c r="CP129" s="160">
        <v>0.93827380952380945</v>
      </c>
      <c r="CQ129" s="160">
        <v>0.60119047619047605</v>
      </c>
      <c r="CR129" s="160">
        <v>0.89857142857142902</v>
      </c>
      <c r="CS129" s="160">
        <v>0.67261904761904756</v>
      </c>
      <c r="CT129" s="160">
        <v>0.90970238095238098</v>
      </c>
      <c r="CU129" s="160">
        <v>0.99404761904761896</v>
      </c>
      <c r="CV129" s="160">
        <v>0.68452380952380898</v>
      </c>
      <c r="CW129" s="160">
        <v>1</v>
      </c>
      <c r="CX129" s="160">
        <v>0.92857142857142905</v>
      </c>
      <c r="CY129" s="160">
        <v>0.88988095238095244</v>
      </c>
      <c r="CZ129" s="160">
        <v>0.952380952380952</v>
      </c>
      <c r="DA129" s="160">
        <v>0.952380952380952</v>
      </c>
      <c r="DB129" s="160">
        <v>0.96130952380952384</v>
      </c>
      <c r="DC129" s="160">
        <v>0.90178571428571397</v>
      </c>
      <c r="DD129" s="160">
        <v>0.94444444444444398</v>
      </c>
      <c r="DE129" s="160">
        <v>0.79660714285714274</v>
      </c>
      <c r="DF129" s="160">
        <v>0.86607142857142905</v>
      </c>
      <c r="DG129" s="160">
        <v>0.95833333333333304</v>
      </c>
      <c r="DH129" s="160">
        <v>0.79702380952380947</v>
      </c>
      <c r="DI129" s="160">
        <v>0.80952380952380953</v>
      </c>
      <c r="DJ129" s="160">
        <v>0.922619047619048</v>
      </c>
      <c r="DK129" s="160">
        <v>0.98214285714285698</v>
      </c>
      <c r="DL129" s="160">
        <v>0.78273809523809523</v>
      </c>
      <c r="DM129" s="160">
        <v>0.94166666666666998</v>
      </c>
      <c r="DN129" s="160">
        <v>0.90922619047619047</v>
      </c>
      <c r="DO129" s="160"/>
      <c r="DP129" s="160"/>
      <c r="DQ129" s="160">
        <v>0.31744047619047622</v>
      </c>
      <c r="DR129" s="160">
        <v>0.922619047619048</v>
      </c>
      <c r="DS129" s="160">
        <v>0.99404761904761896</v>
      </c>
      <c r="DT129" s="160">
        <v>0.93702380952380937</v>
      </c>
      <c r="DU129" s="160">
        <v>0.95833333333333304</v>
      </c>
      <c r="DV129" s="160">
        <v>0.54166666666666696</v>
      </c>
      <c r="DW129" s="160">
        <v>0.8900595238095238</v>
      </c>
      <c r="DX129" s="160">
        <v>0.93809523809523798</v>
      </c>
      <c r="DY129" s="160">
        <v>0.922619047619048</v>
      </c>
      <c r="DZ129" s="160">
        <v>1</v>
      </c>
      <c r="EA129" s="160">
        <v>0.92857142857142905</v>
      </c>
      <c r="EB129" s="160">
        <v>0.77976190476190499</v>
      </c>
      <c r="EC129" s="160">
        <v>0.70732142857142866</v>
      </c>
      <c r="ED129" s="160">
        <v>0.86107142857142904</v>
      </c>
      <c r="EE129" s="160">
        <v>0.97023809523809501</v>
      </c>
      <c r="EF129" s="160">
        <v>0.89880952380952384</v>
      </c>
      <c r="EG129" s="160">
        <v>0.6964285714285714</v>
      </c>
      <c r="EH129" s="4">
        <f>AVERAGE(DD129:EG129)</f>
        <v>0.85623228458049916</v>
      </c>
      <c r="EI129" s="3">
        <v>0.85</v>
      </c>
    </row>
    <row r="130" spans="1:139" ht="15.75" customHeight="1">
      <c r="A130" s="503"/>
      <c r="B130" s="51" t="s">
        <v>141</v>
      </c>
      <c r="C130" s="4">
        <v>0.6366919571403773</v>
      </c>
      <c r="D130" s="244"/>
      <c r="E130" s="244"/>
      <c r="F130" s="244"/>
      <c r="G130" s="244"/>
      <c r="H130" s="244"/>
      <c r="I130" s="161">
        <v>0.80952380952380965</v>
      </c>
      <c r="J130" s="161">
        <v>0</v>
      </c>
      <c r="K130" s="161"/>
      <c r="L130" s="161"/>
      <c r="M130" s="161"/>
      <c r="N130" s="161"/>
      <c r="O130" s="161"/>
      <c r="P130" s="161"/>
      <c r="Q130" s="161"/>
      <c r="R130" s="312"/>
      <c r="S130" s="312"/>
      <c r="T130" s="312"/>
      <c r="U130" s="312"/>
      <c r="V130" s="312"/>
      <c r="W130" s="312"/>
      <c r="X130" s="312"/>
      <c r="Y130" s="312"/>
      <c r="Z130" s="161">
        <v>0.39901596806387002</v>
      </c>
      <c r="AA130" s="161">
        <v>0.68126984126984103</v>
      </c>
      <c r="AB130" s="160">
        <v>0.98511904761904756</v>
      </c>
      <c r="AC130" s="160">
        <v>0.46942598187311202</v>
      </c>
      <c r="AD130" s="160">
        <v>0.33875</v>
      </c>
      <c r="AE130" s="160">
        <v>0.97916666666666674</v>
      </c>
      <c r="AF130" s="160">
        <v>0.38363095238095202</v>
      </c>
      <c r="AG130" s="160">
        <v>0.44648809523809502</v>
      </c>
      <c r="AH130" s="160">
        <v>0.96130952380952384</v>
      </c>
      <c r="AI130" s="160">
        <v>0.39271199283598501</v>
      </c>
      <c r="AJ130" s="160">
        <v>0.38690476190476197</v>
      </c>
      <c r="AK130" s="160">
        <v>0.7678571428571429</v>
      </c>
      <c r="AL130" s="160">
        <v>0.48690292758089398</v>
      </c>
      <c r="AM130" s="160">
        <v>0.46106346483705002</v>
      </c>
      <c r="AN130" s="160">
        <v>0.53586308569963503</v>
      </c>
      <c r="AO130" s="160">
        <v>0.43630952380952398</v>
      </c>
      <c r="AP130" s="160">
        <v>0.32430299842188298</v>
      </c>
      <c r="AQ130" s="160">
        <v>0.91369047619047616</v>
      </c>
      <c r="AR130" s="160">
        <v>0.461736334405145</v>
      </c>
      <c r="AS130" s="160">
        <v>0.52287581699346397</v>
      </c>
      <c r="AT130" s="160">
        <v>0.96726190476190477</v>
      </c>
      <c r="AU130" s="160">
        <v>0.38095238095238099</v>
      </c>
      <c r="AV130" s="160">
        <v>0.23690476190476201</v>
      </c>
      <c r="AW130" s="160">
        <v>0.98958333333333326</v>
      </c>
      <c r="AX130" s="160">
        <v>1</v>
      </c>
      <c r="AY130" s="160">
        <v>0.46178861788617886</v>
      </c>
      <c r="AZ130" s="160">
        <v>0.15928143712574899</v>
      </c>
      <c r="BA130" s="160">
        <v>0.93154761904761896</v>
      </c>
      <c r="BB130" s="160">
        <v>0.382334384858044</v>
      </c>
      <c r="BC130" s="160">
        <v>0.9107142857142857</v>
      </c>
      <c r="BD130" s="160">
        <v>0.45506807866868398</v>
      </c>
      <c r="BE130" s="160">
        <v>0.47537688442211101</v>
      </c>
      <c r="BF130" s="160">
        <v>0.75642857142857134</v>
      </c>
      <c r="BG130" s="160">
        <v>0.89482142857142843</v>
      </c>
      <c r="BH130" s="160">
        <v>0.55524382097528402</v>
      </c>
      <c r="BI130" s="160">
        <v>0.58285060430522795</v>
      </c>
      <c r="BJ130" s="160">
        <v>0.90077380952380937</v>
      </c>
      <c r="BK130" s="160">
        <v>0.559726962457338</v>
      </c>
      <c r="BL130" s="160">
        <v>0.46625766871165603</v>
      </c>
      <c r="BM130" s="160">
        <v>0.78226190476190482</v>
      </c>
      <c r="BN130" s="160">
        <v>9.6463022508038607E-2</v>
      </c>
      <c r="BO130" s="160">
        <v>0.57874251497006002</v>
      </c>
      <c r="BP130" s="160">
        <v>0.97916666666666674</v>
      </c>
      <c r="BQ130" s="160">
        <v>0.48897290485192202</v>
      </c>
      <c r="BR130" s="160">
        <v>0.228802816901408</v>
      </c>
      <c r="BS130" s="160">
        <v>1</v>
      </c>
      <c r="BT130" s="160">
        <v>1</v>
      </c>
      <c r="BU130" s="160">
        <v>0.34967320261437901</v>
      </c>
      <c r="BV130" s="160">
        <v>1</v>
      </c>
      <c r="BW130" s="160">
        <v>0.60194805194805201</v>
      </c>
      <c r="BX130" s="160">
        <v>0.50194805194805203</v>
      </c>
      <c r="BY130" s="160">
        <v>0.8671428571428571</v>
      </c>
      <c r="BZ130" s="160">
        <v>0.47794212218649501</v>
      </c>
      <c r="CA130" s="160">
        <v>0.37236962488563602</v>
      </c>
      <c r="CB130" s="160">
        <v>0.875</v>
      </c>
      <c r="CC130" s="160">
        <v>0.88095238095238104</v>
      </c>
      <c r="CD130" s="160">
        <v>0.506493506493507</v>
      </c>
      <c r="CE130" s="160">
        <v>0.84869047619047611</v>
      </c>
      <c r="CF130" s="160">
        <v>0.89184523809523797</v>
      </c>
      <c r="CG130" s="160">
        <v>0.24161073825503401</v>
      </c>
      <c r="CH130" s="160">
        <v>0.41719745222929899</v>
      </c>
      <c r="CI130" s="160">
        <v>0.51632911392405101</v>
      </c>
      <c r="CJ130" s="160">
        <v>0.9285714285714286</v>
      </c>
      <c r="CK130" s="160">
        <v>0.49442424242424199</v>
      </c>
      <c r="CL130" s="160">
        <v>0.53097345132743401</v>
      </c>
      <c r="CM130" s="160">
        <v>0.85863095238095244</v>
      </c>
      <c r="CN130" s="160">
        <v>0.47134670487106001</v>
      </c>
      <c r="CO130" s="160">
        <v>0.26214285714285701</v>
      </c>
      <c r="CP130" s="160">
        <v>0.93827380952380945</v>
      </c>
      <c r="CQ130" s="160">
        <v>0.60198019801980196</v>
      </c>
      <c r="CR130" s="160">
        <v>0.54650238473767898</v>
      </c>
      <c r="CS130" s="160">
        <v>0.67261904761904756</v>
      </c>
      <c r="CT130" s="160">
        <v>0.90970238095238098</v>
      </c>
      <c r="CU130" s="160">
        <v>0.45688622754490998</v>
      </c>
      <c r="CV130" s="160">
        <v>0.53817391304347795</v>
      </c>
      <c r="CW130" s="160">
        <v>1</v>
      </c>
      <c r="CX130" s="160">
        <v>0.28897435897435902</v>
      </c>
      <c r="CY130" s="160">
        <v>0.88988095238095244</v>
      </c>
      <c r="CZ130" s="160">
        <v>0.53443750000000001</v>
      </c>
      <c r="DA130" s="160">
        <v>0.53443750000000001</v>
      </c>
      <c r="DB130" s="160">
        <v>0.96130952380952384</v>
      </c>
      <c r="DC130" s="160">
        <v>0.53861386138613898</v>
      </c>
      <c r="DD130" s="160">
        <v>0.31941176470588201</v>
      </c>
      <c r="DE130" s="160">
        <v>0.79660714285714274</v>
      </c>
      <c r="DF130" s="160">
        <v>0.50171821305841902</v>
      </c>
      <c r="DG130" s="160">
        <v>0.54658385093167705</v>
      </c>
      <c r="DH130" s="160">
        <v>0.79702380952380947</v>
      </c>
      <c r="DI130" s="160">
        <v>0.80952380952380953</v>
      </c>
      <c r="DJ130" s="160">
        <v>0.44838709677419403</v>
      </c>
      <c r="DK130" s="160">
        <v>0.381818181818182</v>
      </c>
      <c r="DL130" s="160">
        <v>0.78273809523809523</v>
      </c>
      <c r="DM130" s="160">
        <v>0.60044247787610605</v>
      </c>
      <c r="DN130" s="160">
        <v>0.90922619047619047</v>
      </c>
      <c r="DO130" s="160"/>
      <c r="DP130" s="160"/>
      <c r="DQ130" s="160">
        <v>0.31744047619047622</v>
      </c>
      <c r="DR130" s="160">
        <v>0.27419354838709697</v>
      </c>
      <c r="DS130" s="160">
        <v>0.351556886227545</v>
      </c>
      <c r="DT130" s="160">
        <v>0.93702380952380937</v>
      </c>
      <c r="DU130" s="160">
        <v>0.31677018633540399</v>
      </c>
      <c r="DV130" s="160">
        <v>0.52747252747252704</v>
      </c>
      <c r="DW130" s="160">
        <v>0.45475824249314523</v>
      </c>
      <c r="DX130" s="160">
        <v>0.38705583756345202</v>
      </c>
      <c r="DY130" s="160">
        <v>0.587096774193548</v>
      </c>
      <c r="DZ130" s="160">
        <v>1</v>
      </c>
      <c r="EA130" s="160">
        <v>0.50641025641025605</v>
      </c>
      <c r="EB130" s="160">
        <v>0.66045801526717596</v>
      </c>
      <c r="EC130" s="160">
        <v>0.70732142857142866</v>
      </c>
      <c r="ED130" s="160">
        <v>0.47006774505737597</v>
      </c>
      <c r="EE130" s="160">
        <v>0.49</v>
      </c>
      <c r="EF130" s="160">
        <v>0.89880952380952384</v>
      </c>
      <c r="EG130" s="160">
        <v>0.6964285714285714</v>
      </c>
      <c r="EH130" s="4">
        <f>AVERAGE(DD130:EG130)</f>
        <v>0.58844087363267306</v>
      </c>
      <c r="EI130" s="3">
        <v>0.5</v>
      </c>
    </row>
    <row r="131" spans="1:139" ht="15.75" customHeight="1">
      <c r="A131" s="503"/>
      <c r="B131" s="51" t="s">
        <v>18</v>
      </c>
      <c r="C131" s="47">
        <v>46.964761904761907</v>
      </c>
      <c r="D131" s="245"/>
      <c r="E131" s="245"/>
      <c r="F131" s="245"/>
      <c r="G131" s="247"/>
      <c r="H131" s="247"/>
      <c r="I131" s="150">
        <v>7.75</v>
      </c>
      <c r="J131" s="150">
        <v>0</v>
      </c>
      <c r="K131" s="150"/>
      <c r="L131" s="150"/>
      <c r="M131" s="150"/>
      <c r="N131" s="150"/>
      <c r="O131" s="150"/>
      <c r="P131" s="150"/>
      <c r="Q131" s="150"/>
      <c r="R131" s="313"/>
      <c r="S131" s="313"/>
      <c r="T131" s="313"/>
      <c r="U131" s="313"/>
      <c r="V131" s="313"/>
      <c r="W131" s="313"/>
      <c r="X131" s="313"/>
      <c r="Y131" s="313"/>
      <c r="Z131" s="150">
        <v>66</v>
      </c>
      <c r="AA131" s="150">
        <v>107.3</v>
      </c>
      <c r="AB131" s="150">
        <v>77.69</v>
      </c>
      <c r="AC131" s="150">
        <v>77.69</v>
      </c>
      <c r="AD131" s="150">
        <v>54.2</v>
      </c>
      <c r="AE131" s="150">
        <v>38.35</v>
      </c>
      <c r="AF131" s="150">
        <v>64.45</v>
      </c>
      <c r="AG131" s="150">
        <v>75.010000000000005</v>
      </c>
      <c r="AH131" s="150">
        <v>71.8</v>
      </c>
      <c r="AI131" s="150">
        <v>57.009999999999991</v>
      </c>
      <c r="AJ131" s="150">
        <v>65</v>
      </c>
      <c r="AK131" s="150">
        <v>54</v>
      </c>
      <c r="AL131" s="150">
        <v>26.333333333333332</v>
      </c>
      <c r="AM131" s="150">
        <v>33.6</v>
      </c>
      <c r="AN131" s="150">
        <v>20.9</v>
      </c>
      <c r="AO131" s="150">
        <v>73.3</v>
      </c>
      <c r="AP131" s="150">
        <v>49.32</v>
      </c>
      <c r="AQ131" s="150">
        <v>78.14</v>
      </c>
      <c r="AR131" s="150">
        <v>71.8</v>
      </c>
      <c r="AS131" s="150">
        <v>80</v>
      </c>
      <c r="AT131" s="150">
        <v>79.66</v>
      </c>
      <c r="AU131" s="150">
        <v>60</v>
      </c>
      <c r="AV131" s="150">
        <v>39.799999999999997</v>
      </c>
      <c r="AW131" s="150">
        <v>72.2</v>
      </c>
      <c r="AX131" s="150">
        <v>76</v>
      </c>
      <c r="AY131" s="150">
        <v>35.5</v>
      </c>
      <c r="AZ131" s="150">
        <v>26.6</v>
      </c>
      <c r="BA131" s="150">
        <v>21.675000000000001</v>
      </c>
      <c r="BB131" s="150">
        <v>30.300000000000004</v>
      </c>
      <c r="BC131" s="150">
        <v>21.983333333333334</v>
      </c>
      <c r="BD131" s="150">
        <v>75.2</v>
      </c>
      <c r="BE131" s="150">
        <v>47.3</v>
      </c>
      <c r="BF131" s="150">
        <v>16.75</v>
      </c>
      <c r="BG131" s="150">
        <v>12.833333333333334</v>
      </c>
      <c r="BH131" s="150">
        <v>41.56</v>
      </c>
      <c r="BI131" s="150">
        <v>81.5</v>
      </c>
      <c r="BJ131" s="150">
        <v>29.633333333333329</v>
      </c>
      <c r="BK131" s="150">
        <v>82</v>
      </c>
      <c r="BL131" s="150">
        <v>76</v>
      </c>
      <c r="BM131" s="150">
        <v>18.25</v>
      </c>
      <c r="BN131" s="150">
        <v>7.5</v>
      </c>
      <c r="BO131" s="150">
        <v>96.65</v>
      </c>
      <c r="BP131" s="150">
        <v>94</v>
      </c>
      <c r="BQ131" s="150">
        <v>25.866666666666671</v>
      </c>
      <c r="BR131" s="150">
        <v>32.49</v>
      </c>
      <c r="BS131" s="150">
        <v>72.7</v>
      </c>
      <c r="BT131" s="150">
        <v>72.7</v>
      </c>
      <c r="BU131" s="150">
        <v>53.5</v>
      </c>
      <c r="BV131" s="150">
        <v>68.5</v>
      </c>
      <c r="BW131" s="150">
        <v>46.349999999999994</v>
      </c>
      <c r="BX131" s="150">
        <v>77.3</v>
      </c>
      <c r="BY131" s="150">
        <v>24.333333333333332</v>
      </c>
      <c r="BZ131" s="150">
        <v>74.320000000000007</v>
      </c>
      <c r="CA131" s="150">
        <v>20.350000000000001</v>
      </c>
      <c r="CB131" s="150">
        <v>39.5</v>
      </c>
      <c r="CC131" s="150">
        <v>11.714285714285714</v>
      </c>
      <c r="CD131" s="150">
        <v>19.5</v>
      </c>
      <c r="CE131" s="150">
        <v>19</v>
      </c>
      <c r="CF131" s="150">
        <v>16.25</v>
      </c>
      <c r="CG131" s="150">
        <v>7.2</v>
      </c>
      <c r="CH131" s="150">
        <v>32.75</v>
      </c>
      <c r="CI131" s="150">
        <v>81.58</v>
      </c>
      <c r="CJ131" s="150">
        <v>14.466666666666667</v>
      </c>
      <c r="CK131" s="150">
        <v>81.58</v>
      </c>
      <c r="CL131" s="150">
        <v>20</v>
      </c>
      <c r="CM131" s="150">
        <v>17.666666666666668</v>
      </c>
      <c r="CN131" s="150">
        <v>65.8</v>
      </c>
      <c r="CO131" s="150">
        <v>18.350000000000001</v>
      </c>
      <c r="CP131" s="150">
        <v>23.333333333333332</v>
      </c>
      <c r="CQ131" s="150">
        <v>60.8</v>
      </c>
      <c r="CR131" s="150">
        <v>41.249999999999993</v>
      </c>
      <c r="CS131" s="150">
        <v>19.233333333333334</v>
      </c>
      <c r="CT131" s="150">
        <v>20.75</v>
      </c>
      <c r="CU131" s="150">
        <v>76.3</v>
      </c>
      <c r="CV131" s="150">
        <v>61.890000000000008</v>
      </c>
      <c r="CW131" s="150">
        <v>73.399999999999991</v>
      </c>
      <c r="CX131" s="150">
        <v>45.08</v>
      </c>
      <c r="CY131" s="165">
        <v>27.766666666666669</v>
      </c>
      <c r="CZ131" s="165">
        <v>85.51</v>
      </c>
      <c r="DA131" s="165">
        <v>85.51</v>
      </c>
      <c r="DB131" s="150">
        <v>46.8</v>
      </c>
      <c r="DC131" s="150">
        <v>81.599999999999994</v>
      </c>
      <c r="DD131" s="150">
        <v>43.440000000000005</v>
      </c>
      <c r="DE131" s="150">
        <v>10.385714285714286</v>
      </c>
      <c r="DF131" s="150">
        <v>18.25</v>
      </c>
      <c r="DG131" s="150">
        <v>22</v>
      </c>
      <c r="DH131" s="150">
        <v>9.7142857142857135</v>
      </c>
      <c r="DI131" s="150">
        <v>28.5</v>
      </c>
      <c r="DJ131" s="150">
        <v>69.5</v>
      </c>
      <c r="DK131" s="150">
        <v>63</v>
      </c>
      <c r="DL131" s="150">
        <v>31.5</v>
      </c>
      <c r="DM131" s="150">
        <v>31.66333333333333</v>
      </c>
      <c r="DN131" s="150">
        <v>42</v>
      </c>
      <c r="DO131" s="150"/>
      <c r="DP131" s="150"/>
      <c r="DQ131" s="150">
        <v>3.375</v>
      </c>
      <c r="DR131" s="150">
        <v>42.5</v>
      </c>
      <c r="DS131" s="150">
        <v>58.710000000000008</v>
      </c>
      <c r="DT131" s="150">
        <v>29</v>
      </c>
      <c r="DU131" s="150">
        <v>51</v>
      </c>
      <c r="DV131" s="150">
        <v>48</v>
      </c>
      <c r="DW131" s="150">
        <v>13.6</v>
      </c>
      <c r="DX131" s="150">
        <v>30.5</v>
      </c>
      <c r="DY131" s="150">
        <v>91</v>
      </c>
      <c r="DZ131" s="150">
        <v>81.99</v>
      </c>
      <c r="EA131" s="150">
        <v>79</v>
      </c>
      <c r="EB131" s="150">
        <v>28.84</v>
      </c>
      <c r="EC131" s="150">
        <v>7.6833333333333327</v>
      </c>
      <c r="ED131" s="150">
        <v>34</v>
      </c>
      <c r="EE131" s="150">
        <v>79.86999999999999</v>
      </c>
      <c r="EF131" s="150">
        <v>80.7</v>
      </c>
      <c r="EG131" s="150">
        <v>8.1428571428571423</v>
      </c>
      <c r="EH131" s="5">
        <f>AVERAGE(DD131:EG131)</f>
        <v>40.638018707482999</v>
      </c>
      <c r="EI131" s="50">
        <v>50</v>
      </c>
    </row>
    <row r="132" spans="1:139" ht="15.75" customHeight="1">
      <c r="A132" s="504"/>
      <c r="B132" s="51" t="s">
        <v>19</v>
      </c>
      <c r="C132" s="47">
        <v>5.3298937728937732</v>
      </c>
      <c r="D132" s="245"/>
      <c r="E132" s="245"/>
      <c r="F132" s="245"/>
      <c r="G132" s="247"/>
      <c r="H132" s="247"/>
      <c r="I132" s="150">
        <v>8</v>
      </c>
      <c r="J132" s="150">
        <v>140.34</v>
      </c>
      <c r="K132" s="150"/>
      <c r="L132" s="150"/>
      <c r="M132" s="150"/>
      <c r="N132" s="150"/>
      <c r="O132" s="150"/>
      <c r="P132" s="150"/>
      <c r="Q132" s="150"/>
      <c r="R132" s="313"/>
      <c r="S132" s="313"/>
      <c r="T132" s="313"/>
      <c r="U132" s="313"/>
      <c r="V132" s="313"/>
      <c r="W132" s="313"/>
      <c r="X132" s="313"/>
      <c r="Y132" s="313"/>
      <c r="Z132" s="150">
        <v>2.67</v>
      </c>
      <c r="AA132" s="150">
        <v>0.5</v>
      </c>
      <c r="AB132" s="150">
        <v>0</v>
      </c>
      <c r="AC132" s="150">
        <v>0</v>
      </c>
      <c r="AD132" s="150">
        <v>0</v>
      </c>
      <c r="AE132" s="150">
        <v>0</v>
      </c>
      <c r="AF132" s="150">
        <v>0</v>
      </c>
      <c r="AG132" s="150">
        <v>0</v>
      </c>
      <c r="AH132" s="150">
        <v>6.5</v>
      </c>
      <c r="AI132" s="150">
        <v>0</v>
      </c>
      <c r="AJ132" s="150">
        <v>0</v>
      </c>
      <c r="AK132" s="150">
        <v>0</v>
      </c>
      <c r="AL132" s="150">
        <v>1.9166666666666667</v>
      </c>
      <c r="AM132" s="150">
        <v>4.125</v>
      </c>
      <c r="AN132" s="150">
        <v>2.9975000000000001</v>
      </c>
      <c r="AO132" s="150">
        <v>0</v>
      </c>
      <c r="AP132" s="150">
        <v>0.42</v>
      </c>
      <c r="AQ132" s="150">
        <v>14.5</v>
      </c>
      <c r="AR132" s="150">
        <v>3.5</v>
      </c>
      <c r="AS132" s="150">
        <v>0</v>
      </c>
      <c r="AT132" s="150">
        <v>5.5</v>
      </c>
      <c r="AU132" s="150">
        <v>0</v>
      </c>
      <c r="AV132" s="150">
        <v>0</v>
      </c>
      <c r="AW132" s="150">
        <v>0</v>
      </c>
      <c r="AX132" s="150">
        <v>0</v>
      </c>
      <c r="AY132" s="150">
        <v>2.125</v>
      </c>
      <c r="AZ132" s="150">
        <v>0</v>
      </c>
      <c r="BA132" s="150">
        <v>0.75</v>
      </c>
      <c r="BB132" s="150">
        <v>0.5</v>
      </c>
      <c r="BC132" s="150">
        <v>0.5</v>
      </c>
      <c r="BD132" s="150">
        <v>0.25</v>
      </c>
      <c r="BE132" s="150">
        <v>0</v>
      </c>
      <c r="BF132" s="150">
        <v>10.23</v>
      </c>
      <c r="BG132" s="150">
        <v>1.2783333333333333</v>
      </c>
      <c r="BH132" s="150">
        <v>9.15</v>
      </c>
      <c r="BI132" s="150">
        <v>9.5</v>
      </c>
      <c r="BJ132" s="150">
        <v>2.89</v>
      </c>
      <c r="BK132" s="150">
        <v>9.5</v>
      </c>
      <c r="BL132" s="150">
        <v>5</v>
      </c>
      <c r="BM132" s="150">
        <v>6.6449999999999996</v>
      </c>
      <c r="BN132" s="150">
        <v>6.25</v>
      </c>
      <c r="BO132" s="150">
        <v>0</v>
      </c>
      <c r="BP132" s="150">
        <v>3.5</v>
      </c>
      <c r="BQ132" s="150">
        <v>3.1</v>
      </c>
      <c r="BR132" s="150">
        <v>8</v>
      </c>
      <c r="BS132" s="150">
        <v>0</v>
      </c>
      <c r="BT132" s="150">
        <v>0</v>
      </c>
      <c r="BU132" s="150">
        <v>0</v>
      </c>
      <c r="BV132" s="150">
        <v>0</v>
      </c>
      <c r="BW132" s="150">
        <v>7</v>
      </c>
      <c r="BX132" s="150">
        <v>2</v>
      </c>
      <c r="BY132" s="150">
        <v>1.8066666666666666</v>
      </c>
      <c r="BZ132" s="150">
        <v>0.5</v>
      </c>
      <c r="CA132" s="150">
        <v>2.35</v>
      </c>
      <c r="CB132" s="150">
        <v>0</v>
      </c>
      <c r="CC132" s="150">
        <v>2.8571428571428572</v>
      </c>
      <c r="CD132" s="150">
        <v>1.5</v>
      </c>
      <c r="CE132" s="150">
        <v>2.375</v>
      </c>
      <c r="CF132" s="150">
        <v>4.5425000000000004</v>
      </c>
      <c r="CG132" s="150">
        <v>1.494</v>
      </c>
      <c r="CH132" s="150">
        <v>1.5</v>
      </c>
      <c r="CI132" s="150">
        <v>10</v>
      </c>
      <c r="CJ132" s="150">
        <v>4</v>
      </c>
      <c r="CK132" s="150">
        <v>3</v>
      </c>
      <c r="CL132" s="150">
        <v>18.333333333333332</v>
      </c>
      <c r="CM132" s="150">
        <v>7.916666666666667</v>
      </c>
      <c r="CN132" s="150">
        <v>7</v>
      </c>
      <c r="CO132" s="150">
        <v>8</v>
      </c>
      <c r="CP132" s="150">
        <v>3.456666666666667</v>
      </c>
      <c r="CQ132" s="150">
        <v>55</v>
      </c>
      <c r="CR132" s="150">
        <v>2.52</v>
      </c>
      <c r="CS132" s="150">
        <v>18.333333333333332</v>
      </c>
      <c r="CT132" s="150">
        <v>3.7925</v>
      </c>
      <c r="CU132" s="150">
        <v>0</v>
      </c>
      <c r="CV132" s="150">
        <v>11</v>
      </c>
      <c r="CW132" s="150">
        <v>0</v>
      </c>
      <c r="CX132" s="150">
        <v>0</v>
      </c>
      <c r="CY132" s="165">
        <v>0.83333333333333337</v>
      </c>
      <c r="CZ132" s="165">
        <v>8</v>
      </c>
      <c r="DA132" s="165">
        <v>8</v>
      </c>
      <c r="DB132" s="150">
        <v>3.25</v>
      </c>
      <c r="DC132" s="150">
        <v>1.5</v>
      </c>
      <c r="DD132" s="150">
        <v>8</v>
      </c>
      <c r="DE132" s="150">
        <v>2.1671428571428573</v>
      </c>
      <c r="DF132" s="150">
        <v>5.625</v>
      </c>
      <c r="DG132" s="150">
        <v>1.75</v>
      </c>
      <c r="DH132" s="150">
        <v>2.157142857142857</v>
      </c>
      <c r="DI132" s="150">
        <v>4</v>
      </c>
      <c r="DJ132" s="150">
        <v>10</v>
      </c>
      <c r="DK132" s="150">
        <v>3</v>
      </c>
      <c r="DL132" s="150">
        <v>6.25</v>
      </c>
      <c r="DM132" s="150">
        <v>3.2666666666666671</v>
      </c>
      <c r="DN132" s="150">
        <v>0.625</v>
      </c>
      <c r="DO132" s="150"/>
      <c r="DP132" s="150"/>
      <c r="DQ132" s="150">
        <v>28.6675</v>
      </c>
      <c r="DR132" s="150">
        <v>0</v>
      </c>
      <c r="DS132" s="150">
        <v>1</v>
      </c>
      <c r="DT132" s="150">
        <v>0.79</v>
      </c>
      <c r="DU132" s="150">
        <v>7</v>
      </c>
      <c r="DV132" s="150">
        <v>0</v>
      </c>
      <c r="DW132" s="150">
        <v>3.694</v>
      </c>
      <c r="DX132" s="150">
        <v>5.2</v>
      </c>
      <c r="DY132" s="150">
        <v>0</v>
      </c>
      <c r="DZ132" s="150">
        <v>0</v>
      </c>
      <c r="EA132" s="150">
        <v>1</v>
      </c>
      <c r="EB132" s="150">
        <v>7.333333333333333</v>
      </c>
      <c r="EC132" s="150">
        <v>8.1950000000000003</v>
      </c>
      <c r="ED132" s="150">
        <v>5.085</v>
      </c>
      <c r="EE132" s="150">
        <v>5</v>
      </c>
      <c r="EF132" s="150">
        <v>0</v>
      </c>
      <c r="EG132" s="150">
        <v>7.2857142857142856</v>
      </c>
      <c r="EH132" s="5">
        <f>AVERAGE(DD132:EG132)</f>
        <v>4.5389821428571429</v>
      </c>
      <c r="EI132" s="50">
        <v>5</v>
      </c>
    </row>
    <row r="133" spans="1:139" ht="15.75" customHeight="1">
      <c r="A133" s="222"/>
      <c r="B133" s="223"/>
      <c r="C133" s="223"/>
      <c r="D133" s="248"/>
      <c r="E133" s="248"/>
      <c r="F133" s="248"/>
      <c r="G133" s="249"/>
      <c r="H133" s="249"/>
      <c r="I133"/>
      <c r="J133"/>
      <c r="K133"/>
      <c r="L133"/>
      <c r="M133"/>
      <c r="N133"/>
      <c r="O133"/>
      <c r="P133"/>
      <c r="Q133"/>
      <c r="R133" s="314"/>
      <c r="S133" s="314"/>
      <c r="T133" s="314"/>
      <c r="U133" s="314"/>
      <c r="V133" s="314"/>
      <c r="W133" s="314"/>
      <c r="X133" s="314"/>
      <c r="Y133" s="314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  <c r="CB133"/>
      <c r="CC133"/>
      <c r="CD133"/>
      <c r="CE133"/>
      <c r="CF133"/>
      <c r="CG133"/>
      <c r="CH133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  <c r="DM133"/>
      <c r="DN133"/>
      <c r="DO133"/>
      <c r="DP133"/>
      <c r="DQ133"/>
      <c r="DR133"/>
      <c r="DS133"/>
      <c r="DT133"/>
      <c r="DU133"/>
      <c r="DV133"/>
      <c r="DW133"/>
      <c r="DX133"/>
      <c r="DY133"/>
      <c r="DZ133"/>
      <c r="EA133"/>
      <c r="EB133"/>
      <c r="EC133"/>
      <c r="ED133"/>
      <c r="EE133"/>
      <c r="EF133"/>
      <c r="EG133"/>
      <c r="EH133"/>
      <c r="EI133" s="224"/>
    </row>
    <row r="134" spans="1:139" ht="15.75" customHeight="1">
      <c r="A134" s="499" t="s">
        <v>52</v>
      </c>
      <c r="B134" s="53" t="s">
        <v>250</v>
      </c>
      <c r="C134" s="12"/>
      <c r="D134" s="250"/>
      <c r="E134" s="250"/>
      <c r="F134" s="250"/>
      <c r="G134" s="250"/>
      <c r="H134" s="250"/>
      <c r="I134" s="12">
        <v>0</v>
      </c>
      <c r="J134" s="12">
        <v>0</v>
      </c>
      <c r="K134" s="12"/>
      <c r="L134" s="12"/>
      <c r="M134" s="12"/>
      <c r="N134" s="12"/>
      <c r="O134" s="12"/>
      <c r="P134" s="12"/>
      <c r="Q134" s="12"/>
      <c r="R134" s="315"/>
      <c r="S134" s="315"/>
      <c r="T134" s="315"/>
      <c r="U134" s="315"/>
      <c r="V134" s="315"/>
      <c r="W134" s="315"/>
      <c r="X134" s="315"/>
      <c r="Y134" s="315"/>
      <c r="Z134" s="117">
        <f>SUM(S134:Y134)</f>
        <v>0</v>
      </c>
      <c r="AA134" s="117">
        <v>0</v>
      </c>
      <c r="AB134" s="94">
        <v>14</v>
      </c>
      <c r="AC134" s="94">
        <v>0</v>
      </c>
      <c r="AD134" s="94">
        <v>8</v>
      </c>
      <c r="AE134" s="94">
        <v>10</v>
      </c>
      <c r="AF134" s="94">
        <v>0</v>
      </c>
      <c r="AG134" s="94">
        <v>0</v>
      </c>
      <c r="AH134" s="94">
        <v>0</v>
      </c>
      <c r="AI134" s="94">
        <v>0</v>
      </c>
      <c r="AJ134" s="94"/>
      <c r="AK134" s="94">
        <v>16</v>
      </c>
      <c r="AL134" s="94">
        <v>0</v>
      </c>
      <c r="AM134" s="94">
        <v>14</v>
      </c>
      <c r="AN134" s="94">
        <v>0</v>
      </c>
      <c r="AO134" s="94">
        <v>7</v>
      </c>
      <c r="AP134" s="94">
        <v>7</v>
      </c>
      <c r="AQ134" s="94">
        <v>0</v>
      </c>
      <c r="AR134" s="94">
        <v>0</v>
      </c>
      <c r="AS134" s="94">
        <v>15</v>
      </c>
      <c r="AT134" s="94">
        <v>0</v>
      </c>
      <c r="AU134" s="94">
        <v>10.5</v>
      </c>
      <c r="AV134" s="94"/>
      <c r="AW134" s="94">
        <v>12</v>
      </c>
      <c r="AX134" s="94">
        <v>0</v>
      </c>
      <c r="AY134" s="94">
        <v>10</v>
      </c>
      <c r="AZ134" s="94">
        <v>0</v>
      </c>
      <c r="BA134" s="94">
        <v>10</v>
      </c>
      <c r="BB134" s="94">
        <v>0</v>
      </c>
      <c r="BC134" s="94">
        <v>8.5</v>
      </c>
      <c r="BD134" s="94">
        <v>0</v>
      </c>
      <c r="BE134" s="94">
        <v>12</v>
      </c>
      <c r="BF134" s="94">
        <v>0</v>
      </c>
      <c r="BG134" s="94">
        <v>10</v>
      </c>
      <c r="BH134" s="94">
        <v>0</v>
      </c>
      <c r="BI134" s="94">
        <v>9</v>
      </c>
      <c r="BJ134" s="94">
        <v>8</v>
      </c>
      <c r="BK134" s="94">
        <v>12</v>
      </c>
      <c r="BL134" s="94">
        <v>0</v>
      </c>
      <c r="BM134" s="94">
        <v>10</v>
      </c>
      <c r="BN134" s="94">
        <v>0</v>
      </c>
      <c r="BO134" s="94">
        <v>0</v>
      </c>
      <c r="BP134" s="94">
        <v>0</v>
      </c>
      <c r="BQ134" s="94">
        <v>13.5</v>
      </c>
      <c r="BR134" s="94">
        <v>18</v>
      </c>
      <c r="BS134" s="94">
        <v>0</v>
      </c>
      <c r="BT134" s="94">
        <v>0</v>
      </c>
      <c r="BU134" s="94">
        <v>15</v>
      </c>
      <c r="BV134" s="94">
        <v>0</v>
      </c>
      <c r="BW134" s="94">
        <v>0</v>
      </c>
      <c r="BX134" s="94">
        <v>12</v>
      </c>
      <c r="BY134" s="94">
        <v>12</v>
      </c>
      <c r="BZ134" s="94">
        <v>12</v>
      </c>
      <c r="CA134" s="94">
        <v>18</v>
      </c>
      <c r="CB134" s="94">
        <v>12</v>
      </c>
      <c r="CC134" s="94">
        <v>0</v>
      </c>
      <c r="CD134" s="94">
        <v>9</v>
      </c>
      <c r="CE134" s="94">
        <v>15.92</v>
      </c>
      <c r="CF134" s="94">
        <v>0</v>
      </c>
      <c r="CG134" s="94">
        <v>11</v>
      </c>
      <c r="CH134" s="94">
        <v>8</v>
      </c>
      <c r="CI134" s="94">
        <v>0</v>
      </c>
      <c r="CJ134" s="94">
        <v>0</v>
      </c>
      <c r="CK134" s="94">
        <v>0</v>
      </c>
      <c r="CL134" s="94">
        <v>15</v>
      </c>
      <c r="CM134" s="94">
        <v>0</v>
      </c>
      <c r="CN134" s="94">
        <v>18</v>
      </c>
      <c r="CO134" s="94">
        <v>12</v>
      </c>
      <c r="CP134" s="94">
        <v>0</v>
      </c>
      <c r="CQ134" s="94">
        <v>12</v>
      </c>
      <c r="CR134" s="94">
        <v>12</v>
      </c>
      <c r="CS134" s="94">
        <v>0</v>
      </c>
      <c r="CT134" s="94">
        <v>0</v>
      </c>
      <c r="CU134" s="94">
        <v>0</v>
      </c>
      <c r="CV134" s="94">
        <v>42</v>
      </c>
      <c r="CW134" s="94">
        <v>0</v>
      </c>
      <c r="CX134" s="94">
        <v>12</v>
      </c>
      <c r="CY134" s="94">
        <v>11</v>
      </c>
      <c r="CZ134" s="94">
        <v>0</v>
      </c>
      <c r="DA134" s="94">
        <v>0</v>
      </c>
      <c r="DB134" s="94">
        <v>0</v>
      </c>
      <c r="DC134" s="94">
        <v>15</v>
      </c>
      <c r="DD134" s="94">
        <v>0</v>
      </c>
      <c r="DE134" s="94">
        <v>8</v>
      </c>
      <c r="DF134" s="94">
        <v>0</v>
      </c>
      <c r="DG134" s="94">
        <v>0</v>
      </c>
      <c r="DH134" s="94">
        <v>18</v>
      </c>
      <c r="DI134" s="94">
        <v>24</v>
      </c>
      <c r="DJ134" s="94">
        <v>3</v>
      </c>
      <c r="DK134" s="94">
        <v>0</v>
      </c>
      <c r="DL134" s="94">
        <v>12</v>
      </c>
      <c r="DM134" s="94">
        <v>0</v>
      </c>
      <c r="DN134" s="94">
        <v>11</v>
      </c>
      <c r="DO134" s="94"/>
      <c r="DP134" s="94"/>
      <c r="DQ134" s="94">
        <v>0</v>
      </c>
      <c r="DR134" s="94">
        <v>13</v>
      </c>
      <c r="DS134" s="94">
        <v>0</v>
      </c>
      <c r="DT134" s="94">
        <v>9</v>
      </c>
      <c r="DU134" s="94">
        <v>0</v>
      </c>
      <c r="DV134" s="94">
        <v>30</v>
      </c>
      <c r="DW134" s="94">
        <v>0</v>
      </c>
      <c r="DX134" s="94">
        <v>0</v>
      </c>
      <c r="DY134" s="94">
        <v>13</v>
      </c>
      <c r="DZ134" s="94">
        <v>0</v>
      </c>
      <c r="EA134" s="94">
        <v>11</v>
      </c>
      <c r="EB134" s="94">
        <v>15</v>
      </c>
      <c r="EC134" s="94">
        <v>0</v>
      </c>
      <c r="ED134" s="94">
        <v>12</v>
      </c>
      <c r="EE134" s="94">
        <v>0</v>
      </c>
      <c r="EF134" s="94">
        <v>12</v>
      </c>
      <c r="EG134" s="94">
        <v>0</v>
      </c>
      <c r="EH134" s="94"/>
      <c r="EI134" s="12"/>
    </row>
    <row r="135" spans="1:139" ht="15.75" customHeight="1">
      <c r="A135" s="500"/>
      <c r="B135" s="53" t="s">
        <v>251</v>
      </c>
      <c r="C135" s="12"/>
      <c r="D135" s="250"/>
      <c r="E135" s="250"/>
      <c r="F135" s="250"/>
      <c r="G135" s="250"/>
      <c r="H135" s="250"/>
      <c r="I135" s="12">
        <v>0</v>
      </c>
      <c r="J135" s="12">
        <v>0</v>
      </c>
      <c r="K135" s="12"/>
      <c r="L135" s="12"/>
      <c r="M135" s="12"/>
      <c r="N135" s="12"/>
      <c r="O135" s="12"/>
      <c r="P135" s="12"/>
      <c r="Q135" s="12"/>
      <c r="R135" s="315"/>
      <c r="S135" s="315"/>
      <c r="T135" s="315"/>
      <c r="U135" s="315"/>
      <c r="V135" s="315"/>
      <c r="W135" s="315"/>
      <c r="X135" s="315"/>
      <c r="Y135" s="315"/>
      <c r="Z135" s="94">
        <v>0</v>
      </c>
      <c r="AA135" s="94">
        <v>10</v>
      </c>
      <c r="AB135" s="94">
        <v>2.5</v>
      </c>
      <c r="AC135" s="94">
        <v>12</v>
      </c>
      <c r="AD135" s="94">
        <v>0</v>
      </c>
      <c r="AE135" s="94">
        <v>3.5</v>
      </c>
      <c r="AF135" s="94">
        <v>0</v>
      </c>
      <c r="AG135" s="94">
        <v>0</v>
      </c>
      <c r="AH135" s="94">
        <v>0</v>
      </c>
      <c r="AI135" s="94">
        <v>22.83</v>
      </c>
      <c r="AJ135" s="94"/>
      <c r="AK135" s="94">
        <v>39</v>
      </c>
      <c r="AL135" s="94">
        <v>0</v>
      </c>
      <c r="AM135" s="94">
        <v>0</v>
      </c>
      <c r="AN135" s="94">
        <v>0</v>
      </c>
      <c r="AO135" s="94">
        <v>0</v>
      </c>
      <c r="AP135" s="94">
        <v>0</v>
      </c>
      <c r="AQ135" s="94">
        <v>0</v>
      </c>
      <c r="AR135" s="94">
        <v>9</v>
      </c>
      <c r="AS135" s="94">
        <v>0</v>
      </c>
      <c r="AT135" s="94">
        <v>0</v>
      </c>
      <c r="AU135" s="94">
        <v>0</v>
      </c>
      <c r="AV135" s="94"/>
      <c r="AW135" s="94">
        <v>1.75</v>
      </c>
      <c r="AX135" s="94">
        <v>0</v>
      </c>
      <c r="AY135" s="94">
        <v>0</v>
      </c>
      <c r="AZ135" s="94">
        <v>1</v>
      </c>
      <c r="BA135" s="94">
        <v>0</v>
      </c>
      <c r="BB135" s="94">
        <v>8.5</v>
      </c>
      <c r="BC135" s="94">
        <v>5</v>
      </c>
      <c r="BD135" s="94">
        <v>2.5</v>
      </c>
      <c r="BE135" s="94">
        <v>56.5</v>
      </c>
      <c r="BF135" s="94">
        <v>0</v>
      </c>
      <c r="BG135" s="94">
        <v>0</v>
      </c>
      <c r="BH135" s="94">
        <v>0</v>
      </c>
      <c r="BI135" s="94">
        <v>9.67</v>
      </c>
      <c r="BJ135" s="94">
        <v>0</v>
      </c>
      <c r="BK135" s="94">
        <v>0</v>
      </c>
      <c r="BL135" s="94">
        <v>0</v>
      </c>
      <c r="BM135" s="94">
        <v>0</v>
      </c>
      <c r="BN135" s="94">
        <v>0</v>
      </c>
      <c r="BO135" s="94">
        <v>1</v>
      </c>
      <c r="BP135" s="94">
        <v>0</v>
      </c>
      <c r="BQ135" s="94">
        <v>0</v>
      </c>
      <c r="BR135" s="94">
        <v>0</v>
      </c>
      <c r="BS135" s="94">
        <v>0</v>
      </c>
      <c r="BT135" s="94">
        <v>0</v>
      </c>
      <c r="BU135" s="94">
        <v>0</v>
      </c>
      <c r="BV135" s="94">
        <v>0</v>
      </c>
      <c r="BW135" s="94">
        <v>0</v>
      </c>
      <c r="BX135" s="94">
        <v>0</v>
      </c>
      <c r="BY135" s="94">
        <v>4.9000000000000004</v>
      </c>
      <c r="BZ135" s="94">
        <v>0</v>
      </c>
      <c r="CA135" s="94">
        <v>12</v>
      </c>
      <c r="CB135" s="94">
        <v>9</v>
      </c>
      <c r="CC135" s="94">
        <v>0</v>
      </c>
      <c r="CD135" s="94">
        <v>0</v>
      </c>
      <c r="CE135" s="94">
        <v>0</v>
      </c>
      <c r="CF135" s="94">
        <v>0</v>
      </c>
      <c r="CG135" s="94">
        <v>0</v>
      </c>
      <c r="CH135" s="94">
        <v>0</v>
      </c>
      <c r="CI135" s="94">
        <v>0</v>
      </c>
      <c r="CJ135" s="94">
        <v>0</v>
      </c>
      <c r="CK135" s="94">
        <v>0</v>
      </c>
      <c r="CL135" s="94">
        <v>0</v>
      </c>
      <c r="CM135" s="94">
        <v>0</v>
      </c>
      <c r="CN135" s="94">
        <v>3.4</v>
      </c>
      <c r="CO135" s="94">
        <v>0</v>
      </c>
      <c r="CP135" s="94">
        <v>0</v>
      </c>
      <c r="CQ135" s="94">
        <v>0</v>
      </c>
      <c r="CR135" s="94">
        <v>0</v>
      </c>
      <c r="CS135" s="94">
        <v>0</v>
      </c>
      <c r="CT135" s="94">
        <v>0</v>
      </c>
      <c r="CU135" s="94">
        <v>1</v>
      </c>
      <c r="CV135" s="94">
        <v>0</v>
      </c>
      <c r="CW135" s="94">
        <v>0</v>
      </c>
      <c r="CX135" s="94">
        <v>0</v>
      </c>
      <c r="CY135" s="94">
        <v>5</v>
      </c>
      <c r="CZ135" s="94">
        <v>0</v>
      </c>
      <c r="DA135" s="94">
        <v>0</v>
      </c>
      <c r="DB135" s="94">
        <v>0</v>
      </c>
      <c r="DC135" s="94">
        <v>0</v>
      </c>
      <c r="DD135" s="94">
        <v>0</v>
      </c>
      <c r="DE135" s="94">
        <v>11</v>
      </c>
      <c r="DF135" s="94">
        <v>0</v>
      </c>
      <c r="DG135" s="94">
        <v>0</v>
      </c>
      <c r="DH135" s="94">
        <v>1</v>
      </c>
      <c r="DI135" s="94">
        <v>0</v>
      </c>
      <c r="DJ135" s="94">
        <v>0</v>
      </c>
      <c r="DK135" s="94">
        <v>0</v>
      </c>
      <c r="DL135" s="94">
        <v>12</v>
      </c>
      <c r="DM135" s="94">
        <v>0</v>
      </c>
      <c r="DN135" s="94">
        <v>3</v>
      </c>
      <c r="DO135" s="94"/>
      <c r="DP135" s="94"/>
      <c r="DQ135" s="94">
        <v>0</v>
      </c>
      <c r="DR135" s="94">
        <v>0</v>
      </c>
      <c r="DS135" s="94">
        <v>0</v>
      </c>
      <c r="DT135" s="94">
        <v>0</v>
      </c>
      <c r="DU135" s="94">
        <v>0</v>
      </c>
      <c r="DV135" s="94">
        <v>47</v>
      </c>
      <c r="DW135" s="94">
        <v>0</v>
      </c>
      <c r="DX135" s="94">
        <v>0</v>
      </c>
      <c r="DY135" s="94">
        <v>0</v>
      </c>
      <c r="DZ135" s="94">
        <v>0</v>
      </c>
      <c r="EA135" s="94">
        <v>0</v>
      </c>
      <c r="EB135" s="94">
        <v>0</v>
      </c>
      <c r="EC135" s="94">
        <v>0</v>
      </c>
      <c r="ED135" s="94">
        <v>1.17</v>
      </c>
      <c r="EE135" s="94">
        <v>0</v>
      </c>
      <c r="EF135" s="94">
        <v>5</v>
      </c>
      <c r="EG135" s="94">
        <v>0</v>
      </c>
      <c r="EH135" s="94"/>
      <c r="EI135" s="12"/>
    </row>
    <row r="136" spans="1:139" ht="15.75" customHeight="1">
      <c r="A136" s="500"/>
      <c r="B136" s="53" t="s">
        <v>252</v>
      </c>
      <c r="C136" s="12"/>
      <c r="D136" s="250"/>
      <c r="E136" s="250"/>
      <c r="F136" s="250"/>
      <c r="G136" s="250"/>
      <c r="H136" s="250"/>
      <c r="I136" s="12">
        <v>32</v>
      </c>
      <c r="J136" s="12">
        <v>140.30000000000001</v>
      </c>
      <c r="K136" s="12"/>
      <c r="L136" s="12"/>
      <c r="M136" s="12"/>
      <c r="N136" s="12"/>
      <c r="O136" s="12"/>
      <c r="P136" s="12"/>
      <c r="Q136" s="12"/>
      <c r="R136" s="315"/>
      <c r="S136" s="315"/>
      <c r="T136" s="315"/>
      <c r="U136" s="315"/>
      <c r="V136" s="315"/>
      <c r="W136" s="315"/>
      <c r="X136" s="315"/>
      <c r="Y136" s="315"/>
      <c r="Z136" s="94">
        <v>2.67</v>
      </c>
      <c r="AA136" s="94">
        <v>0.5</v>
      </c>
      <c r="AB136">
        <v>0</v>
      </c>
      <c r="AC136">
        <v>2.2999999999999998</v>
      </c>
      <c r="AD136">
        <v>0</v>
      </c>
      <c r="AE136">
        <v>0</v>
      </c>
      <c r="AF136">
        <v>0</v>
      </c>
      <c r="AG136">
        <v>0</v>
      </c>
      <c r="AH136">
        <v>6.5</v>
      </c>
      <c r="AI136">
        <v>0</v>
      </c>
      <c r="AJ136"/>
      <c r="AK136">
        <v>0</v>
      </c>
      <c r="AL136">
        <v>5.75</v>
      </c>
      <c r="AM136">
        <v>8.25</v>
      </c>
      <c r="AN136">
        <v>11.99</v>
      </c>
      <c r="AO136">
        <v>0</v>
      </c>
      <c r="AP136">
        <v>0</v>
      </c>
      <c r="AQ136">
        <v>14.5</v>
      </c>
      <c r="AR136">
        <v>3.5</v>
      </c>
      <c r="AS136">
        <v>0</v>
      </c>
      <c r="AT136">
        <v>5.5</v>
      </c>
      <c r="AU136">
        <v>0</v>
      </c>
      <c r="AV136"/>
      <c r="AW136">
        <v>0</v>
      </c>
      <c r="AX136">
        <v>0</v>
      </c>
      <c r="AY136">
        <v>4.25</v>
      </c>
      <c r="AZ136">
        <v>0</v>
      </c>
      <c r="BA136">
        <v>1.5</v>
      </c>
      <c r="BB136">
        <v>1</v>
      </c>
      <c r="BC136">
        <v>1.5</v>
      </c>
      <c r="BD136">
        <v>0.25</v>
      </c>
      <c r="BE136">
        <v>0</v>
      </c>
      <c r="BF136">
        <v>40.92</v>
      </c>
      <c r="BG136">
        <v>7.67</v>
      </c>
      <c r="BH136">
        <v>18.3</v>
      </c>
      <c r="BI136">
        <v>9.5</v>
      </c>
      <c r="BJ136">
        <v>8.67</v>
      </c>
      <c r="BK136">
        <v>9.5</v>
      </c>
      <c r="BL136">
        <v>5</v>
      </c>
      <c r="BM136">
        <v>26.58</v>
      </c>
      <c r="BN136">
        <v>12.5</v>
      </c>
      <c r="BO136">
        <v>0</v>
      </c>
      <c r="BP136">
        <v>3.5</v>
      </c>
      <c r="BQ136">
        <v>9.3000000000000007</v>
      </c>
      <c r="BR136">
        <v>8</v>
      </c>
      <c r="BS136">
        <v>0</v>
      </c>
      <c r="BT136">
        <v>0</v>
      </c>
      <c r="BU136">
        <v>0</v>
      </c>
      <c r="BV136">
        <v>0</v>
      </c>
      <c r="BW136">
        <v>14</v>
      </c>
      <c r="BX136">
        <v>2</v>
      </c>
      <c r="BY136">
        <v>5.42</v>
      </c>
      <c r="BZ136">
        <v>0.5</v>
      </c>
      <c r="CA136">
        <v>4.7</v>
      </c>
      <c r="CB136">
        <v>0</v>
      </c>
      <c r="CC136">
        <v>20</v>
      </c>
      <c r="CD136">
        <v>6</v>
      </c>
      <c r="CE136">
        <v>9.5</v>
      </c>
      <c r="CF136">
        <v>18.170000000000002</v>
      </c>
      <c r="CG136">
        <v>7.47</v>
      </c>
      <c r="CH136">
        <v>3</v>
      </c>
      <c r="CI136">
        <v>10</v>
      </c>
      <c r="CJ136">
        <v>12</v>
      </c>
      <c r="CK136">
        <v>3</v>
      </c>
      <c r="CL136">
        <v>55</v>
      </c>
      <c r="CM136">
        <v>23.75</v>
      </c>
      <c r="CN136">
        <v>7</v>
      </c>
      <c r="CO136">
        <v>16</v>
      </c>
      <c r="CP136">
        <v>10.370000000000001</v>
      </c>
      <c r="CQ136">
        <v>55</v>
      </c>
      <c r="CR136">
        <v>5.04</v>
      </c>
      <c r="CS136">
        <v>55</v>
      </c>
      <c r="CT136">
        <v>15.17</v>
      </c>
      <c r="CU136">
        <v>0</v>
      </c>
      <c r="CV136">
        <v>11</v>
      </c>
      <c r="CW136">
        <v>0</v>
      </c>
      <c r="CX136">
        <v>0</v>
      </c>
      <c r="CY136">
        <v>2.5</v>
      </c>
      <c r="CZ136">
        <v>8</v>
      </c>
      <c r="DA136">
        <v>8</v>
      </c>
      <c r="DB136">
        <v>6.5</v>
      </c>
      <c r="DC136">
        <v>1.5</v>
      </c>
      <c r="DD136">
        <v>8</v>
      </c>
      <c r="DE136">
        <v>15.17</v>
      </c>
      <c r="DF136">
        <v>22.5</v>
      </c>
      <c r="DG136">
        <v>7</v>
      </c>
      <c r="DH136">
        <v>15.1</v>
      </c>
      <c r="DI136">
        <v>8</v>
      </c>
      <c r="DJ136">
        <v>10</v>
      </c>
      <c r="DK136">
        <v>3</v>
      </c>
      <c r="DL136">
        <v>12.5</v>
      </c>
      <c r="DM136">
        <v>9.8000000000000007</v>
      </c>
      <c r="DN136">
        <v>1.25</v>
      </c>
      <c r="DO136"/>
      <c r="DP136"/>
      <c r="DQ136">
        <v>114.67</v>
      </c>
      <c r="DR136">
        <v>0</v>
      </c>
      <c r="DS136">
        <v>1</v>
      </c>
      <c r="DT136">
        <v>1.58</v>
      </c>
      <c r="DU136">
        <v>7</v>
      </c>
      <c r="DV136">
        <v>0</v>
      </c>
      <c r="DW136">
        <v>18.47</v>
      </c>
      <c r="DX136">
        <v>10.4</v>
      </c>
      <c r="DY136">
        <v>0</v>
      </c>
      <c r="DZ136">
        <v>0</v>
      </c>
      <c r="EA136">
        <v>1</v>
      </c>
      <c r="EB136">
        <v>22</v>
      </c>
      <c r="EC136">
        <v>49.17</v>
      </c>
      <c r="ED136">
        <v>10.17</v>
      </c>
      <c r="EE136">
        <v>5</v>
      </c>
      <c r="EF136">
        <v>0</v>
      </c>
      <c r="EG136">
        <v>51</v>
      </c>
      <c r="EH136"/>
      <c r="EI136" s="12"/>
    </row>
    <row r="137" spans="1:139" ht="15.75" customHeight="1">
      <c r="A137" s="500"/>
      <c r="B137" s="53" t="s">
        <v>222</v>
      </c>
      <c r="C137" s="12"/>
      <c r="D137" s="250"/>
      <c r="E137" s="250"/>
      <c r="F137" s="250"/>
      <c r="G137" s="250"/>
      <c r="H137" s="250"/>
      <c r="I137" s="12">
        <v>168</v>
      </c>
      <c r="J137" s="12">
        <v>168</v>
      </c>
      <c r="K137" s="12"/>
      <c r="L137" s="12"/>
      <c r="M137" s="12"/>
      <c r="N137" s="12"/>
      <c r="O137" s="12"/>
      <c r="P137" s="12"/>
      <c r="Q137" s="12"/>
      <c r="R137" s="315"/>
      <c r="S137" s="315"/>
      <c r="T137" s="315"/>
      <c r="U137" s="315"/>
      <c r="V137" s="315"/>
      <c r="W137" s="315"/>
      <c r="X137" s="315"/>
      <c r="Y137" s="315"/>
      <c r="Z137" s="12">
        <v>168</v>
      </c>
      <c r="AA137" s="12">
        <v>168</v>
      </c>
      <c r="AB137" s="12">
        <v>168</v>
      </c>
      <c r="AC137" s="12">
        <v>168</v>
      </c>
      <c r="AD137" s="12">
        <v>168</v>
      </c>
      <c r="AE137" s="12">
        <v>168</v>
      </c>
      <c r="AF137" s="12">
        <v>168</v>
      </c>
      <c r="AG137" s="12">
        <v>168</v>
      </c>
      <c r="AH137" s="12">
        <v>168</v>
      </c>
      <c r="AI137" s="12">
        <v>168</v>
      </c>
      <c r="AJ137" s="12">
        <v>168</v>
      </c>
      <c r="AK137" s="12">
        <v>168</v>
      </c>
      <c r="AL137" s="12">
        <v>168</v>
      </c>
      <c r="AM137" s="12">
        <v>168</v>
      </c>
      <c r="AN137" s="12">
        <v>168</v>
      </c>
      <c r="AO137" s="12">
        <v>168</v>
      </c>
      <c r="AP137" s="12">
        <v>168</v>
      </c>
      <c r="AQ137" s="12">
        <v>168</v>
      </c>
      <c r="AR137" s="12">
        <v>168</v>
      </c>
      <c r="AS137" s="12">
        <v>168</v>
      </c>
      <c r="AT137" s="12">
        <v>168</v>
      </c>
      <c r="AU137" s="12">
        <v>168</v>
      </c>
      <c r="AV137" s="12">
        <v>168</v>
      </c>
      <c r="AW137" s="12">
        <v>168</v>
      </c>
      <c r="AX137" s="12">
        <v>168</v>
      </c>
      <c r="AY137" s="12">
        <v>168</v>
      </c>
      <c r="AZ137" s="12">
        <v>168</v>
      </c>
      <c r="BA137" s="12">
        <v>168</v>
      </c>
      <c r="BB137" s="12">
        <v>168</v>
      </c>
      <c r="BC137" s="12">
        <v>168</v>
      </c>
      <c r="BD137" s="12">
        <v>168</v>
      </c>
      <c r="BE137" s="12">
        <v>168</v>
      </c>
      <c r="BF137" s="12">
        <v>168</v>
      </c>
      <c r="BG137" s="12">
        <v>168</v>
      </c>
      <c r="BH137" s="12">
        <v>168</v>
      </c>
      <c r="BI137" s="12">
        <v>168</v>
      </c>
      <c r="BJ137" s="12">
        <v>168</v>
      </c>
      <c r="BK137" s="12">
        <v>168</v>
      </c>
      <c r="BL137" s="12">
        <v>168</v>
      </c>
      <c r="BM137" s="12">
        <v>168</v>
      </c>
      <c r="BN137" s="12">
        <v>168</v>
      </c>
      <c r="BO137" s="12">
        <v>168</v>
      </c>
      <c r="BP137" s="12">
        <v>168</v>
      </c>
      <c r="BQ137" s="12">
        <v>168</v>
      </c>
      <c r="BR137" s="12">
        <v>168</v>
      </c>
      <c r="BS137" s="12">
        <v>168</v>
      </c>
      <c r="BT137" s="12">
        <v>168</v>
      </c>
      <c r="BU137" s="12">
        <v>168</v>
      </c>
      <c r="BV137" s="12">
        <v>168</v>
      </c>
      <c r="BW137" s="12">
        <v>168</v>
      </c>
      <c r="BX137" s="12">
        <v>168</v>
      </c>
      <c r="BY137" s="12">
        <v>168</v>
      </c>
      <c r="BZ137" s="12">
        <v>168</v>
      </c>
      <c r="CA137" s="12">
        <v>144</v>
      </c>
      <c r="CB137" s="12">
        <v>168</v>
      </c>
      <c r="CC137" s="12">
        <v>168</v>
      </c>
      <c r="CD137" s="12">
        <v>168</v>
      </c>
      <c r="CE137" s="12">
        <v>168</v>
      </c>
      <c r="CF137" s="12">
        <v>168</v>
      </c>
      <c r="CG137" s="12">
        <v>168</v>
      </c>
      <c r="CH137" s="12">
        <v>168</v>
      </c>
      <c r="CI137" s="12">
        <v>168</v>
      </c>
      <c r="CJ137" s="12">
        <v>168</v>
      </c>
      <c r="CK137" s="12">
        <v>168</v>
      </c>
      <c r="CL137" s="12">
        <v>168</v>
      </c>
      <c r="CM137" s="12">
        <v>168</v>
      </c>
      <c r="CN137" s="12">
        <v>168</v>
      </c>
      <c r="CO137" s="12">
        <v>168</v>
      </c>
      <c r="CP137" s="12">
        <v>168</v>
      </c>
      <c r="CQ137" s="12">
        <v>168</v>
      </c>
      <c r="CR137" s="12">
        <v>168</v>
      </c>
      <c r="CS137" s="12">
        <v>168</v>
      </c>
      <c r="CT137" s="12">
        <v>168</v>
      </c>
      <c r="CU137" s="12">
        <v>168</v>
      </c>
      <c r="CV137" s="12">
        <v>168</v>
      </c>
      <c r="CW137" s="12">
        <v>168</v>
      </c>
      <c r="CX137" s="12">
        <v>168</v>
      </c>
      <c r="CY137" s="12">
        <v>168</v>
      </c>
      <c r="CZ137" s="12">
        <v>168</v>
      </c>
      <c r="DA137" s="12">
        <v>168</v>
      </c>
      <c r="DB137" s="12">
        <v>168</v>
      </c>
      <c r="DC137" s="12">
        <v>168</v>
      </c>
      <c r="DD137" s="12">
        <v>144</v>
      </c>
      <c r="DE137" s="12">
        <v>168</v>
      </c>
      <c r="DF137" s="12">
        <v>168</v>
      </c>
      <c r="DG137" s="12">
        <v>168</v>
      </c>
      <c r="DH137" s="12">
        <v>168</v>
      </c>
      <c r="DI137" s="12">
        <v>168</v>
      </c>
      <c r="DJ137" s="12">
        <v>168</v>
      </c>
      <c r="DK137" s="12">
        <v>168</v>
      </c>
      <c r="DL137" s="12">
        <v>168</v>
      </c>
      <c r="DM137" s="12">
        <v>168</v>
      </c>
      <c r="DN137" s="12">
        <v>168</v>
      </c>
      <c r="DO137" s="12"/>
      <c r="DP137" s="12"/>
      <c r="DQ137" s="12">
        <v>168</v>
      </c>
      <c r="DR137" s="12">
        <v>168</v>
      </c>
      <c r="DS137" s="12">
        <v>168</v>
      </c>
      <c r="DT137" s="12">
        <v>168</v>
      </c>
      <c r="DU137" s="12">
        <v>168</v>
      </c>
      <c r="DV137" s="12">
        <v>168</v>
      </c>
      <c r="DW137" s="12">
        <v>168</v>
      </c>
      <c r="DX137" s="12">
        <v>168</v>
      </c>
      <c r="DY137" s="12">
        <v>168</v>
      </c>
      <c r="DZ137" s="12">
        <v>168</v>
      </c>
      <c r="EA137" s="12">
        <v>168</v>
      </c>
      <c r="EB137" s="12">
        <v>168</v>
      </c>
      <c r="EC137" s="12">
        <v>168</v>
      </c>
      <c r="ED137" s="12">
        <v>168</v>
      </c>
      <c r="EE137" s="12">
        <v>168</v>
      </c>
      <c r="EF137" s="12">
        <v>168</v>
      </c>
      <c r="EG137" s="12">
        <v>168</v>
      </c>
      <c r="EH137" s="12"/>
      <c r="EI137" s="12"/>
    </row>
    <row r="138" spans="1:139" ht="15.75" customHeight="1">
      <c r="A138" s="501"/>
      <c r="B138" s="53" t="s">
        <v>146</v>
      </c>
      <c r="C138" s="12"/>
      <c r="D138" s="246"/>
      <c r="E138" s="246"/>
      <c r="F138" s="246"/>
      <c r="G138" s="251"/>
      <c r="H138" s="251"/>
      <c r="I138" s="164">
        <v>31</v>
      </c>
      <c r="J138" s="164">
        <v>0</v>
      </c>
      <c r="K138" s="164">
        <v>0</v>
      </c>
      <c r="L138" s="164">
        <v>0</v>
      </c>
      <c r="M138" s="164"/>
      <c r="N138" s="164"/>
      <c r="O138" s="164"/>
      <c r="P138" s="164"/>
      <c r="Q138" s="164"/>
      <c r="R138" s="316"/>
      <c r="S138" s="316"/>
      <c r="T138" s="316"/>
      <c r="U138" s="316"/>
      <c r="V138" s="316"/>
      <c r="W138" s="316"/>
      <c r="X138" s="316"/>
      <c r="Y138" s="316"/>
      <c r="Z138">
        <v>66</v>
      </c>
      <c r="AA138">
        <v>107.3</v>
      </c>
      <c r="AB138">
        <v>77.69</v>
      </c>
      <c r="AC138">
        <v>77.8</v>
      </c>
      <c r="AD138">
        <v>54.2</v>
      </c>
      <c r="AE138">
        <v>38.35</v>
      </c>
      <c r="AF138">
        <v>64.400000000000006</v>
      </c>
      <c r="AG138">
        <v>75.099999999999994</v>
      </c>
      <c r="AH138">
        <v>71.8</v>
      </c>
      <c r="AI138">
        <v>57.1</v>
      </c>
      <c r="AJ138">
        <v>65</v>
      </c>
      <c r="AK138">
        <v>54</v>
      </c>
      <c r="AL138">
        <v>79</v>
      </c>
      <c r="AM138">
        <v>67.5</v>
      </c>
      <c r="AN138">
        <v>83.6</v>
      </c>
      <c r="AO138">
        <v>73.3</v>
      </c>
      <c r="AP138">
        <v>49.32</v>
      </c>
      <c r="AQ138">
        <v>78.14</v>
      </c>
      <c r="AR138">
        <v>71.8</v>
      </c>
      <c r="AS138">
        <v>80</v>
      </c>
      <c r="AT138">
        <v>79.66</v>
      </c>
      <c r="AU138">
        <v>60</v>
      </c>
      <c r="AV138"/>
      <c r="AW138">
        <v>72.2</v>
      </c>
      <c r="AX138">
        <v>76</v>
      </c>
      <c r="AY138">
        <v>71</v>
      </c>
      <c r="AZ138">
        <v>26.6</v>
      </c>
      <c r="BA138">
        <v>43.35</v>
      </c>
      <c r="BB138">
        <v>60.6</v>
      </c>
      <c r="BC138">
        <v>65.95</v>
      </c>
      <c r="BD138">
        <v>75.2</v>
      </c>
      <c r="BE138">
        <v>47.3</v>
      </c>
      <c r="BF138">
        <v>67</v>
      </c>
      <c r="BG138">
        <v>77</v>
      </c>
      <c r="BH138">
        <v>83.12</v>
      </c>
      <c r="BI138">
        <v>81.5</v>
      </c>
      <c r="BJ138">
        <v>88.899999999999991</v>
      </c>
      <c r="BK138">
        <v>82</v>
      </c>
      <c r="BL138">
        <v>76</v>
      </c>
      <c r="BM138">
        <v>73</v>
      </c>
      <c r="BN138">
        <v>15</v>
      </c>
      <c r="BO138">
        <v>96.65</v>
      </c>
      <c r="BP138">
        <v>94</v>
      </c>
      <c r="BQ138">
        <v>77.599999999999994</v>
      </c>
      <c r="BR138">
        <v>32.49</v>
      </c>
      <c r="BS138">
        <v>72.7</v>
      </c>
      <c r="BT138">
        <v>72.7</v>
      </c>
      <c r="BU138">
        <v>53.5</v>
      </c>
      <c r="BV138">
        <v>68.5</v>
      </c>
      <c r="BW138">
        <v>92.7</v>
      </c>
      <c r="BX138">
        <v>77.3</v>
      </c>
      <c r="BY138">
        <v>73</v>
      </c>
      <c r="BZ138">
        <v>74.3</v>
      </c>
      <c r="CA138">
        <v>40.700000000000003</v>
      </c>
      <c r="CB138">
        <v>79</v>
      </c>
      <c r="CC138">
        <v>82</v>
      </c>
      <c r="CD138">
        <v>78</v>
      </c>
      <c r="CE138">
        <v>76</v>
      </c>
      <c r="CF138">
        <v>65</v>
      </c>
      <c r="CG138">
        <v>36</v>
      </c>
      <c r="CH138">
        <v>63.5</v>
      </c>
      <c r="CI138">
        <v>81.8</v>
      </c>
      <c r="CJ138">
        <v>43.4</v>
      </c>
      <c r="CK138">
        <v>81.58</v>
      </c>
      <c r="CL138">
        <v>60</v>
      </c>
      <c r="CM138">
        <v>53</v>
      </c>
      <c r="CN138">
        <v>65.8</v>
      </c>
      <c r="CO138">
        <v>36.700000000000003</v>
      </c>
      <c r="CP138">
        <v>70</v>
      </c>
      <c r="CQ138">
        <v>60.8</v>
      </c>
      <c r="CR138">
        <v>82.5</v>
      </c>
      <c r="CS138">
        <v>57.7</v>
      </c>
      <c r="CT138">
        <v>83</v>
      </c>
      <c r="CU138">
        <v>98.80952380952381</v>
      </c>
      <c r="CV138">
        <v>61.89</v>
      </c>
      <c r="CW138">
        <v>73.399999999999991</v>
      </c>
      <c r="CX138">
        <v>45.8</v>
      </c>
      <c r="CY138">
        <v>83.300000000000011</v>
      </c>
      <c r="CZ138">
        <v>85.51</v>
      </c>
      <c r="DA138">
        <v>85.51</v>
      </c>
      <c r="DB138">
        <v>93.6</v>
      </c>
      <c r="DC138">
        <v>81.599999999999994</v>
      </c>
      <c r="DD138">
        <v>43.44</v>
      </c>
      <c r="DE138">
        <v>72.7</v>
      </c>
      <c r="DF138">
        <v>73</v>
      </c>
      <c r="DG138">
        <v>88</v>
      </c>
      <c r="DH138">
        <v>68</v>
      </c>
      <c r="DI138">
        <v>57</v>
      </c>
      <c r="DJ138">
        <v>69.5</v>
      </c>
      <c r="DK138">
        <v>63</v>
      </c>
      <c r="DL138">
        <v>63</v>
      </c>
      <c r="DM138">
        <v>94.99</v>
      </c>
      <c r="DN138">
        <v>84</v>
      </c>
      <c r="DO138"/>
      <c r="DP138"/>
      <c r="DQ138">
        <v>13.5</v>
      </c>
      <c r="DR138">
        <v>42.5</v>
      </c>
      <c r="DS138">
        <v>58.71</v>
      </c>
      <c r="DT138">
        <v>58</v>
      </c>
      <c r="DU138">
        <v>51</v>
      </c>
      <c r="DV138">
        <v>48</v>
      </c>
      <c r="DW138">
        <v>68</v>
      </c>
      <c r="DX138">
        <v>61</v>
      </c>
      <c r="DY138">
        <v>91</v>
      </c>
      <c r="DZ138">
        <v>81.99</v>
      </c>
      <c r="EA138">
        <v>79</v>
      </c>
      <c r="EB138">
        <v>86.52</v>
      </c>
      <c r="EC138">
        <v>46.099999999999994</v>
      </c>
      <c r="ED138">
        <v>68</v>
      </c>
      <c r="EE138">
        <v>79.87</v>
      </c>
      <c r="EF138">
        <v>80.7</v>
      </c>
      <c r="EG138">
        <v>57</v>
      </c>
      <c r="EH138" s="12"/>
      <c r="EI138" s="12"/>
    </row>
    <row r="139" spans="1:139" ht="15.75" customHeight="1">
      <c r="A139" s="496" t="s">
        <v>162</v>
      </c>
      <c r="B139" s="54" t="s">
        <v>147</v>
      </c>
      <c r="C139" s="9"/>
      <c r="D139" s="252"/>
      <c r="E139" s="253"/>
      <c r="F139" s="253"/>
      <c r="G139" s="253"/>
      <c r="H139" s="253"/>
      <c r="I139" s="8">
        <f>+I129</f>
        <v>0.80952380952380965</v>
      </c>
      <c r="J139" s="8">
        <f>+J129</f>
        <v>0.16464285714285701</v>
      </c>
      <c r="K139" s="8">
        <f>+K129</f>
        <v>0</v>
      </c>
      <c r="L139" s="8">
        <f>+L129</f>
        <v>0</v>
      </c>
      <c r="M139" s="8"/>
      <c r="N139" s="8"/>
      <c r="O139" s="8"/>
      <c r="P139" s="8"/>
      <c r="Q139" s="8"/>
      <c r="R139" s="317"/>
      <c r="S139" s="317"/>
      <c r="T139" s="317"/>
      <c r="U139" s="317"/>
      <c r="V139" s="317"/>
      <c r="W139" s="317"/>
      <c r="X139" s="317"/>
      <c r="Y139" s="317"/>
      <c r="Z139" s="8">
        <f t="shared" ref="Z139:AK139" si="729">+Z129</f>
        <v>0.98410714285714296</v>
      </c>
      <c r="AA139" s="8">
        <f t="shared" si="729"/>
        <v>0.9375</v>
      </c>
      <c r="AB139" s="8">
        <f t="shared" si="729"/>
        <v>0.98511904761904756</v>
      </c>
      <c r="AC139" s="8">
        <f t="shared" si="729"/>
        <v>0.91511904761904805</v>
      </c>
      <c r="AD139" s="8">
        <f t="shared" si="729"/>
        <v>0.952380952380952</v>
      </c>
      <c r="AE139" s="8">
        <f t="shared" si="729"/>
        <v>0.97916666666666674</v>
      </c>
      <c r="AF139" s="8">
        <f t="shared" si="729"/>
        <v>1</v>
      </c>
      <c r="AG139" s="8">
        <f t="shared" si="729"/>
        <v>1</v>
      </c>
      <c r="AH139" s="8">
        <f t="shared" si="729"/>
        <v>0.96130952380952384</v>
      </c>
      <c r="AI139" s="8">
        <f t="shared" si="729"/>
        <v>0.86410714285714296</v>
      </c>
      <c r="AJ139" s="8">
        <f t="shared" si="729"/>
        <v>1</v>
      </c>
      <c r="AK139" s="8">
        <f t="shared" si="729"/>
        <v>0.7678571428571429</v>
      </c>
      <c r="AL139" s="8">
        <f t="shared" ref="AL139:AQ139" si="730">+AL129</f>
        <v>0.96577380952380998</v>
      </c>
      <c r="AM139" s="8">
        <f t="shared" si="730"/>
        <v>0.86755952380952395</v>
      </c>
      <c r="AN139" s="8">
        <f t="shared" si="730"/>
        <v>0.92863095238095239</v>
      </c>
      <c r="AO139" s="8">
        <f t="shared" si="730"/>
        <v>1</v>
      </c>
      <c r="AP139" s="8">
        <f t="shared" si="730"/>
        <v>0.90523809523809495</v>
      </c>
      <c r="AQ139" s="8">
        <f t="shared" si="730"/>
        <v>0.91369047619047616</v>
      </c>
      <c r="AR139" s="8">
        <f t="shared" ref="AR139:BT139" si="731">+AR129</f>
        <v>0.92559523809523803</v>
      </c>
      <c r="AS139" s="8">
        <f t="shared" si="731"/>
        <v>0.91071428571428603</v>
      </c>
      <c r="AT139" s="8">
        <f t="shared" si="731"/>
        <v>0.96726190476190477</v>
      </c>
      <c r="AU139" s="8">
        <f t="shared" si="731"/>
        <v>0.9375</v>
      </c>
      <c r="AV139" s="8">
        <f t="shared" si="731"/>
        <v>1</v>
      </c>
      <c r="AW139" s="8">
        <f t="shared" si="731"/>
        <v>0.98958333333333326</v>
      </c>
      <c r="AX139" s="8">
        <f t="shared" si="731"/>
        <v>1</v>
      </c>
      <c r="AY139" s="8">
        <f t="shared" si="731"/>
        <v>0.9151785714285714</v>
      </c>
      <c r="AZ139" s="8">
        <f t="shared" si="731"/>
        <v>0.99404761904761896</v>
      </c>
      <c r="BA139" s="8">
        <f t="shared" si="731"/>
        <v>0.93154761904761896</v>
      </c>
      <c r="BB139" s="8">
        <f t="shared" si="731"/>
        <v>0.94345238095238104</v>
      </c>
      <c r="BC139" s="8">
        <f t="shared" si="731"/>
        <v>0.9107142857142857</v>
      </c>
      <c r="BD139" s="8">
        <f t="shared" si="731"/>
        <v>0.983630952380952</v>
      </c>
      <c r="BE139" s="8">
        <f t="shared" si="731"/>
        <v>0.59226190476190499</v>
      </c>
      <c r="BF139" s="8">
        <f t="shared" si="731"/>
        <v>0.75642857142857134</v>
      </c>
      <c r="BG139" s="8">
        <f t="shared" si="731"/>
        <v>0.89482142857142843</v>
      </c>
      <c r="BH139" s="8">
        <f t="shared" si="731"/>
        <v>0.89107142857142796</v>
      </c>
      <c r="BI139" s="8">
        <f t="shared" si="731"/>
        <v>0.83232142857142799</v>
      </c>
      <c r="BJ139" s="8">
        <f t="shared" si="731"/>
        <v>0.90077380952380937</v>
      </c>
      <c r="BK139" s="8">
        <f t="shared" si="731"/>
        <v>0.87202380952380998</v>
      </c>
      <c r="BL139" s="8">
        <f t="shared" si="731"/>
        <v>0.97023809523809501</v>
      </c>
      <c r="BM139" s="8">
        <f t="shared" si="731"/>
        <v>0.78226190476190482</v>
      </c>
      <c r="BN139" s="8">
        <f t="shared" si="731"/>
        <v>0.92559523809523803</v>
      </c>
      <c r="BO139" s="8">
        <f t="shared" si="731"/>
        <v>0.99404761904761896</v>
      </c>
      <c r="BP139" s="8">
        <f t="shared" si="731"/>
        <v>0.97916666666666674</v>
      </c>
      <c r="BQ139" s="8">
        <f t="shared" si="731"/>
        <v>0.94464285714285701</v>
      </c>
      <c r="BR139" s="8">
        <f t="shared" si="731"/>
        <v>0.84523809523809501</v>
      </c>
      <c r="BS139" s="8">
        <f t="shared" si="731"/>
        <v>1</v>
      </c>
      <c r="BT139" s="8">
        <f t="shared" si="731"/>
        <v>1</v>
      </c>
      <c r="BU139" s="8">
        <f t="shared" ref="BU139:CC139" si="732">+BU129</f>
        <v>0.91071428571428603</v>
      </c>
      <c r="BV139" s="8">
        <f t="shared" si="732"/>
        <v>1</v>
      </c>
      <c r="BW139" s="8">
        <f t="shared" si="732"/>
        <v>0.91666666666666696</v>
      </c>
      <c r="BX139" s="8">
        <f t="shared" si="732"/>
        <v>0.91666666666666696</v>
      </c>
      <c r="BY139" s="8">
        <f t="shared" si="732"/>
        <v>0.8671428571428571</v>
      </c>
      <c r="BZ139" s="8">
        <f t="shared" si="732"/>
        <v>0.92559523809523803</v>
      </c>
      <c r="CA139" s="8">
        <f t="shared" si="732"/>
        <v>0.75902777777777797</v>
      </c>
      <c r="CB139" s="8">
        <f t="shared" si="732"/>
        <v>0.875</v>
      </c>
      <c r="CC139" s="8">
        <f t="shared" si="732"/>
        <v>0.88095238095238104</v>
      </c>
      <c r="CD139" s="8">
        <f t="shared" ref="CD139:CF139" si="733">+CD129</f>
        <v>0.91666666666666696</v>
      </c>
      <c r="CE139" s="8">
        <f t="shared" si="733"/>
        <v>0.84869047619047611</v>
      </c>
      <c r="CF139" s="8">
        <f t="shared" si="733"/>
        <v>0.89184523809523797</v>
      </c>
      <c r="CG139" s="8">
        <f t="shared" ref="CG139:CH139" si="734">+CG129</f>
        <v>0.88690476190476197</v>
      </c>
      <c r="CH139" s="8">
        <f t="shared" si="734"/>
        <v>0.93452380952380998</v>
      </c>
      <c r="CI139" s="8">
        <f t="shared" ref="CI139:CJ139" si="735">+CI129</f>
        <v>0.94047619047619002</v>
      </c>
      <c r="CJ139" s="8">
        <f t="shared" si="735"/>
        <v>0.9285714285714286</v>
      </c>
      <c r="CK139" s="8">
        <f t="shared" ref="CK139:CM139" si="736">+CK129</f>
        <v>0.98214285714285698</v>
      </c>
      <c r="CL139" s="8">
        <f t="shared" si="736"/>
        <v>0.672619047619048</v>
      </c>
      <c r="CM139" s="8">
        <f t="shared" si="736"/>
        <v>0.85863095238095244</v>
      </c>
      <c r="CN139" s="8">
        <f t="shared" ref="CN139:CP139" si="737">+CN129</f>
        <v>0.830952380952381</v>
      </c>
      <c r="CO139" s="8">
        <f t="shared" si="737"/>
        <v>0.83333333333333304</v>
      </c>
      <c r="CP139" s="8">
        <f t="shared" si="737"/>
        <v>0.93827380952380945</v>
      </c>
      <c r="CQ139" s="8">
        <f t="shared" ref="CQ139" si="738">+CQ129</f>
        <v>0.60119047619047605</v>
      </c>
      <c r="CR139" s="8">
        <f t="shared" ref="CR139:CW139" si="739">+CR129</f>
        <v>0.89857142857142902</v>
      </c>
      <c r="CS139" s="8">
        <f t="shared" si="739"/>
        <v>0.67261904761904756</v>
      </c>
      <c r="CT139" s="8">
        <f t="shared" si="739"/>
        <v>0.90970238095238098</v>
      </c>
      <c r="CU139" s="8">
        <f t="shared" si="739"/>
        <v>0.99404761904761896</v>
      </c>
      <c r="CV139" s="8">
        <f t="shared" si="739"/>
        <v>0.68452380952380898</v>
      </c>
      <c r="CW139" s="8">
        <f t="shared" si="739"/>
        <v>1</v>
      </c>
      <c r="CX139" s="8">
        <f t="shared" ref="CX139:CY139" si="740">+CX129</f>
        <v>0.92857142857142905</v>
      </c>
      <c r="CY139" s="8">
        <f t="shared" si="740"/>
        <v>0.88988095238095244</v>
      </c>
      <c r="CZ139" s="8">
        <f t="shared" ref="CZ139:DB139" si="741">+CZ129</f>
        <v>0.952380952380952</v>
      </c>
      <c r="DA139" s="8">
        <f t="shared" si="741"/>
        <v>0.952380952380952</v>
      </c>
      <c r="DB139" s="8">
        <f t="shared" si="741"/>
        <v>0.96130952380952384</v>
      </c>
      <c r="DC139" s="8">
        <f t="shared" ref="DC139:DE139" si="742">+DC129</f>
        <v>0.90178571428571397</v>
      </c>
      <c r="DD139" s="8">
        <f t="shared" si="742"/>
        <v>0.94444444444444398</v>
      </c>
      <c r="DE139" s="8">
        <f t="shared" si="742"/>
        <v>0.79660714285714274</v>
      </c>
      <c r="DF139" s="8">
        <f t="shared" ref="DF139:DI139" si="743">+DF129</f>
        <v>0.86607142857142905</v>
      </c>
      <c r="DG139" s="8">
        <f t="shared" si="743"/>
        <v>0.95833333333333304</v>
      </c>
      <c r="DH139" s="8">
        <f t="shared" si="743"/>
        <v>0.79702380952380947</v>
      </c>
      <c r="DI139" s="8">
        <f t="shared" si="743"/>
        <v>0.80952380952380953</v>
      </c>
      <c r="DJ139" s="8">
        <f t="shared" ref="DJ139:DL139" si="744">+DJ129</f>
        <v>0.922619047619048</v>
      </c>
      <c r="DK139" s="8">
        <f t="shared" si="744"/>
        <v>0.98214285714285698</v>
      </c>
      <c r="DL139" s="8">
        <f t="shared" si="744"/>
        <v>0.78273809523809523</v>
      </c>
      <c r="DM139" s="8">
        <f t="shared" ref="DM139:DQ139" si="745">+DM129</f>
        <v>0.94166666666666998</v>
      </c>
      <c r="DN139" s="8">
        <f t="shared" si="745"/>
        <v>0.90922619047619047</v>
      </c>
      <c r="DO139" s="8">
        <f t="shared" si="745"/>
        <v>0</v>
      </c>
      <c r="DP139" s="8">
        <f t="shared" si="745"/>
        <v>0</v>
      </c>
      <c r="DQ139" s="8">
        <f t="shared" si="745"/>
        <v>0.31744047619047622</v>
      </c>
      <c r="DR139" s="8">
        <f t="shared" ref="DR139:DT139" si="746">+DR129</f>
        <v>0.922619047619048</v>
      </c>
      <c r="DS139" s="8">
        <f t="shared" si="746"/>
        <v>0.99404761904761896</v>
      </c>
      <c r="DT139" s="8">
        <f t="shared" si="746"/>
        <v>0.93702380952380937</v>
      </c>
      <c r="DU139" s="8">
        <f t="shared" ref="DU139:DW139" si="747">+DU129</f>
        <v>0.95833333333333304</v>
      </c>
      <c r="DV139" s="8">
        <f t="shared" si="747"/>
        <v>0.54166666666666696</v>
      </c>
      <c r="DW139" s="8">
        <f t="shared" si="747"/>
        <v>0.8900595238095238</v>
      </c>
      <c r="DX139" s="8">
        <f t="shared" ref="DX139:DZ139" si="748">+DX129</f>
        <v>0.93809523809523798</v>
      </c>
      <c r="DY139" s="8">
        <f t="shared" si="748"/>
        <v>0.922619047619048</v>
      </c>
      <c r="DZ139" s="8">
        <f t="shared" si="748"/>
        <v>1</v>
      </c>
      <c r="EA139" s="8">
        <f t="shared" ref="EA139:EC139" si="749">+EA129</f>
        <v>0.92857142857142905</v>
      </c>
      <c r="EB139" s="8">
        <f t="shared" si="749"/>
        <v>0.77976190476190499</v>
      </c>
      <c r="EC139" s="8">
        <f t="shared" si="749"/>
        <v>0.70732142857142866</v>
      </c>
      <c r="ED139" s="8">
        <f t="shared" ref="ED139:EG139" si="750">+ED129</f>
        <v>0.86107142857142904</v>
      </c>
      <c r="EE139" s="8">
        <f t="shared" si="750"/>
        <v>0.97023809523809501</v>
      </c>
      <c r="EF139" s="8">
        <f t="shared" si="750"/>
        <v>0.89880952380952384</v>
      </c>
      <c r="EG139" s="8">
        <f t="shared" si="750"/>
        <v>0.6964285714285714</v>
      </c>
      <c r="EH139" s="8"/>
      <c r="EI139" s="9"/>
    </row>
    <row r="140" spans="1:139" ht="15.75" customHeight="1">
      <c r="A140" s="497"/>
      <c r="B140" s="54" t="s">
        <v>253</v>
      </c>
      <c r="C140" s="9"/>
      <c r="D140" s="252"/>
      <c r="E140" s="253"/>
      <c r="F140" s="253"/>
      <c r="G140" s="253"/>
      <c r="H140" s="253"/>
      <c r="I140" s="8">
        <f>+I134/I137</f>
        <v>0</v>
      </c>
      <c r="J140" s="8">
        <f>+J134/J137</f>
        <v>0</v>
      </c>
      <c r="K140" s="8" t="e">
        <f>+K134/K137</f>
        <v>#DIV/0!</v>
      </c>
      <c r="L140" s="8" t="e">
        <f>+L134/L137</f>
        <v>#DIV/0!</v>
      </c>
      <c r="M140" s="8"/>
      <c r="N140" s="8"/>
      <c r="O140" s="8"/>
      <c r="P140" s="8"/>
      <c r="Q140" s="8"/>
      <c r="R140" s="317"/>
      <c r="S140" s="317"/>
      <c r="T140" s="317"/>
      <c r="U140" s="317"/>
      <c r="V140" s="317"/>
      <c r="W140" s="317"/>
      <c r="X140" s="317"/>
      <c r="Y140" s="317"/>
      <c r="Z140" s="8">
        <f t="shared" ref="Z140:AK140" si="751">+Z134/Z137</f>
        <v>0</v>
      </c>
      <c r="AA140" s="8">
        <f t="shared" si="751"/>
        <v>0</v>
      </c>
      <c r="AB140" s="8">
        <f t="shared" si="751"/>
        <v>8.3333333333333329E-2</v>
      </c>
      <c r="AC140" s="8">
        <f t="shared" si="751"/>
        <v>0</v>
      </c>
      <c r="AD140" s="8">
        <f t="shared" si="751"/>
        <v>4.7619047619047616E-2</v>
      </c>
      <c r="AE140" s="8">
        <f t="shared" si="751"/>
        <v>5.9523809523809521E-2</v>
      </c>
      <c r="AF140" s="8">
        <f t="shared" si="751"/>
        <v>0</v>
      </c>
      <c r="AG140" s="8">
        <f t="shared" si="751"/>
        <v>0</v>
      </c>
      <c r="AH140" s="8">
        <f t="shared" si="751"/>
        <v>0</v>
      </c>
      <c r="AI140" s="8">
        <f t="shared" si="751"/>
        <v>0</v>
      </c>
      <c r="AJ140" s="8">
        <f t="shared" si="751"/>
        <v>0</v>
      </c>
      <c r="AK140" s="8">
        <f t="shared" si="751"/>
        <v>9.5238095238095233E-2</v>
      </c>
      <c r="AL140" s="8">
        <f t="shared" ref="AL140:AQ140" si="752">+AL134/AL137</f>
        <v>0</v>
      </c>
      <c r="AM140" s="8">
        <f t="shared" si="752"/>
        <v>8.3333333333333329E-2</v>
      </c>
      <c r="AN140" s="8">
        <f t="shared" si="752"/>
        <v>0</v>
      </c>
      <c r="AO140" s="8">
        <f t="shared" si="752"/>
        <v>4.1666666666666664E-2</v>
      </c>
      <c r="AP140" s="8">
        <f t="shared" si="752"/>
        <v>4.1666666666666664E-2</v>
      </c>
      <c r="AQ140" s="8">
        <f t="shared" si="752"/>
        <v>0</v>
      </c>
      <c r="AR140" s="8">
        <f t="shared" ref="AR140:BT140" si="753">+AR134/AR137</f>
        <v>0</v>
      </c>
      <c r="AS140" s="8">
        <f t="shared" si="753"/>
        <v>8.9285714285714288E-2</v>
      </c>
      <c r="AT140" s="8">
        <f t="shared" si="753"/>
        <v>0</v>
      </c>
      <c r="AU140" s="8">
        <f t="shared" si="753"/>
        <v>6.25E-2</v>
      </c>
      <c r="AV140" s="8">
        <f t="shared" si="753"/>
        <v>0</v>
      </c>
      <c r="AW140" s="8">
        <f t="shared" si="753"/>
        <v>7.1428571428571425E-2</v>
      </c>
      <c r="AX140" s="8">
        <f t="shared" si="753"/>
        <v>0</v>
      </c>
      <c r="AY140" s="8">
        <f t="shared" si="753"/>
        <v>5.9523809523809521E-2</v>
      </c>
      <c r="AZ140" s="8">
        <f t="shared" si="753"/>
        <v>0</v>
      </c>
      <c r="BA140" s="8">
        <f t="shared" si="753"/>
        <v>5.9523809523809521E-2</v>
      </c>
      <c r="BB140" s="8">
        <f t="shared" si="753"/>
        <v>0</v>
      </c>
      <c r="BC140" s="8">
        <f t="shared" si="753"/>
        <v>5.0595238095238096E-2</v>
      </c>
      <c r="BD140" s="8">
        <f t="shared" si="753"/>
        <v>0</v>
      </c>
      <c r="BE140" s="8">
        <f t="shared" si="753"/>
        <v>7.1428571428571425E-2</v>
      </c>
      <c r="BF140" s="8">
        <f t="shared" si="753"/>
        <v>0</v>
      </c>
      <c r="BG140" s="8">
        <f t="shared" si="753"/>
        <v>5.9523809523809521E-2</v>
      </c>
      <c r="BH140" s="8">
        <f t="shared" si="753"/>
        <v>0</v>
      </c>
      <c r="BI140" s="8">
        <f t="shared" si="753"/>
        <v>5.3571428571428568E-2</v>
      </c>
      <c r="BJ140" s="8">
        <f t="shared" si="753"/>
        <v>4.7619047619047616E-2</v>
      </c>
      <c r="BK140" s="8">
        <f t="shared" si="753"/>
        <v>7.1428571428571425E-2</v>
      </c>
      <c r="BL140" s="8">
        <f t="shared" si="753"/>
        <v>0</v>
      </c>
      <c r="BM140" s="8">
        <f t="shared" si="753"/>
        <v>5.9523809523809521E-2</v>
      </c>
      <c r="BN140" s="8">
        <f t="shared" si="753"/>
        <v>0</v>
      </c>
      <c r="BO140" s="8">
        <f t="shared" si="753"/>
        <v>0</v>
      </c>
      <c r="BP140" s="8">
        <f t="shared" si="753"/>
        <v>0</v>
      </c>
      <c r="BQ140" s="8">
        <f t="shared" si="753"/>
        <v>8.0357142857142863E-2</v>
      </c>
      <c r="BR140" s="8">
        <f t="shared" si="753"/>
        <v>0.10714285714285714</v>
      </c>
      <c r="BS140" s="8">
        <f t="shared" si="753"/>
        <v>0</v>
      </c>
      <c r="BT140" s="8">
        <f t="shared" si="753"/>
        <v>0</v>
      </c>
      <c r="BU140" s="8">
        <f t="shared" ref="BU140:CC140" si="754">+BU134/BU137</f>
        <v>8.9285714285714288E-2</v>
      </c>
      <c r="BV140" s="8">
        <f t="shared" si="754"/>
        <v>0</v>
      </c>
      <c r="BW140" s="8">
        <f t="shared" si="754"/>
        <v>0</v>
      </c>
      <c r="BX140" s="8">
        <f t="shared" si="754"/>
        <v>7.1428571428571425E-2</v>
      </c>
      <c r="BY140" s="8">
        <f t="shared" si="754"/>
        <v>7.1428571428571425E-2</v>
      </c>
      <c r="BZ140" s="8">
        <f t="shared" si="754"/>
        <v>7.1428571428571425E-2</v>
      </c>
      <c r="CA140" s="8">
        <f t="shared" si="754"/>
        <v>0.125</v>
      </c>
      <c r="CB140" s="8">
        <f t="shared" si="754"/>
        <v>7.1428571428571425E-2</v>
      </c>
      <c r="CC140" s="8">
        <f t="shared" si="754"/>
        <v>0</v>
      </c>
      <c r="CD140" s="8">
        <f t="shared" ref="CD140:CF140" si="755">+CD134/CD137</f>
        <v>5.3571428571428568E-2</v>
      </c>
      <c r="CE140" s="8">
        <f t="shared" si="755"/>
        <v>9.4761904761904756E-2</v>
      </c>
      <c r="CF140" s="8">
        <f t="shared" si="755"/>
        <v>0</v>
      </c>
      <c r="CG140" s="8">
        <f t="shared" ref="CG140:CH140" si="756">+CG134/CG137</f>
        <v>6.5476190476190479E-2</v>
      </c>
      <c r="CH140" s="8">
        <f t="shared" si="756"/>
        <v>4.7619047619047616E-2</v>
      </c>
      <c r="CI140" s="8">
        <f t="shared" ref="CI140:CJ140" si="757">+CI134/CI137</f>
        <v>0</v>
      </c>
      <c r="CJ140" s="8">
        <f t="shared" si="757"/>
        <v>0</v>
      </c>
      <c r="CK140" s="8">
        <f t="shared" ref="CK140:CM140" si="758">+CK134/CK137</f>
        <v>0</v>
      </c>
      <c r="CL140" s="8">
        <f t="shared" si="758"/>
        <v>8.9285714285714288E-2</v>
      </c>
      <c r="CM140" s="8">
        <f t="shared" si="758"/>
        <v>0</v>
      </c>
      <c r="CN140" s="8">
        <f t="shared" ref="CN140:CP140" si="759">+CN134/CN137</f>
        <v>0.10714285714285714</v>
      </c>
      <c r="CO140" s="8">
        <f t="shared" si="759"/>
        <v>7.1428571428571425E-2</v>
      </c>
      <c r="CP140" s="8">
        <f t="shared" si="759"/>
        <v>0</v>
      </c>
      <c r="CQ140" s="8">
        <f t="shared" ref="CQ140" si="760">+CQ134/CQ137</f>
        <v>7.1428571428571425E-2</v>
      </c>
      <c r="CR140" s="8">
        <f t="shared" ref="CR140:CW140" si="761">+CR134/CR137</f>
        <v>7.1428571428571425E-2</v>
      </c>
      <c r="CS140" s="8">
        <f t="shared" si="761"/>
        <v>0</v>
      </c>
      <c r="CT140" s="8">
        <f t="shared" si="761"/>
        <v>0</v>
      </c>
      <c r="CU140" s="8">
        <f t="shared" si="761"/>
        <v>0</v>
      </c>
      <c r="CV140" s="8">
        <f t="shared" si="761"/>
        <v>0.25</v>
      </c>
      <c r="CW140" s="8">
        <f t="shared" si="761"/>
        <v>0</v>
      </c>
      <c r="CX140" s="8">
        <f t="shared" ref="CX140:CY140" si="762">+CX134/CX137</f>
        <v>7.1428571428571425E-2</v>
      </c>
      <c r="CY140" s="8">
        <f t="shared" si="762"/>
        <v>6.5476190476190479E-2</v>
      </c>
      <c r="CZ140" s="8">
        <f t="shared" ref="CZ140:DB140" si="763">+CZ134/CZ137</f>
        <v>0</v>
      </c>
      <c r="DA140" s="8">
        <f t="shared" si="763"/>
        <v>0</v>
      </c>
      <c r="DB140" s="8">
        <f t="shared" si="763"/>
        <v>0</v>
      </c>
      <c r="DC140" s="8">
        <f t="shared" ref="DC140:DE140" si="764">+DC134/DC137</f>
        <v>8.9285714285714288E-2</v>
      </c>
      <c r="DD140" s="8">
        <f t="shared" si="764"/>
        <v>0</v>
      </c>
      <c r="DE140" s="8">
        <f t="shared" si="764"/>
        <v>4.7619047619047616E-2</v>
      </c>
      <c r="DF140" s="8">
        <f t="shared" ref="DF140:DI140" si="765">+DF134/DF137</f>
        <v>0</v>
      </c>
      <c r="DG140" s="8">
        <f t="shared" si="765"/>
        <v>0</v>
      </c>
      <c r="DH140" s="8">
        <f t="shared" si="765"/>
        <v>0.10714285714285714</v>
      </c>
      <c r="DI140" s="8">
        <f t="shared" si="765"/>
        <v>0.14285714285714285</v>
      </c>
      <c r="DJ140" s="8">
        <f t="shared" ref="DJ140:DL140" si="766">+DJ134/DJ137</f>
        <v>1.7857142857142856E-2</v>
      </c>
      <c r="DK140" s="8">
        <f t="shared" si="766"/>
        <v>0</v>
      </c>
      <c r="DL140" s="8">
        <f t="shared" si="766"/>
        <v>7.1428571428571425E-2</v>
      </c>
      <c r="DM140" s="8">
        <f t="shared" ref="DM140:DQ140" si="767">+DM134/DM137</f>
        <v>0</v>
      </c>
      <c r="DN140" s="8">
        <f t="shared" si="767"/>
        <v>6.5476190476190479E-2</v>
      </c>
      <c r="DO140" s="8" t="e">
        <f t="shared" si="767"/>
        <v>#DIV/0!</v>
      </c>
      <c r="DP140" s="8" t="e">
        <f t="shared" si="767"/>
        <v>#DIV/0!</v>
      </c>
      <c r="DQ140" s="8">
        <f t="shared" si="767"/>
        <v>0</v>
      </c>
      <c r="DR140" s="8">
        <f t="shared" ref="DR140:DT140" si="768">+DR134/DR137</f>
        <v>7.7380952380952384E-2</v>
      </c>
      <c r="DS140" s="8">
        <f t="shared" si="768"/>
        <v>0</v>
      </c>
      <c r="DT140" s="8">
        <f t="shared" si="768"/>
        <v>5.3571428571428568E-2</v>
      </c>
      <c r="DU140" s="8">
        <f t="shared" ref="DU140:DW140" si="769">+DU134/DU137</f>
        <v>0</v>
      </c>
      <c r="DV140" s="8">
        <f t="shared" si="769"/>
        <v>0.17857142857142858</v>
      </c>
      <c r="DW140" s="8">
        <f t="shared" si="769"/>
        <v>0</v>
      </c>
      <c r="DX140" s="8">
        <f t="shared" ref="DX140:DZ140" si="770">+DX134/DX137</f>
        <v>0</v>
      </c>
      <c r="DY140" s="8">
        <f t="shared" si="770"/>
        <v>7.7380952380952384E-2</v>
      </c>
      <c r="DZ140" s="8">
        <f t="shared" si="770"/>
        <v>0</v>
      </c>
      <c r="EA140" s="8">
        <f t="shared" ref="EA140:EC140" si="771">+EA134/EA137</f>
        <v>6.5476190476190479E-2</v>
      </c>
      <c r="EB140" s="8">
        <f t="shared" si="771"/>
        <v>8.9285714285714288E-2</v>
      </c>
      <c r="EC140" s="8">
        <f t="shared" si="771"/>
        <v>0</v>
      </c>
      <c r="ED140" s="8">
        <f t="shared" ref="ED140:EG140" si="772">+ED134/ED137</f>
        <v>7.1428571428571425E-2</v>
      </c>
      <c r="EE140" s="8">
        <f t="shared" si="772"/>
        <v>0</v>
      </c>
      <c r="EF140" s="8">
        <f t="shared" si="772"/>
        <v>7.1428571428571425E-2</v>
      </c>
      <c r="EG140" s="8">
        <f t="shared" si="772"/>
        <v>0</v>
      </c>
      <c r="EH140" s="8"/>
      <c r="EI140" s="9"/>
    </row>
    <row r="141" spans="1:139" ht="15.75" customHeight="1">
      <c r="A141" s="497"/>
      <c r="B141" s="54" t="s">
        <v>254</v>
      </c>
      <c r="C141" s="9"/>
      <c r="D141" s="252"/>
      <c r="E141" s="253"/>
      <c r="F141" s="253"/>
      <c r="G141" s="253"/>
      <c r="H141" s="253"/>
      <c r="I141" s="8">
        <f>+I135/I137</f>
        <v>0</v>
      </c>
      <c r="J141" s="8">
        <f>+J135/J137</f>
        <v>0</v>
      </c>
      <c r="K141" s="8" t="e">
        <f>+K135/K137</f>
        <v>#DIV/0!</v>
      </c>
      <c r="L141" s="8" t="e">
        <f>+L135/L137</f>
        <v>#DIV/0!</v>
      </c>
      <c r="M141" s="8"/>
      <c r="N141" s="8"/>
      <c r="O141" s="8"/>
      <c r="P141" s="8"/>
      <c r="Q141" s="8"/>
      <c r="R141" s="317"/>
      <c r="S141" s="317"/>
      <c r="T141" s="317"/>
      <c r="U141" s="317"/>
      <c r="V141" s="317"/>
      <c r="W141" s="317"/>
      <c r="X141" s="317"/>
      <c r="Y141" s="317"/>
      <c r="Z141" s="8">
        <f t="shared" ref="Z141:AK141" si="773">+Z135/Z137</f>
        <v>0</v>
      </c>
      <c r="AA141" s="8">
        <f t="shared" si="773"/>
        <v>5.9523809523809521E-2</v>
      </c>
      <c r="AB141" s="8">
        <f t="shared" si="773"/>
        <v>1.488095238095238E-2</v>
      </c>
      <c r="AC141" s="8">
        <f t="shared" si="773"/>
        <v>7.1428571428571425E-2</v>
      </c>
      <c r="AD141" s="8">
        <f t="shared" si="773"/>
        <v>0</v>
      </c>
      <c r="AE141" s="8">
        <f t="shared" si="773"/>
        <v>2.0833333333333332E-2</v>
      </c>
      <c r="AF141" s="8">
        <f t="shared" si="773"/>
        <v>0</v>
      </c>
      <c r="AG141" s="8">
        <f t="shared" si="773"/>
        <v>0</v>
      </c>
      <c r="AH141" s="8">
        <f t="shared" si="773"/>
        <v>0</v>
      </c>
      <c r="AI141" s="8">
        <f t="shared" si="773"/>
        <v>0.13589285714285712</v>
      </c>
      <c r="AJ141" s="8">
        <f t="shared" si="773"/>
        <v>0</v>
      </c>
      <c r="AK141" s="8">
        <f t="shared" si="773"/>
        <v>0.23214285714285715</v>
      </c>
      <c r="AL141" s="8">
        <f t="shared" ref="AL141:AQ141" si="774">+AL135/AL137</f>
        <v>0</v>
      </c>
      <c r="AM141" s="8">
        <f t="shared" si="774"/>
        <v>0</v>
      </c>
      <c r="AN141" s="8">
        <f t="shared" si="774"/>
        <v>0</v>
      </c>
      <c r="AO141" s="8">
        <f t="shared" si="774"/>
        <v>0</v>
      </c>
      <c r="AP141" s="8">
        <f t="shared" si="774"/>
        <v>0</v>
      </c>
      <c r="AQ141" s="8">
        <f t="shared" si="774"/>
        <v>0</v>
      </c>
      <c r="AR141" s="8">
        <f t="shared" ref="AR141:BT141" si="775">+AR135/AR137</f>
        <v>5.3571428571428568E-2</v>
      </c>
      <c r="AS141" s="8">
        <f t="shared" si="775"/>
        <v>0</v>
      </c>
      <c r="AT141" s="8">
        <f t="shared" si="775"/>
        <v>0</v>
      </c>
      <c r="AU141" s="8">
        <f t="shared" si="775"/>
        <v>0</v>
      </c>
      <c r="AV141" s="8">
        <f t="shared" si="775"/>
        <v>0</v>
      </c>
      <c r="AW141" s="8">
        <f t="shared" si="775"/>
        <v>1.0416666666666666E-2</v>
      </c>
      <c r="AX141" s="8">
        <f t="shared" si="775"/>
        <v>0</v>
      </c>
      <c r="AY141" s="8">
        <f t="shared" si="775"/>
        <v>0</v>
      </c>
      <c r="AZ141" s="8">
        <f t="shared" si="775"/>
        <v>5.9523809523809521E-3</v>
      </c>
      <c r="BA141" s="8">
        <f t="shared" si="775"/>
        <v>0</v>
      </c>
      <c r="BB141" s="8">
        <f t="shared" si="775"/>
        <v>5.0595238095238096E-2</v>
      </c>
      <c r="BC141" s="8">
        <f t="shared" si="775"/>
        <v>2.976190476190476E-2</v>
      </c>
      <c r="BD141" s="8">
        <f t="shared" si="775"/>
        <v>1.488095238095238E-2</v>
      </c>
      <c r="BE141" s="8">
        <f t="shared" si="775"/>
        <v>0.33630952380952384</v>
      </c>
      <c r="BF141" s="8">
        <f t="shared" si="775"/>
        <v>0</v>
      </c>
      <c r="BG141" s="8">
        <f t="shared" si="775"/>
        <v>0</v>
      </c>
      <c r="BH141" s="8">
        <f t="shared" si="775"/>
        <v>0</v>
      </c>
      <c r="BI141" s="8">
        <f t="shared" si="775"/>
        <v>5.755952380952381E-2</v>
      </c>
      <c r="BJ141" s="8">
        <f t="shared" si="775"/>
        <v>0</v>
      </c>
      <c r="BK141" s="8">
        <f t="shared" si="775"/>
        <v>0</v>
      </c>
      <c r="BL141" s="8">
        <f t="shared" si="775"/>
        <v>0</v>
      </c>
      <c r="BM141" s="8">
        <f t="shared" si="775"/>
        <v>0</v>
      </c>
      <c r="BN141" s="8">
        <f t="shared" si="775"/>
        <v>0</v>
      </c>
      <c r="BO141" s="8">
        <f t="shared" si="775"/>
        <v>5.9523809523809521E-3</v>
      </c>
      <c r="BP141" s="8">
        <f t="shared" si="775"/>
        <v>0</v>
      </c>
      <c r="BQ141" s="8">
        <f t="shared" si="775"/>
        <v>0</v>
      </c>
      <c r="BR141" s="8">
        <f t="shared" si="775"/>
        <v>0</v>
      </c>
      <c r="BS141" s="8">
        <f t="shared" si="775"/>
        <v>0</v>
      </c>
      <c r="BT141" s="8">
        <f t="shared" si="775"/>
        <v>0</v>
      </c>
      <c r="BU141" s="8">
        <f t="shared" ref="BU141:CC141" si="776">+BU135/BU137</f>
        <v>0</v>
      </c>
      <c r="BV141" s="8">
        <f t="shared" si="776"/>
        <v>0</v>
      </c>
      <c r="BW141" s="8">
        <f t="shared" si="776"/>
        <v>0</v>
      </c>
      <c r="BX141" s="8">
        <f t="shared" si="776"/>
        <v>0</v>
      </c>
      <c r="BY141" s="8">
        <f t="shared" si="776"/>
        <v>2.9166666666666667E-2</v>
      </c>
      <c r="BZ141" s="8">
        <f t="shared" si="776"/>
        <v>0</v>
      </c>
      <c r="CA141" s="8">
        <f t="shared" si="776"/>
        <v>8.3333333333333329E-2</v>
      </c>
      <c r="CB141" s="8">
        <f t="shared" si="776"/>
        <v>5.3571428571428568E-2</v>
      </c>
      <c r="CC141" s="8">
        <f t="shared" si="776"/>
        <v>0</v>
      </c>
      <c r="CD141" s="8">
        <f t="shared" ref="CD141:CF141" si="777">+CD135/CD137</f>
        <v>0</v>
      </c>
      <c r="CE141" s="8">
        <f t="shared" si="777"/>
        <v>0</v>
      </c>
      <c r="CF141" s="8">
        <f t="shared" si="777"/>
        <v>0</v>
      </c>
      <c r="CG141" s="8">
        <f t="shared" ref="CG141:CH141" si="778">+CG135/CG137</f>
        <v>0</v>
      </c>
      <c r="CH141" s="8">
        <f t="shared" si="778"/>
        <v>0</v>
      </c>
      <c r="CI141" s="8">
        <f t="shared" ref="CI141:CJ141" si="779">+CI135/CI137</f>
        <v>0</v>
      </c>
      <c r="CJ141" s="8">
        <f t="shared" si="779"/>
        <v>0</v>
      </c>
      <c r="CK141" s="8">
        <f t="shared" ref="CK141:CM141" si="780">+CK135/CK137</f>
        <v>0</v>
      </c>
      <c r="CL141" s="8">
        <f t="shared" si="780"/>
        <v>0</v>
      </c>
      <c r="CM141" s="8">
        <f t="shared" si="780"/>
        <v>0</v>
      </c>
      <c r="CN141" s="8">
        <f t="shared" ref="CN141:CP141" si="781">+CN135/CN137</f>
        <v>2.0238095238095239E-2</v>
      </c>
      <c r="CO141" s="8">
        <f t="shared" si="781"/>
        <v>0</v>
      </c>
      <c r="CP141" s="8">
        <f t="shared" si="781"/>
        <v>0</v>
      </c>
      <c r="CQ141" s="8">
        <f t="shared" ref="CQ141" si="782">+CQ135/CQ137</f>
        <v>0</v>
      </c>
      <c r="CR141" s="8">
        <f t="shared" ref="CR141:CW141" si="783">+CR135/CR137</f>
        <v>0</v>
      </c>
      <c r="CS141" s="8">
        <f t="shared" si="783"/>
        <v>0</v>
      </c>
      <c r="CT141" s="8">
        <f t="shared" si="783"/>
        <v>0</v>
      </c>
      <c r="CU141" s="8">
        <f t="shared" si="783"/>
        <v>5.9523809523809521E-3</v>
      </c>
      <c r="CV141" s="8">
        <f t="shared" si="783"/>
        <v>0</v>
      </c>
      <c r="CW141" s="8">
        <f t="shared" si="783"/>
        <v>0</v>
      </c>
      <c r="CX141" s="8">
        <f t="shared" ref="CX141:CY141" si="784">+CX135/CX137</f>
        <v>0</v>
      </c>
      <c r="CY141" s="8">
        <f t="shared" si="784"/>
        <v>2.976190476190476E-2</v>
      </c>
      <c r="CZ141" s="8">
        <f t="shared" ref="CZ141:DB141" si="785">+CZ135/CZ137</f>
        <v>0</v>
      </c>
      <c r="DA141" s="8">
        <f t="shared" si="785"/>
        <v>0</v>
      </c>
      <c r="DB141" s="8">
        <f t="shared" si="785"/>
        <v>0</v>
      </c>
      <c r="DC141" s="8">
        <f t="shared" ref="DC141:DE141" si="786">+DC135/DC137</f>
        <v>0</v>
      </c>
      <c r="DD141" s="8">
        <f t="shared" si="786"/>
        <v>0</v>
      </c>
      <c r="DE141" s="8">
        <f t="shared" si="786"/>
        <v>6.5476190476190479E-2</v>
      </c>
      <c r="DF141" s="8">
        <f t="shared" ref="DF141:DI141" si="787">+DF135/DF137</f>
        <v>0</v>
      </c>
      <c r="DG141" s="8">
        <f t="shared" si="787"/>
        <v>0</v>
      </c>
      <c r="DH141" s="8">
        <f t="shared" si="787"/>
        <v>5.9523809523809521E-3</v>
      </c>
      <c r="DI141" s="8">
        <f t="shared" si="787"/>
        <v>0</v>
      </c>
      <c r="DJ141" s="8">
        <f t="shared" ref="DJ141:DL141" si="788">+DJ135/DJ137</f>
        <v>0</v>
      </c>
      <c r="DK141" s="8">
        <f t="shared" si="788"/>
        <v>0</v>
      </c>
      <c r="DL141" s="8">
        <f t="shared" si="788"/>
        <v>7.1428571428571425E-2</v>
      </c>
      <c r="DM141" s="8">
        <f t="shared" ref="DM141:DQ141" si="789">+DM135/DM137</f>
        <v>0</v>
      </c>
      <c r="DN141" s="8">
        <f t="shared" si="789"/>
        <v>1.7857142857142856E-2</v>
      </c>
      <c r="DO141" s="8" t="e">
        <f t="shared" si="789"/>
        <v>#DIV/0!</v>
      </c>
      <c r="DP141" s="8" t="e">
        <f t="shared" si="789"/>
        <v>#DIV/0!</v>
      </c>
      <c r="DQ141" s="8">
        <f t="shared" si="789"/>
        <v>0</v>
      </c>
      <c r="DR141" s="8">
        <f t="shared" ref="DR141:DT141" si="790">+DR135/DR137</f>
        <v>0</v>
      </c>
      <c r="DS141" s="8">
        <f t="shared" si="790"/>
        <v>0</v>
      </c>
      <c r="DT141" s="8">
        <f t="shared" si="790"/>
        <v>0</v>
      </c>
      <c r="DU141" s="8">
        <f t="shared" ref="DU141:DW141" si="791">+DU135/DU137</f>
        <v>0</v>
      </c>
      <c r="DV141" s="8">
        <f t="shared" si="791"/>
        <v>0.27976190476190477</v>
      </c>
      <c r="DW141" s="8">
        <f t="shared" si="791"/>
        <v>0</v>
      </c>
      <c r="DX141" s="8">
        <f t="shared" ref="DX141:DZ141" si="792">+DX135/DX137</f>
        <v>0</v>
      </c>
      <c r="DY141" s="8">
        <f t="shared" si="792"/>
        <v>0</v>
      </c>
      <c r="DZ141" s="8">
        <f t="shared" si="792"/>
        <v>0</v>
      </c>
      <c r="EA141" s="8">
        <f t="shared" ref="EA141:EC141" si="793">+EA135/EA137</f>
        <v>0</v>
      </c>
      <c r="EB141" s="8">
        <f t="shared" si="793"/>
        <v>0</v>
      </c>
      <c r="EC141" s="8">
        <f t="shared" si="793"/>
        <v>0</v>
      </c>
      <c r="ED141" s="8">
        <f t="shared" ref="ED141:EG141" si="794">+ED135/ED137</f>
        <v>6.9642857142857137E-3</v>
      </c>
      <c r="EE141" s="8">
        <f t="shared" si="794"/>
        <v>0</v>
      </c>
      <c r="EF141" s="8">
        <f t="shared" si="794"/>
        <v>2.976190476190476E-2</v>
      </c>
      <c r="EG141" s="8">
        <f t="shared" si="794"/>
        <v>0</v>
      </c>
      <c r="EH141" s="8"/>
      <c r="EI141" s="9"/>
    </row>
    <row r="142" spans="1:139" ht="15.75" customHeight="1">
      <c r="A142" s="497"/>
      <c r="B142" s="54" t="s">
        <v>255</v>
      </c>
      <c r="C142" s="9"/>
      <c r="D142" s="252"/>
      <c r="E142" s="253"/>
      <c r="F142" s="253"/>
      <c r="G142" s="253"/>
      <c r="H142" s="253"/>
      <c r="I142" s="8">
        <f>+I136/I137</f>
        <v>0.19047619047619047</v>
      </c>
      <c r="J142" s="8">
        <f>+J136/J137</f>
        <v>0.83511904761904765</v>
      </c>
      <c r="K142" s="8" t="e">
        <f>+K136/K137</f>
        <v>#DIV/0!</v>
      </c>
      <c r="L142" s="8" t="e">
        <f>+L136/L137</f>
        <v>#DIV/0!</v>
      </c>
      <c r="M142" s="8"/>
      <c r="N142" s="8"/>
      <c r="O142" s="8"/>
      <c r="P142" s="8"/>
      <c r="Q142" s="8"/>
      <c r="R142" s="317"/>
      <c r="S142" s="317"/>
      <c r="T142" s="317"/>
      <c r="U142" s="317"/>
      <c r="V142" s="317"/>
      <c r="W142" s="317"/>
      <c r="X142" s="317"/>
      <c r="Y142" s="317"/>
      <c r="Z142" s="8">
        <f t="shared" ref="Z142:AK142" si="795">+Z136/Z137</f>
        <v>1.5892857142857143E-2</v>
      </c>
      <c r="AA142" s="8">
        <f t="shared" si="795"/>
        <v>2.976190476190476E-3</v>
      </c>
      <c r="AB142" s="8">
        <f t="shared" si="795"/>
        <v>0</v>
      </c>
      <c r="AC142" s="8">
        <f t="shared" si="795"/>
        <v>1.3690476190476189E-2</v>
      </c>
      <c r="AD142" s="8">
        <f t="shared" si="795"/>
        <v>0</v>
      </c>
      <c r="AE142" s="8">
        <f t="shared" si="795"/>
        <v>0</v>
      </c>
      <c r="AF142" s="8">
        <f t="shared" si="795"/>
        <v>0</v>
      </c>
      <c r="AG142" s="8">
        <f t="shared" si="795"/>
        <v>0</v>
      </c>
      <c r="AH142" s="8">
        <f t="shared" si="795"/>
        <v>3.8690476190476192E-2</v>
      </c>
      <c r="AI142" s="8">
        <f t="shared" si="795"/>
        <v>0</v>
      </c>
      <c r="AJ142" s="8">
        <f t="shared" si="795"/>
        <v>0</v>
      </c>
      <c r="AK142" s="8">
        <f t="shared" si="795"/>
        <v>0</v>
      </c>
      <c r="AL142" s="8">
        <f t="shared" ref="AL142:AQ142" si="796">+AL136/AL137</f>
        <v>3.4226190476190479E-2</v>
      </c>
      <c r="AM142" s="8">
        <f t="shared" si="796"/>
        <v>4.9107142857142856E-2</v>
      </c>
      <c r="AN142" s="8">
        <f t="shared" si="796"/>
        <v>7.1369047619047624E-2</v>
      </c>
      <c r="AO142" s="8">
        <f t="shared" si="796"/>
        <v>0</v>
      </c>
      <c r="AP142" s="8">
        <f t="shared" si="796"/>
        <v>0</v>
      </c>
      <c r="AQ142" s="8">
        <f t="shared" si="796"/>
        <v>8.6309523809523808E-2</v>
      </c>
      <c r="AR142" s="8">
        <f t="shared" ref="AR142:BT142" si="797">+AR136/AR137</f>
        <v>2.0833333333333332E-2</v>
      </c>
      <c r="AS142" s="8">
        <f t="shared" si="797"/>
        <v>0</v>
      </c>
      <c r="AT142" s="8">
        <f t="shared" si="797"/>
        <v>3.273809523809524E-2</v>
      </c>
      <c r="AU142" s="8">
        <f t="shared" si="797"/>
        <v>0</v>
      </c>
      <c r="AV142" s="8">
        <f t="shared" si="797"/>
        <v>0</v>
      </c>
      <c r="AW142" s="8">
        <f t="shared" si="797"/>
        <v>0</v>
      </c>
      <c r="AX142" s="8">
        <f t="shared" si="797"/>
        <v>0</v>
      </c>
      <c r="AY142" s="8">
        <f t="shared" si="797"/>
        <v>2.5297619047619048E-2</v>
      </c>
      <c r="AZ142" s="8">
        <f t="shared" si="797"/>
        <v>0</v>
      </c>
      <c r="BA142" s="8">
        <f t="shared" si="797"/>
        <v>8.9285714285714281E-3</v>
      </c>
      <c r="BB142" s="8">
        <f t="shared" si="797"/>
        <v>5.9523809523809521E-3</v>
      </c>
      <c r="BC142" s="8">
        <f t="shared" si="797"/>
        <v>8.9285714285714281E-3</v>
      </c>
      <c r="BD142" s="8">
        <f t="shared" si="797"/>
        <v>1.488095238095238E-3</v>
      </c>
      <c r="BE142" s="8">
        <f t="shared" si="797"/>
        <v>0</v>
      </c>
      <c r="BF142" s="8">
        <f t="shared" si="797"/>
        <v>0.24357142857142858</v>
      </c>
      <c r="BG142" s="8">
        <f t="shared" si="797"/>
        <v>4.5654761904761906E-2</v>
      </c>
      <c r="BH142" s="8">
        <f t="shared" si="797"/>
        <v>0.10892857142857143</v>
      </c>
      <c r="BI142" s="8">
        <f t="shared" si="797"/>
        <v>5.6547619047619048E-2</v>
      </c>
      <c r="BJ142" s="8">
        <f t="shared" si="797"/>
        <v>5.1607142857142858E-2</v>
      </c>
      <c r="BK142" s="8">
        <f t="shared" si="797"/>
        <v>5.6547619047619048E-2</v>
      </c>
      <c r="BL142" s="8">
        <f t="shared" si="797"/>
        <v>2.976190476190476E-2</v>
      </c>
      <c r="BM142" s="8">
        <f t="shared" si="797"/>
        <v>0.1582142857142857</v>
      </c>
      <c r="BN142" s="8">
        <f t="shared" si="797"/>
        <v>7.4404761904761904E-2</v>
      </c>
      <c r="BO142" s="8">
        <f t="shared" si="797"/>
        <v>0</v>
      </c>
      <c r="BP142" s="8">
        <f t="shared" si="797"/>
        <v>2.0833333333333332E-2</v>
      </c>
      <c r="BQ142" s="8">
        <f t="shared" si="797"/>
        <v>5.5357142857142862E-2</v>
      </c>
      <c r="BR142" s="8">
        <f t="shared" si="797"/>
        <v>4.7619047619047616E-2</v>
      </c>
      <c r="BS142" s="8">
        <f t="shared" si="797"/>
        <v>0</v>
      </c>
      <c r="BT142" s="8">
        <f t="shared" si="797"/>
        <v>0</v>
      </c>
      <c r="BU142" s="8">
        <f t="shared" ref="BU142:CC142" si="798">+BU136/BU137</f>
        <v>0</v>
      </c>
      <c r="BV142" s="8">
        <f t="shared" si="798"/>
        <v>0</v>
      </c>
      <c r="BW142" s="8">
        <f t="shared" si="798"/>
        <v>8.3333333333333329E-2</v>
      </c>
      <c r="BX142" s="8">
        <f t="shared" si="798"/>
        <v>1.1904761904761904E-2</v>
      </c>
      <c r="BY142" s="8">
        <f t="shared" si="798"/>
        <v>3.2261904761904762E-2</v>
      </c>
      <c r="BZ142" s="8">
        <f t="shared" si="798"/>
        <v>2.976190476190476E-3</v>
      </c>
      <c r="CA142" s="8">
        <f t="shared" si="798"/>
        <v>3.2638888888888891E-2</v>
      </c>
      <c r="CB142" s="8">
        <f t="shared" si="798"/>
        <v>0</v>
      </c>
      <c r="CC142" s="8">
        <f t="shared" si="798"/>
        <v>0.11904761904761904</v>
      </c>
      <c r="CD142" s="8">
        <f t="shared" ref="CD142:CF142" si="799">+CD136/CD137</f>
        <v>3.5714285714285712E-2</v>
      </c>
      <c r="CE142" s="8">
        <f t="shared" si="799"/>
        <v>5.6547619047619048E-2</v>
      </c>
      <c r="CF142" s="8">
        <f t="shared" si="799"/>
        <v>0.10815476190476192</v>
      </c>
      <c r="CG142" s="8">
        <f t="shared" ref="CG142:CH142" si="800">+CG136/CG137</f>
        <v>4.4464285714285713E-2</v>
      </c>
      <c r="CH142" s="8">
        <f t="shared" si="800"/>
        <v>1.7857142857142856E-2</v>
      </c>
      <c r="CI142" s="8">
        <f t="shared" ref="CI142:CJ142" si="801">+CI136/CI137</f>
        <v>5.9523809523809521E-2</v>
      </c>
      <c r="CJ142" s="8">
        <f t="shared" si="801"/>
        <v>7.1428571428571425E-2</v>
      </c>
      <c r="CK142" s="8">
        <f t="shared" ref="CK142:CM142" si="802">+CK136/CK137</f>
        <v>1.7857142857142856E-2</v>
      </c>
      <c r="CL142" s="8">
        <f t="shared" si="802"/>
        <v>0.32738095238095238</v>
      </c>
      <c r="CM142" s="8">
        <f t="shared" si="802"/>
        <v>0.14136904761904762</v>
      </c>
      <c r="CN142" s="8">
        <f t="shared" ref="CN142:CP142" si="803">+CN136/CN137</f>
        <v>4.1666666666666664E-2</v>
      </c>
      <c r="CO142" s="8">
        <f t="shared" si="803"/>
        <v>9.5238095238095233E-2</v>
      </c>
      <c r="CP142" s="8">
        <f t="shared" si="803"/>
        <v>6.1726190476190483E-2</v>
      </c>
      <c r="CQ142" s="8">
        <f t="shared" ref="CQ142" si="804">+CQ136/CQ137</f>
        <v>0.32738095238095238</v>
      </c>
      <c r="CR142" s="8">
        <f t="shared" ref="CR142:CW142" si="805">+CR136/CR137</f>
        <v>0.03</v>
      </c>
      <c r="CS142" s="8">
        <f t="shared" si="805"/>
        <v>0.32738095238095238</v>
      </c>
      <c r="CT142" s="8">
        <f t="shared" si="805"/>
        <v>9.0297619047619043E-2</v>
      </c>
      <c r="CU142" s="8">
        <f t="shared" si="805"/>
        <v>0</v>
      </c>
      <c r="CV142" s="8">
        <f t="shared" si="805"/>
        <v>6.5476190476190479E-2</v>
      </c>
      <c r="CW142" s="8">
        <f t="shared" si="805"/>
        <v>0</v>
      </c>
      <c r="CX142" s="8">
        <f t="shared" ref="CX142:CY142" si="806">+CX136/CX137</f>
        <v>0</v>
      </c>
      <c r="CY142" s="8">
        <f t="shared" si="806"/>
        <v>1.488095238095238E-2</v>
      </c>
      <c r="CZ142" s="8">
        <f t="shared" ref="CZ142:DB142" si="807">+CZ136/CZ137</f>
        <v>4.7619047619047616E-2</v>
      </c>
      <c r="DA142" s="8">
        <f t="shared" si="807"/>
        <v>4.7619047619047616E-2</v>
      </c>
      <c r="DB142" s="8">
        <f t="shared" si="807"/>
        <v>3.8690476190476192E-2</v>
      </c>
      <c r="DC142" s="8">
        <f t="shared" ref="DC142:DE142" si="808">+DC136/DC137</f>
        <v>8.9285714285714281E-3</v>
      </c>
      <c r="DD142" s="8">
        <f t="shared" si="808"/>
        <v>5.5555555555555552E-2</v>
      </c>
      <c r="DE142" s="8">
        <f t="shared" si="808"/>
        <v>9.0297619047619043E-2</v>
      </c>
      <c r="DF142" s="8">
        <f t="shared" ref="DF142:DI142" si="809">+DF136/DF137</f>
        <v>0.13392857142857142</v>
      </c>
      <c r="DG142" s="8">
        <f t="shared" si="809"/>
        <v>4.1666666666666664E-2</v>
      </c>
      <c r="DH142" s="8">
        <f t="shared" si="809"/>
        <v>8.9880952380952381E-2</v>
      </c>
      <c r="DI142" s="8">
        <f t="shared" si="809"/>
        <v>4.7619047619047616E-2</v>
      </c>
      <c r="DJ142" s="8">
        <f t="shared" ref="DJ142:DL142" si="810">+DJ136/DJ137</f>
        <v>5.9523809523809521E-2</v>
      </c>
      <c r="DK142" s="8">
        <f t="shared" si="810"/>
        <v>1.7857142857142856E-2</v>
      </c>
      <c r="DL142" s="8">
        <f t="shared" si="810"/>
        <v>7.4404761904761904E-2</v>
      </c>
      <c r="DM142" s="8">
        <f t="shared" ref="DM142:DQ142" si="811">+DM136/DM137</f>
        <v>5.8333333333333334E-2</v>
      </c>
      <c r="DN142" s="8">
        <f t="shared" si="811"/>
        <v>7.4404761904761901E-3</v>
      </c>
      <c r="DO142" s="8" t="e">
        <f t="shared" si="811"/>
        <v>#DIV/0!</v>
      </c>
      <c r="DP142" s="8" t="e">
        <f t="shared" si="811"/>
        <v>#DIV/0!</v>
      </c>
      <c r="DQ142" s="8">
        <f t="shared" si="811"/>
        <v>0.68255952380952378</v>
      </c>
      <c r="DR142" s="8">
        <f t="shared" ref="DR142:DT142" si="812">+DR136/DR137</f>
        <v>0</v>
      </c>
      <c r="DS142" s="8">
        <f t="shared" si="812"/>
        <v>5.9523809523809521E-3</v>
      </c>
      <c r="DT142" s="8">
        <f t="shared" si="812"/>
        <v>9.4047619047619054E-3</v>
      </c>
      <c r="DU142" s="8">
        <f t="shared" ref="DU142:DW142" si="813">+DU136/DU137</f>
        <v>4.1666666666666664E-2</v>
      </c>
      <c r="DV142" s="8">
        <f t="shared" si="813"/>
        <v>0</v>
      </c>
      <c r="DW142" s="8">
        <f t="shared" si="813"/>
        <v>0.10994047619047619</v>
      </c>
      <c r="DX142" s="8">
        <f t="shared" ref="DX142:DZ142" si="814">+DX136/DX137</f>
        <v>6.1904761904761907E-2</v>
      </c>
      <c r="DY142" s="8">
        <f t="shared" si="814"/>
        <v>0</v>
      </c>
      <c r="DZ142" s="8">
        <f t="shared" si="814"/>
        <v>0</v>
      </c>
      <c r="EA142" s="8">
        <f t="shared" ref="EA142:EC142" si="815">+EA136/EA137</f>
        <v>5.9523809523809521E-3</v>
      </c>
      <c r="EB142" s="8">
        <f t="shared" si="815"/>
        <v>0.13095238095238096</v>
      </c>
      <c r="EC142" s="8">
        <f t="shared" si="815"/>
        <v>0.29267857142857145</v>
      </c>
      <c r="ED142" s="8">
        <f t="shared" ref="ED142:EG142" si="816">+ED136/ED137</f>
        <v>6.0535714285714283E-2</v>
      </c>
      <c r="EE142" s="8">
        <f t="shared" si="816"/>
        <v>2.976190476190476E-2</v>
      </c>
      <c r="EF142" s="8">
        <f t="shared" si="816"/>
        <v>0</v>
      </c>
      <c r="EG142" s="8">
        <f t="shared" si="816"/>
        <v>0.30357142857142855</v>
      </c>
      <c r="EH142" s="8"/>
      <c r="EI142" s="9"/>
    </row>
    <row r="143" spans="1:139" ht="15.75" customHeight="1">
      <c r="A143" s="498"/>
      <c r="B143" s="54" t="s">
        <v>60</v>
      </c>
      <c r="C143" s="9"/>
      <c r="D143" s="252"/>
      <c r="E143" s="252"/>
      <c r="F143" s="252"/>
      <c r="G143" s="252"/>
      <c r="H143" s="252"/>
      <c r="I143" s="9">
        <f>SUM(I139:I142)</f>
        <v>1</v>
      </c>
      <c r="J143" s="9">
        <f>SUM(J139:J142)</f>
        <v>0.99976190476190463</v>
      </c>
      <c r="K143" s="9" t="e">
        <f>SUM(K139:K142)</f>
        <v>#DIV/0!</v>
      </c>
      <c r="L143" s="9" t="e">
        <f>SUM(L139:L142)</f>
        <v>#DIV/0!</v>
      </c>
      <c r="M143" s="9"/>
      <c r="N143" s="9"/>
      <c r="O143" s="9"/>
      <c r="P143" s="9"/>
      <c r="Q143" s="9"/>
      <c r="R143" s="318"/>
      <c r="S143" s="318"/>
      <c r="T143" s="318"/>
      <c r="U143" s="318"/>
      <c r="V143" s="318"/>
      <c r="W143" s="318"/>
      <c r="X143" s="318"/>
      <c r="Y143" s="318"/>
      <c r="Z143" s="9">
        <f t="shared" ref="Z143:AK143" si="817">SUM(Z139:Z142)</f>
        <v>1</v>
      </c>
      <c r="AA143" s="9">
        <f t="shared" si="817"/>
        <v>1</v>
      </c>
      <c r="AB143" s="9">
        <f t="shared" si="817"/>
        <v>1.0833333333333333</v>
      </c>
      <c r="AC143" s="9">
        <f t="shared" si="817"/>
        <v>1.0002380952380956</v>
      </c>
      <c r="AD143" s="9">
        <f t="shared" si="817"/>
        <v>0.99999999999999956</v>
      </c>
      <c r="AE143" s="9">
        <f t="shared" si="817"/>
        <v>1.0595238095238095</v>
      </c>
      <c r="AF143" s="9">
        <f t="shared" si="817"/>
        <v>1</v>
      </c>
      <c r="AG143" s="9">
        <f t="shared" si="817"/>
        <v>1</v>
      </c>
      <c r="AH143" s="9">
        <f t="shared" si="817"/>
        <v>1</v>
      </c>
      <c r="AI143" s="9">
        <f t="shared" si="817"/>
        <v>1</v>
      </c>
      <c r="AJ143" s="9">
        <f t="shared" si="817"/>
        <v>1</v>
      </c>
      <c r="AK143" s="9">
        <f t="shared" si="817"/>
        <v>1.0952380952380953</v>
      </c>
      <c r="AL143" s="9">
        <f t="shared" ref="AL143:AQ143" si="818">SUM(AL139:AL142)</f>
        <v>1.0000000000000004</v>
      </c>
      <c r="AM143" s="9">
        <f t="shared" si="818"/>
        <v>1.0000000000000002</v>
      </c>
      <c r="AN143" s="9">
        <f t="shared" si="818"/>
        <v>1</v>
      </c>
      <c r="AO143" s="9">
        <f t="shared" si="818"/>
        <v>1.0416666666666667</v>
      </c>
      <c r="AP143" s="9">
        <f t="shared" si="818"/>
        <v>0.94690476190476158</v>
      </c>
      <c r="AQ143" s="9">
        <f t="shared" si="818"/>
        <v>1</v>
      </c>
      <c r="AR143" s="9">
        <f t="shared" ref="AR143:BT143" si="819">SUM(AR139:AR142)</f>
        <v>1</v>
      </c>
      <c r="AS143" s="9">
        <f t="shared" si="819"/>
        <v>1.0000000000000002</v>
      </c>
      <c r="AT143" s="9">
        <f t="shared" si="819"/>
        <v>1</v>
      </c>
      <c r="AU143" s="9">
        <f t="shared" si="819"/>
        <v>1</v>
      </c>
      <c r="AV143" s="9">
        <f t="shared" si="819"/>
        <v>1</v>
      </c>
      <c r="AW143" s="9">
        <f t="shared" si="819"/>
        <v>1.0714285714285714</v>
      </c>
      <c r="AX143" s="9">
        <f t="shared" si="819"/>
        <v>1</v>
      </c>
      <c r="AY143" s="9">
        <f t="shared" si="819"/>
        <v>1</v>
      </c>
      <c r="AZ143" s="9">
        <f t="shared" si="819"/>
        <v>0.99999999999999989</v>
      </c>
      <c r="BA143" s="9">
        <f t="shared" si="819"/>
        <v>0.99999999999999989</v>
      </c>
      <c r="BB143" s="9">
        <f t="shared" si="819"/>
        <v>1.0000000000000002</v>
      </c>
      <c r="BC143" s="9">
        <f t="shared" si="819"/>
        <v>1</v>
      </c>
      <c r="BD143" s="9">
        <f t="shared" si="819"/>
        <v>0.99999999999999956</v>
      </c>
      <c r="BE143" s="9">
        <f t="shared" si="819"/>
        <v>1.0000000000000002</v>
      </c>
      <c r="BF143" s="9">
        <f t="shared" si="819"/>
        <v>0.99999999999999989</v>
      </c>
      <c r="BG143" s="9">
        <f t="shared" si="819"/>
        <v>0.99999999999999989</v>
      </c>
      <c r="BH143" s="9">
        <f t="shared" si="819"/>
        <v>0.99999999999999933</v>
      </c>
      <c r="BI143" s="9">
        <f t="shared" si="819"/>
        <v>0.99999999999999944</v>
      </c>
      <c r="BJ143" s="9">
        <f t="shared" si="819"/>
        <v>0.99999999999999989</v>
      </c>
      <c r="BK143" s="9">
        <f t="shared" si="819"/>
        <v>1.0000000000000004</v>
      </c>
      <c r="BL143" s="9">
        <f t="shared" si="819"/>
        <v>0.99999999999999978</v>
      </c>
      <c r="BM143" s="9">
        <f t="shared" si="819"/>
        <v>1</v>
      </c>
      <c r="BN143" s="9">
        <f t="shared" si="819"/>
        <v>0.99999999999999989</v>
      </c>
      <c r="BO143" s="9">
        <f t="shared" si="819"/>
        <v>0.99999999999999989</v>
      </c>
      <c r="BP143" s="9">
        <f t="shared" si="819"/>
        <v>1</v>
      </c>
      <c r="BQ143" s="9">
        <f t="shared" si="819"/>
        <v>1.0803571428571428</v>
      </c>
      <c r="BR143" s="9">
        <f t="shared" si="819"/>
        <v>0.99999999999999978</v>
      </c>
      <c r="BS143" s="9">
        <f t="shared" si="819"/>
        <v>1</v>
      </c>
      <c r="BT143" s="9">
        <f t="shared" si="819"/>
        <v>1</v>
      </c>
      <c r="BU143" s="9">
        <f t="shared" ref="BU143:CC143" si="820">SUM(BU139:BU142)</f>
        <v>1.0000000000000002</v>
      </c>
      <c r="BV143" s="9">
        <f t="shared" si="820"/>
        <v>1</v>
      </c>
      <c r="BW143" s="9">
        <f t="shared" si="820"/>
        <v>1.0000000000000002</v>
      </c>
      <c r="BX143" s="9">
        <f t="shared" si="820"/>
        <v>1.0000000000000002</v>
      </c>
      <c r="BY143" s="9">
        <f t="shared" si="820"/>
        <v>0.99999999999999989</v>
      </c>
      <c r="BZ143" s="9">
        <f t="shared" si="820"/>
        <v>0.99999999999999989</v>
      </c>
      <c r="CA143" s="9">
        <f t="shared" si="820"/>
        <v>1.0000000000000002</v>
      </c>
      <c r="CB143" s="9">
        <f t="shared" si="820"/>
        <v>1</v>
      </c>
      <c r="CC143" s="9">
        <f t="shared" si="820"/>
        <v>1</v>
      </c>
      <c r="CD143" s="9">
        <f t="shared" ref="CD143:CF143" si="821">SUM(CD139:CD142)</f>
        <v>1.0059523809523814</v>
      </c>
      <c r="CE143" s="9">
        <f t="shared" si="821"/>
        <v>0.99999999999999989</v>
      </c>
      <c r="CF143" s="9">
        <f t="shared" si="821"/>
        <v>0.99999999999999989</v>
      </c>
      <c r="CG143" s="9">
        <f t="shared" ref="CG143:CH143" si="822">SUM(CG139:CG142)</f>
        <v>0.99684523809523817</v>
      </c>
      <c r="CH143" s="9">
        <f t="shared" si="822"/>
        <v>1.0000000000000004</v>
      </c>
      <c r="CI143" s="9">
        <f t="shared" ref="CI143:CJ143" si="823">SUM(CI139:CI142)</f>
        <v>0.99999999999999956</v>
      </c>
      <c r="CJ143" s="9">
        <f t="shared" si="823"/>
        <v>1</v>
      </c>
      <c r="CK143" s="9">
        <f t="shared" ref="CK143:CM143" si="824">SUM(CK139:CK142)</f>
        <v>0.99999999999999989</v>
      </c>
      <c r="CL143" s="9">
        <f t="shared" si="824"/>
        <v>1.0892857142857146</v>
      </c>
      <c r="CM143" s="9">
        <f t="shared" si="824"/>
        <v>1</v>
      </c>
      <c r="CN143" s="9">
        <f t="shared" ref="CN143:CP143" si="825">SUM(CN139:CN142)</f>
        <v>1</v>
      </c>
      <c r="CO143" s="9">
        <f t="shared" si="825"/>
        <v>0.99999999999999967</v>
      </c>
      <c r="CP143" s="9">
        <f t="shared" si="825"/>
        <v>0.99999999999999989</v>
      </c>
      <c r="CQ143" s="9">
        <f t="shared" ref="CQ143" si="826">SUM(CQ139:CQ142)</f>
        <v>0.99999999999999978</v>
      </c>
      <c r="CR143" s="9">
        <f t="shared" ref="CR143:CW143" si="827">SUM(CR139:CR142)</f>
        <v>1.0000000000000004</v>
      </c>
      <c r="CS143" s="9">
        <f t="shared" si="827"/>
        <v>1</v>
      </c>
      <c r="CT143" s="9">
        <f t="shared" si="827"/>
        <v>1</v>
      </c>
      <c r="CU143" s="9">
        <f t="shared" si="827"/>
        <v>0.99999999999999989</v>
      </c>
      <c r="CV143" s="9">
        <f t="shared" si="827"/>
        <v>0.99999999999999944</v>
      </c>
      <c r="CW143" s="9">
        <f t="shared" si="827"/>
        <v>1</v>
      </c>
      <c r="CX143" s="9">
        <f t="shared" ref="CX143:CY143" si="828">SUM(CX139:CX142)</f>
        <v>1.0000000000000004</v>
      </c>
      <c r="CY143" s="9">
        <f t="shared" si="828"/>
        <v>1</v>
      </c>
      <c r="CZ143" s="9">
        <f t="shared" ref="CZ143:DB143" si="829">SUM(CZ139:CZ142)</f>
        <v>0.99999999999999956</v>
      </c>
      <c r="DA143" s="9">
        <f t="shared" si="829"/>
        <v>0.99999999999999956</v>
      </c>
      <c r="DB143" s="9">
        <f t="shared" si="829"/>
        <v>1</v>
      </c>
      <c r="DC143" s="9">
        <f t="shared" ref="DC143:DE143" si="830">SUM(DC139:DC142)</f>
        <v>0.99999999999999967</v>
      </c>
      <c r="DD143" s="9">
        <f t="shared" si="830"/>
        <v>0.99999999999999956</v>
      </c>
      <c r="DE143" s="9">
        <f t="shared" si="830"/>
        <v>0.99999999999999978</v>
      </c>
      <c r="DF143" s="9">
        <f t="shared" ref="DF143:DI143" si="831">SUM(DF139:DF142)</f>
        <v>1.0000000000000004</v>
      </c>
      <c r="DG143" s="9">
        <f t="shared" si="831"/>
        <v>0.99999999999999967</v>
      </c>
      <c r="DH143" s="9">
        <f t="shared" si="831"/>
        <v>0.99999999999999989</v>
      </c>
      <c r="DI143" s="9">
        <f t="shared" si="831"/>
        <v>1</v>
      </c>
      <c r="DJ143" s="9">
        <f t="shared" ref="DJ143:DL143" si="832">SUM(DJ139:DJ142)</f>
        <v>1.0000000000000004</v>
      </c>
      <c r="DK143" s="9">
        <f t="shared" si="832"/>
        <v>0.99999999999999989</v>
      </c>
      <c r="DL143" s="9">
        <f t="shared" si="832"/>
        <v>0.99999999999999989</v>
      </c>
      <c r="DM143" s="9">
        <f t="shared" ref="DM143:DQ143" si="833">SUM(DM139:DM142)</f>
        <v>1.0000000000000033</v>
      </c>
      <c r="DN143" s="9">
        <f t="shared" si="833"/>
        <v>1</v>
      </c>
      <c r="DO143" s="9" t="e">
        <f t="shared" si="833"/>
        <v>#DIV/0!</v>
      </c>
      <c r="DP143" s="9" t="e">
        <f t="shared" si="833"/>
        <v>#DIV/0!</v>
      </c>
      <c r="DQ143" s="9">
        <f t="shared" si="833"/>
        <v>1</v>
      </c>
      <c r="DR143" s="9">
        <f t="shared" ref="DR143:DT143" si="834">SUM(DR139:DR142)</f>
        <v>1.0000000000000004</v>
      </c>
      <c r="DS143" s="9">
        <f t="shared" si="834"/>
        <v>0.99999999999999989</v>
      </c>
      <c r="DT143" s="9">
        <f t="shared" si="834"/>
        <v>0.99999999999999989</v>
      </c>
      <c r="DU143" s="9">
        <f t="shared" ref="DU143:DW143" si="835">SUM(DU139:DU142)</f>
        <v>0.99999999999999967</v>
      </c>
      <c r="DV143" s="9">
        <f t="shared" si="835"/>
        <v>1.0000000000000004</v>
      </c>
      <c r="DW143" s="9">
        <f t="shared" si="835"/>
        <v>1</v>
      </c>
      <c r="DX143" s="9">
        <f t="shared" ref="DX143:DZ143" si="836">SUM(DX139:DX142)</f>
        <v>0.99999999999999989</v>
      </c>
      <c r="DY143" s="9">
        <f t="shared" si="836"/>
        <v>1.0000000000000004</v>
      </c>
      <c r="DZ143" s="9">
        <f t="shared" si="836"/>
        <v>1</v>
      </c>
      <c r="EA143" s="9">
        <f t="shared" ref="EA143:EC143" si="837">SUM(EA139:EA142)</f>
        <v>1.0000000000000004</v>
      </c>
      <c r="EB143" s="9">
        <f t="shared" si="837"/>
        <v>1.0000000000000002</v>
      </c>
      <c r="EC143" s="9">
        <f t="shared" si="837"/>
        <v>1</v>
      </c>
      <c r="ED143" s="9">
        <f t="shared" ref="ED143:EG143" si="838">SUM(ED139:ED142)</f>
        <v>1.0000000000000004</v>
      </c>
      <c r="EE143" s="9">
        <f t="shared" si="838"/>
        <v>0.99999999999999978</v>
      </c>
      <c r="EF143" s="9">
        <f t="shared" si="838"/>
        <v>1</v>
      </c>
      <c r="EG143" s="9">
        <f t="shared" si="838"/>
        <v>1</v>
      </c>
      <c r="EH143" s="9"/>
      <c r="EI143" s="9"/>
    </row>
    <row r="144" spans="1:139" ht="15.75" customHeight="1">
      <c r="A144" s="383" t="s">
        <v>238</v>
      </c>
      <c r="B144" s="57"/>
      <c r="C144" s="32" t="s">
        <v>311</v>
      </c>
      <c r="D144" s="32" t="s">
        <v>178</v>
      </c>
      <c r="E144" s="32" t="s">
        <v>179</v>
      </c>
      <c r="F144" s="32" t="s">
        <v>180</v>
      </c>
      <c r="G144" s="32" t="s">
        <v>181</v>
      </c>
      <c r="H144" s="32" t="s">
        <v>182</v>
      </c>
      <c r="I144" s="32" t="s">
        <v>183</v>
      </c>
      <c r="J144" s="32" t="s">
        <v>184</v>
      </c>
      <c r="K144" s="32" t="s">
        <v>185</v>
      </c>
      <c r="L144" s="32" t="s">
        <v>186</v>
      </c>
      <c r="M144" s="32" t="s">
        <v>187</v>
      </c>
      <c r="N144" s="32" t="s">
        <v>188</v>
      </c>
      <c r="O144" s="32" t="s">
        <v>237</v>
      </c>
      <c r="P144" s="32" t="s">
        <v>246</v>
      </c>
      <c r="Q144" s="32" t="s">
        <v>247</v>
      </c>
      <c r="R144" s="32" t="s">
        <v>248</v>
      </c>
      <c r="S144" s="32" t="s">
        <v>249</v>
      </c>
      <c r="T144" s="32" t="s">
        <v>189</v>
      </c>
      <c r="U144" s="32" t="s">
        <v>190</v>
      </c>
      <c r="V144" s="32" t="s">
        <v>191</v>
      </c>
      <c r="W144" s="32" t="s">
        <v>192</v>
      </c>
      <c r="X144" s="32" t="s">
        <v>193</v>
      </c>
      <c r="Y144" s="32" t="s">
        <v>194</v>
      </c>
      <c r="Z144" s="32" t="s">
        <v>111</v>
      </c>
      <c r="AA144" s="32" t="s">
        <v>112</v>
      </c>
      <c r="AB144" s="32" t="s">
        <v>113</v>
      </c>
      <c r="AC144" s="32" t="s">
        <v>114</v>
      </c>
      <c r="AD144" s="32" t="s">
        <v>195</v>
      </c>
      <c r="AE144" s="32" t="s">
        <v>196</v>
      </c>
      <c r="AF144" s="32" t="s">
        <v>197</v>
      </c>
      <c r="AG144" s="32" t="s">
        <v>198</v>
      </c>
      <c r="AH144" s="32" t="s">
        <v>199</v>
      </c>
      <c r="AI144" s="32" t="s">
        <v>200</v>
      </c>
      <c r="AJ144" s="32" t="s">
        <v>201</v>
      </c>
      <c r="AK144" s="32" t="s">
        <v>202</v>
      </c>
      <c r="AL144" s="32" t="s">
        <v>203</v>
      </c>
      <c r="AM144" s="32" t="s">
        <v>204</v>
      </c>
      <c r="AN144" s="32" t="s">
        <v>205</v>
      </c>
      <c r="AO144" s="32" t="s">
        <v>206</v>
      </c>
      <c r="AP144" s="32" t="s">
        <v>207</v>
      </c>
      <c r="AQ144" s="32" t="s">
        <v>208</v>
      </c>
      <c r="AR144" s="32" t="s">
        <v>209</v>
      </c>
      <c r="AS144" s="32" t="s">
        <v>210</v>
      </c>
      <c r="AT144" s="32" t="s">
        <v>211</v>
      </c>
      <c r="AU144" s="32" t="s">
        <v>212</v>
      </c>
      <c r="AV144" s="32" t="s">
        <v>213</v>
      </c>
      <c r="AW144" s="32" t="s">
        <v>307</v>
      </c>
      <c r="AX144" s="32" t="s">
        <v>215</v>
      </c>
      <c r="AY144" s="32" t="s">
        <v>216</v>
      </c>
      <c r="AZ144" s="32" t="s">
        <v>217</v>
      </c>
      <c r="BA144" s="32" t="s">
        <v>218</v>
      </c>
      <c r="BB144" s="32" t="s">
        <v>219</v>
      </c>
      <c r="BC144" s="32" t="s">
        <v>220</v>
      </c>
      <c r="BD144" s="32" t="s">
        <v>178</v>
      </c>
      <c r="BE144" s="32" t="s">
        <v>179</v>
      </c>
      <c r="BF144" s="32" t="s">
        <v>180</v>
      </c>
      <c r="BG144" s="32" t="s">
        <v>181</v>
      </c>
      <c r="BH144" s="32" t="s">
        <v>182</v>
      </c>
      <c r="BI144" s="32" t="s">
        <v>183</v>
      </c>
      <c r="BJ144" s="32" t="s">
        <v>184</v>
      </c>
      <c r="BK144" s="32" t="s">
        <v>185</v>
      </c>
      <c r="BL144" s="32" t="s">
        <v>186</v>
      </c>
      <c r="BM144" s="32" t="s">
        <v>187</v>
      </c>
      <c r="BN144" s="32" t="s">
        <v>188</v>
      </c>
      <c r="BO144" s="32" t="s">
        <v>237</v>
      </c>
      <c r="BP144" s="32" t="s">
        <v>246</v>
      </c>
      <c r="BQ144" s="32" t="s">
        <v>247</v>
      </c>
      <c r="BR144" s="32" t="s">
        <v>248</v>
      </c>
      <c r="BS144" s="32" t="s">
        <v>249</v>
      </c>
      <c r="BT144" s="32" t="s">
        <v>189</v>
      </c>
      <c r="BU144" s="32" t="s">
        <v>190</v>
      </c>
      <c r="BV144" s="32" t="s">
        <v>191</v>
      </c>
      <c r="BW144" s="32" t="s">
        <v>192</v>
      </c>
      <c r="BX144" s="32" t="s">
        <v>193</v>
      </c>
      <c r="BY144" s="32" t="s">
        <v>194</v>
      </c>
      <c r="BZ144" s="32" t="s">
        <v>111</v>
      </c>
      <c r="CA144" s="32" t="s">
        <v>112</v>
      </c>
      <c r="CB144" s="32" t="s">
        <v>113</v>
      </c>
      <c r="CC144" s="32" t="s">
        <v>114</v>
      </c>
      <c r="CD144" s="32" t="s">
        <v>195</v>
      </c>
      <c r="CE144" s="32" t="s">
        <v>196</v>
      </c>
      <c r="CF144" s="32" t="s">
        <v>197</v>
      </c>
      <c r="CG144" s="32" t="s">
        <v>198</v>
      </c>
      <c r="CH144" s="32" t="s">
        <v>199</v>
      </c>
      <c r="CI144" s="32" t="s">
        <v>200</v>
      </c>
      <c r="CJ144" s="32" t="s">
        <v>201</v>
      </c>
      <c r="CK144" s="32" t="s">
        <v>202</v>
      </c>
      <c r="CL144" s="32" t="s">
        <v>203</v>
      </c>
      <c r="CM144" s="32" t="s">
        <v>204</v>
      </c>
      <c r="CN144" s="32" t="s">
        <v>205</v>
      </c>
      <c r="CO144" s="32" t="s">
        <v>206</v>
      </c>
      <c r="CP144" s="32" t="s">
        <v>207</v>
      </c>
      <c r="CQ144" s="32" t="s">
        <v>208</v>
      </c>
      <c r="CR144" s="32" t="s">
        <v>209</v>
      </c>
      <c r="CS144" s="32" t="s">
        <v>210</v>
      </c>
      <c r="CT144" s="32" t="s">
        <v>211</v>
      </c>
      <c r="CU144" s="32" t="s">
        <v>212</v>
      </c>
      <c r="CV144" s="32" t="s">
        <v>213</v>
      </c>
      <c r="CW144" s="32" t="s">
        <v>214</v>
      </c>
      <c r="CX144" s="32" t="s">
        <v>215</v>
      </c>
      <c r="CY144" s="32" t="s">
        <v>216</v>
      </c>
      <c r="CZ144" s="32" t="s">
        <v>217</v>
      </c>
      <c r="DA144" s="32" t="s">
        <v>218</v>
      </c>
      <c r="DB144" s="32" t="s">
        <v>219</v>
      </c>
      <c r="DC144" s="32" t="s">
        <v>220</v>
      </c>
      <c r="DD144" s="32" t="s">
        <v>178</v>
      </c>
      <c r="DE144" s="32" t="s">
        <v>179</v>
      </c>
      <c r="DF144" s="32" t="s">
        <v>180</v>
      </c>
      <c r="DG144" s="32" t="s">
        <v>181</v>
      </c>
      <c r="DH144" s="32" t="s">
        <v>182</v>
      </c>
      <c r="DI144" s="32" t="s">
        <v>183</v>
      </c>
      <c r="DJ144" s="32" t="s">
        <v>184</v>
      </c>
      <c r="DK144" s="32" t="s">
        <v>185</v>
      </c>
      <c r="DL144" s="32" t="s">
        <v>186</v>
      </c>
      <c r="DM144" s="32" t="s">
        <v>187</v>
      </c>
      <c r="DN144" s="32" t="s">
        <v>188</v>
      </c>
      <c r="DO144" s="32" t="s">
        <v>237</v>
      </c>
      <c r="DP144" s="32" t="s">
        <v>246</v>
      </c>
      <c r="DQ144" s="32" t="s">
        <v>247</v>
      </c>
      <c r="DR144" s="32" t="s">
        <v>248</v>
      </c>
      <c r="DS144" s="32" t="s">
        <v>249</v>
      </c>
      <c r="DT144" s="32" t="s">
        <v>189</v>
      </c>
      <c r="DU144" s="32" t="s">
        <v>190</v>
      </c>
      <c r="DV144" s="32" t="s">
        <v>191</v>
      </c>
      <c r="DW144" s="32" t="s">
        <v>192</v>
      </c>
      <c r="DX144" s="32" t="s">
        <v>193</v>
      </c>
      <c r="DY144" s="32" t="s">
        <v>194</v>
      </c>
      <c r="DZ144" s="32" t="s">
        <v>111</v>
      </c>
      <c r="EA144" s="32" t="s">
        <v>112</v>
      </c>
      <c r="EB144" s="32" t="s">
        <v>113</v>
      </c>
      <c r="EC144" s="32" t="s">
        <v>114</v>
      </c>
      <c r="ED144" s="32" t="s">
        <v>195</v>
      </c>
      <c r="EE144" s="32" t="s">
        <v>196</v>
      </c>
      <c r="EF144" s="32" t="s">
        <v>197</v>
      </c>
      <c r="EG144" s="32" t="s">
        <v>198</v>
      </c>
      <c r="EH144" s="32" t="s">
        <v>378</v>
      </c>
      <c r="EI144" s="57" t="s">
        <v>119</v>
      </c>
    </row>
    <row r="145" spans="1:141" ht="15.75" customHeight="1">
      <c r="A145" s="502" t="s">
        <v>20</v>
      </c>
      <c r="B145" s="51" t="s">
        <v>84</v>
      </c>
      <c r="C145" s="23">
        <v>0.83627605529391247</v>
      </c>
      <c r="D145" s="23">
        <f t="shared" ref="D145:H148" si="839">+AVERAGE(D97,D81,D65,D49,D33,D2,D113)</f>
        <v>0.75240646258503419</v>
      </c>
      <c r="E145" s="23">
        <f t="shared" si="839"/>
        <v>0.60132653061224495</v>
      </c>
      <c r="F145" s="23">
        <f t="shared" si="839"/>
        <v>0.55676020408163251</v>
      </c>
      <c r="G145" s="23">
        <f t="shared" si="839"/>
        <v>0.6747448979591838</v>
      </c>
      <c r="H145" s="23">
        <f t="shared" si="839"/>
        <v>0.63938775510204082</v>
      </c>
      <c r="I145" s="23">
        <f t="shared" ref="I145:J148" si="840">+AVERAGE(I97,I81,I65,I49,I33,I2,I113,I129)</f>
        <v>0.72247023809523803</v>
      </c>
      <c r="J145" s="23">
        <f t="shared" si="840"/>
        <v>0.71458333333333335</v>
      </c>
      <c r="K145" s="23">
        <f t="shared" ref="K145:L148" si="841">+AVERAGE(K97,K81,K65,K49,K33,K2,K113)</f>
        <v>0.65872448979591847</v>
      </c>
      <c r="L145" s="23">
        <f t="shared" si="841"/>
        <v>0.68651360544285722</v>
      </c>
      <c r="M145" s="23">
        <f t="shared" ref="M145:Y145" si="842">+AVERAGE(M97,M81,M65,M49,M33,M2,M113)</f>
        <v>0.50602891156462582</v>
      </c>
      <c r="N145" s="23">
        <f t="shared" si="842"/>
        <v>0.5754676870761225</v>
      </c>
      <c r="O145" s="23">
        <f t="shared" si="842"/>
        <v>0.73622448979591848</v>
      </c>
      <c r="P145" s="23">
        <f t="shared" si="842"/>
        <v>0.67551870748299325</v>
      </c>
      <c r="Q145" s="23">
        <f t="shared" si="842"/>
        <v>0.7773554421768708</v>
      </c>
      <c r="R145" s="23">
        <f t="shared" si="842"/>
        <v>0.68976190476190469</v>
      </c>
      <c r="S145" s="23">
        <f t="shared" si="842"/>
        <v>0.72293367346938786</v>
      </c>
      <c r="T145" s="23">
        <f t="shared" si="842"/>
        <v>0.66991496598639444</v>
      </c>
      <c r="U145" s="23">
        <f t="shared" si="842"/>
        <v>0.72668650793650791</v>
      </c>
      <c r="V145" s="23">
        <f t="shared" si="842"/>
        <v>0.7048214285714286</v>
      </c>
      <c r="W145" s="23">
        <f t="shared" si="842"/>
        <v>0.64831632653061211</v>
      </c>
      <c r="X145" s="23">
        <f t="shared" si="842"/>
        <v>0.64649659863945586</v>
      </c>
      <c r="Y145" s="23">
        <f t="shared" si="842"/>
        <v>0.65664965986394563</v>
      </c>
      <c r="Z145" s="23">
        <f t="shared" ref="Z145:AA148" si="843">+AVERAGE(Z97,Z81,Z65,Z49,Z33,Z2,Z113,Z129)</f>
        <v>0.63709077380952339</v>
      </c>
      <c r="AA145" s="23">
        <f t="shared" si="843"/>
        <v>0.62847470238095238</v>
      </c>
      <c r="AB145" s="23">
        <f t="shared" ref="AB145:AE148" si="844">+AVERAGE(AB97,AB81,AB65,AB49,AB33,AB2,AB113,AB129)</f>
        <v>0.66734375000000001</v>
      </c>
      <c r="AC145" s="23">
        <f t="shared" si="844"/>
        <v>0.67813244047619037</v>
      </c>
      <c r="AD145" s="23">
        <f t="shared" si="844"/>
        <v>0.61508184523809528</v>
      </c>
      <c r="AE145" s="23">
        <f t="shared" si="844"/>
        <v>0.66747767857142859</v>
      </c>
      <c r="AF145" s="23">
        <f t="shared" ref="AF145:AH146" si="845">+AVERAGE(AF97,AF81,AF65,AF49,AF33,AF2,AF113,AF129)</f>
        <v>0.60485119047619051</v>
      </c>
      <c r="AG145" s="23">
        <f t="shared" si="845"/>
        <v>0.71962053571428575</v>
      </c>
      <c r="AH145" s="23">
        <f t="shared" si="845"/>
        <v>0.88200892857142854</v>
      </c>
      <c r="AI145" s="23">
        <f t="shared" ref="AI145:AL148" si="846">+AVERAGE(AI97,AI81,AI65,AI49,AI33,AI2,AI113,AI129)</f>
        <v>0.75570684523809528</v>
      </c>
      <c r="AJ145" s="23">
        <f t="shared" si="846"/>
        <v>0.75272321428571443</v>
      </c>
      <c r="AK145" s="23">
        <f t="shared" si="846"/>
        <v>0.86495535714285721</v>
      </c>
      <c r="AL145" s="23">
        <f t="shared" si="846"/>
        <v>0.67795386904761923</v>
      </c>
      <c r="AM145" s="23">
        <f t="shared" ref="AM145:AP148" si="847">+AVERAGE(AM97,AM81,AM65,AM49,AM33,AM2,AM113,AM129)</f>
        <v>0.73865327380952361</v>
      </c>
      <c r="AN145" s="23">
        <f t="shared" si="847"/>
        <v>0.72142113095238103</v>
      </c>
      <c r="AO145" s="23">
        <f t="shared" si="847"/>
        <v>0.80456101190476204</v>
      </c>
      <c r="AP145" s="23">
        <f t="shared" si="847"/>
        <v>0.74752232142857156</v>
      </c>
      <c r="AQ145" s="23">
        <f t="shared" ref="AQ145:AS148" si="848">+AVERAGE(AQ97,AQ81,AQ65,AQ49,AQ33,AQ2,AQ113,AQ129)</f>
        <v>0.72352678571428575</v>
      </c>
      <c r="AR145" s="23">
        <f t="shared" si="848"/>
        <v>0.8592559523809522</v>
      </c>
      <c r="AS145" s="23">
        <f t="shared" si="848"/>
        <v>0.77027529761904767</v>
      </c>
      <c r="AT145" s="23">
        <f>+AVERAGE(AT97,AT81,AT65,AT49,AT2,AT113,AT129)</f>
        <v>0.80612244897959184</v>
      </c>
      <c r="AU145" s="23">
        <f t="shared" ref="AU145:AV148" si="849">+AVERAGE(AU97,AU81,AU65,AU49,AU2,AU113,AU129)</f>
        <v>0.87096088435374153</v>
      </c>
      <c r="AV145" s="23">
        <f t="shared" si="849"/>
        <v>0.85181122448979607</v>
      </c>
      <c r="AW145" s="23">
        <f t="shared" ref="AW145:BB148" si="850">+AVERAGE(AW97,AW81,AW65,AW49,AW2,AW113,AW129)</f>
        <v>0.81659863945578226</v>
      </c>
      <c r="AX145" s="23">
        <f t="shared" si="850"/>
        <v>0.9520408163265307</v>
      </c>
      <c r="AY145" s="23">
        <f t="shared" si="850"/>
        <v>0.91818027210884345</v>
      </c>
      <c r="AZ145" s="23">
        <f t="shared" si="850"/>
        <v>0.90640306122448977</v>
      </c>
      <c r="BA145" s="23">
        <f t="shared" si="850"/>
        <v>0.8443197278911565</v>
      </c>
      <c r="BB145" s="23">
        <f t="shared" si="850"/>
        <v>0.78805272108843549</v>
      </c>
      <c r="BC145" s="23">
        <f t="shared" ref="BC145:BD148" si="851">+AVERAGE(BC97,BC81,BC65,BC49,BC2,BC113,BC129)</f>
        <v>0.71449829931972797</v>
      </c>
      <c r="BD145" s="23">
        <f t="shared" si="851"/>
        <v>0.90312925170068004</v>
      </c>
      <c r="BE145" s="23">
        <f t="shared" ref="BE145:BT145" si="852">+AVERAGE(BE97,BE81,BE65,BE49,BE2,BE113,BE129)</f>
        <v>0.89889455782312933</v>
      </c>
      <c r="BF145" s="23">
        <f t="shared" si="852"/>
        <v>0.9001530612244899</v>
      </c>
      <c r="BG145" s="23">
        <f t="shared" si="852"/>
        <v>0.93267006802721097</v>
      </c>
      <c r="BH145" s="23">
        <f t="shared" si="852"/>
        <v>0.80780612244897987</v>
      </c>
      <c r="BI145" s="23">
        <f t="shared" si="852"/>
        <v>0.65325680272108844</v>
      </c>
      <c r="BJ145" s="23">
        <f t="shared" si="852"/>
        <v>0.63307823129251695</v>
      </c>
      <c r="BK145" s="23">
        <f t="shared" si="852"/>
        <v>0.69005102040816346</v>
      </c>
      <c r="BL145" s="23">
        <f t="shared" si="852"/>
        <v>0.65280612244897962</v>
      </c>
      <c r="BM145" s="23">
        <f t="shared" si="852"/>
        <v>0.64414965986394557</v>
      </c>
      <c r="BN145" s="23">
        <f t="shared" si="852"/>
        <v>0.78375850340136055</v>
      </c>
      <c r="BO145" s="23">
        <f t="shared" si="852"/>
        <v>0.79987244897959175</v>
      </c>
      <c r="BP145" s="23">
        <f t="shared" si="852"/>
        <v>0.8230867346938775</v>
      </c>
      <c r="BQ145" s="23">
        <f t="shared" si="852"/>
        <v>0.75366496598639454</v>
      </c>
      <c r="BR145" s="23">
        <f t="shared" si="852"/>
        <v>0.82596088435374138</v>
      </c>
      <c r="BS145" s="23">
        <f t="shared" si="852"/>
        <v>0.87129251700680277</v>
      </c>
      <c r="BT145" s="23">
        <f t="shared" si="852"/>
        <v>0.86585034013605455</v>
      </c>
      <c r="BU145" s="23">
        <f t="shared" ref="BU145:CA148" si="853">+AVERAGE(BU97,BU81,BU65,BU49,BU2,BU113,BU129)</f>
        <v>0.92482993197278929</v>
      </c>
      <c r="BV145" s="23">
        <f t="shared" si="853"/>
        <v>0.94868197278911559</v>
      </c>
      <c r="BW145" s="23">
        <f t="shared" si="853"/>
        <v>0.96534863945578242</v>
      </c>
      <c r="BX145" s="23">
        <f t="shared" si="853"/>
        <v>0.88886054421768701</v>
      </c>
      <c r="BY145" s="23">
        <f t="shared" si="853"/>
        <v>0.89754251700680288</v>
      </c>
      <c r="BZ145" s="23">
        <f t="shared" si="853"/>
        <v>0.89413265306122469</v>
      </c>
      <c r="CA145" s="23">
        <f t="shared" si="853"/>
        <v>0.84960317460317447</v>
      </c>
      <c r="CB145" s="23">
        <f t="shared" ref="CB145:CC145" si="854">+AVERAGE(CB97,CB81,CB65,CB49,CB2,CB113,CB129)</f>
        <v>0.80702380952380948</v>
      </c>
      <c r="CC145" s="23">
        <f t="shared" si="854"/>
        <v>0.85086734693877553</v>
      </c>
      <c r="CD145" s="23">
        <f t="shared" ref="CD145:CE145" si="855">+AVERAGE(CD97,CD81,CD65,CD49,CD2,CD113,CD129)</f>
        <v>0.8873299319727892</v>
      </c>
      <c r="CE145" s="23">
        <f t="shared" si="855"/>
        <v>0.78882653061224484</v>
      </c>
      <c r="CF145" s="23">
        <f t="shared" ref="CF145:CG145" si="856">+AVERAGE(CF97,CF81,CF65,CF49,CF2,CF113,CF129)</f>
        <v>0.85175170068027217</v>
      </c>
      <c r="CG145" s="23">
        <f t="shared" si="856"/>
        <v>0.90301870748299329</v>
      </c>
      <c r="CH145" s="23">
        <f t="shared" ref="CH145:CI145" si="857">+AVERAGE(CH97,CH81,CH65,CH49,CH2,CH113,CH129)</f>
        <v>0.87017857142857147</v>
      </c>
      <c r="CI145" s="23">
        <f t="shared" si="857"/>
        <v>0.92857142857142827</v>
      </c>
      <c r="CJ145" s="23">
        <f t="shared" ref="CJ145:CK145" si="858">+AVERAGE(CJ97,CJ81,CJ65,CJ49,CJ2,CJ113,CJ129)</f>
        <v>0.9330357142857143</v>
      </c>
      <c r="CK145" s="23">
        <f t="shared" si="858"/>
        <v>0.93792517006802723</v>
      </c>
      <c r="CL145" s="23">
        <f t="shared" ref="CL145:CM145" si="859">+AVERAGE(CL97,CL81,CL65,CL49,CL2,CL113,CL129)</f>
        <v>0.89370748299319736</v>
      </c>
      <c r="CM145" s="23">
        <f t="shared" si="859"/>
        <v>0.92159863945578224</v>
      </c>
      <c r="CN145" s="23">
        <f t="shared" ref="CN145:CO145" si="860">+AVERAGE(CN97,CN81,CN65,CN49,CN2,CN113,CN129)</f>
        <v>0.9268282312925169</v>
      </c>
      <c r="CO145" s="23">
        <f t="shared" si="860"/>
        <v>0.89243197278911579</v>
      </c>
      <c r="CP145" s="23">
        <f t="shared" ref="CP145:CQ145" si="861">+AVERAGE(CP97,CP81,CP65,CP49,CP2,CP113,CP129)</f>
        <v>0.88659013605442183</v>
      </c>
      <c r="CQ145" s="23">
        <f t="shared" si="861"/>
        <v>0.89524659863945566</v>
      </c>
      <c r="CR145" s="23">
        <f t="shared" ref="CR145:CS145" si="862">+AVERAGE(CR97,CR81,CR65,CR49,CR2,CR113,CR129)</f>
        <v>0.91635204081632671</v>
      </c>
      <c r="CS145" s="23">
        <f t="shared" si="862"/>
        <v>0.87958333333333338</v>
      </c>
      <c r="CT145" s="23">
        <f t="shared" ref="CT145:CU145" si="863">+AVERAGE(CT97,CT81,CT65,CT49,CT2,CT113,CT129)</f>
        <v>0.84887755102040807</v>
      </c>
      <c r="CU145" s="23">
        <f t="shared" si="863"/>
        <v>0.78571428571428548</v>
      </c>
      <c r="CV145" s="23">
        <f t="shared" ref="CV145:DA145" si="864">+AVERAGE(CV97,CV81,CV65,CV49,CV2,CV113,CV129)</f>
        <v>0.7015306122448981</v>
      </c>
      <c r="CW145" s="23">
        <f t="shared" si="864"/>
        <v>0.8130442176870748</v>
      </c>
      <c r="CX145" s="23">
        <f t="shared" si="864"/>
        <v>0.91118197278911583</v>
      </c>
      <c r="CY145" s="23">
        <f t="shared" si="864"/>
        <v>0.82823129251700678</v>
      </c>
      <c r="CZ145" s="23">
        <f t="shared" si="864"/>
        <v>0.6428571428571429</v>
      </c>
      <c r="DA145" s="23">
        <f t="shared" si="864"/>
        <v>0.6428571428571429</v>
      </c>
      <c r="DB145" s="23">
        <f t="shared" ref="DB145:DC145" si="865">+AVERAGE(DB97,DB81,DB65,DB49,DB2,DB113,DB129)</f>
        <v>0.75397108843537419</v>
      </c>
      <c r="DC145" s="23">
        <f t="shared" si="865"/>
        <v>0.77874149659863945</v>
      </c>
      <c r="DD145" s="23">
        <f t="shared" ref="DD145:DE145" si="866">+AVERAGE(DD97,DD81,DD65,DD49,DD2,DD113,DD129)</f>
        <v>0.65575396825396803</v>
      </c>
      <c r="DE145" s="23">
        <f t="shared" si="866"/>
        <v>0.70153911564625848</v>
      </c>
      <c r="DF145" s="23">
        <f t="shared" ref="DF145:DG145" si="867">+AVERAGE(DF97,DF81,DF65,DF49,DF2,DF113,DF129)</f>
        <v>0.78528911564625836</v>
      </c>
      <c r="DG145" s="23">
        <f t="shared" si="867"/>
        <v>0.76190476190476186</v>
      </c>
      <c r="DH145" s="23">
        <f t="shared" ref="DH145:DI145" si="868">+AVERAGE(DH97,DH81,DH65,DH49,DH2,DH113,DH129)</f>
        <v>0.72854591836734695</v>
      </c>
      <c r="DI145" s="23">
        <f t="shared" si="868"/>
        <v>0.84999149659863948</v>
      </c>
      <c r="DJ145" s="23">
        <f t="shared" ref="DJ145:DK145" si="869">+AVERAGE(DJ97,DJ81,DJ65,DJ49,DJ2,DJ113,DJ129)</f>
        <v>0.82168367346938798</v>
      </c>
      <c r="DK145" s="23">
        <f t="shared" si="869"/>
        <v>0.80289115646258491</v>
      </c>
      <c r="DL145" s="23">
        <f t="shared" ref="DL145" si="870">+AVERAGE(DL97,DL81,DL65,DL49,DL2,DL113,DL129)</f>
        <v>0.85642857142857143</v>
      </c>
      <c r="DM145" s="23">
        <f>+AVERAGE(DM97,DM81,DM65,DM49,DM2,DM113,DM129)</f>
        <v>0.82585034013605507</v>
      </c>
      <c r="DN145" s="23">
        <f>+AVERAGE(DN97,DN81,DN65,DN49,DN2,DN113,DN129)</f>
        <v>0.75590986394557824</v>
      </c>
      <c r="DO145" s="160">
        <v>0.73</v>
      </c>
      <c r="DP145" s="160">
        <v>0.76</v>
      </c>
      <c r="DQ145" s="23">
        <f t="shared" ref="DQ145:DV145" si="871">+AVERAGE(DQ97,DQ81,DQ65,DQ49,DQ2,DQ113,DQ129)</f>
        <v>0.72319727891156449</v>
      </c>
      <c r="DR145" s="23">
        <f t="shared" si="871"/>
        <v>0.85516156462585047</v>
      </c>
      <c r="DS145" s="23">
        <f t="shared" si="871"/>
        <v>0.95022817460317466</v>
      </c>
      <c r="DT145" s="23">
        <f t="shared" si="871"/>
        <v>0.90363095238095248</v>
      </c>
      <c r="DU145" s="23">
        <f t="shared" si="871"/>
        <v>0.91441326530612244</v>
      </c>
      <c r="DV145" s="23">
        <f t="shared" si="871"/>
        <v>0.84789965986394566</v>
      </c>
      <c r="DW145" s="23">
        <f t="shared" ref="DW145:DX145" si="872">+AVERAGE(DW97,DW81,DW65,DW49,DW2,DW113,DW129)</f>
        <v>0.81107142857142844</v>
      </c>
      <c r="DX145" s="23">
        <f t="shared" si="872"/>
        <v>0.86059523809523808</v>
      </c>
      <c r="DY145" s="23">
        <f t="shared" ref="DY145:DZ145" si="873">+AVERAGE(DY97,DY81,DY65,DY49,DY2,DY113,DY129)</f>
        <v>0.88545918367346987</v>
      </c>
      <c r="DZ145" s="23">
        <f t="shared" si="873"/>
        <v>0.81986394557823139</v>
      </c>
      <c r="EA145" s="23">
        <f t="shared" ref="EA145:EC145" si="874">+AVERAGE(EA97,EA81,EA65,EA49,EA2,EA113,EA129)</f>
        <v>0.78438775510204095</v>
      </c>
      <c r="EB145" s="23">
        <f t="shared" si="874"/>
        <v>0.73818027210884363</v>
      </c>
      <c r="EC145" s="23">
        <f t="shared" si="874"/>
        <v>0.88480158730158731</v>
      </c>
      <c r="ED145" s="23">
        <f t="shared" ref="ED145:EE145" si="875">+AVERAGE(ED97,ED81,ED65,ED49,ED2,ED113,ED129)</f>
        <v>0.86735119047619058</v>
      </c>
      <c r="EE145" s="23">
        <f t="shared" si="875"/>
        <v>0.91243531746031781</v>
      </c>
      <c r="EF145" s="23">
        <f t="shared" ref="EF145:EG145" si="876">+AVERAGE(EF97,EF81,EF65,EF49,EF2,EF113,EF129)</f>
        <v>0.81785714285714295</v>
      </c>
      <c r="EG145" s="23">
        <f t="shared" si="876"/>
        <v>0.89999999999999991</v>
      </c>
      <c r="EH145" s="4">
        <f>AVERAGE(DD145:EG145)</f>
        <v>0.81707739795918366</v>
      </c>
      <c r="EI145" s="23">
        <v>0.85</v>
      </c>
    </row>
    <row r="146" spans="1:141" ht="15.75" customHeight="1">
      <c r="A146" s="503"/>
      <c r="B146" s="51" t="s">
        <v>141</v>
      </c>
      <c r="C146" s="23">
        <v>0.43448133921037224</v>
      </c>
      <c r="D146" s="23">
        <f t="shared" si="839"/>
        <v>0.25736727495616141</v>
      </c>
      <c r="E146" s="23">
        <f t="shared" si="839"/>
        <v>0.30988802373563296</v>
      </c>
      <c r="F146" s="23">
        <f t="shared" si="839"/>
        <v>0.29158796132205295</v>
      </c>
      <c r="G146" s="23">
        <f t="shared" si="839"/>
        <v>0.22834812083160463</v>
      </c>
      <c r="H146" s="23">
        <f t="shared" si="839"/>
        <v>0.24523852651632655</v>
      </c>
      <c r="I146" s="23">
        <f t="shared" si="840"/>
        <v>0.37035683230885663</v>
      </c>
      <c r="J146" s="23">
        <f t="shared" si="840"/>
        <v>0.35091001877339362</v>
      </c>
      <c r="K146" s="23">
        <f t="shared" si="841"/>
        <v>0.26189153490254519</v>
      </c>
      <c r="L146" s="23">
        <f t="shared" si="841"/>
        <v>0.34596710272471576</v>
      </c>
      <c r="M146" s="23">
        <f t="shared" ref="M146:Y146" si="877">+AVERAGE(M98,M82,M66,M50,M34,M3,M114)</f>
        <v>0.2106181646763321</v>
      </c>
      <c r="N146" s="23">
        <f t="shared" si="877"/>
        <v>0.28207486707097507</v>
      </c>
      <c r="O146" s="23">
        <f t="shared" si="877"/>
        <v>0.37308533678242756</v>
      </c>
      <c r="P146" s="23">
        <f t="shared" si="877"/>
        <v>0.3480703153694174</v>
      </c>
      <c r="Q146" s="23">
        <f t="shared" si="877"/>
        <v>0.30970426496580455</v>
      </c>
      <c r="R146" s="23">
        <f t="shared" si="877"/>
        <v>0.42165042341048276</v>
      </c>
      <c r="S146" s="23">
        <f t="shared" si="877"/>
        <v>0.36021052408923421</v>
      </c>
      <c r="T146" s="23">
        <f t="shared" si="877"/>
        <v>0.34177741419947244</v>
      </c>
      <c r="U146" s="23">
        <f t="shared" si="877"/>
        <v>0.26372839272896864</v>
      </c>
      <c r="V146" s="23">
        <f t="shared" si="877"/>
        <v>0.43346985964884116</v>
      </c>
      <c r="W146" s="23">
        <f t="shared" si="877"/>
        <v>0.27396297400955955</v>
      </c>
      <c r="X146" s="23">
        <f t="shared" si="877"/>
        <v>0.31916356310983129</v>
      </c>
      <c r="Y146" s="23">
        <f t="shared" si="877"/>
        <v>0.35381029795288332</v>
      </c>
      <c r="Z146" s="23">
        <f t="shared" si="843"/>
        <v>0.3316562909881951</v>
      </c>
      <c r="AA146" s="23">
        <f t="shared" si="843"/>
        <v>0.3696249549685966</v>
      </c>
      <c r="AB146" s="23">
        <f t="shared" si="844"/>
        <v>0.40798494817242625</v>
      </c>
      <c r="AC146" s="23">
        <f t="shared" si="844"/>
        <v>0.39842805851490748</v>
      </c>
      <c r="AD146" s="23">
        <f t="shared" si="844"/>
        <v>0.29650737094025265</v>
      </c>
      <c r="AE146" s="23">
        <f t="shared" si="844"/>
        <v>0.39896414185186735</v>
      </c>
      <c r="AF146" s="23">
        <f t="shared" si="845"/>
        <v>0.37141161729376759</v>
      </c>
      <c r="AG146" s="23">
        <f t="shared" si="845"/>
        <v>0.31777457117590974</v>
      </c>
      <c r="AH146" s="23">
        <f t="shared" si="845"/>
        <v>0.36843094546770805</v>
      </c>
      <c r="AI146" s="23">
        <f t="shared" si="846"/>
        <v>0.28101885688996309</v>
      </c>
      <c r="AJ146" s="23">
        <f t="shared" si="846"/>
        <v>0.27896449656774874</v>
      </c>
      <c r="AK146" s="23">
        <f t="shared" si="846"/>
        <v>0.41390993191766762</v>
      </c>
      <c r="AL146" s="23">
        <f t="shared" si="846"/>
        <v>0.45550293964225591</v>
      </c>
      <c r="AM146" s="23">
        <f t="shared" si="847"/>
        <v>0.24306116043614412</v>
      </c>
      <c r="AN146" s="23">
        <f t="shared" si="847"/>
        <v>0.45184681051455972</v>
      </c>
      <c r="AO146" s="23">
        <f t="shared" si="847"/>
        <v>0.31846965502943786</v>
      </c>
      <c r="AP146" s="23">
        <f t="shared" si="847"/>
        <v>0.30596089918985653</v>
      </c>
      <c r="AQ146" s="23">
        <f t="shared" si="848"/>
        <v>0.40851717611298088</v>
      </c>
      <c r="AR146" s="23">
        <f t="shared" si="848"/>
        <v>0.44948018558271186</v>
      </c>
      <c r="AS146" s="23">
        <f t="shared" si="848"/>
        <v>0.35006333369324499</v>
      </c>
      <c r="AT146" s="23">
        <f>+AVERAGE(AT98,AT82,AT66,AT50,AT3,AT114,AT130)</f>
        <v>0.41681420936170344</v>
      </c>
      <c r="AU146" s="23">
        <f t="shared" si="849"/>
        <v>0.37050758181829185</v>
      </c>
      <c r="AV146" s="23">
        <f t="shared" si="849"/>
        <v>0.30462942955425465</v>
      </c>
      <c r="AW146" s="23">
        <f t="shared" si="850"/>
        <v>0.51092222399845855</v>
      </c>
      <c r="AX146" s="23">
        <f t="shared" si="850"/>
        <v>0.4915283628024642</v>
      </c>
      <c r="AY146" s="23">
        <f t="shared" si="850"/>
        <v>0.41673170513384211</v>
      </c>
      <c r="AZ146" s="23">
        <f t="shared" si="850"/>
        <v>0.3182205979136053</v>
      </c>
      <c r="BA146" s="23">
        <f t="shared" si="850"/>
        <v>0.52820776178522766</v>
      </c>
      <c r="BB146" s="23">
        <f t="shared" si="850"/>
        <v>0.34787494661266927</v>
      </c>
      <c r="BC146" s="23">
        <f>+AVERAGE(BC98,BC82,BC66,BC50,BC3,BC114,BC130)</f>
        <v>0.46177891615997496</v>
      </c>
      <c r="BD146" s="23">
        <f t="shared" si="851"/>
        <v>0.3376549790840061</v>
      </c>
      <c r="BE146" s="23">
        <f t="shared" ref="BE146:BT146" si="878">+AVERAGE(BE98,BE82,BE66,BE50,BE3,BE114,BE130)</f>
        <v>0.36554982985027701</v>
      </c>
      <c r="BF146" s="23">
        <f t="shared" si="878"/>
        <v>0.40846807042053912</v>
      </c>
      <c r="BG146" s="23">
        <f t="shared" si="878"/>
        <v>0.46647410811434159</v>
      </c>
      <c r="BH146" s="23">
        <f t="shared" si="878"/>
        <v>0.49885057065489641</v>
      </c>
      <c r="BI146" s="23">
        <f t="shared" si="878"/>
        <v>0.39068150350148773</v>
      </c>
      <c r="BJ146" s="23">
        <f t="shared" si="878"/>
        <v>0.43034575376657952</v>
      </c>
      <c r="BK146" s="23">
        <f t="shared" si="878"/>
        <v>0.38042891852187932</v>
      </c>
      <c r="BL146" s="23">
        <f t="shared" si="878"/>
        <v>0.42501983813480726</v>
      </c>
      <c r="BM146" s="23">
        <f t="shared" si="878"/>
        <v>0.49321019417707312</v>
      </c>
      <c r="BN146" s="23">
        <f t="shared" si="878"/>
        <v>0.3312883869319565</v>
      </c>
      <c r="BO146" s="23">
        <f t="shared" si="878"/>
        <v>0.45983558966946142</v>
      </c>
      <c r="BP146" s="23">
        <f t="shared" si="878"/>
        <v>0.49834389202054435</v>
      </c>
      <c r="BQ146" s="23">
        <f t="shared" si="878"/>
        <v>0.41736053430697784</v>
      </c>
      <c r="BR146" s="23">
        <f t="shared" si="878"/>
        <v>0.43328316964662</v>
      </c>
      <c r="BS146" s="23">
        <f t="shared" si="878"/>
        <v>0.4660384029739274</v>
      </c>
      <c r="BT146" s="23">
        <f t="shared" si="878"/>
        <v>0.44527073621648611</v>
      </c>
      <c r="BU146" s="23">
        <f t="shared" si="853"/>
        <v>0.32622272764538873</v>
      </c>
      <c r="BV146" s="23">
        <f t="shared" si="853"/>
        <v>0.4651274869194329</v>
      </c>
      <c r="BW146" s="23">
        <f t="shared" si="853"/>
        <v>0.44274032986631962</v>
      </c>
      <c r="BX146" s="23">
        <f t="shared" si="853"/>
        <v>0.38232047724527618</v>
      </c>
      <c r="BY146" s="23">
        <f t="shared" si="853"/>
        <v>0.46421422190580552</v>
      </c>
      <c r="BZ146" s="23">
        <f t="shared" si="853"/>
        <v>0.42231922142556194</v>
      </c>
      <c r="CA146" s="23">
        <f t="shared" si="853"/>
        <v>0.38941245392235319</v>
      </c>
      <c r="CB146" s="23">
        <f t="shared" ref="CB146:CC146" si="879">+AVERAGE(CB98,CB82,CB66,CB50,CB3,CB114,CB130)</f>
        <v>0.48169915266759744</v>
      </c>
      <c r="CC146" s="23">
        <f t="shared" si="879"/>
        <v>0.54611090594123335</v>
      </c>
      <c r="CD146" s="23">
        <f t="shared" ref="CD146:CE146" si="880">+AVERAGE(CD98,CD82,CD66,CD50,CD3,CD114,CD130)</f>
        <v>0.37854011261254422</v>
      </c>
      <c r="CE146" s="23">
        <f t="shared" si="880"/>
        <v>0.48686457179611736</v>
      </c>
      <c r="CF146" s="23">
        <f t="shared" ref="CF146:CG146" si="881">+AVERAGE(CF98,CF82,CF66,CF50,CF3,CF114,CF130)</f>
        <v>0.53209549000409662</v>
      </c>
      <c r="CG146" s="23">
        <f t="shared" si="881"/>
        <v>0.34028266889597519</v>
      </c>
      <c r="CH146" s="23">
        <f t="shared" ref="CH146:CI146" si="882">+AVERAGE(CH98,CH82,CH66,CH50,CH3,CH114,CH130)</f>
        <v>0.49077301535447493</v>
      </c>
      <c r="CI146" s="23">
        <f t="shared" si="882"/>
        <v>0.44129043822368053</v>
      </c>
      <c r="CJ146" s="23">
        <f t="shared" ref="CJ146:CK146" si="883">+AVERAGE(CJ98,CJ82,CJ66,CJ50,CJ3,CJ114,CJ130)</f>
        <v>0.48313248022632277</v>
      </c>
      <c r="CK146" s="23">
        <f t="shared" si="883"/>
        <v>0.44764358624952205</v>
      </c>
      <c r="CL146" s="23">
        <f t="shared" ref="CL146:CM146" si="884">+AVERAGE(CL98,CL82,CL66,CL50,CL3,CL114,CL130)</f>
        <v>0.47348810930248453</v>
      </c>
      <c r="CM146" s="23">
        <f t="shared" si="884"/>
        <v>0.45876964998357567</v>
      </c>
      <c r="CN146" s="23">
        <f t="shared" ref="CN146:CO146" si="885">+AVERAGE(CN98,CN82,CN66,CN50,CN3,CN114,CN130)</f>
        <v>0.39081919214973382</v>
      </c>
      <c r="CO146" s="23">
        <f t="shared" si="885"/>
        <v>0.4267360834414774</v>
      </c>
      <c r="CP146" s="23">
        <f t="shared" ref="CP146:CQ146" si="886">+AVERAGE(CP98,CP82,CP66,CP50,CP3,CP114,CP130)</f>
        <v>0.48426285980585021</v>
      </c>
      <c r="CQ146" s="23">
        <f t="shared" si="886"/>
        <v>0.37903989873727839</v>
      </c>
      <c r="CR146" s="23">
        <f t="shared" ref="CR146:CS146" si="887">+AVERAGE(CR98,CR82,CR66,CR50,CR3,CR114,CR130)</f>
        <v>0.38288765005885367</v>
      </c>
      <c r="CS146" s="23">
        <f t="shared" si="887"/>
        <v>0.42234288628154232</v>
      </c>
      <c r="CT146" s="23">
        <f t="shared" ref="CT146:CU146" si="888">+AVERAGE(CT98,CT82,CT66,CT50,CT3,CT114,CT130)</f>
        <v>0.48330362144411892</v>
      </c>
      <c r="CU146" s="23">
        <f t="shared" si="888"/>
        <v>0.4167916153941163</v>
      </c>
      <c r="CV146" s="23">
        <f t="shared" ref="CV146:CW146" si="889">+AVERAGE(CV98,CV82,CV66,CV50,CV3,CV114,CV130)</f>
        <v>0.3742858524818044</v>
      </c>
      <c r="CW146" s="23">
        <f t="shared" si="889"/>
        <v>0.46798441252128986</v>
      </c>
      <c r="CX146" s="23">
        <f t="shared" ref="CX146:CY146" si="890">+AVERAGE(CX98,CX82,CX66,CX50,CX3,CX114,CX130)</f>
        <v>0.41427925913068686</v>
      </c>
      <c r="CY146" s="23">
        <f t="shared" si="890"/>
        <v>0.50641938241306117</v>
      </c>
      <c r="CZ146" s="23">
        <f t="shared" ref="CZ146:DA146" si="891">+AVERAGE(CZ98,CZ82,CZ66,CZ50,CZ3,CZ114,CZ130)</f>
        <v>0.44572040054088813</v>
      </c>
      <c r="DA146" s="23">
        <f t="shared" si="891"/>
        <v>0.44572040054088813</v>
      </c>
      <c r="DB146" s="23">
        <f t="shared" ref="DB146:DC146" si="892">+AVERAGE(DB98,DB82,DB66,DB50,DB3,DB114,DB130)</f>
        <v>0.4470700716742278</v>
      </c>
      <c r="DC146" s="23">
        <f t="shared" si="892"/>
        <v>0.40421447414391282</v>
      </c>
      <c r="DD146" s="23">
        <f t="shared" ref="DD146:DI146" si="893">+AVERAGE(DD98,DD82,DD66,DD50,DD3,DD114,DD130)</f>
        <v>0.27500639723232345</v>
      </c>
      <c r="DE146" s="23">
        <f t="shared" si="893"/>
        <v>0.41281087158556767</v>
      </c>
      <c r="DF146" s="23">
        <f t="shared" si="893"/>
        <v>0.35939788538865319</v>
      </c>
      <c r="DG146" s="23">
        <f t="shared" si="893"/>
        <v>0.42161757190650401</v>
      </c>
      <c r="DH146" s="23">
        <f t="shared" si="893"/>
        <v>0.46982692129757958</v>
      </c>
      <c r="DI146" s="23">
        <f t="shared" si="893"/>
        <v>0.45217383298878094</v>
      </c>
      <c r="DJ146" s="23">
        <f t="shared" ref="DJ146:DK146" si="894">+AVERAGE(DJ98,DJ82,DJ66,DJ50,DJ3,DJ114,DJ130)</f>
        <v>0.49225559745139069</v>
      </c>
      <c r="DK146" s="23">
        <f t="shared" si="894"/>
        <v>0.35121523394973636</v>
      </c>
      <c r="DL146" s="23">
        <f t="shared" ref="DL146:DM146" si="895">+AVERAGE(DL98,DL82,DL66,DL50,DL3,DL114,DL130)</f>
        <v>0.49177514925166221</v>
      </c>
      <c r="DM146" s="23">
        <f t="shared" si="895"/>
        <v>0.45721879196105014</v>
      </c>
      <c r="DN146" s="23">
        <f t="shared" ref="DN146" si="896">+AVERAGE(DN98,DN82,DN66,DN50,DN3,DN114,DN130)</f>
        <v>0.49053056530564937</v>
      </c>
      <c r="DO146" s="160">
        <v>0.46</v>
      </c>
      <c r="DP146" s="160">
        <v>0.43</v>
      </c>
      <c r="DQ146" s="23">
        <f t="shared" ref="DQ146:DR148" si="897">+AVERAGE(DQ98,DQ82,DQ66,DQ50,DQ3,DQ114,DQ130)</f>
        <v>0.36004900307206261</v>
      </c>
      <c r="DR146" s="23">
        <f t="shared" si="897"/>
        <v>0.36516673166116032</v>
      </c>
      <c r="DS146" s="23">
        <f t="shared" ref="DS146:DT146" si="898">+AVERAGE(DS98,DS82,DS66,DS50,DS3,DS114,DS130)</f>
        <v>4.590904319767926</v>
      </c>
      <c r="DT146" s="23">
        <f t="shared" si="898"/>
        <v>0.52937598663313201</v>
      </c>
      <c r="DU146" s="23">
        <f t="shared" ref="DU146:DV146" si="899">+AVERAGE(DU98,DU82,DU66,DU50,DU3,DU114,DU130)</f>
        <v>0.34023245621721426</v>
      </c>
      <c r="DV146" s="23">
        <f t="shared" si="899"/>
        <v>0.50052217029439094</v>
      </c>
      <c r="DW146" s="23">
        <f t="shared" ref="DW146:DX146" si="900">+AVERAGE(DW98,DW82,DW66,DW50,DW3,DW114,DW130)</f>
        <v>0.44528261699112087</v>
      </c>
      <c r="DX146" s="23">
        <f t="shared" si="900"/>
        <v>0.40148194272117216</v>
      </c>
      <c r="DY146" s="23">
        <f t="shared" ref="DY146:DZ146" si="901">+AVERAGE(DY98,DY82,DY66,DY50,DY3,DY114,DY130)</f>
        <v>0.54209243121031492</v>
      </c>
      <c r="DZ146" s="23">
        <f t="shared" si="901"/>
        <v>0.47053893894252036</v>
      </c>
      <c r="EA146" s="23">
        <f t="shared" ref="EA146:EC146" si="902">+AVERAGE(EA98,EA82,EA66,EA50,EA3,EA114,EA130)</f>
        <v>0.43468593237679914</v>
      </c>
      <c r="EB146" s="23">
        <f t="shared" si="902"/>
        <v>0.49244748052079906</v>
      </c>
      <c r="EC146" s="23">
        <f t="shared" si="902"/>
        <v>0.51208546487425399</v>
      </c>
      <c r="ED146" s="23">
        <f t="shared" ref="ED146:EE146" si="903">+AVERAGE(ED98,ED82,ED66,ED50,ED3,ED114,ED130)</f>
        <v>0.51873926066798071</v>
      </c>
      <c r="EE146" s="23">
        <f t="shared" si="903"/>
        <v>0.38931739494363377</v>
      </c>
      <c r="EF146" s="23">
        <f t="shared" ref="EF146:EG146" si="904">+AVERAGE(EF98,EF82,EF66,EF50,EF3,EF114,EF130)</f>
        <v>0.544437058628923</v>
      </c>
      <c r="EG146" s="23">
        <f t="shared" si="904"/>
        <v>0.53359018164815708</v>
      </c>
      <c r="EH146" s="4">
        <f>AVERAGE(DD146:EG146)</f>
        <v>0.5844926063163487</v>
      </c>
      <c r="EI146" s="23">
        <v>0.5</v>
      </c>
    </row>
    <row r="147" spans="1:141" ht="16.5" customHeight="1">
      <c r="A147" s="503"/>
      <c r="B147" s="51" t="s">
        <v>18</v>
      </c>
      <c r="C147" s="254">
        <v>40.67958679507305</v>
      </c>
      <c r="D147" s="255">
        <f t="shared" si="839"/>
        <v>27.525476190476187</v>
      </c>
      <c r="E147" s="255">
        <f t="shared" si="839"/>
        <v>36.114285714285721</v>
      </c>
      <c r="F147" s="255">
        <f t="shared" si="839"/>
        <v>21.364285714285717</v>
      </c>
      <c r="G147" s="255">
        <f t="shared" si="839"/>
        <v>29.670952380952382</v>
      </c>
      <c r="H147" s="255">
        <f t="shared" si="839"/>
        <v>26.778928571428569</v>
      </c>
      <c r="I147" s="255">
        <f t="shared" si="840"/>
        <v>16.589434523809523</v>
      </c>
      <c r="J147" s="255">
        <f t="shared" si="840"/>
        <v>41.59375</v>
      </c>
      <c r="K147" s="255">
        <f t="shared" si="841"/>
        <v>40.974285714285713</v>
      </c>
      <c r="L147" s="255">
        <f t="shared" si="841"/>
        <v>43.628571428571426</v>
      </c>
      <c r="M147" s="255">
        <f t="shared" ref="M147:Y147" si="905">+AVERAGE(M99,M83,M67,M51,M35,M4,M115)</f>
        <v>31.699285714285711</v>
      </c>
      <c r="N147" s="255">
        <f t="shared" si="905"/>
        <v>31.100761904761903</v>
      </c>
      <c r="O147" s="255">
        <f t="shared" si="905"/>
        <v>25.11904761904762</v>
      </c>
      <c r="P147" s="255">
        <f t="shared" si="905"/>
        <v>14.177142857142858</v>
      </c>
      <c r="Q147" s="255">
        <f t="shared" si="905"/>
        <v>43.561428571428571</v>
      </c>
      <c r="R147" s="255">
        <f t="shared" si="905"/>
        <v>34.90904761904762</v>
      </c>
      <c r="S147" s="255">
        <f t="shared" si="905"/>
        <v>20.696666666666665</v>
      </c>
      <c r="T147" s="255">
        <f t="shared" si="905"/>
        <v>20.408095238095239</v>
      </c>
      <c r="U147" s="255">
        <f t="shared" si="905"/>
        <v>28.844999999999995</v>
      </c>
      <c r="V147" s="255">
        <f t="shared" si="905"/>
        <v>36.421428571428571</v>
      </c>
      <c r="W147" s="255">
        <f t="shared" si="905"/>
        <v>26.295238095238098</v>
      </c>
      <c r="X147" s="255">
        <f t="shared" si="905"/>
        <v>28.284285714285716</v>
      </c>
      <c r="Y147" s="255">
        <f t="shared" si="905"/>
        <v>32.806904761904761</v>
      </c>
      <c r="Z147" s="255">
        <f t="shared" si="843"/>
        <v>27.163541666666667</v>
      </c>
      <c r="AA147" s="255">
        <f t="shared" si="843"/>
        <v>53.303750000000001</v>
      </c>
      <c r="AB147" s="255">
        <f t="shared" si="844"/>
        <v>32.186875000000001</v>
      </c>
      <c r="AC147" s="255">
        <f t="shared" si="844"/>
        <v>44.058541666666663</v>
      </c>
      <c r="AD147" s="255">
        <f t="shared" si="844"/>
        <v>36.096250000000005</v>
      </c>
      <c r="AE147" s="255">
        <f t="shared" si="844"/>
        <v>20.772916666666667</v>
      </c>
      <c r="AF147" s="255">
        <f t="shared" ref="AF147:AH148" si="906">+AVERAGE(AF99,AF83,AF67,AF51,AF35,AF4,AF115,AF131)</f>
        <v>29.709375000000001</v>
      </c>
      <c r="AG147" s="255">
        <f t="shared" si="906"/>
        <v>40.595624999999998</v>
      </c>
      <c r="AH147" s="255">
        <f t="shared" si="906"/>
        <v>26.890833333333333</v>
      </c>
      <c r="AI147" s="255">
        <f t="shared" si="846"/>
        <v>43.888333333333335</v>
      </c>
      <c r="AJ147" s="255">
        <f t="shared" si="846"/>
        <v>40.238749999999996</v>
      </c>
      <c r="AK147" s="255">
        <f t="shared" si="846"/>
        <v>44.158125000000005</v>
      </c>
      <c r="AL147" s="255">
        <f t="shared" si="846"/>
        <v>32.499999999999993</v>
      </c>
      <c r="AM147" s="255">
        <f t="shared" si="847"/>
        <v>33.795833333333334</v>
      </c>
      <c r="AN147" s="255">
        <f t="shared" si="847"/>
        <v>28.840624999999999</v>
      </c>
      <c r="AO147" s="255">
        <f t="shared" si="847"/>
        <v>47.643750000000004</v>
      </c>
      <c r="AP147" s="255">
        <f t="shared" si="847"/>
        <v>37.383333333333333</v>
      </c>
      <c r="AQ147" s="255">
        <f t="shared" si="848"/>
        <v>46.65</v>
      </c>
      <c r="AR147" s="255">
        <f t="shared" si="848"/>
        <v>32.93333333333333</v>
      </c>
      <c r="AS147" s="255">
        <f t="shared" si="848"/>
        <v>46.849375000000002</v>
      </c>
      <c r="AT147" s="255">
        <f>+AVERAGE(AT99,AT83,AT67,AT51,AT4,AT115,AT131)</f>
        <v>36.907142857142858</v>
      </c>
      <c r="AU147" s="255">
        <f t="shared" si="849"/>
        <v>55.912857142857142</v>
      </c>
      <c r="AV147" s="255">
        <f t="shared" si="849"/>
        <v>30.788571428571426</v>
      </c>
      <c r="AW147" s="255">
        <f t="shared" si="850"/>
        <v>50.043809523809522</v>
      </c>
      <c r="AX147" s="255">
        <f t="shared" si="850"/>
        <v>41.364761904761899</v>
      </c>
      <c r="AY147" s="255">
        <f t="shared" si="850"/>
        <v>32.888095238095239</v>
      </c>
      <c r="AZ147" s="255">
        <f t="shared" si="850"/>
        <v>37.33</v>
      </c>
      <c r="BA147" s="255">
        <f t="shared" si="850"/>
        <v>36.434880952380958</v>
      </c>
      <c r="BB147" s="255">
        <f t="shared" si="850"/>
        <v>39.610000000000007</v>
      </c>
      <c r="BC147" s="255">
        <f>+AVERAGE(BC99,BC83,BC67,BC51,BC4,BC115,BC131)</f>
        <v>24.498129251700682</v>
      </c>
      <c r="BD147" s="255">
        <f t="shared" si="851"/>
        <v>52.428571428571423</v>
      </c>
      <c r="BE147" s="255">
        <f t="shared" ref="BE147:BT147" si="907">+AVERAGE(BE99,BE83,BE67,BE51,BE4,BE115,BE131)</f>
        <v>42.917857142857137</v>
      </c>
      <c r="BF147" s="255">
        <f t="shared" si="907"/>
        <v>33.83</v>
      </c>
      <c r="BG147" s="255">
        <f t="shared" si="907"/>
        <v>31.666666666666664</v>
      </c>
      <c r="BH147" s="255">
        <f t="shared" si="907"/>
        <v>42.764523809523816</v>
      </c>
      <c r="BI147" s="255">
        <f t="shared" si="907"/>
        <v>52.296428571428571</v>
      </c>
      <c r="BJ147" s="255">
        <f t="shared" si="907"/>
        <v>36.490476190476194</v>
      </c>
      <c r="BK147" s="255">
        <f t="shared" si="907"/>
        <v>55.335714285714282</v>
      </c>
      <c r="BL147" s="255">
        <f t="shared" si="907"/>
        <v>34.871428571428574</v>
      </c>
      <c r="BM147" s="255">
        <f t="shared" si="907"/>
        <v>36.678571428571431</v>
      </c>
      <c r="BN147" s="255">
        <f t="shared" si="907"/>
        <v>37.733095238095231</v>
      </c>
      <c r="BO147" s="255">
        <f t="shared" si="907"/>
        <v>36.842619047619046</v>
      </c>
      <c r="BP147" s="255">
        <f t="shared" si="907"/>
        <v>38.18571428571429</v>
      </c>
      <c r="BQ147" s="255">
        <f t="shared" si="907"/>
        <v>33.495238095238093</v>
      </c>
      <c r="BR147" s="255">
        <f t="shared" si="907"/>
        <v>43.372857142857143</v>
      </c>
      <c r="BS147" s="255">
        <f t="shared" si="907"/>
        <v>32.732142857142854</v>
      </c>
      <c r="BT147" s="255">
        <f t="shared" si="907"/>
        <v>33.329761904761902</v>
      </c>
      <c r="BU147" s="255">
        <f t="shared" si="853"/>
        <v>41.85</v>
      </c>
      <c r="BV147" s="255">
        <f t="shared" si="853"/>
        <v>42.633333333333333</v>
      </c>
      <c r="BW147" s="255">
        <f t="shared" si="853"/>
        <v>58.247142857142862</v>
      </c>
      <c r="BX147" s="255">
        <f t="shared" si="853"/>
        <v>33.686428571428571</v>
      </c>
      <c r="BY147" s="255">
        <f t="shared" si="853"/>
        <v>37.072380952380954</v>
      </c>
      <c r="BZ147" s="255">
        <f t="shared" si="853"/>
        <v>44.812142857142859</v>
      </c>
      <c r="CA147" s="255">
        <f t="shared" si="853"/>
        <v>25.370329670329671</v>
      </c>
      <c r="CB147" s="255">
        <f t="shared" ref="CB147:CC147" si="908">+AVERAGE(CB99,CB83,CB67,CB51,CB4,CB115,CB131)</f>
        <v>31.37857142857143</v>
      </c>
      <c r="CC147" s="255">
        <f t="shared" si="908"/>
        <v>34.437517006802729</v>
      </c>
      <c r="CD147" s="255">
        <f t="shared" ref="CD147:CE147" si="909">+AVERAGE(CD99,CD83,CD67,CD51,CD4,CD115,CD131)</f>
        <v>40.25714285714286</v>
      </c>
      <c r="CE147" s="255">
        <f t="shared" si="909"/>
        <v>17.740476190476191</v>
      </c>
      <c r="CF147" s="255">
        <f t="shared" ref="CF147:CG147" si="910">+AVERAGE(CF99,CF83,CF67,CF51,CF4,CF115,CF131)</f>
        <v>24.849999999999998</v>
      </c>
      <c r="CG147" s="255">
        <f t="shared" si="910"/>
        <v>30.684999999999995</v>
      </c>
      <c r="CH147" s="255">
        <f t="shared" ref="CH147:CI147" si="911">+AVERAGE(CH99,CH83,CH67,CH51,CH4,CH115,CH131)</f>
        <v>51.053571428571431</v>
      </c>
      <c r="CI147" s="255">
        <f t="shared" si="911"/>
        <v>62.89142857142857</v>
      </c>
      <c r="CJ147" s="255">
        <f t="shared" ref="CJ147:CK147" si="912">+AVERAGE(CJ99,CJ83,CJ67,CJ51,CJ4,CJ115,CJ131)</f>
        <v>35.045238095238098</v>
      </c>
      <c r="CK147" s="255">
        <f t="shared" si="912"/>
        <v>54.282499999999992</v>
      </c>
      <c r="CL147" s="255">
        <f t="shared" ref="CL147:CM147" si="913">+AVERAGE(CL99,CL83,CL67,CL51,CL4,CL115,CL131)</f>
        <v>64.782857142857139</v>
      </c>
      <c r="CM147" s="255">
        <f t="shared" si="913"/>
        <v>31.738095238095237</v>
      </c>
      <c r="CN147" s="255">
        <f t="shared" ref="CN147:CO147" si="914">+AVERAGE(CN99,CN83,CN67,CN51,CN4,CN115,CN131)</f>
        <v>60.157142857142858</v>
      </c>
      <c r="CO147" s="255">
        <f t="shared" si="914"/>
        <v>60.484285714285711</v>
      </c>
      <c r="CP147" s="255">
        <f t="shared" ref="CP147:CQ147" si="915">+AVERAGE(CP99,CP83,CP67,CP51,CP4,CP115,CP131)</f>
        <v>33.579714285714289</v>
      </c>
      <c r="CQ147" s="255">
        <f t="shared" si="915"/>
        <v>47.860714285714288</v>
      </c>
      <c r="CR147" s="255">
        <f t="shared" ref="CR147:CS147" si="916">+AVERAGE(CR99,CR83,CR67,CR51,CR4,CR115,CR131)</f>
        <v>48.75</v>
      </c>
      <c r="CS147" s="255">
        <f t="shared" si="916"/>
        <v>22.873452380952383</v>
      </c>
      <c r="CT147" s="255">
        <f t="shared" ref="CT147:CU147" si="917">+AVERAGE(CT99,CT83,CT67,CT51,CT4,CT115,CT131)</f>
        <v>26.321071428571429</v>
      </c>
      <c r="CU147" s="255">
        <f t="shared" si="917"/>
        <v>52.377857142857145</v>
      </c>
      <c r="CV147" s="255">
        <f t="shared" ref="CV147:CW147" si="918">+AVERAGE(CV99,CV83,CV67,CV51,CV4,CV115,CV131)</f>
        <v>32.893571428571427</v>
      </c>
      <c r="CW147" s="255">
        <f t="shared" si="918"/>
        <v>41.838452380952383</v>
      </c>
      <c r="CX147" s="255">
        <f t="shared" ref="CX147:CY147" si="919">+AVERAGE(CX99,CX83,CX67,CX51,CX4,CX115,CX131)</f>
        <v>43.279999999999994</v>
      </c>
      <c r="CY147" s="255">
        <f t="shared" si="919"/>
        <v>30.098333333333336</v>
      </c>
      <c r="CZ147" s="255">
        <f t="shared" ref="CZ147:DA147" si="920">+AVERAGE(CZ99,CZ83,CZ67,CZ51,CZ4,CZ115,CZ131)</f>
        <v>52.477619047619051</v>
      </c>
      <c r="DA147" s="255">
        <f t="shared" si="920"/>
        <v>52.477619047619051</v>
      </c>
      <c r="DB147" s="255">
        <f t="shared" ref="DB147:DC147" si="921">+AVERAGE(DB99,DB83,DB67,DB51,DB4,DB115,DB131)</f>
        <v>25.524761904761906</v>
      </c>
      <c r="DC147" s="255">
        <f t="shared" si="921"/>
        <v>46.558095238095234</v>
      </c>
      <c r="DD147" s="255">
        <f t="shared" ref="DD147:DE147" si="922">+AVERAGE(DD99,DD83,DD67,DD51,DD4,DD115,DD131)</f>
        <v>34.508571428571429</v>
      </c>
      <c r="DE147" s="255">
        <f t="shared" si="922"/>
        <v>19.265816326530608</v>
      </c>
      <c r="DF147" s="255">
        <f t="shared" ref="DF147:DG147" si="923">+AVERAGE(DF99,DF83,DF67,DF51,DF4,DF115,DF131)</f>
        <v>42.43571428571429</v>
      </c>
      <c r="DG147" s="255">
        <f t="shared" si="923"/>
        <v>47.231428571428573</v>
      </c>
      <c r="DH147" s="255">
        <f t="shared" ref="DH147:DI147" si="924">+AVERAGE(DH99,DH83,DH67,DH51,DH4,DH115,DH131)</f>
        <v>25.777755102040818</v>
      </c>
      <c r="DI147" s="255">
        <f t="shared" si="924"/>
        <v>35.714285714285715</v>
      </c>
      <c r="DJ147" s="255">
        <f t="shared" ref="DJ147:DK147" si="925">+AVERAGE(DJ99,DJ83,DJ67,DJ51,DJ4,DJ115,DJ131)</f>
        <v>55.934761904761899</v>
      </c>
      <c r="DK147" s="255">
        <f t="shared" si="925"/>
        <v>52.019047619047619</v>
      </c>
      <c r="DL147" s="255">
        <f t="shared" ref="DL147:DM147" si="926">+AVERAGE(DL99,DL83,DL67,DL51,DL4,DL115,DL131)</f>
        <v>38.601428571428578</v>
      </c>
      <c r="DM147" s="255">
        <f t="shared" si="926"/>
        <v>45.223333333333336</v>
      </c>
      <c r="DN147" s="255">
        <f t="shared" ref="DN147" si="927">+AVERAGE(DN99,DN83,DN67,DN51,DN4,DN115,DN131)</f>
        <v>39.527380952380959</v>
      </c>
      <c r="DO147" s="150">
        <v>46.2</v>
      </c>
      <c r="DP147" s="150">
        <v>38</v>
      </c>
      <c r="DQ147" s="255">
        <f t="shared" si="897"/>
        <v>27.633163265305992</v>
      </c>
      <c r="DR147" s="255">
        <f t="shared" si="897"/>
        <v>44.432142857142544</v>
      </c>
      <c r="DS147" s="255">
        <f t="shared" ref="DS147:DT147" si="928">+AVERAGE(DS99,DS83,DS67,DS51,DS4,DS115,DS131)</f>
        <v>58.254999999999939</v>
      </c>
      <c r="DT147" s="255">
        <f t="shared" si="928"/>
        <v>35.938095238095165</v>
      </c>
      <c r="DU147" s="255">
        <f t="shared" ref="DU147:DV147" si="929">+AVERAGE(DU99,DU83,DU67,DU51,DU4,DU115,DU131)</f>
        <v>39.22142857142795</v>
      </c>
      <c r="DV147" s="255">
        <f t="shared" si="929"/>
        <v>60.202142857142853</v>
      </c>
      <c r="DW147" s="255">
        <f t="shared" ref="DW147:DX147" si="930">+AVERAGE(DW99,DW83,DW67,DW51,DW4,DW115,DW131)</f>
        <v>32.788214285714282</v>
      </c>
      <c r="DX147" s="255">
        <f t="shared" si="930"/>
        <v>32.911904761904765</v>
      </c>
      <c r="DY147" s="255">
        <f t="shared" ref="DY147:DZ147" si="931">+AVERAGE(DY99,DY83,DY67,DY51,DY4,DY115,DY131)</f>
        <v>71.11904761904762</v>
      </c>
      <c r="DZ147" s="255">
        <f t="shared" si="931"/>
        <v>48.191904761904766</v>
      </c>
      <c r="EA147" s="255">
        <f t="shared" ref="EA147:EC147" si="932">+AVERAGE(EA99,EA83,EA67,EA51,EA4,EA115,EA131)</f>
        <v>44.733333333333334</v>
      </c>
      <c r="EB147" s="255">
        <f t="shared" si="932"/>
        <v>45.029523809523809</v>
      </c>
      <c r="EC147" s="255">
        <f t="shared" si="932"/>
        <v>34.347222222222221</v>
      </c>
      <c r="ED147" s="255">
        <f t="shared" ref="ED147:EE147" si="933">+AVERAGE(ED99,ED83,ED67,ED51,ED4,ED115,ED131)</f>
        <v>55.533333333333331</v>
      </c>
      <c r="EE147" s="255">
        <f t="shared" si="933"/>
        <v>44.245555555555548</v>
      </c>
      <c r="EF147" s="255">
        <f t="shared" ref="EF147:EG147" si="934">+AVERAGE(EF99,EF83,EF67,EF51,EF4,EF115,EF131)</f>
        <v>38.498750000000001</v>
      </c>
      <c r="EG147" s="255">
        <f t="shared" si="934"/>
        <v>42.032142857142858</v>
      </c>
      <c r="EH147" s="5">
        <f>AVERAGE(DD147:EG147)</f>
        <v>42.518414304610687</v>
      </c>
      <c r="EI147" s="254">
        <v>50</v>
      </c>
    </row>
    <row r="148" spans="1:141" ht="15.75" customHeight="1">
      <c r="A148" s="504"/>
      <c r="B148" s="51" t="s">
        <v>19</v>
      </c>
      <c r="C148" s="254">
        <v>14.538360458680513</v>
      </c>
      <c r="D148" s="255">
        <f t="shared" si="839"/>
        <v>40.881428571428572</v>
      </c>
      <c r="E148" s="255">
        <f t="shared" si="839"/>
        <v>53.905000000000008</v>
      </c>
      <c r="F148" s="255">
        <f t="shared" si="839"/>
        <v>65.086904761904762</v>
      </c>
      <c r="G148" s="255">
        <f t="shared" si="839"/>
        <v>50.849047619047617</v>
      </c>
      <c r="H148" s="255">
        <f t="shared" si="839"/>
        <v>52.654642857142854</v>
      </c>
      <c r="I148" s="255">
        <f t="shared" si="840"/>
        <v>27.682291666666668</v>
      </c>
      <c r="J148" s="255">
        <f t="shared" si="840"/>
        <v>39.610416666666666</v>
      </c>
      <c r="K148" s="255">
        <f t="shared" si="841"/>
        <v>52.191428571428574</v>
      </c>
      <c r="L148" s="255">
        <f t="shared" si="841"/>
        <v>38.232142857142854</v>
      </c>
      <c r="M148" s="255">
        <f t="shared" ref="M148:Y148" si="935">+AVERAGE(M100,M84,M68,M52,M36,M5,M116)</f>
        <v>62.513928571428565</v>
      </c>
      <c r="N148" s="255">
        <f t="shared" si="935"/>
        <v>66.536761904761903</v>
      </c>
      <c r="O148" s="255">
        <f t="shared" si="935"/>
        <v>27.956394557823131</v>
      </c>
      <c r="P148" s="255">
        <f t="shared" si="935"/>
        <v>30.458761904761904</v>
      </c>
      <c r="Q148" s="255">
        <f t="shared" si="935"/>
        <v>32.047142857142852</v>
      </c>
      <c r="R148" s="255">
        <f t="shared" si="935"/>
        <v>16.957619047619048</v>
      </c>
      <c r="S148" s="255">
        <f t="shared" si="935"/>
        <v>30.611809523809523</v>
      </c>
      <c r="T148" s="255">
        <f t="shared" si="935"/>
        <v>34.153333333333329</v>
      </c>
      <c r="U148" s="255">
        <f t="shared" si="935"/>
        <v>32.976428571428571</v>
      </c>
      <c r="V148" s="255">
        <f t="shared" si="935"/>
        <v>33.689047619047621</v>
      </c>
      <c r="W148" s="255">
        <f t="shared" si="935"/>
        <v>60.234999999999999</v>
      </c>
      <c r="X148" s="255">
        <f t="shared" si="935"/>
        <v>52.525595238095242</v>
      </c>
      <c r="Y148" s="255">
        <f t="shared" si="935"/>
        <v>43.156190476190474</v>
      </c>
      <c r="Z148" s="255">
        <f t="shared" si="843"/>
        <v>46.877708333333338</v>
      </c>
      <c r="AA148" s="255">
        <f t="shared" si="843"/>
        <v>57.53125</v>
      </c>
      <c r="AB148" s="255">
        <f t="shared" si="844"/>
        <v>44.946333333333335</v>
      </c>
      <c r="AC148" s="255">
        <f t="shared" si="844"/>
        <v>45.87833333333333</v>
      </c>
      <c r="AD148" s="255">
        <f t="shared" si="844"/>
        <v>52.09375</v>
      </c>
      <c r="AE148" s="255">
        <f t="shared" si="844"/>
        <v>46.501458333333332</v>
      </c>
      <c r="AF148" s="255">
        <f t="shared" si="906"/>
        <v>43.182500000000005</v>
      </c>
      <c r="AG148" s="255">
        <f t="shared" si="906"/>
        <v>38.270624999999995</v>
      </c>
      <c r="AH148" s="255">
        <f t="shared" si="906"/>
        <v>1.92</v>
      </c>
      <c r="AI148" s="255">
        <f t="shared" si="846"/>
        <v>31.28125</v>
      </c>
      <c r="AJ148" s="255">
        <f t="shared" si="846"/>
        <v>35.948124999999997</v>
      </c>
      <c r="AK148" s="255">
        <f t="shared" si="846"/>
        <v>4.421875</v>
      </c>
      <c r="AL148" s="255">
        <f t="shared" si="846"/>
        <v>31.595416666666665</v>
      </c>
      <c r="AM148" s="255">
        <f t="shared" si="847"/>
        <v>34.793124999999996</v>
      </c>
      <c r="AN148" s="255">
        <f t="shared" si="847"/>
        <v>32.338437499999998</v>
      </c>
      <c r="AO148" s="255">
        <f t="shared" si="847"/>
        <v>24.016249999999999</v>
      </c>
      <c r="AP148" s="255">
        <f t="shared" si="847"/>
        <v>29.305416666666662</v>
      </c>
      <c r="AQ148" s="255">
        <f t="shared" si="848"/>
        <v>31.96875</v>
      </c>
      <c r="AR148" s="255">
        <f t="shared" si="848"/>
        <v>13.796354166666665</v>
      </c>
      <c r="AS148" s="255">
        <f t="shared" si="848"/>
        <v>18.8125</v>
      </c>
      <c r="AT148" s="255">
        <f>+AVERAGE(AT100,AT84,AT68,AT52,AT5,AT116,AT132)</f>
        <v>27.285714285714285</v>
      </c>
      <c r="AU148" s="255">
        <f t="shared" si="849"/>
        <v>9.75</v>
      </c>
      <c r="AV148" s="255">
        <f t="shared" si="849"/>
        <v>20.080238095238094</v>
      </c>
      <c r="AW148" s="255">
        <f t="shared" si="850"/>
        <v>18.942857142857143</v>
      </c>
      <c r="AX148" s="255">
        <f t="shared" si="850"/>
        <v>1.926190476190476</v>
      </c>
      <c r="AY148" s="255">
        <f t="shared" si="850"/>
        <v>2.4304761904761905</v>
      </c>
      <c r="AZ148" s="255">
        <f t="shared" si="850"/>
        <v>8.574285714285713</v>
      </c>
      <c r="BA148" s="255">
        <f t="shared" si="850"/>
        <v>6.4521428571428574</v>
      </c>
      <c r="BB148" s="255">
        <f t="shared" si="850"/>
        <v>27.446428571428573</v>
      </c>
      <c r="BC148" s="255">
        <f>+AVERAGE(BC100,BC84,BC68,BC52,BC5,BC116,BC132)</f>
        <v>26.373214285714287</v>
      </c>
      <c r="BD148" s="255">
        <f t="shared" si="851"/>
        <v>7.2742857142857149</v>
      </c>
      <c r="BE148" s="255">
        <f t="shared" ref="BE148:BT148" si="936">+AVERAGE(BE100,BE84,BE68,BE52,BE5,BE116,BE132)</f>
        <v>2.3839285714285716</v>
      </c>
      <c r="BF148" s="255">
        <f t="shared" si="936"/>
        <v>3.0982142857142856</v>
      </c>
      <c r="BG148" s="255">
        <f t="shared" si="936"/>
        <v>1.3621428571428571</v>
      </c>
      <c r="BH148" s="255">
        <f t="shared" si="936"/>
        <v>22.631190476190479</v>
      </c>
      <c r="BI148" s="255">
        <f t="shared" si="936"/>
        <v>48.407142857142858</v>
      </c>
      <c r="BJ148" s="255">
        <f t="shared" si="936"/>
        <v>50.204523809523799</v>
      </c>
      <c r="BK148" s="255">
        <f t="shared" si="936"/>
        <v>49.910714285714285</v>
      </c>
      <c r="BL148" s="255">
        <f t="shared" si="936"/>
        <v>49.785714285714285</v>
      </c>
      <c r="BM148" s="255">
        <f t="shared" si="936"/>
        <v>54.113571428571426</v>
      </c>
      <c r="BN148" s="255">
        <f t="shared" si="936"/>
        <v>7.4642857142857144</v>
      </c>
      <c r="BO148" s="255">
        <f t="shared" si="936"/>
        <v>19.563095238095237</v>
      </c>
      <c r="BP148" s="255">
        <f t="shared" si="936"/>
        <v>21.672023809523811</v>
      </c>
      <c r="BQ148" s="255">
        <f t="shared" si="936"/>
        <v>26.601428571428574</v>
      </c>
      <c r="BR148" s="255">
        <f t="shared" si="936"/>
        <v>24.667142857142856</v>
      </c>
      <c r="BS148" s="255">
        <f t="shared" si="936"/>
        <v>6.5548809523809526</v>
      </c>
      <c r="BT148" s="255">
        <f t="shared" si="936"/>
        <v>6.6267857142857149</v>
      </c>
      <c r="BU148" s="255">
        <f t="shared" si="853"/>
        <v>1.8857142857142857</v>
      </c>
      <c r="BV148" s="255">
        <f t="shared" si="853"/>
        <v>1.7428571428571427</v>
      </c>
      <c r="BW148" s="255">
        <f t="shared" si="853"/>
        <v>1.75</v>
      </c>
      <c r="BX148" s="255">
        <f t="shared" si="853"/>
        <v>4.1100000000000003</v>
      </c>
      <c r="BY148" s="255">
        <f t="shared" si="853"/>
        <v>5.496428571428571</v>
      </c>
      <c r="BZ148" s="255">
        <f t="shared" si="853"/>
        <v>3.6428571428571428</v>
      </c>
      <c r="CA148" s="255">
        <f t="shared" si="853"/>
        <v>4.6908424908424911</v>
      </c>
      <c r="CB148" s="255">
        <f t="shared" ref="CB148:CC148" si="937">+AVERAGE(CB100,CB84,CB68,CB52,CB5,CB116,CB132)</f>
        <v>6.0355238095238093</v>
      </c>
      <c r="CC148" s="255">
        <f t="shared" si="937"/>
        <v>5.1198299319727889</v>
      </c>
      <c r="CD148" s="255">
        <f t="shared" ref="CD148:CE148" si="938">+AVERAGE(CD100,CD84,CD68,CD52,CD5,CD116,CD132)</f>
        <v>6</v>
      </c>
      <c r="CE148" s="255">
        <f t="shared" si="938"/>
        <v>9.3669047619047614</v>
      </c>
      <c r="CF148" s="255">
        <f t="shared" ref="CF148:CG148" si="939">+AVERAGE(CF100,CF84,CF68,CF52,CF5,CF116,CF132)</f>
        <v>5.5039285714285722</v>
      </c>
      <c r="CG148" s="255">
        <f t="shared" si="939"/>
        <v>7.0943809523809529</v>
      </c>
      <c r="CH148" s="255">
        <f t="shared" ref="CH148:CI148" si="940">+AVERAGE(CH100,CH84,CH68,CH52,CH5,CH116,CH132)</f>
        <v>5.9290476190476182</v>
      </c>
      <c r="CI148" s="255">
        <f t="shared" si="940"/>
        <v>6.2857142857142856</v>
      </c>
      <c r="CJ148" s="255">
        <f t="shared" ref="CJ148:CK148" si="941">+AVERAGE(CJ100,CJ84,CJ68,CJ52,CJ5,CJ116,CJ132)</f>
        <v>1.2767857142857142</v>
      </c>
      <c r="CK148" s="255">
        <f t="shared" si="941"/>
        <v>2.4107142857142856</v>
      </c>
      <c r="CL148" s="255">
        <f t="shared" ref="CL148:CM148" si="942">+AVERAGE(CL100,CL84,CL68,CL52,CL5,CL116,CL132)</f>
        <v>3.4761904761904758</v>
      </c>
      <c r="CM148" s="255">
        <f t="shared" si="942"/>
        <v>3.8604761904761906</v>
      </c>
      <c r="CN148" s="255">
        <f t="shared" ref="CN148:CO148" si="943">+AVERAGE(CN100,CN84,CN68,CN52,CN5,CN116,CN132)</f>
        <v>3.2357142857142853</v>
      </c>
      <c r="CO148" s="255">
        <f t="shared" si="943"/>
        <v>7.4357142857142851</v>
      </c>
      <c r="CP148" s="255">
        <f t="shared" ref="CP148:CQ148" si="944">+AVERAGE(CP100,CP84,CP68,CP52,CP5,CP116,CP132)</f>
        <v>5.4000952380952389</v>
      </c>
      <c r="CQ148" s="255">
        <f t="shared" si="944"/>
        <v>9.7071428571428573</v>
      </c>
      <c r="CR148" s="255">
        <f t="shared" ref="CR148:CS148" si="945">+AVERAGE(CR100,CR84,CR68,CR52,CR5,CR116,CR132)</f>
        <v>3.4428571428571426</v>
      </c>
      <c r="CS148" s="255">
        <f t="shared" si="945"/>
        <v>4.9742857142857142</v>
      </c>
      <c r="CT148" s="255">
        <f t="shared" ref="CT148:CU148" si="946">+AVERAGE(CT100,CT84,CT68,CT52,CT5,CT116,CT132)</f>
        <v>8.0453571428571422</v>
      </c>
      <c r="CU148" s="255">
        <f t="shared" si="946"/>
        <v>28.428571428571427</v>
      </c>
      <c r="CV148" s="255">
        <f t="shared" ref="CV148:CW148" si="947">+AVERAGE(CV100,CV84,CV68,CV52,CV5,CV116,CV132)</f>
        <v>32.285714285714285</v>
      </c>
      <c r="CW148" s="255">
        <f t="shared" si="947"/>
        <v>24.718690476190478</v>
      </c>
      <c r="CX148" s="255">
        <f t="shared" ref="CX148:CY148" si="948">+AVERAGE(CX100,CX84,CX68,CX52,CX5,CX116,CX132)</f>
        <v>4.6166666666666671</v>
      </c>
      <c r="CY148" s="255">
        <f t="shared" si="948"/>
        <v>7.9404761904761916</v>
      </c>
      <c r="CZ148" s="255">
        <f t="shared" ref="CZ148:DA148" si="949">+AVERAGE(CZ100,CZ84,CZ68,CZ52,CZ5,CZ116,CZ132)</f>
        <v>35.523809523809526</v>
      </c>
      <c r="DA148" s="255">
        <f t="shared" si="949"/>
        <v>35.523809523809526</v>
      </c>
      <c r="DB148" s="255">
        <f t="shared" ref="DB148:DC148" si="950">+AVERAGE(DB100,DB84,DB68,DB52,DB5,DB116,DB132)</f>
        <v>27.761809523809521</v>
      </c>
      <c r="DC148" s="255">
        <f t="shared" si="950"/>
        <v>28.954761904761906</v>
      </c>
      <c r="DD148" s="255">
        <f t="shared" ref="DD148:DI148" si="951">+AVERAGE(DD100,DD84,DD68,DD52,DD5,DD116,DD132)</f>
        <v>44.428571428571431</v>
      </c>
      <c r="DE148" s="255">
        <f t="shared" si="951"/>
        <v>30.120020408163267</v>
      </c>
      <c r="DF148" s="255">
        <f t="shared" si="951"/>
        <v>25.660714285714285</v>
      </c>
      <c r="DG148" s="255">
        <f t="shared" si="951"/>
        <v>25.964285714285715</v>
      </c>
      <c r="DH148" s="255">
        <f t="shared" si="951"/>
        <v>28.422687074829931</v>
      </c>
      <c r="DI148" s="255">
        <f t="shared" si="951"/>
        <v>7.7069999999999999</v>
      </c>
      <c r="DJ148" s="255">
        <f t="shared" ref="DJ148:DK148" si="952">+AVERAGE(DJ100,DJ84,DJ68,DJ52,DJ5,DJ116,DJ132)</f>
        <v>16.461904761904762</v>
      </c>
      <c r="DK148" s="255">
        <f t="shared" si="952"/>
        <v>29.18095238095238</v>
      </c>
      <c r="DL148" s="255">
        <f t="shared" ref="DL148:DM148" si="953">+AVERAGE(DL100,DL84,DL68,DL52,DL5,DL116,DL132)</f>
        <v>11.057857142857143</v>
      </c>
      <c r="DM148" s="255">
        <f t="shared" si="953"/>
        <v>14.823809523809524</v>
      </c>
      <c r="DN148" s="255">
        <f t="shared" ref="DN148" si="954">+AVERAGE(DN100,DN84,DN68,DN52,DN5,DN116,DN132)</f>
        <v>23.903571428571428</v>
      </c>
      <c r="DO148" s="150">
        <v>38.4</v>
      </c>
      <c r="DP148" s="150">
        <v>17.600000000000001</v>
      </c>
      <c r="DQ148" s="255">
        <f t="shared" si="897"/>
        <v>18.980561224489797</v>
      </c>
      <c r="DR148" s="255">
        <f t="shared" si="897"/>
        <v>14.833214285714286</v>
      </c>
      <c r="DS148" s="255">
        <f t="shared" ref="DS148:DT148" si="955">+AVERAGE(DS100,DS84,DS68,DS52,DS5,DS116,DS132)</f>
        <v>3.3616666666666668</v>
      </c>
      <c r="DT148" s="255">
        <f t="shared" si="955"/>
        <v>1.9070476190476191</v>
      </c>
      <c r="DU148" s="255">
        <f t="shared" ref="DU148:DV148" si="956">+AVERAGE(DU100,DU84,DU68,DU52,DU5,DU116,DU132)</f>
        <v>4.3624999999999998</v>
      </c>
      <c r="DV148" s="255">
        <f t="shared" si="956"/>
        <v>6.1242857142857137</v>
      </c>
      <c r="DW148" s="255">
        <f t="shared" ref="DW148:DX148" si="957">+AVERAGE(DW100,DW84,DW68,DW52,DW5,DW116,DW132)</f>
        <v>16.370214285714287</v>
      </c>
      <c r="DX148" s="255">
        <f t="shared" si="957"/>
        <v>5.7793809523809534</v>
      </c>
      <c r="DY148" s="255">
        <f t="shared" ref="DY148:DZ148" si="958">+AVERAGE(DY100,DY84,DY68,DY52,DY5,DY116,DY132)</f>
        <v>5.9333333333333327</v>
      </c>
      <c r="DZ148" s="255">
        <f t="shared" si="958"/>
        <v>1.920952380952381</v>
      </c>
      <c r="EA148" s="255">
        <f t="shared" ref="EA148:EC148" si="959">+AVERAGE(EA100,EA84,EA68,EA52,EA5,EA116,EA132)</f>
        <v>24.883809523809525</v>
      </c>
      <c r="EB148" s="255">
        <f t="shared" si="959"/>
        <v>26.971428571428579</v>
      </c>
      <c r="EC148" s="255">
        <f t="shared" si="959"/>
        <v>4.7075000000000005</v>
      </c>
      <c r="ED148" s="255">
        <f t="shared" ref="ED148:EE148" si="960">+AVERAGE(ED100,ED84,ED68,ED52,ED5,ED116,ED132)</f>
        <v>3.9600000000000004</v>
      </c>
      <c r="EE148" s="255">
        <f t="shared" si="960"/>
        <v>6.9669444444444446</v>
      </c>
      <c r="EF148" s="255">
        <f t="shared" ref="EF148:EG148" si="961">+AVERAGE(EF100,EF84,EF68,EF52,EF5,EF116,EF132)</f>
        <v>7.605833333333333</v>
      </c>
      <c r="EG148" s="255">
        <f t="shared" si="961"/>
        <v>3.142063492063492</v>
      </c>
      <c r="EH148" s="5">
        <f>AVERAGE(DD148:EG148)</f>
        <v>15.718070332577474</v>
      </c>
      <c r="EI148" s="254">
        <v>5</v>
      </c>
    </row>
    <row r="149" spans="1:141" customFormat="1" ht="15.75" customHeight="1">
      <c r="A149" s="14"/>
      <c r="B149" s="13"/>
      <c r="D149" s="105"/>
      <c r="E149" s="105"/>
      <c r="F149" s="105"/>
      <c r="G149" s="105"/>
      <c r="H149" s="105"/>
      <c r="I149" s="105"/>
      <c r="J149" s="105"/>
      <c r="K149" s="105"/>
      <c r="L149" s="105"/>
      <c r="M149" s="105"/>
      <c r="N149" s="105"/>
      <c r="O149" s="105"/>
      <c r="P149" s="105"/>
      <c r="Q149" s="105"/>
      <c r="R149" s="105"/>
      <c r="S149" s="105"/>
      <c r="T149" s="105"/>
      <c r="U149" s="105"/>
      <c r="V149" s="105"/>
      <c r="W149" s="105"/>
      <c r="X149" s="105"/>
      <c r="Y149" s="105"/>
      <c r="Z149" s="105"/>
      <c r="AA149" s="105"/>
      <c r="AB149" s="105"/>
      <c r="AC149" s="105"/>
      <c r="AD149" s="105"/>
      <c r="AE149" s="105"/>
      <c r="AF149" s="105"/>
      <c r="AG149" s="105"/>
      <c r="AH149" s="105"/>
      <c r="AI149" s="105"/>
      <c r="AJ149" s="105"/>
      <c r="AK149" s="105"/>
      <c r="AL149" s="105"/>
      <c r="AM149" s="105"/>
      <c r="AN149" s="105"/>
      <c r="AO149" s="105"/>
      <c r="AP149" s="105"/>
      <c r="AQ149" s="105"/>
      <c r="AR149" s="105"/>
      <c r="AS149" s="105"/>
      <c r="AT149" s="105"/>
      <c r="AU149" s="105"/>
      <c r="AV149" s="105"/>
      <c r="AW149" s="105"/>
      <c r="AX149" s="105"/>
      <c r="AY149" s="105"/>
      <c r="AZ149" s="105"/>
      <c r="BA149" s="105"/>
      <c r="BB149" s="105"/>
      <c r="BC149" s="105"/>
      <c r="BD149" s="105"/>
      <c r="BE149" s="105"/>
      <c r="BF149" s="105"/>
      <c r="BG149" s="105"/>
      <c r="BH149" s="105"/>
      <c r="BI149" s="105"/>
      <c r="EI149" s="13"/>
    </row>
    <row r="150" spans="1:141" ht="15.75" customHeight="1">
      <c r="A150" s="499" t="s">
        <v>52</v>
      </c>
      <c r="B150" s="53" t="s">
        <v>250</v>
      </c>
      <c r="C150" s="12"/>
      <c r="D150" s="106">
        <f t="shared" ref="D150:I150" si="962">SUM(D7,D38,D54,D70,D86,D102,D118)</f>
        <v>0</v>
      </c>
      <c r="E150" s="106">
        <f t="shared" si="962"/>
        <v>49</v>
      </c>
      <c r="F150" s="106">
        <f t="shared" si="962"/>
        <v>27</v>
      </c>
      <c r="G150" s="106">
        <f t="shared" si="962"/>
        <v>30.67</v>
      </c>
      <c r="H150" s="106">
        <f t="shared" si="962"/>
        <v>0</v>
      </c>
      <c r="I150" s="106">
        <f t="shared" si="962"/>
        <v>47</v>
      </c>
      <c r="J150" s="106">
        <f t="shared" ref="J150:K152" si="963">SUM(J7,J38,J54,J70,J86,J102,J118)</f>
        <v>32.17</v>
      </c>
      <c r="K150" s="106">
        <f t="shared" si="963"/>
        <v>20</v>
      </c>
      <c r="L150" s="106">
        <f t="shared" ref="L150:W150" si="964">SUM(L7,L38,L54,L70,L86,L102,L118)</f>
        <v>28.17</v>
      </c>
      <c r="M150" s="106">
        <f t="shared" si="964"/>
        <v>12</v>
      </c>
      <c r="N150" s="106">
        <f t="shared" si="964"/>
        <v>11</v>
      </c>
      <c r="O150" s="106">
        <f t="shared" si="964"/>
        <v>12</v>
      </c>
      <c r="P150" s="106">
        <f t="shared" si="964"/>
        <v>10</v>
      </c>
      <c r="Q150" s="106">
        <f t="shared" si="964"/>
        <v>19</v>
      </c>
      <c r="R150" s="106">
        <f t="shared" si="964"/>
        <v>72.17</v>
      </c>
      <c r="S150" s="106">
        <f t="shared" si="964"/>
        <v>23</v>
      </c>
      <c r="T150" s="106">
        <f t="shared" si="964"/>
        <v>27.17</v>
      </c>
      <c r="U150" s="106">
        <f t="shared" si="964"/>
        <v>29</v>
      </c>
      <c r="V150" s="106">
        <f t="shared" si="964"/>
        <v>32.5</v>
      </c>
      <c r="W150" s="106">
        <f t="shared" si="964"/>
        <v>25.7</v>
      </c>
      <c r="X150" s="106">
        <f>SUM(X7,X38,X54,X70,X86,X102,X118,X134)</f>
        <v>49.75</v>
      </c>
      <c r="Y150" s="106">
        <f t="shared" ref="Y150:AD150" si="965">SUM(Y7,Y38,Y54,Y70,Y86,Y102,Y118,Y134)</f>
        <v>57</v>
      </c>
      <c r="Z150" s="106">
        <f t="shared" si="965"/>
        <v>28</v>
      </c>
      <c r="AA150" s="106">
        <f t="shared" si="965"/>
        <v>17</v>
      </c>
      <c r="AB150" s="106">
        <f t="shared" si="965"/>
        <v>36</v>
      </c>
      <c r="AC150" s="106">
        <f t="shared" si="965"/>
        <v>0</v>
      </c>
      <c r="AD150" s="106">
        <f t="shared" si="965"/>
        <v>26</v>
      </c>
      <c r="AE150" s="106">
        <f t="shared" ref="AE150:AL151" si="966">SUM(AE7,AE38,AE54,AE70,AE86,AE102,AE118,AE134)</f>
        <v>18</v>
      </c>
      <c r="AF150" s="106">
        <f t="shared" si="966"/>
        <v>17</v>
      </c>
      <c r="AG150" s="106">
        <f t="shared" si="966"/>
        <v>17</v>
      </c>
      <c r="AH150" s="106">
        <f t="shared" si="966"/>
        <v>44</v>
      </c>
      <c r="AI150" s="106">
        <f t="shared" si="966"/>
        <v>32.5</v>
      </c>
      <c r="AJ150" s="106">
        <f t="shared" si="966"/>
        <v>21.67</v>
      </c>
      <c r="AK150" s="106">
        <f t="shared" si="966"/>
        <v>49</v>
      </c>
      <c r="AL150" s="106">
        <f t="shared" si="966"/>
        <v>0</v>
      </c>
      <c r="AM150" s="106">
        <f t="shared" ref="AM150:AP154" si="967">SUM(AM7,AM38,AM54,AM70,AM86,AM102,AM118,AM134)</f>
        <v>34</v>
      </c>
      <c r="AN150" s="106">
        <f t="shared" si="967"/>
        <v>20</v>
      </c>
      <c r="AO150" s="106">
        <f t="shared" si="967"/>
        <v>24</v>
      </c>
      <c r="AP150" s="106">
        <f t="shared" si="967"/>
        <v>28</v>
      </c>
      <c r="AQ150" s="106">
        <f t="shared" ref="AQ150:AR154" si="968">SUM(AQ7,AQ38,AQ54,AQ70,AQ86,AQ102,AQ118,AQ134)</f>
        <v>34</v>
      </c>
      <c r="AR150" s="106">
        <f t="shared" si="968"/>
        <v>11</v>
      </c>
      <c r="AS150" s="106">
        <f t="shared" ref="AS150:AU154" si="969">SUM(AS7,AS38,AS54,AS70,AS86,AS102,AS118,AS134)</f>
        <v>56</v>
      </c>
      <c r="AT150" s="106">
        <f t="shared" si="969"/>
        <v>21.5</v>
      </c>
      <c r="AU150" s="106">
        <f t="shared" si="969"/>
        <v>19</v>
      </c>
      <c r="AV150" s="106">
        <f t="shared" ref="AV150:BA154" si="970">SUM(AV7,AV38,AV54,AV70,AV86,AV102,AV118,AV134)</f>
        <v>14</v>
      </c>
      <c r="AW150" s="106">
        <f t="shared" si="970"/>
        <v>45</v>
      </c>
      <c r="AX150" s="106">
        <f t="shared" si="970"/>
        <v>20</v>
      </c>
      <c r="AY150" s="106">
        <f t="shared" si="970"/>
        <v>48.8</v>
      </c>
      <c r="AZ150" s="106">
        <f t="shared" si="970"/>
        <v>28.5</v>
      </c>
      <c r="BA150" s="106">
        <f t="shared" si="970"/>
        <v>54.5</v>
      </c>
      <c r="BB150" s="106">
        <f t="shared" ref="BB150:BD154" si="971">SUM(BB7,BB38,BB54,BB70,BB86,BB102,BB118,BB134)</f>
        <v>37</v>
      </c>
      <c r="BC150" s="106">
        <f t="shared" si="971"/>
        <v>22.5</v>
      </c>
      <c r="BD150" s="106">
        <f t="shared" si="971"/>
        <v>53.5</v>
      </c>
      <c r="BE150" s="106">
        <f t="shared" ref="BE150:BT150" si="972">SUM(BE7,BE38,BE54,BE70,BE86,BE102,BE118,BE134)</f>
        <v>24.9</v>
      </c>
      <c r="BF150" s="106">
        <f t="shared" si="972"/>
        <v>42</v>
      </c>
      <c r="BG150" s="106">
        <f t="shared" si="972"/>
        <v>46</v>
      </c>
      <c r="BH150" s="106">
        <f t="shared" si="972"/>
        <v>18</v>
      </c>
      <c r="BI150" s="106">
        <f t="shared" si="972"/>
        <v>57.75</v>
      </c>
      <c r="BJ150" s="106">
        <f t="shared" si="972"/>
        <v>46</v>
      </c>
      <c r="BK150" s="106">
        <f t="shared" si="972"/>
        <v>12</v>
      </c>
      <c r="BL150" s="106">
        <f t="shared" si="972"/>
        <v>52.3</v>
      </c>
      <c r="BM150" s="106">
        <f t="shared" si="972"/>
        <v>10</v>
      </c>
      <c r="BN150" s="106">
        <f t="shared" si="972"/>
        <v>68</v>
      </c>
      <c r="BO150" s="106">
        <f t="shared" si="972"/>
        <v>56.199999999999996</v>
      </c>
      <c r="BP150" s="106">
        <f t="shared" si="972"/>
        <v>12</v>
      </c>
      <c r="BQ150" s="106">
        <f t="shared" si="972"/>
        <v>48.17</v>
      </c>
      <c r="BR150" s="106">
        <f t="shared" si="972"/>
        <v>18</v>
      </c>
      <c r="BS150" s="106">
        <f t="shared" si="972"/>
        <v>39</v>
      </c>
      <c r="BT150" s="106">
        <f t="shared" si="972"/>
        <v>45</v>
      </c>
      <c r="BU150" s="106">
        <f t="shared" ref="BU150:CA154" si="973">SUM(BU7,BU38,BU54,BU70,BU86,BU102,BU118,BU134)</f>
        <v>52</v>
      </c>
      <c r="BV150" s="106">
        <f t="shared" si="973"/>
        <v>32</v>
      </c>
      <c r="BW150" s="106">
        <f t="shared" si="973"/>
        <v>14</v>
      </c>
      <c r="BX150" s="106">
        <f t="shared" si="973"/>
        <v>61</v>
      </c>
      <c r="BY150" s="106">
        <f t="shared" si="973"/>
        <v>26</v>
      </c>
      <c r="BZ150" s="106">
        <f t="shared" si="973"/>
        <v>63</v>
      </c>
      <c r="CA150" s="106">
        <f t="shared" si="973"/>
        <v>54</v>
      </c>
      <c r="CB150" s="106">
        <f t="shared" ref="CB150:CC150" si="974">SUM(CB7,CB38,CB54,CB70,CB86,CB102,CB118,CB134)</f>
        <v>61.5</v>
      </c>
      <c r="CC150" s="106">
        <f t="shared" si="974"/>
        <v>32</v>
      </c>
      <c r="CD150" s="106">
        <f t="shared" ref="CD150:CE150" si="975">SUM(CD7,CD38,CD54,CD70,CD86,CD102,CD118,CD134)</f>
        <v>27</v>
      </c>
      <c r="CE150" s="106">
        <f t="shared" si="975"/>
        <v>48.42</v>
      </c>
      <c r="CF150" s="106">
        <f t="shared" ref="CF150:CG150" si="976">SUM(CF7,CF38,CF54,CF70,CF86,CF102,CF118,CF134)</f>
        <v>32</v>
      </c>
      <c r="CG150" s="106">
        <f t="shared" si="976"/>
        <v>37</v>
      </c>
      <c r="CH150" s="106">
        <f t="shared" ref="CH150:CI150" si="977">SUM(CH7,CH38,CH54,CH70,CH86,CH102,CH118,CH134)</f>
        <v>45</v>
      </c>
      <c r="CI150" s="106">
        <f t="shared" si="977"/>
        <v>36</v>
      </c>
      <c r="CJ150" s="106">
        <f t="shared" ref="CJ150:CK150" si="978">SUM(CJ7,CJ38,CJ54,CJ70,CJ86,CJ102,CJ118,CJ134)</f>
        <v>49</v>
      </c>
      <c r="CK150" s="106">
        <f t="shared" si="978"/>
        <v>45</v>
      </c>
      <c r="CL150" s="106">
        <f t="shared" ref="CL150:CM150" si="979">SUM(CL7,CL38,CL54,CL70,CL86,CL102,CL118,CL134)</f>
        <v>67</v>
      </c>
      <c r="CM150" s="106">
        <f t="shared" si="979"/>
        <v>33</v>
      </c>
      <c r="CN150" s="106">
        <f t="shared" ref="CN150:CO150" si="980">SUM(CN7,CN38,CN54,CN70,CN86,CN102,CN118,CN134)</f>
        <v>69</v>
      </c>
      <c r="CO150" s="106">
        <f t="shared" si="980"/>
        <v>38</v>
      </c>
      <c r="CP150" s="106">
        <f t="shared" ref="CP150:CQ150" si="981">SUM(CP7,CP38,CP54,CP70,CP86,CP102,CP118,CP134)</f>
        <v>44</v>
      </c>
      <c r="CQ150" s="106">
        <f t="shared" si="981"/>
        <v>42</v>
      </c>
      <c r="CR150" s="106">
        <f t="shared" ref="CR150:CS150" si="982">SUM(CR7,CR38,CR54,CR70,CR86,CR102,CR118,CR134)</f>
        <v>68</v>
      </c>
      <c r="CS150" s="106">
        <f t="shared" si="982"/>
        <v>30</v>
      </c>
      <c r="CT150" s="106">
        <f t="shared" ref="CT150:CU150" si="983">SUM(CT7,CT38,CT54,CT70,CT86,CT102,CT118,CT134)</f>
        <v>43.25</v>
      </c>
      <c r="CU150" s="106">
        <f t="shared" si="983"/>
        <v>0</v>
      </c>
      <c r="CV150" s="106">
        <f t="shared" ref="CV150:CW150" si="984">SUM(CV7,CV38,CV54,CV70,CV86,CV102,CV118,CV134)</f>
        <v>110</v>
      </c>
      <c r="CW150" s="106">
        <f t="shared" si="984"/>
        <v>25.5</v>
      </c>
      <c r="CX150" s="106">
        <f t="shared" ref="CX150:CY150" si="985">SUM(CX7,CX38,CX54,CX70,CX86,CX102,CX118,CX134)</f>
        <v>66</v>
      </c>
      <c r="CY150" s="106">
        <f t="shared" si="985"/>
        <v>53</v>
      </c>
      <c r="CZ150" s="106">
        <f t="shared" ref="CZ150:DA150" si="986">SUM(CZ7,CZ38,CZ54,CZ70,CZ86,CZ102,CZ118,CZ134)</f>
        <v>73</v>
      </c>
      <c r="DA150" s="106">
        <f t="shared" si="986"/>
        <v>73</v>
      </c>
      <c r="DB150" s="106">
        <f t="shared" ref="DB150:DC150" si="987">SUM(DB7,DB38,DB54,DB70,DB86,DB102,DB118,DB134)</f>
        <v>12</v>
      </c>
      <c r="DC150" s="106">
        <f t="shared" si="987"/>
        <v>44</v>
      </c>
      <c r="DD150" s="106">
        <f t="shared" ref="DD150:DE150" si="988">SUM(DD7,DD38,DD54,DD70,DD86,DD102,DD118,DD134)</f>
        <v>36</v>
      </c>
      <c r="DE150" s="106">
        <f t="shared" si="988"/>
        <v>46</v>
      </c>
      <c r="DF150" s="106">
        <f t="shared" ref="DF150:DG150" si="989">SUM(DF7,DF38,DF54,DF70,DF86,DF102,DF118,DF134)</f>
        <v>42</v>
      </c>
      <c r="DG150" s="106">
        <f t="shared" si="989"/>
        <v>60</v>
      </c>
      <c r="DH150" s="106">
        <f t="shared" ref="DH150:DI150" si="990">SUM(DH7,DH38,DH54,DH70,DH86,DH102,DH118,DH134)</f>
        <v>39</v>
      </c>
      <c r="DI150" s="106">
        <f t="shared" si="990"/>
        <v>57.5</v>
      </c>
      <c r="DJ150" s="106">
        <f t="shared" ref="DJ150:DK150" si="991">SUM(DJ7,DJ38,DJ54,DJ70,DJ86,DJ102,DJ118,DJ134)</f>
        <v>48</v>
      </c>
      <c r="DK150" s="106">
        <f t="shared" si="991"/>
        <v>0</v>
      </c>
      <c r="DL150" s="106">
        <f t="shared" ref="DL150:DM150" si="992">SUM(DL7,DL38,DL54,DL70,DL86,DL102,DL118,DL134)</f>
        <v>53.92</v>
      </c>
      <c r="DM150" s="106">
        <f t="shared" si="992"/>
        <v>28</v>
      </c>
      <c r="DN150" s="106">
        <f t="shared" ref="DN150" si="993">SUM(DN7,DN38,DN54,DN70,DN86,DN102,DN118,DN134)</f>
        <v>46</v>
      </c>
      <c r="DO150" s="94"/>
      <c r="DP150" s="94"/>
      <c r="DQ150" s="106">
        <f t="shared" ref="DQ150:DR154" si="994">SUM(DQ7,DQ38,DQ54,DQ70,DQ86,DQ102,DQ118,DQ134)</f>
        <v>11</v>
      </c>
      <c r="DR150" s="106">
        <f t="shared" si="994"/>
        <v>58</v>
      </c>
      <c r="DS150" s="106">
        <f t="shared" ref="DS150:DT150" si="995">SUM(DS7,DS38,DS54,DS70,DS86,DS102,DS118,DS134)</f>
        <v>26</v>
      </c>
      <c r="DT150" s="106">
        <f t="shared" si="995"/>
        <v>52</v>
      </c>
      <c r="DU150" s="106">
        <f t="shared" ref="DU150:DV150" si="996">SUM(DU7,DU38,DU54,DU70,DU86,DU102,DU118,DU134)</f>
        <v>42</v>
      </c>
      <c r="DV150" s="106">
        <f t="shared" si="996"/>
        <v>74</v>
      </c>
      <c r="DW150" s="106">
        <f t="shared" ref="DW150:DX150" si="997">SUM(DW7,DW38,DW54,DW70,DW86,DW102,DW118,DW134)</f>
        <v>12</v>
      </c>
      <c r="DX150" s="106">
        <f t="shared" si="997"/>
        <v>61</v>
      </c>
      <c r="DY150" s="106">
        <f t="shared" ref="DY150:DZ150" si="998">SUM(DY7,DY38,DY54,DY70,DY86,DY102,DY118,DY134)</f>
        <v>55</v>
      </c>
      <c r="DZ150" s="106">
        <f t="shared" si="998"/>
        <v>52</v>
      </c>
      <c r="EA150" s="106">
        <f t="shared" ref="EA150:EC150" si="999">SUM(EA7,EA38,EA54,EA70,EA86,EA102,EA118,EA134)</f>
        <v>35</v>
      </c>
      <c r="EB150" s="106">
        <f t="shared" si="999"/>
        <v>57</v>
      </c>
      <c r="EC150" s="106">
        <f t="shared" si="999"/>
        <v>26.5</v>
      </c>
      <c r="ED150" s="106">
        <f t="shared" ref="ED150:EE150" si="1000">SUM(ED7,ED38,ED54,ED70,ED86,ED102,ED118,ED134)</f>
        <v>80.67</v>
      </c>
      <c r="EE150" s="106">
        <f t="shared" si="1000"/>
        <v>12</v>
      </c>
      <c r="EF150" s="106">
        <f t="shared" ref="EF150:EG150" si="1001">SUM(EF7,EF38,EF54,EF70,EF86,EF102,EF118,EF134)</f>
        <v>32</v>
      </c>
      <c r="EG150" s="106">
        <f t="shared" si="1001"/>
        <v>12</v>
      </c>
      <c r="EH150" s="94"/>
      <c r="EI150" s="12"/>
    </row>
    <row r="151" spans="1:141" ht="15.75" customHeight="1">
      <c r="A151" s="500"/>
      <c r="B151" s="53" t="s">
        <v>251</v>
      </c>
      <c r="C151" s="12"/>
      <c r="D151" s="106">
        <f t="shared" ref="D151:I151" si="1002">SUM(D8,D39,D55,D71,D87,D103,D119)</f>
        <v>0</v>
      </c>
      <c r="E151" s="106">
        <f t="shared" si="1002"/>
        <v>38.92</v>
      </c>
      <c r="F151" s="106">
        <f t="shared" si="1002"/>
        <v>4</v>
      </c>
      <c r="G151" s="106">
        <f t="shared" si="1002"/>
        <v>11.17</v>
      </c>
      <c r="H151" s="106">
        <f t="shared" si="1002"/>
        <v>13.25</v>
      </c>
      <c r="I151" s="106">
        <f t="shared" si="1002"/>
        <v>22.5</v>
      </c>
      <c r="J151" s="106">
        <f t="shared" si="963"/>
        <v>11</v>
      </c>
      <c r="K151" s="106">
        <f t="shared" si="963"/>
        <v>16</v>
      </c>
      <c r="L151" s="106">
        <f t="shared" ref="L151:W151" si="1003">SUM(L8,L39,L55,L71,L87,L103,L119)</f>
        <v>22.739999999999995</v>
      </c>
      <c r="M151" s="106">
        <f t="shared" si="1003"/>
        <v>3</v>
      </c>
      <c r="N151" s="106">
        <f t="shared" si="1003"/>
        <v>0</v>
      </c>
      <c r="O151" s="106">
        <f t="shared" si="1003"/>
        <v>23.17</v>
      </c>
      <c r="P151" s="106">
        <f t="shared" si="1003"/>
        <v>53.83</v>
      </c>
      <c r="Q151" s="106">
        <f t="shared" si="1003"/>
        <v>1.5</v>
      </c>
      <c r="R151" s="106">
        <f t="shared" si="1003"/>
        <v>6.58</v>
      </c>
      <c r="S151" s="106">
        <f t="shared" si="1003"/>
        <v>7</v>
      </c>
      <c r="T151" s="106">
        <f t="shared" si="1003"/>
        <v>4</v>
      </c>
      <c r="U151" s="106">
        <f t="shared" si="1003"/>
        <v>1.33</v>
      </c>
      <c r="V151" s="106">
        <f t="shared" si="1003"/>
        <v>0.16</v>
      </c>
      <c r="W151" s="106">
        <f t="shared" si="1003"/>
        <v>1</v>
      </c>
      <c r="X151" s="106">
        <f>SUM(X8,X39,X55,X71,X87,X103,X119,X135)</f>
        <v>0.83000000000000007</v>
      </c>
      <c r="Y151" s="106">
        <f t="shared" ref="Y151:AD151" si="1004">SUM(Y8,Y39,Y55,Y71,Y87,Y103,Y119,Y135)</f>
        <v>13</v>
      </c>
      <c r="Z151" s="106">
        <f t="shared" si="1004"/>
        <v>29</v>
      </c>
      <c r="AA151" s="106">
        <f t="shared" si="1004"/>
        <v>15.08</v>
      </c>
      <c r="AB151" s="106">
        <f t="shared" si="1004"/>
        <v>24</v>
      </c>
      <c r="AC151" s="106">
        <f t="shared" si="1004"/>
        <v>55</v>
      </c>
      <c r="AD151" s="106">
        <f t="shared" si="1004"/>
        <v>11.33</v>
      </c>
      <c r="AE151" s="106">
        <f t="shared" si="966"/>
        <v>3.5</v>
      </c>
      <c r="AF151" s="106">
        <f t="shared" si="966"/>
        <v>143.66</v>
      </c>
      <c r="AG151" s="106">
        <f t="shared" si="966"/>
        <v>63.5</v>
      </c>
      <c r="AH151" s="106">
        <f t="shared" si="966"/>
        <v>80</v>
      </c>
      <c r="AI151" s="106">
        <f t="shared" si="966"/>
        <v>23.83</v>
      </c>
      <c r="AJ151" s="106">
        <f t="shared" si="966"/>
        <v>11.5</v>
      </c>
      <c r="AK151" s="106">
        <f t="shared" si="966"/>
        <v>51</v>
      </c>
      <c r="AL151" s="106">
        <f t="shared" si="966"/>
        <v>155</v>
      </c>
      <c r="AM151" s="106">
        <f t="shared" si="967"/>
        <v>11</v>
      </c>
      <c r="AN151" s="106">
        <f t="shared" si="967"/>
        <v>2.25</v>
      </c>
      <c r="AO151" s="106">
        <f t="shared" si="967"/>
        <v>23.5</v>
      </c>
      <c r="AP151" s="106">
        <f t="shared" si="967"/>
        <v>2</v>
      </c>
      <c r="AQ151" s="106">
        <f t="shared" si="968"/>
        <v>5.33</v>
      </c>
      <c r="AR151" s="106">
        <f t="shared" si="968"/>
        <v>26.25</v>
      </c>
      <c r="AS151" s="106">
        <f t="shared" ref="AS151:AT154" si="1005">SUM(AS8,AS39,AS55,AS71,AS87,AS103,AS119,AS135)</f>
        <v>74</v>
      </c>
      <c r="AT151" s="106">
        <f t="shared" si="1005"/>
        <v>0.5</v>
      </c>
      <c r="AU151" s="106">
        <f t="shared" si="969"/>
        <v>5.5</v>
      </c>
      <c r="AV151" s="106">
        <f t="shared" si="970"/>
        <v>8.7800000000000011</v>
      </c>
      <c r="AW151" s="106">
        <f t="shared" si="970"/>
        <v>18.88</v>
      </c>
      <c r="AX151" s="106">
        <f t="shared" si="970"/>
        <v>7.2</v>
      </c>
      <c r="AY151" s="106">
        <f t="shared" si="970"/>
        <v>14.17</v>
      </c>
      <c r="AZ151" s="106">
        <f t="shared" si="970"/>
        <v>1.3</v>
      </c>
      <c r="BA151" s="106">
        <f t="shared" si="970"/>
        <v>24</v>
      </c>
      <c r="BB151" s="106">
        <f t="shared" ref="BB151:BC154" si="1006">SUM(BB8,BB39,BB55,BB71,BB87,BB103,BB119,BB135)</f>
        <v>8.5</v>
      </c>
      <c r="BC151" s="106">
        <f t="shared" si="1006"/>
        <v>20</v>
      </c>
      <c r="BD151" s="106">
        <f t="shared" si="971"/>
        <v>9.5</v>
      </c>
      <c r="BE151" s="106">
        <f t="shared" ref="BE151:BT151" si="1007">SUM(BE8,BE39,BE55,BE71,BE87,BE103,BE119,BE135)</f>
        <v>60.5</v>
      </c>
      <c r="BF151" s="106">
        <f t="shared" si="1007"/>
        <v>6</v>
      </c>
      <c r="BG151" s="106">
        <f t="shared" si="1007"/>
        <v>9</v>
      </c>
      <c r="BH151" s="106">
        <f t="shared" si="1007"/>
        <v>12</v>
      </c>
      <c r="BI151" s="106">
        <f t="shared" si="1007"/>
        <v>9.67</v>
      </c>
      <c r="BJ151" s="106">
        <f t="shared" si="1007"/>
        <v>9.83</v>
      </c>
      <c r="BK151" s="106">
        <f t="shared" si="1007"/>
        <v>3</v>
      </c>
      <c r="BL151" s="106">
        <f t="shared" si="1007"/>
        <v>3</v>
      </c>
      <c r="BM151" s="106">
        <f t="shared" si="1007"/>
        <v>0</v>
      </c>
      <c r="BN151" s="106">
        <f t="shared" si="1007"/>
        <v>40</v>
      </c>
      <c r="BO151" s="106">
        <f t="shared" si="1007"/>
        <v>16.5</v>
      </c>
      <c r="BP151" s="106">
        <f t="shared" si="1007"/>
        <v>1</v>
      </c>
      <c r="BQ151" s="106">
        <f t="shared" si="1007"/>
        <v>35</v>
      </c>
      <c r="BR151" s="106">
        <f t="shared" si="1007"/>
        <v>12</v>
      </c>
      <c r="BS151" s="106">
        <f t="shared" si="1007"/>
        <v>10.5</v>
      </c>
      <c r="BT151" s="106">
        <f t="shared" si="1007"/>
        <v>12.4</v>
      </c>
      <c r="BU151" s="106">
        <f t="shared" si="973"/>
        <v>20.5</v>
      </c>
      <c r="BV151" s="106">
        <f t="shared" si="973"/>
        <v>12</v>
      </c>
      <c r="BW151" s="106">
        <f t="shared" si="973"/>
        <v>7.5</v>
      </c>
      <c r="BX151" s="106">
        <f t="shared" si="973"/>
        <v>16</v>
      </c>
      <c r="BY151" s="106">
        <f t="shared" si="973"/>
        <v>6.9</v>
      </c>
      <c r="BZ151" s="106">
        <f t="shared" si="973"/>
        <v>11</v>
      </c>
      <c r="CA151" s="106">
        <f t="shared" si="973"/>
        <v>26.2</v>
      </c>
      <c r="CB151" s="106">
        <f t="shared" ref="CB151:CC151" si="1008">SUM(CB8,CB39,CB55,CB71,CB87,CB103,CB119,CB135)</f>
        <v>33</v>
      </c>
      <c r="CC151" s="106">
        <f t="shared" si="1008"/>
        <v>3.5</v>
      </c>
      <c r="CD151" s="106">
        <f t="shared" ref="CD151:CE151" si="1009">SUM(CD8,CD39,CD55,CD71,CD87,CD103,CD119,CD135)</f>
        <v>24</v>
      </c>
      <c r="CE151" s="106">
        <f t="shared" si="1009"/>
        <v>2</v>
      </c>
      <c r="CF151" s="106">
        <f t="shared" ref="CF151:CG151" si="1010">SUM(CF8,CF39,CF55,CF71,CF87,CF103,CF119,CF135)</f>
        <v>2</v>
      </c>
      <c r="CG151" s="106">
        <f t="shared" si="1010"/>
        <v>0</v>
      </c>
      <c r="CH151" s="106">
        <f t="shared" ref="CH151:CI151" si="1011">SUM(CH8,CH39,CH55,CH71,CH87,CH103,CH119,CH135)</f>
        <v>0</v>
      </c>
      <c r="CI151" s="106">
        <f t="shared" si="1011"/>
        <v>0</v>
      </c>
      <c r="CJ151" s="106">
        <f t="shared" ref="CJ151:CK151" si="1012">SUM(CJ8,CJ39,CJ55,CJ71,CJ87,CJ103,CJ119,CJ135)</f>
        <v>0</v>
      </c>
      <c r="CK151" s="106">
        <f t="shared" si="1012"/>
        <v>0</v>
      </c>
      <c r="CL151" s="106">
        <f t="shared" ref="CL151:CM151" si="1013">SUM(CL8,CL39,CL55,CL71,CL87,CL103,CL119,CL135)</f>
        <v>12</v>
      </c>
      <c r="CM151" s="106">
        <f t="shared" si="1013"/>
        <v>0</v>
      </c>
      <c r="CN151" s="106">
        <f t="shared" ref="CN151:CO151" si="1014">SUM(CN8,CN39,CN55,CN71,CN87,CN103,CN119,CN135)</f>
        <v>9.4</v>
      </c>
      <c r="CO151" s="106">
        <f t="shared" si="1014"/>
        <v>0</v>
      </c>
      <c r="CP151" s="106">
        <f t="shared" ref="CP151:CQ151" si="1015">SUM(CP8,CP39,CP55,CP71,CP87,CP103,CP119,CP135)</f>
        <v>0</v>
      </c>
      <c r="CQ151" s="106">
        <f t="shared" si="1015"/>
        <v>7</v>
      </c>
      <c r="CR151" s="106">
        <f t="shared" ref="CR151:CS151" si="1016">SUM(CR8,CR39,CR55,CR71,CR87,CR103,CR119,CR135)</f>
        <v>0</v>
      </c>
      <c r="CS151" s="106">
        <f t="shared" si="1016"/>
        <v>7</v>
      </c>
      <c r="CT151" s="106">
        <f t="shared" ref="CT151:CU151" si="1017">SUM(CT8,CT39,CT55,CT71,CT87,CT103,CT119,CT135)</f>
        <v>11.5</v>
      </c>
      <c r="CU151" s="106">
        <f t="shared" si="1017"/>
        <v>1</v>
      </c>
      <c r="CV151" s="106">
        <f t="shared" ref="CV151:CW151" si="1018">SUM(CV8,CV39,CV55,CV71,CV87,CV103,CV119,CV135)</f>
        <v>0</v>
      </c>
      <c r="CW151" s="106">
        <f t="shared" si="1018"/>
        <v>4.75</v>
      </c>
      <c r="CX151" s="106">
        <f t="shared" ref="CX151:CY151" si="1019">SUM(CX8,CX39,CX55,CX71,CX87,CX103,CX119,CX135)</f>
        <v>0</v>
      </c>
      <c r="CY151" s="106">
        <f t="shared" si="1019"/>
        <v>13</v>
      </c>
      <c r="CZ151" s="106">
        <f t="shared" ref="CZ151:DA151" si="1020">SUM(CZ8,CZ39,CZ55,CZ71,CZ87,CZ103,CZ119,CZ135)</f>
        <v>109</v>
      </c>
      <c r="DA151" s="106">
        <f t="shared" si="1020"/>
        <v>109</v>
      </c>
      <c r="DB151" s="106">
        <f t="shared" ref="DB151:DC151" si="1021">SUM(DB8,DB39,DB55,DB71,DB87,DB103,DB119,DB135)</f>
        <v>11</v>
      </c>
      <c r="DC151" s="106">
        <f t="shared" si="1021"/>
        <v>0</v>
      </c>
      <c r="DD151" s="106">
        <f t="shared" ref="DD151:DE151" si="1022">SUM(DD8,DD39,DD55,DD71,DD87,DD103,DD119,DD135)</f>
        <v>0</v>
      </c>
      <c r="DE151" s="106">
        <f t="shared" si="1022"/>
        <v>23.83</v>
      </c>
      <c r="DF151" s="106">
        <f t="shared" ref="DF151:DG151" si="1023">SUM(DF8,DF39,DF55,DF71,DF87,DF103,DF119,DF135)</f>
        <v>9.5</v>
      </c>
      <c r="DG151" s="106">
        <f t="shared" si="1023"/>
        <v>24</v>
      </c>
      <c r="DH151" s="106">
        <f t="shared" ref="DH151:DI151" si="1024">SUM(DH8,DH39,DH55,DH71,DH87,DH103,DH119,DH135)</f>
        <v>5.5</v>
      </c>
      <c r="DI151" s="106">
        <f t="shared" si="1024"/>
        <v>5</v>
      </c>
      <c r="DJ151" s="106">
        <f t="shared" ref="DJ151:DK151" si="1025">SUM(DJ8,DJ39,DJ55,DJ71,DJ87,DJ103,DJ119,DJ135)</f>
        <v>0</v>
      </c>
      <c r="DK151" s="106">
        <f t="shared" si="1025"/>
        <v>13</v>
      </c>
      <c r="DL151" s="106">
        <f t="shared" ref="DL151:DM151" si="1026">SUM(DL8,DL39,DL55,DL71,DL87,DL103,DL119,DL135)</f>
        <v>12</v>
      </c>
      <c r="DM151" s="106">
        <f t="shared" si="1026"/>
        <v>4</v>
      </c>
      <c r="DN151" s="106">
        <f t="shared" ref="DN151" si="1027">SUM(DN8,DN39,DN55,DN71,DN87,DN103,DN119,DN135)</f>
        <v>23.5</v>
      </c>
      <c r="DO151" s="94"/>
      <c r="DP151" s="94"/>
      <c r="DQ151" s="106">
        <f t="shared" si="994"/>
        <v>9</v>
      </c>
      <c r="DR151" s="106">
        <f t="shared" si="994"/>
        <v>0</v>
      </c>
      <c r="DS151" s="106">
        <f t="shared" ref="DS151:DT151" si="1028">SUM(DS8,DS39,DS55,DS71,DS87,DS103,DS119,DS135)</f>
        <v>4</v>
      </c>
      <c r="DT151" s="106">
        <f t="shared" si="1028"/>
        <v>7.5</v>
      </c>
      <c r="DU151" s="106">
        <f t="shared" ref="DU151:DV151" si="1029">SUM(DU8,DU39,DU55,DU71,DU87,DU103,DU119,DU135)</f>
        <v>0</v>
      </c>
      <c r="DV151" s="106">
        <f t="shared" si="1029"/>
        <v>47</v>
      </c>
      <c r="DW151" s="106">
        <f t="shared" ref="DW151:DX151" si="1030">SUM(DW8,DW39,DW55,DW71,DW87,DW103,DW119,DW135)</f>
        <v>4</v>
      </c>
      <c r="DX151" s="106">
        <f t="shared" si="1030"/>
        <v>2</v>
      </c>
      <c r="DY151" s="106">
        <f t="shared" ref="DY151:DZ151" si="1031">SUM(DY8,DY39,DY55,DY71,DY87,DY103,DY119,DY135)</f>
        <v>32.5</v>
      </c>
      <c r="DZ151" s="106">
        <f t="shared" si="1031"/>
        <v>94.5</v>
      </c>
      <c r="EA151" s="106">
        <f t="shared" ref="EA151:EC151" si="1032">SUM(EA8,EA39,EA55,EA71,EA87,EA103,EA119,EA135)</f>
        <v>6.5</v>
      </c>
      <c r="EB151" s="106">
        <f t="shared" si="1032"/>
        <v>14.5</v>
      </c>
      <c r="EC151" s="106">
        <f t="shared" si="1032"/>
        <v>0</v>
      </c>
      <c r="ED151" s="106">
        <f t="shared" ref="ED151:EE151" si="1033">SUM(ED8,ED39,ED55,ED71,ED87,ED103,ED119,ED135)</f>
        <v>1.17</v>
      </c>
      <c r="EE151" s="106">
        <f t="shared" si="1033"/>
        <v>2</v>
      </c>
      <c r="EF151" s="106">
        <f t="shared" ref="EF151:EG151" si="1034">SUM(EF8,EF39,EF55,EF71,EF87,EF103,EF119,EF135)</f>
        <v>17</v>
      </c>
      <c r="EG151" s="106">
        <f t="shared" si="1034"/>
        <v>0</v>
      </c>
      <c r="EH151" s="94"/>
      <c r="EI151" s="12"/>
    </row>
    <row r="152" spans="1:141" ht="15.75" customHeight="1">
      <c r="A152" s="500"/>
      <c r="B152" s="53" t="s">
        <v>252</v>
      </c>
      <c r="C152" s="12"/>
      <c r="D152" s="106">
        <f t="shared" ref="D152:I152" si="1035">SUM(D9,D40,D56,D72,D88,D104,D120)</f>
        <v>291.17</v>
      </c>
      <c r="E152" s="106">
        <f t="shared" si="1035"/>
        <v>380.92</v>
      </c>
      <c r="F152" s="106">
        <f t="shared" si="1035"/>
        <v>490.25</v>
      </c>
      <c r="G152" s="106">
        <f t="shared" si="1035"/>
        <v>340.66</v>
      </c>
      <c r="H152" s="106">
        <f t="shared" si="1035"/>
        <v>410.83</v>
      </c>
      <c r="I152" s="106">
        <f t="shared" si="1035"/>
        <v>271.5</v>
      </c>
      <c r="J152" s="106">
        <f t="shared" si="963"/>
        <v>200.12</v>
      </c>
      <c r="K152" s="106">
        <f t="shared" si="963"/>
        <v>365.34000000000003</v>
      </c>
      <c r="L152" s="106">
        <f t="shared" ref="L152:W152" si="1036">SUM(L9,L40,L56,L72,L88,L104,L120)</f>
        <v>317.75</v>
      </c>
      <c r="M152" s="106">
        <f t="shared" si="1036"/>
        <v>565.91</v>
      </c>
      <c r="N152" s="106">
        <f t="shared" si="1036"/>
        <v>488.34000000000003</v>
      </c>
      <c r="O152" s="106">
        <f t="shared" si="1036"/>
        <v>275.02999999999997</v>
      </c>
      <c r="P152" s="106">
        <f t="shared" si="1036"/>
        <v>317.76</v>
      </c>
      <c r="Q152" s="106">
        <f t="shared" si="1036"/>
        <v>241.32999999999998</v>
      </c>
      <c r="R152" s="106">
        <f t="shared" si="1036"/>
        <v>161.59</v>
      </c>
      <c r="S152" s="106">
        <f t="shared" si="1036"/>
        <v>295.83</v>
      </c>
      <c r="T152" s="106">
        <f t="shared" si="1036"/>
        <v>357.01</v>
      </c>
      <c r="U152" s="106">
        <f t="shared" si="1036"/>
        <v>245.17</v>
      </c>
      <c r="V152" s="106">
        <f t="shared" si="1036"/>
        <v>314.47000000000003</v>
      </c>
      <c r="W152" s="106">
        <f t="shared" si="1036"/>
        <v>386.78</v>
      </c>
      <c r="X152" s="106">
        <f t="shared" ref="X152:AD154" si="1037">SUM(X9,X40,X56,X72,X88,X104,X120,X136)</f>
        <v>390.89000000000004</v>
      </c>
      <c r="Y152" s="106">
        <f t="shared" si="1037"/>
        <v>333.78</v>
      </c>
      <c r="Z152" s="106">
        <f t="shared" si="1037"/>
        <v>430.75000000000006</v>
      </c>
      <c r="AA152" s="106">
        <f t="shared" si="1037"/>
        <v>484.25</v>
      </c>
      <c r="AB152" s="106">
        <f t="shared" si="1037"/>
        <v>401.09000000000003</v>
      </c>
      <c r="AC152" s="106">
        <f t="shared" si="1037"/>
        <v>377.63000000000005</v>
      </c>
      <c r="AD152" s="106">
        <f t="shared" si="1037"/>
        <v>480</v>
      </c>
      <c r="AE152" s="106">
        <f>SUM(AE9,AE40,AE56,AE72,AE88,AE104,AE120,AE136)</f>
        <v>435.40999999999997</v>
      </c>
      <c r="AF152" s="106">
        <f t="shared" ref="AF152:AH153" si="1038">SUM(AF9,AF40,AF56,AF72,AF88,AF104,AF120,AF136)</f>
        <v>370.42</v>
      </c>
      <c r="AG152" s="106">
        <f t="shared" si="1038"/>
        <v>313.33000000000004</v>
      </c>
      <c r="AH152" s="106">
        <f t="shared" si="1038"/>
        <v>34.58</v>
      </c>
      <c r="AI152" s="106">
        <f t="shared" ref="AI152:AL154" si="1039">SUM(AI9,AI40,AI56,AI72,AI88,AI104,AI120,AI136)</f>
        <v>272</v>
      </c>
      <c r="AJ152" s="106">
        <f t="shared" si="1039"/>
        <v>316.66999999999996</v>
      </c>
      <c r="AK152" s="106">
        <f t="shared" si="1039"/>
        <v>97.5</v>
      </c>
      <c r="AL152" s="106">
        <f t="shared" si="1039"/>
        <v>109.83</v>
      </c>
      <c r="AM152" s="106">
        <f t="shared" si="967"/>
        <v>306.25</v>
      </c>
      <c r="AN152" s="106">
        <f t="shared" si="967"/>
        <v>352.16</v>
      </c>
      <c r="AO152" s="106">
        <f t="shared" si="967"/>
        <v>222.67000000000002</v>
      </c>
      <c r="AP152" s="106">
        <f t="shared" si="967"/>
        <v>300.40999999999997</v>
      </c>
      <c r="AQ152" s="106">
        <f t="shared" si="968"/>
        <v>332.25</v>
      </c>
      <c r="AR152" s="106">
        <f t="shared" si="968"/>
        <v>151.91</v>
      </c>
      <c r="AS152" s="106">
        <f t="shared" si="1005"/>
        <v>178.75</v>
      </c>
      <c r="AT152" s="106">
        <f t="shared" si="1005"/>
        <v>206</v>
      </c>
      <c r="AU152" s="106">
        <f t="shared" si="969"/>
        <v>68.25</v>
      </c>
      <c r="AV152" s="106">
        <f t="shared" si="970"/>
        <v>151.60000000000002</v>
      </c>
      <c r="AW152" s="106">
        <f t="shared" si="970"/>
        <v>163.80000000000001</v>
      </c>
      <c r="AX152" s="106">
        <f t="shared" si="970"/>
        <v>29.2</v>
      </c>
      <c r="AY152" s="106">
        <f t="shared" si="970"/>
        <v>33.25</v>
      </c>
      <c r="AZ152" s="106">
        <f t="shared" si="970"/>
        <v>80.27</v>
      </c>
      <c r="BA152" s="106">
        <f t="shared" si="970"/>
        <v>104.58</v>
      </c>
      <c r="BB152" s="106">
        <f t="shared" si="1006"/>
        <v>203.75</v>
      </c>
      <c r="BC152" s="106">
        <f t="shared" si="1006"/>
        <v>293.25</v>
      </c>
      <c r="BD152" s="106">
        <f t="shared" si="971"/>
        <v>50.92</v>
      </c>
      <c r="BE152" s="106">
        <f t="shared" ref="BE152:BT152" si="1040">SUM(BE9,BE40,BE56,BE72,BE88,BE104,BE120,BE136)</f>
        <v>33.5</v>
      </c>
      <c r="BF152" s="106">
        <f t="shared" si="1040"/>
        <v>69.42</v>
      </c>
      <c r="BG152" s="106">
        <f t="shared" si="1040"/>
        <v>24.18</v>
      </c>
      <c r="BH152" s="106">
        <f t="shared" si="1040"/>
        <v>196.02</v>
      </c>
      <c r="BI152" s="106">
        <f t="shared" si="1040"/>
        <v>340.35</v>
      </c>
      <c r="BJ152" s="106">
        <f t="shared" si="1040"/>
        <v>375.67</v>
      </c>
      <c r="BK152" s="106">
        <f t="shared" si="1040"/>
        <v>352.25</v>
      </c>
      <c r="BL152" s="106">
        <f t="shared" si="1040"/>
        <v>353</v>
      </c>
      <c r="BM152" s="106">
        <f t="shared" si="1040"/>
        <v>408.47999999999996</v>
      </c>
      <c r="BN152" s="106">
        <f t="shared" si="1040"/>
        <v>146.30000000000001</v>
      </c>
      <c r="BO152" s="106">
        <f t="shared" si="1040"/>
        <v>162.65</v>
      </c>
      <c r="BP152" s="106">
        <f t="shared" si="1040"/>
        <v>195.05</v>
      </c>
      <c r="BQ152" s="106">
        <f t="shared" si="1040"/>
        <v>220.02</v>
      </c>
      <c r="BR152" s="106">
        <f t="shared" si="1040"/>
        <v>174.67</v>
      </c>
      <c r="BS152" s="106">
        <f t="shared" si="1040"/>
        <v>101.86</v>
      </c>
      <c r="BT152" s="106">
        <f t="shared" si="1040"/>
        <v>100.03</v>
      </c>
      <c r="BU152" s="106">
        <f t="shared" si="973"/>
        <v>15.9</v>
      </c>
      <c r="BV152" s="106">
        <f t="shared" si="973"/>
        <v>16.350000000000001</v>
      </c>
      <c r="BW152" s="106">
        <f t="shared" si="973"/>
        <v>19.25</v>
      </c>
      <c r="BX152" s="106">
        <f t="shared" si="973"/>
        <v>53.7</v>
      </c>
      <c r="BY152" s="106">
        <f t="shared" si="973"/>
        <v>87.59</v>
      </c>
      <c r="BZ152" s="106">
        <f t="shared" si="973"/>
        <v>50.5</v>
      </c>
      <c r="CA152" s="106">
        <f t="shared" si="973"/>
        <v>71.350000000000009</v>
      </c>
      <c r="CB152" s="106">
        <f t="shared" ref="CB152:CC152" si="1041">SUM(CB9,CB40,CB56,CB72,CB88,CB104,CB120,CB136)</f>
        <v>132.44</v>
      </c>
      <c r="CC152" s="106">
        <f t="shared" si="1041"/>
        <v>139.88</v>
      </c>
      <c r="CD152" s="106">
        <f t="shared" ref="CD152:CE152" si="1042">SUM(CD9,CD40,CD56,CD72,CD88,CD104,CD120,CD136)</f>
        <v>82.5</v>
      </c>
      <c r="CE152" s="106">
        <f t="shared" si="1042"/>
        <v>197.92000000000002</v>
      </c>
      <c r="CF152" s="106">
        <f t="shared" ref="CF152:CG152" si="1043">SUM(CF9,CF40,CF56,CF72,CF88,CF104,CF120,CF136)</f>
        <v>140.34</v>
      </c>
      <c r="CG152" s="106">
        <f t="shared" si="1043"/>
        <v>101.92</v>
      </c>
      <c r="CH152" s="106">
        <f t="shared" ref="CH152:CI152" si="1044">SUM(CH9,CH40,CH56,CH72,CH88,CH104,CH120,CH136)</f>
        <v>107.67</v>
      </c>
      <c r="CI152" s="106">
        <f t="shared" si="1044"/>
        <v>48</v>
      </c>
      <c r="CJ152" s="106">
        <f t="shared" ref="CJ152:CK152" si="1045">SUM(CJ9,CJ40,CJ56,CJ72,CJ88,CJ104,CJ120,CJ136)</f>
        <v>29.75</v>
      </c>
      <c r="CK152" s="106">
        <f t="shared" si="1045"/>
        <v>28</v>
      </c>
      <c r="CL152" s="106">
        <f t="shared" ref="CL152:CM152" si="1046">SUM(CL9,CL40,CL56,CL72,CL88,CL104,CL120,CL136)</f>
        <v>61</v>
      </c>
      <c r="CM152" s="106">
        <f t="shared" si="1046"/>
        <v>59.199999999999996</v>
      </c>
      <c r="CN152" s="106">
        <f t="shared" ref="CN152:CO152" si="1047">SUM(CN9,CN40,CN56,CN72,CN88,CN104,CN120,CN136)</f>
        <v>22.65</v>
      </c>
      <c r="CO152" s="106">
        <f t="shared" si="1047"/>
        <v>84.8</v>
      </c>
      <c r="CP152" s="106">
        <f t="shared" ref="CP152:CQ152" si="1048">SUM(CP9,CP40,CP56,CP72,CP88,CP104,CP120,CP136)</f>
        <v>89.37</v>
      </c>
      <c r="CQ152" s="106">
        <f t="shared" si="1048"/>
        <v>74.2</v>
      </c>
      <c r="CR152" s="106">
        <f t="shared" ref="CR152:CS152" si="1049">SUM(CR9,CR40,CR56,CR72,CR88,CR104,CR120,CR136)</f>
        <v>30.369999999999997</v>
      </c>
      <c r="CS152" s="106">
        <f t="shared" si="1049"/>
        <v>104.61</v>
      </c>
      <c r="CT152" s="106">
        <f t="shared" ref="CT152:CU152" si="1050">SUM(CT9,CT40,CT56,CT72,CT88,CT104,CT120,CT136)</f>
        <v>122.97</v>
      </c>
      <c r="CU152" s="106">
        <f t="shared" si="1050"/>
        <v>251</v>
      </c>
      <c r="CV152" s="106">
        <f t="shared" ref="CV152:CW152" si="1051">SUM(CV9,CV40,CV56,CV72,CV88,CV104,CV120,CV136)</f>
        <v>241</v>
      </c>
      <c r="CW152" s="106">
        <f t="shared" si="1051"/>
        <v>189.61</v>
      </c>
      <c r="CX152" s="106">
        <f t="shared" ref="CX152:CY152" si="1052">SUM(CX9,CX40,CX56,CX72,CX88,CX104,CX120,CX136)</f>
        <v>38.450000000000003</v>
      </c>
      <c r="CY152" s="106">
        <f t="shared" si="1052"/>
        <v>136</v>
      </c>
      <c r="CZ152" s="106">
        <f t="shared" ref="CZ152:DA152" si="1053">SUM(CZ9,CZ40,CZ56,CZ72,CZ88,CZ104,CZ120,CZ136)</f>
        <v>256</v>
      </c>
      <c r="DA152" s="106">
        <f t="shared" si="1053"/>
        <v>256</v>
      </c>
      <c r="DB152" s="106">
        <f t="shared" ref="DB152:DC152" si="1054">SUM(DB9,DB40,DB56,DB72,DB88,DB104,DB120,DB136)</f>
        <v>266.33</v>
      </c>
      <c r="DC152" s="106">
        <f t="shared" si="1054"/>
        <v>198.2</v>
      </c>
      <c r="DD152" s="106">
        <f t="shared" ref="DD152:DE152" si="1055">SUM(DD9,DD40,DD56,DD72,DD88,DD104,DD120,DD136)</f>
        <v>311</v>
      </c>
      <c r="DE152" s="106">
        <f t="shared" si="1055"/>
        <v>281.16000000000003</v>
      </c>
      <c r="DF152" s="106">
        <f t="shared" ref="DF152:DG152" si="1056">SUM(DF9,DF40,DF56,DF72,DF88,DF104,DF120,DF136)</f>
        <v>201</v>
      </c>
      <c r="DG152" s="106">
        <f t="shared" si="1056"/>
        <v>196</v>
      </c>
      <c r="DH152" s="106">
        <f t="shared" ref="DH152:DI152" si="1057">SUM(DH9,DH40,DH56,DH72,DH88,DH104,DH120,DH136)</f>
        <v>274.73</v>
      </c>
      <c r="DI152" s="106">
        <f t="shared" si="1057"/>
        <v>113.58</v>
      </c>
      <c r="DJ152" s="106">
        <f t="shared" ref="DJ152:DK152" si="1058">SUM(DJ9,DJ40,DJ56,DJ72,DJ88,DJ104,DJ120,DJ136)</f>
        <v>161.70000000000002</v>
      </c>
      <c r="DK152" s="106">
        <f t="shared" si="1058"/>
        <v>218.8</v>
      </c>
      <c r="DL152" s="106">
        <f t="shared" ref="DL152:DM152" si="1059">SUM(DL9,DL40,DL56,DL72,DL88,DL104,DL120,DL136)</f>
        <v>102.92</v>
      </c>
      <c r="DM152" s="106">
        <f t="shared" si="1059"/>
        <v>172.8</v>
      </c>
      <c r="DN152" s="106">
        <f t="shared" ref="DN152" si="1060">SUM(DN9,DN40,DN56,DN72,DN88,DN104,DN120,DN136)</f>
        <v>217.55</v>
      </c>
      <c r="DO152"/>
      <c r="DP152"/>
      <c r="DQ152" s="106">
        <f t="shared" si="994"/>
        <v>305.52000000000004</v>
      </c>
      <c r="DR152" s="106">
        <f t="shared" si="994"/>
        <v>112.33</v>
      </c>
      <c r="DS152" s="106">
        <f t="shared" ref="DS152:DT152" si="1061">SUM(DS9,DS40,DS56,DS72,DS88,DS104,DS120,DS136)</f>
        <v>20.170000000000002</v>
      </c>
      <c r="DT152" s="106">
        <f t="shared" si="1061"/>
        <v>53.83</v>
      </c>
      <c r="DU152" s="106">
        <f t="shared" ref="DU152:DV152" si="1062">SUM(DU9,DU40,DU56,DU72,DU88,DU104,DU120,DU136)</f>
        <v>58.65</v>
      </c>
      <c r="DV152" s="106">
        <f t="shared" si="1062"/>
        <v>57.870000000000005</v>
      </c>
      <c r="DW152" s="106">
        <f t="shared" ref="DW152:DX152" si="1063">SUM(DW9,DW40,DW56,DW72,DW88,DW104,DW120,DW136)</f>
        <v>206.18</v>
      </c>
      <c r="DX152" s="106">
        <f t="shared" si="1063"/>
        <v>100.94000000000001</v>
      </c>
      <c r="DY152" s="106">
        <f t="shared" ref="DY152:DZ152" si="1064">SUM(DY9,DY40,DY56,DY72,DY88,DY104,DY120,DY136)</f>
        <v>47.2</v>
      </c>
      <c r="DZ152" s="106">
        <f t="shared" si="1064"/>
        <v>65.34</v>
      </c>
      <c r="EA152" s="106">
        <f t="shared" ref="EA152:EC152" si="1065">SUM(EA9,EA40,EA56,EA72,EA88,EA104,EA120,EA136)</f>
        <v>230.56</v>
      </c>
      <c r="EB152" s="106">
        <f t="shared" si="1065"/>
        <v>201.03000000000003</v>
      </c>
      <c r="EC152" s="106">
        <f t="shared" si="1065"/>
        <v>89.62</v>
      </c>
      <c r="ED152" s="106">
        <f t="shared" ref="ED152:EE152" si="1066">SUM(ED9,ED40,ED56,ED72,ED88,ED104,ED120,ED136)</f>
        <v>51.870000000000005</v>
      </c>
      <c r="EE152" s="106">
        <f t="shared" si="1066"/>
        <v>74.27000000000001</v>
      </c>
      <c r="EF152" s="106">
        <f t="shared" ref="EF152:EG152" si="1067">SUM(EF9,EF40,EF56,EF72,EF88,EF104,EF120,EF136)</f>
        <v>134.6</v>
      </c>
      <c r="EG152" s="106">
        <f t="shared" si="1067"/>
        <v>88.800000000000011</v>
      </c>
      <c r="EH152"/>
      <c r="EI152" s="12"/>
    </row>
    <row r="153" spans="1:141" ht="15.75" customHeight="1">
      <c r="A153" s="500"/>
      <c r="B153" s="53" t="s">
        <v>222</v>
      </c>
      <c r="C153" s="12"/>
      <c r="D153" s="12">
        <f t="shared" ref="D153:I153" si="1068">SUM(D10,D41,D57,D73,D89,D105,D121)</f>
        <v>1176</v>
      </c>
      <c r="E153" s="12">
        <f t="shared" si="1068"/>
        <v>1176</v>
      </c>
      <c r="F153" s="12">
        <f t="shared" si="1068"/>
        <v>1176</v>
      </c>
      <c r="G153" s="12">
        <f t="shared" si="1068"/>
        <v>1176</v>
      </c>
      <c r="H153" s="12">
        <f t="shared" si="1068"/>
        <v>1176</v>
      </c>
      <c r="I153" s="12">
        <f t="shared" si="1068"/>
        <v>1176</v>
      </c>
      <c r="J153" s="12">
        <f>SUM(J10,J41,J57,J73,J89,J105,J121)</f>
        <v>1176</v>
      </c>
      <c r="K153" s="12">
        <f t="shared" ref="K153:P153" si="1069">SUM(K10,K41,K57,K73,K89,K105,K121)</f>
        <v>1176</v>
      </c>
      <c r="L153" s="12">
        <f t="shared" si="1069"/>
        <v>1176</v>
      </c>
      <c r="M153" s="12">
        <f t="shared" si="1069"/>
        <v>1176</v>
      </c>
      <c r="N153" s="12">
        <f t="shared" si="1069"/>
        <v>1176</v>
      </c>
      <c r="O153" s="12">
        <f t="shared" si="1069"/>
        <v>1176</v>
      </c>
      <c r="P153" s="12">
        <f t="shared" si="1069"/>
        <v>1176</v>
      </c>
      <c r="Q153" s="12">
        <f t="shared" ref="Q153:W153" si="1070">SUM(Q10,Q41,Q57,Q73,Q89,Q105,Q121)</f>
        <v>1176</v>
      </c>
      <c r="R153" s="12">
        <f t="shared" si="1070"/>
        <v>1176</v>
      </c>
      <c r="S153" s="12">
        <f t="shared" si="1070"/>
        <v>1176</v>
      </c>
      <c r="T153" s="12">
        <f t="shared" si="1070"/>
        <v>1176</v>
      </c>
      <c r="U153" s="12">
        <f t="shared" si="1070"/>
        <v>1008</v>
      </c>
      <c r="V153" s="12">
        <f t="shared" si="1070"/>
        <v>1176</v>
      </c>
      <c r="W153" s="12">
        <f t="shared" si="1070"/>
        <v>1176</v>
      </c>
      <c r="X153" s="106">
        <f t="shared" si="1037"/>
        <v>1176</v>
      </c>
      <c r="Y153" s="106">
        <f t="shared" si="1037"/>
        <v>1176</v>
      </c>
      <c r="Z153" s="106">
        <f t="shared" si="1037"/>
        <v>1344</v>
      </c>
      <c r="AA153" s="106">
        <f t="shared" si="1037"/>
        <v>1344</v>
      </c>
      <c r="AB153" s="106">
        <f t="shared" si="1037"/>
        <v>1344</v>
      </c>
      <c r="AC153" s="106">
        <f t="shared" si="1037"/>
        <v>1344</v>
      </c>
      <c r="AD153" s="106">
        <f t="shared" si="1037"/>
        <v>1344</v>
      </c>
      <c r="AE153" s="106">
        <f>SUM(AE10,AE41,AE57,AE73,AE89,AE105,AE121,AE137)</f>
        <v>1344</v>
      </c>
      <c r="AF153" s="106">
        <f t="shared" si="1038"/>
        <v>1344</v>
      </c>
      <c r="AG153" s="106">
        <f t="shared" si="1038"/>
        <v>1344</v>
      </c>
      <c r="AH153" s="106">
        <f t="shared" si="1038"/>
        <v>1344</v>
      </c>
      <c r="AI153" s="106">
        <f t="shared" si="1039"/>
        <v>1344</v>
      </c>
      <c r="AJ153" s="106">
        <f t="shared" si="1039"/>
        <v>1344</v>
      </c>
      <c r="AK153" s="106">
        <f t="shared" si="1039"/>
        <v>1344</v>
      </c>
      <c r="AL153" s="106">
        <f t="shared" si="1039"/>
        <v>1344</v>
      </c>
      <c r="AM153" s="106">
        <f t="shared" si="967"/>
        <v>1344</v>
      </c>
      <c r="AN153" s="106">
        <f t="shared" si="967"/>
        <v>1344</v>
      </c>
      <c r="AO153" s="106">
        <f t="shared" si="967"/>
        <v>1344</v>
      </c>
      <c r="AP153" s="106">
        <f t="shared" si="967"/>
        <v>1344</v>
      </c>
      <c r="AQ153" s="106">
        <f t="shared" si="968"/>
        <v>1344</v>
      </c>
      <c r="AR153" s="106">
        <f t="shared" si="968"/>
        <v>1344</v>
      </c>
      <c r="AS153" s="106">
        <f t="shared" si="1005"/>
        <v>1344</v>
      </c>
      <c r="AT153" s="106">
        <f t="shared" si="1005"/>
        <v>1176</v>
      </c>
      <c r="AU153" s="106">
        <f t="shared" si="969"/>
        <v>1176</v>
      </c>
      <c r="AV153" s="106">
        <f t="shared" si="970"/>
        <v>1176</v>
      </c>
      <c r="AW153" s="106">
        <f t="shared" si="970"/>
        <v>1176</v>
      </c>
      <c r="AX153" s="106">
        <f t="shared" si="970"/>
        <v>1176</v>
      </c>
      <c r="AY153" s="106">
        <f t="shared" si="970"/>
        <v>1176</v>
      </c>
      <c r="AZ153" s="106">
        <f t="shared" si="970"/>
        <v>1176</v>
      </c>
      <c r="BA153" s="106">
        <f t="shared" si="970"/>
        <v>1176</v>
      </c>
      <c r="BB153" s="106">
        <f t="shared" si="1006"/>
        <v>1176</v>
      </c>
      <c r="BC153" s="106">
        <f t="shared" si="1006"/>
        <v>1176</v>
      </c>
      <c r="BD153" s="106">
        <f t="shared" si="971"/>
        <v>1176</v>
      </c>
      <c r="BE153" s="106">
        <f t="shared" ref="BE153:BT153" si="1071">SUM(BE10,BE41,BE57,BE73,BE89,BE105,BE121,BE137)</f>
        <v>1176</v>
      </c>
      <c r="BF153" s="106">
        <f t="shared" si="1071"/>
        <v>1176</v>
      </c>
      <c r="BG153" s="106">
        <f t="shared" si="1071"/>
        <v>1176</v>
      </c>
      <c r="BH153" s="106">
        <f t="shared" si="1071"/>
        <v>1176</v>
      </c>
      <c r="BI153" s="106">
        <f t="shared" si="1071"/>
        <v>1176</v>
      </c>
      <c r="BJ153" s="106">
        <f t="shared" si="1071"/>
        <v>1176</v>
      </c>
      <c r="BK153" s="106">
        <f t="shared" si="1071"/>
        <v>1176</v>
      </c>
      <c r="BL153" s="106">
        <f t="shared" si="1071"/>
        <v>1176</v>
      </c>
      <c r="BM153" s="106">
        <f t="shared" si="1071"/>
        <v>1176</v>
      </c>
      <c r="BN153" s="106">
        <f t="shared" si="1071"/>
        <v>1176</v>
      </c>
      <c r="BO153" s="106">
        <f t="shared" si="1071"/>
        <v>1176</v>
      </c>
      <c r="BP153" s="106">
        <f t="shared" si="1071"/>
        <v>1176</v>
      </c>
      <c r="BQ153" s="106">
        <f t="shared" si="1071"/>
        <v>1176</v>
      </c>
      <c r="BR153" s="106">
        <f t="shared" si="1071"/>
        <v>1176</v>
      </c>
      <c r="BS153" s="106">
        <f t="shared" si="1071"/>
        <v>1176</v>
      </c>
      <c r="BT153" s="106">
        <f t="shared" si="1071"/>
        <v>1176</v>
      </c>
      <c r="BU153" s="106">
        <f t="shared" si="973"/>
        <v>1176</v>
      </c>
      <c r="BV153" s="106">
        <f t="shared" si="973"/>
        <v>1176</v>
      </c>
      <c r="BW153" s="106">
        <f t="shared" si="973"/>
        <v>1176</v>
      </c>
      <c r="BX153" s="106">
        <f t="shared" si="973"/>
        <v>1176</v>
      </c>
      <c r="BY153" s="106">
        <f t="shared" si="973"/>
        <v>1176</v>
      </c>
      <c r="BZ153" s="106">
        <f t="shared" si="973"/>
        <v>1176</v>
      </c>
      <c r="CA153" s="106">
        <f t="shared" si="973"/>
        <v>1008</v>
      </c>
      <c r="CB153" s="106">
        <f t="shared" ref="CB153:CC153" si="1072">SUM(CB10,CB41,CB57,CB73,CB89,CB105,CB121,CB137)</f>
        <v>1176</v>
      </c>
      <c r="CC153" s="106">
        <f t="shared" si="1072"/>
        <v>1176</v>
      </c>
      <c r="CD153" s="106">
        <f t="shared" ref="CD153:CE153" si="1073">SUM(CD10,CD41,CD57,CD73,CD89,CD105,CD121,CD137)</f>
        <v>1176</v>
      </c>
      <c r="CE153" s="106">
        <f t="shared" si="1073"/>
        <v>1176</v>
      </c>
      <c r="CF153" s="106">
        <f t="shared" ref="CF153:CG153" si="1074">SUM(CF10,CF41,CF57,CF73,CF89,CF105,CF121,CF137)</f>
        <v>1176</v>
      </c>
      <c r="CG153" s="106">
        <f t="shared" si="1074"/>
        <v>1176</v>
      </c>
      <c r="CH153" s="106">
        <f t="shared" ref="CH153:CI153" si="1075">SUM(CH10,CH41,CH57,CH73,CH89,CH105,CH121,CH137)</f>
        <v>1176</v>
      </c>
      <c r="CI153" s="106">
        <f t="shared" si="1075"/>
        <v>1176</v>
      </c>
      <c r="CJ153" s="106">
        <f t="shared" ref="CJ153:CK153" si="1076">SUM(CJ10,CJ41,CJ57,CJ73,CJ89,CJ105,CJ121,CJ137)</f>
        <v>1176</v>
      </c>
      <c r="CK153" s="106">
        <f t="shared" si="1076"/>
        <v>1176</v>
      </c>
      <c r="CL153" s="106">
        <f t="shared" ref="CL153:CM153" si="1077">SUM(CL10,CL41,CL57,CL73,CL89,CL105,CL121,CL137)</f>
        <v>1176</v>
      </c>
      <c r="CM153" s="106">
        <f t="shared" si="1077"/>
        <v>1176</v>
      </c>
      <c r="CN153" s="106">
        <f t="shared" ref="CN153:CO153" si="1078">SUM(CN10,CN41,CN57,CN73,CN89,CN105,CN121,CN137)</f>
        <v>1176</v>
      </c>
      <c r="CO153" s="106">
        <f t="shared" si="1078"/>
        <v>1176</v>
      </c>
      <c r="CP153" s="106">
        <f t="shared" ref="CP153:CQ153" si="1079">SUM(CP10,CP41,CP57,CP73,CP89,CP105,CP121,CP137)</f>
        <v>1176</v>
      </c>
      <c r="CQ153" s="106">
        <f t="shared" si="1079"/>
        <v>1176</v>
      </c>
      <c r="CR153" s="106">
        <f t="shared" ref="CR153:CS153" si="1080">SUM(CR10,CR41,CR57,CR73,CR89,CR105,CR121,CR137)</f>
        <v>1176</v>
      </c>
      <c r="CS153" s="106">
        <f t="shared" si="1080"/>
        <v>1176</v>
      </c>
      <c r="CT153" s="106">
        <f t="shared" ref="CT153:CU153" si="1081">SUM(CT10,CT41,CT57,CT73,CT89,CT105,CT121,CT137)</f>
        <v>1176</v>
      </c>
      <c r="CU153" s="106">
        <f t="shared" si="1081"/>
        <v>1176</v>
      </c>
      <c r="CV153" s="106">
        <f t="shared" ref="CV153:CW153" si="1082">SUM(CV10,CV41,CV57,CV73,CV89,CV105,CV121,CV137)</f>
        <v>1176</v>
      </c>
      <c r="CW153" s="106">
        <f t="shared" si="1082"/>
        <v>1176</v>
      </c>
      <c r="CX153" s="106">
        <f t="shared" ref="CX153:CY153" si="1083">SUM(CX10,CX41,CX57,CX73,CX89,CX105,CX121,CX137)</f>
        <v>1176</v>
      </c>
      <c r="CY153" s="106">
        <f t="shared" si="1083"/>
        <v>1176</v>
      </c>
      <c r="CZ153" s="106">
        <f t="shared" ref="CZ153:DA153" si="1084">SUM(CZ10,CZ41,CZ57,CZ73,CZ89,CZ105,CZ121,CZ137)</f>
        <v>1176</v>
      </c>
      <c r="DA153" s="106">
        <f t="shared" si="1084"/>
        <v>1176</v>
      </c>
      <c r="DB153" s="106">
        <f t="shared" ref="DB153:DC153" si="1085">SUM(DB10,DB41,DB57,DB73,DB89,DB105,DB121,DB137)</f>
        <v>1176</v>
      </c>
      <c r="DC153" s="106">
        <f t="shared" si="1085"/>
        <v>1176</v>
      </c>
      <c r="DD153" s="106">
        <f t="shared" ref="DD153:DE153" si="1086">SUM(DD10,DD41,DD57,DD73,DD89,DD105,DD121,DD137)</f>
        <v>1008</v>
      </c>
      <c r="DE153" s="106">
        <f t="shared" si="1086"/>
        <v>1176</v>
      </c>
      <c r="DF153" s="106">
        <f t="shared" ref="DF153:DG153" si="1087">SUM(DF10,DF41,DF57,DF73,DF89,DF105,DF121,DF137)</f>
        <v>1176</v>
      </c>
      <c r="DG153" s="106">
        <f t="shared" si="1087"/>
        <v>1176</v>
      </c>
      <c r="DH153" s="106">
        <f t="shared" ref="DH153:DI153" si="1088">SUM(DH10,DH41,DH57,DH73,DH89,DH105,DH121,DH137)</f>
        <v>1176</v>
      </c>
      <c r="DI153" s="106">
        <f t="shared" si="1088"/>
        <v>1176</v>
      </c>
      <c r="DJ153" s="106">
        <f t="shared" ref="DJ153:DK153" si="1089">SUM(DJ10,DJ41,DJ57,DJ73,DJ89,DJ105,DJ121,DJ137)</f>
        <v>1176</v>
      </c>
      <c r="DK153" s="106">
        <f t="shared" si="1089"/>
        <v>1176</v>
      </c>
      <c r="DL153" s="106">
        <f t="shared" ref="DL153:DM153" si="1090">SUM(DL10,DL41,DL57,DL73,DL89,DL105,DL121,DL137)</f>
        <v>1176</v>
      </c>
      <c r="DM153" s="106">
        <f t="shared" si="1090"/>
        <v>1176</v>
      </c>
      <c r="DN153" s="106">
        <f t="shared" ref="DN153" si="1091">SUM(DN10,DN41,DN57,DN73,DN89,DN105,DN121,DN137)</f>
        <v>1176</v>
      </c>
      <c r="DO153" s="12"/>
      <c r="DP153" s="12"/>
      <c r="DQ153" s="106">
        <f t="shared" si="994"/>
        <v>1176</v>
      </c>
      <c r="DR153" s="106">
        <f t="shared" si="994"/>
        <v>1176</v>
      </c>
      <c r="DS153" s="106">
        <f t="shared" ref="DS153:DT153" si="1092">SUM(DS10,DS41,DS57,DS73,DS89,DS105,DS121,DS137)</f>
        <v>1176</v>
      </c>
      <c r="DT153" s="106">
        <f t="shared" si="1092"/>
        <v>1176</v>
      </c>
      <c r="DU153" s="106">
        <f t="shared" ref="DU153:DV153" si="1093">SUM(DU10,DU41,DU57,DU73,DU89,DU105,DU121,DU137)</f>
        <v>1176</v>
      </c>
      <c r="DV153" s="106">
        <f t="shared" si="1093"/>
        <v>1176</v>
      </c>
      <c r="DW153" s="106">
        <f t="shared" ref="DW153:DX153" si="1094">SUM(DW10,DW41,DW57,DW73,DW89,DW105,DW121,DW137)</f>
        <v>1176</v>
      </c>
      <c r="DX153" s="106">
        <f t="shared" si="1094"/>
        <v>1176</v>
      </c>
      <c r="DY153" s="106">
        <f t="shared" ref="DY153:DZ153" si="1095">SUM(DY10,DY41,DY57,DY73,DY89,DY105,DY121,DY137)</f>
        <v>1176</v>
      </c>
      <c r="DZ153" s="106">
        <f t="shared" si="1095"/>
        <v>1176</v>
      </c>
      <c r="EA153" s="106">
        <f t="shared" ref="EA153:EC153" si="1096">SUM(EA10,EA41,EA57,EA73,EA89,EA105,EA121,EA137)</f>
        <v>1176</v>
      </c>
      <c r="EB153" s="106">
        <f t="shared" si="1096"/>
        <v>1176</v>
      </c>
      <c r="EC153" s="106">
        <f t="shared" si="1096"/>
        <v>1008</v>
      </c>
      <c r="ED153" s="106">
        <f t="shared" ref="ED153:EE153" si="1097">SUM(ED10,ED41,ED57,ED73,ED89,ED105,ED121,ED137)</f>
        <v>1008</v>
      </c>
      <c r="EE153" s="106">
        <f t="shared" si="1097"/>
        <v>1008</v>
      </c>
      <c r="EF153" s="106">
        <f t="shared" ref="EF153:EG153" si="1098">SUM(EF10,EF41,EF57,EF73,EF89,EF105,EF121,EF137)</f>
        <v>1008</v>
      </c>
      <c r="EG153" s="106">
        <f t="shared" si="1098"/>
        <v>1008</v>
      </c>
      <c r="EH153" s="12"/>
      <c r="EI153" s="12"/>
    </row>
    <row r="154" spans="1:141" ht="15.75" customHeight="1">
      <c r="A154" s="501"/>
      <c r="B154" s="53" t="s">
        <v>146</v>
      </c>
      <c r="C154" s="12"/>
      <c r="D154" s="106">
        <f t="shared" ref="D154:I154" si="1099">SUM(D11,D42,D58,D74,D90,D106)</f>
        <v>274.89999999999998</v>
      </c>
      <c r="E154" s="106">
        <f t="shared" si="1099"/>
        <v>259.7</v>
      </c>
      <c r="F154" s="106">
        <f t="shared" si="1099"/>
        <v>292.79999999999995</v>
      </c>
      <c r="G154" s="106">
        <f t="shared" si="1099"/>
        <v>253.24</v>
      </c>
      <c r="H154" s="106">
        <f t="shared" si="1099"/>
        <v>259.58</v>
      </c>
      <c r="I154" s="106">
        <f t="shared" si="1099"/>
        <v>333.25</v>
      </c>
      <c r="J154" s="106">
        <f t="shared" ref="J154:W154" si="1100">SUM(J11,J42,J58,J74,J90,J106)</f>
        <v>357.55</v>
      </c>
      <c r="K154" s="106">
        <f t="shared" si="1100"/>
        <v>286.82</v>
      </c>
      <c r="L154" s="106">
        <f t="shared" si="1100"/>
        <v>353.06000000000006</v>
      </c>
      <c r="M154" s="106">
        <f t="shared" si="1100"/>
        <v>252.64</v>
      </c>
      <c r="N154" s="106">
        <f t="shared" si="1100"/>
        <v>326.92</v>
      </c>
      <c r="O154" s="106">
        <f t="shared" si="1100"/>
        <v>403.59999999999997</v>
      </c>
      <c r="P154" s="106">
        <f t="shared" si="1100"/>
        <v>320.44</v>
      </c>
      <c r="Q154" s="106">
        <f t="shared" si="1100"/>
        <v>339.48</v>
      </c>
      <c r="R154" s="106">
        <f t="shared" si="1100"/>
        <v>332.32</v>
      </c>
      <c r="S154" s="106">
        <f t="shared" si="1100"/>
        <v>345.6</v>
      </c>
      <c r="T154" s="106">
        <f t="shared" si="1100"/>
        <v>345.61</v>
      </c>
      <c r="U154" s="106">
        <f t="shared" si="1100"/>
        <v>239.05</v>
      </c>
      <c r="V154" s="106">
        <f t="shared" si="1100"/>
        <v>373.2</v>
      </c>
      <c r="W154" s="106">
        <f t="shared" si="1100"/>
        <v>384.8</v>
      </c>
      <c r="X154" s="106">
        <f>SUM(X11,X42,X58,X74,X90,X106,X122,X138)</f>
        <v>310.56</v>
      </c>
      <c r="Y154" s="106">
        <f t="shared" si="1037"/>
        <v>383.94</v>
      </c>
      <c r="Z154" s="106">
        <f t="shared" si="1037"/>
        <v>377.9</v>
      </c>
      <c r="AA154" s="106">
        <f t="shared" si="1037"/>
        <v>360.84</v>
      </c>
      <c r="AB154" s="106">
        <f t="shared" si="1037"/>
        <v>412.13000000000005</v>
      </c>
      <c r="AC154" s="106">
        <f t="shared" si="1037"/>
        <v>489.27</v>
      </c>
      <c r="AD154" s="106">
        <f t="shared" si="1037"/>
        <v>323.82</v>
      </c>
      <c r="AE154" s="106">
        <f>SUM(AE11,AE42,AE58,AE74,AE90,AE106,AE122,AE138)</f>
        <v>373.75</v>
      </c>
      <c r="AF154" s="106">
        <f>SUM(AF11,AF42,AF58,AF74,AF90,AF106,AF122,AF138)</f>
        <v>390.54999999999995</v>
      </c>
      <c r="AG154" s="106">
        <f>SUM(AG11,AG42,AG58,AG74,AG90,AG106,AG122,AG138)</f>
        <v>397.5</v>
      </c>
      <c r="AH154" s="106">
        <f>SUM(AH11,AH42,AH58,AH74,AH90,AH106,AH122,AH138)</f>
        <v>348.73999999999995</v>
      </c>
      <c r="AI154" s="106">
        <f t="shared" si="1039"/>
        <v>392.99</v>
      </c>
      <c r="AJ154" s="106">
        <f t="shared" si="1039"/>
        <v>379.21000000000004</v>
      </c>
      <c r="AK154" s="106">
        <f t="shared" si="1039"/>
        <v>464.92</v>
      </c>
      <c r="AL154" s="106">
        <f t="shared" si="1039"/>
        <v>371.8</v>
      </c>
      <c r="AM154" s="106">
        <f t="shared" si="967"/>
        <v>322.5</v>
      </c>
      <c r="AN154" s="106">
        <f t="shared" si="967"/>
        <v>452.63</v>
      </c>
      <c r="AO154" s="106">
        <f t="shared" si="967"/>
        <v>410.20000000000005</v>
      </c>
      <c r="AP154" s="106">
        <f t="shared" si="967"/>
        <v>357.25</v>
      </c>
      <c r="AQ154" s="106">
        <f t="shared" si="968"/>
        <v>433.13</v>
      </c>
      <c r="AR154" s="106">
        <f t="shared" si="968"/>
        <v>438.3</v>
      </c>
      <c r="AS154" s="106">
        <f t="shared" si="1005"/>
        <v>416.51</v>
      </c>
      <c r="AT154" s="106">
        <f t="shared" si="1005"/>
        <v>384.03999999999996</v>
      </c>
      <c r="AU154" s="106">
        <f t="shared" si="969"/>
        <v>391.39</v>
      </c>
      <c r="AV154" s="106">
        <f t="shared" si="970"/>
        <v>264.95</v>
      </c>
      <c r="AW154" s="106">
        <f t="shared" si="970"/>
        <v>412.94</v>
      </c>
      <c r="AX154" s="106">
        <f t="shared" si="970"/>
        <v>464.15999999999997</v>
      </c>
      <c r="AY154" s="106">
        <f t="shared" si="970"/>
        <v>519.20000000000005</v>
      </c>
      <c r="AZ154" s="106">
        <f t="shared" si="970"/>
        <v>421.40000000000003</v>
      </c>
      <c r="BA154" s="106">
        <f t="shared" si="970"/>
        <v>438.46000000000004</v>
      </c>
      <c r="BB154" s="106">
        <f t="shared" si="1006"/>
        <v>375.40000000000003</v>
      </c>
      <c r="BC154" s="106">
        <f t="shared" si="1006"/>
        <v>352.71999999999997</v>
      </c>
      <c r="BD154" s="106">
        <f t="shared" si="971"/>
        <v>367</v>
      </c>
      <c r="BE154" s="106">
        <f t="shared" ref="BE154:BT154" si="1101">SUM(BE11,BE42,BE58,BE74,BE90,BE106,BE122,BE138)</f>
        <v>378.09000000000003</v>
      </c>
      <c r="BF154" s="106">
        <f t="shared" si="1101"/>
        <v>395.12</v>
      </c>
      <c r="BG154" s="106">
        <f t="shared" si="1101"/>
        <v>450.8</v>
      </c>
      <c r="BH154" s="106">
        <f t="shared" si="1101"/>
        <v>530.31000000000006</v>
      </c>
      <c r="BI154" s="106">
        <f t="shared" si="1101"/>
        <v>407.69</v>
      </c>
      <c r="BJ154" s="106">
        <f t="shared" si="1101"/>
        <v>402.1</v>
      </c>
      <c r="BK154" s="106">
        <f t="shared" si="1101"/>
        <v>429.8</v>
      </c>
      <c r="BL154" s="106">
        <f t="shared" si="1101"/>
        <v>408.9</v>
      </c>
      <c r="BM154" s="106">
        <f t="shared" si="1101"/>
        <v>395</v>
      </c>
      <c r="BN154" s="106">
        <f t="shared" si="1101"/>
        <v>334.22</v>
      </c>
      <c r="BO154" s="106">
        <f t="shared" si="1101"/>
        <v>444.41000000000008</v>
      </c>
      <c r="BP154" s="106">
        <f t="shared" si="1101"/>
        <v>456.55</v>
      </c>
      <c r="BQ154" s="106">
        <f t="shared" si="1101"/>
        <v>351.4</v>
      </c>
      <c r="BR154" s="106">
        <f t="shared" si="1101"/>
        <v>397.55</v>
      </c>
      <c r="BS154" s="106">
        <f t="shared" si="1101"/>
        <v>414.65</v>
      </c>
      <c r="BT154" s="106">
        <f t="shared" si="1101"/>
        <v>390.7</v>
      </c>
      <c r="BU154" s="106">
        <f t="shared" si="973"/>
        <v>349.5</v>
      </c>
      <c r="BV154" s="106">
        <f t="shared" si="973"/>
        <v>418.5</v>
      </c>
      <c r="BW154" s="106">
        <f t="shared" si="973"/>
        <v>496.84</v>
      </c>
      <c r="BX154" s="106">
        <f t="shared" si="973"/>
        <v>394.31</v>
      </c>
      <c r="BY154" s="106">
        <f t="shared" si="973"/>
        <v>423.59</v>
      </c>
      <c r="BZ154" s="106">
        <f t="shared" si="973"/>
        <v>445.91</v>
      </c>
      <c r="CA154" s="106">
        <f t="shared" si="973"/>
        <v>335.9</v>
      </c>
      <c r="CB154" s="106">
        <f t="shared" ref="CB154:CC154" si="1102">SUM(CB11,CB42,CB58,CB74,CB90,CB106,CB122,CB138)</f>
        <v>413.98</v>
      </c>
      <c r="CC154" s="106">
        <f t="shared" si="1102"/>
        <v>504.93</v>
      </c>
      <c r="CD154" s="106">
        <f t="shared" ref="CD154:CE154" si="1103">SUM(CD11,CD42,CD58,CD74,CD90,CD106,CD122,CD138)</f>
        <v>309.60000000000002</v>
      </c>
      <c r="CE154" s="106">
        <f t="shared" si="1103"/>
        <v>407.75</v>
      </c>
      <c r="CF154" s="106">
        <f t="shared" ref="CF154:CG154" si="1104">SUM(CF11,CF42,CF58,CF74,CF90,CF106,CF122,CF138)</f>
        <v>458</v>
      </c>
      <c r="CG154" s="106">
        <f t="shared" si="1104"/>
        <v>356.02</v>
      </c>
      <c r="CH154" s="106">
        <f t="shared" ref="CH154:CI154" si="1105">SUM(CH11,CH42,CH58,CH74,CH90,CH106,CH122,CH138)</f>
        <v>504.6</v>
      </c>
      <c r="CI154" s="106">
        <f t="shared" si="1105"/>
        <v>486.12000000000006</v>
      </c>
      <c r="CJ154" s="106">
        <f t="shared" ref="CJ154:CK154" si="1106">SUM(CJ11,CJ42,CJ58,CJ74,CJ90,CJ106,CJ122,CJ138)</f>
        <v>422.79999999999995</v>
      </c>
      <c r="CK154" s="106">
        <f t="shared" si="1106"/>
        <v>485.87999999999994</v>
      </c>
      <c r="CL154" s="106">
        <f t="shared" ref="CL154:CM154" si="1107">SUM(CL11,CL42,CL58,CL74,CL90,CL106,CL122,CL138)</f>
        <v>491.08000000000004</v>
      </c>
      <c r="CM154" s="106">
        <f t="shared" si="1107"/>
        <v>416.5</v>
      </c>
      <c r="CN154" s="106">
        <f t="shared" ref="CN154:CO154" si="1108">SUM(CN11,CN42,CN58,CN74,CN90,CN106,CN122,CN138)</f>
        <v>421.40000000000003</v>
      </c>
      <c r="CO154" s="106">
        <f t="shared" si="1108"/>
        <v>453.7</v>
      </c>
      <c r="CP154" s="106">
        <f t="shared" ref="CP154:CQ154" si="1109">SUM(CP11,CP42,CP58,CP74,CP90,CP106,CP122,CP138)</f>
        <v>447.49</v>
      </c>
      <c r="CQ154" s="106">
        <f t="shared" si="1109"/>
        <v>386.86</v>
      </c>
      <c r="CR154" s="106">
        <f t="shared" ref="CR154:CS154" si="1110">SUM(CR11,CR42,CR58,CR74,CR90,CR106,CR122,CR138)</f>
        <v>412.21000000000004</v>
      </c>
      <c r="CS154" s="106">
        <f t="shared" si="1110"/>
        <v>406.91</v>
      </c>
      <c r="CT154" s="106">
        <f t="shared" ref="CT154:CU154" si="1111">SUM(CT11,CT42,CT58,CT74,CT90,CT106,CT122,CT138)</f>
        <v>449.49</v>
      </c>
      <c r="CU154" s="106">
        <f t="shared" si="1111"/>
        <v>476.50952380952384</v>
      </c>
      <c r="CV154" s="106">
        <f t="shared" ref="CV154:CW154" si="1112">SUM(CV11,CV42,CV58,CV74,CV90,CV106,CV122,CV138)</f>
        <v>343.86</v>
      </c>
      <c r="CW154" s="106">
        <f t="shared" si="1112"/>
        <v>432.70999999999992</v>
      </c>
      <c r="CX154" s="106">
        <f t="shared" ref="CX154:CY154" si="1113">SUM(CX11,CX42,CX58,CX74,CX90,CX106,CX122,CX138)</f>
        <v>451.83</v>
      </c>
      <c r="CY154" s="106">
        <f t="shared" si="1113"/>
        <v>452.53999999999996</v>
      </c>
      <c r="CZ154" s="106">
        <f t="shared" ref="CZ154:DA154" si="1114">SUM(CZ11,CZ42,CZ58,CZ74,CZ90,CZ106,CZ122,CZ138)</f>
        <v>406.88</v>
      </c>
      <c r="DA154" s="106">
        <f t="shared" si="1114"/>
        <v>406.88</v>
      </c>
      <c r="DB154" s="106">
        <f t="shared" ref="DB154:DC154" si="1115">SUM(DB11,DB42,DB58,DB74,DB90,DB106,DB122,DB138)</f>
        <v>395.70000000000005</v>
      </c>
      <c r="DC154" s="106">
        <f t="shared" si="1115"/>
        <v>365.82000000000005</v>
      </c>
      <c r="DD154" s="106">
        <f t="shared" ref="DD154:DE154" si="1116">SUM(DD11,DD42,DD58,DD74,DD90,DD106,DD122,DD138)</f>
        <v>241.56</v>
      </c>
      <c r="DE154" s="106">
        <f t="shared" si="1116"/>
        <v>365.09</v>
      </c>
      <c r="DF154" s="106">
        <f t="shared" ref="DF154:DG154" si="1117">SUM(DF11,DF42,DF58,DF74,DF90,DF106,DF122,DF138)</f>
        <v>387.8</v>
      </c>
      <c r="DG154" s="106">
        <f t="shared" si="1117"/>
        <v>442.02</v>
      </c>
      <c r="DH154" s="106">
        <f t="shared" ref="DH154:DI154" si="1118">SUM(DH11,DH42,DH58,DH74,DH90,DH106,DH122,DH138)</f>
        <v>424.99</v>
      </c>
      <c r="DI154" s="106">
        <f t="shared" si="1118"/>
        <v>428</v>
      </c>
      <c r="DJ154" s="106">
        <f t="shared" ref="DJ154:DK154" si="1119">SUM(DJ11,DJ42,DJ58,DJ74,DJ90,DJ106,DJ122,DJ138)</f>
        <v>477.84999999999997</v>
      </c>
      <c r="DK154" s="106">
        <f t="shared" si="1119"/>
        <v>390.8</v>
      </c>
      <c r="DL154" s="106">
        <f t="shared" ref="DL154:DM154" si="1120">SUM(DL11,DL42,DL58,DL74,DL90,DL106,DL122,DL138)</f>
        <v>457.2</v>
      </c>
      <c r="DM154" s="106">
        <f t="shared" si="1120"/>
        <v>460.49</v>
      </c>
      <c r="DN154" s="106">
        <f t="shared" ref="DN154" si="1121">SUM(DN11,DN42,DN58,DN74,DN90,DN106,DN122,DN138)</f>
        <v>443.75</v>
      </c>
      <c r="DO154"/>
      <c r="DP154"/>
      <c r="DQ154" s="106">
        <f t="shared" si="994"/>
        <v>308.70000000000005</v>
      </c>
      <c r="DR154" s="106">
        <f t="shared" si="994"/>
        <v>370.2</v>
      </c>
      <c r="DS154" s="106">
        <f t="shared" ref="DS154:DT154" si="1122">SUM(DS11,DS42,DS58,DS74,DS90,DS106,DS122,DS138)</f>
        <v>349.53</v>
      </c>
      <c r="DT154" s="106">
        <f t="shared" si="1122"/>
        <v>467.59999999999854</v>
      </c>
      <c r="DU154" s="106">
        <f t="shared" ref="DU154:DV154" si="1123">SUM(DU11,DU42,DU58,DU74,DU90,DU106,DU122,DU138)</f>
        <v>369.3</v>
      </c>
      <c r="DV154" s="106">
        <f t="shared" si="1123"/>
        <v>496.24999999999994</v>
      </c>
      <c r="DW154" s="106">
        <f t="shared" ref="DW154:DX154" si="1124">SUM(DW11,DW42,DW58,DW74,DW90,DW106,DW122,DW138)</f>
        <v>422.66</v>
      </c>
      <c r="DX154" s="106">
        <f t="shared" si="1124"/>
        <v>390.75</v>
      </c>
      <c r="DY154" s="106">
        <f t="shared" ref="DY154:DZ154" si="1125">SUM(DY11,DY42,DY58,DY74,DY90,DY106,DY122,DY138)</f>
        <v>564.5</v>
      </c>
      <c r="DZ154" s="106">
        <f t="shared" si="1125"/>
        <v>405.01</v>
      </c>
      <c r="EA154" s="106">
        <f t="shared" ref="EA154:EC154" si="1126">SUM(EA11,EA42,EA58,EA74,EA90,EA106,EA122,EA138)</f>
        <v>455.8</v>
      </c>
      <c r="EB154" s="106">
        <f t="shared" si="1126"/>
        <v>488.28999999999996</v>
      </c>
      <c r="EC154" s="106">
        <f t="shared" si="1126"/>
        <v>411.15</v>
      </c>
      <c r="ED154" s="106">
        <f t="shared" ref="ED154:EE154" si="1127">SUM(ED11,ED42,ED58,ED74,ED90,ED106,ED122,ED138)</f>
        <v>448.9</v>
      </c>
      <c r="EE154" s="106">
        <f t="shared" si="1127"/>
        <v>367.89</v>
      </c>
      <c r="EF154" s="106">
        <f t="shared" ref="EF154:EG154" si="1128">SUM(EF11,EF42,EF58,EF74,EF90,EF106,EF122,EF138)</f>
        <v>398.55</v>
      </c>
      <c r="EG154" s="106">
        <f t="shared" si="1128"/>
        <v>454.20000000000005</v>
      </c>
      <c r="EH154" s="12"/>
      <c r="EI154" s="12"/>
    </row>
    <row r="155" spans="1:141" ht="15.75" customHeight="1">
      <c r="A155" s="496" t="s">
        <v>162</v>
      </c>
      <c r="B155" s="54" t="s">
        <v>147</v>
      </c>
      <c r="C155" s="8"/>
      <c r="D155" s="8">
        <f t="shared" ref="D155:AI155" si="1129">+D145</f>
        <v>0.75240646258503419</v>
      </c>
      <c r="E155" s="8">
        <f t="shared" si="1129"/>
        <v>0.60132653061224495</v>
      </c>
      <c r="F155" s="8">
        <f t="shared" si="1129"/>
        <v>0.55676020408163251</v>
      </c>
      <c r="G155" s="8">
        <f t="shared" si="1129"/>
        <v>0.6747448979591838</v>
      </c>
      <c r="H155" s="8">
        <f t="shared" si="1129"/>
        <v>0.63938775510204082</v>
      </c>
      <c r="I155" s="8">
        <f t="shared" si="1129"/>
        <v>0.72247023809523803</v>
      </c>
      <c r="J155" s="8">
        <f t="shared" si="1129"/>
        <v>0.71458333333333335</v>
      </c>
      <c r="K155" s="8">
        <f t="shared" si="1129"/>
        <v>0.65872448979591847</v>
      </c>
      <c r="L155" s="8">
        <f t="shared" si="1129"/>
        <v>0.68651360544285722</v>
      </c>
      <c r="M155" s="8">
        <f t="shared" si="1129"/>
        <v>0.50602891156462582</v>
      </c>
      <c r="N155" s="8">
        <f t="shared" si="1129"/>
        <v>0.5754676870761225</v>
      </c>
      <c r="O155" s="8">
        <f t="shared" si="1129"/>
        <v>0.73622448979591848</v>
      </c>
      <c r="P155" s="8">
        <f t="shared" si="1129"/>
        <v>0.67551870748299325</v>
      </c>
      <c r="Q155" s="8">
        <f t="shared" si="1129"/>
        <v>0.7773554421768708</v>
      </c>
      <c r="R155" s="8">
        <f t="shared" si="1129"/>
        <v>0.68976190476190469</v>
      </c>
      <c r="S155" s="8">
        <f t="shared" si="1129"/>
        <v>0.72293367346938786</v>
      </c>
      <c r="T155" s="8">
        <f t="shared" si="1129"/>
        <v>0.66991496598639444</v>
      </c>
      <c r="U155" s="8">
        <f t="shared" si="1129"/>
        <v>0.72668650793650791</v>
      </c>
      <c r="V155" s="8">
        <f t="shared" si="1129"/>
        <v>0.7048214285714286</v>
      </c>
      <c r="W155" s="8">
        <f t="shared" si="1129"/>
        <v>0.64831632653061211</v>
      </c>
      <c r="X155" s="8">
        <f t="shared" si="1129"/>
        <v>0.64649659863945586</v>
      </c>
      <c r="Y155" s="8">
        <f t="shared" si="1129"/>
        <v>0.65664965986394563</v>
      </c>
      <c r="Z155" s="8">
        <f t="shared" si="1129"/>
        <v>0.63709077380952339</v>
      </c>
      <c r="AA155" s="8">
        <f t="shared" si="1129"/>
        <v>0.62847470238095238</v>
      </c>
      <c r="AB155" s="8">
        <f t="shared" si="1129"/>
        <v>0.66734375000000001</v>
      </c>
      <c r="AC155" s="8">
        <f t="shared" si="1129"/>
        <v>0.67813244047619037</v>
      </c>
      <c r="AD155" s="8">
        <f t="shared" si="1129"/>
        <v>0.61508184523809528</v>
      </c>
      <c r="AE155" s="8">
        <f t="shared" si="1129"/>
        <v>0.66747767857142859</v>
      </c>
      <c r="AF155" s="8">
        <f t="shared" si="1129"/>
        <v>0.60485119047619051</v>
      </c>
      <c r="AG155" s="8">
        <f t="shared" si="1129"/>
        <v>0.71962053571428575</v>
      </c>
      <c r="AH155" s="8">
        <f t="shared" si="1129"/>
        <v>0.88200892857142854</v>
      </c>
      <c r="AI155" s="8">
        <f t="shared" si="1129"/>
        <v>0.75570684523809528</v>
      </c>
      <c r="AJ155" s="8">
        <f t="shared" ref="AJ155:BT155" si="1130">+AJ145</f>
        <v>0.75272321428571443</v>
      </c>
      <c r="AK155" s="8">
        <f t="shared" si="1130"/>
        <v>0.86495535714285721</v>
      </c>
      <c r="AL155" s="8">
        <f t="shared" si="1130"/>
        <v>0.67795386904761923</v>
      </c>
      <c r="AM155" s="8">
        <f t="shared" si="1130"/>
        <v>0.73865327380952361</v>
      </c>
      <c r="AN155" s="8">
        <f t="shared" si="1130"/>
        <v>0.72142113095238103</v>
      </c>
      <c r="AO155" s="8">
        <f t="shared" si="1130"/>
        <v>0.80456101190476204</v>
      </c>
      <c r="AP155" s="8">
        <f t="shared" si="1130"/>
        <v>0.74752232142857156</v>
      </c>
      <c r="AQ155" s="8">
        <f t="shared" si="1130"/>
        <v>0.72352678571428575</v>
      </c>
      <c r="AR155" s="8">
        <f t="shared" si="1130"/>
        <v>0.8592559523809522</v>
      </c>
      <c r="AS155" s="8">
        <f t="shared" si="1130"/>
        <v>0.77027529761904767</v>
      </c>
      <c r="AT155" s="8">
        <f t="shared" si="1130"/>
        <v>0.80612244897959184</v>
      </c>
      <c r="AU155" s="8">
        <f t="shared" si="1130"/>
        <v>0.87096088435374153</v>
      </c>
      <c r="AV155" s="8">
        <f t="shared" si="1130"/>
        <v>0.85181122448979607</v>
      </c>
      <c r="AW155" s="8">
        <f t="shared" si="1130"/>
        <v>0.81659863945578226</v>
      </c>
      <c r="AX155" s="8">
        <f t="shared" si="1130"/>
        <v>0.9520408163265307</v>
      </c>
      <c r="AY155" s="8">
        <f t="shared" si="1130"/>
        <v>0.91818027210884345</v>
      </c>
      <c r="AZ155" s="8">
        <f t="shared" si="1130"/>
        <v>0.90640306122448977</v>
      </c>
      <c r="BA155" s="8">
        <f t="shared" si="1130"/>
        <v>0.8443197278911565</v>
      </c>
      <c r="BB155" s="8">
        <f t="shared" si="1130"/>
        <v>0.78805272108843549</v>
      </c>
      <c r="BC155" s="8">
        <f t="shared" si="1130"/>
        <v>0.71449829931972797</v>
      </c>
      <c r="BD155" s="8">
        <f t="shared" si="1130"/>
        <v>0.90312925170068004</v>
      </c>
      <c r="BE155" s="8">
        <f t="shared" si="1130"/>
        <v>0.89889455782312933</v>
      </c>
      <c r="BF155" s="8">
        <f t="shared" si="1130"/>
        <v>0.9001530612244899</v>
      </c>
      <c r="BG155" s="8">
        <f t="shared" si="1130"/>
        <v>0.93267006802721097</v>
      </c>
      <c r="BH155" s="8">
        <f t="shared" si="1130"/>
        <v>0.80780612244897987</v>
      </c>
      <c r="BI155" s="8">
        <f t="shared" si="1130"/>
        <v>0.65325680272108844</v>
      </c>
      <c r="BJ155" s="8">
        <f t="shared" si="1130"/>
        <v>0.63307823129251695</v>
      </c>
      <c r="BK155" s="8">
        <f t="shared" si="1130"/>
        <v>0.69005102040816346</v>
      </c>
      <c r="BL155" s="8">
        <f t="shared" si="1130"/>
        <v>0.65280612244897962</v>
      </c>
      <c r="BM155" s="8">
        <f t="shared" si="1130"/>
        <v>0.64414965986394557</v>
      </c>
      <c r="BN155" s="8">
        <f t="shared" si="1130"/>
        <v>0.78375850340136055</v>
      </c>
      <c r="BO155" s="8">
        <f t="shared" si="1130"/>
        <v>0.79987244897959175</v>
      </c>
      <c r="BP155" s="8">
        <f t="shared" si="1130"/>
        <v>0.8230867346938775</v>
      </c>
      <c r="BQ155" s="8">
        <f t="shared" si="1130"/>
        <v>0.75366496598639454</v>
      </c>
      <c r="BR155" s="8">
        <f t="shared" si="1130"/>
        <v>0.82596088435374138</v>
      </c>
      <c r="BS155" s="8">
        <f t="shared" si="1130"/>
        <v>0.87129251700680277</v>
      </c>
      <c r="BT155" s="8">
        <f t="shared" si="1130"/>
        <v>0.86585034013605455</v>
      </c>
      <c r="BU155" s="8">
        <f t="shared" ref="BU155:CA155" si="1131">+BU145</f>
        <v>0.92482993197278929</v>
      </c>
      <c r="BV155" s="8">
        <f t="shared" si="1131"/>
        <v>0.94868197278911559</v>
      </c>
      <c r="BW155" s="8">
        <f t="shared" si="1131"/>
        <v>0.96534863945578242</v>
      </c>
      <c r="BX155" s="8">
        <f t="shared" si="1131"/>
        <v>0.88886054421768701</v>
      </c>
      <c r="BY155" s="8">
        <f t="shared" si="1131"/>
        <v>0.89754251700680288</v>
      </c>
      <c r="BZ155" s="8">
        <f t="shared" si="1131"/>
        <v>0.89413265306122469</v>
      </c>
      <c r="CA155" s="8">
        <f t="shared" si="1131"/>
        <v>0.84960317460317447</v>
      </c>
      <c r="CB155" s="8">
        <f t="shared" ref="CB155" si="1132">+CB145</f>
        <v>0.80702380952380948</v>
      </c>
      <c r="CC155" s="8">
        <f t="shared" ref="CC155:CD155" si="1133">+CC145</f>
        <v>0.85086734693877553</v>
      </c>
      <c r="CD155" s="8">
        <f t="shared" si="1133"/>
        <v>0.8873299319727892</v>
      </c>
      <c r="CE155" s="8">
        <f t="shared" ref="CE155" si="1134">+CE145</f>
        <v>0.78882653061224484</v>
      </c>
      <c r="CF155" s="8">
        <f t="shared" ref="CF155:CG155" si="1135">+CF145</f>
        <v>0.85175170068027217</v>
      </c>
      <c r="CG155" s="8">
        <f t="shared" si="1135"/>
        <v>0.90301870748299329</v>
      </c>
      <c r="CH155" s="8">
        <f t="shared" ref="CH155:CI155" si="1136">+CH145</f>
        <v>0.87017857142857147</v>
      </c>
      <c r="CI155" s="8">
        <f t="shared" si="1136"/>
        <v>0.92857142857142827</v>
      </c>
      <c r="CJ155" s="8">
        <f t="shared" ref="CJ155:CK155" si="1137">+CJ145</f>
        <v>0.9330357142857143</v>
      </c>
      <c r="CK155" s="8">
        <f t="shared" si="1137"/>
        <v>0.93792517006802723</v>
      </c>
      <c r="CL155" s="8">
        <f t="shared" ref="CL155" si="1138">+CL145</f>
        <v>0.89370748299319736</v>
      </c>
      <c r="CM155" s="8">
        <f t="shared" ref="CM155:CN155" si="1139">+CM145</f>
        <v>0.92159863945578224</v>
      </c>
      <c r="CN155" s="8">
        <f t="shared" si="1139"/>
        <v>0.9268282312925169</v>
      </c>
      <c r="CO155" s="8">
        <f t="shared" ref="CO155" si="1140">+CO145</f>
        <v>0.89243197278911579</v>
      </c>
      <c r="CP155" s="8">
        <f t="shared" ref="CP155:CQ155" si="1141">+CP145</f>
        <v>0.88659013605442183</v>
      </c>
      <c r="CQ155" s="8">
        <f t="shared" si="1141"/>
        <v>0.89524659863945566</v>
      </c>
      <c r="CR155" s="8">
        <f t="shared" ref="CR155" si="1142">+CR145</f>
        <v>0.91635204081632671</v>
      </c>
      <c r="CS155" s="8">
        <f t="shared" ref="CS155" si="1143">+CS145</f>
        <v>0.87958333333333338</v>
      </c>
      <c r="CT155" s="8">
        <f t="shared" ref="CT155:CU155" si="1144">+CT145</f>
        <v>0.84887755102040807</v>
      </c>
      <c r="CU155" s="8">
        <f t="shared" si="1144"/>
        <v>0.78571428571428548</v>
      </c>
      <c r="CV155" s="8">
        <f t="shared" ref="CV155" si="1145">+CV145</f>
        <v>0.7015306122448981</v>
      </c>
      <c r="CW155" s="8">
        <f t="shared" ref="CW155:CX155" si="1146">+CW145</f>
        <v>0.8130442176870748</v>
      </c>
      <c r="CX155" s="8">
        <f t="shared" si="1146"/>
        <v>0.91118197278911583</v>
      </c>
      <c r="CY155" s="8">
        <f t="shared" ref="CY155:CZ155" si="1147">+CY145</f>
        <v>0.82823129251700678</v>
      </c>
      <c r="CZ155" s="8">
        <f t="shared" si="1147"/>
        <v>0.6428571428571429</v>
      </c>
      <c r="DA155" s="8">
        <f t="shared" ref="DA155" si="1148">+DA145</f>
        <v>0.6428571428571429</v>
      </c>
      <c r="DB155" s="8">
        <f t="shared" ref="DB155:DC155" si="1149">+DB145</f>
        <v>0.75397108843537419</v>
      </c>
      <c r="DC155" s="8">
        <f t="shared" si="1149"/>
        <v>0.77874149659863945</v>
      </c>
      <c r="DD155" s="8">
        <f t="shared" ref="DD155" si="1150">+DD145</f>
        <v>0.65575396825396803</v>
      </c>
      <c r="DE155" s="8">
        <f t="shared" ref="DE155:DF155" si="1151">+DE145</f>
        <v>0.70153911564625848</v>
      </c>
      <c r="DF155" s="8">
        <f t="shared" si="1151"/>
        <v>0.78528911564625836</v>
      </c>
      <c r="DG155" s="8">
        <f t="shared" ref="DG155" si="1152">+DG145</f>
        <v>0.76190476190476186</v>
      </c>
      <c r="DH155" s="8">
        <f t="shared" ref="DH155" si="1153">+DH145</f>
        <v>0.72854591836734695</v>
      </c>
      <c r="DI155" s="8">
        <f t="shared" ref="DI155:DJ155" si="1154">+DI145</f>
        <v>0.84999149659863948</v>
      </c>
      <c r="DJ155" s="8">
        <f t="shared" si="1154"/>
        <v>0.82168367346938798</v>
      </c>
      <c r="DK155" s="8">
        <f t="shared" ref="DK155" si="1155">+DK145</f>
        <v>0.80289115646258491</v>
      </c>
      <c r="DL155" s="8">
        <f t="shared" ref="DL155:DM155" si="1156">+DL145</f>
        <v>0.85642857142857143</v>
      </c>
      <c r="DM155" s="8">
        <f t="shared" si="1156"/>
        <v>0.82585034013605507</v>
      </c>
      <c r="DN155" s="8">
        <f t="shared" ref="DN155:DP155" si="1157">+DN145</f>
        <v>0.75590986394557824</v>
      </c>
      <c r="DO155" s="8">
        <f t="shared" si="1157"/>
        <v>0.73</v>
      </c>
      <c r="DP155" s="8">
        <f t="shared" si="1157"/>
        <v>0.76</v>
      </c>
      <c r="DQ155" s="8">
        <f t="shared" ref="DQ155:DR155" si="1158">+DQ145</f>
        <v>0.72319727891156449</v>
      </c>
      <c r="DR155" s="8">
        <f t="shared" si="1158"/>
        <v>0.85516156462585047</v>
      </c>
      <c r="DS155" s="8">
        <f t="shared" ref="DS155" si="1159">+DS145</f>
        <v>0.95022817460317466</v>
      </c>
      <c r="DT155" s="8">
        <f t="shared" ref="DT155:DU155" si="1160">+DT145</f>
        <v>0.90363095238095248</v>
      </c>
      <c r="DU155" s="8">
        <f t="shared" si="1160"/>
        <v>0.91441326530612244</v>
      </c>
      <c r="DV155" s="8">
        <f t="shared" ref="DV155" si="1161">+DV145</f>
        <v>0.84789965986394566</v>
      </c>
      <c r="DW155" s="8">
        <f t="shared" ref="DW155:DX155" si="1162">+DW145</f>
        <v>0.81107142857142844</v>
      </c>
      <c r="DX155" s="8">
        <f t="shared" si="1162"/>
        <v>0.86059523809523808</v>
      </c>
      <c r="DY155" s="8">
        <f t="shared" ref="DY155" si="1163">+DY145</f>
        <v>0.88545918367346987</v>
      </c>
      <c r="DZ155" s="8">
        <f t="shared" ref="DZ155:EA155" si="1164">+DZ145</f>
        <v>0.81986394557823139</v>
      </c>
      <c r="EA155" s="8">
        <f t="shared" si="1164"/>
        <v>0.78438775510204095</v>
      </c>
      <c r="EB155" s="8">
        <f t="shared" ref="EB155:EC155" si="1165">+EB145</f>
        <v>0.73818027210884363</v>
      </c>
      <c r="EC155" s="8">
        <f t="shared" si="1165"/>
        <v>0.88480158730158731</v>
      </c>
      <c r="ED155" s="8">
        <f t="shared" ref="ED155:EE155" si="1166">+ED145</f>
        <v>0.86735119047619058</v>
      </c>
      <c r="EE155" s="8">
        <f t="shared" si="1166"/>
        <v>0.91243531746031781</v>
      </c>
      <c r="EF155" s="8">
        <f t="shared" ref="EF155" si="1167">+EF145</f>
        <v>0.81785714285714295</v>
      </c>
      <c r="EG155" s="8">
        <f t="shared" ref="EG155" si="1168">+EG145</f>
        <v>0.89999999999999991</v>
      </c>
      <c r="EH155" s="8"/>
      <c r="EI155" s="8"/>
      <c r="EK155" s="49"/>
    </row>
    <row r="156" spans="1:141" ht="15.75" customHeight="1">
      <c r="A156" s="497"/>
      <c r="B156" s="54" t="s">
        <v>253</v>
      </c>
      <c r="C156" s="8"/>
      <c r="D156" s="8">
        <f t="shared" ref="D156:T156" si="1169">IFERROR(+D150/SUM(D$150:D$152),0)</f>
        <v>0</v>
      </c>
      <c r="E156" s="8">
        <f t="shared" si="1169"/>
        <v>0.10451326678611039</v>
      </c>
      <c r="F156" s="8">
        <f t="shared" si="1169"/>
        <v>5.1798561151079135E-2</v>
      </c>
      <c r="G156" s="8">
        <f t="shared" si="1169"/>
        <v>8.0183006535947718E-2</v>
      </c>
      <c r="H156" s="8">
        <f t="shared" si="1169"/>
        <v>0</v>
      </c>
      <c r="I156" s="8">
        <f t="shared" si="1169"/>
        <v>0.1378299120234604</v>
      </c>
      <c r="J156" s="8">
        <f t="shared" si="1169"/>
        <v>0.1322290270870155</v>
      </c>
      <c r="K156" s="8">
        <f t="shared" si="1169"/>
        <v>4.9833059251507446E-2</v>
      </c>
      <c r="L156" s="8">
        <f t="shared" si="1169"/>
        <v>7.6411870015732658E-2</v>
      </c>
      <c r="M156" s="8">
        <f t="shared" si="1169"/>
        <v>2.0657244667848722E-2</v>
      </c>
      <c r="N156" s="8">
        <f t="shared" si="1169"/>
        <v>2.2029078383466173E-2</v>
      </c>
      <c r="O156" s="8">
        <f t="shared" si="1169"/>
        <v>3.8684719535783368E-2</v>
      </c>
      <c r="P156" s="8">
        <f t="shared" si="1169"/>
        <v>2.6206137477397209E-2</v>
      </c>
      <c r="Q156" s="8">
        <f t="shared" si="1169"/>
        <v>7.2566168888209909E-2</v>
      </c>
      <c r="R156" s="8">
        <f t="shared" si="1169"/>
        <v>0.30028293251227428</v>
      </c>
      <c r="S156" s="8">
        <f t="shared" si="1169"/>
        <v>7.0588957431789584E-2</v>
      </c>
      <c r="T156" s="8">
        <f t="shared" si="1169"/>
        <v>6.9993302076356331E-2</v>
      </c>
      <c r="U156" s="8">
        <f t="shared" ref="U156:X158" si="1170">IFERROR(+U150/SUM(U$150:U$152),0)</f>
        <v>0.10526315789473684</v>
      </c>
      <c r="V156" s="8">
        <f t="shared" si="1170"/>
        <v>9.362486676461268E-2</v>
      </c>
      <c r="W156" s="8">
        <f t="shared" si="1170"/>
        <v>6.2155364225597372E-2</v>
      </c>
      <c r="X156" s="8">
        <f t="shared" si="1170"/>
        <v>0.11269168912949917</v>
      </c>
      <c r="Y156" s="8">
        <f t="shared" ref="Y156:AC158" si="1171">IFERROR(+Y150/SUM(Y$150:Y$152),0)</f>
        <v>0.14116598147506068</v>
      </c>
      <c r="Z156" s="8">
        <f t="shared" si="1171"/>
        <v>5.740645822655048E-2</v>
      </c>
      <c r="AA156" s="8">
        <f t="shared" si="1171"/>
        <v>3.2924679952743396E-2</v>
      </c>
      <c r="AB156" s="8">
        <f t="shared" si="1171"/>
        <v>7.8075863714242327E-2</v>
      </c>
      <c r="AC156" s="8">
        <f t="shared" si="1171"/>
        <v>0</v>
      </c>
      <c r="AD156" s="8">
        <f t="shared" ref="AD156:AI156" si="1172">IFERROR(+AD150/SUM(AD$150:AD$152),0)</f>
        <v>5.0258055786441921E-2</v>
      </c>
      <c r="AE156" s="8">
        <f t="shared" si="1172"/>
        <v>3.9395066862182929E-2</v>
      </c>
      <c r="AF156" s="8">
        <f t="shared" si="1172"/>
        <v>3.2010243277848911E-2</v>
      </c>
      <c r="AG156" s="8">
        <f t="shared" si="1172"/>
        <v>4.3165832973618055E-2</v>
      </c>
      <c r="AH156" s="8">
        <f t="shared" si="1172"/>
        <v>0.27746247950561231</v>
      </c>
      <c r="AI156" s="8">
        <f t="shared" si="1172"/>
        <v>9.8985776505345235E-2</v>
      </c>
      <c r="AJ156" s="8">
        <f t="shared" ref="AJ156:AK158" si="1173">IFERROR(+AJ150/SUM(AJ$150:AJ$152),0)</f>
        <v>6.1942602332494864E-2</v>
      </c>
      <c r="AK156" s="8">
        <f t="shared" si="1173"/>
        <v>0.2481012658227848</v>
      </c>
      <c r="AL156" s="8">
        <f t="shared" ref="AL156:AP158" si="1174">IFERROR(+AL150/SUM(AL$150:AL$152),0)</f>
        <v>0</v>
      </c>
      <c r="AM156" s="8">
        <f t="shared" si="1174"/>
        <v>9.6797153024911028E-2</v>
      </c>
      <c r="AN156" s="8">
        <f t="shared" si="1174"/>
        <v>5.3417376672631606E-2</v>
      </c>
      <c r="AO156" s="8">
        <f t="shared" si="1174"/>
        <v>8.8832957027057027E-2</v>
      </c>
      <c r="AP156" s="8">
        <f t="shared" si="1174"/>
        <v>8.4743197845101551E-2</v>
      </c>
      <c r="AQ156" s="8">
        <f t="shared" ref="AQ156:AR158" si="1175">IFERROR(+AQ150/SUM(AQ$150:AQ$152),0)</f>
        <v>9.1501157220517798E-2</v>
      </c>
      <c r="AR156" s="8">
        <f t="shared" si="1175"/>
        <v>5.8151829139352927E-2</v>
      </c>
      <c r="AS156" s="8">
        <f t="shared" ref="AS156:AU158" si="1176">IFERROR(+AS150/SUM(AS$150:AS$152),0)</f>
        <v>0.18137651821862349</v>
      </c>
      <c r="AT156" s="8">
        <f t="shared" si="1176"/>
        <v>9.4298245614035089E-2</v>
      </c>
      <c r="AU156" s="8">
        <f t="shared" si="1176"/>
        <v>0.20485175202156333</v>
      </c>
      <c r="AV156" s="8">
        <f t="shared" ref="AV156:BA158" si="1177">IFERROR(+AV150/SUM(AV$150:AV$152),0)</f>
        <v>8.0284436288565186E-2</v>
      </c>
      <c r="AW156" s="8">
        <f t="shared" si="1177"/>
        <v>0.19764581869290232</v>
      </c>
      <c r="AX156" s="8">
        <f t="shared" si="1177"/>
        <v>0.3546099290780142</v>
      </c>
      <c r="AY156" s="8">
        <f t="shared" si="1177"/>
        <v>0.5071710663063812</v>
      </c>
      <c r="AZ156" s="8">
        <f t="shared" si="1177"/>
        <v>0.25892613791223767</v>
      </c>
      <c r="BA156" s="8">
        <f t="shared" si="1177"/>
        <v>0.29768407253659607</v>
      </c>
      <c r="BB156" s="8">
        <f t="shared" ref="BB156:BD158" si="1178">IFERROR(+BB150/SUM(BB$150:BB$152),0)</f>
        <v>0.14844533600802406</v>
      </c>
      <c r="BC156" s="8">
        <f t="shared" si="1178"/>
        <v>6.7014147431124355E-2</v>
      </c>
      <c r="BD156" s="8">
        <f t="shared" si="1178"/>
        <v>0.46962780898876405</v>
      </c>
      <c r="BE156" s="8">
        <f t="shared" ref="BE156:BT156" si="1179">IFERROR(+BE150/SUM(BE$150:BE$152),0)</f>
        <v>0.20941968040370057</v>
      </c>
      <c r="BF156" s="8">
        <f t="shared" si="1179"/>
        <v>0.35769034236075625</v>
      </c>
      <c r="BG156" s="8">
        <f t="shared" si="1179"/>
        <v>0.58095478656226318</v>
      </c>
      <c r="BH156" s="8">
        <f t="shared" si="1179"/>
        <v>7.963897000265463E-2</v>
      </c>
      <c r="BI156" s="8">
        <f t="shared" si="1179"/>
        <v>0.14162395468033448</v>
      </c>
      <c r="BJ156" s="8">
        <f t="shared" si="1179"/>
        <v>0.10660486674391657</v>
      </c>
      <c r="BK156" s="8">
        <f t="shared" si="1179"/>
        <v>3.2675289312457452E-2</v>
      </c>
      <c r="BL156" s="8">
        <f t="shared" si="1179"/>
        <v>0.1280920891501347</v>
      </c>
      <c r="BM156" s="8">
        <f t="shared" si="1179"/>
        <v>2.3896004588032885E-2</v>
      </c>
      <c r="BN156" s="8">
        <f t="shared" si="1179"/>
        <v>0.26740070782540304</v>
      </c>
      <c r="BO156" s="8">
        <f t="shared" si="1179"/>
        <v>0.2387932865944338</v>
      </c>
      <c r="BP156" s="8">
        <f t="shared" si="1179"/>
        <v>5.7678442682047582E-2</v>
      </c>
      <c r="BQ156" s="8">
        <f t="shared" si="1179"/>
        <v>0.15887727167782578</v>
      </c>
      <c r="BR156" s="8">
        <f t="shared" si="1179"/>
        <v>8.7946450383544247E-2</v>
      </c>
      <c r="BS156" s="8">
        <f t="shared" si="1179"/>
        <v>0.25766384778012685</v>
      </c>
      <c r="BT156" s="8">
        <f t="shared" si="1179"/>
        <v>0.28584132630375403</v>
      </c>
      <c r="BU156" s="8">
        <f t="shared" ref="BU156:CA158" si="1180">IFERROR(+BU150/SUM(BU$150:BU$152),0)</f>
        <v>0.58823529411764697</v>
      </c>
      <c r="BV156" s="8">
        <f t="shared" si="1180"/>
        <v>0.53024026512013256</v>
      </c>
      <c r="BW156" s="8">
        <f t="shared" si="1180"/>
        <v>0.34355828220858897</v>
      </c>
      <c r="BX156" s="8">
        <f t="shared" si="1180"/>
        <v>0.46671767406273912</v>
      </c>
      <c r="BY156" s="8">
        <f t="shared" si="1180"/>
        <v>0.21578554236866129</v>
      </c>
      <c r="BZ156" s="8">
        <f t="shared" si="1180"/>
        <v>0.50602409638554213</v>
      </c>
      <c r="CA156" s="8">
        <f t="shared" si="1180"/>
        <v>0.35631804684922463</v>
      </c>
      <c r="CB156" s="8">
        <f t="shared" ref="CB156:CC156" si="1181">IFERROR(+CB150/SUM(CB$150:CB$152),0)</f>
        <v>0.27099673922622719</v>
      </c>
      <c r="CC156" s="8">
        <f t="shared" si="1181"/>
        <v>0.18246094195461285</v>
      </c>
      <c r="CD156" s="8">
        <f t="shared" ref="CD156:CE156" si="1182">IFERROR(+CD150/SUM(CD$150:CD$152),0)</f>
        <v>0.20224719101123595</v>
      </c>
      <c r="CE156" s="8">
        <f t="shared" si="1182"/>
        <v>0.19497463155351533</v>
      </c>
      <c r="CF156" s="8">
        <f t="shared" ref="CF156:CG156" si="1183">IFERROR(+CF150/SUM(CF$150:CF$152),0)</f>
        <v>0.18354938625673969</v>
      </c>
      <c r="CG156" s="8">
        <f t="shared" si="1183"/>
        <v>0.26634033976389287</v>
      </c>
      <c r="CH156" s="8">
        <f t="shared" ref="CH156:CM156" si="1184">IFERROR(+CH150/SUM(CH$150:CH$152),0)</f>
        <v>0.29475338966398112</v>
      </c>
      <c r="CI156" s="8">
        <f t="shared" si="1184"/>
        <v>0.42857142857142855</v>
      </c>
      <c r="CJ156" s="8">
        <f t="shared" si="1184"/>
        <v>0.62222222222222223</v>
      </c>
      <c r="CK156" s="8">
        <f t="shared" si="1184"/>
        <v>0.61643835616438358</v>
      </c>
      <c r="CL156" s="8">
        <f t="shared" si="1184"/>
        <v>0.47857142857142859</v>
      </c>
      <c r="CM156" s="8">
        <f t="shared" si="1184"/>
        <v>0.35791757049891543</v>
      </c>
      <c r="CN156" s="8">
        <f t="shared" ref="CN156:CO156" si="1185">IFERROR(+CN150/SUM(CN$150:CN$152),0)</f>
        <v>0.68283028203859464</v>
      </c>
      <c r="CO156" s="8">
        <f t="shared" si="1185"/>
        <v>0.30944625407166126</v>
      </c>
      <c r="CP156" s="8">
        <f t="shared" ref="CP156:CQ156" si="1186">IFERROR(+CP150/SUM(CP$150:CP$152),0)</f>
        <v>0.32990927494938893</v>
      </c>
      <c r="CQ156" s="8">
        <f t="shared" si="1186"/>
        <v>0.34090909090909088</v>
      </c>
      <c r="CR156" s="8">
        <f t="shared" ref="CR156:CS156" si="1187">IFERROR(+CR150/SUM(CR$150:CR$152),0)</f>
        <v>0.69126766290535724</v>
      </c>
      <c r="CS156" s="8">
        <f t="shared" si="1187"/>
        <v>0.21184944566061717</v>
      </c>
      <c r="CT156" s="8">
        <f t="shared" ref="CT156:CU156" si="1188">IFERROR(+CT150/SUM(CT$150:CT$152),0)</f>
        <v>0.24336034211118615</v>
      </c>
      <c r="CU156" s="8">
        <f t="shared" si="1188"/>
        <v>0</v>
      </c>
      <c r="CV156" s="8">
        <f t="shared" ref="CV156:CW156" si="1189">IFERROR(+CV150/SUM(CV$150:CV$152),0)</f>
        <v>0.31339031339031337</v>
      </c>
      <c r="CW156" s="8">
        <f t="shared" si="1189"/>
        <v>0.1159828982079505</v>
      </c>
      <c r="CX156" s="8">
        <f t="shared" ref="CX156:CY156" si="1190">IFERROR(+CX150/SUM(CX$150:CX$152),0)</f>
        <v>0.63188128291048351</v>
      </c>
      <c r="CY156" s="8">
        <f t="shared" si="1190"/>
        <v>0.26237623762376239</v>
      </c>
      <c r="CZ156" s="8">
        <f t="shared" ref="CZ156:DA156" si="1191">IFERROR(+CZ150/SUM(CZ$150:CZ$152),0)</f>
        <v>0.16666666666666666</v>
      </c>
      <c r="DA156" s="8">
        <f t="shared" si="1191"/>
        <v>0.16666666666666666</v>
      </c>
      <c r="DB156" s="8">
        <f t="shared" ref="DB156:DC156" si="1192">IFERROR(+DB150/SUM(DB$150:DB$152),0)</f>
        <v>4.1475132201983893E-2</v>
      </c>
      <c r="DC156" s="8">
        <f t="shared" si="1192"/>
        <v>0.18166804293971925</v>
      </c>
      <c r="DD156" s="8">
        <f t="shared" ref="DD156:DE156" si="1193">IFERROR(+DD150/SUM(DD$150:DD$152),0)</f>
        <v>0.1037463976945245</v>
      </c>
      <c r="DE156" s="8">
        <f t="shared" si="1193"/>
        <v>0.13105786489643578</v>
      </c>
      <c r="DF156" s="8">
        <f t="shared" ref="DF156:DG156" si="1194">IFERROR(+DF150/SUM(DF$150:DF$152),0)</f>
        <v>0.16633663366336635</v>
      </c>
      <c r="DG156" s="8">
        <f t="shared" si="1194"/>
        <v>0.21428571428571427</v>
      </c>
      <c r="DH156" s="8">
        <f t="shared" ref="DH156:DI156" si="1195">IFERROR(+DH150/SUM(DH$150:DH$152),0)</f>
        <v>0.12216896908185321</v>
      </c>
      <c r="DI156" s="8">
        <f t="shared" si="1195"/>
        <v>0.32655611085870062</v>
      </c>
      <c r="DJ156" s="8">
        <f t="shared" ref="DJ156:DK156" si="1196">IFERROR(+DJ150/SUM(DJ$150:DJ$152),0)</f>
        <v>0.228898426323319</v>
      </c>
      <c r="DK156" s="8">
        <f t="shared" si="1196"/>
        <v>0</v>
      </c>
      <c r="DL156" s="8">
        <f t="shared" ref="DL156:DM156" si="1197">IFERROR(+DL150/SUM(DL$150:DL$152),0)</f>
        <v>0.3193556029376925</v>
      </c>
      <c r="DM156" s="8">
        <f t="shared" si="1197"/>
        <v>0.13671875</v>
      </c>
      <c r="DN156" s="8">
        <f t="shared" ref="DN156" si="1198">IFERROR(+DN150/SUM(DN$150:DN$152),0)</f>
        <v>0.1602508273819892</v>
      </c>
      <c r="DO156" s="8" t="e">
        <f t="shared" ref="DO156:DP156" si="1199">+DO150/DO153</f>
        <v>#DIV/0!</v>
      </c>
      <c r="DP156" s="8" t="e">
        <f t="shared" si="1199"/>
        <v>#DIV/0!</v>
      </c>
      <c r="DQ156" s="8">
        <f t="shared" ref="DQ156:DR158" si="1200">IFERROR(+DQ150/SUM(DQ$150:DQ$152),0)</f>
        <v>3.3792086507741459E-2</v>
      </c>
      <c r="DR156" s="8">
        <f t="shared" si="1200"/>
        <v>0.34051546997005816</v>
      </c>
      <c r="DS156" s="8">
        <f t="shared" ref="DS156:DT156" si="1201">IFERROR(+DS150/SUM(DS$150:DS$152),0)</f>
        <v>0.51823799083117394</v>
      </c>
      <c r="DT156" s="8">
        <f t="shared" si="1201"/>
        <v>0.45883702461837111</v>
      </c>
      <c r="DU156" s="8">
        <f t="shared" ref="DU156:DV156" si="1202">IFERROR(+DU150/SUM(DU$150:DU$152),0)</f>
        <v>0.41728763040238448</v>
      </c>
      <c r="DV156" s="8">
        <f t="shared" si="1202"/>
        <v>0.41370827975624752</v>
      </c>
      <c r="DW156" s="8">
        <f t="shared" ref="DW156:DX156" si="1203">IFERROR(+DW150/SUM(DW$150:DW$152),0)</f>
        <v>5.4010261949770454E-2</v>
      </c>
      <c r="DX156" s="8">
        <f t="shared" si="1203"/>
        <v>0.37208734903013296</v>
      </c>
      <c r="DY156" s="8">
        <f t="shared" ref="DY156:DZ156" si="1204">IFERROR(+DY150/SUM(DY$150:DY$152),0)</f>
        <v>0.40831477357089835</v>
      </c>
      <c r="DZ156" s="8">
        <f t="shared" si="1204"/>
        <v>0.24546827794561932</v>
      </c>
      <c r="EA156" s="8">
        <f t="shared" ref="EA156:EC156" si="1205">IFERROR(+EA150/SUM(EA$150:EA$152),0)</f>
        <v>0.12864809233257368</v>
      </c>
      <c r="EB156" s="8">
        <f t="shared" si="1205"/>
        <v>0.20915128609694345</v>
      </c>
      <c r="EC156" s="8">
        <f t="shared" si="1205"/>
        <v>0.22821219428177747</v>
      </c>
      <c r="ED156" s="8">
        <f t="shared" ref="ED156:EE156" si="1206">IFERROR(+ED150/SUM(ED$150:ED$152),0)</f>
        <v>0.60332061925061697</v>
      </c>
      <c r="EE156" s="8">
        <f t="shared" si="1206"/>
        <v>0.13594652769910501</v>
      </c>
      <c r="EF156" s="8">
        <f t="shared" ref="EF156:EG156" si="1207">IFERROR(+EF150/SUM(EF$150:EF$152),0)</f>
        <v>0.17429193899782136</v>
      </c>
      <c r="EG156" s="8">
        <f t="shared" si="1207"/>
        <v>0.11904761904761904</v>
      </c>
      <c r="EH156" s="8"/>
      <c r="EI156" s="8"/>
      <c r="EK156" s="49"/>
    </row>
    <row r="157" spans="1:141" ht="15.75" customHeight="1">
      <c r="A157" s="497"/>
      <c r="B157" s="54" t="s">
        <v>254</v>
      </c>
      <c r="C157" s="8"/>
      <c r="D157" s="8">
        <f t="shared" ref="D157:T157" si="1208">IFERROR(+D151/SUM(D$150:D$152),0)</f>
        <v>0</v>
      </c>
      <c r="E157" s="8">
        <f t="shared" si="1208"/>
        <v>8.3013394761539114E-2</v>
      </c>
      <c r="F157" s="8">
        <f t="shared" si="1208"/>
        <v>7.6738609112709834E-3</v>
      </c>
      <c r="G157" s="8">
        <f t="shared" si="1208"/>
        <v>2.9202614379084967E-2</v>
      </c>
      <c r="H157" s="8">
        <f t="shared" si="1208"/>
        <v>3.124410488587059E-2</v>
      </c>
      <c r="I157" s="8">
        <f t="shared" si="1208"/>
        <v>6.5982404692082108E-2</v>
      </c>
      <c r="J157" s="8">
        <f t="shared" si="1208"/>
        <v>4.52135311767849E-2</v>
      </c>
      <c r="K157" s="8">
        <f t="shared" si="1208"/>
        <v>3.9866447401205957E-2</v>
      </c>
      <c r="L157" s="8">
        <f t="shared" si="1208"/>
        <v>6.168285140780122E-2</v>
      </c>
      <c r="M157" s="8">
        <f t="shared" si="1208"/>
        <v>5.1643111669621806E-3</v>
      </c>
      <c r="N157" s="8">
        <f t="shared" si="1208"/>
        <v>0</v>
      </c>
      <c r="O157" s="8">
        <f t="shared" si="1208"/>
        <v>7.4693745970341729E-2</v>
      </c>
      <c r="P157" s="8">
        <f t="shared" si="1208"/>
        <v>0.14106763804082917</v>
      </c>
      <c r="Q157" s="8">
        <f t="shared" si="1208"/>
        <v>5.728908070121835E-3</v>
      </c>
      <c r="R157" s="8">
        <f t="shared" si="1208"/>
        <v>2.7377881334775735E-2</v>
      </c>
      <c r="S157" s="8">
        <f t="shared" si="1208"/>
        <v>2.1483595740109874E-2</v>
      </c>
      <c r="T157" s="8">
        <f t="shared" si="1208"/>
        <v>1.0304497913339173E-2</v>
      </c>
      <c r="U157" s="8">
        <f t="shared" si="1170"/>
        <v>4.827586206896552E-3</v>
      </c>
      <c r="V157" s="8">
        <f t="shared" si="1170"/>
        <v>4.609224209950163E-4</v>
      </c>
      <c r="W157" s="8">
        <f t="shared" si="1170"/>
        <v>2.418496662474606E-3</v>
      </c>
      <c r="X157" s="8">
        <f t="shared" si="1170"/>
        <v>1.8800824518087299E-3</v>
      </c>
      <c r="Y157" s="8">
        <f t="shared" si="1171"/>
        <v>3.2195750160978753E-2</v>
      </c>
      <c r="Z157" s="8">
        <f t="shared" si="1171"/>
        <v>5.9456688877498713E-2</v>
      </c>
      <c r="AA157" s="8">
        <f t="shared" si="1171"/>
        <v>2.9206127863962966E-2</v>
      </c>
      <c r="AB157" s="8">
        <f t="shared" si="1171"/>
        <v>5.2050575809494889E-2</v>
      </c>
      <c r="AC157" s="8">
        <f t="shared" si="1171"/>
        <v>0.12712941774726672</v>
      </c>
      <c r="AD157" s="8">
        <f>IFERROR(+AD151/SUM(AD$150:AD$152),0)</f>
        <v>2.1900914310014882E-2</v>
      </c>
      <c r="AE157" s="8">
        <f>IFERROR(+AE151/SUM(AE$150:AE$152),0)</f>
        <v>7.6601518898689021E-3</v>
      </c>
      <c r="AF157" s="8">
        <f t="shared" ref="AF157:AH158" si="1209">IFERROR(+AF151/SUM(AF$150:AF$152),0)</f>
        <v>0.27050538525269258</v>
      </c>
      <c r="AG157" s="8">
        <f t="shared" si="1209"/>
        <v>0.16123708198969097</v>
      </c>
      <c r="AH157" s="8">
        <f t="shared" si="1209"/>
        <v>0.50447723546474965</v>
      </c>
      <c r="AI157" s="8">
        <f>IFERROR(+AI151/SUM(AI$150:AI$152),0)</f>
        <v>7.2579417049919284E-2</v>
      </c>
      <c r="AJ157" s="8">
        <f t="shared" si="1173"/>
        <v>3.2872170134918825E-2</v>
      </c>
      <c r="AK157" s="8">
        <f t="shared" si="1173"/>
        <v>0.25822784810126581</v>
      </c>
      <c r="AL157" s="8">
        <f>IFERROR(+AL151/SUM(AL$150:AL$152),0)</f>
        <v>0.5852811237397576</v>
      </c>
      <c r="AM157" s="8">
        <f t="shared" si="1174"/>
        <v>3.1316725978647687E-2</v>
      </c>
      <c r="AN157" s="8">
        <f t="shared" si="1174"/>
        <v>6.0094548756710556E-3</v>
      </c>
      <c r="AO157" s="8">
        <f t="shared" si="1174"/>
        <v>8.6982270422326674E-2</v>
      </c>
      <c r="AP157" s="8">
        <f t="shared" si="1174"/>
        <v>6.0530855603643961E-3</v>
      </c>
      <c r="AQ157" s="8">
        <f t="shared" si="1175"/>
        <v>1.4344151999569408E-2</v>
      </c>
      <c r="AR157" s="8">
        <f t="shared" si="1175"/>
        <v>0.13877141044618313</v>
      </c>
      <c r="AS157" s="8">
        <f>IFERROR(+AS151/SUM(AS$150:AS$152),0)</f>
        <v>0.23967611336032388</v>
      </c>
      <c r="AT157" s="8">
        <f>IFERROR(+AT151/SUM(AT$150:AT$152),0)</f>
        <v>2.1929824561403508E-3</v>
      </c>
      <c r="AU157" s="8">
        <f t="shared" si="1176"/>
        <v>5.9299191374663072E-2</v>
      </c>
      <c r="AV157" s="8">
        <f t="shared" si="1177"/>
        <v>5.0349810758114462E-2</v>
      </c>
      <c r="AW157" s="8">
        <f t="shared" si="1177"/>
        <v>8.2923401264933236E-2</v>
      </c>
      <c r="AX157" s="8">
        <f t="shared" si="1177"/>
        <v>0.12765957446808512</v>
      </c>
      <c r="AY157" s="8">
        <f t="shared" si="1177"/>
        <v>0.14726668052379963</v>
      </c>
      <c r="AZ157" s="8">
        <f t="shared" si="1177"/>
        <v>1.1810665939856456E-2</v>
      </c>
      <c r="BA157" s="8">
        <f t="shared" si="1177"/>
        <v>0.13109023377758358</v>
      </c>
      <c r="BB157" s="8">
        <f>IFERROR(+BB151/SUM(BB$150:BB$152),0)</f>
        <v>3.4102306920762285E-2</v>
      </c>
      <c r="BC157" s="8">
        <f>IFERROR(+BC151/SUM(BC$150:BC$152),0)</f>
        <v>5.9568131049888312E-2</v>
      </c>
      <c r="BD157" s="8">
        <f t="shared" si="1178"/>
        <v>8.3391853932584262E-2</v>
      </c>
      <c r="BE157" s="8">
        <f t="shared" ref="BE157:BT157" si="1210">IFERROR(+BE151/SUM(BE$150:BE$152),0)</f>
        <v>0.50883095037846926</v>
      </c>
      <c r="BF157" s="8">
        <f t="shared" si="1210"/>
        <v>5.1098620337250891E-2</v>
      </c>
      <c r="BG157" s="8">
        <f t="shared" si="1210"/>
        <v>0.11366506693609496</v>
      </c>
      <c r="BH157" s="8">
        <f t="shared" si="1210"/>
        <v>5.3092646668436418E-2</v>
      </c>
      <c r="BI157" s="8">
        <f t="shared" si="1210"/>
        <v>2.3714348775044754E-2</v>
      </c>
      <c r="BJ157" s="8">
        <f t="shared" si="1210"/>
        <v>2.2780996523754347E-2</v>
      </c>
      <c r="BK157" s="8">
        <f t="shared" si="1210"/>
        <v>8.168822328114363E-3</v>
      </c>
      <c r="BL157" s="8">
        <f t="shared" si="1210"/>
        <v>7.3475385745775165E-3</v>
      </c>
      <c r="BM157" s="8">
        <f t="shared" si="1210"/>
        <v>0</v>
      </c>
      <c r="BN157" s="8">
        <f t="shared" si="1210"/>
        <v>0.15729453401494298</v>
      </c>
      <c r="BO157" s="8">
        <f t="shared" si="1210"/>
        <v>7.0108349267049078E-2</v>
      </c>
      <c r="BP157" s="8">
        <f t="shared" si="1210"/>
        <v>4.8065368901706318E-3</v>
      </c>
      <c r="BQ157" s="8">
        <f t="shared" si="1210"/>
        <v>0.11543916356080346</v>
      </c>
      <c r="BR157" s="8">
        <f t="shared" si="1210"/>
        <v>5.8630966922362832E-2</v>
      </c>
      <c r="BS157" s="8">
        <f t="shared" si="1210"/>
        <v>6.9371035940803377E-2</v>
      </c>
      <c r="BT157" s="8">
        <f t="shared" si="1210"/>
        <v>7.8765165470367784E-2</v>
      </c>
      <c r="BU157" s="8">
        <f t="shared" si="1180"/>
        <v>0.23190045248868776</v>
      </c>
      <c r="BV157" s="8">
        <f t="shared" si="1180"/>
        <v>0.19884009942004971</v>
      </c>
      <c r="BW157" s="8">
        <f t="shared" si="1180"/>
        <v>0.18404907975460122</v>
      </c>
      <c r="BX157" s="8">
        <f t="shared" si="1180"/>
        <v>0.12241775057383322</v>
      </c>
      <c r="BY157" s="8">
        <f t="shared" si="1180"/>
        <v>5.7266163167067806E-2</v>
      </c>
      <c r="BZ157" s="8">
        <f t="shared" si="1180"/>
        <v>8.8353413654618476E-2</v>
      </c>
      <c r="CA157" s="8">
        <f t="shared" si="1180"/>
        <v>0.17288023754536455</v>
      </c>
      <c r="CB157" s="8">
        <f t="shared" ref="CB157:CC157" si="1211">IFERROR(+CB151/SUM(CB$150:CB$152),0)</f>
        <v>0.14541288446285361</v>
      </c>
      <c r="CC157" s="8">
        <f t="shared" si="1211"/>
        <v>1.9956665526285781E-2</v>
      </c>
      <c r="CD157" s="8">
        <f t="shared" ref="CD157:CE157" si="1212">IFERROR(+CD151/SUM(CD$150:CD$152),0)</f>
        <v>0.1797752808988764</v>
      </c>
      <c r="CE157" s="8">
        <f t="shared" si="1212"/>
        <v>8.053475074494644E-3</v>
      </c>
      <c r="CF157" s="8">
        <f t="shared" ref="CF157:CG157" si="1213">IFERROR(+CF151/SUM(CF$150:CF$152),0)</f>
        <v>1.1471836641046231E-2</v>
      </c>
      <c r="CG157" s="8">
        <f t="shared" si="1213"/>
        <v>0</v>
      </c>
      <c r="CH157" s="8">
        <f t="shared" ref="CH157:CI157" si="1214">IFERROR(+CH151/SUM(CH$150:CH$152),0)</f>
        <v>0</v>
      </c>
      <c r="CI157" s="8">
        <f t="shared" si="1214"/>
        <v>0</v>
      </c>
      <c r="CJ157" s="8">
        <f t="shared" ref="CJ157:CK157" si="1215">IFERROR(+CJ151/SUM(CJ$150:CJ$152),0)</f>
        <v>0</v>
      </c>
      <c r="CK157" s="8">
        <f t="shared" si="1215"/>
        <v>0</v>
      </c>
      <c r="CL157" s="8">
        <f t="shared" ref="CL157:CM157" si="1216">IFERROR(+CL151/SUM(CL$150:CL$152),0)</f>
        <v>8.5714285714285715E-2</v>
      </c>
      <c r="CM157" s="8">
        <f t="shared" si="1216"/>
        <v>0</v>
      </c>
      <c r="CN157" s="8">
        <f t="shared" ref="CN157:CO157" si="1217">IFERROR(+CN151/SUM(CN$150:CN$152),0)</f>
        <v>9.3023255813953487E-2</v>
      </c>
      <c r="CO157" s="8">
        <f t="shared" si="1217"/>
        <v>0</v>
      </c>
      <c r="CP157" s="8">
        <f t="shared" ref="CP157:CQ157" si="1218">IFERROR(+CP151/SUM(CP$150:CP$152),0)</f>
        <v>0</v>
      </c>
      <c r="CQ157" s="8">
        <f t="shared" si="1218"/>
        <v>5.6818181818181816E-2</v>
      </c>
      <c r="CR157" s="8">
        <f t="shared" ref="CR157:CS157" si="1219">IFERROR(+CR151/SUM(CR$150:CR$152),0)</f>
        <v>0</v>
      </c>
      <c r="CS157" s="8">
        <f t="shared" si="1219"/>
        <v>4.9431537320810674E-2</v>
      </c>
      <c r="CT157" s="8">
        <f t="shared" ref="CT157:CU157" si="1220">IFERROR(+CT151/SUM(CT$150:CT$152),0)</f>
        <v>6.4708530272338513E-2</v>
      </c>
      <c r="CU157" s="8">
        <f t="shared" si="1220"/>
        <v>3.968253968253968E-3</v>
      </c>
      <c r="CV157" s="8">
        <f t="shared" ref="CV157:CW157" si="1221">IFERROR(+CV151/SUM(CV$150:CV$152),0)</f>
        <v>0</v>
      </c>
      <c r="CW157" s="8">
        <f t="shared" si="1221"/>
        <v>2.1604657509324113E-2</v>
      </c>
      <c r="CX157" s="8">
        <f t="shared" ref="CX157:CY157" si="1222">IFERROR(+CX151/SUM(CX$150:CX$152),0)</f>
        <v>0</v>
      </c>
      <c r="CY157" s="8">
        <f t="shared" si="1222"/>
        <v>6.4356435643564358E-2</v>
      </c>
      <c r="CZ157" s="8">
        <f t="shared" ref="CZ157:DA157" si="1223">IFERROR(+CZ151/SUM(CZ$150:CZ$152),0)</f>
        <v>0.24885844748858446</v>
      </c>
      <c r="DA157" s="8">
        <f t="shared" si="1223"/>
        <v>0.24885844748858446</v>
      </c>
      <c r="DB157" s="8">
        <f t="shared" ref="DB157:DC157" si="1224">IFERROR(+DB151/SUM(DB$150:DB$152),0)</f>
        <v>3.8018871185151903E-2</v>
      </c>
      <c r="DC157" s="8">
        <f t="shared" si="1224"/>
        <v>0</v>
      </c>
      <c r="DD157" s="8">
        <f t="shared" ref="DD157:DE157" si="1225">IFERROR(+DD151/SUM(DD$150:DD$152),0)</f>
        <v>0</v>
      </c>
      <c r="DE157" s="8">
        <f t="shared" si="1225"/>
        <v>6.7893672184392712E-2</v>
      </c>
      <c r="DF157" s="8">
        <f t="shared" ref="DF157:DG157" si="1226">IFERROR(+DF151/SUM(DF$150:DF$152),0)</f>
        <v>3.7623762376237622E-2</v>
      </c>
      <c r="DG157" s="8">
        <f t="shared" si="1226"/>
        <v>8.5714285714285715E-2</v>
      </c>
      <c r="DH157" s="8">
        <f t="shared" ref="DH157:DI157" si="1227">IFERROR(+DH151/SUM(DH$150:DH$152),0)</f>
        <v>1.7228957178210068E-2</v>
      </c>
      <c r="DI157" s="8">
        <f t="shared" si="1227"/>
        <v>2.8396183552930488E-2</v>
      </c>
      <c r="DJ157" s="8">
        <f t="shared" ref="DJ157:DK157" si="1228">IFERROR(+DJ151/SUM(DJ$150:DJ$152),0)</f>
        <v>0</v>
      </c>
      <c r="DK157" s="8">
        <f t="shared" si="1228"/>
        <v>5.6082830025884378E-2</v>
      </c>
      <c r="DL157" s="8">
        <f t="shared" ref="DL157:DM157" si="1229">IFERROR(+DL151/SUM(DL$150:DL$152),0)</f>
        <v>7.1073205401563602E-2</v>
      </c>
      <c r="DM157" s="8">
        <f t="shared" si="1229"/>
        <v>1.953125E-2</v>
      </c>
      <c r="DN157" s="8">
        <f t="shared" ref="DN157" si="1230">IFERROR(+DN151/SUM(DN$150:DN$152),0)</f>
        <v>8.1867270510364049E-2</v>
      </c>
      <c r="DO157" s="8" t="e">
        <f t="shared" ref="DO157:DP157" si="1231">+DO151/DO153</f>
        <v>#DIV/0!</v>
      </c>
      <c r="DP157" s="8" t="e">
        <f t="shared" si="1231"/>
        <v>#DIV/0!</v>
      </c>
      <c r="DQ157" s="8">
        <f t="shared" si="1200"/>
        <v>2.7648070779061191E-2</v>
      </c>
      <c r="DR157" s="8">
        <f t="shared" si="1200"/>
        <v>0</v>
      </c>
      <c r="DS157" s="8">
        <f t="shared" ref="DS157:DT157" si="1232">IFERROR(+DS151/SUM(DS$150:DS$152),0)</f>
        <v>7.9728921666334454E-2</v>
      </c>
      <c r="DT157" s="8">
        <f t="shared" si="1232"/>
        <v>6.6178417012265067E-2</v>
      </c>
      <c r="DU157" s="8">
        <f t="shared" ref="DU157:DV157" si="1233">IFERROR(+DU151/SUM(DU$150:DU$152),0)</f>
        <v>0</v>
      </c>
      <c r="DV157" s="8">
        <f t="shared" si="1233"/>
        <v>0.26276066416950855</v>
      </c>
      <c r="DW157" s="8">
        <f t="shared" ref="DW157:DX157" si="1234">IFERROR(+DW151/SUM(DW$150:DW$152),0)</f>
        <v>1.8003420649923486E-2</v>
      </c>
      <c r="DX157" s="8">
        <f t="shared" si="1234"/>
        <v>1.2199585214102721E-2</v>
      </c>
      <c r="DY157" s="8">
        <f t="shared" ref="DY157:DZ157" si="1235">IFERROR(+DY151/SUM(DY$150:DY$152),0)</f>
        <v>0.24127691165553083</v>
      </c>
      <c r="DZ157" s="8">
        <f t="shared" si="1235"/>
        <v>0.44609138972809664</v>
      </c>
      <c r="EA157" s="8">
        <f t="shared" ref="EA157:EC157" si="1236">IFERROR(+EA151/SUM(EA$150:EA$152),0)</f>
        <v>2.38917885760494E-2</v>
      </c>
      <c r="EB157" s="8">
        <f t="shared" si="1236"/>
        <v>5.3205151726415434E-2</v>
      </c>
      <c r="EC157" s="8">
        <f t="shared" si="1236"/>
        <v>0</v>
      </c>
      <c r="ED157" s="8">
        <f t="shared" ref="ED157:EE157" si="1237">IFERROR(+ED151/SUM(ED$150:ED$152),0)</f>
        <v>8.7502804577069774E-3</v>
      </c>
      <c r="EE157" s="8">
        <f t="shared" si="1237"/>
        <v>2.2657754616517499E-2</v>
      </c>
      <c r="EF157" s="8">
        <f t="shared" ref="EF157:EG157" si="1238">IFERROR(+EF151/SUM(EF$150:EF$152),0)</f>
        <v>9.2592592592592601E-2</v>
      </c>
      <c r="EG157" s="8">
        <f t="shared" si="1238"/>
        <v>0</v>
      </c>
      <c r="EH157" s="8"/>
      <c r="EI157" s="8"/>
    </row>
    <row r="158" spans="1:141" ht="15.75" customHeight="1">
      <c r="A158" s="497"/>
      <c r="B158" s="54" t="s">
        <v>255</v>
      </c>
      <c r="C158" s="8"/>
      <c r="D158" s="8">
        <f t="shared" ref="D158:T158" si="1239">IFERROR(+D152/SUM(D$150:D$152),0)</f>
        <v>1</v>
      </c>
      <c r="E158" s="8">
        <f t="shared" si="1239"/>
        <v>0.81247333845235048</v>
      </c>
      <c r="F158" s="8">
        <f t="shared" si="1239"/>
        <v>0.94052757793764985</v>
      </c>
      <c r="G158" s="8">
        <f t="shared" si="1239"/>
        <v>0.89061437908496743</v>
      </c>
      <c r="H158" s="8">
        <f t="shared" si="1239"/>
        <v>0.96875589511412941</v>
      </c>
      <c r="I158" s="8">
        <f t="shared" si="1239"/>
        <v>0.79618768328445744</v>
      </c>
      <c r="J158" s="8">
        <f t="shared" si="1239"/>
        <v>0.8225574417361996</v>
      </c>
      <c r="K158" s="8">
        <f t="shared" si="1239"/>
        <v>0.91030049334728658</v>
      </c>
      <c r="L158" s="8">
        <f t="shared" si="1239"/>
        <v>0.86190527857646615</v>
      </c>
      <c r="M158" s="8">
        <f t="shared" si="1239"/>
        <v>0.97417844416518906</v>
      </c>
      <c r="N158" s="8">
        <f t="shared" si="1239"/>
        <v>0.97797092161653387</v>
      </c>
      <c r="O158" s="8">
        <f t="shared" si="1239"/>
        <v>0.88662153449387482</v>
      </c>
      <c r="P158" s="8">
        <f t="shared" si="1239"/>
        <v>0.83272622448177369</v>
      </c>
      <c r="Q158" s="8">
        <f t="shared" si="1239"/>
        <v>0.92170492304166829</v>
      </c>
      <c r="R158" s="8">
        <f t="shared" si="1239"/>
        <v>0.67233918615294996</v>
      </c>
      <c r="S158" s="8">
        <f t="shared" si="1239"/>
        <v>0.90792744682810056</v>
      </c>
      <c r="T158" s="8">
        <f t="shared" si="1239"/>
        <v>0.91970220001030445</v>
      </c>
      <c r="U158" s="8">
        <f t="shared" si="1170"/>
        <v>0.88990925589836656</v>
      </c>
      <c r="V158" s="8">
        <f t="shared" si="1170"/>
        <v>0.90591421081439238</v>
      </c>
      <c r="W158" s="8">
        <f t="shared" si="1170"/>
        <v>0.93542613911192807</v>
      </c>
      <c r="X158" s="8">
        <f t="shared" si="1170"/>
        <v>0.88542822841869218</v>
      </c>
      <c r="Y158" s="8">
        <f t="shared" si="1171"/>
        <v>0.82663826836396059</v>
      </c>
      <c r="Z158" s="8">
        <f t="shared" si="1171"/>
        <v>0.88313685289595079</v>
      </c>
      <c r="AA158" s="8">
        <f t="shared" si="1171"/>
        <v>0.93786919218329357</v>
      </c>
      <c r="AB158" s="8">
        <f t="shared" si="1171"/>
        <v>0.86987356047626274</v>
      </c>
      <c r="AC158" s="8">
        <f t="shared" si="1171"/>
        <v>0.87287058225273328</v>
      </c>
      <c r="AD158" s="8">
        <f>IFERROR(+AD152/SUM(AD$150:AD$152),0)</f>
        <v>0.92784102990354311</v>
      </c>
      <c r="AE158" s="8">
        <f>IFERROR(+AE152/SUM(AE$150:AE$152),0)</f>
        <v>0.95294478124794813</v>
      </c>
      <c r="AF158" s="8">
        <f t="shared" si="1209"/>
        <v>0.69748437146945841</v>
      </c>
      <c r="AG158" s="8">
        <f t="shared" si="1209"/>
        <v>0.79559708503669102</v>
      </c>
      <c r="AH158" s="8">
        <f t="shared" si="1209"/>
        <v>0.21806028502963806</v>
      </c>
      <c r="AI158" s="8">
        <f>IFERROR(+AI152/SUM(AI$150:AI$152),0)</f>
        <v>0.82843480644473555</v>
      </c>
      <c r="AJ158" s="8">
        <f t="shared" si="1173"/>
        <v>0.90518522753258623</v>
      </c>
      <c r="AK158" s="8">
        <f t="shared" si="1173"/>
        <v>0.49367088607594939</v>
      </c>
      <c r="AL158" s="8">
        <f>IFERROR(+AL152/SUM(AL$150:AL$152),0)</f>
        <v>0.41471887626024245</v>
      </c>
      <c r="AM158" s="8">
        <f t="shared" si="1174"/>
        <v>0.87188612099644125</v>
      </c>
      <c r="AN158" s="8">
        <f t="shared" si="1174"/>
        <v>0.94057316845169736</v>
      </c>
      <c r="AO158" s="8">
        <f t="shared" si="1174"/>
        <v>0.82418477255061628</v>
      </c>
      <c r="AP158" s="8">
        <f t="shared" si="1174"/>
        <v>0.90920371659453403</v>
      </c>
      <c r="AQ158" s="8">
        <f t="shared" si="1175"/>
        <v>0.89415469077991283</v>
      </c>
      <c r="AR158" s="8">
        <f t="shared" si="1175"/>
        <v>0.80307676041446396</v>
      </c>
      <c r="AS158" s="8">
        <f>IFERROR(+AS152/SUM(AS$150:AS$152),0)</f>
        <v>0.57894736842105265</v>
      </c>
      <c r="AT158" s="8">
        <f>IFERROR(+AT152/SUM(AT$150:AT$152),0)</f>
        <v>0.90350877192982459</v>
      </c>
      <c r="AU158" s="8">
        <f t="shared" si="1176"/>
        <v>0.73584905660377353</v>
      </c>
      <c r="AV158" s="8">
        <f t="shared" si="1177"/>
        <v>0.8693657529533203</v>
      </c>
      <c r="AW158" s="8">
        <f t="shared" si="1177"/>
        <v>0.71943078004216443</v>
      </c>
      <c r="AX158" s="8">
        <f t="shared" si="1177"/>
        <v>0.51773049645390068</v>
      </c>
      <c r="AY158" s="8">
        <f t="shared" si="1177"/>
        <v>0.34556225316981914</v>
      </c>
      <c r="AZ158" s="8">
        <f t="shared" si="1177"/>
        <v>0.72926319614790591</v>
      </c>
      <c r="BA158" s="8">
        <f t="shared" si="1177"/>
        <v>0.57122569368582043</v>
      </c>
      <c r="BB158" s="8">
        <f>IFERROR(+BB152/SUM(BB$150:BB$152),0)</f>
        <v>0.81745235707121366</v>
      </c>
      <c r="BC158" s="8">
        <f>IFERROR(+BC152/SUM(BC$150:BC$152),0)</f>
        <v>0.87341772151898733</v>
      </c>
      <c r="BD158" s="8">
        <f t="shared" si="1178"/>
        <v>0.4469803370786517</v>
      </c>
      <c r="BE158" s="8">
        <f t="shared" ref="BE158:BT158" si="1240">IFERROR(+BE152/SUM(BE$150:BE$152),0)</f>
        <v>0.28174936921783011</v>
      </c>
      <c r="BF158" s="8">
        <f t="shared" si="1240"/>
        <v>0.59121103730199287</v>
      </c>
      <c r="BG158" s="8">
        <f t="shared" si="1240"/>
        <v>0.3053801465016418</v>
      </c>
      <c r="BH158" s="8">
        <f t="shared" si="1240"/>
        <v>0.86726838332890899</v>
      </c>
      <c r="BI158" s="8">
        <f t="shared" si="1240"/>
        <v>0.83466169654462075</v>
      </c>
      <c r="BJ158" s="8">
        <f t="shared" si="1240"/>
        <v>0.87061413673232912</v>
      </c>
      <c r="BK158" s="8">
        <f t="shared" si="1240"/>
        <v>0.95915588835942822</v>
      </c>
      <c r="BL158" s="8">
        <f t="shared" si="1240"/>
        <v>0.8645603722752877</v>
      </c>
      <c r="BM158" s="8">
        <f t="shared" si="1240"/>
        <v>0.97610399541196713</v>
      </c>
      <c r="BN158" s="8">
        <f t="shared" si="1240"/>
        <v>0.57530475815965398</v>
      </c>
      <c r="BO158" s="8">
        <f t="shared" si="1240"/>
        <v>0.69109836413851711</v>
      </c>
      <c r="BP158" s="8">
        <f t="shared" si="1240"/>
        <v>0.93751502042778179</v>
      </c>
      <c r="BQ158" s="8">
        <f t="shared" si="1240"/>
        <v>0.72568356476137075</v>
      </c>
      <c r="BR158" s="8">
        <f t="shared" si="1240"/>
        <v>0.85342258269409288</v>
      </c>
      <c r="BS158" s="8">
        <f t="shared" si="1240"/>
        <v>0.67296511627906974</v>
      </c>
      <c r="BT158" s="8">
        <f t="shared" si="1240"/>
        <v>0.63539350822587815</v>
      </c>
      <c r="BU158" s="8">
        <f t="shared" si="1180"/>
        <v>0.17986425339366516</v>
      </c>
      <c r="BV158" s="8">
        <f t="shared" si="1180"/>
        <v>0.27091963545981773</v>
      </c>
      <c r="BW158" s="8">
        <f t="shared" si="1180"/>
        <v>0.47239263803680981</v>
      </c>
      <c r="BX158" s="8">
        <f t="shared" si="1180"/>
        <v>0.41086457536342774</v>
      </c>
      <c r="BY158" s="8">
        <f t="shared" si="1180"/>
        <v>0.72694829446427089</v>
      </c>
      <c r="BZ158" s="8">
        <f t="shared" si="1180"/>
        <v>0.40562248995983935</v>
      </c>
      <c r="CA158" s="8">
        <f t="shared" si="1180"/>
        <v>0.47080171560541079</v>
      </c>
      <c r="CB158" s="8">
        <f t="shared" ref="CB158:CC158" si="1241">IFERROR(+CB152/SUM(CB$150:CB$152),0)</f>
        <v>0.58359037631091915</v>
      </c>
      <c r="CC158" s="8">
        <f t="shared" si="1241"/>
        <v>0.79758239251910135</v>
      </c>
      <c r="CD158" s="8">
        <f t="shared" ref="CD158:CE158" si="1242">IFERROR(+CD152/SUM(CD$150:CD$152),0)</f>
        <v>0.6179775280898876</v>
      </c>
      <c r="CE158" s="8">
        <f t="shared" si="1242"/>
        <v>0.79697189337198993</v>
      </c>
      <c r="CF158" s="8">
        <f t="shared" ref="CF158:CG158" si="1243">IFERROR(+CF152/SUM(CF$150:CF$152),0)</f>
        <v>0.8049787771022141</v>
      </c>
      <c r="CG158" s="8">
        <f t="shared" si="1243"/>
        <v>0.73365966023610707</v>
      </c>
      <c r="CH158" s="8">
        <f t="shared" ref="CH158:CI158" si="1244">IFERROR(+CH152/SUM(CH$150:CH$152),0)</f>
        <v>0.70524661033601876</v>
      </c>
      <c r="CI158" s="8">
        <f t="shared" si="1244"/>
        <v>0.5714285714285714</v>
      </c>
      <c r="CJ158" s="8">
        <f t="shared" ref="CJ158:CK158" si="1245">IFERROR(+CJ152/SUM(CJ$150:CJ$152),0)</f>
        <v>0.37777777777777777</v>
      </c>
      <c r="CK158" s="8">
        <f t="shared" si="1245"/>
        <v>0.38356164383561642</v>
      </c>
      <c r="CL158" s="8">
        <f t="shared" ref="CL158:CM158" si="1246">IFERROR(+CL152/SUM(CL$150:CL$152),0)</f>
        <v>0.43571428571428572</v>
      </c>
      <c r="CM158" s="8">
        <f t="shared" si="1246"/>
        <v>0.64208242950108463</v>
      </c>
      <c r="CN158" s="8">
        <f t="shared" ref="CN158:CO158" si="1247">IFERROR(+CN152/SUM(CN$150:CN$152),0)</f>
        <v>0.22414646214745171</v>
      </c>
      <c r="CO158" s="8">
        <f t="shared" si="1247"/>
        <v>0.69055374592833874</v>
      </c>
      <c r="CP158" s="8">
        <f t="shared" ref="CP158:CQ158" si="1248">IFERROR(+CP152/SUM(CP$150:CP$152),0)</f>
        <v>0.67009072505061107</v>
      </c>
      <c r="CQ158" s="8">
        <f t="shared" si="1248"/>
        <v>0.60227272727272729</v>
      </c>
      <c r="CR158" s="8">
        <f t="shared" ref="CR158:CS158" si="1249">IFERROR(+CR152/SUM(CR$150:CR$152),0)</f>
        <v>0.30873233709464265</v>
      </c>
      <c r="CS158" s="8">
        <f t="shared" si="1249"/>
        <v>0.73871901701857201</v>
      </c>
      <c r="CT158" s="8">
        <f t="shared" ref="CT158:CU158" si="1250">IFERROR(+CT152/SUM(CT$150:CT$152),0)</f>
        <v>0.69193112761647535</v>
      </c>
      <c r="CU158" s="8">
        <f t="shared" si="1250"/>
        <v>0.99603174603174605</v>
      </c>
      <c r="CV158" s="8">
        <f t="shared" ref="CV158:CW158" si="1251">IFERROR(+CV152/SUM(CV$150:CV$152),0)</f>
        <v>0.68660968660968658</v>
      </c>
      <c r="CW158" s="8">
        <f t="shared" si="1251"/>
        <v>0.86241244428272534</v>
      </c>
      <c r="CX158" s="8">
        <f t="shared" ref="CX158:CY158" si="1252">IFERROR(+CX152/SUM(CX$150:CX$152),0)</f>
        <v>0.36811871708951655</v>
      </c>
      <c r="CY158" s="8">
        <f t="shared" si="1252"/>
        <v>0.67326732673267331</v>
      </c>
      <c r="CZ158" s="8">
        <f t="shared" ref="CZ158:DA158" si="1253">IFERROR(+CZ152/SUM(CZ$150:CZ$152),0)</f>
        <v>0.58447488584474883</v>
      </c>
      <c r="DA158" s="8">
        <f t="shared" si="1253"/>
        <v>0.58447488584474883</v>
      </c>
      <c r="DB158" s="8">
        <f t="shared" ref="DB158:DC158" si="1254">IFERROR(+DB152/SUM(DB$150:DB$152),0)</f>
        <v>0.92050599661286425</v>
      </c>
      <c r="DC158" s="8">
        <f t="shared" si="1254"/>
        <v>0.81833195706028072</v>
      </c>
      <c r="DD158" s="8">
        <f t="shared" ref="DD158:DE158" si="1255">IFERROR(+DD152/SUM(DD$150:DD$152),0)</f>
        <v>0.89625360230547546</v>
      </c>
      <c r="DE158" s="8">
        <f t="shared" si="1255"/>
        <v>0.80104846291917153</v>
      </c>
      <c r="DF158" s="8">
        <f t="shared" ref="DF158:DG158" si="1256">IFERROR(+DF152/SUM(DF$150:DF$152),0)</f>
        <v>0.79603960396039608</v>
      </c>
      <c r="DG158" s="8">
        <f t="shared" si="1256"/>
        <v>0.7</v>
      </c>
      <c r="DH158" s="8">
        <f t="shared" ref="DH158:DI158" si="1257">IFERROR(+DH152/SUM(DH$150:DH$152),0)</f>
        <v>0.86060207373993669</v>
      </c>
      <c r="DI158" s="8">
        <f t="shared" si="1257"/>
        <v>0.64504770558836899</v>
      </c>
      <c r="DJ158" s="8">
        <f t="shared" ref="DJ158:DK158" si="1258">IFERROR(+DJ152/SUM(DJ$150:DJ$152),0)</f>
        <v>0.77110157367668097</v>
      </c>
      <c r="DK158" s="8">
        <f t="shared" si="1258"/>
        <v>0.94391716997411557</v>
      </c>
      <c r="DL158" s="8">
        <f t="shared" ref="DL158:DM158" si="1259">IFERROR(+DL152/SUM(DL$150:DL$152),0)</f>
        <v>0.60957119166074392</v>
      </c>
      <c r="DM158" s="8">
        <f t="shared" si="1259"/>
        <v>0.84375</v>
      </c>
      <c r="DN158" s="8">
        <f t="shared" ref="DN158" si="1260">IFERROR(+DN152/SUM(DN$150:DN$152),0)</f>
        <v>0.75788190210764672</v>
      </c>
      <c r="DO158" s="8" t="e">
        <f t="shared" ref="DO158:DP158" si="1261">+DO152/DO153</f>
        <v>#DIV/0!</v>
      </c>
      <c r="DP158" s="8" t="e">
        <f t="shared" si="1261"/>
        <v>#DIV/0!</v>
      </c>
      <c r="DQ158" s="8">
        <f t="shared" si="1200"/>
        <v>0.93855984271319737</v>
      </c>
      <c r="DR158" s="8">
        <f t="shared" si="1200"/>
        <v>0.6594845300299419</v>
      </c>
      <c r="DS158" s="8">
        <f t="shared" ref="DS158:DT158" si="1262">IFERROR(+DS152/SUM(DS$150:DS$152),0)</f>
        <v>0.40203308750249156</v>
      </c>
      <c r="DT158" s="8">
        <f t="shared" si="1262"/>
        <v>0.47498455836936382</v>
      </c>
      <c r="DU158" s="8">
        <f t="shared" ref="DU158:DV158" si="1263">IFERROR(+DU152/SUM(DU$150:DU$152),0)</f>
        <v>0.58271236959761541</v>
      </c>
      <c r="DV158" s="8">
        <f t="shared" si="1263"/>
        <v>0.32353105607424387</v>
      </c>
      <c r="DW158" s="8">
        <f t="shared" ref="DW158:DX158" si="1264">IFERROR(+DW152/SUM(DW$150:DW$152),0)</f>
        <v>0.92798631740030602</v>
      </c>
      <c r="DX158" s="8">
        <f t="shared" si="1264"/>
        <v>0.61571306575576434</v>
      </c>
      <c r="DY158" s="8">
        <f t="shared" ref="DY158:DZ158" si="1265">IFERROR(+DY152/SUM(DY$150:DY$152),0)</f>
        <v>0.35040831477357093</v>
      </c>
      <c r="DZ158" s="8">
        <f t="shared" si="1265"/>
        <v>0.30844033232628398</v>
      </c>
      <c r="EA158" s="8">
        <f t="shared" ref="EA158:EC158" si="1266">IFERROR(+EA152/SUM(EA$150:EA$152),0)</f>
        <v>0.84746011909137686</v>
      </c>
      <c r="EB158" s="8">
        <f t="shared" si="1266"/>
        <v>0.73764356217664118</v>
      </c>
      <c r="EC158" s="8">
        <f t="shared" si="1266"/>
        <v>0.77178780571822259</v>
      </c>
      <c r="ED158" s="8">
        <f t="shared" ref="ED158:EE158" si="1267">IFERROR(+ED152/SUM(ED$150:ED$152),0)</f>
        <v>0.38792910029167604</v>
      </c>
      <c r="EE158" s="8">
        <f t="shared" si="1267"/>
        <v>0.84139571768437749</v>
      </c>
      <c r="EF158" s="8">
        <f t="shared" ref="EF158:EG158" si="1268">IFERROR(+EF152/SUM(EF$150:EF$152),0)</f>
        <v>0.73311546840958608</v>
      </c>
      <c r="EG158" s="8">
        <f t="shared" si="1268"/>
        <v>0.88095238095238093</v>
      </c>
      <c r="EH158" s="8"/>
      <c r="EI158" s="8"/>
    </row>
    <row r="159" spans="1:141" ht="15.75" customHeight="1">
      <c r="A159" s="498"/>
      <c r="B159" s="54" t="s">
        <v>60</v>
      </c>
      <c r="C159" s="9"/>
      <c r="D159" s="9">
        <f t="shared" ref="D159:AI159" si="1269">SUM(D156:D158)</f>
        <v>1</v>
      </c>
      <c r="E159" s="9">
        <f t="shared" si="1269"/>
        <v>1</v>
      </c>
      <c r="F159" s="9">
        <f t="shared" si="1269"/>
        <v>1</v>
      </c>
      <c r="G159" s="9">
        <f t="shared" si="1269"/>
        <v>1</v>
      </c>
      <c r="H159" s="9">
        <f t="shared" si="1269"/>
        <v>1</v>
      </c>
      <c r="I159" s="9">
        <f t="shared" si="1269"/>
        <v>1</v>
      </c>
      <c r="J159" s="9">
        <f t="shared" si="1269"/>
        <v>1</v>
      </c>
      <c r="K159" s="9">
        <f t="shared" si="1269"/>
        <v>1</v>
      </c>
      <c r="L159" s="9">
        <f t="shared" si="1269"/>
        <v>1</v>
      </c>
      <c r="M159" s="9">
        <f t="shared" si="1269"/>
        <v>1</v>
      </c>
      <c r="N159" s="9">
        <f t="shared" si="1269"/>
        <v>1</v>
      </c>
      <c r="O159" s="9">
        <f t="shared" si="1269"/>
        <v>0.99999999999999989</v>
      </c>
      <c r="P159" s="9">
        <f t="shared" si="1269"/>
        <v>1</v>
      </c>
      <c r="Q159" s="9">
        <f t="shared" si="1269"/>
        <v>1</v>
      </c>
      <c r="R159" s="9">
        <f t="shared" si="1269"/>
        <v>1</v>
      </c>
      <c r="S159" s="9">
        <f t="shared" si="1269"/>
        <v>1</v>
      </c>
      <c r="T159" s="9">
        <f t="shared" si="1269"/>
        <v>1</v>
      </c>
      <c r="U159" s="9">
        <f t="shared" si="1269"/>
        <v>1</v>
      </c>
      <c r="V159" s="9">
        <f t="shared" si="1269"/>
        <v>1</v>
      </c>
      <c r="W159" s="9">
        <f t="shared" si="1269"/>
        <v>1</v>
      </c>
      <c r="X159" s="9">
        <f t="shared" si="1269"/>
        <v>1</v>
      </c>
      <c r="Y159" s="9">
        <f t="shared" si="1269"/>
        <v>1</v>
      </c>
      <c r="Z159" s="9">
        <f t="shared" si="1269"/>
        <v>1</v>
      </c>
      <c r="AA159" s="9">
        <f t="shared" si="1269"/>
        <v>0.99999999999999989</v>
      </c>
      <c r="AB159" s="9">
        <f t="shared" si="1269"/>
        <v>1</v>
      </c>
      <c r="AC159" s="9">
        <f t="shared" si="1269"/>
        <v>1</v>
      </c>
      <c r="AD159" s="9">
        <f t="shared" si="1269"/>
        <v>0.99999999999999989</v>
      </c>
      <c r="AE159" s="9">
        <f t="shared" si="1269"/>
        <v>1</v>
      </c>
      <c r="AF159" s="9">
        <f t="shared" si="1269"/>
        <v>0.99999999999999989</v>
      </c>
      <c r="AG159" s="9">
        <f t="shared" si="1269"/>
        <v>1</v>
      </c>
      <c r="AH159" s="9">
        <f t="shared" si="1269"/>
        <v>1</v>
      </c>
      <c r="AI159" s="9">
        <f t="shared" si="1269"/>
        <v>1</v>
      </c>
      <c r="AJ159" s="9">
        <f t="shared" ref="AJ159:BO159" si="1270">SUM(AJ156:AJ158)</f>
        <v>0.99999999999999989</v>
      </c>
      <c r="AK159" s="9">
        <f t="shared" si="1270"/>
        <v>1</v>
      </c>
      <c r="AL159" s="9">
        <f t="shared" si="1270"/>
        <v>1</v>
      </c>
      <c r="AM159" s="9">
        <f t="shared" si="1270"/>
        <v>1</v>
      </c>
      <c r="AN159" s="9">
        <f t="shared" si="1270"/>
        <v>1</v>
      </c>
      <c r="AO159" s="9">
        <f t="shared" si="1270"/>
        <v>1</v>
      </c>
      <c r="AP159" s="9">
        <f t="shared" si="1270"/>
        <v>1</v>
      </c>
      <c r="AQ159" s="9">
        <f t="shared" si="1270"/>
        <v>1</v>
      </c>
      <c r="AR159" s="9">
        <f t="shared" si="1270"/>
        <v>1</v>
      </c>
      <c r="AS159" s="9">
        <f t="shared" si="1270"/>
        <v>1</v>
      </c>
      <c r="AT159" s="9">
        <f t="shared" si="1270"/>
        <v>1</v>
      </c>
      <c r="AU159" s="9">
        <f t="shared" si="1270"/>
        <v>1</v>
      </c>
      <c r="AV159" s="9">
        <f t="shared" si="1270"/>
        <v>1</v>
      </c>
      <c r="AW159" s="9">
        <f t="shared" si="1270"/>
        <v>1</v>
      </c>
      <c r="AX159" s="9">
        <f t="shared" si="1270"/>
        <v>1</v>
      </c>
      <c r="AY159" s="9">
        <f t="shared" si="1270"/>
        <v>1</v>
      </c>
      <c r="AZ159" s="9">
        <f t="shared" si="1270"/>
        <v>1</v>
      </c>
      <c r="BA159" s="9">
        <f t="shared" si="1270"/>
        <v>1</v>
      </c>
      <c r="BB159" s="9">
        <f t="shared" si="1270"/>
        <v>1</v>
      </c>
      <c r="BC159" s="9">
        <f t="shared" si="1270"/>
        <v>1</v>
      </c>
      <c r="BD159" s="9">
        <f t="shared" si="1270"/>
        <v>1</v>
      </c>
      <c r="BE159" s="9">
        <f t="shared" si="1270"/>
        <v>1</v>
      </c>
      <c r="BF159" s="9">
        <f t="shared" si="1270"/>
        <v>1</v>
      </c>
      <c r="BG159" s="9">
        <f t="shared" si="1270"/>
        <v>0.99999999999999989</v>
      </c>
      <c r="BH159" s="9">
        <f t="shared" si="1270"/>
        <v>1</v>
      </c>
      <c r="BI159" s="9">
        <f t="shared" si="1270"/>
        <v>1</v>
      </c>
      <c r="BJ159" s="9">
        <f t="shared" si="1270"/>
        <v>1</v>
      </c>
      <c r="BK159" s="9">
        <f t="shared" si="1270"/>
        <v>1</v>
      </c>
      <c r="BL159" s="9">
        <f t="shared" si="1270"/>
        <v>0.99999999999999989</v>
      </c>
      <c r="BM159" s="9">
        <f t="shared" si="1270"/>
        <v>1</v>
      </c>
      <c r="BN159" s="9">
        <f t="shared" si="1270"/>
        <v>1</v>
      </c>
      <c r="BO159" s="9">
        <f t="shared" si="1270"/>
        <v>1</v>
      </c>
      <c r="BP159" s="9">
        <f t="shared" ref="BP159:CA159" si="1271">SUM(BP156:BP158)</f>
        <v>1</v>
      </c>
      <c r="BQ159" s="9">
        <f t="shared" si="1271"/>
        <v>1</v>
      </c>
      <c r="BR159" s="9">
        <f t="shared" si="1271"/>
        <v>1</v>
      </c>
      <c r="BS159" s="9">
        <f t="shared" si="1271"/>
        <v>1</v>
      </c>
      <c r="BT159" s="9">
        <f t="shared" si="1271"/>
        <v>1</v>
      </c>
      <c r="BU159" s="9">
        <f t="shared" si="1271"/>
        <v>0.99999999999999989</v>
      </c>
      <c r="BV159" s="9">
        <f t="shared" si="1271"/>
        <v>1</v>
      </c>
      <c r="BW159" s="9">
        <f t="shared" si="1271"/>
        <v>1</v>
      </c>
      <c r="BX159" s="9">
        <f t="shared" si="1271"/>
        <v>1</v>
      </c>
      <c r="BY159" s="9">
        <f t="shared" si="1271"/>
        <v>1</v>
      </c>
      <c r="BZ159" s="9">
        <f t="shared" si="1271"/>
        <v>1</v>
      </c>
      <c r="CA159" s="9">
        <f t="shared" si="1271"/>
        <v>1</v>
      </c>
      <c r="CB159" s="9">
        <f t="shared" ref="CB159:CC159" si="1272">SUM(CB156:CB158)</f>
        <v>1</v>
      </c>
      <c r="CC159" s="9">
        <f t="shared" si="1272"/>
        <v>1</v>
      </c>
      <c r="CD159" s="9">
        <f t="shared" ref="CD159:CE159" si="1273">SUM(CD156:CD158)</f>
        <v>1</v>
      </c>
      <c r="CE159" s="9">
        <f t="shared" si="1273"/>
        <v>0.99999999999999989</v>
      </c>
      <c r="CF159" s="9">
        <f t="shared" ref="CF159:CG159" si="1274">SUM(CF156:CF158)</f>
        <v>1</v>
      </c>
      <c r="CG159" s="9">
        <f t="shared" si="1274"/>
        <v>1</v>
      </c>
      <c r="CH159" s="9">
        <f t="shared" ref="CH159:CI159" si="1275">SUM(CH156:CH158)</f>
        <v>0.99999999999999989</v>
      </c>
      <c r="CI159" s="9">
        <f t="shared" si="1275"/>
        <v>1</v>
      </c>
      <c r="CJ159" s="9">
        <f t="shared" ref="CJ159:CK159" si="1276">SUM(CJ156:CJ158)</f>
        <v>1</v>
      </c>
      <c r="CK159" s="9">
        <f t="shared" si="1276"/>
        <v>1</v>
      </c>
      <c r="CL159" s="9">
        <f t="shared" ref="CL159:CM159" si="1277">SUM(CL156:CL158)</f>
        <v>1</v>
      </c>
      <c r="CM159" s="9">
        <f t="shared" si="1277"/>
        <v>1</v>
      </c>
      <c r="CN159" s="9">
        <f t="shared" ref="CN159:CO159" si="1278">SUM(CN156:CN158)</f>
        <v>0.99999999999999989</v>
      </c>
      <c r="CO159" s="9">
        <f t="shared" si="1278"/>
        <v>1</v>
      </c>
      <c r="CP159" s="9">
        <f t="shared" ref="CP159:CQ159" si="1279">SUM(CP156:CP158)</f>
        <v>1</v>
      </c>
      <c r="CQ159" s="9">
        <f t="shared" si="1279"/>
        <v>1</v>
      </c>
      <c r="CR159" s="9">
        <f t="shared" ref="CR159:CS159" si="1280">SUM(CR156:CR158)</f>
        <v>0.99999999999999989</v>
      </c>
      <c r="CS159" s="9">
        <f t="shared" si="1280"/>
        <v>0.99999999999999978</v>
      </c>
      <c r="CT159" s="9">
        <f t="shared" ref="CT159:CU159" si="1281">SUM(CT156:CT158)</f>
        <v>1</v>
      </c>
      <c r="CU159" s="9">
        <f t="shared" si="1281"/>
        <v>1</v>
      </c>
      <c r="CV159" s="9">
        <f t="shared" ref="CV159:CW159" si="1282">SUM(CV156:CV158)</f>
        <v>1</v>
      </c>
      <c r="CW159" s="9">
        <f t="shared" si="1282"/>
        <v>1</v>
      </c>
      <c r="CX159" s="9">
        <f t="shared" ref="CX159:CY159" si="1283">SUM(CX156:CX158)</f>
        <v>1</v>
      </c>
      <c r="CY159" s="9">
        <f t="shared" si="1283"/>
        <v>1</v>
      </c>
      <c r="CZ159" s="9">
        <f t="shared" ref="CZ159:DA159" si="1284">SUM(CZ156:CZ158)</f>
        <v>1</v>
      </c>
      <c r="DA159" s="9">
        <f t="shared" si="1284"/>
        <v>1</v>
      </c>
      <c r="DB159" s="9">
        <f t="shared" ref="DB159:DC159" si="1285">SUM(DB156:DB158)</f>
        <v>1</v>
      </c>
      <c r="DC159" s="9">
        <f t="shared" si="1285"/>
        <v>1</v>
      </c>
      <c r="DD159" s="9">
        <f t="shared" ref="DD159:DE159" si="1286">SUM(DD156:DD158)</f>
        <v>1</v>
      </c>
      <c r="DE159" s="9">
        <f t="shared" si="1286"/>
        <v>1</v>
      </c>
      <c r="DF159" s="9">
        <f t="shared" ref="DF159:DG159" si="1287">SUM(DF156:DF158)</f>
        <v>1</v>
      </c>
      <c r="DG159" s="9">
        <f t="shared" si="1287"/>
        <v>1</v>
      </c>
      <c r="DH159" s="9">
        <f t="shared" ref="DH159:DI159" si="1288">SUM(DH156:DH158)</f>
        <v>1</v>
      </c>
      <c r="DI159" s="9">
        <f t="shared" si="1288"/>
        <v>1</v>
      </c>
      <c r="DJ159" s="9">
        <f t="shared" ref="DJ159:DK159" si="1289">SUM(DJ156:DJ158)</f>
        <v>1</v>
      </c>
      <c r="DK159" s="9">
        <f t="shared" si="1289"/>
        <v>1</v>
      </c>
      <c r="DL159" s="9">
        <f t="shared" ref="DL159:DM159" si="1290">SUM(DL156:DL158)</f>
        <v>1</v>
      </c>
      <c r="DM159" s="9">
        <f t="shared" si="1290"/>
        <v>1</v>
      </c>
      <c r="DN159" s="9">
        <f t="shared" ref="DN159" si="1291">SUM(DN156:DN158)</f>
        <v>1</v>
      </c>
      <c r="DO159" s="9" t="e">
        <f t="shared" ref="DO159:DP159" si="1292">SUM(DO155:DO158)</f>
        <v>#DIV/0!</v>
      </c>
      <c r="DP159" s="9" t="e">
        <f t="shared" si="1292"/>
        <v>#DIV/0!</v>
      </c>
      <c r="DQ159" s="9">
        <f t="shared" ref="DQ159:DR159" si="1293">SUM(DQ156:DQ158)</f>
        <v>1</v>
      </c>
      <c r="DR159" s="9">
        <f t="shared" si="1293"/>
        <v>1</v>
      </c>
      <c r="DS159" s="9">
        <f t="shared" ref="DS159:DT159" si="1294">SUM(DS156:DS158)</f>
        <v>1</v>
      </c>
      <c r="DT159" s="9">
        <f t="shared" si="1294"/>
        <v>1</v>
      </c>
      <c r="DU159" s="9">
        <f t="shared" ref="DU159:DV159" si="1295">SUM(DU156:DU158)</f>
        <v>0.99999999999999989</v>
      </c>
      <c r="DV159" s="9">
        <f t="shared" si="1295"/>
        <v>1</v>
      </c>
      <c r="DW159" s="9">
        <f t="shared" ref="DW159:DX159" si="1296">SUM(DW156:DW158)</f>
        <v>1</v>
      </c>
      <c r="DX159" s="9">
        <f t="shared" si="1296"/>
        <v>1</v>
      </c>
      <c r="DY159" s="9">
        <f t="shared" ref="DY159:DZ159" si="1297">SUM(DY156:DY158)</f>
        <v>1</v>
      </c>
      <c r="DZ159" s="9">
        <f t="shared" si="1297"/>
        <v>0.99999999999999989</v>
      </c>
      <c r="EA159" s="9">
        <f t="shared" ref="EA159:EC159" si="1298">SUM(EA156:EA158)</f>
        <v>1</v>
      </c>
      <c r="EB159" s="9">
        <f t="shared" si="1298"/>
        <v>1</v>
      </c>
      <c r="EC159" s="9">
        <f t="shared" si="1298"/>
        <v>1</v>
      </c>
      <c r="ED159" s="9">
        <f t="shared" ref="ED159:EE159" si="1299">SUM(ED156:ED158)</f>
        <v>1</v>
      </c>
      <c r="EE159" s="9">
        <f t="shared" si="1299"/>
        <v>1</v>
      </c>
      <c r="EF159" s="9">
        <f t="shared" ref="EF159:EG159" si="1300">SUM(EF156:EF158)</f>
        <v>1</v>
      </c>
      <c r="EG159" s="9">
        <f t="shared" si="1300"/>
        <v>1</v>
      </c>
      <c r="EH159" s="9"/>
      <c r="EI159" s="9"/>
    </row>
    <row r="160" spans="1:141" customFormat="1" ht="15.75" customHeight="1">
      <c r="A160" s="58"/>
    </row>
    <row r="165" spans="2:138" ht="15.75" customHeight="1">
      <c r="C165" s="260" t="s">
        <v>311</v>
      </c>
      <c r="D165" s="260" t="str">
        <f t="shared" ref="D165:O165" si="1301">+D144</f>
        <v>SEM 01</v>
      </c>
      <c r="E165" s="260" t="str">
        <f t="shared" si="1301"/>
        <v>SEM 02</v>
      </c>
      <c r="F165" s="260" t="str">
        <f t="shared" si="1301"/>
        <v>SEM 03</v>
      </c>
      <c r="G165" s="260" t="str">
        <f t="shared" si="1301"/>
        <v>SEM 04</v>
      </c>
      <c r="H165" s="260" t="str">
        <f t="shared" si="1301"/>
        <v>SEM 05</v>
      </c>
      <c r="I165" s="260" t="str">
        <f t="shared" si="1301"/>
        <v>SEM 06</v>
      </c>
      <c r="J165" s="260" t="str">
        <f t="shared" si="1301"/>
        <v>SEM 07</v>
      </c>
      <c r="K165" s="260" t="str">
        <f t="shared" si="1301"/>
        <v>SEM 08</v>
      </c>
      <c r="L165" s="260" t="str">
        <f t="shared" si="1301"/>
        <v>SEM 09</v>
      </c>
      <c r="M165" s="260" t="str">
        <f t="shared" si="1301"/>
        <v>SEM 10</v>
      </c>
      <c r="N165" s="260" t="str">
        <f t="shared" si="1301"/>
        <v>SEM 11</v>
      </c>
      <c r="O165" s="260" t="str">
        <f t="shared" si="1301"/>
        <v>SEM 12</v>
      </c>
      <c r="P165" s="260" t="str">
        <f t="shared" ref="P165:AC165" si="1302">+P144</f>
        <v>SEM 13</v>
      </c>
      <c r="Q165" s="260" t="str">
        <f t="shared" si="1302"/>
        <v>SEM 14</v>
      </c>
      <c r="R165" s="260" t="str">
        <f t="shared" si="1302"/>
        <v>SEM 15</v>
      </c>
      <c r="S165" s="260" t="str">
        <f t="shared" si="1302"/>
        <v>SEM 16</v>
      </c>
      <c r="T165" s="260" t="str">
        <f t="shared" si="1302"/>
        <v>SEM 17</v>
      </c>
      <c r="U165" s="260" t="str">
        <f t="shared" si="1302"/>
        <v>SEM 18</v>
      </c>
      <c r="V165" s="260" t="str">
        <f t="shared" si="1302"/>
        <v>SEM 19</v>
      </c>
      <c r="W165" s="260" t="str">
        <f t="shared" si="1302"/>
        <v>SEM 20</v>
      </c>
      <c r="X165" s="260" t="str">
        <f t="shared" si="1302"/>
        <v>SEM 21</v>
      </c>
      <c r="Y165" s="260" t="str">
        <f t="shared" si="1302"/>
        <v>SEM 22</v>
      </c>
      <c r="Z165" s="260" t="str">
        <f t="shared" si="1302"/>
        <v>SEM 23</v>
      </c>
      <c r="AA165" s="260" t="str">
        <f t="shared" si="1302"/>
        <v>SEM 24</v>
      </c>
      <c r="AB165" s="260" t="str">
        <f t="shared" si="1302"/>
        <v>SEM 25</v>
      </c>
      <c r="AC165" s="260" t="str">
        <f t="shared" si="1302"/>
        <v>SEM 26</v>
      </c>
      <c r="AD165" s="260" t="str">
        <f t="shared" ref="AD165:AI165" si="1303">+AD144</f>
        <v>SEM 27</v>
      </c>
      <c r="AE165" s="260" t="str">
        <f t="shared" si="1303"/>
        <v>SEM 28</v>
      </c>
      <c r="AF165" s="260" t="str">
        <f t="shared" si="1303"/>
        <v>SEM 29</v>
      </c>
      <c r="AG165" s="260" t="str">
        <f t="shared" si="1303"/>
        <v>SEM 30</v>
      </c>
      <c r="AH165" s="260" t="str">
        <f t="shared" si="1303"/>
        <v>SEM 31</v>
      </c>
      <c r="AI165" s="260" t="str">
        <f t="shared" si="1303"/>
        <v>SEM 32</v>
      </c>
      <c r="AJ165" s="260" t="str">
        <f t="shared" ref="AJ165:EH165" si="1304">+AJ144</f>
        <v>SEM 33</v>
      </c>
      <c r="AK165" s="260" t="str">
        <f t="shared" si="1304"/>
        <v>SEM 34</v>
      </c>
      <c r="AL165" s="260" t="str">
        <f t="shared" si="1304"/>
        <v>SEM 35</v>
      </c>
      <c r="AM165" s="260" t="str">
        <f t="shared" si="1304"/>
        <v>SEM 36</v>
      </c>
      <c r="AN165" s="260" t="str">
        <f t="shared" si="1304"/>
        <v>SEM 37</v>
      </c>
      <c r="AO165" s="260" t="str">
        <f t="shared" si="1304"/>
        <v>SEM 38</v>
      </c>
      <c r="AP165" s="260" t="str">
        <f t="shared" si="1304"/>
        <v>SEM 39</v>
      </c>
      <c r="AQ165" s="260" t="str">
        <f t="shared" si="1304"/>
        <v>SEM 40</v>
      </c>
      <c r="AR165" s="260" t="str">
        <f t="shared" si="1304"/>
        <v>SEM 41</v>
      </c>
      <c r="AS165" s="260" t="str">
        <f t="shared" si="1304"/>
        <v>SEM 42</v>
      </c>
      <c r="AT165" s="260" t="str">
        <f t="shared" si="1304"/>
        <v>SEM 43</v>
      </c>
      <c r="AU165" s="260" t="str">
        <f t="shared" si="1304"/>
        <v>SEM 44</v>
      </c>
      <c r="AV165" s="260" t="str">
        <f t="shared" si="1304"/>
        <v>SEM 45</v>
      </c>
      <c r="AW165" s="260" t="str">
        <f t="shared" si="1304"/>
        <v>SEM46</v>
      </c>
      <c r="AX165" s="260" t="str">
        <f t="shared" si="1304"/>
        <v>SEM 47</v>
      </c>
      <c r="AY165" s="260" t="str">
        <f t="shared" si="1304"/>
        <v>SEM 48</v>
      </c>
      <c r="AZ165" s="260" t="str">
        <f t="shared" si="1304"/>
        <v>SEM 49</v>
      </c>
      <c r="BA165" s="260" t="str">
        <f t="shared" si="1304"/>
        <v>SEM 50</v>
      </c>
      <c r="BB165" s="260" t="str">
        <f t="shared" si="1304"/>
        <v>SEM 51</v>
      </c>
      <c r="BC165" s="260" t="str">
        <f t="shared" si="1304"/>
        <v>SEM 52</v>
      </c>
      <c r="BD165" s="260" t="str">
        <f t="shared" si="1304"/>
        <v>SEM 01</v>
      </c>
      <c r="BE165" s="260" t="str">
        <f t="shared" si="1304"/>
        <v>SEM 02</v>
      </c>
      <c r="BF165" s="260" t="str">
        <f t="shared" si="1304"/>
        <v>SEM 03</v>
      </c>
      <c r="BG165" s="260" t="str">
        <f t="shared" si="1304"/>
        <v>SEM 04</v>
      </c>
      <c r="BH165" s="260" t="str">
        <f t="shared" si="1304"/>
        <v>SEM 05</v>
      </c>
      <c r="BI165" s="260" t="str">
        <f t="shared" si="1304"/>
        <v>SEM 06</v>
      </c>
      <c r="BJ165" s="260" t="str">
        <f t="shared" si="1304"/>
        <v>SEM 07</v>
      </c>
      <c r="BK165" s="260" t="str">
        <f t="shared" si="1304"/>
        <v>SEM 08</v>
      </c>
      <c r="BL165" s="260" t="str">
        <f t="shared" si="1304"/>
        <v>SEM 09</v>
      </c>
      <c r="BM165" s="260" t="str">
        <f t="shared" si="1304"/>
        <v>SEM 10</v>
      </c>
      <c r="BN165" s="260" t="str">
        <f t="shared" si="1304"/>
        <v>SEM 11</v>
      </c>
      <c r="BO165" s="260" t="str">
        <f t="shared" si="1304"/>
        <v>SEM 12</v>
      </c>
      <c r="BP165" s="260" t="str">
        <f t="shared" si="1304"/>
        <v>SEM 13</v>
      </c>
      <c r="BQ165" s="260" t="str">
        <f t="shared" si="1304"/>
        <v>SEM 14</v>
      </c>
      <c r="BR165" s="260" t="str">
        <f t="shared" si="1304"/>
        <v>SEM 15</v>
      </c>
      <c r="BS165" s="260" t="str">
        <f t="shared" si="1304"/>
        <v>SEM 16</v>
      </c>
      <c r="BT165" s="260" t="str">
        <f t="shared" si="1304"/>
        <v>SEM 17</v>
      </c>
      <c r="BU165" s="260" t="str">
        <f t="shared" ref="BU165:CA165" si="1305">+BU144</f>
        <v>SEM 18</v>
      </c>
      <c r="BV165" s="260" t="str">
        <f t="shared" si="1305"/>
        <v>SEM 19</v>
      </c>
      <c r="BW165" s="260" t="str">
        <f t="shared" si="1305"/>
        <v>SEM 20</v>
      </c>
      <c r="BX165" s="260" t="str">
        <f t="shared" si="1305"/>
        <v>SEM 21</v>
      </c>
      <c r="BY165" s="260" t="str">
        <f t="shared" si="1305"/>
        <v>SEM 22</v>
      </c>
      <c r="BZ165" s="260" t="str">
        <f t="shared" si="1305"/>
        <v>SEM 23</v>
      </c>
      <c r="CA165" s="260" t="str">
        <f t="shared" si="1305"/>
        <v>SEM 24</v>
      </c>
      <c r="CB165" s="260" t="str">
        <f t="shared" ref="CB165" si="1306">+CB144</f>
        <v>SEM 25</v>
      </c>
      <c r="CC165" s="260" t="str">
        <f t="shared" ref="CC165:CD165" si="1307">+CC144</f>
        <v>SEM 26</v>
      </c>
      <c r="CD165" s="260" t="str">
        <f t="shared" si="1307"/>
        <v>SEM 27</v>
      </c>
      <c r="CE165" s="260" t="str">
        <f t="shared" ref="CE165" si="1308">+CE144</f>
        <v>SEM 28</v>
      </c>
      <c r="CF165" s="260" t="str">
        <f t="shared" ref="CF165:CG165" si="1309">+CF144</f>
        <v>SEM 29</v>
      </c>
      <c r="CG165" s="260" t="str">
        <f t="shared" si="1309"/>
        <v>SEM 30</v>
      </c>
      <c r="CH165" s="260" t="str">
        <f t="shared" ref="CH165:CI165" si="1310">+CH144</f>
        <v>SEM 31</v>
      </c>
      <c r="CI165" s="260" t="str">
        <f t="shared" si="1310"/>
        <v>SEM 32</v>
      </c>
      <c r="CJ165" s="260" t="str">
        <f t="shared" ref="CJ165:CK165" si="1311">+CJ144</f>
        <v>SEM 33</v>
      </c>
      <c r="CK165" s="260" t="str">
        <f t="shared" si="1311"/>
        <v>SEM 34</v>
      </c>
      <c r="CL165" s="260" t="str">
        <f t="shared" ref="CL165:CM165" si="1312">+CL144</f>
        <v>SEM 35</v>
      </c>
      <c r="CM165" s="260" t="str">
        <f t="shared" si="1312"/>
        <v>SEM 36</v>
      </c>
      <c r="CN165" s="260" t="str">
        <f t="shared" ref="CN165:CO165" si="1313">+CN144</f>
        <v>SEM 37</v>
      </c>
      <c r="CO165" s="260" t="str">
        <f t="shared" si="1313"/>
        <v>SEM 38</v>
      </c>
      <c r="CP165" s="260" t="str">
        <f t="shared" ref="CP165:CQ165" si="1314">+CP144</f>
        <v>SEM 39</v>
      </c>
      <c r="CQ165" s="260" t="str">
        <f t="shared" si="1314"/>
        <v>SEM 40</v>
      </c>
      <c r="CR165" s="260" t="str">
        <f t="shared" ref="CR165:CS165" si="1315">+CR144</f>
        <v>SEM 41</v>
      </c>
      <c r="CS165" s="260" t="str">
        <f t="shared" si="1315"/>
        <v>SEM 42</v>
      </c>
      <c r="CT165" s="260" t="str">
        <f t="shared" ref="CT165:CU165" si="1316">+CT144</f>
        <v>SEM 43</v>
      </c>
      <c r="CU165" s="260" t="str">
        <f t="shared" si="1316"/>
        <v>SEM 44</v>
      </c>
      <c r="CV165" s="260" t="str">
        <f t="shared" ref="CV165:CW165" si="1317">+CV144</f>
        <v>SEM 45</v>
      </c>
      <c r="CW165" s="260" t="str">
        <f t="shared" si="1317"/>
        <v>SEM 46</v>
      </c>
      <c r="CX165" s="260" t="str">
        <f t="shared" ref="CX165:CY165" si="1318">+CX144</f>
        <v>SEM 47</v>
      </c>
      <c r="CY165" s="260" t="str">
        <f t="shared" si="1318"/>
        <v>SEM 48</v>
      </c>
      <c r="CZ165" s="260" t="str">
        <f t="shared" ref="CZ165:DA165" si="1319">+CZ144</f>
        <v>SEM 49</v>
      </c>
      <c r="DA165" s="260" t="str">
        <f t="shared" si="1319"/>
        <v>SEM 50</v>
      </c>
      <c r="DB165" s="260" t="str">
        <f t="shared" ref="DB165:DC165" si="1320">+DB144</f>
        <v>SEM 51</v>
      </c>
      <c r="DC165" s="260" t="str">
        <f t="shared" si="1320"/>
        <v>SEM 52</v>
      </c>
      <c r="DD165" s="260" t="str">
        <f t="shared" ref="DD165:DE165" si="1321">+DD144</f>
        <v>SEM 01</v>
      </c>
      <c r="DE165" s="260" t="str">
        <f t="shared" si="1321"/>
        <v>SEM 02</v>
      </c>
      <c r="DF165" s="260" t="str">
        <f t="shared" ref="DF165:DG165" si="1322">+DF144</f>
        <v>SEM 03</v>
      </c>
      <c r="DG165" s="260" t="str">
        <f t="shared" si="1322"/>
        <v>SEM 04</v>
      </c>
      <c r="DH165" s="260" t="str">
        <f t="shared" ref="DH165:DI165" si="1323">+DH144</f>
        <v>SEM 05</v>
      </c>
      <c r="DI165" s="260" t="str">
        <f t="shared" si="1323"/>
        <v>SEM 06</v>
      </c>
      <c r="DJ165" s="260" t="str">
        <f t="shared" ref="DJ165:DK165" si="1324">+DJ144</f>
        <v>SEM 07</v>
      </c>
      <c r="DK165" s="260" t="str">
        <f t="shared" si="1324"/>
        <v>SEM 08</v>
      </c>
      <c r="DL165" s="260" t="str">
        <f t="shared" ref="DL165:DM165" si="1325">+DL144</f>
        <v>SEM 09</v>
      </c>
      <c r="DM165" s="260" t="str">
        <f t="shared" si="1325"/>
        <v>SEM 10</v>
      </c>
      <c r="DN165" s="260" t="str">
        <f t="shared" ref="DN165:DQ165" si="1326">+DN144</f>
        <v>SEM 11</v>
      </c>
      <c r="DO165" s="260" t="str">
        <f t="shared" si="1326"/>
        <v>SEM 12</v>
      </c>
      <c r="DP165" s="260" t="str">
        <f t="shared" si="1326"/>
        <v>SEM 13</v>
      </c>
      <c r="DQ165" s="260" t="str">
        <f t="shared" si="1326"/>
        <v>SEM 14</v>
      </c>
      <c r="DR165" s="260" t="str">
        <f t="shared" ref="DR165:DS165" si="1327">+DR144</f>
        <v>SEM 15</v>
      </c>
      <c r="DS165" s="260" t="str">
        <f t="shared" si="1327"/>
        <v>SEM 16</v>
      </c>
      <c r="DT165" s="260" t="str">
        <f t="shared" ref="DT165:DU165" si="1328">+DT144</f>
        <v>SEM 17</v>
      </c>
      <c r="DU165" s="260" t="str">
        <f t="shared" si="1328"/>
        <v>SEM 18</v>
      </c>
      <c r="DV165" s="260" t="str">
        <f t="shared" ref="DV165:DW165" si="1329">+DV144</f>
        <v>SEM 19</v>
      </c>
      <c r="DW165" s="260" t="str">
        <f t="shared" si="1329"/>
        <v>SEM 20</v>
      </c>
      <c r="DX165" s="260" t="str">
        <f t="shared" ref="DX165:DY165" si="1330">+DX144</f>
        <v>SEM 21</v>
      </c>
      <c r="DY165" s="260" t="str">
        <f t="shared" si="1330"/>
        <v>SEM 22</v>
      </c>
      <c r="DZ165" s="260" t="str">
        <f t="shared" ref="DZ165:EA165" si="1331">+DZ144</f>
        <v>SEM 23</v>
      </c>
      <c r="EA165" s="260" t="str">
        <f t="shared" si="1331"/>
        <v>SEM 24</v>
      </c>
      <c r="EB165" s="260" t="str">
        <f t="shared" ref="EB165:EC165" si="1332">+EB144</f>
        <v>SEM 25</v>
      </c>
      <c r="EC165" s="260" t="str">
        <f t="shared" si="1332"/>
        <v>SEM 26</v>
      </c>
      <c r="ED165" s="260" t="str">
        <f t="shared" ref="ED165:EE165" si="1333">+ED144</f>
        <v>SEM 27</v>
      </c>
      <c r="EE165" s="260" t="str">
        <f t="shared" si="1333"/>
        <v>SEM 28</v>
      </c>
      <c r="EF165" s="260" t="str">
        <f t="shared" ref="EF165:EG165" si="1334">+EF144</f>
        <v>SEM 29</v>
      </c>
      <c r="EG165" s="260" t="str">
        <f t="shared" si="1334"/>
        <v>SEM 30</v>
      </c>
      <c r="EH165" s="260" t="str">
        <f t="shared" si="1304"/>
        <v>PROM. 2024</v>
      </c>
    </row>
    <row r="166" spans="2:138" ht="15.75" customHeight="1">
      <c r="B166" s="2" t="s">
        <v>253</v>
      </c>
      <c r="C166" s="260">
        <v>0.29384668357432142</v>
      </c>
      <c r="D166" s="261">
        <f t="shared" ref="D166:H168" si="1335">+D156</f>
        <v>0</v>
      </c>
      <c r="E166" s="261">
        <f t="shared" si="1335"/>
        <v>0.10451326678611039</v>
      </c>
      <c r="F166" s="261">
        <f t="shared" si="1335"/>
        <v>5.1798561151079135E-2</v>
      </c>
      <c r="G166" s="261">
        <f t="shared" si="1335"/>
        <v>8.0183006535947718E-2</v>
      </c>
      <c r="H166" s="261">
        <f t="shared" si="1335"/>
        <v>0</v>
      </c>
      <c r="I166" s="261">
        <f t="shared" ref="I166:O166" si="1336">+I156</f>
        <v>0.1378299120234604</v>
      </c>
      <c r="J166" s="261">
        <f t="shared" si="1336"/>
        <v>0.1322290270870155</v>
      </c>
      <c r="K166" s="261">
        <f t="shared" si="1336"/>
        <v>4.9833059251507446E-2</v>
      </c>
      <c r="L166" s="261">
        <f t="shared" si="1336"/>
        <v>7.6411870015732658E-2</v>
      </c>
      <c r="M166" s="261">
        <f t="shared" si="1336"/>
        <v>2.0657244667848722E-2</v>
      </c>
      <c r="N166" s="261">
        <f t="shared" si="1336"/>
        <v>2.2029078383466173E-2</v>
      </c>
      <c r="O166" s="261">
        <f t="shared" si="1336"/>
        <v>3.8684719535783368E-2</v>
      </c>
      <c r="P166" s="261">
        <f t="shared" ref="P166:AJ166" si="1337">+P156</f>
        <v>2.6206137477397209E-2</v>
      </c>
      <c r="Q166" s="261">
        <f t="shared" si="1337"/>
        <v>7.2566168888209909E-2</v>
      </c>
      <c r="R166" s="261">
        <f t="shared" si="1337"/>
        <v>0.30028293251227428</v>
      </c>
      <c r="S166" s="261">
        <f t="shared" si="1337"/>
        <v>7.0588957431789584E-2</v>
      </c>
      <c r="T166" s="261">
        <f t="shared" si="1337"/>
        <v>6.9993302076356331E-2</v>
      </c>
      <c r="U166" s="261">
        <f t="shared" si="1337"/>
        <v>0.10526315789473684</v>
      </c>
      <c r="V166" s="261">
        <f t="shared" si="1337"/>
        <v>9.362486676461268E-2</v>
      </c>
      <c r="W166" s="261">
        <f t="shared" si="1337"/>
        <v>6.2155364225597372E-2</v>
      </c>
      <c r="X166" s="261">
        <f t="shared" si="1337"/>
        <v>0.11269168912949917</v>
      </c>
      <c r="Y166" s="261">
        <f t="shared" si="1337"/>
        <v>0.14116598147506068</v>
      </c>
      <c r="Z166" s="261">
        <f t="shared" si="1337"/>
        <v>5.740645822655048E-2</v>
      </c>
      <c r="AA166" s="261">
        <f t="shared" si="1337"/>
        <v>3.2924679952743396E-2</v>
      </c>
      <c r="AB166" s="261">
        <f t="shared" si="1337"/>
        <v>7.8075863714242327E-2</v>
      </c>
      <c r="AC166" s="261">
        <f t="shared" si="1337"/>
        <v>0</v>
      </c>
      <c r="AD166" s="261">
        <f t="shared" si="1337"/>
        <v>5.0258055786441921E-2</v>
      </c>
      <c r="AE166" s="261">
        <f t="shared" si="1337"/>
        <v>3.9395066862182929E-2</v>
      </c>
      <c r="AF166" s="261">
        <f t="shared" si="1337"/>
        <v>3.2010243277848911E-2</v>
      </c>
      <c r="AG166" s="261">
        <f t="shared" si="1337"/>
        <v>4.3165832973618055E-2</v>
      </c>
      <c r="AH166" s="261">
        <f t="shared" si="1337"/>
        <v>0.27746247950561231</v>
      </c>
      <c r="AI166" s="261">
        <f t="shared" si="1337"/>
        <v>9.8985776505345235E-2</v>
      </c>
      <c r="AJ166" s="261">
        <f t="shared" si="1337"/>
        <v>6.1942602332494864E-2</v>
      </c>
      <c r="AK166" s="261">
        <f t="shared" ref="AK166:AP168" si="1338">+AK156</f>
        <v>0.2481012658227848</v>
      </c>
      <c r="AL166" s="261">
        <f t="shared" si="1338"/>
        <v>0</v>
      </c>
      <c r="AM166" s="261">
        <f t="shared" si="1338"/>
        <v>9.6797153024911028E-2</v>
      </c>
      <c r="AN166" s="261">
        <f t="shared" si="1338"/>
        <v>5.3417376672631606E-2</v>
      </c>
      <c r="AO166" s="261">
        <f t="shared" si="1338"/>
        <v>8.8832957027057027E-2</v>
      </c>
      <c r="AP166" s="261">
        <f t="shared" si="1338"/>
        <v>8.4743197845101551E-2</v>
      </c>
      <c r="AQ166" s="261">
        <f>+AQ156</f>
        <v>9.1501157220517798E-2</v>
      </c>
      <c r="AR166" s="261">
        <f>+AR156</f>
        <v>5.8151829139352927E-2</v>
      </c>
      <c r="AS166" s="261">
        <f>+AS156</f>
        <v>0.18137651821862349</v>
      </c>
      <c r="AT166" s="261">
        <f>+AT156</f>
        <v>9.4298245614035089E-2</v>
      </c>
      <c r="AU166" s="261">
        <f t="shared" ref="AU166:AZ166" si="1339">+AU156</f>
        <v>0.20485175202156333</v>
      </c>
      <c r="AV166" s="261">
        <f t="shared" si="1339"/>
        <v>8.0284436288565186E-2</v>
      </c>
      <c r="AW166" s="261">
        <f t="shared" si="1339"/>
        <v>0.19764581869290232</v>
      </c>
      <c r="AX166" s="261">
        <f t="shared" si="1339"/>
        <v>0.3546099290780142</v>
      </c>
      <c r="AY166" s="261">
        <f t="shared" si="1339"/>
        <v>0.5071710663063812</v>
      </c>
      <c r="AZ166" s="261">
        <f t="shared" si="1339"/>
        <v>0.25892613791223767</v>
      </c>
      <c r="BA166" s="261">
        <f t="shared" ref="BA166:BT166" si="1340">+BA156</f>
        <v>0.29768407253659607</v>
      </c>
      <c r="BB166" s="261">
        <f t="shared" si="1340"/>
        <v>0.14844533600802406</v>
      </c>
      <c r="BC166" s="261">
        <f t="shared" si="1340"/>
        <v>6.7014147431124355E-2</v>
      </c>
      <c r="BD166" s="261">
        <f t="shared" si="1340"/>
        <v>0.46962780898876405</v>
      </c>
      <c r="BE166" s="261">
        <f t="shared" si="1340"/>
        <v>0.20941968040370057</v>
      </c>
      <c r="BF166" s="261">
        <f t="shared" si="1340"/>
        <v>0.35769034236075625</v>
      </c>
      <c r="BG166" s="261">
        <f t="shared" si="1340"/>
        <v>0.58095478656226318</v>
      </c>
      <c r="BH166" s="261">
        <f t="shared" si="1340"/>
        <v>7.963897000265463E-2</v>
      </c>
      <c r="BI166" s="261">
        <f t="shared" si="1340"/>
        <v>0.14162395468033448</v>
      </c>
      <c r="BJ166" s="261">
        <f t="shared" si="1340"/>
        <v>0.10660486674391657</v>
      </c>
      <c r="BK166" s="261">
        <f t="shared" si="1340"/>
        <v>3.2675289312457452E-2</v>
      </c>
      <c r="BL166" s="261">
        <f t="shared" si="1340"/>
        <v>0.1280920891501347</v>
      </c>
      <c r="BM166" s="261">
        <f t="shared" si="1340"/>
        <v>2.3896004588032885E-2</v>
      </c>
      <c r="BN166" s="261">
        <f t="shared" si="1340"/>
        <v>0.26740070782540304</v>
      </c>
      <c r="BO166" s="261">
        <f t="shared" si="1340"/>
        <v>0.2387932865944338</v>
      </c>
      <c r="BP166" s="261">
        <f t="shared" si="1340"/>
        <v>5.7678442682047582E-2</v>
      </c>
      <c r="BQ166" s="261">
        <f t="shared" si="1340"/>
        <v>0.15887727167782578</v>
      </c>
      <c r="BR166" s="261">
        <f t="shared" si="1340"/>
        <v>8.7946450383544247E-2</v>
      </c>
      <c r="BS166" s="261">
        <f t="shared" si="1340"/>
        <v>0.25766384778012685</v>
      </c>
      <c r="BT166" s="261">
        <f t="shared" si="1340"/>
        <v>0.28584132630375403</v>
      </c>
      <c r="BU166" s="261">
        <f t="shared" ref="BU166:CA168" si="1341">+BU156</f>
        <v>0.58823529411764697</v>
      </c>
      <c r="BV166" s="261">
        <f t="shared" si="1341"/>
        <v>0.53024026512013256</v>
      </c>
      <c r="BW166" s="261">
        <f t="shared" si="1341"/>
        <v>0.34355828220858897</v>
      </c>
      <c r="BX166" s="261">
        <f t="shared" si="1341"/>
        <v>0.46671767406273912</v>
      </c>
      <c r="BY166" s="261">
        <f t="shared" si="1341"/>
        <v>0.21578554236866129</v>
      </c>
      <c r="BZ166" s="261">
        <f t="shared" si="1341"/>
        <v>0.50602409638554213</v>
      </c>
      <c r="CA166" s="261">
        <f t="shared" si="1341"/>
        <v>0.35631804684922463</v>
      </c>
      <c r="CB166" s="261">
        <f t="shared" ref="CB166" si="1342">+CB156</f>
        <v>0.27099673922622719</v>
      </c>
      <c r="CC166" s="261">
        <f t="shared" ref="CC166:CD166" si="1343">+CC156</f>
        <v>0.18246094195461285</v>
      </c>
      <c r="CD166" s="261">
        <f t="shared" si="1343"/>
        <v>0.20224719101123595</v>
      </c>
      <c r="CE166" s="261">
        <f t="shared" ref="CE166" si="1344">+CE156</f>
        <v>0.19497463155351533</v>
      </c>
      <c r="CF166" s="261">
        <f t="shared" ref="CF166:CG166" si="1345">+CF156</f>
        <v>0.18354938625673969</v>
      </c>
      <c r="CG166" s="261">
        <f t="shared" si="1345"/>
        <v>0.26634033976389287</v>
      </c>
      <c r="CH166" s="261">
        <f t="shared" ref="CH166:CI166" si="1346">+CH156</f>
        <v>0.29475338966398112</v>
      </c>
      <c r="CI166" s="261">
        <f t="shared" si="1346"/>
        <v>0.42857142857142855</v>
      </c>
      <c r="CJ166" s="261">
        <f t="shared" ref="CJ166:CK166" si="1347">+CJ156</f>
        <v>0.62222222222222223</v>
      </c>
      <c r="CK166" s="261">
        <f t="shared" si="1347"/>
        <v>0.61643835616438358</v>
      </c>
      <c r="CL166" s="261">
        <f t="shared" ref="CL166:CM166" si="1348">+CL156</f>
        <v>0.47857142857142859</v>
      </c>
      <c r="CM166" s="261">
        <f t="shared" si="1348"/>
        <v>0.35791757049891543</v>
      </c>
      <c r="CN166" s="261">
        <f t="shared" ref="CN166:CO166" si="1349">+CN156</f>
        <v>0.68283028203859464</v>
      </c>
      <c r="CO166" s="261">
        <f t="shared" si="1349"/>
        <v>0.30944625407166126</v>
      </c>
      <c r="CP166" s="261">
        <f t="shared" ref="CP166:CQ166" si="1350">+CP156</f>
        <v>0.32990927494938893</v>
      </c>
      <c r="CQ166" s="261">
        <f t="shared" si="1350"/>
        <v>0.34090909090909088</v>
      </c>
      <c r="CR166" s="261">
        <f t="shared" ref="CR166:CS166" si="1351">+CR156</f>
        <v>0.69126766290535724</v>
      </c>
      <c r="CS166" s="261">
        <f t="shared" si="1351"/>
        <v>0.21184944566061717</v>
      </c>
      <c r="CT166" s="261">
        <f t="shared" ref="CT166:CU166" si="1352">+CT156</f>
        <v>0.24336034211118615</v>
      </c>
      <c r="CU166" s="261">
        <f t="shared" si="1352"/>
        <v>0</v>
      </c>
      <c r="CV166" s="261">
        <f t="shared" ref="CV166:CW166" si="1353">+CV156</f>
        <v>0.31339031339031337</v>
      </c>
      <c r="CW166" s="261">
        <f t="shared" si="1353"/>
        <v>0.1159828982079505</v>
      </c>
      <c r="CX166" s="261">
        <f t="shared" ref="CX166:CY166" si="1354">+CX156</f>
        <v>0.63188128291048351</v>
      </c>
      <c r="CY166" s="261">
        <f t="shared" si="1354"/>
        <v>0.26237623762376239</v>
      </c>
      <c r="CZ166" s="261">
        <f t="shared" ref="CZ166:DA166" si="1355">+CZ156</f>
        <v>0.16666666666666666</v>
      </c>
      <c r="DA166" s="261">
        <f t="shared" si="1355"/>
        <v>0.16666666666666666</v>
      </c>
      <c r="DB166" s="261">
        <f t="shared" ref="DB166:DC166" si="1356">+DB156</f>
        <v>4.1475132201983893E-2</v>
      </c>
      <c r="DC166" s="261">
        <f t="shared" si="1356"/>
        <v>0.18166804293971925</v>
      </c>
      <c r="DD166" s="261">
        <f t="shared" ref="DD166:DE166" si="1357">+DD156</f>
        <v>0.1037463976945245</v>
      </c>
      <c r="DE166" s="261">
        <f t="shared" si="1357"/>
        <v>0.13105786489643578</v>
      </c>
      <c r="DF166" s="261">
        <f t="shared" ref="DF166:DG166" si="1358">+DF156</f>
        <v>0.16633663366336635</v>
      </c>
      <c r="DG166" s="261">
        <f t="shared" si="1358"/>
        <v>0.21428571428571427</v>
      </c>
      <c r="DH166" s="261">
        <f t="shared" ref="DH166:DI166" si="1359">+DH156</f>
        <v>0.12216896908185321</v>
      </c>
      <c r="DI166" s="261">
        <f t="shared" si="1359"/>
        <v>0.32655611085870062</v>
      </c>
      <c r="DJ166" s="261">
        <f t="shared" ref="DJ166:DK166" si="1360">+DJ156</f>
        <v>0.228898426323319</v>
      </c>
      <c r="DK166" s="261">
        <f t="shared" si="1360"/>
        <v>0</v>
      </c>
      <c r="DL166" s="261">
        <f t="shared" ref="DL166:DM166" si="1361">+DL156</f>
        <v>0.3193556029376925</v>
      </c>
      <c r="DM166" s="261">
        <f t="shared" si="1361"/>
        <v>0.13671875</v>
      </c>
      <c r="DN166" s="261">
        <f t="shared" ref="DN166:DQ166" si="1362">+DN156</f>
        <v>0.1602508273819892</v>
      </c>
      <c r="DO166" s="261" t="e">
        <f t="shared" si="1362"/>
        <v>#DIV/0!</v>
      </c>
      <c r="DP166" s="261" t="e">
        <f t="shared" si="1362"/>
        <v>#DIV/0!</v>
      </c>
      <c r="DQ166" s="261">
        <f t="shared" si="1362"/>
        <v>3.3792086507741459E-2</v>
      </c>
      <c r="DR166" s="261">
        <f t="shared" ref="DR166:DS166" si="1363">+DR156</f>
        <v>0.34051546997005816</v>
      </c>
      <c r="DS166" s="261">
        <f t="shared" si="1363"/>
        <v>0.51823799083117394</v>
      </c>
      <c r="DT166" s="261">
        <f t="shared" ref="DT166:DU166" si="1364">+DT156</f>
        <v>0.45883702461837111</v>
      </c>
      <c r="DU166" s="261">
        <f t="shared" si="1364"/>
        <v>0.41728763040238448</v>
      </c>
      <c r="DV166" s="261">
        <f t="shared" ref="DV166:DW166" si="1365">+DV156</f>
        <v>0.41370827975624752</v>
      </c>
      <c r="DW166" s="261">
        <f t="shared" si="1365"/>
        <v>5.4010261949770454E-2</v>
      </c>
      <c r="DX166" s="261">
        <f t="shared" ref="DX166:DY166" si="1366">+DX156</f>
        <v>0.37208734903013296</v>
      </c>
      <c r="DY166" s="261">
        <f t="shared" si="1366"/>
        <v>0.40831477357089835</v>
      </c>
      <c r="DZ166" s="261">
        <f t="shared" ref="DZ166:EA166" si="1367">+DZ156</f>
        <v>0.24546827794561932</v>
      </c>
      <c r="EA166" s="261">
        <f t="shared" si="1367"/>
        <v>0.12864809233257368</v>
      </c>
      <c r="EB166" s="261">
        <f t="shared" ref="EB166:EC166" si="1368">+EB156</f>
        <v>0.20915128609694345</v>
      </c>
      <c r="EC166" s="261">
        <f t="shared" si="1368"/>
        <v>0.22821219428177747</v>
      </c>
      <c r="ED166" s="261">
        <f t="shared" ref="ED166:EE166" si="1369">+ED156</f>
        <v>0.60332061925061697</v>
      </c>
      <c r="EE166" s="261">
        <f t="shared" si="1369"/>
        <v>0.13594652769910501</v>
      </c>
      <c r="EF166" s="261">
        <f t="shared" ref="EF166:EG166" si="1370">+EF156</f>
        <v>0.17429193899782136</v>
      </c>
      <c r="EG166" s="261">
        <f t="shared" si="1370"/>
        <v>0.11904761904761904</v>
      </c>
      <c r="EH166" s="456">
        <f>AVERAGE(DQ166:EE166)</f>
        <v>0.30450252428289432</v>
      </c>
    </row>
    <row r="167" spans="2:138" ht="15.75" customHeight="1">
      <c r="B167" s="2" t="s">
        <v>254</v>
      </c>
      <c r="C167" s="260">
        <v>7.350470846060847E-2</v>
      </c>
      <c r="D167" s="261">
        <f t="shared" si="1335"/>
        <v>0</v>
      </c>
      <c r="E167" s="261">
        <f t="shared" si="1335"/>
        <v>8.3013394761539114E-2</v>
      </c>
      <c r="F167" s="261">
        <f t="shared" si="1335"/>
        <v>7.6738609112709834E-3</v>
      </c>
      <c r="G167" s="261">
        <f t="shared" si="1335"/>
        <v>2.9202614379084967E-2</v>
      </c>
      <c r="H167" s="261">
        <f t="shared" si="1335"/>
        <v>3.124410488587059E-2</v>
      </c>
      <c r="I167" s="261">
        <f t="shared" ref="I167:O167" si="1371">+I157</f>
        <v>6.5982404692082108E-2</v>
      </c>
      <c r="J167" s="261">
        <f t="shared" si="1371"/>
        <v>4.52135311767849E-2</v>
      </c>
      <c r="K167" s="261">
        <f t="shared" si="1371"/>
        <v>3.9866447401205957E-2</v>
      </c>
      <c r="L167" s="261">
        <f t="shared" si="1371"/>
        <v>6.168285140780122E-2</v>
      </c>
      <c r="M167" s="261">
        <f t="shared" si="1371"/>
        <v>5.1643111669621806E-3</v>
      </c>
      <c r="N167" s="261">
        <f t="shared" si="1371"/>
        <v>0</v>
      </c>
      <c r="O167" s="261">
        <f t="shared" si="1371"/>
        <v>7.4693745970341729E-2</v>
      </c>
      <c r="P167" s="261">
        <f t="shared" ref="P167:AD167" si="1372">+P157</f>
        <v>0.14106763804082917</v>
      </c>
      <c r="Q167" s="261">
        <f t="shared" si="1372"/>
        <v>5.728908070121835E-3</v>
      </c>
      <c r="R167" s="261">
        <f t="shared" si="1372"/>
        <v>2.7377881334775735E-2</v>
      </c>
      <c r="S167" s="261">
        <f t="shared" si="1372"/>
        <v>2.1483595740109874E-2</v>
      </c>
      <c r="T167" s="261">
        <f t="shared" si="1372"/>
        <v>1.0304497913339173E-2</v>
      </c>
      <c r="U167" s="261">
        <f t="shared" si="1372"/>
        <v>4.827586206896552E-3</v>
      </c>
      <c r="V167" s="261">
        <f t="shared" si="1372"/>
        <v>4.609224209950163E-4</v>
      </c>
      <c r="W167" s="261">
        <f t="shared" si="1372"/>
        <v>2.418496662474606E-3</v>
      </c>
      <c r="X167" s="261">
        <f t="shared" si="1372"/>
        <v>1.8800824518087299E-3</v>
      </c>
      <c r="Y167" s="261">
        <f t="shared" si="1372"/>
        <v>3.2195750160978753E-2</v>
      </c>
      <c r="Z167" s="261">
        <f t="shared" si="1372"/>
        <v>5.9456688877498713E-2</v>
      </c>
      <c r="AA167" s="261">
        <f t="shared" si="1372"/>
        <v>2.9206127863962966E-2</v>
      </c>
      <c r="AB167" s="261">
        <f t="shared" si="1372"/>
        <v>5.2050575809494889E-2</v>
      </c>
      <c r="AC167" s="261">
        <f t="shared" si="1372"/>
        <v>0.12712941774726672</v>
      </c>
      <c r="AD167" s="261">
        <f t="shared" si="1372"/>
        <v>2.1900914310014882E-2</v>
      </c>
      <c r="AE167" s="261">
        <f t="shared" ref="AE167:AJ167" si="1373">+AE157</f>
        <v>7.6601518898689021E-3</v>
      </c>
      <c r="AF167" s="261">
        <f t="shared" si="1373"/>
        <v>0.27050538525269258</v>
      </c>
      <c r="AG167" s="261">
        <f t="shared" si="1373"/>
        <v>0.16123708198969097</v>
      </c>
      <c r="AH167" s="261">
        <f t="shared" si="1373"/>
        <v>0.50447723546474965</v>
      </c>
      <c r="AI167" s="261">
        <f t="shared" si="1373"/>
        <v>7.2579417049919284E-2</v>
      </c>
      <c r="AJ167" s="261">
        <f t="shared" si="1373"/>
        <v>3.2872170134918825E-2</v>
      </c>
      <c r="AK167" s="261">
        <f>+AK157</f>
        <v>0.25822784810126581</v>
      </c>
      <c r="AL167" s="261">
        <f>+AL157</f>
        <v>0.5852811237397576</v>
      </c>
      <c r="AM167" s="261">
        <f t="shared" si="1338"/>
        <v>3.1316725978647687E-2</v>
      </c>
      <c r="AN167" s="261">
        <f t="shared" si="1338"/>
        <v>6.0094548756710556E-3</v>
      </c>
      <c r="AO167" s="261">
        <f t="shared" si="1338"/>
        <v>8.6982270422326674E-2</v>
      </c>
      <c r="AP167" s="261">
        <f t="shared" si="1338"/>
        <v>6.0530855603643961E-3</v>
      </c>
      <c r="AQ167" s="261">
        <f>+AQ157</f>
        <v>1.4344151999569408E-2</v>
      </c>
      <c r="AR167" s="261">
        <f>+AR157</f>
        <v>0.13877141044618313</v>
      </c>
      <c r="AS167" s="261">
        <f t="shared" ref="AS167:AU168" si="1374">+AS157</f>
        <v>0.23967611336032388</v>
      </c>
      <c r="AT167" s="261">
        <f t="shared" si="1374"/>
        <v>2.1929824561403508E-3</v>
      </c>
      <c r="AU167" s="261">
        <f t="shared" si="1374"/>
        <v>5.9299191374663072E-2</v>
      </c>
      <c r="AV167" s="261">
        <f t="shared" ref="AV167:AZ168" si="1375">+AV157</f>
        <v>5.0349810758114462E-2</v>
      </c>
      <c r="AW167" s="261">
        <f t="shared" si="1375"/>
        <v>8.2923401264933236E-2</v>
      </c>
      <c r="AX167" s="261">
        <f t="shared" si="1375"/>
        <v>0.12765957446808512</v>
      </c>
      <c r="AY167" s="261">
        <f t="shared" si="1375"/>
        <v>0.14726668052379963</v>
      </c>
      <c r="AZ167" s="261">
        <f t="shared" si="1375"/>
        <v>1.1810665939856456E-2</v>
      </c>
      <c r="BA167" s="261">
        <f t="shared" ref="BA167:BT167" si="1376">+BA157</f>
        <v>0.13109023377758358</v>
      </c>
      <c r="BB167" s="261">
        <f t="shared" si="1376"/>
        <v>3.4102306920762285E-2</v>
      </c>
      <c r="BC167" s="261">
        <f t="shared" si="1376"/>
        <v>5.9568131049888312E-2</v>
      </c>
      <c r="BD167" s="261">
        <f t="shared" si="1376"/>
        <v>8.3391853932584262E-2</v>
      </c>
      <c r="BE167" s="261">
        <f t="shared" si="1376"/>
        <v>0.50883095037846926</v>
      </c>
      <c r="BF167" s="261">
        <f t="shared" si="1376"/>
        <v>5.1098620337250891E-2</v>
      </c>
      <c r="BG167" s="261">
        <f t="shared" si="1376"/>
        <v>0.11366506693609496</v>
      </c>
      <c r="BH167" s="261">
        <f t="shared" si="1376"/>
        <v>5.3092646668436418E-2</v>
      </c>
      <c r="BI167" s="261">
        <f t="shared" si="1376"/>
        <v>2.3714348775044754E-2</v>
      </c>
      <c r="BJ167" s="261">
        <f t="shared" si="1376"/>
        <v>2.2780996523754347E-2</v>
      </c>
      <c r="BK167" s="261">
        <f t="shared" si="1376"/>
        <v>8.168822328114363E-3</v>
      </c>
      <c r="BL167" s="261">
        <f t="shared" si="1376"/>
        <v>7.3475385745775165E-3</v>
      </c>
      <c r="BM167" s="261">
        <f t="shared" si="1376"/>
        <v>0</v>
      </c>
      <c r="BN167" s="261">
        <f t="shared" si="1376"/>
        <v>0.15729453401494298</v>
      </c>
      <c r="BO167" s="261">
        <f t="shared" si="1376"/>
        <v>7.0108349267049078E-2</v>
      </c>
      <c r="BP167" s="261">
        <f t="shared" si="1376"/>
        <v>4.8065368901706318E-3</v>
      </c>
      <c r="BQ167" s="261">
        <f t="shared" si="1376"/>
        <v>0.11543916356080346</v>
      </c>
      <c r="BR167" s="261">
        <f t="shared" si="1376"/>
        <v>5.8630966922362832E-2</v>
      </c>
      <c r="BS167" s="261">
        <f t="shared" si="1376"/>
        <v>6.9371035940803377E-2</v>
      </c>
      <c r="BT167" s="261">
        <f t="shared" si="1376"/>
        <v>7.8765165470367784E-2</v>
      </c>
      <c r="BU167" s="261">
        <f t="shared" si="1341"/>
        <v>0.23190045248868776</v>
      </c>
      <c r="BV167" s="261">
        <f t="shared" si="1341"/>
        <v>0.19884009942004971</v>
      </c>
      <c r="BW167" s="261">
        <f t="shared" si="1341"/>
        <v>0.18404907975460122</v>
      </c>
      <c r="BX167" s="261">
        <f t="shared" si="1341"/>
        <v>0.12241775057383322</v>
      </c>
      <c r="BY167" s="261">
        <f t="shared" si="1341"/>
        <v>5.7266163167067806E-2</v>
      </c>
      <c r="BZ167" s="261">
        <f t="shared" si="1341"/>
        <v>8.8353413654618476E-2</v>
      </c>
      <c r="CA167" s="261">
        <f t="shared" si="1341"/>
        <v>0.17288023754536455</v>
      </c>
      <c r="CB167" s="261">
        <f t="shared" ref="CB167" si="1377">+CB157</f>
        <v>0.14541288446285361</v>
      </c>
      <c r="CC167" s="261">
        <f t="shared" ref="CC167:CD167" si="1378">+CC157</f>
        <v>1.9956665526285781E-2</v>
      </c>
      <c r="CD167" s="261">
        <f t="shared" si="1378"/>
        <v>0.1797752808988764</v>
      </c>
      <c r="CE167" s="261">
        <f t="shared" ref="CE167" si="1379">+CE157</f>
        <v>8.053475074494644E-3</v>
      </c>
      <c r="CF167" s="261">
        <f t="shared" ref="CF167:CG167" si="1380">+CF157</f>
        <v>1.1471836641046231E-2</v>
      </c>
      <c r="CG167" s="261">
        <f t="shared" si="1380"/>
        <v>0</v>
      </c>
      <c r="CH167" s="261">
        <f t="shared" ref="CH167:CI167" si="1381">+CH157</f>
        <v>0</v>
      </c>
      <c r="CI167" s="261">
        <f t="shared" si="1381"/>
        <v>0</v>
      </c>
      <c r="CJ167" s="261">
        <f t="shared" ref="CJ167:CK167" si="1382">+CJ157</f>
        <v>0</v>
      </c>
      <c r="CK167" s="261">
        <f t="shared" si="1382"/>
        <v>0</v>
      </c>
      <c r="CL167" s="261">
        <f t="shared" ref="CL167:CM167" si="1383">+CL157</f>
        <v>8.5714285714285715E-2</v>
      </c>
      <c r="CM167" s="261">
        <f t="shared" si="1383"/>
        <v>0</v>
      </c>
      <c r="CN167" s="261">
        <f t="shared" ref="CN167:CO167" si="1384">+CN157</f>
        <v>9.3023255813953487E-2</v>
      </c>
      <c r="CO167" s="261">
        <f t="shared" si="1384"/>
        <v>0</v>
      </c>
      <c r="CP167" s="261">
        <f t="shared" ref="CP167:CQ167" si="1385">+CP157</f>
        <v>0</v>
      </c>
      <c r="CQ167" s="261">
        <f t="shared" si="1385"/>
        <v>5.6818181818181816E-2</v>
      </c>
      <c r="CR167" s="261">
        <f t="shared" ref="CR167:CS167" si="1386">+CR157</f>
        <v>0</v>
      </c>
      <c r="CS167" s="261">
        <f t="shared" si="1386"/>
        <v>4.9431537320810674E-2</v>
      </c>
      <c r="CT167" s="261">
        <f t="shared" ref="CT167:CU167" si="1387">+CT157</f>
        <v>6.4708530272338513E-2</v>
      </c>
      <c r="CU167" s="261">
        <f t="shared" si="1387"/>
        <v>3.968253968253968E-3</v>
      </c>
      <c r="CV167" s="261">
        <f t="shared" ref="CV167:CW167" si="1388">+CV157</f>
        <v>0</v>
      </c>
      <c r="CW167" s="261">
        <f t="shared" si="1388"/>
        <v>2.1604657509324113E-2</v>
      </c>
      <c r="CX167" s="261">
        <f t="shared" ref="CX167:CY167" si="1389">+CX157</f>
        <v>0</v>
      </c>
      <c r="CY167" s="261">
        <f t="shared" si="1389"/>
        <v>6.4356435643564358E-2</v>
      </c>
      <c r="CZ167" s="261">
        <f t="shared" ref="CZ167:DA167" si="1390">+CZ157</f>
        <v>0.24885844748858446</v>
      </c>
      <c r="DA167" s="261">
        <f t="shared" si="1390"/>
        <v>0.24885844748858446</v>
      </c>
      <c r="DB167" s="261">
        <f t="shared" ref="DB167:DC167" si="1391">+DB157</f>
        <v>3.8018871185151903E-2</v>
      </c>
      <c r="DC167" s="261">
        <f t="shared" si="1391"/>
        <v>0</v>
      </c>
      <c r="DD167" s="261">
        <f t="shared" ref="DD167:DE167" si="1392">+DD157</f>
        <v>0</v>
      </c>
      <c r="DE167" s="261">
        <f t="shared" si="1392"/>
        <v>6.7893672184392712E-2</v>
      </c>
      <c r="DF167" s="261">
        <f t="shared" ref="DF167:DG167" si="1393">+DF157</f>
        <v>3.7623762376237622E-2</v>
      </c>
      <c r="DG167" s="261">
        <f t="shared" si="1393"/>
        <v>8.5714285714285715E-2</v>
      </c>
      <c r="DH167" s="261">
        <f t="shared" ref="DH167:DI167" si="1394">+DH157</f>
        <v>1.7228957178210068E-2</v>
      </c>
      <c r="DI167" s="261">
        <f t="shared" si="1394"/>
        <v>2.8396183552930488E-2</v>
      </c>
      <c r="DJ167" s="261">
        <f t="shared" ref="DJ167:DK167" si="1395">+DJ157</f>
        <v>0</v>
      </c>
      <c r="DK167" s="261">
        <f t="shared" si="1395"/>
        <v>5.6082830025884378E-2</v>
      </c>
      <c r="DL167" s="261">
        <f t="shared" ref="DL167:DM167" si="1396">+DL157</f>
        <v>7.1073205401563602E-2</v>
      </c>
      <c r="DM167" s="261">
        <f t="shared" si="1396"/>
        <v>1.953125E-2</v>
      </c>
      <c r="DN167" s="261">
        <f t="shared" ref="DN167:DQ167" si="1397">+DN157</f>
        <v>8.1867270510364049E-2</v>
      </c>
      <c r="DO167" s="261" t="e">
        <f t="shared" si="1397"/>
        <v>#DIV/0!</v>
      </c>
      <c r="DP167" s="261" t="e">
        <f t="shared" si="1397"/>
        <v>#DIV/0!</v>
      </c>
      <c r="DQ167" s="261">
        <f t="shared" si="1397"/>
        <v>2.7648070779061191E-2</v>
      </c>
      <c r="DR167" s="261">
        <f t="shared" ref="DR167:DS167" si="1398">+DR157</f>
        <v>0</v>
      </c>
      <c r="DS167" s="261">
        <f t="shared" si="1398"/>
        <v>7.9728921666334454E-2</v>
      </c>
      <c r="DT167" s="261">
        <f t="shared" ref="DT167:DU167" si="1399">+DT157</f>
        <v>6.6178417012265067E-2</v>
      </c>
      <c r="DU167" s="261">
        <f t="shared" si="1399"/>
        <v>0</v>
      </c>
      <c r="DV167" s="261">
        <f t="shared" ref="DV167:DW167" si="1400">+DV157</f>
        <v>0.26276066416950855</v>
      </c>
      <c r="DW167" s="261">
        <f t="shared" si="1400"/>
        <v>1.8003420649923486E-2</v>
      </c>
      <c r="DX167" s="261">
        <f t="shared" ref="DX167:DY167" si="1401">+DX157</f>
        <v>1.2199585214102721E-2</v>
      </c>
      <c r="DY167" s="261">
        <f t="shared" si="1401"/>
        <v>0.24127691165553083</v>
      </c>
      <c r="DZ167" s="261">
        <f t="shared" ref="DZ167:EA167" si="1402">+DZ157</f>
        <v>0.44609138972809664</v>
      </c>
      <c r="EA167" s="261">
        <f t="shared" si="1402"/>
        <v>2.38917885760494E-2</v>
      </c>
      <c r="EB167" s="261">
        <f t="shared" ref="EB167:EC167" si="1403">+EB157</f>
        <v>5.3205151726415434E-2</v>
      </c>
      <c r="EC167" s="261">
        <f t="shared" si="1403"/>
        <v>0</v>
      </c>
      <c r="ED167" s="261">
        <f t="shared" ref="ED167:EE167" si="1404">+ED157</f>
        <v>8.7502804577069774E-3</v>
      </c>
      <c r="EE167" s="261">
        <f t="shared" si="1404"/>
        <v>2.2657754616517499E-2</v>
      </c>
      <c r="EF167" s="261">
        <f t="shared" ref="EF167:EG167" si="1405">+EF157</f>
        <v>9.2592592592592601E-2</v>
      </c>
      <c r="EG167" s="261">
        <f t="shared" si="1405"/>
        <v>0</v>
      </c>
      <c r="EH167" s="456">
        <f>AVERAGE(DQ167:EE167)</f>
        <v>8.4159490416767485E-2</v>
      </c>
    </row>
    <row r="168" spans="2:138" ht="15.75" customHeight="1">
      <c r="B168" s="2" t="s">
        <v>255</v>
      </c>
      <c r="C168" s="260">
        <v>0.63264860796507005</v>
      </c>
      <c r="D168" s="261">
        <f t="shared" si="1335"/>
        <v>1</v>
      </c>
      <c r="E168" s="261">
        <f t="shared" si="1335"/>
        <v>0.81247333845235048</v>
      </c>
      <c r="F168" s="261">
        <f t="shared" si="1335"/>
        <v>0.94052757793764985</v>
      </c>
      <c r="G168" s="261">
        <f t="shared" si="1335"/>
        <v>0.89061437908496743</v>
      </c>
      <c r="H168" s="261">
        <f t="shared" si="1335"/>
        <v>0.96875589511412941</v>
      </c>
      <c r="I168" s="261">
        <f t="shared" ref="I168:O168" si="1406">+I158</f>
        <v>0.79618768328445744</v>
      </c>
      <c r="J168" s="261">
        <f t="shared" si="1406"/>
        <v>0.8225574417361996</v>
      </c>
      <c r="K168" s="261">
        <f t="shared" si="1406"/>
        <v>0.91030049334728658</v>
      </c>
      <c r="L168" s="261">
        <f t="shared" si="1406"/>
        <v>0.86190527857646615</v>
      </c>
      <c r="M168" s="261">
        <f t="shared" si="1406"/>
        <v>0.97417844416518906</v>
      </c>
      <c r="N168" s="261">
        <f t="shared" si="1406"/>
        <v>0.97797092161653387</v>
      </c>
      <c r="O168" s="261">
        <f t="shared" si="1406"/>
        <v>0.88662153449387482</v>
      </c>
      <c r="P168" s="261">
        <f t="shared" ref="P168:AD168" si="1407">+P158</f>
        <v>0.83272622448177369</v>
      </c>
      <c r="Q168" s="261">
        <f t="shared" si="1407"/>
        <v>0.92170492304166829</v>
      </c>
      <c r="R168" s="261">
        <f t="shared" si="1407"/>
        <v>0.67233918615294996</v>
      </c>
      <c r="S168" s="261">
        <f t="shared" si="1407"/>
        <v>0.90792744682810056</v>
      </c>
      <c r="T168" s="261">
        <f t="shared" si="1407"/>
        <v>0.91970220001030445</v>
      </c>
      <c r="U168" s="261">
        <f t="shared" si="1407"/>
        <v>0.88990925589836656</v>
      </c>
      <c r="V168" s="261">
        <f t="shared" si="1407"/>
        <v>0.90591421081439238</v>
      </c>
      <c r="W168" s="261">
        <f t="shared" si="1407"/>
        <v>0.93542613911192807</v>
      </c>
      <c r="X168" s="261">
        <f t="shared" si="1407"/>
        <v>0.88542822841869218</v>
      </c>
      <c r="Y168" s="261">
        <f t="shared" si="1407"/>
        <v>0.82663826836396059</v>
      </c>
      <c r="Z168" s="261">
        <f t="shared" si="1407"/>
        <v>0.88313685289595079</v>
      </c>
      <c r="AA168" s="261">
        <f t="shared" si="1407"/>
        <v>0.93786919218329357</v>
      </c>
      <c r="AB168" s="261">
        <f t="shared" si="1407"/>
        <v>0.86987356047626274</v>
      </c>
      <c r="AC168" s="261">
        <f t="shared" si="1407"/>
        <v>0.87287058225273328</v>
      </c>
      <c r="AD168" s="261">
        <f t="shared" si="1407"/>
        <v>0.92784102990354311</v>
      </c>
      <c r="AE168" s="261">
        <f t="shared" ref="AE168:AJ168" si="1408">+AE158</f>
        <v>0.95294478124794813</v>
      </c>
      <c r="AF168" s="261">
        <f t="shared" si="1408"/>
        <v>0.69748437146945841</v>
      </c>
      <c r="AG168" s="261">
        <f t="shared" si="1408"/>
        <v>0.79559708503669102</v>
      </c>
      <c r="AH168" s="261">
        <f t="shared" si="1408"/>
        <v>0.21806028502963806</v>
      </c>
      <c r="AI168" s="261">
        <f t="shared" si="1408"/>
        <v>0.82843480644473555</v>
      </c>
      <c r="AJ168" s="261">
        <f t="shared" si="1408"/>
        <v>0.90518522753258623</v>
      </c>
      <c r="AK168" s="261">
        <f>+AK158</f>
        <v>0.49367088607594939</v>
      </c>
      <c r="AL168" s="261">
        <f>+AL158</f>
        <v>0.41471887626024245</v>
      </c>
      <c r="AM168" s="261">
        <f t="shared" si="1338"/>
        <v>0.87188612099644125</v>
      </c>
      <c r="AN168" s="261">
        <f t="shared" si="1338"/>
        <v>0.94057316845169736</v>
      </c>
      <c r="AO168" s="261">
        <f t="shared" si="1338"/>
        <v>0.82418477255061628</v>
      </c>
      <c r="AP168" s="261">
        <f t="shared" si="1338"/>
        <v>0.90920371659453403</v>
      </c>
      <c r="AQ168" s="261">
        <f>+AQ158</f>
        <v>0.89415469077991283</v>
      </c>
      <c r="AR168" s="261">
        <f>+AR158</f>
        <v>0.80307676041446396</v>
      </c>
      <c r="AS168" s="261">
        <f>+AS158</f>
        <v>0.57894736842105265</v>
      </c>
      <c r="AT168" s="261">
        <f>+AT158</f>
        <v>0.90350877192982459</v>
      </c>
      <c r="AU168" s="261">
        <f t="shared" si="1374"/>
        <v>0.73584905660377353</v>
      </c>
      <c r="AV168" s="261">
        <f t="shared" si="1375"/>
        <v>0.8693657529533203</v>
      </c>
      <c r="AW168" s="261">
        <f t="shared" si="1375"/>
        <v>0.71943078004216443</v>
      </c>
      <c r="AX168" s="261">
        <f t="shared" si="1375"/>
        <v>0.51773049645390068</v>
      </c>
      <c r="AY168" s="261">
        <f t="shared" si="1375"/>
        <v>0.34556225316981914</v>
      </c>
      <c r="AZ168" s="261">
        <f t="shared" si="1375"/>
        <v>0.72926319614790591</v>
      </c>
      <c r="BA168" s="261">
        <f t="shared" ref="BA168:BT168" si="1409">+BA158</f>
        <v>0.57122569368582043</v>
      </c>
      <c r="BB168" s="261">
        <f t="shared" si="1409"/>
        <v>0.81745235707121366</v>
      </c>
      <c r="BC168" s="261">
        <f t="shared" si="1409"/>
        <v>0.87341772151898733</v>
      </c>
      <c r="BD168" s="261">
        <f t="shared" si="1409"/>
        <v>0.4469803370786517</v>
      </c>
      <c r="BE168" s="261">
        <f t="shared" si="1409"/>
        <v>0.28174936921783011</v>
      </c>
      <c r="BF168" s="261">
        <f t="shared" si="1409"/>
        <v>0.59121103730199287</v>
      </c>
      <c r="BG168" s="261">
        <f t="shared" si="1409"/>
        <v>0.3053801465016418</v>
      </c>
      <c r="BH168" s="261">
        <f t="shared" si="1409"/>
        <v>0.86726838332890899</v>
      </c>
      <c r="BI168" s="261">
        <f t="shared" si="1409"/>
        <v>0.83466169654462075</v>
      </c>
      <c r="BJ168" s="261">
        <f t="shared" si="1409"/>
        <v>0.87061413673232912</v>
      </c>
      <c r="BK168" s="261">
        <f t="shared" si="1409"/>
        <v>0.95915588835942822</v>
      </c>
      <c r="BL168" s="261">
        <f t="shared" si="1409"/>
        <v>0.8645603722752877</v>
      </c>
      <c r="BM168" s="261">
        <f t="shared" si="1409"/>
        <v>0.97610399541196713</v>
      </c>
      <c r="BN168" s="261">
        <f t="shared" si="1409"/>
        <v>0.57530475815965398</v>
      </c>
      <c r="BO168" s="261">
        <f t="shared" si="1409"/>
        <v>0.69109836413851711</v>
      </c>
      <c r="BP168" s="261">
        <f t="shared" si="1409"/>
        <v>0.93751502042778179</v>
      </c>
      <c r="BQ168" s="261">
        <f t="shared" si="1409"/>
        <v>0.72568356476137075</v>
      </c>
      <c r="BR168" s="261">
        <f t="shared" si="1409"/>
        <v>0.85342258269409288</v>
      </c>
      <c r="BS168" s="261">
        <f t="shared" si="1409"/>
        <v>0.67296511627906974</v>
      </c>
      <c r="BT168" s="261">
        <f t="shared" si="1409"/>
        <v>0.63539350822587815</v>
      </c>
      <c r="BU168" s="261">
        <f t="shared" si="1341"/>
        <v>0.17986425339366516</v>
      </c>
      <c r="BV168" s="261">
        <f t="shared" si="1341"/>
        <v>0.27091963545981773</v>
      </c>
      <c r="BW168" s="261">
        <f t="shared" si="1341"/>
        <v>0.47239263803680981</v>
      </c>
      <c r="BX168" s="261">
        <f t="shared" si="1341"/>
        <v>0.41086457536342774</v>
      </c>
      <c r="BY168" s="261">
        <f t="shared" si="1341"/>
        <v>0.72694829446427089</v>
      </c>
      <c r="BZ168" s="261">
        <f t="shared" si="1341"/>
        <v>0.40562248995983935</v>
      </c>
      <c r="CA168" s="261">
        <f t="shared" si="1341"/>
        <v>0.47080171560541079</v>
      </c>
      <c r="CB168" s="261">
        <f t="shared" ref="CB168" si="1410">+CB158</f>
        <v>0.58359037631091915</v>
      </c>
      <c r="CC168" s="261">
        <f t="shared" ref="CC168:CD168" si="1411">+CC158</f>
        <v>0.79758239251910135</v>
      </c>
      <c r="CD168" s="261">
        <f t="shared" si="1411"/>
        <v>0.6179775280898876</v>
      </c>
      <c r="CE168" s="261">
        <f t="shared" ref="CE168" si="1412">+CE158</f>
        <v>0.79697189337198993</v>
      </c>
      <c r="CF168" s="261">
        <f t="shared" ref="CF168:CG168" si="1413">+CF158</f>
        <v>0.8049787771022141</v>
      </c>
      <c r="CG168" s="261">
        <f t="shared" si="1413"/>
        <v>0.73365966023610707</v>
      </c>
      <c r="CH168" s="261">
        <f t="shared" ref="CH168:CI168" si="1414">+CH158</f>
        <v>0.70524661033601876</v>
      </c>
      <c r="CI168" s="261">
        <f t="shared" si="1414"/>
        <v>0.5714285714285714</v>
      </c>
      <c r="CJ168" s="261">
        <f t="shared" ref="CJ168:CK168" si="1415">+CJ158</f>
        <v>0.37777777777777777</v>
      </c>
      <c r="CK168" s="261">
        <f t="shared" si="1415"/>
        <v>0.38356164383561642</v>
      </c>
      <c r="CL168" s="261">
        <f t="shared" ref="CL168:CM168" si="1416">+CL158</f>
        <v>0.43571428571428572</v>
      </c>
      <c r="CM168" s="261">
        <f t="shared" si="1416"/>
        <v>0.64208242950108463</v>
      </c>
      <c r="CN168" s="261">
        <f t="shared" ref="CN168:CO168" si="1417">+CN158</f>
        <v>0.22414646214745171</v>
      </c>
      <c r="CO168" s="261">
        <f t="shared" si="1417"/>
        <v>0.69055374592833874</v>
      </c>
      <c r="CP168" s="261">
        <f t="shared" ref="CP168:CQ168" si="1418">+CP158</f>
        <v>0.67009072505061107</v>
      </c>
      <c r="CQ168" s="261">
        <f t="shared" si="1418"/>
        <v>0.60227272727272729</v>
      </c>
      <c r="CR168" s="261">
        <f t="shared" ref="CR168:CS168" si="1419">+CR158</f>
        <v>0.30873233709464265</v>
      </c>
      <c r="CS168" s="261">
        <f t="shared" si="1419"/>
        <v>0.73871901701857201</v>
      </c>
      <c r="CT168" s="261">
        <f t="shared" ref="CT168:CU168" si="1420">+CT158</f>
        <v>0.69193112761647535</v>
      </c>
      <c r="CU168" s="261">
        <f t="shared" si="1420"/>
        <v>0.99603174603174605</v>
      </c>
      <c r="CV168" s="261">
        <f t="shared" ref="CV168:CW168" si="1421">+CV158</f>
        <v>0.68660968660968658</v>
      </c>
      <c r="CW168" s="261">
        <f t="shared" si="1421"/>
        <v>0.86241244428272534</v>
      </c>
      <c r="CX168" s="261">
        <f t="shared" ref="CX168:CY168" si="1422">+CX158</f>
        <v>0.36811871708951655</v>
      </c>
      <c r="CY168" s="261">
        <f t="shared" si="1422"/>
        <v>0.67326732673267331</v>
      </c>
      <c r="CZ168" s="261">
        <f t="shared" ref="CZ168:DA168" si="1423">+CZ158</f>
        <v>0.58447488584474883</v>
      </c>
      <c r="DA168" s="261">
        <f t="shared" si="1423"/>
        <v>0.58447488584474883</v>
      </c>
      <c r="DB168" s="261">
        <f t="shared" ref="DB168:DC168" si="1424">+DB158</f>
        <v>0.92050599661286425</v>
      </c>
      <c r="DC168" s="261">
        <f t="shared" si="1424"/>
        <v>0.81833195706028072</v>
      </c>
      <c r="DD168" s="261">
        <f t="shared" ref="DD168:DE168" si="1425">+DD158</f>
        <v>0.89625360230547546</v>
      </c>
      <c r="DE168" s="261">
        <f t="shared" si="1425"/>
        <v>0.80104846291917153</v>
      </c>
      <c r="DF168" s="261">
        <f t="shared" ref="DF168:DG168" si="1426">+DF158</f>
        <v>0.79603960396039608</v>
      </c>
      <c r="DG168" s="261">
        <f t="shared" si="1426"/>
        <v>0.7</v>
      </c>
      <c r="DH168" s="261">
        <f t="shared" ref="DH168:DI168" si="1427">+DH158</f>
        <v>0.86060207373993669</v>
      </c>
      <c r="DI168" s="261">
        <f t="shared" si="1427"/>
        <v>0.64504770558836899</v>
      </c>
      <c r="DJ168" s="261">
        <f t="shared" ref="DJ168:DK168" si="1428">+DJ158</f>
        <v>0.77110157367668097</v>
      </c>
      <c r="DK168" s="261">
        <f t="shared" si="1428"/>
        <v>0.94391716997411557</v>
      </c>
      <c r="DL168" s="261">
        <f t="shared" ref="DL168:DM168" si="1429">+DL158</f>
        <v>0.60957119166074392</v>
      </c>
      <c r="DM168" s="261">
        <f t="shared" si="1429"/>
        <v>0.84375</v>
      </c>
      <c r="DN168" s="261">
        <f t="shared" ref="DN168:DQ168" si="1430">+DN158</f>
        <v>0.75788190210764672</v>
      </c>
      <c r="DO168" s="261" t="e">
        <f t="shared" si="1430"/>
        <v>#DIV/0!</v>
      </c>
      <c r="DP168" s="261" t="e">
        <f t="shared" si="1430"/>
        <v>#DIV/0!</v>
      </c>
      <c r="DQ168" s="261">
        <f t="shared" si="1430"/>
        <v>0.93855984271319737</v>
      </c>
      <c r="DR168" s="261">
        <f t="shared" ref="DR168:DS168" si="1431">+DR158</f>
        <v>0.6594845300299419</v>
      </c>
      <c r="DS168" s="261">
        <f t="shared" si="1431"/>
        <v>0.40203308750249156</v>
      </c>
      <c r="DT168" s="261">
        <f t="shared" ref="DT168:DU168" si="1432">+DT158</f>
        <v>0.47498455836936382</v>
      </c>
      <c r="DU168" s="261">
        <f t="shared" si="1432"/>
        <v>0.58271236959761541</v>
      </c>
      <c r="DV168" s="261">
        <f t="shared" ref="DV168:DW168" si="1433">+DV158</f>
        <v>0.32353105607424387</v>
      </c>
      <c r="DW168" s="261">
        <f t="shared" si="1433"/>
        <v>0.92798631740030602</v>
      </c>
      <c r="DX168" s="261">
        <f t="shared" ref="DX168:DY168" si="1434">+DX158</f>
        <v>0.61571306575576434</v>
      </c>
      <c r="DY168" s="261">
        <f t="shared" si="1434"/>
        <v>0.35040831477357093</v>
      </c>
      <c r="DZ168" s="261">
        <f t="shared" ref="DZ168:EA168" si="1435">+DZ158</f>
        <v>0.30844033232628398</v>
      </c>
      <c r="EA168" s="261">
        <f t="shared" si="1435"/>
        <v>0.84746011909137686</v>
      </c>
      <c r="EB168" s="261">
        <f t="shared" ref="EB168:EC168" si="1436">+EB158</f>
        <v>0.73764356217664118</v>
      </c>
      <c r="EC168" s="261">
        <f t="shared" si="1436"/>
        <v>0.77178780571822259</v>
      </c>
      <c r="ED168" s="261">
        <f t="shared" ref="ED168:EE168" si="1437">+ED158</f>
        <v>0.38792910029167604</v>
      </c>
      <c r="EE168" s="261">
        <f t="shared" si="1437"/>
        <v>0.84139571768437749</v>
      </c>
      <c r="EF168" s="261">
        <f t="shared" ref="EF168:EG168" si="1438">+EF158</f>
        <v>0.73311546840958608</v>
      </c>
      <c r="EG168" s="261">
        <f t="shared" si="1438"/>
        <v>0.88095238095238093</v>
      </c>
      <c r="EH168" s="456">
        <f>AVERAGE(DQ168:EE168)</f>
        <v>0.61133798530033823</v>
      </c>
    </row>
    <row r="169" spans="2:138" ht="15.75" customHeight="1">
      <c r="EH169" s="261"/>
    </row>
  </sheetData>
  <mergeCells count="30">
    <mergeCell ref="A27:A31"/>
    <mergeCell ref="A2:A5"/>
    <mergeCell ref="A7:A11"/>
    <mergeCell ref="A12:A16"/>
    <mergeCell ref="A18:A21"/>
    <mergeCell ref="A22:A26"/>
    <mergeCell ref="A91:A95"/>
    <mergeCell ref="A33:A36"/>
    <mergeCell ref="A38:A42"/>
    <mergeCell ref="A43:A47"/>
    <mergeCell ref="A49:A52"/>
    <mergeCell ref="A54:A58"/>
    <mergeCell ref="A59:A63"/>
    <mergeCell ref="A65:A68"/>
    <mergeCell ref="A70:A74"/>
    <mergeCell ref="A75:A79"/>
    <mergeCell ref="A81:A84"/>
    <mergeCell ref="A86:A90"/>
    <mergeCell ref="A123:A127"/>
    <mergeCell ref="A145:A148"/>
    <mergeCell ref="A150:A154"/>
    <mergeCell ref="A155:A159"/>
    <mergeCell ref="A97:A100"/>
    <mergeCell ref="A102:A106"/>
    <mergeCell ref="A107:A111"/>
    <mergeCell ref="A113:A116"/>
    <mergeCell ref="A118:A122"/>
    <mergeCell ref="A129:A132"/>
    <mergeCell ref="A134:A138"/>
    <mergeCell ref="A139:A143"/>
  </mergeCells>
  <phoneticPr fontId="60" type="noConversion"/>
  <conditionalFormatting sqref="R11:EG11">
    <cfRule type="cellIs" dxfId="452" priority="288" operator="greaterThan">
      <formula>100</formula>
    </cfRule>
    <cfRule type="cellIs" dxfId="451" priority="287" operator="lessThan">
      <formula>0</formula>
    </cfRule>
  </conditionalFormatting>
  <conditionalFormatting sqref="R42:EG42">
    <cfRule type="cellIs" dxfId="450" priority="676" operator="greaterThan">
      <formula>100</formula>
    </cfRule>
    <cfRule type="cellIs" dxfId="449" priority="675" operator="lessThan">
      <formula>0</formula>
    </cfRule>
  </conditionalFormatting>
  <conditionalFormatting sqref="R58:EG58">
    <cfRule type="cellIs" dxfId="448" priority="51" operator="lessThan">
      <formula>0</formula>
    </cfRule>
    <cfRule type="cellIs" dxfId="447" priority="52" operator="greaterThan">
      <formula>100</formula>
    </cfRule>
  </conditionalFormatting>
  <conditionalFormatting sqref="R90:EG90">
    <cfRule type="cellIs" dxfId="446" priority="19" operator="lessThan">
      <formula>0</formula>
    </cfRule>
    <cfRule type="cellIs" dxfId="445" priority="20" operator="greaterThan">
      <formula>100</formula>
    </cfRule>
  </conditionalFormatting>
  <conditionalFormatting sqref="S74:EG74">
    <cfRule type="cellIs" dxfId="444" priority="23" operator="lessThan">
      <formula>0</formula>
    </cfRule>
    <cfRule type="cellIs" dxfId="443" priority="24" operator="greaterThan">
      <formula>100</formula>
    </cfRule>
  </conditionalFormatting>
  <conditionalFormatting sqref="S106:EG106">
    <cfRule type="cellIs" dxfId="442" priority="15" operator="lessThan">
      <formula>0</formula>
    </cfRule>
    <cfRule type="cellIs" dxfId="441" priority="16" operator="greaterThan">
      <formula>100</formula>
    </cfRule>
  </conditionalFormatting>
  <conditionalFormatting sqref="S122:EG122">
    <cfRule type="cellIs" dxfId="440" priority="11" operator="lessThan">
      <formula>0</formula>
    </cfRule>
    <cfRule type="cellIs" dxfId="439" priority="12" operator="greaterThan">
      <formula>100</formula>
    </cfRule>
  </conditionalFormatting>
  <conditionalFormatting sqref="T39:T40">
    <cfRule type="cellIs" dxfId="438" priority="2000" operator="greaterThan">
      <formula>100</formula>
    </cfRule>
    <cfRule type="cellIs" dxfId="437" priority="1999" operator="lessThan">
      <formula>0</formula>
    </cfRule>
  </conditionalFormatting>
  <conditionalFormatting sqref="T87:T88">
    <cfRule type="cellIs" dxfId="436" priority="1993" operator="lessThan">
      <formula>0</formula>
    </cfRule>
    <cfRule type="cellIs" dxfId="435" priority="1994" operator="greaterThan">
      <formula>100</formula>
    </cfRule>
  </conditionalFormatting>
  <conditionalFormatting sqref="T120">
    <cfRule type="cellIs" dxfId="434" priority="1988" operator="greaterThan">
      <formula>100</formula>
    </cfRule>
    <cfRule type="cellIs" dxfId="433" priority="1987" operator="lessThan">
      <formula>0</formula>
    </cfRule>
  </conditionalFormatting>
  <conditionalFormatting sqref="T7:EH9">
    <cfRule type="cellIs" dxfId="432" priority="86" operator="greaterThan">
      <formula>100</formula>
    </cfRule>
    <cfRule type="cellIs" dxfId="431" priority="85" operator="lessThan">
      <formula>0</formula>
    </cfRule>
  </conditionalFormatting>
  <conditionalFormatting sqref="U118:AM120">
    <cfRule type="cellIs" dxfId="430" priority="1531" operator="lessThan">
      <formula>0</formula>
    </cfRule>
    <cfRule type="cellIs" dxfId="429" priority="1532" operator="greaterThan">
      <formula>100</formula>
    </cfRule>
  </conditionalFormatting>
  <conditionalFormatting sqref="U38:EG40">
    <cfRule type="cellIs" dxfId="428" priority="674" operator="greaterThan">
      <formula>100</formula>
    </cfRule>
    <cfRule type="cellIs" dxfId="427" priority="673" operator="lessThan">
      <formula>0</formula>
    </cfRule>
  </conditionalFormatting>
  <conditionalFormatting sqref="U54:EH56">
    <cfRule type="cellIs" dxfId="426" priority="49" operator="lessThan">
      <formula>0</formula>
    </cfRule>
    <cfRule type="cellIs" dxfId="425" priority="50" operator="greaterThan">
      <formula>100</formula>
    </cfRule>
  </conditionalFormatting>
  <conditionalFormatting sqref="U70:EH72">
    <cfRule type="cellIs" dxfId="424" priority="21" operator="lessThan">
      <formula>0</formula>
    </cfRule>
    <cfRule type="cellIs" dxfId="423" priority="22" operator="greaterThan">
      <formula>100</formula>
    </cfRule>
  </conditionalFormatting>
  <conditionalFormatting sqref="U86:EH88">
    <cfRule type="cellIs" dxfId="422" priority="18" operator="greaterThan">
      <formula>100</formula>
    </cfRule>
    <cfRule type="cellIs" dxfId="421" priority="17" operator="lessThan">
      <formula>0</formula>
    </cfRule>
  </conditionalFormatting>
  <conditionalFormatting sqref="U102:EH104">
    <cfRule type="cellIs" dxfId="420" priority="14" operator="greaterThan">
      <formula>100</formula>
    </cfRule>
    <cfRule type="cellIs" dxfId="419" priority="13" operator="lessThan">
      <formula>0</formula>
    </cfRule>
  </conditionalFormatting>
  <conditionalFormatting sqref="Z138:EG138">
    <cfRule type="cellIs" dxfId="418" priority="8" operator="greaterThan">
      <formula>100</formula>
    </cfRule>
    <cfRule type="cellIs" dxfId="417" priority="7" operator="lessThan">
      <formula>0</formula>
    </cfRule>
  </conditionalFormatting>
  <conditionalFormatting sqref="AB134:EH136">
    <cfRule type="cellIs" dxfId="416" priority="6" operator="greaterThan">
      <formula>100</formula>
    </cfRule>
    <cfRule type="cellIs" dxfId="415" priority="5" operator="lessThan">
      <formula>0</formula>
    </cfRule>
  </conditionalFormatting>
  <conditionalFormatting sqref="AN120">
    <cfRule type="cellIs" dxfId="414" priority="1489" operator="lessThan">
      <formula>0</formula>
    </cfRule>
    <cfRule type="cellIs" dxfId="413" priority="1490" operator="greaterThan">
      <formula>100</formula>
    </cfRule>
  </conditionalFormatting>
  <conditionalFormatting sqref="AN118:AP119">
    <cfRule type="cellIs" dxfId="412" priority="1491" operator="lessThan">
      <formula>0</formula>
    </cfRule>
    <cfRule type="cellIs" dxfId="411" priority="1492" operator="greaterThan">
      <formula>100</formula>
    </cfRule>
  </conditionalFormatting>
  <conditionalFormatting sqref="AQ118:EH120">
    <cfRule type="cellIs" dxfId="410" priority="10" operator="greaterThan">
      <formula>100</formula>
    </cfRule>
    <cfRule type="cellIs" dxfId="409" priority="9" operator="lessThan">
      <formula>0</formula>
    </cfRule>
  </conditionalFormatting>
  <conditionalFormatting sqref="DO150:DP152">
    <cfRule type="cellIs" dxfId="408" priority="173" operator="lessThan">
      <formula>0</formula>
    </cfRule>
    <cfRule type="cellIs" dxfId="407" priority="174" operator="greaterThan">
      <formula>100</formula>
    </cfRule>
  </conditionalFormatting>
  <conditionalFormatting sqref="DO154:DP154">
    <cfRule type="cellIs" dxfId="406" priority="175" operator="lessThan">
      <formula>0</formula>
    </cfRule>
    <cfRule type="cellIs" dxfId="405" priority="176" operator="greaterThan">
      <formula>100</formula>
    </cfRule>
  </conditionalFormatting>
  <conditionalFormatting sqref="EH150:EH152">
    <cfRule type="cellIs" dxfId="404" priority="1" operator="lessThan">
      <formula>0</formula>
    </cfRule>
    <cfRule type="cellIs" dxfId="403" priority="2" operator="greaterThan">
      <formula>100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J174"/>
  <sheetViews>
    <sheetView showGridLines="0" topLeftCell="ED26" zoomScale="70" zoomScaleNormal="70" workbookViewId="0">
      <selection activeCell="EH18" sqref="EH18:EH27"/>
    </sheetView>
  </sheetViews>
  <sheetFormatPr baseColWidth="10" defaultColWidth="15" defaultRowHeight="15.75" customHeight="1"/>
  <cols>
    <col min="1" max="1" width="7.44140625" style="2" customWidth="1"/>
    <col min="2" max="2" width="21.33203125" style="22" bestFit="1" customWidth="1"/>
    <col min="3" max="3" width="10.6640625" style="2" customWidth="1"/>
    <col min="4" max="4" width="10.5546875" style="2" hidden="1" customWidth="1"/>
    <col min="5" max="5" width="10.88671875" style="2" hidden="1" customWidth="1"/>
    <col min="6" max="6" width="9.44140625" style="2" hidden="1" customWidth="1"/>
    <col min="7" max="7" width="10.88671875" style="2" hidden="1" customWidth="1"/>
    <col min="8" max="8" width="8.109375" style="2" hidden="1" customWidth="1"/>
    <col min="9" max="9" width="9.88671875" style="2" hidden="1" customWidth="1"/>
    <col min="10" max="101" width="11" style="2" hidden="1" customWidth="1"/>
    <col min="102" max="102" width="10.109375" style="2" hidden="1" customWidth="1"/>
    <col min="103" max="103" width="12.109375" style="2" hidden="1" customWidth="1"/>
    <col min="104" max="104" width="10.6640625" style="2" hidden="1" customWidth="1"/>
    <col min="105" max="105" width="11.6640625" style="2" hidden="1" customWidth="1"/>
    <col min="106" max="107" width="11" style="2" hidden="1" customWidth="1"/>
    <col min="108" max="108" width="14.6640625" style="2" hidden="1" customWidth="1"/>
    <col min="109" max="109" width="12.109375" style="2" hidden="1" customWidth="1"/>
    <col min="110" max="110" width="13.33203125" style="2" hidden="1" customWidth="1"/>
    <col min="111" max="127" width="14.6640625" style="2" hidden="1" customWidth="1"/>
    <col min="128" max="139" width="14.6640625" style="2" customWidth="1"/>
    <col min="140" max="140" width="12.88671875" style="2" bestFit="1" customWidth="1"/>
    <col min="141" max="176" width="9.5546875" style="2" customWidth="1"/>
    <col min="177" max="16384" width="15" style="2"/>
  </cols>
  <sheetData>
    <row r="1" spans="1:140" s="11" customFormat="1" ht="15.75" hidden="1" customHeight="1">
      <c r="A1" s="10" t="s">
        <v>35</v>
      </c>
      <c r="B1" s="20"/>
      <c r="C1" s="32" t="s">
        <v>167</v>
      </c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  <c r="BF1" s="32"/>
      <c r="BG1" s="32"/>
      <c r="BH1" s="32"/>
      <c r="BI1" s="32"/>
      <c r="BJ1" s="32"/>
      <c r="BK1" s="32"/>
      <c r="BL1" s="32"/>
      <c r="BM1" s="32"/>
      <c r="BN1" s="32"/>
      <c r="BO1" s="32"/>
      <c r="BP1" s="32"/>
      <c r="BQ1" s="32"/>
      <c r="BR1" s="32"/>
      <c r="BS1" s="32"/>
      <c r="BT1" s="32"/>
      <c r="BU1" s="32"/>
      <c r="BV1" s="32"/>
      <c r="BW1" s="32"/>
      <c r="BX1" s="32"/>
      <c r="BY1" s="32"/>
      <c r="BZ1" s="32"/>
      <c r="CA1" s="32"/>
      <c r="CB1" s="32"/>
      <c r="CC1" s="32"/>
      <c r="CD1" s="32"/>
      <c r="CE1" s="32"/>
      <c r="CF1" s="32"/>
      <c r="CG1" s="32"/>
      <c r="CH1" s="32"/>
      <c r="CI1" s="32"/>
      <c r="CJ1" s="32"/>
      <c r="CK1" s="32"/>
      <c r="CL1" s="32"/>
      <c r="CM1" s="32"/>
      <c r="CN1" s="32"/>
      <c r="CO1" s="32"/>
      <c r="CP1" s="32"/>
      <c r="CQ1" s="32"/>
      <c r="CR1" s="32"/>
      <c r="CS1" s="32"/>
      <c r="CT1" s="32"/>
      <c r="CU1" s="32"/>
      <c r="CV1" s="32"/>
      <c r="CW1" s="32"/>
      <c r="CX1" s="32"/>
      <c r="CY1" s="32"/>
      <c r="CZ1" s="32"/>
      <c r="DA1" s="32"/>
      <c r="DB1" s="32"/>
      <c r="DC1" s="32"/>
      <c r="DD1" s="32" t="s">
        <v>170</v>
      </c>
      <c r="DE1" s="32"/>
      <c r="DF1" s="32"/>
      <c r="DG1" s="32"/>
      <c r="DH1" s="32"/>
      <c r="DI1" s="32"/>
      <c r="DJ1" s="32"/>
      <c r="DK1" s="32"/>
      <c r="DL1" s="32"/>
      <c r="DM1" s="32"/>
      <c r="DN1" s="32"/>
      <c r="DO1" s="32"/>
      <c r="DP1" s="32"/>
      <c r="DQ1" s="32"/>
      <c r="DR1" s="32"/>
      <c r="DS1" s="32"/>
      <c r="DT1" s="32"/>
      <c r="DU1" s="32"/>
      <c r="DV1" s="32"/>
      <c r="DW1" s="32"/>
      <c r="DX1" s="32"/>
      <c r="DY1" s="32"/>
      <c r="DZ1" s="32"/>
      <c r="EA1" s="32"/>
      <c r="EB1" s="32"/>
      <c r="EC1" s="32"/>
      <c r="ED1" s="32"/>
      <c r="EE1" s="32"/>
      <c r="EF1" s="32"/>
      <c r="EG1" s="32"/>
      <c r="EH1" s="32"/>
      <c r="EI1" s="32" t="s">
        <v>170</v>
      </c>
      <c r="EJ1" s="1" t="s">
        <v>119</v>
      </c>
    </row>
    <row r="2" spans="1:140" ht="15.75" hidden="1" customHeight="1">
      <c r="A2" s="511" t="s">
        <v>20</v>
      </c>
      <c r="B2" s="51" t="s">
        <v>84</v>
      </c>
      <c r="C2" s="3">
        <v>0.88288333333333335</v>
      </c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  <c r="AM2" s="83"/>
      <c r="AN2" s="83"/>
      <c r="AO2" s="83"/>
      <c r="AP2" s="83"/>
      <c r="AQ2" s="83"/>
      <c r="AR2" s="83"/>
      <c r="AS2" s="83"/>
      <c r="AT2" s="83"/>
      <c r="AU2" s="83"/>
      <c r="AV2" s="83"/>
      <c r="AW2" s="83"/>
      <c r="AX2" s="83"/>
      <c r="AY2" s="83"/>
      <c r="AZ2" s="83"/>
      <c r="BA2" s="83"/>
      <c r="BB2" s="83"/>
      <c r="BC2" s="83"/>
      <c r="BD2" s="83"/>
      <c r="BE2" s="83"/>
      <c r="BF2" s="83"/>
      <c r="BG2" s="83"/>
      <c r="BH2" s="83"/>
      <c r="BI2" s="83"/>
      <c r="BJ2" s="83"/>
      <c r="BK2" s="83"/>
      <c r="BL2" s="83"/>
      <c r="BM2" s="83"/>
      <c r="BN2" s="83"/>
      <c r="BO2" s="83"/>
      <c r="BP2" s="83"/>
      <c r="BQ2" s="83"/>
      <c r="BR2" s="83"/>
      <c r="BS2" s="83"/>
      <c r="BT2" s="83"/>
      <c r="BU2" s="83"/>
      <c r="BV2" s="83"/>
      <c r="BW2" s="83"/>
      <c r="BX2" s="83"/>
      <c r="BY2" s="83"/>
      <c r="BZ2" s="83"/>
      <c r="CA2" s="83"/>
      <c r="CB2" s="83"/>
      <c r="CC2" s="83"/>
      <c r="CD2" s="83"/>
      <c r="CE2" s="83"/>
      <c r="CF2" s="83"/>
      <c r="CG2" s="83"/>
      <c r="CH2" s="83"/>
      <c r="CI2" s="83"/>
      <c r="CJ2" s="83"/>
      <c r="CK2" s="83"/>
      <c r="CL2" s="83"/>
      <c r="CM2" s="83"/>
      <c r="CN2" s="83"/>
      <c r="CO2" s="83"/>
      <c r="CP2" s="83"/>
      <c r="CQ2" s="83"/>
      <c r="CR2" s="83"/>
      <c r="CS2" s="83"/>
      <c r="CT2" s="83"/>
      <c r="CU2" s="83"/>
      <c r="CV2" s="83"/>
      <c r="CW2" s="83"/>
      <c r="CX2" s="83"/>
      <c r="CY2" s="83"/>
      <c r="CZ2" s="83"/>
      <c r="DA2" s="83"/>
      <c r="DB2" s="83"/>
      <c r="DC2" s="83"/>
      <c r="DD2" s="3" t="e">
        <f>AVERAGE(#REF!)</f>
        <v>#REF!</v>
      </c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 t="e">
        <f>AVERAGE(#REF!)</f>
        <v>#REF!</v>
      </c>
      <c r="EJ2" s="24">
        <v>0.85</v>
      </c>
    </row>
    <row r="3" spans="1:140" ht="15.75" hidden="1" customHeight="1">
      <c r="A3" s="512"/>
      <c r="B3" s="51" t="s">
        <v>141</v>
      </c>
      <c r="C3" s="3">
        <v>9.2499999999999985E-2</v>
      </c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  <c r="AB3" s="83"/>
      <c r="AC3" s="83"/>
      <c r="AD3" s="83"/>
      <c r="AE3" s="83"/>
      <c r="AF3" s="83"/>
      <c r="AG3" s="83"/>
      <c r="AH3" s="83"/>
      <c r="AI3" s="83"/>
      <c r="AJ3" s="83"/>
      <c r="AK3" s="83"/>
      <c r="AL3" s="83"/>
      <c r="AM3" s="83"/>
      <c r="AN3" s="83"/>
      <c r="AO3" s="83"/>
      <c r="AP3" s="83"/>
      <c r="AQ3" s="83"/>
      <c r="AR3" s="83"/>
      <c r="AS3" s="83"/>
      <c r="AT3" s="83"/>
      <c r="AU3" s="83"/>
      <c r="AV3" s="83"/>
      <c r="AW3" s="83"/>
      <c r="AX3" s="83"/>
      <c r="AY3" s="83"/>
      <c r="AZ3" s="83"/>
      <c r="BA3" s="83"/>
      <c r="BB3" s="83"/>
      <c r="BC3" s="83"/>
      <c r="BD3" s="83"/>
      <c r="BE3" s="83"/>
      <c r="BF3" s="83"/>
      <c r="BG3" s="83"/>
      <c r="BH3" s="83"/>
      <c r="BI3" s="83"/>
      <c r="BJ3" s="83"/>
      <c r="BK3" s="83"/>
      <c r="BL3" s="83"/>
      <c r="BM3" s="83"/>
      <c r="BN3" s="83"/>
      <c r="BO3" s="83"/>
      <c r="BP3" s="83"/>
      <c r="BQ3" s="83"/>
      <c r="BR3" s="83"/>
      <c r="BS3" s="83"/>
      <c r="BT3" s="83"/>
      <c r="BU3" s="83"/>
      <c r="BV3" s="83"/>
      <c r="BW3" s="83"/>
      <c r="BX3" s="83"/>
      <c r="BY3" s="83"/>
      <c r="BZ3" s="83"/>
      <c r="CA3" s="83"/>
      <c r="CB3" s="83"/>
      <c r="CC3" s="83"/>
      <c r="CD3" s="83"/>
      <c r="CE3" s="83"/>
      <c r="CF3" s="83"/>
      <c r="CG3" s="83"/>
      <c r="CH3" s="83"/>
      <c r="CI3" s="83"/>
      <c r="CJ3" s="83"/>
      <c r="CK3" s="83"/>
      <c r="CL3" s="83"/>
      <c r="CM3" s="83"/>
      <c r="CN3" s="83"/>
      <c r="CO3" s="83"/>
      <c r="CP3" s="83"/>
      <c r="CQ3" s="83"/>
      <c r="CR3" s="83"/>
      <c r="CS3" s="83"/>
      <c r="CT3" s="83"/>
      <c r="CU3" s="83"/>
      <c r="CV3" s="83"/>
      <c r="CW3" s="83"/>
      <c r="CX3" s="83"/>
      <c r="CY3" s="83"/>
      <c r="CZ3" s="83"/>
      <c r="DA3" s="83"/>
      <c r="DB3" s="83"/>
      <c r="DC3" s="83"/>
      <c r="DD3" s="3" t="e">
        <f>AVERAGE(#REF!)</f>
        <v>#REF!</v>
      </c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 t="e">
        <f>AVERAGE(#REF!)</f>
        <v>#REF!</v>
      </c>
      <c r="EJ3" s="24">
        <v>0.5</v>
      </c>
    </row>
    <row r="4" spans="1:140" ht="15.75" hidden="1" customHeight="1">
      <c r="A4" s="512"/>
      <c r="B4" s="51" t="s">
        <v>18</v>
      </c>
      <c r="C4" s="5">
        <v>18.404166666666669</v>
      </c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  <c r="Z4" s="84"/>
      <c r="AA4" s="84"/>
      <c r="AB4" s="84"/>
      <c r="AC4" s="84"/>
      <c r="AD4" s="84"/>
      <c r="AE4" s="84"/>
      <c r="AF4" s="84"/>
      <c r="AG4" s="84"/>
      <c r="AH4" s="84"/>
      <c r="AI4" s="84"/>
      <c r="AJ4" s="84"/>
      <c r="AK4" s="84"/>
      <c r="AL4" s="84"/>
      <c r="AM4" s="84"/>
      <c r="AN4" s="84"/>
      <c r="AO4" s="84"/>
      <c r="AP4" s="84"/>
      <c r="AQ4" s="84"/>
      <c r="AR4" s="84"/>
      <c r="AS4" s="84"/>
      <c r="AT4" s="84"/>
      <c r="AU4" s="84"/>
      <c r="AV4" s="84"/>
      <c r="AW4" s="84"/>
      <c r="AX4" s="84"/>
      <c r="AY4" s="84"/>
      <c r="AZ4" s="84"/>
      <c r="BA4" s="84"/>
      <c r="BB4" s="84"/>
      <c r="BC4" s="84"/>
      <c r="BD4" s="84"/>
      <c r="BE4" s="84"/>
      <c r="BF4" s="84"/>
      <c r="BG4" s="84"/>
      <c r="BH4" s="84"/>
      <c r="BI4" s="84"/>
      <c r="BJ4" s="84"/>
      <c r="BK4" s="84"/>
      <c r="BL4" s="84"/>
      <c r="BM4" s="84"/>
      <c r="BN4" s="84"/>
      <c r="BO4" s="84"/>
      <c r="BP4" s="84"/>
      <c r="BQ4" s="84"/>
      <c r="BR4" s="84"/>
      <c r="BS4" s="84"/>
      <c r="BT4" s="84"/>
      <c r="BU4" s="84"/>
      <c r="BV4" s="84"/>
      <c r="BW4" s="84"/>
      <c r="BX4" s="84"/>
      <c r="BY4" s="84"/>
      <c r="BZ4" s="84"/>
      <c r="CA4" s="84"/>
      <c r="CB4" s="84"/>
      <c r="CC4" s="84"/>
      <c r="CD4" s="84"/>
      <c r="CE4" s="84"/>
      <c r="CF4" s="84"/>
      <c r="CG4" s="84"/>
      <c r="CH4" s="84"/>
      <c r="CI4" s="84"/>
      <c r="CJ4" s="84"/>
      <c r="CK4" s="84"/>
      <c r="CL4" s="84"/>
      <c r="CM4" s="84"/>
      <c r="CN4" s="84"/>
      <c r="CO4" s="84"/>
      <c r="CP4" s="84"/>
      <c r="CQ4" s="84"/>
      <c r="CR4" s="84"/>
      <c r="CS4" s="84"/>
      <c r="CT4" s="84"/>
      <c r="CU4" s="84"/>
      <c r="CV4" s="84"/>
      <c r="CW4" s="84"/>
      <c r="CX4" s="84"/>
      <c r="CY4" s="84"/>
      <c r="CZ4" s="84"/>
      <c r="DA4" s="84"/>
      <c r="DB4" s="84"/>
      <c r="DC4" s="84"/>
      <c r="DD4" s="5" t="e">
        <f>AVERAGE(#REF!)</f>
        <v>#REF!</v>
      </c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 t="e">
        <f>AVERAGE(#REF!)</f>
        <v>#REF!</v>
      </c>
      <c r="EJ4" s="25">
        <v>60</v>
      </c>
    </row>
    <row r="5" spans="1:140" ht="15.75" hidden="1" customHeight="1">
      <c r="A5" s="513"/>
      <c r="B5" s="51" t="s">
        <v>19</v>
      </c>
      <c r="C5" s="5">
        <v>16.186666666666664</v>
      </c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  <c r="AD5" s="84"/>
      <c r="AE5" s="84"/>
      <c r="AF5" s="84"/>
      <c r="AG5" s="84"/>
      <c r="AH5" s="84"/>
      <c r="AI5" s="84"/>
      <c r="AJ5" s="84"/>
      <c r="AK5" s="84"/>
      <c r="AL5" s="84"/>
      <c r="AM5" s="84"/>
      <c r="AN5" s="84"/>
      <c r="AO5" s="84"/>
      <c r="AP5" s="84"/>
      <c r="AQ5" s="84"/>
      <c r="AR5" s="84"/>
      <c r="AS5" s="84"/>
      <c r="AT5" s="84"/>
      <c r="AU5" s="84"/>
      <c r="AV5" s="84"/>
      <c r="AW5" s="84"/>
      <c r="AX5" s="84"/>
      <c r="AY5" s="84"/>
      <c r="AZ5" s="84"/>
      <c r="BA5" s="84"/>
      <c r="BB5" s="84"/>
      <c r="BC5" s="84"/>
      <c r="BD5" s="84"/>
      <c r="BE5" s="84"/>
      <c r="BF5" s="84"/>
      <c r="BG5" s="84"/>
      <c r="BH5" s="84"/>
      <c r="BI5" s="84"/>
      <c r="BJ5" s="84"/>
      <c r="BK5" s="84"/>
      <c r="BL5" s="84"/>
      <c r="BM5" s="84"/>
      <c r="BN5" s="84"/>
      <c r="BO5" s="84"/>
      <c r="BP5" s="84"/>
      <c r="BQ5" s="84"/>
      <c r="BR5" s="84"/>
      <c r="BS5" s="84"/>
      <c r="BT5" s="84"/>
      <c r="BU5" s="84"/>
      <c r="BV5" s="84"/>
      <c r="BW5" s="84"/>
      <c r="BX5" s="84"/>
      <c r="BY5" s="84"/>
      <c r="BZ5" s="84"/>
      <c r="CA5" s="84"/>
      <c r="CB5" s="84"/>
      <c r="CC5" s="84"/>
      <c r="CD5" s="84"/>
      <c r="CE5" s="84"/>
      <c r="CF5" s="84"/>
      <c r="CG5" s="84"/>
      <c r="CH5" s="84"/>
      <c r="CI5" s="84"/>
      <c r="CJ5" s="84"/>
      <c r="CK5" s="84"/>
      <c r="CL5" s="84"/>
      <c r="CM5" s="84"/>
      <c r="CN5" s="84"/>
      <c r="CO5" s="84"/>
      <c r="CP5" s="84"/>
      <c r="CQ5" s="84"/>
      <c r="CR5" s="84"/>
      <c r="CS5" s="84"/>
      <c r="CT5" s="84"/>
      <c r="CU5" s="84"/>
      <c r="CV5" s="84"/>
      <c r="CW5" s="84"/>
      <c r="CX5" s="84"/>
      <c r="CY5" s="84"/>
      <c r="CZ5" s="84"/>
      <c r="DA5" s="84"/>
      <c r="DB5" s="84"/>
      <c r="DC5" s="84"/>
      <c r="DD5" s="5" t="e">
        <f>AVERAGE(#REF!)</f>
        <v>#REF!</v>
      </c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 t="e">
        <f>AVERAGE(#REF!)</f>
        <v>#REF!</v>
      </c>
      <c r="EJ5" s="25">
        <v>2</v>
      </c>
    </row>
    <row r="6" spans="1:140" customFormat="1" ht="15.75" hidden="1" customHeight="1">
      <c r="A6" s="14"/>
      <c r="B6" s="13"/>
      <c r="EJ6" s="13"/>
    </row>
    <row r="7" spans="1:140" ht="15.75" hidden="1" customHeight="1">
      <c r="A7" s="505" t="s">
        <v>52</v>
      </c>
      <c r="B7" s="53" t="s">
        <v>142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</row>
    <row r="8" spans="1:140" ht="15.75" hidden="1" customHeight="1">
      <c r="A8" s="506"/>
      <c r="B8" s="53" t="s">
        <v>143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</row>
    <row r="9" spans="1:140" ht="15.75" hidden="1" customHeight="1">
      <c r="A9" s="506"/>
      <c r="B9" s="53" t="s">
        <v>144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</row>
    <row r="10" spans="1:140" ht="15.75" hidden="1" customHeight="1">
      <c r="A10" s="506"/>
      <c r="B10" s="53" t="s">
        <v>145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</row>
    <row r="11" spans="1:140" ht="15.75" hidden="1" customHeight="1">
      <c r="A11" s="507"/>
      <c r="B11" s="53" t="s">
        <v>146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</row>
    <row r="12" spans="1:140" ht="15.75" hidden="1" customHeight="1">
      <c r="A12" s="508" t="s">
        <v>162</v>
      </c>
      <c r="B12" s="54" t="s">
        <v>147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</row>
    <row r="13" spans="1:140" ht="15.75" hidden="1" customHeight="1">
      <c r="A13" s="509"/>
      <c r="B13" s="54" t="s">
        <v>148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</row>
    <row r="14" spans="1:140" ht="15.75" hidden="1" customHeight="1">
      <c r="A14" s="509"/>
      <c r="B14" s="54" t="s">
        <v>149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</row>
    <row r="15" spans="1:140" ht="15.75" hidden="1" customHeight="1">
      <c r="A15" s="509"/>
      <c r="B15" s="54" t="s">
        <v>150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</row>
    <row r="16" spans="1:140" ht="15.75" hidden="1" customHeight="1">
      <c r="A16" s="510"/>
      <c r="B16" s="54" t="s">
        <v>60</v>
      </c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</row>
    <row r="17" spans="1:140" ht="15.75" customHeight="1">
      <c r="A17" s="10" t="s">
        <v>36</v>
      </c>
      <c r="B17" s="20"/>
      <c r="C17" s="32" t="s">
        <v>229</v>
      </c>
      <c r="D17" s="32" t="s">
        <v>178</v>
      </c>
      <c r="E17" s="32" t="s">
        <v>179</v>
      </c>
      <c r="F17" s="32" t="s">
        <v>180</v>
      </c>
      <c r="G17" s="32" t="s">
        <v>181</v>
      </c>
      <c r="H17" s="32" t="s">
        <v>182</v>
      </c>
      <c r="I17" s="32" t="s">
        <v>183</v>
      </c>
      <c r="J17" s="32" t="s">
        <v>184</v>
      </c>
      <c r="K17" s="32" t="s">
        <v>185</v>
      </c>
      <c r="L17" s="32" t="s">
        <v>186</v>
      </c>
      <c r="M17" s="32" t="s">
        <v>187</v>
      </c>
      <c r="N17" s="32" t="s">
        <v>188</v>
      </c>
      <c r="O17" s="32" t="s">
        <v>237</v>
      </c>
      <c r="P17" s="32" t="s">
        <v>246</v>
      </c>
      <c r="Q17" s="32" t="s">
        <v>247</v>
      </c>
      <c r="R17" s="32" t="s">
        <v>248</v>
      </c>
      <c r="S17" s="32" t="s">
        <v>249</v>
      </c>
      <c r="T17" s="32" t="s">
        <v>189</v>
      </c>
      <c r="U17" s="32" t="s">
        <v>190</v>
      </c>
      <c r="V17" s="32" t="s">
        <v>191</v>
      </c>
      <c r="W17" s="32" t="s">
        <v>192</v>
      </c>
      <c r="X17" s="32" t="s">
        <v>193</v>
      </c>
      <c r="Y17" s="32" t="s">
        <v>194</v>
      </c>
      <c r="Z17" s="32" t="s">
        <v>111</v>
      </c>
      <c r="AA17" s="32" t="s">
        <v>112</v>
      </c>
      <c r="AB17" s="32" t="s">
        <v>113</v>
      </c>
      <c r="AC17" s="32" t="s">
        <v>114</v>
      </c>
      <c r="AD17" s="32" t="s">
        <v>195</v>
      </c>
      <c r="AE17" s="32" t="s">
        <v>196</v>
      </c>
      <c r="AF17" s="32" t="s">
        <v>197</v>
      </c>
      <c r="AG17" s="32" t="s">
        <v>198</v>
      </c>
      <c r="AH17" s="32" t="s">
        <v>199</v>
      </c>
      <c r="AI17" s="32" t="s">
        <v>200</v>
      </c>
      <c r="AJ17" s="32" t="s">
        <v>201</v>
      </c>
      <c r="AK17" s="32" t="s">
        <v>202</v>
      </c>
      <c r="AL17" s="32" t="s">
        <v>203</v>
      </c>
      <c r="AM17" s="32" t="s">
        <v>204</v>
      </c>
      <c r="AN17" s="32" t="s">
        <v>205</v>
      </c>
      <c r="AO17" s="32" t="s">
        <v>206</v>
      </c>
      <c r="AP17" s="32" t="s">
        <v>207</v>
      </c>
      <c r="AQ17" s="32" t="s">
        <v>208</v>
      </c>
      <c r="AR17" s="32" t="s">
        <v>209</v>
      </c>
      <c r="AS17" s="32" t="s">
        <v>210</v>
      </c>
      <c r="AT17" s="32" t="s">
        <v>211</v>
      </c>
      <c r="AU17" s="32" t="s">
        <v>212</v>
      </c>
      <c r="AV17" s="32" t="s">
        <v>213</v>
      </c>
      <c r="AW17" s="32" t="s">
        <v>307</v>
      </c>
      <c r="AX17" s="32" t="s">
        <v>215</v>
      </c>
      <c r="AY17" s="32" t="s">
        <v>216</v>
      </c>
      <c r="AZ17" s="32" t="s">
        <v>217</v>
      </c>
      <c r="BA17" s="32" t="s">
        <v>218</v>
      </c>
      <c r="BB17" s="32" t="s">
        <v>219</v>
      </c>
      <c r="BC17" s="32" t="s">
        <v>220</v>
      </c>
      <c r="BD17" s="32" t="s">
        <v>178</v>
      </c>
      <c r="BE17" s="32" t="s">
        <v>179</v>
      </c>
      <c r="BF17" s="32" t="s">
        <v>180</v>
      </c>
      <c r="BG17" s="32" t="s">
        <v>181</v>
      </c>
      <c r="BH17" s="32" t="s">
        <v>182</v>
      </c>
      <c r="BI17" s="32" t="s">
        <v>183</v>
      </c>
      <c r="BJ17" s="32" t="s">
        <v>184</v>
      </c>
      <c r="BK17" s="32" t="s">
        <v>185</v>
      </c>
      <c r="BL17" s="32" t="s">
        <v>186</v>
      </c>
      <c r="BM17" s="32" t="s">
        <v>187</v>
      </c>
      <c r="BN17" s="32" t="s">
        <v>188</v>
      </c>
      <c r="BO17" s="32" t="s">
        <v>237</v>
      </c>
      <c r="BP17" s="32" t="s">
        <v>246</v>
      </c>
      <c r="BQ17" s="32" t="s">
        <v>247</v>
      </c>
      <c r="BR17" s="32" t="s">
        <v>248</v>
      </c>
      <c r="BS17" s="32" t="s">
        <v>249</v>
      </c>
      <c r="BT17" s="32" t="s">
        <v>189</v>
      </c>
      <c r="BU17" s="32" t="s">
        <v>190</v>
      </c>
      <c r="BV17" s="32" t="s">
        <v>191</v>
      </c>
      <c r="BW17" s="32" t="s">
        <v>192</v>
      </c>
      <c r="BX17" s="32" t="s">
        <v>193</v>
      </c>
      <c r="BY17" s="32" t="s">
        <v>194</v>
      </c>
      <c r="BZ17" s="32" t="s">
        <v>111</v>
      </c>
      <c r="CA17" s="32" t="s">
        <v>112</v>
      </c>
      <c r="CB17" s="32" t="s">
        <v>113</v>
      </c>
      <c r="CC17" s="32" t="s">
        <v>114</v>
      </c>
      <c r="CD17" s="32" t="s">
        <v>195</v>
      </c>
      <c r="CE17" s="32" t="s">
        <v>196</v>
      </c>
      <c r="CF17" s="32" t="s">
        <v>197</v>
      </c>
      <c r="CG17" s="32" t="s">
        <v>198</v>
      </c>
      <c r="CH17" s="32" t="s">
        <v>199</v>
      </c>
      <c r="CI17" s="32" t="s">
        <v>200</v>
      </c>
      <c r="CJ17" s="32" t="s">
        <v>201</v>
      </c>
      <c r="CK17" s="32" t="s">
        <v>202</v>
      </c>
      <c r="CL17" s="32" t="s">
        <v>203</v>
      </c>
      <c r="CM17" s="32" t="s">
        <v>204</v>
      </c>
      <c r="CN17" s="32" t="s">
        <v>205</v>
      </c>
      <c r="CO17" s="32" t="s">
        <v>206</v>
      </c>
      <c r="CP17" s="32" t="s">
        <v>207</v>
      </c>
      <c r="CQ17" s="32" t="s">
        <v>208</v>
      </c>
      <c r="CR17" s="32" t="s">
        <v>209</v>
      </c>
      <c r="CS17" s="32" t="s">
        <v>210</v>
      </c>
      <c r="CT17" s="32" t="s">
        <v>211</v>
      </c>
      <c r="CU17" s="32" t="s">
        <v>212</v>
      </c>
      <c r="CV17" s="32" t="s">
        <v>213</v>
      </c>
      <c r="CW17" s="32" t="s">
        <v>214</v>
      </c>
      <c r="CX17" s="32" t="s">
        <v>215</v>
      </c>
      <c r="CY17" s="32" t="s">
        <v>216</v>
      </c>
      <c r="CZ17" s="32" t="s">
        <v>217</v>
      </c>
      <c r="DA17" s="32" t="s">
        <v>218</v>
      </c>
      <c r="DB17" s="32" t="s">
        <v>219</v>
      </c>
      <c r="DC17" s="32" t="s">
        <v>220</v>
      </c>
      <c r="DD17" s="32" t="s">
        <v>311</v>
      </c>
      <c r="DE17" s="32" t="s">
        <v>178</v>
      </c>
      <c r="DF17" s="32" t="s">
        <v>179</v>
      </c>
      <c r="DG17" s="32" t="s">
        <v>180</v>
      </c>
      <c r="DH17" s="32" t="s">
        <v>181</v>
      </c>
      <c r="DI17" s="32" t="s">
        <v>182</v>
      </c>
      <c r="DJ17" s="32" t="s">
        <v>183</v>
      </c>
      <c r="DK17" s="32" t="s">
        <v>184</v>
      </c>
      <c r="DL17" s="32" t="s">
        <v>185</v>
      </c>
      <c r="DM17" s="32" t="s">
        <v>186</v>
      </c>
      <c r="DN17" s="32" t="s">
        <v>187</v>
      </c>
      <c r="DO17" s="32" t="s">
        <v>188</v>
      </c>
      <c r="DP17" s="32" t="s">
        <v>237</v>
      </c>
      <c r="DQ17" s="32" t="s">
        <v>246</v>
      </c>
      <c r="DR17" s="32" t="s">
        <v>247</v>
      </c>
      <c r="DS17" s="32" t="s">
        <v>248</v>
      </c>
      <c r="DT17" s="32" t="s">
        <v>249</v>
      </c>
      <c r="DU17" s="32" t="s">
        <v>189</v>
      </c>
      <c r="DV17" s="32" t="s">
        <v>190</v>
      </c>
      <c r="DW17" s="32" t="s">
        <v>191</v>
      </c>
      <c r="DX17" s="32" t="s">
        <v>192</v>
      </c>
      <c r="DY17" s="32" t="s">
        <v>193</v>
      </c>
      <c r="DZ17" s="32" t="s">
        <v>194</v>
      </c>
      <c r="EA17" s="32" t="s">
        <v>111</v>
      </c>
      <c r="EB17" s="32" t="s">
        <v>112</v>
      </c>
      <c r="EC17" s="32" t="s">
        <v>113</v>
      </c>
      <c r="ED17" s="32" t="s">
        <v>114</v>
      </c>
      <c r="EE17" s="32" t="s">
        <v>195</v>
      </c>
      <c r="EF17" s="32" t="s">
        <v>196</v>
      </c>
      <c r="EG17" s="32" t="s">
        <v>197</v>
      </c>
      <c r="EH17" s="32" t="s">
        <v>198</v>
      </c>
      <c r="EI17" s="32" t="s">
        <v>378</v>
      </c>
      <c r="EJ17" s="1" t="s">
        <v>119</v>
      </c>
    </row>
    <row r="18" spans="1:140" ht="15.75" customHeight="1">
      <c r="A18" s="502" t="s">
        <v>20</v>
      </c>
      <c r="B18" s="51" t="s">
        <v>84</v>
      </c>
      <c r="C18" s="3">
        <v>0.98200931013421866</v>
      </c>
      <c r="D18" s="161">
        <v>0.86607142857142905</v>
      </c>
      <c r="E18" s="161">
        <v>1</v>
      </c>
      <c r="F18" s="161">
        <v>1</v>
      </c>
      <c r="G18" s="161">
        <v>0.99404761904761896</v>
      </c>
      <c r="H18" s="161">
        <v>1</v>
      </c>
      <c r="I18" s="161">
        <v>1</v>
      </c>
      <c r="J18" s="161">
        <v>1</v>
      </c>
      <c r="K18" s="161">
        <v>1</v>
      </c>
      <c r="L18" s="161">
        <v>0.9910714285714286</v>
      </c>
      <c r="M18" s="161">
        <v>1</v>
      </c>
      <c r="N18" s="161">
        <v>0.9851190476142857</v>
      </c>
      <c r="O18" s="160">
        <v>0.97023809523809534</v>
      </c>
      <c r="P18" s="160">
        <v>1</v>
      </c>
      <c r="Q18" s="160">
        <v>1</v>
      </c>
      <c r="R18" s="160">
        <v>1</v>
      </c>
      <c r="S18" s="160">
        <v>1</v>
      </c>
      <c r="T18" s="160">
        <v>1</v>
      </c>
      <c r="U18" s="160">
        <v>0.99305555555555558</v>
      </c>
      <c r="V18" s="160">
        <v>1</v>
      </c>
      <c r="W18" s="160">
        <v>1</v>
      </c>
      <c r="X18" s="160">
        <v>1</v>
      </c>
      <c r="Y18" s="160">
        <v>1</v>
      </c>
      <c r="Z18" s="160">
        <v>1</v>
      </c>
      <c r="AA18" s="160">
        <v>1</v>
      </c>
      <c r="AB18" s="160">
        <v>1</v>
      </c>
      <c r="AC18" s="160">
        <v>1</v>
      </c>
      <c r="AD18" s="160">
        <v>1</v>
      </c>
      <c r="AE18" s="160">
        <v>1</v>
      </c>
      <c r="AF18" s="160">
        <v>0.97916666666666696</v>
      </c>
      <c r="AG18" s="160">
        <v>1</v>
      </c>
      <c r="AH18" s="160">
        <v>1</v>
      </c>
      <c r="AI18" s="160">
        <v>1</v>
      </c>
      <c r="AJ18" s="160">
        <v>1</v>
      </c>
      <c r="AK18" s="160">
        <v>1</v>
      </c>
      <c r="AL18" s="160">
        <v>1</v>
      </c>
      <c r="AM18" s="160">
        <v>1</v>
      </c>
      <c r="AN18" s="160">
        <v>1</v>
      </c>
      <c r="AO18" s="160">
        <v>1</v>
      </c>
      <c r="AP18" s="160">
        <v>1</v>
      </c>
      <c r="AQ18" s="160">
        <v>0.52380952380952384</v>
      </c>
      <c r="AR18" s="160">
        <v>1</v>
      </c>
      <c r="AS18" s="160">
        <v>0.98214285714285698</v>
      </c>
      <c r="AT18" s="160">
        <v>1</v>
      </c>
      <c r="AU18" s="160">
        <v>1</v>
      </c>
      <c r="AV18" s="160">
        <v>0.985119047619048</v>
      </c>
      <c r="AW18" s="160">
        <v>1</v>
      </c>
      <c r="AX18" s="160">
        <v>0.99404761904761896</v>
      </c>
      <c r="AY18" s="160">
        <v>1</v>
      </c>
      <c r="AZ18" s="160">
        <v>0.89880952380952395</v>
      </c>
      <c r="BA18" s="160">
        <v>0.9375</v>
      </c>
      <c r="BB18" s="160">
        <v>1</v>
      </c>
      <c r="BC18" s="160">
        <v>0.9642857142857143</v>
      </c>
      <c r="BD18" s="160">
        <v>0.98214285714285698</v>
      </c>
      <c r="BE18" s="160">
        <v>0.97619047619047605</v>
      </c>
      <c r="BF18" s="160">
        <v>1</v>
      </c>
      <c r="BG18" s="160">
        <v>1</v>
      </c>
      <c r="BH18" s="160">
        <v>1</v>
      </c>
      <c r="BI18" s="160">
        <v>0.95833333333333304</v>
      </c>
      <c r="BJ18" s="160">
        <v>1</v>
      </c>
      <c r="BK18" s="160">
        <v>0.87202380952380998</v>
      </c>
      <c r="BL18" s="160">
        <v>1</v>
      </c>
      <c r="BM18" s="160">
        <v>1</v>
      </c>
      <c r="BN18" s="160">
        <v>1</v>
      </c>
      <c r="BO18" s="160">
        <v>1</v>
      </c>
      <c r="BP18" s="160">
        <v>1</v>
      </c>
      <c r="BQ18" s="160">
        <v>1</v>
      </c>
      <c r="BR18" s="160">
        <v>1</v>
      </c>
      <c r="BS18" s="160">
        <v>0.9285714285714286</v>
      </c>
      <c r="BT18" s="160">
        <v>1</v>
      </c>
      <c r="BU18" s="160">
        <v>1</v>
      </c>
      <c r="BV18" s="160">
        <v>1</v>
      </c>
      <c r="BW18" s="160">
        <v>0.97321428571428603</v>
      </c>
      <c r="BX18" s="160">
        <v>1</v>
      </c>
      <c r="BY18" s="160">
        <v>0.9821428571428571</v>
      </c>
      <c r="BZ18" s="160">
        <v>0.97321428571428603</v>
      </c>
      <c r="CA18" s="160">
        <v>1</v>
      </c>
      <c r="CB18" s="160">
        <v>0.99404761904761896</v>
      </c>
      <c r="CC18" s="160">
        <v>1</v>
      </c>
      <c r="CD18" s="160">
        <v>1</v>
      </c>
      <c r="CE18" s="160">
        <v>1</v>
      </c>
      <c r="CF18" s="160">
        <v>0.9821428571428571</v>
      </c>
      <c r="CG18" s="160">
        <v>1</v>
      </c>
      <c r="CH18" s="160">
        <v>0.92857142857142905</v>
      </c>
      <c r="CI18" s="160">
        <v>1</v>
      </c>
      <c r="CJ18" s="160">
        <v>1</v>
      </c>
      <c r="CK18" s="160">
        <v>1</v>
      </c>
      <c r="CL18" s="160">
        <v>1</v>
      </c>
      <c r="CM18" s="160">
        <v>1</v>
      </c>
      <c r="CN18" s="160">
        <v>0.95833333333333304</v>
      </c>
      <c r="CO18" s="160">
        <v>0.98214285714285698</v>
      </c>
      <c r="CP18" s="160">
        <v>1</v>
      </c>
      <c r="CQ18" s="160">
        <v>0.97619047619047605</v>
      </c>
      <c r="CR18" s="160">
        <v>0.94940476190476197</v>
      </c>
      <c r="CS18" s="160">
        <v>1</v>
      </c>
      <c r="CT18" s="160">
        <v>1</v>
      </c>
      <c r="CU18" s="160">
        <v>1</v>
      </c>
      <c r="CV18" s="160">
        <v>0.97023809523809501</v>
      </c>
      <c r="CW18" s="160">
        <v>1</v>
      </c>
      <c r="CX18" s="160">
        <v>1</v>
      </c>
      <c r="CY18" s="160">
        <v>1</v>
      </c>
      <c r="CZ18" s="160">
        <v>1</v>
      </c>
      <c r="DA18" s="160">
        <v>1</v>
      </c>
      <c r="DB18" s="160">
        <v>1</v>
      </c>
      <c r="DC18" s="160">
        <v>1</v>
      </c>
      <c r="DD18" s="4">
        <f>AVERAGE(BD18:DC18)</f>
        <v>0.98820970695970689</v>
      </c>
      <c r="DE18" s="4">
        <v>0.96875</v>
      </c>
      <c r="DF18" s="160">
        <v>1</v>
      </c>
      <c r="DG18" s="160">
        <v>1</v>
      </c>
      <c r="DH18" s="160">
        <v>1</v>
      </c>
      <c r="DI18" s="160">
        <v>1</v>
      </c>
      <c r="DJ18" s="160">
        <v>1</v>
      </c>
      <c r="DK18" s="160">
        <v>1</v>
      </c>
      <c r="DL18" s="160">
        <v>1</v>
      </c>
      <c r="DM18" s="160">
        <v>1</v>
      </c>
      <c r="DN18" s="160">
        <v>1</v>
      </c>
      <c r="DO18" s="160">
        <v>1</v>
      </c>
      <c r="DP18" s="160"/>
      <c r="DQ18" s="160"/>
      <c r="DR18" s="160">
        <v>1</v>
      </c>
      <c r="DS18" s="160">
        <v>1</v>
      </c>
      <c r="DT18" s="160">
        <v>1</v>
      </c>
      <c r="DU18" s="160">
        <v>1</v>
      </c>
      <c r="DV18" s="160">
        <v>1</v>
      </c>
      <c r="DW18" s="160">
        <v>1</v>
      </c>
      <c r="DX18" s="160">
        <v>1</v>
      </c>
      <c r="DY18" s="160">
        <v>1</v>
      </c>
      <c r="DZ18" s="160">
        <v>1</v>
      </c>
      <c r="EA18" s="160">
        <v>1</v>
      </c>
      <c r="EB18" s="160">
        <v>1</v>
      </c>
      <c r="EC18" s="160">
        <v>1</v>
      </c>
      <c r="ED18" s="160">
        <v>1</v>
      </c>
      <c r="EE18" s="160">
        <v>1</v>
      </c>
      <c r="EF18" s="160">
        <v>1</v>
      </c>
      <c r="EG18" s="160">
        <v>1</v>
      </c>
      <c r="EH18" s="160">
        <v>1</v>
      </c>
      <c r="EI18" s="4">
        <f>AVERAGE(DE18:EH18)</f>
        <v>0.9988839285714286</v>
      </c>
      <c r="EJ18" s="24">
        <v>0.85</v>
      </c>
    </row>
    <row r="19" spans="1:140" ht="15.75" customHeight="1">
      <c r="A19" s="503"/>
      <c r="B19" s="51" t="s">
        <v>141</v>
      </c>
      <c r="C19" s="3">
        <v>2.3132596739777491E-2</v>
      </c>
      <c r="D19" s="161">
        <v>0.123780068728522</v>
      </c>
      <c r="E19" s="161">
        <v>0</v>
      </c>
      <c r="F19" s="161">
        <v>5.3571428571428568E-2</v>
      </c>
      <c r="G19" s="161">
        <v>3.59281437125748E-2</v>
      </c>
      <c r="H19" s="161">
        <v>0</v>
      </c>
      <c r="I19" s="161">
        <v>0.10714285714285714</v>
      </c>
      <c r="J19" s="161">
        <v>0</v>
      </c>
      <c r="K19" s="161">
        <v>0</v>
      </c>
      <c r="L19" s="161">
        <v>0</v>
      </c>
      <c r="M19" s="161">
        <v>0</v>
      </c>
      <c r="N19" s="161">
        <v>4.4565217385714291E-2</v>
      </c>
      <c r="O19" s="161">
        <v>0</v>
      </c>
      <c r="P19" s="161">
        <v>0</v>
      </c>
      <c r="Q19" s="161">
        <v>0</v>
      </c>
      <c r="R19" s="161">
        <v>0</v>
      </c>
      <c r="S19" s="161">
        <v>0</v>
      </c>
      <c r="T19" s="161">
        <v>1.3988095238095201E-2</v>
      </c>
      <c r="U19" s="161">
        <v>0</v>
      </c>
      <c r="V19" s="161">
        <v>0</v>
      </c>
      <c r="W19" s="161">
        <v>0</v>
      </c>
      <c r="X19" s="161">
        <v>0</v>
      </c>
      <c r="Y19" s="161">
        <v>0</v>
      </c>
      <c r="Z19" s="161">
        <v>0</v>
      </c>
      <c r="AA19" s="161">
        <v>3.57142857142857E-3</v>
      </c>
      <c r="AB19" s="160">
        <v>0</v>
      </c>
      <c r="AC19" s="160">
        <v>0</v>
      </c>
      <c r="AD19" s="160">
        <v>0</v>
      </c>
      <c r="AE19" s="160">
        <v>3.1547619047619047E-2</v>
      </c>
      <c r="AF19" s="160">
        <v>0.17629179331306999</v>
      </c>
      <c r="AG19" s="160">
        <v>0</v>
      </c>
      <c r="AH19" s="160">
        <v>5.8333333333333341E-2</v>
      </c>
      <c r="AI19" s="160">
        <v>5.3571428571428603E-2</v>
      </c>
      <c r="AJ19" s="160">
        <v>0</v>
      </c>
      <c r="AK19" s="160">
        <v>6.0714285714285714E-2</v>
      </c>
      <c r="AL19" s="160">
        <v>6.0714285714285714E-2</v>
      </c>
      <c r="AM19" s="160">
        <v>0</v>
      </c>
      <c r="AN19" s="160">
        <v>0</v>
      </c>
      <c r="AO19" s="160">
        <v>0</v>
      </c>
      <c r="AP19" s="160">
        <v>0</v>
      </c>
      <c r="AQ19" s="160">
        <v>0</v>
      </c>
      <c r="AR19" s="160">
        <v>0</v>
      </c>
      <c r="AS19" s="160">
        <v>0</v>
      </c>
      <c r="AT19" s="160">
        <v>0</v>
      </c>
      <c r="AU19" s="160">
        <v>0</v>
      </c>
      <c r="AV19" s="160">
        <v>0.16308157099697901</v>
      </c>
      <c r="AW19" s="160">
        <v>6.5476190476190479E-2</v>
      </c>
      <c r="AX19" s="160">
        <v>0</v>
      </c>
      <c r="AY19" s="160">
        <v>0</v>
      </c>
      <c r="AZ19" s="160">
        <v>0</v>
      </c>
      <c r="BA19" s="160">
        <v>0</v>
      </c>
      <c r="BB19" s="160">
        <v>0</v>
      </c>
      <c r="BC19" s="160">
        <v>0.15061728395061727</v>
      </c>
      <c r="BD19" s="160">
        <v>0.10606060606060599</v>
      </c>
      <c r="BE19" s="160">
        <v>6.4024390243902399E-2</v>
      </c>
      <c r="BF19" s="160">
        <v>0</v>
      </c>
      <c r="BG19" s="160">
        <v>0</v>
      </c>
      <c r="BH19" s="160">
        <v>0</v>
      </c>
      <c r="BI19" s="160">
        <v>0.173913043478261</v>
      </c>
      <c r="BJ19" s="160">
        <v>9.2261904761904767E-2</v>
      </c>
      <c r="BK19" s="160">
        <v>0</v>
      </c>
      <c r="BL19" s="160">
        <v>0</v>
      </c>
      <c r="BM19" s="160">
        <v>0</v>
      </c>
      <c r="BN19" s="160">
        <v>0</v>
      </c>
      <c r="BO19" s="160">
        <v>0</v>
      </c>
      <c r="BP19" s="160">
        <v>0</v>
      </c>
      <c r="BQ19" s="160">
        <v>0</v>
      </c>
      <c r="BR19" s="160">
        <v>0</v>
      </c>
      <c r="BS19" s="160">
        <v>0</v>
      </c>
      <c r="BT19" s="160">
        <v>0</v>
      </c>
      <c r="BU19" s="160">
        <v>0</v>
      </c>
      <c r="BV19" s="160">
        <v>0</v>
      </c>
      <c r="BW19" s="160">
        <v>2.6605504587155999E-2</v>
      </c>
      <c r="BX19" s="160">
        <v>1.4047619047619E-2</v>
      </c>
      <c r="BY19" s="160">
        <v>0</v>
      </c>
      <c r="BZ19" s="160">
        <v>2.4403669724770601E-2</v>
      </c>
      <c r="CA19" s="160">
        <v>0</v>
      </c>
      <c r="CB19" s="160">
        <v>0</v>
      </c>
      <c r="CC19" s="160">
        <v>0</v>
      </c>
      <c r="CD19" s="160">
        <v>0</v>
      </c>
      <c r="CE19" s="160">
        <v>0</v>
      </c>
      <c r="CF19" s="160">
        <v>4.8484848484848485E-2</v>
      </c>
      <c r="CG19" s="160">
        <v>0</v>
      </c>
      <c r="CH19" s="160">
        <v>0</v>
      </c>
      <c r="CI19" s="160">
        <v>0</v>
      </c>
      <c r="CJ19" s="160">
        <v>0</v>
      </c>
      <c r="CK19" s="160">
        <v>0</v>
      </c>
      <c r="CL19" s="160">
        <v>0</v>
      </c>
      <c r="CM19" s="160">
        <v>0</v>
      </c>
      <c r="CN19" s="160">
        <v>0</v>
      </c>
      <c r="CO19" s="160">
        <v>0</v>
      </c>
      <c r="CP19" s="160">
        <v>0</v>
      </c>
      <c r="CQ19" s="160">
        <v>0</v>
      </c>
      <c r="CR19" s="160">
        <v>7.5235109717868301E-2</v>
      </c>
      <c r="CS19" s="160">
        <v>0</v>
      </c>
      <c r="CT19" s="160">
        <v>0</v>
      </c>
      <c r="CU19" s="160">
        <v>0</v>
      </c>
      <c r="CV19" s="160">
        <v>0</v>
      </c>
      <c r="CW19" s="160">
        <v>0</v>
      </c>
      <c r="CX19" s="160">
        <v>0</v>
      </c>
      <c r="CY19" s="160">
        <v>0</v>
      </c>
      <c r="CZ19" s="160">
        <v>0</v>
      </c>
      <c r="DA19" s="160">
        <v>0</v>
      </c>
      <c r="DB19" s="160">
        <v>0</v>
      </c>
      <c r="DC19" s="160">
        <v>0</v>
      </c>
      <c r="DD19" s="4">
        <f>AVERAGE(BD19:DC19)</f>
        <v>1.2019936463594933E-2</v>
      </c>
      <c r="DE19" s="4">
        <v>0</v>
      </c>
      <c r="DF19" s="160">
        <v>0</v>
      </c>
      <c r="DG19" s="160">
        <v>0</v>
      </c>
      <c r="DH19" s="160">
        <v>0</v>
      </c>
      <c r="DI19" s="160">
        <v>0</v>
      </c>
      <c r="DJ19" s="160">
        <v>0</v>
      </c>
      <c r="DK19" s="160">
        <v>0</v>
      </c>
      <c r="DL19" s="160">
        <v>0</v>
      </c>
      <c r="DM19" s="160">
        <v>0</v>
      </c>
      <c r="DN19" s="160">
        <v>0</v>
      </c>
      <c r="DO19" s="160">
        <v>0</v>
      </c>
      <c r="DP19" s="160"/>
      <c r="DQ19" s="160"/>
      <c r="DR19" s="160">
        <v>0</v>
      </c>
      <c r="DS19" s="160">
        <v>0</v>
      </c>
      <c r="DT19" s="160">
        <v>0</v>
      </c>
      <c r="DU19" s="160">
        <v>0</v>
      </c>
      <c r="DV19" s="160">
        <v>0</v>
      </c>
      <c r="DW19" s="160">
        <v>0</v>
      </c>
      <c r="DX19" s="160">
        <v>0</v>
      </c>
      <c r="DY19" s="160">
        <v>0</v>
      </c>
      <c r="DZ19" s="160">
        <v>0</v>
      </c>
      <c r="EA19" s="160">
        <v>0</v>
      </c>
      <c r="EB19" s="160">
        <v>0</v>
      </c>
      <c r="EC19" s="160">
        <v>0</v>
      </c>
      <c r="ED19" s="160">
        <v>0</v>
      </c>
      <c r="EE19" s="160">
        <v>0</v>
      </c>
      <c r="EF19" s="160">
        <v>0</v>
      </c>
      <c r="EG19" s="160">
        <v>0</v>
      </c>
      <c r="EH19" s="160">
        <v>0</v>
      </c>
      <c r="EI19" s="4">
        <f>AVERAGE(DE19:EH19)</f>
        <v>0</v>
      </c>
      <c r="EJ19" s="24">
        <v>0.5</v>
      </c>
    </row>
    <row r="20" spans="1:140" ht="15.75" customHeight="1">
      <c r="A20" s="503"/>
      <c r="B20" s="51" t="s">
        <v>18</v>
      </c>
      <c r="C20" s="5">
        <v>3.3881730769230769</v>
      </c>
      <c r="D20" s="168">
        <v>9.0050000000000008</v>
      </c>
      <c r="E20" s="168">
        <v>0</v>
      </c>
      <c r="F20" s="168">
        <v>9</v>
      </c>
      <c r="G20" s="168">
        <v>6</v>
      </c>
      <c r="H20" s="168">
        <v>0</v>
      </c>
      <c r="I20" s="168">
        <v>18</v>
      </c>
      <c r="J20" s="168">
        <v>0</v>
      </c>
      <c r="K20" s="168">
        <v>0</v>
      </c>
      <c r="L20" s="168">
        <v>0</v>
      </c>
      <c r="M20" s="168">
        <v>0</v>
      </c>
      <c r="N20" s="168">
        <v>9.84</v>
      </c>
      <c r="O20" s="150">
        <v>0</v>
      </c>
      <c r="P20" s="150">
        <v>0</v>
      </c>
      <c r="Q20" s="150">
        <v>0</v>
      </c>
      <c r="R20" s="150">
        <v>0</v>
      </c>
      <c r="S20" s="150">
        <v>0</v>
      </c>
      <c r="T20" s="150">
        <v>2.35</v>
      </c>
      <c r="U20" s="150">
        <v>0</v>
      </c>
      <c r="V20" s="150">
        <v>0</v>
      </c>
      <c r="W20" s="150">
        <v>0</v>
      </c>
      <c r="X20" s="150">
        <v>0</v>
      </c>
      <c r="Y20" s="150">
        <v>0</v>
      </c>
      <c r="Z20" s="150">
        <v>0</v>
      </c>
      <c r="AA20" s="150">
        <v>0.6</v>
      </c>
      <c r="AB20" s="150">
        <v>0</v>
      </c>
      <c r="AC20" s="150">
        <v>0</v>
      </c>
      <c r="AD20" s="150">
        <v>0</v>
      </c>
      <c r="AE20" s="150">
        <v>5.3</v>
      </c>
      <c r="AF20" s="150">
        <v>14.5</v>
      </c>
      <c r="AG20" s="150">
        <v>0</v>
      </c>
      <c r="AH20" s="150">
        <v>9.8000000000000007</v>
      </c>
      <c r="AI20" s="150">
        <v>9</v>
      </c>
      <c r="AJ20" s="150">
        <v>0</v>
      </c>
      <c r="AK20" s="150">
        <v>10.199999999999999</v>
      </c>
      <c r="AL20" s="150">
        <v>10.199999999999999</v>
      </c>
      <c r="AM20" s="150">
        <v>0</v>
      </c>
      <c r="AN20" s="150">
        <v>0</v>
      </c>
      <c r="AO20" s="150">
        <v>0</v>
      </c>
      <c r="AP20" s="150">
        <v>0</v>
      </c>
      <c r="AQ20" s="150">
        <v>0</v>
      </c>
      <c r="AR20" s="150">
        <v>0</v>
      </c>
      <c r="AS20" s="150">
        <v>0</v>
      </c>
      <c r="AT20" s="150">
        <v>0</v>
      </c>
      <c r="AU20" s="150">
        <v>0</v>
      </c>
      <c r="AV20" s="150">
        <v>26.990000000000002</v>
      </c>
      <c r="AW20" s="150">
        <v>11</v>
      </c>
      <c r="AX20" s="150">
        <v>0</v>
      </c>
      <c r="AY20" s="150">
        <v>0</v>
      </c>
      <c r="AZ20" s="150">
        <v>0</v>
      </c>
      <c r="BA20" s="150">
        <v>0</v>
      </c>
      <c r="BB20" s="150">
        <v>0</v>
      </c>
      <c r="BC20" s="150">
        <v>24.4</v>
      </c>
      <c r="BD20" s="150">
        <v>17.5</v>
      </c>
      <c r="BE20" s="150">
        <v>10.5</v>
      </c>
      <c r="BF20" s="150">
        <v>0</v>
      </c>
      <c r="BG20" s="150">
        <v>0</v>
      </c>
      <c r="BH20" s="150">
        <v>0</v>
      </c>
      <c r="BI20" s="150">
        <v>28</v>
      </c>
      <c r="BJ20" s="150">
        <v>15.5</v>
      </c>
      <c r="BK20" s="150">
        <v>0</v>
      </c>
      <c r="BL20" s="150">
        <v>0</v>
      </c>
      <c r="BM20" s="150">
        <v>0</v>
      </c>
      <c r="BN20" s="150">
        <v>0</v>
      </c>
      <c r="BO20" s="150">
        <v>0</v>
      </c>
      <c r="BP20" s="150">
        <v>0</v>
      </c>
      <c r="BQ20" s="150">
        <v>0</v>
      </c>
      <c r="BR20" s="150">
        <v>0</v>
      </c>
      <c r="BS20" s="150">
        <v>0</v>
      </c>
      <c r="BT20" s="150">
        <v>0</v>
      </c>
      <c r="BU20" s="150">
        <v>0</v>
      </c>
      <c r="BV20" s="150">
        <v>0</v>
      </c>
      <c r="BW20" s="150">
        <v>4.3499999999999996</v>
      </c>
      <c r="BX20" s="150">
        <v>2.36</v>
      </c>
      <c r="BY20" s="150">
        <v>0</v>
      </c>
      <c r="BZ20" s="150">
        <v>1.9950000000000001</v>
      </c>
      <c r="CA20" s="150">
        <v>0</v>
      </c>
      <c r="CB20" s="150">
        <v>0</v>
      </c>
      <c r="CC20" s="150">
        <v>0</v>
      </c>
      <c r="CD20" s="150">
        <v>0</v>
      </c>
      <c r="CE20" s="150">
        <v>0</v>
      </c>
      <c r="CF20" s="150">
        <v>8</v>
      </c>
      <c r="CG20" s="150">
        <v>0</v>
      </c>
      <c r="CH20" s="150">
        <v>0</v>
      </c>
      <c r="CI20" s="150">
        <v>0</v>
      </c>
      <c r="CJ20" s="150">
        <v>0</v>
      </c>
      <c r="CK20" s="150">
        <v>0</v>
      </c>
      <c r="CL20" s="150">
        <v>0</v>
      </c>
      <c r="CM20" s="150">
        <v>0</v>
      </c>
      <c r="CN20" s="150">
        <v>0</v>
      </c>
      <c r="CO20" s="150">
        <v>0</v>
      </c>
      <c r="CP20" s="150">
        <v>0</v>
      </c>
      <c r="CQ20" s="150">
        <v>0</v>
      </c>
      <c r="CR20" s="150">
        <v>12</v>
      </c>
      <c r="CS20" s="150">
        <v>0</v>
      </c>
      <c r="CT20" s="150">
        <v>0</v>
      </c>
      <c r="CU20" s="150">
        <v>0</v>
      </c>
      <c r="CV20" s="150">
        <v>0</v>
      </c>
      <c r="CW20" s="150">
        <v>0</v>
      </c>
      <c r="CX20" s="150">
        <v>0</v>
      </c>
      <c r="CY20" s="165">
        <v>0</v>
      </c>
      <c r="CZ20" s="165">
        <v>0</v>
      </c>
      <c r="DA20" s="165">
        <v>0</v>
      </c>
      <c r="DB20" s="150">
        <v>0</v>
      </c>
      <c r="DC20" s="150">
        <v>0</v>
      </c>
      <c r="DD20" s="5">
        <f>AVERAGE(BD20:DC20)</f>
        <v>1.9270192307692307</v>
      </c>
      <c r="DE20" s="5">
        <v>0</v>
      </c>
      <c r="DF20" s="150">
        <v>0</v>
      </c>
      <c r="DG20" s="150">
        <v>0</v>
      </c>
      <c r="DH20" s="150">
        <v>0</v>
      </c>
      <c r="DI20" s="150">
        <v>0</v>
      </c>
      <c r="DJ20" s="150">
        <v>0</v>
      </c>
      <c r="DK20" s="150">
        <v>0</v>
      </c>
      <c r="DL20" s="150">
        <v>0</v>
      </c>
      <c r="DM20" s="150">
        <v>0</v>
      </c>
      <c r="DN20" s="150">
        <v>0</v>
      </c>
      <c r="DO20" s="150">
        <v>0</v>
      </c>
      <c r="DP20" s="150"/>
      <c r="DQ20" s="150"/>
      <c r="DR20" s="150">
        <v>0</v>
      </c>
      <c r="DS20" s="150">
        <v>0</v>
      </c>
      <c r="DT20" s="150">
        <v>0</v>
      </c>
      <c r="DU20" s="150">
        <v>0</v>
      </c>
      <c r="DV20" s="150">
        <v>0</v>
      </c>
      <c r="DW20" s="150">
        <v>0</v>
      </c>
      <c r="DX20" s="150">
        <v>0</v>
      </c>
      <c r="DY20" s="150">
        <v>0</v>
      </c>
      <c r="DZ20" s="150">
        <v>0</v>
      </c>
      <c r="EA20" s="150">
        <v>0</v>
      </c>
      <c r="EB20" s="150">
        <v>0</v>
      </c>
      <c r="EC20" s="150">
        <v>0</v>
      </c>
      <c r="ED20" s="150">
        <v>0</v>
      </c>
      <c r="EE20" s="150">
        <v>0</v>
      </c>
      <c r="EF20" s="150">
        <v>0</v>
      </c>
      <c r="EG20" s="150">
        <v>0</v>
      </c>
      <c r="EH20" s="150">
        <v>0</v>
      </c>
      <c r="EI20" s="5">
        <f>AVERAGE(DE20:EH20)</f>
        <v>0</v>
      </c>
      <c r="EJ20" s="25">
        <v>50</v>
      </c>
    </row>
    <row r="21" spans="1:140" ht="15.75" customHeight="1">
      <c r="A21" s="504"/>
      <c r="B21" s="51" t="s">
        <v>19</v>
      </c>
      <c r="C21" s="5">
        <v>2.6346153846153846</v>
      </c>
      <c r="D21" s="168">
        <v>11.25</v>
      </c>
      <c r="E21" s="168">
        <v>0</v>
      </c>
      <c r="F21" s="168">
        <v>0</v>
      </c>
      <c r="G21" s="168">
        <v>1</v>
      </c>
      <c r="H21" s="168">
        <v>0</v>
      </c>
      <c r="I21" s="168">
        <v>0</v>
      </c>
      <c r="J21" s="168">
        <v>0</v>
      </c>
      <c r="K21" s="168">
        <v>0</v>
      </c>
      <c r="L21" s="168">
        <v>1.5</v>
      </c>
      <c r="M21" s="168">
        <v>0</v>
      </c>
      <c r="N21" s="168">
        <v>1</v>
      </c>
      <c r="O21" s="150">
        <v>2.5</v>
      </c>
      <c r="P21" s="150">
        <v>0</v>
      </c>
      <c r="Q21" s="150">
        <v>0</v>
      </c>
      <c r="R21" s="150">
        <v>0</v>
      </c>
      <c r="S21" s="150">
        <v>0</v>
      </c>
      <c r="T21" s="150">
        <v>0</v>
      </c>
      <c r="U21" s="150">
        <v>1</v>
      </c>
      <c r="V21" s="150">
        <v>0</v>
      </c>
      <c r="W21" s="150">
        <v>0</v>
      </c>
      <c r="X21" s="150">
        <v>0</v>
      </c>
      <c r="Y21" s="150">
        <v>0</v>
      </c>
      <c r="Z21" s="150">
        <v>0</v>
      </c>
      <c r="AA21" s="150">
        <v>0</v>
      </c>
      <c r="AB21" s="150">
        <v>0</v>
      </c>
      <c r="AC21" s="150">
        <v>0</v>
      </c>
      <c r="AD21" s="150">
        <v>0</v>
      </c>
      <c r="AE21" s="150">
        <v>0</v>
      </c>
      <c r="AF21" s="150">
        <v>1.75</v>
      </c>
      <c r="AG21" s="150">
        <v>0</v>
      </c>
      <c r="AH21" s="150">
        <v>0</v>
      </c>
      <c r="AI21" s="150">
        <v>0</v>
      </c>
      <c r="AJ21" s="150">
        <v>0</v>
      </c>
      <c r="AK21" s="150">
        <v>0</v>
      </c>
      <c r="AL21" s="150">
        <v>0</v>
      </c>
      <c r="AM21" s="150">
        <v>0</v>
      </c>
      <c r="AN21" s="150">
        <v>0</v>
      </c>
      <c r="AO21" s="150">
        <v>0</v>
      </c>
      <c r="AP21" s="150">
        <v>0</v>
      </c>
      <c r="AQ21" s="150">
        <v>80</v>
      </c>
      <c r="AR21" s="150">
        <v>0</v>
      </c>
      <c r="AS21" s="150">
        <v>0</v>
      </c>
      <c r="AT21" s="150">
        <v>0</v>
      </c>
      <c r="AU21" s="150">
        <v>0</v>
      </c>
      <c r="AV21" s="150">
        <v>2.5</v>
      </c>
      <c r="AW21" s="150">
        <v>0</v>
      </c>
      <c r="AX21" s="150">
        <v>1</v>
      </c>
      <c r="AY21" s="150">
        <v>0</v>
      </c>
      <c r="AZ21" s="150">
        <v>17</v>
      </c>
      <c r="BA21" s="150">
        <v>10.5</v>
      </c>
      <c r="BB21" s="150">
        <v>0</v>
      </c>
      <c r="BC21" s="150">
        <v>6</v>
      </c>
      <c r="BD21" s="150">
        <v>3</v>
      </c>
      <c r="BE21" s="150">
        <v>4</v>
      </c>
      <c r="BF21" s="150">
        <v>0</v>
      </c>
      <c r="BG21" s="150">
        <v>0</v>
      </c>
      <c r="BH21" s="150">
        <v>0</v>
      </c>
      <c r="BI21" s="150">
        <v>7</v>
      </c>
      <c r="BJ21" s="150">
        <v>0</v>
      </c>
      <c r="BK21" s="150">
        <v>21.5</v>
      </c>
      <c r="BL21" s="150">
        <v>0</v>
      </c>
      <c r="BM21" s="150">
        <v>0</v>
      </c>
      <c r="BN21" s="150">
        <v>0</v>
      </c>
      <c r="BO21" s="150">
        <v>0</v>
      </c>
      <c r="BP21" s="150">
        <v>0</v>
      </c>
      <c r="BQ21" s="150">
        <v>0</v>
      </c>
      <c r="BR21" s="150">
        <v>0</v>
      </c>
      <c r="BS21" s="150">
        <v>0</v>
      </c>
      <c r="BT21" s="150">
        <v>0</v>
      </c>
      <c r="BU21" s="150">
        <v>0</v>
      </c>
      <c r="BV21" s="150">
        <v>0</v>
      </c>
      <c r="BW21" s="150">
        <v>0</v>
      </c>
      <c r="BX21" s="150">
        <v>0</v>
      </c>
      <c r="BY21" s="150">
        <v>3</v>
      </c>
      <c r="BZ21" s="150">
        <v>2.25</v>
      </c>
      <c r="CA21" s="150">
        <v>0</v>
      </c>
      <c r="CB21" s="150">
        <v>1</v>
      </c>
      <c r="CC21" s="150">
        <v>0</v>
      </c>
      <c r="CD21" s="150">
        <v>0</v>
      </c>
      <c r="CE21" s="150">
        <v>0</v>
      </c>
      <c r="CF21" s="150">
        <v>3</v>
      </c>
      <c r="CG21" s="150">
        <v>0</v>
      </c>
      <c r="CH21" s="150">
        <v>12</v>
      </c>
      <c r="CI21" s="150">
        <v>0</v>
      </c>
      <c r="CJ21" s="150">
        <v>0</v>
      </c>
      <c r="CK21" s="150">
        <v>0</v>
      </c>
      <c r="CL21" s="150">
        <v>0</v>
      </c>
      <c r="CM21" s="150">
        <v>0</v>
      </c>
      <c r="CN21" s="150">
        <v>0</v>
      </c>
      <c r="CO21" s="150">
        <v>0</v>
      </c>
      <c r="CP21" s="150">
        <v>0</v>
      </c>
      <c r="CQ21" s="150">
        <v>4</v>
      </c>
      <c r="CR21" s="150">
        <v>8.5</v>
      </c>
      <c r="CS21" s="150">
        <v>0</v>
      </c>
      <c r="CT21" s="150">
        <v>0</v>
      </c>
      <c r="CU21" s="150">
        <v>0</v>
      </c>
      <c r="CV21" s="150">
        <v>5</v>
      </c>
      <c r="CW21" s="150">
        <v>0</v>
      </c>
      <c r="CX21" s="150">
        <v>0</v>
      </c>
      <c r="CY21" s="165">
        <v>0</v>
      </c>
      <c r="CZ21" s="165">
        <v>0</v>
      </c>
      <c r="DA21" s="165">
        <v>0</v>
      </c>
      <c r="DB21" s="150">
        <v>0</v>
      </c>
      <c r="DC21" s="150">
        <v>0</v>
      </c>
      <c r="DD21" s="5">
        <f>AVERAGE(BD21:DC21)</f>
        <v>1.4278846153846154</v>
      </c>
      <c r="DE21" s="5">
        <v>0</v>
      </c>
      <c r="DF21" s="150">
        <v>0</v>
      </c>
      <c r="DG21" s="150">
        <v>0</v>
      </c>
      <c r="DH21" s="150">
        <v>0</v>
      </c>
      <c r="DI21" s="150">
        <v>0</v>
      </c>
      <c r="DJ21" s="150">
        <v>0</v>
      </c>
      <c r="DK21" s="150">
        <v>0</v>
      </c>
      <c r="DL21" s="150">
        <v>0</v>
      </c>
      <c r="DM21" s="150">
        <v>0</v>
      </c>
      <c r="DN21" s="150">
        <v>0</v>
      </c>
      <c r="DO21" s="150">
        <v>0</v>
      </c>
      <c r="DP21" s="150"/>
      <c r="DQ21" s="150"/>
      <c r="DR21" s="150">
        <v>0</v>
      </c>
      <c r="DS21" s="150">
        <v>0</v>
      </c>
      <c r="DT21" s="150">
        <v>0</v>
      </c>
      <c r="DU21" s="150">
        <v>0</v>
      </c>
      <c r="DV21" s="150">
        <v>0</v>
      </c>
      <c r="DW21" s="150">
        <v>0</v>
      </c>
      <c r="DX21" s="150">
        <v>0</v>
      </c>
      <c r="DY21" s="150">
        <v>0</v>
      </c>
      <c r="DZ21" s="150">
        <v>0</v>
      </c>
      <c r="EA21" s="150">
        <v>0</v>
      </c>
      <c r="EB21" s="150">
        <v>0</v>
      </c>
      <c r="EC21" s="150">
        <v>0</v>
      </c>
      <c r="ED21" s="150">
        <v>0</v>
      </c>
      <c r="EE21" s="150">
        <v>0</v>
      </c>
      <c r="EF21" s="150">
        <v>0</v>
      </c>
      <c r="EG21" s="150">
        <v>0</v>
      </c>
      <c r="EH21" s="150">
        <v>0</v>
      </c>
      <c r="EI21" s="5">
        <f>AVERAGE(DE21:EH21)</f>
        <v>0</v>
      </c>
      <c r="EJ21" s="25">
        <v>5</v>
      </c>
    </row>
    <row r="22" spans="1:140" ht="15.75" customHeight="1">
      <c r="A22" s="14"/>
      <c r="B22" s="13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 s="13"/>
    </row>
    <row r="23" spans="1:140" ht="15.75" customHeight="1">
      <c r="A23" s="505" t="s">
        <v>52</v>
      </c>
      <c r="B23" s="53" t="s">
        <v>250</v>
      </c>
      <c r="C23" s="12"/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2">
        <v>0</v>
      </c>
      <c r="O23" s="12">
        <v>0</v>
      </c>
      <c r="P23" s="12">
        <v>0</v>
      </c>
      <c r="Q23" s="12">
        <v>0</v>
      </c>
      <c r="R23" s="12">
        <v>0</v>
      </c>
      <c r="S23" s="12">
        <v>0</v>
      </c>
      <c r="T23" s="12">
        <v>0</v>
      </c>
      <c r="U23" s="12">
        <v>0</v>
      </c>
      <c r="V23" s="94">
        <v>0</v>
      </c>
      <c r="W23" s="94">
        <v>0</v>
      </c>
      <c r="X23" s="94">
        <v>0</v>
      </c>
      <c r="Y23" s="94">
        <v>0</v>
      </c>
      <c r="Z23" s="94">
        <v>0</v>
      </c>
      <c r="AA23" s="94">
        <v>0</v>
      </c>
      <c r="AB23" s="94">
        <v>0</v>
      </c>
      <c r="AC23" s="94">
        <v>0</v>
      </c>
      <c r="AD23" s="94">
        <v>0</v>
      </c>
      <c r="AE23" s="94">
        <v>0</v>
      </c>
      <c r="AF23" s="94">
        <v>0</v>
      </c>
      <c r="AG23" s="94">
        <v>0</v>
      </c>
      <c r="AH23" s="94">
        <v>0</v>
      </c>
      <c r="AI23" s="94">
        <v>0</v>
      </c>
      <c r="AJ23" s="94">
        <v>0</v>
      </c>
      <c r="AK23" s="94">
        <v>0</v>
      </c>
      <c r="AL23" s="94">
        <v>0</v>
      </c>
      <c r="AM23" s="94">
        <v>0</v>
      </c>
      <c r="AN23" s="94">
        <v>0</v>
      </c>
      <c r="AO23" s="94">
        <v>0</v>
      </c>
      <c r="AP23" s="94">
        <v>0</v>
      </c>
      <c r="AQ23" s="94">
        <v>0</v>
      </c>
      <c r="AR23" s="94">
        <v>0</v>
      </c>
      <c r="AS23" s="94">
        <v>0</v>
      </c>
      <c r="AT23" s="94">
        <v>0</v>
      </c>
      <c r="AU23" s="94">
        <v>0</v>
      </c>
      <c r="AV23" s="94">
        <v>0</v>
      </c>
      <c r="AW23" s="94">
        <v>0</v>
      </c>
      <c r="AX23" s="94">
        <v>0</v>
      </c>
      <c r="AY23" s="94">
        <v>0</v>
      </c>
      <c r="AZ23" s="94">
        <v>0</v>
      </c>
      <c r="BA23" s="94">
        <v>0</v>
      </c>
      <c r="BB23" s="94">
        <v>0</v>
      </c>
      <c r="BC23" s="94">
        <v>0</v>
      </c>
      <c r="BD23" s="94">
        <v>0</v>
      </c>
      <c r="BE23" s="94">
        <v>0</v>
      </c>
      <c r="BF23" s="94">
        <v>0</v>
      </c>
      <c r="BG23" s="94">
        <v>0</v>
      </c>
      <c r="BH23" s="94">
        <v>0</v>
      </c>
      <c r="BI23" s="94">
        <v>0</v>
      </c>
      <c r="BJ23" s="94">
        <v>0</v>
      </c>
      <c r="BK23" s="94">
        <v>0</v>
      </c>
      <c r="BL23" s="94">
        <v>0</v>
      </c>
      <c r="BM23" s="94">
        <v>0</v>
      </c>
      <c r="BN23" s="94">
        <v>0</v>
      </c>
      <c r="BO23" s="94">
        <v>0</v>
      </c>
      <c r="BP23" s="94">
        <v>0</v>
      </c>
      <c r="BQ23" s="94">
        <v>0</v>
      </c>
      <c r="BR23" s="94">
        <v>0</v>
      </c>
      <c r="BS23" s="94">
        <v>12</v>
      </c>
      <c r="BT23" s="94">
        <v>0</v>
      </c>
      <c r="BU23" s="94">
        <v>0</v>
      </c>
      <c r="BV23" s="94">
        <v>0</v>
      </c>
      <c r="BW23" s="94">
        <v>0</v>
      </c>
      <c r="BX23" s="94">
        <v>0</v>
      </c>
      <c r="BY23" s="94">
        <v>0</v>
      </c>
      <c r="BZ23" s="94">
        <v>0</v>
      </c>
      <c r="CA23" s="94">
        <v>0</v>
      </c>
      <c r="CB23" s="94">
        <v>0</v>
      </c>
      <c r="CC23" s="94">
        <v>0</v>
      </c>
      <c r="CD23" s="94">
        <v>0</v>
      </c>
      <c r="CE23" s="94">
        <v>0</v>
      </c>
      <c r="CF23" s="94">
        <v>0</v>
      </c>
      <c r="CG23" s="94">
        <v>0</v>
      </c>
      <c r="CH23" s="94">
        <v>0</v>
      </c>
      <c r="CI23" s="94">
        <v>0</v>
      </c>
      <c r="CJ23" s="94">
        <v>0</v>
      </c>
      <c r="CK23" s="94">
        <v>0</v>
      </c>
      <c r="CL23" s="94">
        <v>0</v>
      </c>
      <c r="CM23" s="94">
        <v>0</v>
      </c>
      <c r="CN23" s="94">
        <v>0</v>
      </c>
      <c r="CO23" s="94">
        <v>0</v>
      </c>
      <c r="CP23" s="94">
        <v>0</v>
      </c>
      <c r="CQ23" s="94">
        <v>0</v>
      </c>
      <c r="CR23" s="94">
        <v>0</v>
      </c>
      <c r="CS23" s="94">
        <v>0</v>
      </c>
      <c r="CT23" s="94">
        <v>0</v>
      </c>
      <c r="CU23" s="94">
        <v>0</v>
      </c>
      <c r="CV23" s="94">
        <v>0</v>
      </c>
      <c r="CW23" s="94">
        <v>0</v>
      </c>
      <c r="CX23" s="94">
        <v>0</v>
      </c>
      <c r="CY23" s="94">
        <v>0</v>
      </c>
      <c r="CZ23" s="94">
        <v>0</v>
      </c>
      <c r="DA23" s="94">
        <v>0</v>
      </c>
      <c r="DB23" s="94">
        <v>0</v>
      </c>
      <c r="DC23" s="94">
        <v>0</v>
      </c>
      <c r="DD23" s="12"/>
      <c r="DE23" s="12">
        <v>0</v>
      </c>
      <c r="DF23" s="94">
        <v>0</v>
      </c>
      <c r="DG23" s="94">
        <v>0</v>
      </c>
      <c r="DH23" s="94">
        <v>0</v>
      </c>
      <c r="DI23" s="94">
        <v>0</v>
      </c>
      <c r="DJ23" s="94">
        <v>0</v>
      </c>
      <c r="DK23" s="94">
        <v>0</v>
      </c>
      <c r="DL23" s="94">
        <v>0</v>
      </c>
      <c r="DM23" s="94">
        <v>0</v>
      </c>
      <c r="DN23" s="94">
        <v>0</v>
      </c>
      <c r="DO23" s="94">
        <v>0</v>
      </c>
      <c r="DP23" s="94"/>
      <c r="DQ23" s="94"/>
      <c r="DR23" s="94">
        <v>0</v>
      </c>
      <c r="DS23" s="94">
        <v>0</v>
      </c>
      <c r="DT23" s="94">
        <v>0</v>
      </c>
      <c r="DU23" s="94">
        <v>0</v>
      </c>
      <c r="DV23" s="94">
        <v>0</v>
      </c>
      <c r="DW23" s="94">
        <v>0</v>
      </c>
      <c r="DX23" s="94">
        <v>0</v>
      </c>
      <c r="DY23" s="94">
        <v>0</v>
      </c>
      <c r="DZ23" s="94">
        <v>0</v>
      </c>
      <c r="EA23" s="94">
        <v>0</v>
      </c>
      <c r="EB23" s="94">
        <v>0</v>
      </c>
      <c r="EC23" s="94">
        <v>0</v>
      </c>
      <c r="ED23" s="94">
        <v>0</v>
      </c>
      <c r="EE23" s="94">
        <v>0</v>
      </c>
      <c r="EF23" s="94">
        <v>0</v>
      </c>
      <c r="EG23" s="94">
        <v>0</v>
      </c>
      <c r="EH23" s="94">
        <v>0</v>
      </c>
      <c r="EI23" s="94"/>
      <c r="EJ23" s="7"/>
    </row>
    <row r="24" spans="1:140" ht="15.75" customHeight="1">
      <c r="A24" s="506"/>
      <c r="B24" s="53" t="s">
        <v>251</v>
      </c>
      <c r="C24" s="12"/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  <c r="P24" s="12">
        <v>0</v>
      </c>
      <c r="Q24" s="12">
        <v>0</v>
      </c>
      <c r="R24" s="12">
        <v>0</v>
      </c>
      <c r="S24" s="12">
        <v>0</v>
      </c>
      <c r="T24" s="12">
        <v>0</v>
      </c>
      <c r="U24" s="12">
        <v>0</v>
      </c>
      <c r="V24" s="94">
        <v>0</v>
      </c>
      <c r="W24" s="94">
        <v>0</v>
      </c>
      <c r="X24" s="94">
        <v>0</v>
      </c>
      <c r="Y24" s="94">
        <v>0</v>
      </c>
      <c r="Z24" s="94">
        <v>0</v>
      </c>
      <c r="AA24" s="94">
        <v>0</v>
      </c>
      <c r="AB24" s="94">
        <v>0</v>
      </c>
      <c r="AC24" s="94">
        <v>0</v>
      </c>
      <c r="AD24" s="94">
        <v>0</v>
      </c>
      <c r="AE24" s="94">
        <v>0</v>
      </c>
      <c r="AF24" s="94">
        <v>0</v>
      </c>
      <c r="AG24" s="94">
        <v>0</v>
      </c>
      <c r="AH24" s="94">
        <v>0</v>
      </c>
      <c r="AI24" s="94">
        <v>0</v>
      </c>
      <c r="AJ24" s="94">
        <v>0</v>
      </c>
      <c r="AK24" s="94">
        <v>0</v>
      </c>
      <c r="AL24" s="94">
        <v>0</v>
      </c>
      <c r="AM24" s="94">
        <v>0</v>
      </c>
      <c r="AN24" s="94">
        <v>0</v>
      </c>
      <c r="AO24" s="94">
        <v>0</v>
      </c>
      <c r="AP24" s="94">
        <v>0</v>
      </c>
      <c r="AQ24" s="94">
        <v>0</v>
      </c>
      <c r="AR24" s="94">
        <v>0</v>
      </c>
      <c r="AS24" s="94">
        <v>3</v>
      </c>
      <c r="AT24" s="94">
        <v>0</v>
      </c>
      <c r="AU24" s="94">
        <v>0</v>
      </c>
      <c r="AV24" s="94">
        <v>0</v>
      </c>
      <c r="AW24" s="94">
        <v>0</v>
      </c>
      <c r="AX24" s="94">
        <v>0</v>
      </c>
      <c r="AY24" s="94">
        <v>0</v>
      </c>
      <c r="AZ24" s="94">
        <v>0</v>
      </c>
      <c r="BA24" s="94">
        <v>0</v>
      </c>
      <c r="BB24" s="94">
        <v>0</v>
      </c>
      <c r="BC24" s="94">
        <v>0</v>
      </c>
      <c r="BD24" s="94">
        <v>0</v>
      </c>
      <c r="BE24" s="94">
        <v>0</v>
      </c>
      <c r="BF24" s="94">
        <v>0</v>
      </c>
      <c r="BG24" s="94">
        <v>0</v>
      </c>
      <c r="BH24" s="94">
        <v>0</v>
      </c>
      <c r="BI24" s="94">
        <v>0</v>
      </c>
      <c r="BJ24" s="94">
        <v>0</v>
      </c>
      <c r="BK24" s="94">
        <v>0</v>
      </c>
      <c r="BL24" s="94">
        <v>0</v>
      </c>
      <c r="BM24" s="94">
        <v>0</v>
      </c>
      <c r="BN24" s="94">
        <v>0</v>
      </c>
      <c r="BO24" s="94">
        <v>0</v>
      </c>
      <c r="BP24" s="94">
        <v>0</v>
      </c>
      <c r="BQ24" s="94">
        <v>0</v>
      </c>
      <c r="BR24" s="94">
        <v>0</v>
      </c>
      <c r="BS24" s="94">
        <v>0</v>
      </c>
      <c r="BT24" s="94">
        <v>0</v>
      </c>
      <c r="BU24" s="94">
        <v>0</v>
      </c>
      <c r="BV24" s="94">
        <v>0</v>
      </c>
      <c r="BW24" s="94">
        <v>4.5</v>
      </c>
      <c r="BX24" s="94">
        <v>0</v>
      </c>
      <c r="BY24" s="94">
        <v>0</v>
      </c>
      <c r="BZ24" s="94">
        <v>0</v>
      </c>
      <c r="CA24" s="94">
        <v>0</v>
      </c>
      <c r="CB24" s="94">
        <v>0</v>
      </c>
      <c r="CC24" s="94">
        <v>0</v>
      </c>
      <c r="CD24" s="94">
        <v>0</v>
      </c>
      <c r="CE24" s="94">
        <v>0</v>
      </c>
      <c r="CF24" s="94">
        <v>0</v>
      </c>
      <c r="CG24" s="94">
        <v>0</v>
      </c>
      <c r="CH24" s="94">
        <v>0</v>
      </c>
      <c r="CI24" s="94">
        <v>0</v>
      </c>
      <c r="CJ24" s="94">
        <v>0</v>
      </c>
      <c r="CK24" s="94">
        <v>0</v>
      </c>
      <c r="CL24" s="94">
        <v>0</v>
      </c>
      <c r="CM24" s="94">
        <v>0</v>
      </c>
      <c r="CN24" s="94">
        <v>7</v>
      </c>
      <c r="CO24" s="94">
        <v>3</v>
      </c>
      <c r="CP24" s="94">
        <v>0</v>
      </c>
      <c r="CQ24" s="94">
        <v>0</v>
      </c>
      <c r="CR24" s="94">
        <v>0</v>
      </c>
      <c r="CS24" s="94">
        <v>0</v>
      </c>
      <c r="CT24" s="94">
        <v>0</v>
      </c>
      <c r="CU24" s="94">
        <v>0</v>
      </c>
      <c r="CV24" s="94">
        <v>0</v>
      </c>
      <c r="CW24" s="94">
        <v>0</v>
      </c>
      <c r="CX24" s="94">
        <v>0</v>
      </c>
      <c r="CY24" s="94">
        <v>0</v>
      </c>
      <c r="CZ24" s="94">
        <v>0</v>
      </c>
      <c r="DA24" s="94">
        <v>0</v>
      </c>
      <c r="DB24" s="94">
        <v>0</v>
      </c>
      <c r="DC24" s="94">
        <v>0</v>
      </c>
      <c r="DD24" s="12"/>
      <c r="DE24" s="12">
        <v>4.5</v>
      </c>
      <c r="DF24" s="94">
        <v>0</v>
      </c>
      <c r="DG24" s="94">
        <v>0</v>
      </c>
      <c r="DH24" s="94">
        <v>0</v>
      </c>
      <c r="DI24" s="94">
        <v>0</v>
      </c>
      <c r="DJ24" s="94">
        <v>0</v>
      </c>
      <c r="DK24" s="94">
        <v>0</v>
      </c>
      <c r="DL24" s="94">
        <v>0</v>
      </c>
      <c r="DM24" s="94">
        <v>0</v>
      </c>
      <c r="DN24" s="94">
        <v>0</v>
      </c>
      <c r="DO24" s="94">
        <v>0</v>
      </c>
      <c r="DP24" s="94"/>
      <c r="DQ24" s="94"/>
      <c r="DR24" s="94">
        <v>0</v>
      </c>
      <c r="DS24" s="94">
        <v>0</v>
      </c>
      <c r="DT24" s="94">
        <v>0</v>
      </c>
      <c r="DU24" s="94">
        <v>0</v>
      </c>
      <c r="DV24" s="94">
        <v>0</v>
      </c>
      <c r="DW24" s="94">
        <v>0</v>
      </c>
      <c r="DX24" s="94">
        <v>0</v>
      </c>
      <c r="DY24" s="94">
        <v>0</v>
      </c>
      <c r="DZ24" s="94">
        <v>0</v>
      </c>
      <c r="EA24" s="94">
        <v>0</v>
      </c>
      <c r="EB24" s="94">
        <v>0</v>
      </c>
      <c r="EC24" s="94">
        <v>0</v>
      </c>
      <c r="ED24" s="94">
        <v>0</v>
      </c>
      <c r="EE24" s="94">
        <v>0</v>
      </c>
      <c r="EF24" s="94">
        <v>0</v>
      </c>
      <c r="EG24" s="94">
        <v>0</v>
      </c>
      <c r="EH24" s="94">
        <v>0</v>
      </c>
      <c r="EI24" s="94"/>
      <c r="EJ24" s="7"/>
    </row>
    <row r="25" spans="1:140" ht="15.75" customHeight="1">
      <c r="A25" s="506"/>
      <c r="B25" s="53" t="s">
        <v>252</v>
      </c>
      <c r="C25" s="12"/>
      <c r="D25" s="12">
        <v>22.5</v>
      </c>
      <c r="E25" s="12">
        <v>0</v>
      </c>
      <c r="F25" s="12">
        <v>0</v>
      </c>
      <c r="G25" s="12">
        <v>1</v>
      </c>
      <c r="H25" s="12">
        <v>0</v>
      </c>
      <c r="I25" s="12">
        <v>0</v>
      </c>
      <c r="J25" s="12">
        <v>0</v>
      </c>
      <c r="K25" s="12">
        <v>0</v>
      </c>
      <c r="L25" s="12">
        <v>1.5</v>
      </c>
      <c r="M25" s="12">
        <v>0</v>
      </c>
      <c r="N25" s="12">
        <v>1</v>
      </c>
      <c r="O25" s="12">
        <v>5</v>
      </c>
      <c r="P25" s="12">
        <v>0</v>
      </c>
      <c r="Q25" s="12">
        <v>0</v>
      </c>
      <c r="R25" s="12">
        <v>0</v>
      </c>
      <c r="S25" s="12">
        <v>0</v>
      </c>
      <c r="T25" s="12">
        <v>0</v>
      </c>
      <c r="U25" s="12">
        <v>1</v>
      </c>
      <c r="V25" s="94">
        <v>0</v>
      </c>
      <c r="W25" s="94">
        <v>0</v>
      </c>
      <c r="X25" s="94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3.5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80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1</v>
      </c>
      <c r="AY25">
        <v>0</v>
      </c>
      <c r="AZ25">
        <v>0</v>
      </c>
      <c r="BA25">
        <v>10.5</v>
      </c>
      <c r="BB25">
        <v>0</v>
      </c>
      <c r="BC25">
        <v>6</v>
      </c>
      <c r="BD25">
        <v>3</v>
      </c>
      <c r="BE25">
        <v>4</v>
      </c>
      <c r="BF25">
        <v>0</v>
      </c>
      <c r="BG25">
        <v>0</v>
      </c>
      <c r="BH25">
        <v>0</v>
      </c>
      <c r="BI25">
        <v>7</v>
      </c>
      <c r="BJ25">
        <v>0</v>
      </c>
      <c r="BK25">
        <v>21.5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3</v>
      </c>
      <c r="BZ25">
        <v>4.5</v>
      </c>
      <c r="CA25">
        <v>0</v>
      </c>
      <c r="CB25">
        <v>1</v>
      </c>
      <c r="CC25">
        <v>0</v>
      </c>
      <c r="CD25">
        <v>0</v>
      </c>
      <c r="CE25">
        <v>0</v>
      </c>
      <c r="CF25">
        <v>3</v>
      </c>
      <c r="CG25">
        <v>0</v>
      </c>
      <c r="CH25">
        <v>12</v>
      </c>
      <c r="CI25"/>
      <c r="CJ25"/>
      <c r="CK25"/>
      <c r="CL25"/>
      <c r="CM25">
        <v>0</v>
      </c>
      <c r="CN25">
        <v>0</v>
      </c>
      <c r="CO25">
        <v>0</v>
      </c>
      <c r="CP25">
        <v>0</v>
      </c>
      <c r="CQ25">
        <v>4</v>
      </c>
      <c r="CR25">
        <v>8.5</v>
      </c>
      <c r="CS25">
        <v>0</v>
      </c>
      <c r="CT25">
        <v>0</v>
      </c>
      <c r="CU25">
        <v>0</v>
      </c>
      <c r="CV25">
        <v>5</v>
      </c>
      <c r="CW25">
        <v>0</v>
      </c>
      <c r="CX25">
        <v>0</v>
      </c>
      <c r="CY25">
        <v>0</v>
      </c>
      <c r="CZ25">
        <v>0</v>
      </c>
      <c r="DA25">
        <v>0</v>
      </c>
      <c r="DB25">
        <v>0</v>
      </c>
      <c r="DC25">
        <v>0</v>
      </c>
      <c r="DD25" s="12"/>
      <c r="DE25" s="12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0</v>
      </c>
      <c r="DL25">
        <v>0</v>
      </c>
      <c r="DM25">
        <v>0</v>
      </c>
      <c r="DN25">
        <v>0</v>
      </c>
      <c r="DO25">
        <v>0</v>
      </c>
      <c r="DP25"/>
      <c r="DQ25"/>
      <c r="DR25">
        <v>0</v>
      </c>
      <c r="DS25">
        <v>0</v>
      </c>
      <c r="DT25">
        <v>0</v>
      </c>
      <c r="DU25">
        <v>0</v>
      </c>
      <c r="DV25">
        <v>0</v>
      </c>
      <c r="DW25">
        <v>0</v>
      </c>
      <c r="DX25">
        <v>0</v>
      </c>
      <c r="DY25">
        <v>0</v>
      </c>
      <c r="DZ25">
        <v>0</v>
      </c>
      <c r="EA25">
        <v>0</v>
      </c>
      <c r="EB25">
        <v>0</v>
      </c>
      <c r="EC25">
        <v>0</v>
      </c>
      <c r="ED25">
        <v>0</v>
      </c>
      <c r="EE25">
        <v>0</v>
      </c>
      <c r="EF25">
        <v>0</v>
      </c>
      <c r="EG25">
        <v>0</v>
      </c>
      <c r="EH25">
        <v>0</v>
      </c>
      <c r="EI25"/>
      <c r="EJ25" s="7"/>
    </row>
    <row r="26" spans="1:140" customFormat="1" ht="15.75" customHeight="1">
      <c r="A26" s="506"/>
      <c r="B26" s="53" t="s">
        <v>222</v>
      </c>
      <c r="C26" s="12"/>
      <c r="D26" s="12">
        <v>168</v>
      </c>
      <c r="E26" s="12">
        <v>168</v>
      </c>
      <c r="F26" s="12">
        <v>168</v>
      </c>
      <c r="G26" s="12">
        <v>168</v>
      </c>
      <c r="H26" s="12">
        <v>168</v>
      </c>
      <c r="I26" s="12">
        <v>168</v>
      </c>
      <c r="J26" s="12">
        <v>168</v>
      </c>
      <c r="K26" s="12">
        <v>168</v>
      </c>
      <c r="L26" s="12">
        <v>168</v>
      </c>
      <c r="M26" s="12">
        <v>168</v>
      </c>
      <c r="N26" s="12">
        <v>168</v>
      </c>
      <c r="O26" s="12">
        <v>168</v>
      </c>
      <c r="P26" s="12">
        <v>168</v>
      </c>
      <c r="Q26" s="12">
        <v>168</v>
      </c>
      <c r="R26" s="12">
        <v>168</v>
      </c>
      <c r="S26" s="12">
        <v>168</v>
      </c>
      <c r="T26" s="12">
        <v>168</v>
      </c>
      <c r="U26" s="12">
        <v>144</v>
      </c>
      <c r="V26" s="12">
        <v>168</v>
      </c>
      <c r="W26" s="12">
        <v>168</v>
      </c>
      <c r="X26" s="12">
        <v>168</v>
      </c>
      <c r="Y26" s="12">
        <v>168</v>
      </c>
      <c r="Z26" s="12">
        <v>168</v>
      </c>
      <c r="AA26" s="12">
        <v>168</v>
      </c>
      <c r="AB26" s="12">
        <v>168</v>
      </c>
      <c r="AC26" s="12">
        <v>168</v>
      </c>
      <c r="AD26" s="12">
        <v>168</v>
      </c>
      <c r="AE26" s="12">
        <v>168</v>
      </c>
      <c r="AF26" s="12">
        <v>168</v>
      </c>
      <c r="AG26" s="12">
        <v>168</v>
      </c>
      <c r="AH26" s="12">
        <v>168</v>
      </c>
      <c r="AI26" s="12">
        <v>168</v>
      </c>
      <c r="AJ26" s="12">
        <v>168</v>
      </c>
      <c r="AK26" s="12">
        <v>168</v>
      </c>
      <c r="AL26" s="12">
        <v>168</v>
      </c>
      <c r="AM26" s="12">
        <v>168</v>
      </c>
      <c r="AN26" s="12">
        <v>168</v>
      </c>
      <c r="AO26" s="12">
        <v>168</v>
      </c>
      <c r="AP26" s="12">
        <v>168</v>
      </c>
      <c r="AQ26" s="12">
        <v>168</v>
      </c>
      <c r="AR26" s="12">
        <v>168</v>
      </c>
      <c r="AS26" s="12">
        <v>168</v>
      </c>
      <c r="AT26" s="12">
        <v>168</v>
      </c>
      <c r="AU26" s="12">
        <v>168</v>
      </c>
      <c r="AV26" s="12">
        <v>168</v>
      </c>
      <c r="AW26" s="12">
        <v>168</v>
      </c>
      <c r="AX26" s="12">
        <v>168</v>
      </c>
      <c r="AY26" s="12">
        <v>168</v>
      </c>
      <c r="AZ26" s="12">
        <v>168</v>
      </c>
      <c r="BA26" s="12">
        <v>168</v>
      </c>
      <c r="BB26" s="12">
        <v>168</v>
      </c>
      <c r="BC26" s="12">
        <v>168</v>
      </c>
      <c r="BD26" s="12">
        <v>168</v>
      </c>
      <c r="BE26" s="12">
        <v>168</v>
      </c>
      <c r="BF26" s="12">
        <v>168</v>
      </c>
      <c r="BG26" s="12">
        <v>168</v>
      </c>
      <c r="BH26" s="12">
        <v>168</v>
      </c>
      <c r="BI26" s="12">
        <v>168</v>
      </c>
      <c r="BJ26" s="12">
        <v>168</v>
      </c>
      <c r="BK26" s="12">
        <v>168</v>
      </c>
      <c r="BL26" s="12">
        <v>168</v>
      </c>
      <c r="BM26" s="12">
        <v>168</v>
      </c>
      <c r="BN26" s="12">
        <v>168</v>
      </c>
      <c r="BO26" s="12">
        <v>168</v>
      </c>
      <c r="BP26" s="12">
        <v>168</v>
      </c>
      <c r="BQ26" s="12">
        <v>168</v>
      </c>
      <c r="BR26" s="12">
        <v>168</v>
      </c>
      <c r="BS26" s="12">
        <v>168</v>
      </c>
      <c r="BT26" s="12">
        <v>168</v>
      </c>
      <c r="BU26" s="12">
        <v>168</v>
      </c>
      <c r="BV26" s="12">
        <v>168</v>
      </c>
      <c r="BW26" s="12">
        <v>168</v>
      </c>
      <c r="BX26" s="12">
        <v>168</v>
      </c>
      <c r="BY26" s="12">
        <v>168</v>
      </c>
      <c r="BZ26" s="12">
        <v>168</v>
      </c>
      <c r="CA26" s="12">
        <v>144</v>
      </c>
      <c r="CB26" s="12">
        <v>168</v>
      </c>
      <c r="CC26" s="12">
        <v>168</v>
      </c>
      <c r="CD26" s="12">
        <v>168</v>
      </c>
      <c r="CE26" s="12">
        <v>168</v>
      </c>
      <c r="CF26" s="12">
        <v>168</v>
      </c>
      <c r="CG26" s="12">
        <v>168</v>
      </c>
      <c r="CH26" s="12">
        <v>168</v>
      </c>
      <c r="CI26" s="12">
        <v>168</v>
      </c>
      <c r="CJ26" s="12">
        <v>168</v>
      </c>
      <c r="CK26" s="12">
        <v>168</v>
      </c>
      <c r="CL26" s="12">
        <v>168</v>
      </c>
      <c r="CM26" s="12">
        <v>168</v>
      </c>
      <c r="CN26" s="12">
        <v>168</v>
      </c>
      <c r="CO26" s="12">
        <v>168</v>
      </c>
      <c r="CP26" s="12">
        <v>168</v>
      </c>
      <c r="CQ26" s="12">
        <v>168</v>
      </c>
      <c r="CR26" s="12">
        <v>168</v>
      </c>
      <c r="CS26" s="12">
        <v>168</v>
      </c>
      <c r="CT26" s="12">
        <v>168</v>
      </c>
      <c r="CU26" s="12">
        <v>168</v>
      </c>
      <c r="CV26" s="12">
        <v>168</v>
      </c>
      <c r="CW26" s="12">
        <v>168</v>
      </c>
      <c r="CX26" s="12">
        <v>168</v>
      </c>
      <c r="CY26" s="12">
        <v>168</v>
      </c>
      <c r="CZ26" s="12">
        <v>168</v>
      </c>
      <c r="DA26" s="12">
        <v>168</v>
      </c>
      <c r="DB26" s="12">
        <v>168</v>
      </c>
      <c r="DC26" s="12">
        <v>168</v>
      </c>
      <c r="DD26" s="12"/>
      <c r="DE26" s="12">
        <v>144</v>
      </c>
      <c r="DF26" s="12">
        <v>168</v>
      </c>
      <c r="DG26" s="12">
        <v>168</v>
      </c>
      <c r="DH26" s="12">
        <v>168</v>
      </c>
      <c r="DI26" s="12">
        <v>168</v>
      </c>
      <c r="DJ26" s="12">
        <v>168</v>
      </c>
      <c r="DK26" s="12">
        <v>168</v>
      </c>
      <c r="DL26" s="12">
        <v>168</v>
      </c>
      <c r="DM26" s="12">
        <v>168</v>
      </c>
      <c r="DN26" s="12">
        <v>168</v>
      </c>
      <c r="DO26" s="12">
        <v>168</v>
      </c>
      <c r="DP26" s="12"/>
      <c r="DQ26" s="12"/>
      <c r="DR26" s="12">
        <v>168</v>
      </c>
      <c r="DS26" s="12">
        <v>168</v>
      </c>
      <c r="DT26" s="12">
        <v>168</v>
      </c>
      <c r="DU26" s="12">
        <v>168</v>
      </c>
      <c r="DV26" s="12">
        <v>168</v>
      </c>
      <c r="DW26" s="12">
        <v>168</v>
      </c>
      <c r="DX26" s="12">
        <v>168</v>
      </c>
      <c r="DY26" s="12">
        <v>168</v>
      </c>
      <c r="DZ26" s="12">
        <v>168</v>
      </c>
      <c r="EA26" s="12">
        <v>168</v>
      </c>
      <c r="EB26" s="12">
        <v>168</v>
      </c>
      <c r="EC26" s="12">
        <v>168</v>
      </c>
      <c r="ED26" s="12">
        <v>168</v>
      </c>
      <c r="EE26" s="12">
        <v>168</v>
      </c>
      <c r="EF26" s="12">
        <v>168</v>
      </c>
      <c r="EG26" s="12">
        <v>168</v>
      </c>
      <c r="EH26" s="12">
        <v>168</v>
      </c>
      <c r="EI26" s="12"/>
      <c r="EJ26" s="7"/>
    </row>
    <row r="27" spans="1:140" ht="15.75" customHeight="1">
      <c r="A27" s="507"/>
      <c r="B27" s="53" t="s">
        <v>146</v>
      </c>
      <c r="C27" s="12"/>
      <c r="D27" s="191">
        <v>18.010000000000002</v>
      </c>
      <c r="E27" s="191">
        <v>0</v>
      </c>
      <c r="F27" s="191">
        <v>9</v>
      </c>
      <c r="G27" s="191">
        <v>6</v>
      </c>
      <c r="H27" s="191">
        <v>0</v>
      </c>
      <c r="I27" s="191">
        <v>18</v>
      </c>
      <c r="J27" s="191">
        <v>0</v>
      </c>
      <c r="K27" s="191">
        <v>0</v>
      </c>
      <c r="L27" s="191">
        <v>0</v>
      </c>
      <c r="M27" s="191">
        <v>0</v>
      </c>
      <c r="N27" s="191">
        <v>9.84</v>
      </c>
      <c r="O27" s="164">
        <v>0</v>
      </c>
      <c r="P27" s="164">
        <v>0</v>
      </c>
      <c r="Q27" s="164">
        <v>0</v>
      </c>
      <c r="R27" s="164">
        <v>0</v>
      </c>
      <c r="S27">
        <v>0</v>
      </c>
      <c r="T27">
        <v>2.35</v>
      </c>
      <c r="U27" s="12">
        <v>0</v>
      </c>
      <c r="V27" s="94">
        <v>0</v>
      </c>
      <c r="W27" s="94">
        <v>0</v>
      </c>
      <c r="X27" s="94">
        <v>0</v>
      </c>
      <c r="Y27">
        <v>0</v>
      </c>
      <c r="Z27">
        <v>0</v>
      </c>
      <c r="AA27">
        <v>0.6</v>
      </c>
      <c r="AB27">
        <v>0</v>
      </c>
      <c r="AC27">
        <v>0</v>
      </c>
      <c r="AD27">
        <v>0</v>
      </c>
      <c r="AE27">
        <v>5.3</v>
      </c>
      <c r="AF27">
        <v>29</v>
      </c>
      <c r="AG27">
        <v>0</v>
      </c>
      <c r="AH27">
        <v>9.8000000000000007</v>
      </c>
      <c r="AI27">
        <v>9</v>
      </c>
      <c r="AJ27">
        <v>0</v>
      </c>
      <c r="AK27">
        <v>10.199999999999999</v>
      </c>
      <c r="AL27">
        <v>10.199999999999999</v>
      </c>
      <c r="AM27">
        <v>10.199999999999999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11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24.4</v>
      </c>
      <c r="BD27">
        <v>17.5</v>
      </c>
      <c r="BE27">
        <v>10.5</v>
      </c>
      <c r="BF27">
        <v>0</v>
      </c>
      <c r="BG27">
        <v>0</v>
      </c>
      <c r="BH27">
        <v>0</v>
      </c>
      <c r="BI27">
        <v>28</v>
      </c>
      <c r="BJ27">
        <v>15.5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4.37</v>
      </c>
      <c r="BX27">
        <v>2.36</v>
      </c>
      <c r="BY27">
        <v>0</v>
      </c>
      <c r="BZ27">
        <v>3.99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8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12</v>
      </c>
      <c r="CS27">
        <v>0</v>
      </c>
      <c r="CT27">
        <v>0</v>
      </c>
      <c r="CU27">
        <v>0</v>
      </c>
      <c r="CV27">
        <v>0</v>
      </c>
      <c r="CW27">
        <v>0</v>
      </c>
      <c r="CX27">
        <v>0</v>
      </c>
      <c r="CY27">
        <v>0</v>
      </c>
      <c r="CZ27">
        <v>0</v>
      </c>
      <c r="DA27">
        <v>0</v>
      </c>
      <c r="DB27">
        <v>0</v>
      </c>
      <c r="DC27">
        <v>0</v>
      </c>
      <c r="DD27" s="12"/>
      <c r="DE27" s="12">
        <v>0</v>
      </c>
      <c r="DF27">
        <v>0</v>
      </c>
      <c r="DG27">
        <v>0</v>
      </c>
      <c r="DH27">
        <v>0</v>
      </c>
      <c r="DI27">
        <v>0</v>
      </c>
      <c r="DJ27">
        <v>0</v>
      </c>
      <c r="DK27">
        <v>0</v>
      </c>
      <c r="DL27">
        <v>0</v>
      </c>
      <c r="DM27">
        <v>0</v>
      </c>
      <c r="DN27">
        <v>0</v>
      </c>
      <c r="DO27">
        <v>0</v>
      </c>
      <c r="DP27"/>
      <c r="DQ27"/>
      <c r="DR27">
        <v>0</v>
      </c>
      <c r="DS27">
        <v>0</v>
      </c>
      <c r="DT27">
        <v>0</v>
      </c>
      <c r="DU27">
        <v>0</v>
      </c>
      <c r="DV27">
        <v>0</v>
      </c>
      <c r="DW27">
        <v>0</v>
      </c>
      <c r="DX27">
        <v>0</v>
      </c>
      <c r="DY27">
        <v>0</v>
      </c>
      <c r="DZ27">
        <v>0</v>
      </c>
      <c r="EA27">
        <v>0</v>
      </c>
      <c r="EB27">
        <v>0</v>
      </c>
      <c r="EC27">
        <v>0</v>
      </c>
      <c r="ED27">
        <v>0</v>
      </c>
      <c r="EE27">
        <v>0</v>
      </c>
      <c r="EF27">
        <v>0</v>
      </c>
      <c r="EG27">
        <v>0</v>
      </c>
      <c r="EH27">
        <v>0</v>
      </c>
      <c r="EI27" s="12"/>
      <c r="EJ27" s="7"/>
    </row>
    <row r="28" spans="1:140" ht="15.75" customHeight="1">
      <c r="A28" s="508" t="s">
        <v>162</v>
      </c>
      <c r="B28" s="54" t="s">
        <v>147</v>
      </c>
      <c r="C28" s="8"/>
      <c r="D28" s="8">
        <f t="shared" ref="D28:AK28" si="0">+D18</f>
        <v>0.86607142857142905</v>
      </c>
      <c r="E28" s="8">
        <f t="shared" si="0"/>
        <v>1</v>
      </c>
      <c r="F28" s="8">
        <f t="shared" si="0"/>
        <v>1</v>
      </c>
      <c r="G28" s="8">
        <f t="shared" si="0"/>
        <v>0.99404761904761896</v>
      </c>
      <c r="H28" s="8">
        <f t="shared" si="0"/>
        <v>1</v>
      </c>
      <c r="I28" s="8">
        <f t="shared" si="0"/>
        <v>1</v>
      </c>
      <c r="J28" s="8">
        <f t="shared" si="0"/>
        <v>1</v>
      </c>
      <c r="K28" s="8">
        <f t="shared" si="0"/>
        <v>1</v>
      </c>
      <c r="L28" s="8">
        <f t="shared" si="0"/>
        <v>0.9910714285714286</v>
      </c>
      <c r="M28" s="8">
        <f t="shared" si="0"/>
        <v>1</v>
      </c>
      <c r="N28" s="8">
        <f t="shared" si="0"/>
        <v>0.9851190476142857</v>
      </c>
      <c r="O28" s="8">
        <f t="shared" si="0"/>
        <v>0.97023809523809534</v>
      </c>
      <c r="P28" s="8">
        <f t="shared" si="0"/>
        <v>1</v>
      </c>
      <c r="Q28" s="8">
        <f t="shared" si="0"/>
        <v>1</v>
      </c>
      <c r="R28" s="8">
        <f t="shared" si="0"/>
        <v>1</v>
      </c>
      <c r="S28" s="8">
        <f t="shared" si="0"/>
        <v>1</v>
      </c>
      <c r="T28" s="8">
        <f t="shared" si="0"/>
        <v>1</v>
      </c>
      <c r="U28" s="8">
        <f t="shared" si="0"/>
        <v>0.99305555555555558</v>
      </c>
      <c r="V28" s="8">
        <f t="shared" si="0"/>
        <v>1</v>
      </c>
      <c r="W28" s="8">
        <f t="shared" si="0"/>
        <v>1</v>
      </c>
      <c r="X28" s="8">
        <f t="shared" si="0"/>
        <v>1</v>
      </c>
      <c r="Y28" s="8">
        <f t="shared" si="0"/>
        <v>1</v>
      </c>
      <c r="Z28" s="8">
        <f t="shared" si="0"/>
        <v>1</v>
      </c>
      <c r="AA28" s="8">
        <f t="shared" si="0"/>
        <v>1</v>
      </c>
      <c r="AB28" s="8">
        <f t="shared" si="0"/>
        <v>1</v>
      </c>
      <c r="AC28" s="8">
        <f t="shared" si="0"/>
        <v>1</v>
      </c>
      <c r="AD28" s="8">
        <f t="shared" si="0"/>
        <v>1</v>
      </c>
      <c r="AE28" s="8">
        <f t="shared" si="0"/>
        <v>1</v>
      </c>
      <c r="AF28" s="8">
        <f t="shared" si="0"/>
        <v>0.97916666666666696</v>
      </c>
      <c r="AG28" s="8">
        <f t="shared" si="0"/>
        <v>1</v>
      </c>
      <c r="AH28" s="8">
        <f t="shared" si="0"/>
        <v>1</v>
      </c>
      <c r="AI28" s="8">
        <f t="shared" si="0"/>
        <v>1</v>
      </c>
      <c r="AJ28" s="8">
        <f t="shared" si="0"/>
        <v>1</v>
      </c>
      <c r="AK28" s="8">
        <f t="shared" si="0"/>
        <v>1</v>
      </c>
      <c r="AL28" s="8">
        <f t="shared" ref="AL28:AQ28" si="1">+AL18</f>
        <v>1</v>
      </c>
      <c r="AM28" s="8">
        <f t="shared" si="1"/>
        <v>1</v>
      </c>
      <c r="AN28" s="8">
        <f t="shared" si="1"/>
        <v>1</v>
      </c>
      <c r="AO28" s="8">
        <f t="shared" si="1"/>
        <v>1</v>
      </c>
      <c r="AP28" s="8">
        <f t="shared" si="1"/>
        <v>1</v>
      </c>
      <c r="AQ28" s="8">
        <f t="shared" si="1"/>
        <v>0.52380952380952384</v>
      </c>
      <c r="AR28" s="8">
        <f t="shared" ref="AR28:BT28" si="2">+AR18</f>
        <v>1</v>
      </c>
      <c r="AS28" s="8">
        <f t="shared" si="2"/>
        <v>0.98214285714285698</v>
      </c>
      <c r="AT28" s="8">
        <f t="shared" si="2"/>
        <v>1</v>
      </c>
      <c r="AU28" s="8">
        <f t="shared" si="2"/>
        <v>1</v>
      </c>
      <c r="AV28" s="8">
        <f t="shared" si="2"/>
        <v>0.985119047619048</v>
      </c>
      <c r="AW28" s="8">
        <f t="shared" si="2"/>
        <v>1</v>
      </c>
      <c r="AX28" s="8">
        <f t="shared" si="2"/>
        <v>0.99404761904761896</v>
      </c>
      <c r="AY28" s="8">
        <f t="shared" si="2"/>
        <v>1</v>
      </c>
      <c r="AZ28" s="8">
        <f t="shared" si="2"/>
        <v>0.89880952380952395</v>
      </c>
      <c r="BA28" s="8">
        <f t="shared" si="2"/>
        <v>0.9375</v>
      </c>
      <c r="BB28" s="8">
        <f t="shared" si="2"/>
        <v>1</v>
      </c>
      <c r="BC28" s="8">
        <f t="shared" si="2"/>
        <v>0.9642857142857143</v>
      </c>
      <c r="BD28" s="8">
        <f t="shared" si="2"/>
        <v>0.98214285714285698</v>
      </c>
      <c r="BE28" s="8">
        <f t="shared" si="2"/>
        <v>0.97619047619047605</v>
      </c>
      <c r="BF28" s="8">
        <f t="shared" si="2"/>
        <v>1</v>
      </c>
      <c r="BG28" s="8">
        <f t="shared" si="2"/>
        <v>1</v>
      </c>
      <c r="BH28" s="8">
        <f t="shared" si="2"/>
        <v>1</v>
      </c>
      <c r="BI28" s="8">
        <f t="shared" si="2"/>
        <v>0.95833333333333304</v>
      </c>
      <c r="BJ28" s="8">
        <f t="shared" si="2"/>
        <v>1</v>
      </c>
      <c r="BK28" s="8">
        <f t="shared" si="2"/>
        <v>0.87202380952380998</v>
      </c>
      <c r="BL28" s="8">
        <f t="shared" si="2"/>
        <v>1</v>
      </c>
      <c r="BM28" s="8">
        <f t="shared" si="2"/>
        <v>1</v>
      </c>
      <c r="BN28" s="8">
        <f t="shared" si="2"/>
        <v>1</v>
      </c>
      <c r="BO28" s="8">
        <f t="shared" si="2"/>
        <v>1</v>
      </c>
      <c r="BP28" s="8">
        <f t="shared" si="2"/>
        <v>1</v>
      </c>
      <c r="BQ28" s="8">
        <f t="shared" si="2"/>
        <v>1</v>
      </c>
      <c r="BR28" s="8">
        <f t="shared" si="2"/>
        <v>1</v>
      </c>
      <c r="BS28" s="8">
        <f t="shared" si="2"/>
        <v>0.9285714285714286</v>
      </c>
      <c r="BT28" s="8">
        <f t="shared" si="2"/>
        <v>1</v>
      </c>
      <c r="BU28" s="8">
        <f t="shared" ref="BU28:CC28" si="3">+BU18</f>
        <v>1</v>
      </c>
      <c r="BV28" s="8">
        <f t="shared" si="3"/>
        <v>1</v>
      </c>
      <c r="BW28" s="8">
        <f t="shared" si="3"/>
        <v>0.97321428571428603</v>
      </c>
      <c r="BX28" s="8">
        <f t="shared" si="3"/>
        <v>1</v>
      </c>
      <c r="BY28" s="8">
        <f t="shared" si="3"/>
        <v>0.9821428571428571</v>
      </c>
      <c r="BZ28" s="8">
        <f t="shared" si="3"/>
        <v>0.97321428571428603</v>
      </c>
      <c r="CA28" s="8">
        <f t="shared" si="3"/>
        <v>1</v>
      </c>
      <c r="CB28" s="8">
        <f t="shared" si="3"/>
        <v>0.99404761904761896</v>
      </c>
      <c r="CC28" s="8">
        <f t="shared" si="3"/>
        <v>1</v>
      </c>
      <c r="CD28" s="8">
        <f>+CD18</f>
        <v>1</v>
      </c>
      <c r="CE28" s="8">
        <f t="shared" ref="CE28:CF28" si="4">+CE18</f>
        <v>1</v>
      </c>
      <c r="CF28" s="8">
        <f t="shared" si="4"/>
        <v>0.9821428571428571</v>
      </c>
      <c r="CG28" s="8">
        <f t="shared" ref="CG28:CH28" si="5">+CG18</f>
        <v>1</v>
      </c>
      <c r="CH28" s="8">
        <f t="shared" si="5"/>
        <v>0.92857142857142905</v>
      </c>
      <c r="CI28" s="8">
        <f t="shared" ref="CI28:CJ28" si="6">+CI18</f>
        <v>1</v>
      </c>
      <c r="CJ28" s="8">
        <f t="shared" si="6"/>
        <v>1</v>
      </c>
      <c r="CK28" s="8">
        <f t="shared" ref="CK28:CM28" si="7">+CK18</f>
        <v>1</v>
      </c>
      <c r="CL28" s="8">
        <f t="shared" si="7"/>
        <v>1</v>
      </c>
      <c r="CM28" s="8">
        <f t="shared" si="7"/>
        <v>1</v>
      </c>
      <c r="CN28" s="8">
        <f t="shared" ref="CN28:CP28" si="8">+CN18</f>
        <v>0.95833333333333304</v>
      </c>
      <c r="CO28" s="8">
        <f t="shared" si="8"/>
        <v>0.98214285714285698</v>
      </c>
      <c r="CP28" s="8">
        <f t="shared" si="8"/>
        <v>1</v>
      </c>
      <c r="CQ28" s="8">
        <f t="shared" ref="CQ28:CT28" si="9">+CQ18</f>
        <v>0.97619047619047605</v>
      </c>
      <c r="CR28" s="8">
        <f t="shared" si="9"/>
        <v>0.94940476190476197</v>
      </c>
      <c r="CS28" s="8">
        <f t="shared" si="9"/>
        <v>1</v>
      </c>
      <c r="CT28" s="8">
        <f t="shared" si="9"/>
        <v>1</v>
      </c>
      <c r="CU28" s="8">
        <f t="shared" ref="CU28:CW28" si="10">+CU18</f>
        <v>1</v>
      </c>
      <c r="CV28" s="8">
        <f t="shared" si="10"/>
        <v>0.97023809523809501</v>
      </c>
      <c r="CW28" s="8">
        <f t="shared" si="10"/>
        <v>1</v>
      </c>
      <c r="CX28" s="8">
        <f t="shared" ref="CX28:CY28" si="11">+CX18</f>
        <v>1</v>
      </c>
      <c r="CY28" s="8">
        <f t="shared" si="11"/>
        <v>1</v>
      </c>
      <c r="CZ28" s="8">
        <f t="shared" ref="CZ28:DB28" si="12">+CZ18</f>
        <v>1</v>
      </c>
      <c r="DA28" s="8">
        <f t="shared" si="12"/>
        <v>1</v>
      </c>
      <c r="DB28" s="8">
        <f t="shared" si="12"/>
        <v>1</v>
      </c>
      <c r="DC28" s="8">
        <f t="shared" ref="DC28" si="13">+DC18</f>
        <v>1</v>
      </c>
      <c r="DD28" s="8"/>
      <c r="DE28" s="8">
        <f t="shared" ref="DE28:DF28" si="14">+DE18</f>
        <v>0.96875</v>
      </c>
      <c r="DF28" s="8">
        <f t="shared" si="14"/>
        <v>1</v>
      </c>
      <c r="DG28" s="8">
        <f t="shared" ref="DG28:DJ28" si="15">+DG18</f>
        <v>1</v>
      </c>
      <c r="DH28" s="8">
        <f t="shared" si="15"/>
        <v>1</v>
      </c>
      <c r="DI28" s="8">
        <f t="shared" si="15"/>
        <v>1</v>
      </c>
      <c r="DJ28" s="8">
        <f t="shared" si="15"/>
        <v>1</v>
      </c>
      <c r="DK28" s="8">
        <f t="shared" ref="DK28:DM28" si="16">+DK18</f>
        <v>1</v>
      </c>
      <c r="DL28" s="8">
        <f t="shared" si="16"/>
        <v>1</v>
      </c>
      <c r="DM28" s="8">
        <f t="shared" si="16"/>
        <v>1</v>
      </c>
      <c r="DN28" s="8">
        <f t="shared" ref="DN28:DR28" si="17">+DN18</f>
        <v>1</v>
      </c>
      <c r="DO28" s="8">
        <f t="shared" si="17"/>
        <v>1</v>
      </c>
      <c r="DP28" s="8">
        <f t="shared" si="17"/>
        <v>0</v>
      </c>
      <c r="DQ28" s="8">
        <f t="shared" si="17"/>
        <v>0</v>
      </c>
      <c r="DR28" s="8">
        <f t="shared" si="17"/>
        <v>1</v>
      </c>
      <c r="DS28" s="8">
        <f t="shared" ref="DS28:DU28" si="18">+DS18</f>
        <v>1</v>
      </c>
      <c r="DT28" s="8">
        <f t="shared" si="18"/>
        <v>1</v>
      </c>
      <c r="DU28" s="8">
        <f t="shared" si="18"/>
        <v>1</v>
      </c>
      <c r="DV28" s="8">
        <f t="shared" ref="DV28:DX28" si="19">+DV18</f>
        <v>1</v>
      </c>
      <c r="DW28" s="8">
        <f t="shared" si="19"/>
        <v>1</v>
      </c>
      <c r="DX28" s="8">
        <f t="shared" si="19"/>
        <v>1</v>
      </c>
      <c r="DY28" s="8">
        <f t="shared" ref="DY28:EA28" si="20">+DY18</f>
        <v>1</v>
      </c>
      <c r="DZ28" s="8">
        <f t="shared" si="20"/>
        <v>1</v>
      </c>
      <c r="EA28" s="8">
        <f t="shared" si="20"/>
        <v>1</v>
      </c>
      <c r="EB28" s="8">
        <f t="shared" ref="EB28:ED28" si="21">+EB18</f>
        <v>1</v>
      </c>
      <c r="EC28" s="8">
        <f t="shared" si="21"/>
        <v>1</v>
      </c>
      <c r="ED28" s="8">
        <f t="shared" si="21"/>
        <v>1</v>
      </c>
      <c r="EE28" s="8">
        <f t="shared" ref="EE28:EH28" si="22">+EE18</f>
        <v>1</v>
      </c>
      <c r="EF28" s="8">
        <f t="shared" si="22"/>
        <v>1</v>
      </c>
      <c r="EG28" s="8">
        <f t="shared" si="22"/>
        <v>1</v>
      </c>
      <c r="EH28" s="8">
        <f t="shared" si="22"/>
        <v>1</v>
      </c>
      <c r="EI28" s="8"/>
      <c r="EJ28" s="8"/>
    </row>
    <row r="29" spans="1:140" ht="15.75" customHeight="1">
      <c r="A29" s="509"/>
      <c r="B29" s="54" t="s">
        <v>253</v>
      </c>
      <c r="C29" s="8"/>
      <c r="D29" s="8">
        <f t="shared" ref="D29:AK29" si="23">+D23/D26</f>
        <v>0</v>
      </c>
      <c r="E29" s="8">
        <f t="shared" si="23"/>
        <v>0</v>
      </c>
      <c r="F29" s="8">
        <f t="shared" si="23"/>
        <v>0</v>
      </c>
      <c r="G29" s="8">
        <f t="shared" si="23"/>
        <v>0</v>
      </c>
      <c r="H29" s="8">
        <f t="shared" si="23"/>
        <v>0</v>
      </c>
      <c r="I29" s="8">
        <f t="shared" si="23"/>
        <v>0</v>
      </c>
      <c r="J29" s="8">
        <f t="shared" si="23"/>
        <v>0</v>
      </c>
      <c r="K29" s="8">
        <f t="shared" si="23"/>
        <v>0</v>
      </c>
      <c r="L29" s="8">
        <f t="shared" si="23"/>
        <v>0</v>
      </c>
      <c r="M29" s="8">
        <f t="shared" si="23"/>
        <v>0</v>
      </c>
      <c r="N29" s="8">
        <f t="shared" si="23"/>
        <v>0</v>
      </c>
      <c r="O29" s="8">
        <f t="shared" si="23"/>
        <v>0</v>
      </c>
      <c r="P29" s="8">
        <f t="shared" si="23"/>
        <v>0</v>
      </c>
      <c r="Q29" s="8">
        <f t="shared" si="23"/>
        <v>0</v>
      </c>
      <c r="R29" s="8">
        <f t="shared" si="23"/>
        <v>0</v>
      </c>
      <c r="S29" s="8">
        <f t="shared" si="23"/>
        <v>0</v>
      </c>
      <c r="T29" s="8">
        <f t="shared" si="23"/>
        <v>0</v>
      </c>
      <c r="U29" s="8">
        <f t="shared" si="23"/>
        <v>0</v>
      </c>
      <c r="V29" s="8">
        <f t="shared" si="23"/>
        <v>0</v>
      </c>
      <c r="W29" s="8">
        <f t="shared" si="23"/>
        <v>0</v>
      </c>
      <c r="X29" s="8">
        <f t="shared" si="23"/>
        <v>0</v>
      </c>
      <c r="Y29" s="8">
        <f t="shared" si="23"/>
        <v>0</v>
      </c>
      <c r="Z29" s="8">
        <f t="shared" si="23"/>
        <v>0</v>
      </c>
      <c r="AA29" s="8">
        <f t="shared" si="23"/>
        <v>0</v>
      </c>
      <c r="AB29" s="8">
        <f t="shared" si="23"/>
        <v>0</v>
      </c>
      <c r="AC29" s="8">
        <f t="shared" si="23"/>
        <v>0</v>
      </c>
      <c r="AD29" s="8">
        <f t="shared" si="23"/>
        <v>0</v>
      </c>
      <c r="AE29" s="8">
        <f t="shared" si="23"/>
        <v>0</v>
      </c>
      <c r="AF29" s="8">
        <f t="shared" si="23"/>
        <v>0</v>
      </c>
      <c r="AG29" s="8">
        <f t="shared" si="23"/>
        <v>0</v>
      </c>
      <c r="AH29" s="8">
        <f t="shared" si="23"/>
        <v>0</v>
      </c>
      <c r="AI29" s="8">
        <f t="shared" si="23"/>
        <v>0</v>
      </c>
      <c r="AJ29" s="8">
        <f t="shared" si="23"/>
        <v>0</v>
      </c>
      <c r="AK29" s="8">
        <f t="shared" si="23"/>
        <v>0</v>
      </c>
      <c r="AL29" s="8">
        <f t="shared" ref="AL29:AQ29" si="24">+AL23/AL26</f>
        <v>0</v>
      </c>
      <c r="AM29" s="8">
        <f t="shared" si="24"/>
        <v>0</v>
      </c>
      <c r="AN29" s="8">
        <f t="shared" si="24"/>
        <v>0</v>
      </c>
      <c r="AO29" s="8">
        <f t="shared" si="24"/>
        <v>0</v>
      </c>
      <c r="AP29" s="8">
        <f t="shared" si="24"/>
        <v>0</v>
      </c>
      <c r="AQ29" s="8">
        <f t="shared" si="24"/>
        <v>0</v>
      </c>
      <c r="AR29" s="8">
        <f t="shared" ref="AR29:BT29" si="25">+AR23/AR26</f>
        <v>0</v>
      </c>
      <c r="AS29" s="8">
        <f t="shared" si="25"/>
        <v>0</v>
      </c>
      <c r="AT29" s="8">
        <f t="shared" si="25"/>
        <v>0</v>
      </c>
      <c r="AU29" s="8">
        <f t="shared" si="25"/>
        <v>0</v>
      </c>
      <c r="AV29" s="8">
        <f t="shared" si="25"/>
        <v>0</v>
      </c>
      <c r="AW29" s="8">
        <f t="shared" si="25"/>
        <v>0</v>
      </c>
      <c r="AX29" s="8">
        <f t="shared" si="25"/>
        <v>0</v>
      </c>
      <c r="AY29" s="8">
        <f t="shared" si="25"/>
        <v>0</v>
      </c>
      <c r="AZ29" s="8">
        <f t="shared" si="25"/>
        <v>0</v>
      </c>
      <c r="BA29" s="8">
        <f t="shared" si="25"/>
        <v>0</v>
      </c>
      <c r="BB29" s="8">
        <f t="shared" si="25"/>
        <v>0</v>
      </c>
      <c r="BC29" s="8">
        <f t="shared" si="25"/>
        <v>0</v>
      </c>
      <c r="BD29" s="8">
        <f t="shared" si="25"/>
        <v>0</v>
      </c>
      <c r="BE29" s="8">
        <f t="shared" si="25"/>
        <v>0</v>
      </c>
      <c r="BF29" s="8">
        <f t="shared" si="25"/>
        <v>0</v>
      </c>
      <c r="BG29" s="8">
        <f t="shared" si="25"/>
        <v>0</v>
      </c>
      <c r="BH29" s="8">
        <f t="shared" si="25"/>
        <v>0</v>
      </c>
      <c r="BI29" s="8">
        <f t="shared" si="25"/>
        <v>0</v>
      </c>
      <c r="BJ29" s="8">
        <f t="shared" si="25"/>
        <v>0</v>
      </c>
      <c r="BK29" s="8">
        <f t="shared" si="25"/>
        <v>0</v>
      </c>
      <c r="BL29" s="8">
        <f t="shared" si="25"/>
        <v>0</v>
      </c>
      <c r="BM29" s="8">
        <f t="shared" si="25"/>
        <v>0</v>
      </c>
      <c r="BN29" s="8">
        <f t="shared" si="25"/>
        <v>0</v>
      </c>
      <c r="BO29" s="8">
        <f t="shared" si="25"/>
        <v>0</v>
      </c>
      <c r="BP29" s="8">
        <f t="shared" si="25"/>
        <v>0</v>
      </c>
      <c r="BQ29" s="8">
        <f t="shared" si="25"/>
        <v>0</v>
      </c>
      <c r="BR29" s="8">
        <f t="shared" si="25"/>
        <v>0</v>
      </c>
      <c r="BS29" s="8">
        <f t="shared" si="25"/>
        <v>7.1428571428571425E-2</v>
      </c>
      <c r="BT29" s="8">
        <f t="shared" si="25"/>
        <v>0</v>
      </c>
      <c r="BU29" s="8">
        <f t="shared" ref="BU29:CC29" si="26">+BU23/BU26</f>
        <v>0</v>
      </c>
      <c r="BV29" s="8">
        <f t="shared" si="26"/>
        <v>0</v>
      </c>
      <c r="BW29" s="8">
        <f t="shared" si="26"/>
        <v>0</v>
      </c>
      <c r="BX29" s="8">
        <f t="shared" si="26"/>
        <v>0</v>
      </c>
      <c r="BY29" s="8">
        <f t="shared" si="26"/>
        <v>0</v>
      </c>
      <c r="BZ29" s="8">
        <f t="shared" si="26"/>
        <v>0</v>
      </c>
      <c r="CA29" s="8">
        <f t="shared" si="26"/>
        <v>0</v>
      </c>
      <c r="CB29" s="8">
        <f t="shared" si="26"/>
        <v>0</v>
      </c>
      <c r="CC29" s="8">
        <f t="shared" si="26"/>
        <v>0</v>
      </c>
      <c r="CD29" s="8">
        <f>+CD23/CD26</f>
        <v>0</v>
      </c>
      <c r="CE29" s="8">
        <f t="shared" ref="CE29:CF29" si="27">+CE23/CE26</f>
        <v>0</v>
      </c>
      <c r="CF29" s="8">
        <f t="shared" si="27"/>
        <v>0</v>
      </c>
      <c r="CG29" s="8">
        <f t="shared" ref="CG29:CH29" si="28">+CG23/CG26</f>
        <v>0</v>
      </c>
      <c r="CH29" s="8">
        <f t="shared" si="28"/>
        <v>0</v>
      </c>
      <c r="CI29" s="8">
        <f t="shared" ref="CI29:CJ29" si="29">+CI23/CI26</f>
        <v>0</v>
      </c>
      <c r="CJ29" s="8">
        <f t="shared" si="29"/>
        <v>0</v>
      </c>
      <c r="CK29" s="8">
        <f t="shared" ref="CK29:CM29" si="30">+CK23/CK26</f>
        <v>0</v>
      </c>
      <c r="CL29" s="8">
        <f t="shared" si="30"/>
        <v>0</v>
      </c>
      <c r="CM29" s="8">
        <f t="shared" si="30"/>
        <v>0</v>
      </c>
      <c r="CN29" s="8">
        <f t="shared" ref="CN29:CP29" si="31">+CN23/CN26</f>
        <v>0</v>
      </c>
      <c r="CO29" s="8">
        <f t="shared" si="31"/>
        <v>0</v>
      </c>
      <c r="CP29" s="8">
        <f t="shared" si="31"/>
        <v>0</v>
      </c>
      <c r="CQ29" s="8">
        <f t="shared" ref="CQ29:CT29" si="32">+CQ23/CQ26</f>
        <v>0</v>
      </c>
      <c r="CR29" s="8">
        <f t="shared" si="32"/>
        <v>0</v>
      </c>
      <c r="CS29" s="8">
        <f t="shared" si="32"/>
        <v>0</v>
      </c>
      <c r="CT29" s="8">
        <f t="shared" si="32"/>
        <v>0</v>
      </c>
      <c r="CU29" s="8">
        <f t="shared" ref="CU29:CW29" si="33">+CU23/CU26</f>
        <v>0</v>
      </c>
      <c r="CV29" s="8">
        <f t="shared" si="33"/>
        <v>0</v>
      </c>
      <c r="CW29" s="8">
        <f t="shared" si="33"/>
        <v>0</v>
      </c>
      <c r="CX29" s="8">
        <f t="shared" ref="CX29:CY29" si="34">+CX23/CX26</f>
        <v>0</v>
      </c>
      <c r="CY29" s="8">
        <f t="shared" si="34"/>
        <v>0</v>
      </c>
      <c r="CZ29" s="8">
        <f t="shared" ref="CZ29:DB29" si="35">+CZ23/CZ26</f>
        <v>0</v>
      </c>
      <c r="DA29" s="8">
        <f t="shared" si="35"/>
        <v>0</v>
      </c>
      <c r="DB29" s="8">
        <f t="shared" si="35"/>
        <v>0</v>
      </c>
      <c r="DC29" s="8">
        <f t="shared" ref="DC29" si="36">+DC23/DC26</f>
        <v>0</v>
      </c>
      <c r="DD29" s="8"/>
      <c r="DE29" s="8">
        <f t="shared" ref="DE29:DF29" si="37">+DE23/DE26</f>
        <v>0</v>
      </c>
      <c r="DF29" s="8">
        <f t="shared" si="37"/>
        <v>0</v>
      </c>
      <c r="DG29" s="8">
        <f t="shared" ref="DG29:DJ29" si="38">+DG23/DG26</f>
        <v>0</v>
      </c>
      <c r="DH29" s="8">
        <f t="shared" si="38"/>
        <v>0</v>
      </c>
      <c r="DI29" s="8">
        <f t="shared" si="38"/>
        <v>0</v>
      </c>
      <c r="DJ29" s="8">
        <f t="shared" si="38"/>
        <v>0</v>
      </c>
      <c r="DK29" s="8">
        <f t="shared" ref="DK29:DM29" si="39">+DK23/DK26</f>
        <v>0</v>
      </c>
      <c r="DL29" s="8">
        <f t="shared" si="39"/>
        <v>0</v>
      </c>
      <c r="DM29" s="8">
        <f t="shared" si="39"/>
        <v>0</v>
      </c>
      <c r="DN29" s="8">
        <f t="shared" ref="DN29:DR29" si="40">+DN23/DN26</f>
        <v>0</v>
      </c>
      <c r="DO29" s="8">
        <f t="shared" si="40"/>
        <v>0</v>
      </c>
      <c r="DP29" s="8" t="e">
        <f t="shared" si="40"/>
        <v>#DIV/0!</v>
      </c>
      <c r="DQ29" s="8" t="e">
        <f t="shared" si="40"/>
        <v>#DIV/0!</v>
      </c>
      <c r="DR29" s="8">
        <f t="shared" si="40"/>
        <v>0</v>
      </c>
      <c r="DS29" s="8">
        <f t="shared" ref="DS29:DU29" si="41">+DS23/DS26</f>
        <v>0</v>
      </c>
      <c r="DT29" s="8">
        <f t="shared" si="41"/>
        <v>0</v>
      </c>
      <c r="DU29" s="8">
        <f t="shared" si="41"/>
        <v>0</v>
      </c>
      <c r="DV29" s="8">
        <f t="shared" ref="DV29:DX29" si="42">+DV23/DV26</f>
        <v>0</v>
      </c>
      <c r="DW29" s="8">
        <f t="shared" si="42"/>
        <v>0</v>
      </c>
      <c r="DX29" s="8">
        <f t="shared" si="42"/>
        <v>0</v>
      </c>
      <c r="DY29" s="8">
        <f t="shared" ref="DY29:EA29" si="43">+DY23/DY26</f>
        <v>0</v>
      </c>
      <c r="DZ29" s="8">
        <f t="shared" si="43"/>
        <v>0</v>
      </c>
      <c r="EA29" s="8">
        <f t="shared" si="43"/>
        <v>0</v>
      </c>
      <c r="EB29" s="8">
        <f t="shared" ref="EB29:ED29" si="44">+EB23/EB26</f>
        <v>0</v>
      </c>
      <c r="EC29" s="8">
        <f t="shared" si="44"/>
        <v>0</v>
      </c>
      <c r="ED29" s="8">
        <f t="shared" si="44"/>
        <v>0</v>
      </c>
      <c r="EE29" s="8">
        <f t="shared" ref="EE29:EH29" si="45">+EE23/EE26</f>
        <v>0</v>
      </c>
      <c r="EF29" s="8">
        <f t="shared" si="45"/>
        <v>0</v>
      </c>
      <c r="EG29" s="8">
        <f t="shared" si="45"/>
        <v>0</v>
      </c>
      <c r="EH29" s="8">
        <f t="shared" si="45"/>
        <v>0</v>
      </c>
      <c r="EI29" s="8"/>
      <c r="EJ29" s="8"/>
    </row>
    <row r="30" spans="1:140" ht="15.75" customHeight="1">
      <c r="A30" s="509"/>
      <c r="B30" s="54" t="s">
        <v>254</v>
      </c>
      <c r="C30" s="8"/>
      <c r="D30" s="8">
        <f t="shared" ref="D30:AK30" si="46">+D24/D26</f>
        <v>0</v>
      </c>
      <c r="E30" s="8">
        <f t="shared" si="46"/>
        <v>0</v>
      </c>
      <c r="F30" s="8">
        <f t="shared" si="46"/>
        <v>0</v>
      </c>
      <c r="G30" s="8">
        <f t="shared" si="46"/>
        <v>0</v>
      </c>
      <c r="H30" s="8">
        <f t="shared" si="46"/>
        <v>0</v>
      </c>
      <c r="I30" s="8">
        <f t="shared" si="46"/>
        <v>0</v>
      </c>
      <c r="J30" s="8">
        <f t="shared" si="46"/>
        <v>0</v>
      </c>
      <c r="K30" s="8">
        <f t="shared" si="46"/>
        <v>0</v>
      </c>
      <c r="L30" s="8">
        <f t="shared" si="46"/>
        <v>0</v>
      </c>
      <c r="M30" s="8">
        <f t="shared" si="46"/>
        <v>0</v>
      </c>
      <c r="N30" s="8">
        <f t="shared" si="46"/>
        <v>0</v>
      </c>
      <c r="O30" s="8">
        <f t="shared" si="46"/>
        <v>0</v>
      </c>
      <c r="P30" s="8">
        <f t="shared" si="46"/>
        <v>0</v>
      </c>
      <c r="Q30" s="8">
        <f t="shared" si="46"/>
        <v>0</v>
      </c>
      <c r="R30" s="8">
        <f t="shared" si="46"/>
        <v>0</v>
      </c>
      <c r="S30" s="8">
        <f t="shared" si="46"/>
        <v>0</v>
      </c>
      <c r="T30" s="8">
        <f t="shared" si="46"/>
        <v>0</v>
      </c>
      <c r="U30" s="8">
        <f t="shared" si="46"/>
        <v>0</v>
      </c>
      <c r="V30" s="8">
        <f t="shared" si="46"/>
        <v>0</v>
      </c>
      <c r="W30" s="8">
        <f t="shared" si="46"/>
        <v>0</v>
      </c>
      <c r="X30" s="8">
        <f t="shared" si="46"/>
        <v>0</v>
      </c>
      <c r="Y30" s="8">
        <f t="shared" si="46"/>
        <v>0</v>
      </c>
      <c r="Z30" s="8">
        <f t="shared" si="46"/>
        <v>0</v>
      </c>
      <c r="AA30" s="8">
        <f t="shared" si="46"/>
        <v>0</v>
      </c>
      <c r="AB30" s="8">
        <f t="shared" si="46"/>
        <v>0</v>
      </c>
      <c r="AC30" s="8">
        <f t="shared" si="46"/>
        <v>0</v>
      </c>
      <c r="AD30" s="8">
        <f t="shared" si="46"/>
        <v>0</v>
      </c>
      <c r="AE30" s="8">
        <f t="shared" si="46"/>
        <v>0</v>
      </c>
      <c r="AF30" s="8">
        <f t="shared" si="46"/>
        <v>0</v>
      </c>
      <c r="AG30" s="8">
        <f t="shared" si="46"/>
        <v>0</v>
      </c>
      <c r="AH30" s="8">
        <f t="shared" si="46"/>
        <v>0</v>
      </c>
      <c r="AI30" s="8">
        <f t="shared" si="46"/>
        <v>0</v>
      </c>
      <c r="AJ30" s="8">
        <f t="shared" si="46"/>
        <v>0</v>
      </c>
      <c r="AK30" s="8">
        <f t="shared" si="46"/>
        <v>0</v>
      </c>
      <c r="AL30" s="8">
        <f t="shared" ref="AL30:AQ30" si="47">+AL24/AL26</f>
        <v>0</v>
      </c>
      <c r="AM30" s="8">
        <f t="shared" si="47"/>
        <v>0</v>
      </c>
      <c r="AN30" s="8">
        <f t="shared" si="47"/>
        <v>0</v>
      </c>
      <c r="AO30" s="8">
        <f t="shared" si="47"/>
        <v>0</v>
      </c>
      <c r="AP30" s="8">
        <f t="shared" si="47"/>
        <v>0</v>
      </c>
      <c r="AQ30" s="8">
        <f t="shared" si="47"/>
        <v>0</v>
      </c>
      <c r="AR30" s="8">
        <f t="shared" ref="AR30:BT30" si="48">+AR24/AR26</f>
        <v>0</v>
      </c>
      <c r="AS30" s="8">
        <f t="shared" si="48"/>
        <v>1.7857142857142856E-2</v>
      </c>
      <c r="AT30" s="8">
        <f t="shared" si="48"/>
        <v>0</v>
      </c>
      <c r="AU30" s="8">
        <f t="shared" si="48"/>
        <v>0</v>
      </c>
      <c r="AV30" s="8">
        <f t="shared" si="48"/>
        <v>0</v>
      </c>
      <c r="AW30" s="8">
        <f t="shared" si="48"/>
        <v>0</v>
      </c>
      <c r="AX30" s="8">
        <f t="shared" si="48"/>
        <v>0</v>
      </c>
      <c r="AY30" s="8">
        <f t="shared" si="48"/>
        <v>0</v>
      </c>
      <c r="AZ30" s="8">
        <f t="shared" si="48"/>
        <v>0</v>
      </c>
      <c r="BA30" s="8">
        <f t="shared" si="48"/>
        <v>0</v>
      </c>
      <c r="BB30" s="8">
        <f t="shared" si="48"/>
        <v>0</v>
      </c>
      <c r="BC30" s="8">
        <f t="shared" si="48"/>
        <v>0</v>
      </c>
      <c r="BD30" s="8">
        <f t="shared" si="48"/>
        <v>0</v>
      </c>
      <c r="BE30" s="8">
        <f t="shared" si="48"/>
        <v>0</v>
      </c>
      <c r="BF30" s="8">
        <f t="shared" si="48"/>
        <v>0</v>
      </c>
      <c r="BG30" s="8">
        <f t="shared" si="48"/>
        <v>0</v>
      </c>
      <c r="BH30" s="8">
        <f t="shared" si="48"/>
        <v>0</v>
      </c>
      <c r="BI30" s="8">
        <f t="shared" si="48"/>
        <v>0</v>
      </c>
      <c r="BJ30" s="8">
        <f t="shared" si="48"/>
        <v>0</v>
      </c>
      <c r="BK30" s="8">
        <f t="shared" si="48"/>
        <v>0</v>
      </c>
      <c r="BL30" s="8">
        <f t="shared" si="48"/>
        <v>0</v>
      </c>
      <c r="BM30" s="8">
        <f t="shared" si="48"/>
        <v>0</v>
      </c>
      <c r="BN30" s="8">
        <f t="shared" si="48"/>
        <v>0</v>
      </c>
      <c r="BO30" s="8">
        <f t="shared" si="48"/>
        <v>0</v>
      </c>
      <c r="BP30" s="8">
        <f t="shared" si="48"/>
        <v>0</v>
      </c>
      <c r="BQ30" s="8">
        <f t="shared" si="48"/>
        <v>0</v>
      </c>
      <c r="BR30" s="8">
        <f t="shared" si="48"/>
        <v>0</v>
      </c>
      <c r="BS30" s="8">
        <f t="shared" si="48"/>
        <v>0</v>
      </c>
      <c r="BT30" s="8">
        <f t="shared" si="48"/>
        <v>0</v>
      </c>
      <c r="BU30" s="8">
        <f t="shared" ref="BU30:CC30" si="49">+BU24/BU26</f>
        <v>0</v>
      </c>
      <c r="BV30" s="8">
        <f t="shared" si="49"/>
        <v>0</v>
      </c>
      <c r="BW30" s="8">
        <f t="shared" si="49"/>
        <v>2.6785714285714284E-2</v>
      </c>
      <c r="BX30" s="8">
        <f t="shared" si="49"/>
        <v>0</v>
      </c>
      <c r="BY30" s="8">
        <f t="shared" si="49"/>
        <v>0</v>
      </c>
      <c r="BZ30" s="8">
        <f t="shared" si="49"/>
        <v>0</v>
      </c>
      <c r="CA30" s="8">
        <f t="shared" si="49"/>
        <v>0</v>
      </c>
      <c r="CB30" s="8">
        <f t="shared" si="49"/>
        <v>0</v>
      </c>
      <c r="CC30" s="8">
        <f t="shared" si="49"/>
        <v>0</v>
      </c>
      <c r="CD30" s="8">
        <f>+CD24/CD26</f>
        <v>0</v>
      </c>
      <c r="CE30" s="8">
        <f t="shared" ref="CE30:CF30" si="50">+CE24/CE26</f>
        <v>0</v>
      </c>
      <c r="CF30" s="8">
        <f t="shared" si="50"/>
        <v>0</v>
      </c>
      <c r="CG30" s="8">
        <f t="shared" ref="CG30:CH30" si="51">+CG24/CG26</f>
        <v>0</v>
      </c>
      <c r="CH30" s="8">
        <f t="shared" si="51"/>
        <v>0</v>
      </c>
      <c r="CI30" s="8">
        <f t="shared" ref="CI30:CJ30" si="52">+CI24/CI26</f>
        <v>0</v>
      </c>
      <c r="CJ30" s="8">
        <f t="shared" si="52"/>
        <v>0</v>
      </c>
      <c r="CK30" s="8">
        <f t="shared" ref="CK30:CM30" si="53">+CK24/CK26</f>
        <v>0</v>
      </c>
      <c r="CL30" s="8">
        <f t="shared" si="53"/>
        <v>0</v>
      </c>
      <c r="CM30" s="8">
        <f t="shared" si="53"/>
        <v>0</v>
      </c>
      <c r="CN30" s="8">
        <f t="shared" ref="CN30:CP30" si="54">+CN24/CN26</f>
        <v>4.1666666666666664E-2</v>
      </c>
      <c r="CO30" s="8">
        <f t="shared" si="54"/>
        <v>1.7857142857142856E-2</v>
      </c>
      <c r="CP30" s="8">
        <f t="shared" si="54"/>
        <v>0</v>
      </c>
      <c r="CQ30" s="8">
        <f t="shared" ref="CQ30:CT30" si="55">+CQ24/CQ26</f>
        <v>0</v>
      </c>
      <c r="CR30" s="8">
        <f t="shared" si="55"/>
        <v>0</v>
      </c>
      <c r="CS30" s="8">
        <f t="shared" si="55"/>
        <v>0</v>
      </c>
      <c r="CT30" s="8">
        <f t="shared" si="55"/>
        <v>0</v>
      </c>
      <c r="CU30" s="8">
        <f t="shared" ref="CU30:CW30" si="56">+CU24/CU26</f>
        <v>0</v>
      </c>
      <c r="CV30" s="8">
        <f t="shared" si="56"/>
        <v>0</v>
      </c>
      <c r="CW30" s="8">
        <f t="shared" si="56"/>
        <v>0</v>
      </c>
      <c r="CX30" s="8">
        <f t="shared" ref="CX30:CY30" si="57">+CX24/CX26</f>
        <v>0</v>
      </c>
      <c r="CY30" s="8">
        <f t="shared" si="57"/>
        <v>0</v>
      </c>
      <c r="CZ30" s="8">
        <f t="shared" ref="CZ30:DB30" si="58">+CZ24/CZ26</f>
        <v>0</v>
      </c>
      <c r="DA30" s="8">
        <f t="shared" si="58"/>
        <v>0</v>
      </c>
      <c r="DB30" s="8">
        <f t="shared" si="58"/>
        <v>0</v>
      </c>
      <c r="DC30" s="8">
        <f t="shared" ref="DC30" si="59">+DC24/DC26</f>
        <v>0</v>
      </c>
      <c r="DD30" s="8"/>
      <c r="DE30" s="8">
        <f t="shared" ref="DE30:DF30" si="60">+DE24/DE26</f>
        <v>3.125E-2</v>
      </c>
      <c r="DF30" s="8">
        <f t="shared" si="60"/>
        <v>0</v>
      </c>
      <c r="DG30" s="8">
        <f t="shared" ref="DG30:DJ30" si="61">+DG24/DG26</f>
        <v>0</v>
      </c>
      <c r="DH30" s="8">
        <f t="shared" si="61"/>
        <v>0</v>
      </c>
      <c r="DI30" s="8">
        <f t="shared" si="61"/>
        <v>0</v>
      </c>
      <c r="DJ30" s="8">
        <f t="shared" si="61"/>
        <v>0</v>
      </c>
      <c r="DK30" s="8">
        <f t="shared" ref="DK30:DM30" si="62">+DK24/DK26</f>
        <v>0</v>
      </c>
      <c r="DL30" s="8">
        <f t="shared" si="62"/>
        <v>0</v>
      </c>
      <c r="DM30" s="8">
        <f t="shared" si="62"/>
        <v>0</v>
      </c>
      <c r="DN30" s="8">
        <f t="shared" ref="DN30:DR30" si="63">+DN24/DN26</f>
        <v>0</v>
      </c>
      <c r="DO30" s="8">
        <f t="shared" si="63"/>
        <v>0</v>
      </c>
      <c r="DP30" s="8" t="e">
        <f t="shared" si="63"/>
        <v>#DIV/0!</v>
      </c>
      <c r="DQ30" s="8" t="e">
        <f t="shared" si="63"/>
        <v>#DIV/0!</v>
      </c>
      <c r="DR30" s="8">
        <f t="shared" si="63"/>
        <v>0</v>
      </c>
      <c r="DS30" s="8">
        <f t="shared" ref="DS30:DU30" si="64">+DS24/DS26</f>
        <v>0</v>
      </c>
      <c r="DT30" s="8">
        <f t="shared" si="64"/>
        <v>0</v>
      </c>
      <c r="DU30" s="8">
        <f t="shared" si="64"/>
        <v>0</v>
      </c>
      <c r="DV30" s="8">
        <f t="shared" ref="DV30:DX30" si="65">+DV24/DV26</f>
        <v>0</v>
      </c>
      <c r="DW30" s="8">
        <f t="shared" si="65"/>
        <v>0</v>
      </c>
      <c r="DX30" s="8">
        <f t="shared" si="65"/>
        <v>0</v>
      </c>
      <c r="DY30" s="8">
        <f t="shared" ref="DY30:EA30" si="66">+DY24/DY26</f>
        <v>0</v>
      </c>
      <c r="DZ30" s="8">
        <f t="shared" si="66"/>
        <v>0</v>
      </c>
      <c r="EA30" s="8">
        <f t="shared" si="66"/>
        <v>0</v>
      </c>
      <c r="EB30" s="8">
        <f t="shared" ref="EB30:ED30" si="67">+EB24/EB26</f>
        <v>0</v>
      </c>
      <c r="EC30" s="8">
        <f t="shared" si="67"/>
        <v>0</v>
      </c>
      <c r="ED30" s="8">
        <f t="shared" si="67"/>
        <v>0</v>
      </c>
      <c r="EE30" s="8">
        <f t="shared" ref="EE30:EH30" si="68">+EE24/EE26</f>
        <v>0</v>
      </c>
      <c r="EF30" s="8">
        <f t="shared" si="68"/>
        <v>0</v>
      </c>
      <c r="EG30" s="8">
        <f t="shared" si="68"/>
        <v>0</v>
      </c>
      <c r="EH30" s="8">
        <f t="shared" si="68"/>
        <v>0</v>
      </c>
      <c r="EI30" s="8"/>
      <c r="EJ30" s="8"/>
    </row>
    <row r="31" spans="1:140" ht="15.75" customHeight="1">
      <c r="A31" s="509"/>
      <c r="B31" s="54" t="s">
        <v>255</v>
      </c>
      <c r="C31" s="8"/>
      <c r="D31" s="8">
        <f t="shared" ref="D31:AK31" si="69">+D25/D26</f>
        <v>0.13392857142857142</v>
      </c>
      <c r="E31" s="8">
        <f t="shared" si="69"/>
        <v>0</v>
      </c>
      <c r="F31" s="8">
        <f t="shared" si="69"/>
        <v>0</v>
      </c>
      <c r="G31" s="8">
        <f t="shared" si="69"/>
        <v>5.9523809523809521E-3</v>
      </c>
      <c r="H31" s="8">
        <f t="shared" si="69"/>
        <v>0</v>
      </c>
      <c r="I31" s="8">
        <f t="shared" si="69"/>
        <v>0</v>
      </c>
      <c r="J31" s="8">
        <f t="shared" si="69"/>
        <v>0</v>
      </c>
      <c r="K31" s="8">
        <f t="shared" si="69"/>
        <v>0</v>
      </c>
      <c r="L31" s="8">
        <f t="shared" si="69"/>
        <v>8.9285714285714281E-3</v>
      </c>
      <c r="M31" s="8">
        <f t="shared" si="69"/>
        <v>0</v>
      </c>
      <c r="N31" s="8">
        <f t="shared" si="69"/>
        <v>5.9523809523809521E-3</v>
      </c>
      <c r="O31" s="8">
        <f t="shared" si="69"/>
        <v>2.976190476190476E-2</v>
      </c>
      <c r="P31" s="8">
        <f t="shared" si="69"/>
        <v>0</v>
      </c>
      <c r="Q31" s="8">
        <f t="shared" si="69"/>
        <v>0</v>
      </c>
      <c r="R31" s="8">
        <f t="shared" si="69"/>
        <v>0</v>
      </c>
      <c r="S31" s="8">
        <f t="shared" si="69"/>
        <v>0</v>
      </c>
      <c r="T31" s="8">
        <f t="shared" si="69"/>
        <v>0</v>
      </c>
      <c r="U31" s="8">
        <f t="shared" si="69"/>
        <v>6.9444444444444441E-3</v>
      </c>
      <c r="V31" s="8">
        <f t="shared" si="69"/>
        <v>0</v>
      </c>
      <c r="W31" s="8">
        <f t="shared" si="69"/>
        <v>0</v>
      </c>
      <c r="X31" s="8">
        <f t="shared" si="69"/>
        <v>0</v>
      </c>
      <c r="Y31" s="8">
        <f t="shared" si="69"/>
        <v>0</v>
      </c>
      <c r="Z31" s="8">
        <f t="shared" si="69"/>
        <v>0</v>
      </c>
      <c r="AA31" s="8">
        <f t="shared" si="69"/>
        <v>0</v>
      </c>
      <c r="AB31" s="8">
        <f t="shared" si="69"/>
        <v>0</v>
      </c>
      <c r="AC31" s="8">
        <f t="shared" si="69"/>
        <v>0</v>
      </c>
      <c r="AD31" s="8">
        <f t="shared" si="69"/>
        <v>0</v>
      </c>
      <c r="AE31" s="8">
        <f t="shared" si="69"/>
        <v>0</v>
      </c>
      <c r="AF31" s="8">
        <f t="shared" si="69"/>
        <v>2.0833333333333332E-2</v>
      </c>
      <c r="AG31" s="8">
        <f t="shared" si="69"/>
        <v>0</v>
      </c>
      <c r="AH31" s="8">
        <f t="shared" si="69"/>
        <v>0</v>
      </c>
      <c r="AI31" s="8">
        <f t="shared" si="69"/>
        <v>0</v>
      </c>
      <c r="AJ31" s="8">
        <f t="shared" si="69"/>
        <v>0</v>
      </c>
      <c r="AK31" s="8">
        <f t="shared" si="69"/>
        <v>0</v>
      </c>
      <c r="AL31" s="8">
        <f t="shared" ref="AL31:AQ31" si="70">+AL25/AL26</f>
        <v>0</v>
      </c>
      <c r="AM31" s="8">
        <f t="shared" si="70"/>
        <v>0</v>
      </c>
      <c r="AN31" s="8">
        <f t="shared" si="70"/>
        <v>0</v>
      </c>
      <c r="AO31" s="8">
        <f t="shared" si="70"/>
        <v>0</v>
      </c>
      <c r="AP31" s="8">
        <f t="shared" si="70"/>
        <v>0</v>
      </c>
      <c r="AQ31" s="8">
        <f t="shared" si="70"/>
        <v>0.47619047619047616</v>
      </c>
      <c r="AR31" s="8">
        <f t="shared" ref="AR31:BT31" si="71">+AR25/AR26</f>
        <v>0</v>
      </c>
      <c r="AS31" s="8">
        <f t="shared" si="71"/>
        <v>0</v>
      </c>
      <c r="AT31" s="8">
        <f t="shared" si="71"/>
        <v>0</v>
      </c>
      <c r="AU31" s="8">
        <f t="shared" si="71"/>
        <v>0</v>
      </c>
      <c r="AV31" s="8">
        <f t="shared" si="71"/>
        <v>0</v>
      </c>
      <c r="AW31" s="8">
        <f t="shared" si="71"/>
        <v>0</v>
      </c>
      <c r="AX31" s="8">
        <f t="shared" si="71"/>
        <v>5.9523809523809521E-3</v>
      </c>
      <c r="AY31" s="8">
        <f t="shared" si="71"/>
        <v>0</v>
      </c>
      <c r="AZ31" s="8">
        <f t="shared" si="71"/>
        <v>0</v>
      </c>
      <c r="BA31" s="8">
        <f t="shared" si="71"/>
        <v>6.25E-2</v>
      </c>
      <c r="BB31" s="8">
        <f t="shared" si="71"/>
        <v>0</v>
      </c>
      <c r="BC31" s="8">
        <f t="shared" si="71"/>
        <v>3.5714285714285712E-2</v>
      </c>
      <c r="BD31" s="8">
        <f t="shared" si="71"/>
        <v>1.7857142857142856E-2</v>
      </c>
      <c r="BE31" s="8">
        <f t="shared" si="71"/>
        <v>2.3809523809523808E-2</v>
      </c>
      <c r="BF31" s="8">
        <f t="shared" si="71"/>
        <v>0</v>
      </c>
      <c r="BG31" s="8">
        <f t="shared" si="71"/>
        <v>0</v>
      </c>
      <c r="BH31" s="8">
        <f t="shared" si="71"/>
        <v>0</v>
      </c>
      <c r="BI31" s="8">
        <f t="shared" si="71"/>
        <v>4.1666666666666664E-2</v>
      </c>
      <c r="BJ31" s="8">
        <f t="shared" si="71"/>
        <v>0</v>
      </c>
      <c r="BK31" s="8">
        <f t="shared" si="71"/>
        <v>0.12797619047619047</v>
      </c>
      <c r="BL31" s="8">
        <f t="shared" si="71"/>
        <v>0</v>
      </c>
      <c r="BM31" s="8">
        <f t="shared" si="71"/>
        <v>0</v>
      </c>
      <c r="BN31" s="8">
        <f t="shared" si="71"/>
        <v>0</v>
      </c>
      <c r="BO31" s="8">
        <f t="shared" si="71"/>
        <v>0</v>
      </c>
      <c r="BP31" s="8">
        <f t="shared" si="71"/>
        <v>0</v>
      </c>
      <c r="BQ31" s="8">
        <f t="shared" si="71"/>
        <v>0</v>
      </c>
      <c r="BR31" s="8">
        <f t="shared" si="71"/>
        <v>0</v>
      </c>
      <c r="BS31" s="8">
        <f t="shared" si="71"/>
        <v>0</v>
      </c>
      <c r="BT31" s="8">
        <f t="shared" si="71"/>
        <v>0</v>
      </c>
      <c r="BU31" s="8">
        <f t="shared" ref="BU31:CC31" si="72">+BU25/BU26</f>
        <v>0</v>
      </c>
      <c r="BV31" s="8">
        <f t="shared" si="72"/>
        <v>0</v>
      </c>
      <c r="BW31" s="8">
        <f t="shared" si="72"/>
        <v>0</v>
      </c>
      <c r="BX31" s="8">
        <f t="shared" si="72"/>
        <v>0</v>
      </c>
      <c r="BY31" s="8">
        <f t="shared" si="72"/>
        <v>1.7857142857142856E-2</v>
      </c>
      <c r="BZ31" s="8">
        <f t="shared" si="72"/>
        <v>2.6785714285714284E-2</v>
      </c>
      <c r="CA31" s="8">
        <f t="shared" si="72"/>
        <v>0</v>
      </c>
      <c r="CB31" s="8">
        <f t="shared" si="72"/>
        <v>5.9523809523809521E-3</v>
      </c>
      <c r="CC31" s="8">
        <f t="shared" si="72"/>
        <v>0</v>
      </c>
      <c r="CD31" s="8">
        <f>+CD25/CD26</f>
        <v>0</v>
      </c>
      <c r="CE31" s="8">
        <f t="shared" ref="CE31:CF31" si="73">+CE25/CE26</f>
        <v>0</v>
      </c>
      <c r="CF31" s="8">
        <f t="shared" si="73"/>
        <v>1.7857142857142856E-2</v>
      </c>
      <c r="CG31" s="8">
        <f t="shared" ref="CG31:CH31" si="74">+CG25/CG26</f>
        <v>0</v>
      </c>
      <c r="CH31" s="8">
        <f t="shared" si="74"/>
        <v>7.1428571428571425E-2</v>
      </c>
      <c r="CI31" s="8">
        <f t="shared" ref="CI31:CJ31" si="75">+CI25/CI26</f>
        <v>0</v>
      </c>
      <c r="CJ31" s="8">
        <f t="shared" si="75"/>
        <v>0</v>
      </c>
      <c r="CK31" s="8">
        <f t="shared" ref="CK31:CM31" si="76">+CK25/CK26</f>
        <v>0</v>
      </c>
      <c r="CL31" s="8">
        <f t="shared" si="76"/>
        <v>0</v>
      </c>
      <c r="CM31" s="8">
        <f t="shared" si="76"/>
        <v>0</v>
      </c>
      <c r="CN31" s="8">
        <f t="shared" ref="CN31:CP31" si="77">+CN25/CN26</f>
        <v>0</v>
      </c>
      <c r="CO31" s="8">
        <f t="shared" si="77"/>
        <v>0</v>
      </c>
      <c r="CP31" s="8">
        <f t="shared" si="77"/>
        <v>0</v>
      </c>
      <c r="CQ31" s="8">
        <f t="shared" ref="CQ31:CT31" si="78">+CQ25/CQ26</f>
        <v>2.3809523809523808E-2</v>
      </c>
      <c r="CR31" s="8">
        <f t="shared" si="78"/>
        <v>5.0595238095238096E-2</v>
      </c>
      <c r="CS31" s="8">
        <f t="shared" si="78"/>
        <v>0</v>
      </c>
      <c r="CT31" s="8">
        <f t="shared" si="78"/>
        <v>0</v>
      </c>
      <c r="CU31" s="8">
        <f t="shared" ref="CU31:CW31" si="79">+CU25/CU26</f>
        <v>0</v>
      </c>
      <c r="CV31" s="8">
        <f t="shared" si="79"/>
        <v>2.976190476190476E-2</v>
      </c>
      <c r="CW31" s="8">
        <f t="shared" si="79"/>
        <v>0</v>
      </c>
      <c r="CX31" s="8">
        <f t="shared" ref="CX31:CY31" si="80">+CX25/CX26</f>
        <v>0</v>
      </c>
      <c r="CY31" s="8">
        <f t="shared" si="80"/>
        <v>0</v>
      </c>
      <c r="CZ31" s="8">
        <f t="shared" ref="CZ31:DB31" si="81">+CZ25/CZ26</f>
        <v>0</v>
      </c>
      <c r="DA31" s="8">
        <f t="shared" si="81"/>
        <v>0</v>
      </c>
      <c r="DB31" s="8">
        <f t="shared" si="81"/>
        <v>0</v>
      </c>
      <c r="DC31" s="8">
        <f t="shared" ref="DC31" si="82">+DC25/DC26</f>
        <v>0</v>
      </c>
      <c r="DD31" s="8"/>
      <c r="DE31" s="8">
        <f t="shared" ref="DE31:DF31" si="83">+DE25/DE26</f>
        <v>0</v>
      </c>
      <c r="DF31" s="8">
        <f t="shared" si="83"/>
        <v>0</v>
      </c>
      <c r="DG31" s="8">
        <f t="shared" ref="DG31:DJ31" si="84">+DG25/DG26</f>
        <v>0</v>
      </c>
      <c r="DH31" s="8">
        <f t="shared" si="84"/>
        <v>0</v>
      </c>
      <c r="DI31" s="8">
        <f t="shared" si="84"/>
        <v>0</v>
      </c>
      <c r="DJ31" s="8">
        <f t="shared" si="84"/>
        <v>0</v>
      </c>
      <c r="DK31" s="8">
        <f t="shared" ref="DK31:DM31" si="85">+DK25/DK26</f>
        <v>0</v>
      </c>
      <c r="DL31" s="8">
        <f t="shared" si="85"/>
        <v>0</v>
      </c>
      <c r="DM31" s="8">
        <f t="shared" si="85"/>
        <v>0</v>
      </c>
      <c r="DN31" s="8">
        <f t="shared" ref="DN31:DR31" si="86">+DN25/DN26</f>
        <v>0</v>
      </c>
      <c r="DO31" s="8">
        <f t="shared" si="86"/>
        <v>0</v>
      </c>
      <c r="DP31" s="8" t="e">
        <f t="shared" si="86"/>
        <v>#DIV/0!</v>
      </c>
      <c r="DQ31" s="8" t="e">
        <f t="shared" si="86"/>
        <v>#DIV/0!</v>
      </c>
      <c r="DR31" s="8">
        <f t="shared" si="86"/>
        <v>0</v>
      </c>
      <c r="DS31" s="8">
        <f t="shared" ref="DS31:DU31" si="87">+DS25/DS26</f>
        <v>0</v>
      </c>
      <c r="DT31" s="8">
        <f t="shared" si="87"/>
        <v>0</v>
      </c>
      <c r="DU31" s="8">
        <f t="shared" si="87"/>
        <v>0</v>
      </c>
      <c r="DV31" s="8">
        <f t="shared" ref="DV31:DX31" si="88">+DV25/DV26</f>
        <v>0</v>
      </c>
      <c r="DW31" s="8">
        <f t="shared" si="88"/>
        <v>0</v>
      </c>
      <c r="DX31" s="8">
        <f t="shared" si="88"/>
        <v>0</v>
      </c>
      <c r="DY31" s="8">
        <f t="shared" ref="DY31:EA31" si="89">+DY25/DY26</f>
        <v>0</v>
      </c>
      <c r="DZ31" s="8">
        <f t="shared" si="89"/>
        <v>0</v>
      </c>
      <c r="EA31" s="8">
        <f t="shared" si="89"/>
        <v>0</v>
      </c>
      <c r="EB31" s="8">
        <f t="shared" ref="EB31:ED31" si="90">+EB25/EB26</f>
        <v>0</v>
      </c>
      <c r="EC31" s="8">
        <f t="shared" si="90"/>
        <v>0</v>
      </c>
      <c r="ED31" s="8">
        <f t="shared" si="90"/>
        <v>0</v>
      </c>
      <c r="EE31" s="8">
        <f t="shared" ref="EE31:EH31" si="91">+EE25/EE26</f>
        <v>0</v>
      </c>
      <c r="EF31" s="8">
        <f t="shared" si="91"/>
        <v>0</v>
      </c>
      <c r="EG31" s="8">
        <f t="shared" si="91"/>
        <v>0</v>
      </c>
      <c r="EH31" s="8">
        <f t="shared" si="91"/>
        <v>0</v>
      </c>
      <c r="EI31" s="8"/>
      <c r="EJ31" s="8"/>
    </row>
    <row r="32" spans="1:140" customFormat="1" ht="15.75" customHeight="1">
      <c r="A32" s="510"/>
      <c r="B32" s="54" t="s">
        <v>60</v>
      </c>
      <c r="C32" s="9"/>
      <c r="D32" s="9">
        <f t="shared" ref="D32:AK32" si="92">SUM(D28:D31)</f>
        <v>1.0000000000000004</v>
      </c>
      <c r="E32" s="9">
        <f t="shared" si="92"/>
        <v>1</v>
      </c>
      <c r="F32" s="9">
        <f t="shared" si="92"/>
        <v>1</v>
      </c>
      <c r="G32" s="9">
        <f t="shared" si="92"/>
        <v>0.99999999999999989</v>
      </c>
      <c r="H32" s="9">
        <f t="shared" si="92"/>
        <v>1</v>
      </c>
      <c r="I32" s="9">
        <f t="shared" si="92"/>
        <v>1</v>
      </c>
      <c r="J32" s="9">
        <f t="shared" si="92"/>
        <v>1</v>
      </c>
      <c r="K32" s="9">
        <f t="shared" si="92"/>
        <v>1</v>
      </c>
      <c r="L32" s="9">
        <f t="shared" si="92"/>
        <v>1</v>
      </c>
      <c r="M32" s="9">
        <f t="shared" si="92"/>
        <v>1</v>
      </c>
      <c r="N32" s="9">
        <f t="shared" si="92"/>
        <v>0.99107142856666663</v>
      </c>
      <c r="O32" s="9">
        <f t="shared" si="92"/>
        <v>1</v>
      </c>
      <c r="P32" s="9">
        <f t="shared" si="92"/>
        <v>1</v>
      </c>
      <c r="Q32" s="9">
        <f t="shared" si="92"/>
        <v>1</v>
      </c>
      <c r="R32" s="9">
        <f t="shared" si="92"/>
        <v>1</v>
      </c>
      <c r="S32" s="9">
        <f t="shared" si="92"/>
        <v>1</v>
      </c>
      <c r="T32" s="9">
        <f t="shared" si="92"/>
        <v>1</v>
      </c>
      <c r="U32" s="9">
        <f t="shared" si="92"/>
        <v>1</v>
      </c>
      <c r="V32" s="9">
        <f t="shared" si="92"/>
        <v>1</v>
      </c>
      <c r="W32" s="9">
        <f t="shared" si="92"/>
        <v>1</v>
      </c>
      <c r="X32" s="9">
        <f t="shared" si="92"/>
        <v>1</v>
      </c>
      <c r="Y32" s="9">
        <f t="shared" si="92"/>
        <v>1</v>
      </c>
      <c r="Z32" s="9">
        <f t="shared" si="92"/>
        <v>1</v>
      </c>
      <c r="AA32" s="9">
        <f t="shared" si="92"/>
        <v>1</v>
      </c>
      <c r="AB32" s="9">
        <f t="shared" si="92"/>
        <v>1</v>
      </c>
      <c r="AC32" s="9">
        <f t="shared" si="92"/>
        <v>1</v>
      </c>
      <c r="AD32" s="9">
        <f t="shared" si="92"/>
        <v>1</v>
      </c>
      <c r="AE32" s="9">
        <f t="shared" si="92"/>
        <v>1</v>
      </c>
      <c r="AF32" s="9">
        <f t="shared" si="92"/>
        <v>1.0000000000000002</v>
      </c>
      <c r="AG32" s="9">
        <f t="shared" si="92"/>
        <v>1</v>
      </c>
      <c r="AH32" s="9">
        <f t="shared" si="92"/>
        <v>1</v>
      </c>
      <c r="AI32" s="9">
        <f t="shared" si="92"/>
        <v>1</v>
      </c>
      <c r="AJ32" s="9">
        <f t="shared" si="92"/>
        <v>1</v>
      </c>
      <c r="AK32" s="9">
        <f t="shared" si="92"/>
        <v>1</v>
      </c>
      <c r="AL32" s="9">
        <f t="shared" ref="AL32:AQ32" si="93">SUM(AL28:AL31)</f>
        <v>1</v>
      </c>
      <c r="AM32" s="9">
        <f t="shared" si="93"/>
        <v>1</v>
      </c>
      <c r="AN32" s="9">
        <f t="shared" si="93"/>
        <v>1</v>
      </c>
      <c r="AO32" s="9">
        <f t="shared" si="93"/>
        <v>1</v>
      </c>
      <c r="AP32" s="9">
        <f t="shared" si="93"/>
        <v>1</v>
      </c>
      <c r="AQ32" s="9">
        <f t="shared" si="93"/>
        <v>1</v>
      </c>
      <c r="AR32" s="9">
        <f t="shared" ref="AR32:BT32" si="94">SUM(AR28:AR31)</f>
        <v>1</v>
      </c>
      <c r="AS32" s="9">
        <f t="shared" si="94"/>
        <v>0.99999999999999989</v>
      </c>
      <c r="AT32" s="9">
        <f t="shared" si="94"/>
        <v>1</v>
      </c>
      <c r="AU32" s="9">
        <f t="shared" si="94"/>
        <v>1</v>
      </c>
      <c r="AV32" s="9">
        <f t="shared" si="94"/>
        <v>0.985119047619048</v>
      </c>
      <c r="AW32" s="9">
        <f t="shared" si="94"/>
        <v>1</v>
      </c>
      <c r="AX32" s="9">
        <f t="shared" si="94"/>
        <v>0.99999999999999989</v>
      </c>
      <c r="AY32" s="9">
        <f t="shared" si="94"/>
        <v>1</v>
      </c>
      <c r="AZ32" s="9">
        <f t="shared" si="94"/>
        <v>0.89880952380952395</v>
      </c>
      <c r="BA32" s="9">
        <f t="shared" si="94"/>
        <v>1</v>
      </c>
      <c r="BB32" s="9">
        <f t="shared" si="94"/>
        <v>1</v>
      </c>
      <c r="BC32" s="9">
        <f t="shared" si="94"/>
        <v>1</v>
      </c>
      <c r="BD32" s="9">
        <f t="shared" si="94"/>
        <v>0.99999999999999989</v>
      </c>
      <c r="BE32" s="9">
        <f t="shared" si="94"/>
        <v>0.99999999999999989</v>
      </c>
      <c r="BF32" s="9">
        <f t="shared" si="94"/>
        <v>1</v>
      </c>
      <c r="BG32" s="9">
        <f t="shared" si="94"/>
        <v>1</v>
      </c>
      <c r="BH32" s="9">
        <f t="shared" si="94"/>
        <v>1</v>
      </c>
      <c r="BI32" s="9">
        <f t="shared" si="94"/>
        <v>0.99999999999999967</v>
      </c>
      <c r="BJ32" s="9">
        <f t="shared" si="94"/>
        <v>1</v>
      </c>
      <c r="BK32" s="9">
        <f t="shared" si="94"/>
        <v>1.0000000000000004</v>
      </c>
      <c r="BL32" s="9">
        <f t="shared" si="94"/>
        <v>1</v>
      </c>
      <c r="BM32" s="9">
        <f t="shared" si="94"/>
        <v>1</v>
      </c>
      <c r="BN32" s="9">
        <f t="shared" si="94"/>
        <v>1</v>
      </c>
      <c r="BO32" s="9">
        <f t="shared" si="94"/>
        <v>1</v>
      </c>
      <c r="BP32" s="9">
        <f t="shared" si="94"/>
        <v>1</v>
      </c>
      <c r="BQ32" s="9">
        <f t="shared" si="94"/>
        <v>1</v>
      </c>
      <c r="BR32" s="9">
        <f t="shared" si="94"/>
        <v>1</v>
      </c>
      <c r="BS32" s="9">
        <f t="shared" si="94"/>
        <v>1</v>
      </c>
      <c r="BT32" s="9">
        <f t="shared" si="94"/>
        <v>1</v>
      </c>
      <c r="BU32" s="9">
        <f t="shared" ref="BU32:CC32" si="95">SUM(BU28:BU31)</f>
        <v>1</v>
      </c>
      <c r="BV32" s="9">
        <f t="shared" si="95"/>
        <v>1</v>
      </c>
      <c r="BW32" s="9">
        <f t="shared" si="95"/>
        <v>1.0000000000000002</v>
      </c>
      <c r="BX32" s="9">
        <f t="shared" si="95"/>
        <v>1</v>
      </c>
      <c r="BY32" s="9">
        <f t="shared" si="95"/>
        <v>1</v>
      </c>
      <c r="BZ32" s="9">
        <f t="shared" si="95"/>
        <v>1.0000000000000002</v>
      </c>
      <c r="CA32" s="9">
        <f t="shared" si="95"/>
        <v>1</v>
      </c>
      <c r="CB32" s="9">
        <f t="shared" si="95"/>
        <v>0.99999999999999989</v>
      </c>
      <c r="CC32" s="9">
        <f t="shared" si="95"/>
        <v>1</v>
      </c>
      <c r="CD32" s="9">
        <f>SUM(CD28:CD31)</f>
        <v>1</v>
      </c>
      <c r="CE32" s="9">
        <f t="shared" ref="CE32:CF32" si="96">SUM(CE28:CE31)</f>
        <v>1</v>
      </c>
      <c r="CF32" s="9">
        <f t="shared" si="96"/>
        <v>1</v>
      </c>
      <c r="CG32" s="9">
        <f t="shared" ref="CG32:CH32" si="97">SUM(CG28:CG31)</f>
        <v>1</v>
      </c>
      <c r="CH32" s="9">
        <f t="shared" si="97"/>
        <v>1.0000000000000004</v>
      </c>
      <c r="CI32" s="9">
        <f t="shared" ref="CI32:CJ32" si="98">SUM(CI28:CI31)</f>
        <v>1</v>
      </c>
      <c r="CJ32" s="9">
        <f t="shared" si="98"/>
        <v>1</v>
      </c>
      <c r="CK32" s="9">
        <f t="shared" ref="CK32:CM32" si="99">SUM(CK28:CK31)</f>
        <v>1</v>
      </c>
      <c r="CL32" s="9">
        <f t="shared" si="99"/>
        <v>1</v>
      </c>
      <c r="CM32" s="9">
        <f t="shared" si="99"/>
        <v>1</v>
      </c>
      <c r="CN32" s="9">
        <f t="shared" ref="CN32:CP32" si="100">SUM(CN28:CN31)</f>
        <v>0.99999999999999967</v>
      </c>
      <c r="CO32" s="9">
        <f t="shared" si="100"/>
        <v>0.99999999999999989</v>
      </c>
      <c r="CP32" s="9">
        <f t="shared" si="100"/>
        <v>1</v>
      </c>
      <c r="CQ32" s="9">
        <f t="shared" ref="CQ32:CT32" si="101">SUM(CQ28:CQ31)</f>
        <v>0.99999999999999989</v>
      </c>
      <c r="CR32" s="9">
        <f t="shared" si="101"/>
        <v>1</v>
      </c>
      <c r="CS32" s="9">
        <f t="shared" si="101"/>
        <v>1</v>
      </c>
      <c r="CT32" s="9">
        <f t="shared" si="101"/>
        <v>1</v>
      </c>
      <c r="CU32" s="9">
        <f t="shared" ref="CU32:CW32" si="102">SUM(CU28:CU31)</f>
        <v>1</v>
      </c>
      <c r="CV32" s="9">
        <f t="shared" si="102"/>
        <v>0.99999999999999978</v>
      </c>
      <c r="CW32" s="9">
        <f t="shared" si="102"/>
        <v>1</v>
      </c>
      <c r="CX32" s="9">
        <f t="shared" ref="CX32:CY32" si="103">SUM(CX28:CX31)</f>
        <v>1</v>
      </c>
      <c r="CY32" s="9">
        <f t="shared" si="103"/>
        <v>1</v>
      </c>
      <c r="CZ32" s="9">
        <f t="shared" ref="CZ32:DB32" si="104">SUM(CZ28:CZ31)</f>
        <v>1</v>
      </c>
      <c r="DA32" s="9">
        <f t="shared" si="104"/>
        <v>1</v>
      </c>
      <c r="DB32" s="9">
        <f t="shared" si="104"/>
        <v>1</v>
      </c>
      <c r="DC32" s="9">
        <f t="shared" ref="DC32" si="105">SUM(DC28:DC31)</f>
        <v>1</v>
      </c>
      <c r="DD32" s="9"/>
      <c r="DE32" s="9">
        <f t="shared" ref="DE32:DF32" si="106">SUM(DE28:DE31)</f>
        <v>1</v>
      </c>
      <c r="DF32" s="9">
        <f t="shared" si="106"/>
        <v>1</v>
      </c>
      <c r="DG32" s="9">
        <f t="shared" ref="DG32:DJ32" si="107">SUM(DG28:DG31)</f>
        <v>1</v>
      </c>
      <c r="DH32" s="9">
        <f t="shared" si="107"/>
        <v>1</v>
      </c>
      <c r="DI32" s="9">
        <f t="shared" si="107"/>
        <v>1</v>
      </c>
      <c r="DJ32" s="9">
        <f t="shared" si="107"/>
        <v>1</v>
      </c>
      <c r="DK32" s="9">
        <f t="shared" ref="DK32:DM32" si="108">SUM(DK28:DK31)</f>
        <v>1</v>
      </c>
      <c r="DL32" s="9">
        <f t="shared" si="108"/>
        <v>1</v>
      </c>
      <c r="DM32" s="9">
        <f t="shared" si="108"/>
        <v>1</v>
      </c>
      <c r="DN32" s="9">
        <f t="shared" ref="DN32:DR32" si="109">SUM(DN28:DN31)</f>
        <v>1</v>
      </c>
      <c r="DO32" s="9">
        <f t="shared" si="109"/>
        <v>1</v>
      </c>
      <c r="DP32" s="9" t="e">
        <f t="shared" si="109"/>
        <v>#DIV/0!</v>
      </c>
      <c r="DQ32" s="9" t="e">
        <f t="shared" si="109"/>
        <v>#DIV/0!</v>
      </c>
      <c r="DR32" s="9">
        <f t="shared" si="109"/>
        <v>1</v>
      </c>
      <c r="DS32" s="9">
        <f t="shared" ref="DS32:DU32" si="110">SUM(DS28:DS31)</f>
        <v>1</v>
      </c>
      <c r="DT32" s="9">
        <f t="shared" si="110"/>
        <v>1</v>
      </c>
      <c r="DU32" s="9">
        <f t="shared" si="110"/>
        <v>1</v>
      </c>
      <c r="DV32" s="9">
        <f t="shared" ref="DV32:DX32" si="111">SUM(DV28:DV31)</f>
        <v>1</v>
      </c>
      <c r="DW32" s="9">
        <f t="shared" si="111"/>
        <v>1</v>
      </c>
      <c r="DX32" s="9">
        <f t="shared" si="111"/>
        <v>1</v>
      </c>
      <c r="DY32" s="9">
        <f t="shared" ref="DY32:EA32" si="112">SUM(DY28:DY31)</f>
        <v>1</v>
      </c>
      <c r="DZ32" s="9">
        <f t="shared" si="112"/>
        <v>1</v>
      </c>
      <c r="EA32" s="9">
        <f t="shared" si="112"/>
        <v>1</v>
      </c>
      <c r="EB32" s="9">
        <f t="shared" ref="EB32:ED32" si="113">SUM(EB28:EB31)</f>
        <v>1</v>
      </c>
      <c r="EC32" s="9">
        <f t="shared" si="113"/>
        <v>1</v>
      </c>
      <c r="ED32" s="9">
        <f t="shared" si="113"/>
        <v>1</v>
      </c>
      <c r="EE32" s="9">
        <f t="shared" ref="EE32:EH32" si="114">SUM(EE28:EE31)</f>
        <v>1</v>
      </c>
      <c r="EF32" s="9">
        <f t="shared" si="114"/>
        <v>1</v>
      </c>
      <c r="EG32" s="9">
        <f t="shared" si="114"/>
        <v>1</v>
      </c>
      <c r="EH32" s="9">
        <f t="shared" si="114"/>
        <v>1</v>
      </c>
      <c r="EI32" s="9"/>
      <c r="EJ32" s="9"/>
    </row>
    <row r="33" spans="1:140" ht="22.5" customHeight="1">
      <c r="A33" s="141" t="s">
        <v>239</v>
      </c>
      <c r="B33" s="21"/>
      <c r="C33" s="32" t="s">
        <v>229</v>
      </c>
      <c r="D33" s="32" t="s">
        <v>178</v>
      </c>
      <c r="E33" s="32" t="s">
        <v>179</v>
      </c>
      <c r="F33" s="32" t="s">
        <v>180</v>
      </c>
      <c r="G33" s="32" t="s">
        <v>181</v>
      </c>
      <c r="H33" s="32" t="s">
        <v>182</v>
      </c>
      <c r="I33" s="32" t="s">
        <v>183</v>
      </c>
      <c r="J33" s="32" t="s">
        <v>184</v>
      </c>
      <c r="K33" s="32" t="s">
        <v>185</v>
      </c>
      <c r="L33" s="32" t="s">
        <v>186</v>
      </c>
      <c r="M33" s="32" t="s">
        <v>187</v>
      </c>
      <c r="N33" s="32" t="s">
        <v>188</v>
      </c>
      <c r="O33" s="32" t="s">
        <v>237</v>
      </c>
      <c r="P33" s="32" t="s">
        <v>246</v>
      </c>
      <c r="Q33" s="32" t="s">
        <v>247</v>
      </c>
      <c r="R33" s="32" t="s">
        <v>248</v>
      </c>
      <c r="S33" s="32" t="s">
        <v>249</v>
      </c>
      <c r="T33" s="32" t="s">
        <v>189</v>
      </c>
      <c r="U33" s="32" t="s">
        <v>190</v>
      </c>
      <c r="V33" s="32" t="s">
        <v>191</v>
      </c>
      <c r="W33" s="32" t="s">
        <v>192</v>
      </c>
      <c r="X33" s="32" t="s">
        <v>193</v>
      </c>
      <c r="Y33" s="32" t="s">
        <v>194</v>
      </c>
      <c r="Z33" s="32" t="s">
        <v>111</v>
      </c>
      <c r="AA33" s="32" t="s">
        <v>112</v>
      </c>
      <c r="AB33" s="32" t="s">
        <v>113</v>
      </c>
      <c r="AC33" s="32" t="s">
        <v>114</v>
      </c>
      <c r="AD33" s="32" t="s">
        <v>195</v>
      </c>
      <c r="AE33" s="32" t="s">
        <v>196</v>
      </c>
      <c r="AF33" s="32" t="s">
        <v>197</v>
      </c>
      <c r="AG33" s="32" t="s">
        <v>198</v>
      </c>
      <c r="AH33" s="32" t="s">
        <v>199</v>
      </c>
      <c r="AI33" s="32" t="s">
        <v>200</v>
      </c>
      <c r="AJ33" s="32" t="s">
        <v>201</v>
      </c>
      <c r="AK33" s="32" t="s">
        <v>202</v>
      </c>
      <c r="AL33" s="32" t="s">
        <v>203</v>
      </c>
      <c r="AM33" s="32" t="s">
        <v>204</v>
      </c>
      <c r="AN33" s="32" t="s">
        <v>205</v>
      </c>
      <c r="AO33" s="32" t="s">
        <v>206</v>
      </c>
      <c r="AP33" s="32" t="s">
        <v>207</v>
      </c>
      <c r="AQ33" s="32" t="s">
        <v>208</v>
      </c>
      <c r="AR33" s="32" t="s">
        <v>209</v>
      </c>
      <c r="AS33" s="32" t="s">
        <v>210</v>
      </c>
      <c r="AT33" s="32" t="s">
        <v>211</v>
      </c>
      <c r="AU33" s="32" t="s">
        <v>212</v>
      </c>
      <c r="AV33" s="32" t="s">
        <v>213</v>
      </c>
      <c r="AW33" s="32" t="s">
        <v>307</v>
      </c>
      <c r="AX33" s="32" t="s">
        <v>215</v>
      </c>
      <c r="AY33" s="32" t="s">
        <v>216</v>
      </c>
      <c r="AZ33" s="32" t="s">
        <v>217</v>
      </c>
      <c r="BA33" s="32" t="s">
        <v>218</v>
      </c>
      <c r="BB33" s="32" t="s">
        <v>219</v>
      </c>
      <c r="BC33" s="32" t="s">
        <v>220</v>
      </c>
      <c r="BD33" s="32" t="s">
        <v>178</v>
      </c>
      <c r="BE33" s="32" t="s">
        <v>179</v>
      </c>
      <c r="BF33" s="32" t="s">
        <v>180</v>
      </c>
      <c r="BG33" s="32" t="s">
        <v>181</v>
      </c>
      <c r="BH33" s="32" t="s">
        <v>182</v>
      </c>
      <c r="BI33" s="32" t="s">
        <v>183</v>
      </c>
      <c r="BJ33" s="32" t="s">
        <v>184</v>
      </c>
      <c r="BK33" s="32" t="s">
        <v>185</v>
      </c>
      <c r="BL33" s="32" t="s">
        <v>186</v>
      </c>
      <c r="BM33" s="32" t="s">
        <v>187</v>
      </c>
      <c r="BN33" s="32" t="s">
        <v>188</v>
      </c>
      <c r="BO33" s="32" t="s">
        <v>237</v>
      </c>
      <c r="BP33" s="32" t="s">
        <v>246</v>
      </c>
      <c r="BQ33" s="32" t="s">
        <v>247</v>
      </c>
      <c r="BR33" s="32" t="s">
        <v>248</v>
      </c>
      <c r="BS33" s="32" t="s">
        <v>249</v>
      </c>
      <c r="BT33" s="32" t="s">
        <v>189</v>
      </c>
      <c r="BU33" s="32" t="s">
        <v>190</v>
      </c>
      <c r="BV33" s="32" t="s">
        <v>191</v>
      </c>
      <c r="BW33" s="32" t="s">
        <v>192</v>
      </c>
      <c r="BX33" s="32" t="s">
        <v>193</v>
      </c>
      <c r="BY33" s="32" t="s">
        <v>194</v>
      </c>
      <c r="BZ33" s="32" t="s">
        <v>111</v>
      </c>
      <c r="CA33" s="32" t="s">
        <v>112</v>
      </c>
      <c r="CB33" s="32" t="s">
        <v>113</v>
      </c>
      <c r="CC33" s="32" t="s">
        <v>114</v>
      </c>
      <c r="CD33" s="32" t="s">
        <v>195</v>
      </c>
      <c r="CE33" s="32" t="s">
        <v>196</v>
      </c>
      <c r="CF33" s="32" t="s">
        <v>197</v>
      </c>
      <c r="CG33" s="32" t="s">
        <v>198</v>
      </c>
      <c r="CH33" s="32" t="s">
        <v>199</v>
      </c>
      <c r="CI33" s="32" t="s">
        <v>200</v>
      </c>
      <c r="CJ33" s="32" t="s">
        <v>201</v>
      </c>
      <c r="CK33" s="32" t="s">
        <v>202</v>
      </c>
      <c r="CL33" s="32" t="s">
        <v>203</v>
      </c>
      <c r="CM33" s="32" t="s">
        <v>204</v>
      </c>
      <c r="CN33" s="32" t="s">
        <v>205</v>
      </c>
      <c r="CO33" s="32" t="s">
        <v>206</v>
      </c>
      <c r="CP33" s="32" t="s">
        <v>207</v>
      </c>
      <c r="CQ33" s="32" t="s">
        <v>208</v>
      </c>
      <c r="CR33" s="32" t="s">
        <v>209</v>
      </c>
      <c r="CS33" s="32" t="s">
        <v>210</v>
      </c>
      <c r="CT33" s="32" t="s">
        <v>211</v>
      </c>
      <c r="CU33" s="32" t="s">
        <v>212</v>
      </c>
      <c r="CV33" s="32" t="s">
        <v>213</v>
      </c>
      <c r="CW33" s="32" t="s">
        <v>214</v>
      </c>
      <c r="CX33" s="32" t="s">
        <v>215</v>
      </c>
      <c r="CY33" s="32" t="s">
        <v>216</v>
      </c>
      <c r="CZ33" s="32" t="s">
        <v>217</v>
      </c>
      <c r="DA33" s="32" t="s">
        <v>218</v>
      </c>
      <c r="DB33" s="32" t="s">
        <v>219</v>
      </c>
      <c r="DC33" s="32" t="s">
        <v>220</v>
      </c>
      <c r="DD33" s="32" t="s">
        <v>311</v>
      </c>
      <c r="DE33" s="32" t="s">
        <v>178</v>
      </c>
      <c r="DF33" s="32" t="s">
        <v>179</v>
      </c>
      <c r="DG33" s="32" t="s">
        <v>180</v>
      </c>
      <c r="DH33" s="32" t="s">
        <v>181</v>
      </c>
      <c r="DI33" s="32" t="s">
        <v>182</v>
      </c>
      <c r="DJ33" s="32" t="s">
        <v>183</v>
      </c>
      <c r="DK33" s="32" t="s">
        <v>184</v>
      </c>
      <c r="DL33" s="32" t="s">
        <v>185</v>
      </c>
      <c r="DM33" s="32" t="s">
        <v>186</v>
      </c>
      <c r="DN33" s="32" t="s">
        <v>187</v>
      </c>
      <c r="DO33" s="32" t="s">
        <v>188</v>
      </c>
      <c r="DP33" s="32" t="s">
        <v>237</v>
      </c>
      <c r="DQ33" s="32" t="s">
        <v>246</v>
      </c>
      <c r="DR33" s="32" t="s">
        <v>247</v>
      </c>
      <c r="DS33" s="32" t="s">
        <v>248</v>
      </c>
      <c r="DT33" s="32" t="s">
        <v>249</v>
      </c>
      <c r="DU33" s="32" t="s">
        <v>189</v>
      </c>
      <c r="DV33" s="32" t="s">
        <v>190</v>
      </c>
      <c r="DW33" s="32" t="s">
        <v>191</v>
      </c>
      <c r="DX33" s="32" t="s">
        <v>192</v>
      </c>
      <c r="DY33" s="32" t="s">
        <v>193</v>
      </c>
      <c r="DZ33" s="32" t="s">
        <v>194</v>
      </c>
      <c r="EA33" s="32" t="s">
        <v>111</v>
      </c>
      <c r="EB33" s="32" t="s">
        <v>112</v>
      </c>
      <c r="EC33" s="32" t="s">
        <v>113</v>
      </c>
      <c r="ED33" s="32" t="s">
        <v>114</v>
      </c>
      <c r="EE33" s="32" t="s">
        <v>195</v>
      </c>
      <c r="EF33" s="32" t="s">
        <v>196</v>
      </c>
      <c r="EG33" s="32" t="s">
        <v>197</v>
      </c>
      <c r="EH33" s="32" t="s">
        <v>198</v>
      </c>
      <c r="EI33" s="32" t="s">
        <v>378</v>
      </c>
      <c r="EJ33" s="19" t="s">
        <v>119</v>
      </c>
    </row>
    <row r="34" spans="1:140" ht="15.75" customHeight="1">
      <c r="A34" s="502" t="s">
        <v>20</v>
      </c>
      <c r="B34" s="51" t="s">
        <v>84</v>
      </c>
      <c r="C34" s="23">
        <v>0.98200931013421866</v>
      </c>
      <c r="D34" s="23">
        <f t="shared" ref="D34:AE34" si="115">+AVERAGE(D18)</f>
        <v>0.86607142857142905</v>
      </c>
      <c r="E34" s="23">
        <f t="shared" si="115"/>
        <v>1</v>
      </c>
      <c r="F34" s="23">
        <f t="shared" si="115"/>
        <v>1</v>
      </c>
      <c r="G34" s="23">
        <f t="shared" si="115"/>
        <v>0.99404761904761896</v>
      </c>
      <c r="H34" s="23">
        <f t="shared" si="115"/>
        <v>1</v>
      </c>
      <c r="I34" s="23">
        <f t="shared" si="115"/>
        <v>1</v>
      </c>
      <c r="J34" s="23">
        <f t="shared" si="115"/>
        <v>1</v>
      </c>
      <c r="K34" s="23">
        <f t="shared" si="115"/>
        <v>1</v>
      </c>
      <c r="L34" s="23">
        <f t="shared" si="115"/>
        <v>0.9910714285714286</v>
      </c>
      <c r="M34" s="23">
        <f t="shared" si="115"/>
        <v>1</v>
      </c>
      <c r="N34" s="23">
        <f t="shared" si="115"/>
        <v>0.9851190476142857</v>
      </c>
      <c r="O34" s="23">
        <f t="shared" si="115"/>
        <v>0.97023809523809534</v>
      </c>
      <c r="P34" s="23">
        <f t="shared" si="115"/>
        <v>1</v>
      </c>
      <c r="Q34" s="23">
        <f t="shared" si="115"/>
        <v>1</v>
      </c>
      <c r="R34" s="23">
        <f t="shared" si="115"/>
        <v>1</v>
      </c>
      <c r="S34" s="23">
        <f t="shared" si="115"/>
        <v>1</v>
      </c>
      <c r="T34" s="23">
        <f t="shared" si="115"/>
        <v>1</v>
      </c>
      <c r="U34" s="23">
        <f t="shared" si="115"/>
        <v>0.99305555555555558</v>
      </c>
      <c r="V34" s="23">
        <f t="shared" si="115"/>
        <v>1</v>
      </c>
      <c r="W34" s="23">
        <f t="shared" si="115"/>
        <v>1</v>
      </c>
      <c r="X34" s="23">
        <f t="shared" si="115"/>
        <v>1</v>
      </c>
      <c r="Y34" s="23">
        <f t="shared" si="115"/>
        <v>1</v>
      </c>
      <c r="Z34" s="23">
        <f t="shared" si="115"/>
        <v>1</v>
      </c>
      <c r="AA34" s="23">
        <f t="shared" si="115"/>
        <v>1</v>
      </c>
      <c r="AB34" s="23">
        <f t="shared" si="115"/>
        <v>1</v>
      </c>
      <c r="AC34" s="23">
        <f t="shared" si="115"/>
        <v>1</v>
      </c>
      <c r="AD34" s="23">
        <f t="shared" si="115"/>
        <v>1</v>
      </c>
      <c r="AE34" s="23">
        <f t="shared" si="115"/>
        <v>1</v>
      </c>
      <c r="AF34" s="23">
        <f t="shared" ref="AF34:AG37" si="116">+AVERAGE(AF18)</f>
        <v>0.97916666666666696</v>
      </c>
      <c r="AG34" s="23">
        <f t="shared" si="116"/>
        <v>1</v>
      </c>
      <c r="AH34" s="23">
        <f t="shared" ref="AH34:AK37" si="117">+AVERAGE(AH18)</f>
        <v>1</v>
      </c>
      <c r="AI34" s="23">
        <f t="shared" si="117"/>
        <v>1</v>
      </c>
      <c r="AJ34" s="23">
        <f t="shared" si="117"/>
        <v>1</v>
      </c>
      <c r="AK34" s="23">
        <f t="shared" si="117"/>
        <v>1</v>
      </c>
      <c r="AL34" s="23">
        <f t="shared" ref="AL34:AP37" si="118">+AVERAGE(AL18)</f>
        <v>1</v>
      </c>
      <c r="AM34" s="23">
        <f t="shared" si="118"/>
        <v>1</v>
      </c>
      <c r="AN34" s="23">
        <f t="shared" si="118"/>
        <v>1</v>
      </c>
      <c r="AO34" s="23">
        <f t="shared" si="118"/>
        <v>1</v>
      </c>
      <c r="AP34" s="23">
        <f t="shared" si="118"/>
        <v>1</v>
      </c>
      <c r="AQ34" s="23">
        <f t="shared" ref="AQ34:AR37" si="119">+AVERAGE(AQ18)</f>
        <v>0.52380952380952384</v>
      </c>
      <c r="AR34" s="23">
        <f t="shared" si="119"/>
        <v>1</v>
      </c>
      <c r="AS34" s="23">
        <f t="shared" ref="AS34:AU37" si="120">+AVERAGE(AS18)</f>
        <v>0.98214285714285698</v>
      </c>
      <c r="AT34" s="23">
        <f t="shared" si="120"/>
        <v>1</v>
      </c>
      <c r="AU34" s="23">
        <f t="shared" si="120"/>
        <v>1</v>
      </c>
      <c r="AV34" s="23">
        <f t="shared" ref="AV34:BB37" si="121">+AVERAGE(AV18)</f>
        <v>0.985119047619048</v>
      </c>
      <c r="AW34" s="23">
        <f t="shared" si="121"/>
        <v>1</v>
      </c>
      <c r="AX34" s="23">
        <f t="shared" si="121"/>
        <v>0.99404761904761896</v>
      </c>
      <c r="AY34" s="23">
        <f t="shared" si="121"/>
        <v>1</v>
      </c>
      <c r="AZ34" s="23">
        <f t="shared" si="121"/>
        <v>0.89880952380952395</v>
      </c>
      <c r="BA34" s="23">
        <f t="shared" si="121"/>
        <v>0.9375</v>
      </c>
      <c r="BB34" s="23">
        <f t="shared" si="121"/>
        <v>1</v>
      </c>
      <c r="BC34" s="23">
        <f t="shared" ref="BC34:BD37" si="122">+AVERAGE(BC2,BC18)</f>
        <v>0.9642857142857143</v>
      </c>
      <c r="BD34" s="23">
        <f t="shared" si="122"/>
        <v>0.98214285714285698</v>
      </c>
      <c r="BE34" s="23">
        <f t="shared" ref="BE34:BF37" si="123">+AVERAGE(BE2,BE18)</f>
        <v>0.97619047619047605</v>
      </c>
      <c r="BF34" s="23">
        <f t="shared" si="123"/>
        <v>1</v>
      </c>
      <c r="BG34" s="23">
        <f t="shared" ref="BG34:BH37" si="124">+AVERAGE(BG2,BG18)</f>
        <v>1</v>
      </c>
      <c r="BH34" s="23">
        <f t="shared" si="124"/>
        <v>1</v>
      </c>
      <c r="BI34" s="23">
        <f t="shared" ref="BI34:BT34" si="125">+AVERAGE(BI2,BI18)</f>
        <v>0.95833333333333304</v>
      </c>
      <c r="BJ34" s="23">
        <f t="shared" si="125"/>
        <v>1</v>
      </c>
      <c r="BK34" s="23">
        <f t="shared" si="125"/>
        <v>0.87202380952380998</v>
      </c>
      <c r="BL34" s="23">
        <f t="shared" si="125"/>
        <v>1</v>
      </c>
      <c r="BM34" s="23">
        <f t="shared" si="125"/>
        <v>1</v>
      </c>
      <c r="BN34" s="23">
        <f t="shared" si="125"/>
        <v>1</v>
      </c>
      <c r="BO34" s="23">
        <f t="shared" si="125"/>
        <v>1</v>
      </c>
      <c r="BP34" s="23">
        <f t="shared" si="125"/>
        <v>1</v>
      </c>
      <c r="BQ34" s="23">
        <f t="shared" si="125"/>
        <v>1</v>
      </c>
      <c r="BR34" s="23">
        <f t="shared" si="125"/>
        <v>1</v>
      </c>
      <c r="BS34" s="23">
        <f t="shared" si="125"/>
        <v>0.9285714285714286</v>
      </c>
      <c r="BT34" s="23">
        <f t="shared" si="125"/>
        <v>1</v>
      </c>
      <c r="BU34" s="23">
        <f t="shared" ref="BU34:CA37" si="126">+AVERAGE(BU2,BU18)</f>
        <v>1</v>
      </c>
      <c r="BV34" s="23">
        <f t="shared" si="126"/>
        <v>1</v>
      </c>
      <c r="BW34" s="23">
        <f t="shared" si="126"/>
        <v>0.97321428571428603</v>
      </c>
      <c r="BX34" s="23">
        <f t="shared" si="126"/>
        <v>1</v>
      </c>
      <c r="BY34" s="23">
        <f t="shared" si="126"/>
        <v>0.9821428571428571</v>
      </c>
      <c r="BZ34" s="23">
        <f t="shared" si="126"/>
        <v>0.97321428571428603</v>
      </c>
      <c r="CA34" s="23">
        <f t="shared" si="126"/>
        <v>1</v>
      </c>
      <c r="CB34" s="23">
        <f t="shared" ref="CB34:CC34" si="127">+AVERAGE(CB2,CB18)</f>
        <v>0.99404761904761896</v>
      </c>
      <c r="CC34" s="23">
        <f t="shared" si="127"/>
        <v>1</v>
      </c>
      <c r="CD34" s="23">
        <f t="shared" ref="CD34:CE37" si="128">+AVERAGE(CD2,CD18)</f>
        <v>1</v>
      </c>
      <c r="CE34" s="23">
        <f t="shared" si="128"/>
        <v>1</v>
      </c>
      <c r="CF34" s="23">
        <f t="shared" ref="CF34:CG34" si="129">+AVERAGE(CF2,CF18)</f>
        <v>0.9821428571428571</v>
      </c>
      <c r="CG34" s="23">
        <f t="shared" si="129"/>
        <v>1</v>
      </c>
      <c r="CH34" s="23">
        <f t="shared" ref="CH34:CI34" si="130">+AVERAGE(CH2,CH18)</f>
        <v>0.92857142857142905</v>
      </c>
      <c r="CI34" s="23">
        <f t="shared" si="130"/>
        <v>1</v>
      </c>
      <c r="CJ34" s="23">
        <f t="shared" ref="CJ34:CK34" si="131">+AVERAGE(CJ2,CJ18)</f>
        <v>1</v>
      </c>
      <c r="CK34" s="23">
        <f t="shared" si="131"/>
        <v>1</v>
      </c>
      <c r="CL34" s="23">
        <f t="shared" ref="CL34:CM34" si="132">+AVERAGE(CL2,CL18)</f>
        <v>1</v>
      </c>
      <c r="CM34" s="23">
        <f t="shared" si="132"/>
        <v>1</v>
      </c>
      <c r="CN34" s="23">
        <f t="shared" ref="CN34:CO34" si="133">+AVERAGE(CN2,CN18)</f>
        <v>0.95833333333333304</v>
      </c>
      <c r="CO34" s="23">
        <f t="shared" si="133"/>
        <v>0.98214285714285698</v>
      </c>
      <c r="CP34" s="23">
        <f t="shared" ref="CP34:CQ34" si="134">+AVERAGE(CP2,CP18)</f>
        <v>1</v>
      </c>
      <c r="CQ34" s="23">
        <f t="shared" si="134"/>
        <v>0.97619047619047605</v>
      </c>
      <c r="CR34" s="23">
        <f t="shared" ref="CR34:CS34" si="135">+AVERAGE(CR2,CR18)</f>
        <v>0.94940476190476197</v>
      </c>
      <c r="CS34" s="23">
        <f t="shared" si="135"/>
        <v>1</v>
      </c>
      <c r="CT34" s="23">
        <f t="shared" ref="CT34:CU34" si="136">+AVERAGE(CT2,CT18)</f>
        <v>1</v>
      </c>
      <c r="CU34" s="23">
        <f t="shared" si="136"/>
        <v>1</v>
      </c>
      <c r="CV34" s="23">
        <f t="shared" ref="CV34:CW34" si="137">+AVERAGE(CV2,CV18)</f>
        <v>0.97023809523809501</v>
      </c>
      <c r="CW34" s="23">
        <f t="shared" si="137"/>
        <v>1</v>
      </c>
      <c r="CX34" s="23">
        <f t="shared" ref="CX34:CY34" si="138">+AVERAGE(CX2,CX18)</f>
        <v>1</v>
      </c>
      <c r="CY34" s="23">
        <f t="shared" si="138"/>
        <v>1</v>
      </c>
      <c r="CZ34" s="23">
        <f t="shared" ref="CZ34:DA34" si="139">+AVERAGE(CZ2,CZ18)</f>
        <v>1</v>
      </c>
      <c r="DA34" s="23">
        <f t="shared" si="139"/>
        <v>1</v>
      </c>
      <c r="DB34" s="23">
        <f t="shared" ref="DB34:DC34" si="140">+AVERAGE(DB2,DB18)</f>
        <v>1</v>
      </c>
      <c r="DC34" s="23">
        <f t="shared" si="140"/>
        <v>1</v>
      </c>
      <c r="DD34" s="4">
        <f>AVERAGE(BD34:DC34)</f>
        <v>0.98820970695970689</v>
      </c>
      <c r="DE34" s="4">
        <f t="shared" ref="DE34:DF34" si="141">+AVERAGE(DE2,DE18)</f>
        <v>0.96875</v>
      </c>
      <c r="DF34" s="4">
        <f t="shared" si="141"/>
        <v>1</v>
      </c>
      <c r="DG34" s="4">
        <f t="shared" ref="DG34:DH34" si="142">+AVERAGE(DG2,DG18)</f>
        <v>1</v>
      </c>
      <c r="DH34" s="4">
        <f t="shared" si="142"/>
        <v>1</v>
      </c>
      <c r="DI34" s="4">
        <f t="shared" ref="DI34:DJ34" si="143">+AVERAGE(DI2,DI18)</f>
        <v>1</v>
      </c>
      <c r="DJ34" s="4">
        <f t="shared" si="143"/>
        <v>1</v>
      </c>
      <c r="DK34" s="4">
        <f t="shared" ref="DK34:DL34" si="144">+AVERAGE(DK2,DK18)</f>
        <v>1</v>
      </c>
      <c r="DL34" s="4">
        <f t="shared" si="144"/>
        <v>1</v>
      </c>
      <c r="DM34" s="4">
        <f t="shared" ref="DM34:DN34" si="145">+AVERAGE(DM2,DM18)</f>
        <v>1</v>
      </c>
      <c r="DN34" s="4">
        <f t="shared" si="145"/>
        <v>1</v>
      </c>
      <c r="DO34" s="4">
        <f t="shared" ref="DO34" si="146">+AVERAGE(DO2,DO18)</f>
        <v>1</v>
      </c>
      <c r="DP34" s="160">
        <v>1</v>
      </c>
      <c r="DQ34" s="160">
        <v>1</v>
      </c>
      <c r="DR34" s="4">
        <f t="shared" ref="DR34:DS37" si="147">+AVERAGE(DR2,DR18)</f>
        <v>1</v>
      </c>
      <c r="DS34" s="4">
        <f t="shared" si="147"/>
        <v>1</v>
      </c>
      <c r="DT34" s="4">
        <f t="shared" ref="DT34:DU34" si="148">+AVERAGE(DT2,DT18)</f>
        <v>1</v>
      </c>
      <c r="DU34" s="4">
        <f t="shared" si="148"/>
        <v>1</v>
      </c>
      <c r="DV34" s="4">
        <f t="shared" ref="DV34:DW34" si="149">+AVERAGE(DV2,DV18)</f>
        <v>1</v>
      </c>
      <c r="DW34" s="4">
        <f t="shared" si="149"/>
        <v>1</v>
      </c>
      <c r="DX34" s="4">
        <f t="shared" ref="DX34:DY34" si="150">+AVERAGE(DX2,DX18)</f>
        <v>1</v>
      </c>
      <c r="DY34" s="4">
        <f t="shared" si="150"/>
        <v>1</v>
      </c>
      <c r="DZ34" s="4">
        <f t="shared" ref="DZ34:EA34" si="151">+AVERAGE(DZ2,DZ18)</f>
        <v>1</v>
      </c>
      <c r="EA34" s="4">
        <f t="shared" si="151"/>
        <v>1</v>
      </c>
      <c r="EB34" s="4">
        <f t="shared" ref="EB34:ED34" si="152">+AVERAGE(EB2,EB18)</f>
        <v>1</v>
      </c>
      <c r="EC34" s="4">
        <f t="shared" si="152"/>
        <v>1</v>
      </c>
      <c r="ED34" s="4">
        <f t="shared" si="152"/>
        <v>1</v>
      </c>
      <c r="EE34" s="4">
        <f t="shared" ref="EE34:EF34" si="153">+AVERAGE(EE2,EE18)</f>
        <v>1</v>
      </c>
      <c r="EF34" s="4">
        <f t="shared" si="153"/>
        <v>1</v>
      </c>
      <c r="EG34" s="4">
        <f t="shared" ref="EG34:EH34" si="154">+AVERAGE(EG2,EG18)</f>
        <v>1</v>
      </c>
      <c r="EH34" s="4">
        <f t="shared" si="154"/>
        <v>1</v>
      </c>
      <c r="EI34" s="4">
        <f>AVERAGE(DE34:EH34)</f>
        <v>0.99895833333333328</v>
      </c>
      <c r="EJ34" s="256">
        <v>0.85</v>
      </c>
    </row>
    <row r="35" spans="1:140" ht="15.75" customHeight="1">
      <c r="A35" s="503"/>
      <c r="B35" s="51" t="s">
        <v>141</v>
      </c>
      <c r="C35" s="23">
        <v>2.3132596739777491E-2</v>
      </c>
      <c r="D35" s="23">
        <f t="shared" ref="D35:AE35" si="155">+AVERAGE(D19)</f>
        <v>0.123780068728522</v>
      </c>
      <c r="E35" s="23">
        <f t="shared" si="155"/>
        <v>0</v>
      </c>
      <c r="F35" s="23">
        <f t="shared" si="155"/>
        <v>5.3571428571428568E-2</v>
      </c>
      <c r="G35" s="23">
        <f t="shared" si="155"/>
        <v>3.59281437125748E-2</v>
      </c>
      <c r="H35" s="23">
        <f t="shared" si="155"/>
        <v>0</v>
      </c>
      <c r="I35" s="23">
        <f t="shared" si="155"/>
        <v>0.10714285714285714</v>
      </c>
      <c r="J35" s="23">
        <f t="shared" si="155"/>
        <v>0</v>
      </c>
      <c r="K35" s="23">
        <f t="shared" si="155"/>
        <v>0</v>
      </c>
      <c r="L35" s="23">
        <f t="shared" si="155"/>
        <v>0</v>
      </c>
      <c r="M35" s="23">
        <f t="shared" si="155"/>
        <v>0</v>
      </c>
      <c r="N35" s="23">
        <f t="shared" si="155"/>
        <v>4.4565217385714291E-2</v>
      </c>
      <c r="O35" s="23">
        <f t="shared" si="155"/>
        <v>0</v>
      </c>
      <c r="P35" s="23">
        <f t="shared" si="155"/>
        <v>0</v>
      </c>
      <c r="Q35" s="23">
        <f t="shared" si="155"/>
        <v>0</v>
      </c>
      <c r="R35" s="23">
        <f t="shared" si="155"/>
        <v>0</v>
      </c>
      <c r="S35" s="23">
        <f t="shared" si="155"/>
        <v>0</v>
      </c>
      <c r="T35" s="23">
        <f t="shared" si="155"/>
        <v>1.3988095238095201E-2</v>
      </c>
      <c r="U35" s="23">
        <f t="shared" si="155"/>
        <v>0</v>
      </c>
      <c r="V35" s="23">
        <f t="shared" si="155"/>
        <v>0</v>
      </c>
      <c r="W35" s="23">
        <f t="shared" si="155"/>
        <v>0</v>
      </c>
      <c r="X35" s="23">
        <f t="shared" si="155"/>
        <v>0</v>
      </c>
      <c r="Y35" s="23">
        <f t="shared" si="155"/>
        <v>0</v>
      </c>
      <c r="Z35" s="23">
        <f t="shared" si="155"/>
        <v>0</v>
      </c>
      <c r="AA35" s="23">
        <f t="shared" si="155"/>
        <v>3.57142857142857E-3</v>
      </c>
      <c r="AB35" s="23">
        <f t="shared" si="155"/>
        <v>0</v>
      </c>
      <c r="AC35" s="23">
        <f t="shared" si="155"/>
        <v>0</v>
      </c>
      <c r="AD35" s="23">
        <f t="shared" si="155"/>
        <v>0</v>
      </c>
      <c r="AE35" s="23">
        <f t="shared" si="155"/>
        <v>3.1547619047619047E-2</v>
      </c>
      <c r="AF35" s="23">
        <f t="shared" si="116"/>
        <v>0.17629179331306999</v>
      </c>
      <c r="AG35" s="23">
        <f t="shared" si="116"/>
        <v>0</v>
      </c>
      <c r="AH35" s="23">
        <f t="shared" si="117"/>
        <v>5.8333333333333341E-2</v>
      </c>
      <c r="AI35" s="23">
        <f t="shared" si="117"/>
        <v>5.3571428571428603E-2</v>
      </c>
      <c r="AJ35" s="23">
        <f t="shared" si="117"/>
        <v>0</v>
      </c>
      <c r="AK35" s="23">
        <f t="shared" si="117"/>
        <v>6.0714285714285714E-2</v>
      </c>
      <c r="AL35" s="23">
        <f>+AVERAGE(AL19)</f>
        <v>6.0714285714285714E-2</v>
      </c>
      <c r="AM35" s="23">
        <f t="shared" si="118"/>
        <v>0</v>
      </c>
      <c r="AN35" s="23">
        <f t="shared" si="118"/>
        <v>0</v>
      </c>
      <c r="AO35" s="23">
        <f t="shared" si="118"/>
        <v>0</v>
      </c>
      <c r="AP35" s="23">
        <f t="shared" si="118"/>
        <v>0</v>
      </c>
      <c r="AQ35" s="23">
        <f t="shared" si="119"/>
        <v>0</v>
      </c>
      <c r="AR35" s="23">
        <f t="shared" si="119"/>
        <v>0</v>
      </c>
      <c r="AS35" s="23">
        <f t="shared" ref="AS35:AT37" si="156">+AVERAGE(AS19)</f>
        <v>0</v>
      </c>
      <c r="AT35" s="23">
        <f t="shared" si="156"/>
        <v>0</v>
      </c>
      <c r="AU35" s="23">
        <f t="shared" si="120"/>
        <v>0</v>
      </c>
      <c r="AV35" s="23">
        <f t="shared" si="121"/>
        <v>0.16308157099697901</v>
      </c>
      <c r="AW35" s="23">
        <f t="shared" si="121"/>
        <v>6.5476190476190479E-2</v>
      </c>
      <c r="AX35" s="23">
        <f t="shared" si="121"/>
        <v>0</v>
      </c>
      <c r="AY35" s="23">
        <f t="shared" si="121"/>
        <v>0</v>
      </c>
      <c r="AZ35" s="23">
        <f t="shared" si="121"/>
        <v>0</v>
      </c>
      <c r="BA35" s="23">
        <f t="shared" si="121"/>
        <v>0</v>
      </c>
      <c r="BB35" s="23">
        <f t="shared" si="121"/>
        <v>0</v>
      </c>
      <c r="BC35" s="23">
        <f t="shared" si="122"/>
        <v>0.15061728395061727</v>
      </c>
      <c r="BD35" s="23">
        <f t="shared" si="122"/>
        <v>0.10606060606060599</v>
      </c>
      <c r="BE35" s="23">
        <f t="shared" si="123"/>
        <v>6.4024390243902399E-2</v>
      </c>
      <c r="BF35" s="23">
        <f t="shared" si="123"/>
        <v>0</v>
      </c>
      <c r="BG35" s="23">
        <f t="shared" si="124"/>
        <v>0</v>
      </c>
      <c r="BH35" s="23">
        <f t="shared" si="124"/>
        <v>0</v>
      </c>
      <c r="BI35" s="23">
        <f t="shared" ref="BI35:BT35" si="157">+AVERAGE(BI3,BI19)</f>
        <v>0.173913043478261</v>
      </c>
      <c r="BJ35" s="23">
        <f t="shared" si="157"/>
        <v>9.2261904761904767E-2</v>
      </c>
      <c r="BK35" s="23">
        <f t="shared" si="157"/>
        <v>0</v>
      </c>
      <c r="BL35" s="23">
        <f t="shared" si="157"/>
        <v>0</v>
      </c>
      <c r="BM35" s="23">
        <f t="shared" si="157"/>
        <v>0</v>
      </c>
      <c r="BN35" s="23">
        <f t="shared" si="157"/>
        <v>0</v>
      </c>
      <c r="BO35" s="23">
        <f t="shared" si="157"/>
        <v>0</v>
      </c>
      <c r="BP35" s="23">
        <f t="shared" si="157"/>
        <v>0</v>
      </c>
      <c r="BQ35" s="23">
        <f t="shared" si="157"/>
        <v>0</v>
      </c>
      <c r="BR35" s="23">
        <f t="shared" si="157"/>
        <v>0</v>
      </c>
      <c r="BS35" s="23">
        <f t="shared" si="157"/>
        <v>0</v>
      </c>
      <c r="BT35" s="23">
        <f t="shared" si="157"/>
        <v>0</v>
      </c>
      <c r="BU35" s="23">
        <f t="shared" si="126"/>
        <v>0</v>
      </c>
      <c r="BV35" s="23">
        <f t="shared" si="126"/>
        <v>0</v>
      </c>
      <c r="BW35" s="23">
        <f t="shared" si="126"/>
        <v>2.6605504587155999E-2</v>
      </c>
      <c r="BX35" s="23">
        <f t="shared" si="126"/>
        <v>1.4047619047619E-2</v>
      </c>
      <c r="BY35" s="23">
        <f t="shared" si="126"/>
        <v>0</v>
      </c>
      <c r="BZ35" s="23">
        <f t="shared" si="126"/>
        <v>2.4403669724770601E-2</v>
      </c>
      <c r="CA35" s="23">
        <f t="shared" si="126"/>
        <v>0</v>
      </c>
      <c r="CB35" s="23">
        <f t="shared" ref="CB35:CC35" si="158">+AVERAGE(CB3,CB19)</f>
        <v>0</v>
      </c>
      <c r="CC35" s="23">
        <f t="shared" si="158"/>
        <v>0</v>
      </c>
      <c r="CD35" s="23">
        <f t="shared" si="128"/>
        <v>0</v>
      </c>
      <c r="CE35" s="23">
        <f t="shared" si="128"/>
        <v>0</v>
      </c>
      <c r="CF35" s="23">
        <f t="shared" ref="CF35:CG35" si="159">+AVERAGE(CF3,CF19)</f>
        <v>4.8484848484848485E-2</v>
      </c>
      <c r="CG35" s="23">
        <f t="shared" si="159"/>
        <v>0</v>
      </c>
      <c r="CH35" s="23">
        <f t="shared" ref="CH35:CI35" si="160">+AVERAGE(CH3,CH19)</f>
        <v>0</v>
      </c>
      <c r="CI35" s="23">
        <f t="shared" si="160"/>
        <v>0</v>
      </c>
      <c r="CJ35" s="23">
        <f t="shared" ref="CJ35:CK35" si="161">+AVERAGE(CJ3,CJ19)</f>
        <v>0</v>
      </c>
      <c r="CK35" s="23">
        <f t="shared" si="161"/>
        <v>0</v>
      </c>
      <c r="CL35" s="23">
        <f t="shared" ref="CL35:CM35" si="162">+AVERAGE(CL3,CL19)</f>
        <v>0</v>
      </c>
      <c r="CM35" s="23">
        <f t="shared" si="162"/>
        <v>0</v>
      </c>
      <c r="CN35" s="23">
        <f t="shared" ref="CN35:CO35" si="163">+AVERAGE(CN3,CN19)</f>
        <v>0</v>
      </c>
      <c r="CO35" s="23">
        <f t="shared" si="163"/>
        <v>0</v>
      </c>
      <c r="CP35" s="23">
        <f t="shared" ref="CP35:CQ35" si="164">+AVERAGE(CP3,CP19)</f>
        <v>0</v>
      </c>
      <c r="CQ35" s="23">
        <f t="shared" si="164"/>
        <v>0</v>
      </c>
      <c r="CR35" s="23">
        <f t="shared" ref="CR35:CS35" si="165">+AVERAGE(CR3,CR19)</f>
        <v>7.5235109717868301E-2</v>
      </c>
      <c r="CS35" s="23">
        <f t="shared" si="165"/>
        <v>0</v>
      </c>
      <c r="CT35" s="23">
        <f t="shared" ref="CT35:CU35" si="166">+AVERAGE(CT3,CT19)</f>
        <v>0</v>
      </c>
      <c r="CU35" s="23">
        <f t="shared" si="166"/>
        <v>0</v>
      </c>
      <c r="CV35" s="23">
        <f t="shared" ref="CV35:CW35" si="167">+AVERAGE(CV3,CV19)</f>
        <v>0</v>
      </c>
      <c r="CW35" s="23">
        <f t="shared" si="167"/>
        <v>0</v>
      </c>
      <c r="CX35" s="23">
        <f t="shared" ref="CX35:CY35" si="168">+AVERAGE(CX3,CX19)</f>
        <v>0</v>
      </c>
      <c r="CY35" s="23">
        <f t="shared" si="168"/>
        <v>0</v>
      </c>
      <c r="CZ35" s="23">
        <f t="shared" ref="CZ35:DA35" si="169">+AVERAGE(CZ3,CZ19)</f>
        <v>0</v>
      </c>
      <c r="DA35" s="23">
        <f t="shared" si="169"/>
        <v>0</v>
      </c>
      <c r="DB35" s="23">
        <f t="shared" ref="DB35:DC35" si="170">+AVERAGE(DB3,DB19)</f>
        <v>0</v>
      </c>
      <c r="DC35" s="23">
        <f t="shared" si="170"/>
        <v>0</v>
      </c>
      <c r="DD35" s="4">
        <f>AVERAGE(BD35:DC35)</f>
        <v>1.2019936463594933E-2</v>
      </c>
      <c r="DE35" s="4">
        <f t="shared" ref="DE35:DF35" si="171">+AVERAGE(DE3,DE19)</f>
        <v>0</v>
      </c>
      <c r="DF35" s="4">
        <f t="shared" si="171"/>
        <v>0</v>
      </c>
      <c r="DG35" s="4">
        <f t="shared" ref="DG35:DH35" si="172">+AVERAGE(DG3,DG19)</f>
        <v>0</v>
      </c>
      <c r="DH35" s="4">
        <f t="shared" si="172"/>
        <v>0</v>
      </c>
      <c r="DI35" s="4">
        <f t="shared" ref="DI35:DJ35" si="173">+AVERAGE(DI3,DI19)</f>
        <v>0</v>
      </c>
      <c r="DJ35" s="4">
        <f t="shared" si="173"/>
        <v>0</v>
      </c>
      <c r="DK35" s="4">
        <f t="shared" ref="DK35:DL35" si="174">+AVERAGE(DK3,DK19)</f>
        <v>0</v>
      </c>
      <c r="DL35" s="4">
        <f t="shared" si="174"/>
        <v>0</v>
      </c>
      <c r="DM35" s="4">
        <f t="shared" ref="DM35:DN35" si="175">+AVERAGE(DM3,DM19)</f>
        <v>0</v>
      </c>
      <c r="DN35" s="4">
        <f t="shared" si="175"/>
        <v>0</v>
      </c>
      <c r="DO35" s="4">
        <f t="shared" ref="DO35" si="176">+AVERAGE(DO3,DO19)</f>
        <v>0</v>
      </c>
      <c r="DP35" s="160">
        <v>0</v>
      </c>
      <c r="DQ35" s="160">
        <v>0</v>
      </c>
      <c r="DR35" s="4">
        <f t="shared" si="147"/>
        <v>0</v>
      </c>
      <c r="DS35" s="4">
        <f t="shared" si="147"/>
        <v>0</v>
      </c>
      <c r="DT35" s="4">
        <f t="shared" ref="DT35:DU35" si="177">+AVERAGE(DT3,DT19)</f>
        <v>0</v>
      </c>
      <c r="DU35" s="4">
        <f t="shared" si="177"/>
        <v>0</v>
      </c>
      <c r="DV35" s="4">
        <f t="shared" ref="DV35:DW35" si="178">+AVERAGE(DV3,DV19)</f>
        <v>0</v>
      </c>
      <c r="DW35" s="4">
        <f t="shared" si="178"/>
        <v>0</v>
      </c>
      <c r="DX35" s="4">
        <f t="shared" ref="DX35:DY35" si="179">+AVERAGE(DX3,DX19)</f>
        <v>0</v>
      </c>
      <c r="DY35" s="4">
        <f t="shared" si="179"/>
        <v>0</v>
      </c>
      <c r="DZ35" s="4">
        <f t="shared" ref="DZ35:EA35" si="180">+AVERAGE(DZ3,DZ19)</f>
        <v>0</v>
      </c>
      <c r="EA35" s="4">
        <f t="shared" si="180"/>
        <v>0</v>
      </c>
      <c r="EB35" s="4">
        <f t="shared" ref="EB35:ED35" si="181">+AVERAGE(EB3,EB19)</f>
        <v>0</v>
      </c>
      <c r="EC35" s="4">
        <f t="shared" si="181"/>
        <v>0</v>
      </c>
      <c r="ED35" s="4">
        <f t="shared" si="181"/>
        <v>0</v>
      </c>
      <c r="EE35" s="4">
        <f t="shared" ref="EE35:EF35" si="182">+AVERAGE(EE3,EE19)</f>
        <v>0</v>
      </c>
      <c r="EF35" s="4">
        <f t="shared" si="182"/>
        <v>0</v>
      </c>
      <c r="EG35" s="4">
        <f t="shared" ref="EG35:EH35" si="183">+AVERAGE(EG3,EG19)</f>
        <v>0</v>
      </c>
      <c r="EH35" s="4">
        <f t="shared" si="183"/>
        <v>0</v>
      </c>
      <c r="EI35" s="4">
        <f>AVERAGE(DE35:EH35)</f>
        <v>0</v>
      </c>
      <c r="EJ35" s="256">
        <v>0.5</v>
      </c>
    </row>
    <row r="36" spans="1:140" ht="15.75" customHeight="1">
      <c r="A36" s="503"/>
      <c r="B36" s="51" t="s">
        <v>18</v>
      </c>
      <c r="C36" s="97">
        <v>3.3881730769230769</v>
      </c>
      <c r="D36" s="97">
        <f t="shared" ref="D36:AE36" si="184">+AVERAGE(D20)</f>
        <v>9.0050000000000008</v>
      </c>
      <c r="E36" s="97">
        <f t="shared" si="184"/>
        <v>0</v>
      </c>
      <c r="F36" s="97">
        <f t="shared" si="184"/>
        <v>9</v>
      </c>
      <c r="G36" s="97">
        <f t="shared" si="184"/>
        <v>6</v>
      </c>
      <c r="H36" s="97">
        <f t="shared" si="184"/>
        <v>0</v>
      </c>
      <c r="I36" s="97">
        <f t="shared" si="184"/>
        <v>18</v>
      </c>
      <c r="J36" s="97">
        <f t="shared" si="184"/>
        <v>0</v>
      </c>
      <c r="K36" s="97">
        <f t="shared" si="184"/>
        <v>0</v>
      </c>
      <c r="L36" s="97">
        <f t="shared" si="184"/>
        <v>0</v>
      </c>
      <c r="M36" s="97">
        <f t="shared" si="184"/>
        <v>0</v>
      </c>
      <c r="N36" s="97">
        <f t="shared" si="184"/>
        <v>9.84</v>
      </c>
      <c r="O36" s="97">
        <f t="shared" si="184"/>
        <v>0</v>
      </c>
      <c r="P36" s="97">
        <f t="shared" si="184"/>
        <v>0</v>
      </c>
      <c r="Q36" s="97">
        <f t="shared" si="184"/>
        <v>0</v>
      </c>
      <c r="R36" s="97">
        <f t="shared" si="184"/>
        <v>0</v>
      </c>
      <c r="S36" s="97">
        <f t="shared" si="184"/>
        <v>0</v>
      </c>
      <c r="T36" s="97">
        <f t="shared" si="184"/>
        <v>2.35</v>
      </c>
      <c r="U36" s="97">
        <f t="shared" si="184"/>
        <v>0</v>
      </c>
      <c r="V36" s="97">
        <f t="shared" si="184"/>
        <v>0</v>
      </c>
      <c r="W36" s="97">
        <f t="shared" si="184"/>
        <v>0</v>
      </c>
      <c r="X36" s="97">
        <f t="shared" si="184"/>
        <v>0</v>
      </c>
      <c r="Y36" s="97">
        <f t="shared" si="184"/>
        <v>0</v>
      </c>
      <c r="Z36" s="97">
        <f t="shared" si="184"/>
        <v>0</v>
      </c>
      <c r="AA36" s="97">
        <f t="shared" si="184"/>
        <v>0.6</v>
      </c>
      <c r="AB36" s="97">
        <f t="shared" si="184"/>
        <v>0</v>
      </c>
      <c r="AC36" s="97">
        <f t="shared" si="184"/>
        <v>0</v>
      </c>
      <c r="AD36" s="97">
        <f t="shared" si="184"/>
        <v>0</v>
      </c>
      <c r="AE36" s="97">
        <f t="shared" si="184"/>
        <v>5.3</v>
      </c>
      <c r="AF36" s="97">
        <f t="shared" si="116"/>
        <v>14.5</v>
      </c>
      <c r="AG36" s="97">
        <f t="shared" si="116"/>
        <v>0</v>
      </c>
      <c r="AH36" s="97">
        <f t="shared" si="117"/>
        <v>9.8000000000000007</v>
      </c>
      <c r="AI36" s="97">
        <f t="shared" si="117"/>
        <v>9</v>
      </c>
      <c r="AJ36" s="97">
        <f t="shared" si="117"/>
        <v>0</v>
      </c>
      <c r="AK36" s="97">
        <f t="shared" si="117"/>
        <v>10.199999999999999</v>
      </c>
      <c r="AL36" s="97">
        <f>+AVERAGE(AL20)</f>
        <v>10.199999999999999</v>
      </c>
      <c r="AM36" s="97">
        <f t="shared" si="118"/>
        <v>0</v>
      </c>
      <c r="AN36" s="97">
        <f t="shared" si="118"/>
        <v>0</v>
      </c>
      <c r="AO36" s="97">
        <f t="shared" si="118"/>
        <v>0</v>
      </c>
      <c r="AP36" s="97">
        <f t="shared" si="118"/>
        <v>0</v>
      </c>
      <c r="AQ36" s="97">
        <f t="shared" si="119"/>
        <v>0</v>
      </c>
      <c r="AR36" s="97">
        <f t="shared" si="119"/>
        <v>0</v>
      </c>
      <c r="AS36" s="97">
        <f t="shared" si="156"/>
        <v>0</v>
      </c>
      <c r="AT36" s="97">
        <f t="shared" si="156"/>
        <v>0</v>
      </c>
      <c r="AU36" s="97">
        <f t="shared" si="120"/>
        <v>0</v>
      </c>
      <c r="AV36" s="97">
        <f t="shared" si="121"/>
        <v>26.990000000000002</v>
      </c>
      <c r="AW36" s="97">
        <f t="shared" si="121"/>
        <v>11</v>
      </c>
      <c r="AX36" s="97">
        <f t="shared" si="121"/>
        <v>0</v>
      </c>
      <c r="AY36" s="97">
        <f t="shared" si="121"/>
        <v>0</v>
      </c>
      <c r="AZ36" s="97">
        <f t="shared" si="121"/>
        <v>0</v>
      </c>
      <c r="BA36" s="97">
        <f t="shared" si="121"/>
        <v>0</v>
      </c>
      <c r="BB36" s="97">
        <f t="shared" si="121"/>
        <v>0</v>
      </c>
      <c r="BC36" s="97">
        <f t="shared" si="122"/>
        <v>24.4</v>
      </c>
      <c r="BD36" s="97">
        <f t="shared" si="122"/>
        <v>17.5</v>
      </c>
      <c r="BE36" s="97">
        <f t="shared" si="123"/>
        <v>10.5</v>
      </c>
      <c r="BF36" s="97">
        <f t="shared" si="123"/>
        <v>0</v>
      </c>
      <c r="BG36" s="97">
        <f t="shared" si="124"/>
        <v>0</v>
      </c>
      <c r="BH36" s="97">
        <f t="shared" si="124"/>
        <v>0</v>
      </c>
      <c r="BI36" s="97">
        <f t="shared" ref="BI36:BT36" si="185">+AVERAGE(BI4,BI20)</f>
        <v>28</v>
      </c>
      <c r="BJ36" s="97">
        <f t="shared" si="185"/>
        <v>15.5</v>
      </c>
      <c r="BK36" s="97">
        <f t="shared" si="185"/>
        <v>0</v>
      </c>
      <c r="BL36" s="97">
        <f t="shared" si="185"/>
        <v>0</v>
      </c>
      <c r="BM36" s="97">
        <f t="shared" si="185"/>
        <v>0</v>
      </c>
      <c r="BN36" s="97">
        <f t="shared" si="185"/>
        <v>0</v>
      </c>
      <c r="BO36" s="97">
        <f t="shared" si="185"/>
        <v>0</v>
      </c>
      <c r="BP36" s="97">
        <f t="shared" si="185"/>
        <v>0</v>
      </c>
      <c r="BQ36" s="97">
        <f t="shared" si="185"/>
        <v>0</v>
      </c>
      <c r="BR36" s="97">
        <f t="shared" si="185"/>
        <v>0</v>
      </c>
      <c r="BS36" s="97">
        <f t="shared" si="185"/>
        <v>0</v>
      </c>
      <c r="BT36" s="97">
        <f t="shared" si="185"/>
        <v>0</v>
      </c>
      <c r="BU36" s="97">
        <f t="shared" si="126"/>
        <v>0</v>
      </c>
      <c r="BV36" s="97">
        <f t="shared" si="126"/>
        <v>0</v>
      </c>
      <c r="BW36" s="97">
        <f t="shared" si="126"/>
        <v>4.3499999999999996</v>
      </c>
      <c r="BX36" s="97">
        <f t="shared" si="126"/>
        <v>2.36</v>
      </c>
      <c r="BY36" s="97">
        <f t="shared" si="126"/>
        <v>0</v>
      </c>
      <c r="BZ36" s="97">
        <f t="shared" si="126"/>
        <v>1.9950000000000001</v>
      </c>
      <c r="CA36" s="97">
        <f t="shared" si="126"/>
        <v>0</v>
      </c>
      <c r="CB36" s="97">
        <f t="shared" ref="CB36:CC36" si="186">+AVERAGE(CB4,CB20)</f>
        <v>0</v>
      </c>
      <c r="CC36" s="97">
        <f t="shared" si="186"/>
        <v>0</v>
      </c>
      <c r="CD36" s="97">
        <f t="shared" si="128"/>
        <v>0</v>
      </c>
      <c r="CE36" s="97">
        <f t="shared" si="128"/>
        <v>0</v>
      </c>
      <c r="CF36" s="97">
        <f t="shared" ref="CF36:CG36" si="187">+AVERAGE(CF4,CF20)</f>
        <v>8</v>
      </c>
      <c r="CG36" s="97">
        <f t="shared" si="187"/>
        <v>0</v>
      </c>
      <c r="CH36" s="97">
        <f t="shared" ref="CH36:CI36" si="188">+AVERAGE(CH4,CH20)</f>
        <v>0</v>
      </c>
      <c r="CI36" s="97">
        <f t="shared" si="188"/>
        <v>0</v>
      </c>
      <c r="CJ36" s="97">
        <f t="shared" ref="CJ36:CK36" si="189">+AVERAGE(CJ4,CJ20)</f>
        <v>0</v>
      </c>
      <c r="CK36" s="97">
        <f t="shared" si="189"/>
        <v>0</v>
      </c>
      <c r="CL36" s="97">
        <f t="shared" ref="CL36:CM36" si="190">+AVERAGE(CL4,CL20)</f>
        <v>0</v>
      </c>
      <c r="CM36" s="97">
        <f t="shared" si="190"/>
        <v>0</v>
      </c>
      <c r="CN36" s="97">
        <f t="shared" ref="CN36:CO36" si="191">+AVERAGE(CN4,CN20)</f>
        <v>0</v>
      </c>
      <c r="CO36" s="97">
        <f t="shared" si="191"/>
        <v>0</v>
      </c>
      <c r="CP36" s="97">
        <f t="shared" ref="CP36:CQ36" si="192">+AVERAGE(CP4,CP20)</f>
        <v>0</v>
      </c>
      <c r="CQ36" s="97">
        <f t="shared" si="192"/>
        <v>0</v>
      </c>
      <c r="CR36" s="97">
        <f t="shared" ref="CR36:CS36" si="193">+AVERAGE(CR4,CR20)</f>
        <v>12</v>
      </c>
      <c r="CS36" s="97">
        <f t="shared" si="193"/>
        <v>0</v>
      </c>
      <c r="CT36" s="97">
        <f t="shared" ref="CT36:CU36" si="194">+AVERAGE(CT4,CT20)</f>
        <v>0</v>
      </c>
      <c r="CU36" s="97">
        <f t="shared" si="194"/>
        <v>0</v>
      </c>
      <c r="CV36" s="97">
        <f t="shared" ref="CV36:CW36" si="195">+AVERAGE(CV4,CV20)</f>
        <v>0</v>
      </c>
      <c r="CW36" s="97">
        <f t="shared" si="195"/>
        <v>0</v>
      </c>
      <c r="CX36" s="97">
        <f t="shared" ref="CX36:CY36" si="196">+AVERAGE(CX4,CX20)</f>
        <v>0</v>
      </c>
      <c r="CY36" s="97">
        <f t="shared" si="196"/>
        <v>0</v>
      </c>
      <c r="CZ36" s="97">
        <f t="shared" ref="CZ36:DA36" si="197">+AVERAGE(CZ4,CZ20)</f>
        <v>0</v>
      </c>
      <c r="DA36" s="97">
        <f t="shared" si="197"/>
        <v>0</v>
      </c>
      <c r="DB36" s="97">
        <f t="shared" ref="DB36:DC36" si="198">+AVERAGE(DB4,DB20)</f>
        <v>0</v>
      </c>
      <c r="DC36" s="97">
        <f t="shared" si="198"/>
        <v>0</v>
      </c>
      <c r="DD36" s="5">
        <f>AVERAGE(BD36:DC36)</f>
        <v>1.9270192307692307</v>
      </c>
      <c r="DE36" s="5">
        <f t="shared" ref="DE36:DF36" si="199">+AVERAGE(DE4,DE20)</f>
        <v>0</v>
      </c>
      <c r="DF36" s="5">
        <f t="shared" si="199"/>
        <v>0</v>
      </c>
      <c r="DG36" s="5">
        <f t="shared" ref="DG36:DH36" si="200">+AVERAGE(DG4,DG20)</f>
        <v>0</v>
      </c>
      <c r="DH36" s="5">
        <f t="shared" si="200"/>
        <v>0</v>
      </c>
      <c r="DI36" s="5">
        <f t="shared" ref="DI36:DJ36" si="201">+AVERAGE(DI4,DI20)</f>
        <v>0</v>
      </c>
      <c r="DJ36" s="5">
        <f t="shared" si="201"/>
        <v>0</v>
      </c>
      <c r="DK36" s="5">
        <f t="shared" ref="DK36:DL36" si="202">+AVERAGE(DK4,DK20)</f>
        <v>0</v>
      </c>
      <c r="DL36" s="5">
        <f t="shared" si="202"/>
        <v>0</v>
      </c>
      <c r="DM36" s="5">
        <f t="shared" ref="DM36:DN36" si="203">+AVERAGE(DM4,DM20)</f>
        <v>0</v>
      </c>
      <c r="DN36" s="5">
        <f t="shared" si="203"/>
        <v>0</v>
      </c>
      <c r="DO36" s="5">
        <f t="shared" ref="DO36" si="204">+AVERAGE(DO4,DO20)</f>
        <v>0</v>
      </c>
      <c r="DP36" s="150">
        <v>0</v>
      </c>
      <c r="DQ36" s="150">
        <v>0</v>
      </c>
      <c r="DR36" s="5">
        <f t="shared" si="147"/>
        <v>0</v>
      </c>
      <c r="DS36" s="5">
        <f t="shared" si="147"/>
        <v>0</v>
      </c>
      <c r="DT36" s="5">
        <f t="shared" ref="DT36:DU36" si="205">+AVERAGE(DT4,DT20)</f>
        <v>0</v>
      </c>
      <c r="DU36" s="5">
        <f t="shared" si="205"/>
        <v>0</v>
      </c>
      <c r="DV36" s="5">
        <f t="shared" ref="DV36:DW36" si="206">+AVERAGE(DV4,DV20)</f>
        <v>0</v>
      </c>
      <c r="DW36" s="5">
        <f t="shared" si="206"/>
        <v>0</v>
      </c>
      <c r="DX36" s="5">
        <f t="shared" ref="DX36:DY36" si="207">+AVERAGE(DX4,DX20)</f>
        <v>0</v>
      </c>
      <c r="DY36" s="5">
        <f t="shared" si="207"/>
        <v>0</v>
      </c>
      <c r="DZ36" s="5">
        <f t="shared" ref="DZ36:EA36" si="208">+AVERAGE(DZ4,DZ20)</f>
        <v>0</v>
      </c>
      <c r="EA36" s="5">
        <f t="shared" si="208"/>
        <v>0</v>
      </c>
      <c r="EB36" s="5">
        <f t="shared" ref="EB36:ED36" si="209">+AVERAGE(EB4,EB20)</f>
        <v>0</v>
      </c>
      <c r="EC36" s="5">
        <f t="shared" si="209"/>
        <v>0</v>
      </c>
      <c r="ED36" s="5">
        <f t="shared" si="209"/>
        <v>0</v>
      </c>
      <c r="EE36" s="5">
        <f t="shared" ref="EE36:EF36" si="210">+AVERAGE(EE4,EE20)</f>
        <v>0</v>
      </c>
      <c r="EF36" s="5">
        <f t="shared" si="210"/>
        <v>0</v>
      </c>
      <c r="EG36" s="5">
        <f t="shared" ref="EG36:EH36" si="211">+AVERAGE(EG4,EG20)</f>
        <v>0</v>
      </c>
      <c r="EH36" s="5">
        <f t="shared" si="211"/>
        <v>0</v>
      </c>
      <c r="EI36" s="5">
        <f>AVERAGE(DE36:EH36)</f>
        <v>0</v>
      </c>
      <c r="EJ36" s="257">
        <v>50</v>
      </c>
    </row>
    <row r="37" spans="1:140" ht="15.75" customHeight="1">
      <c r="A37" s="504"/>
      <c r="B37" s="51" t="s">
        <v>19</v>
      </c>
      <c r="C37" s="97">
        <v>2.6346153846153846</v>
      </c>
      <c r="D37" s="97">
        <f t="shared" ref="D37:AE37" si="212">+AVERAGE(D21)</f>
        <v>11.25</v>
      </c>
      <c r="E37" s="97">
        <f t="shared" si="212"/>
        <v>0</v>
      </c>
      <c r="F37" s="97">
        <f t="shared" si="212"/>
        <v>0</v>
      </c>
      <c r="G37" s="97">
        <f t="shared" si="212"/>
        <v>1</v>
      </c>
      <c r="H37" s="97">
        <f t="shared" si="212"/>
        <v>0</v>
      </c>
      <c r="I37" s="97">
        <f t="shared" si="212"/>
        <v>0</v>
      </c>
      <c r="J37" s="97">
        <f t="shared" si="212"/>
        <v>0</v>
      </c>
      <c r="K37" s="97">
        <f t="shared" si="212"/>
        <v>0</v>
      </c>
      <c r="L37" s="97">
        <f t="shared" si="212"/>
        <v>1.5</v>
      </c>
      <c r="M37" s="97">
        <f t="shared" si="212"/>
        <v>0</v>
      </c>
      <c r="N37" s="97">
        <f t="shared" si="212"/>
        <v>1</v>
      </c>
      <c r="O37" s="97">
        <f t="shared" si="212"/>
        <v>2.5</v>
      </c>
      <c r="P37" s="97">
        <f t="shared" si="212"/>
        <v>0</v>
      </c>
      <c r="Q37" s="97">
        <f t="shared" si="212"/>
        <v>0</v>
      </c>
      <c r="R37" s="97">
        <f t="shared" si="212"/>
        <v>0</v>
      </c>
      <c r="S37" s="97">
        <f t="shared" si="212"/>
        <v>0</v>
      </c>
      <c r="T37" s="97">
        <f t="shared" si="212"/>
        <v>0</v>
      </c>
      <c r="U37" s="97">
        <f t="shared" si="212"/>
        <v>1</v>
      </c>
      <c r="V37" s="97">
        <f t="shared" si="212"/>
        <v>0</v>
      </c>
      <c r="W37" s="97">
        <f t="shared" si="212"/>
        <v>0</v>
      </c>
      <c r="X37" s="97">
        <f t="shared" si="212"/>
        <v>0</v>
      </c>
      <c r="Y37" s="97">
        <f t="shared" si="212"/>
        <v>0</v>
      </c>
      <c r="Z37" s="97">
        <f t="shared" si="212"/>
        <v>0</v>
      </c>
      <c r="AA37" s="97">
        <f t="shared" si="212"/>
        <v>0</v>
      </c>
      <c r="AB37" s="97">
        <f t="shared" si="212"/>
        <v>0</v>
      </c>
      <c r="AC37" s="97">
        <f t="shared" si="212"/>
        <v>0</v>
      </c>
      <c r="AD37" s="97">
        <f t="shared" si="212"/>
        <v>0</v>
      </c>
      <c r="AE37" s="97">
        <f t="shared" si="212"/>
        <v>0</v>
      </c>
      <c r="AF37" s="97">
        <f t="shared" si="116"/>
        <v>1.75</v>
      </c>
      <c r="AG37" s="97">
        <f t="shared" si="116"/>
        <v>0</v>
      </c>
      <c r="AH37" s="97">
        <f t="shared" si="117"/>
        <v>0</v>
      </c>
      <c r="AI37" s="97">
        <f t="shared" si="117"/>
        <v>0</v>
      </c>
      <c r="AJ37" s="97">
        <f t="shared" si="117"/>
        <v>0</v>
      </c>
      <c r="AK37" s="97">
        <f t="shared" si="117"/>
        <v>0</v>
      </c>
      <c r="AL37" s="97">
        <f>+AVERAGE(AL21)</f>
        <v>0</v>
      </c>
      <c r="AM37" s="97">
        <f t="shared" si="118"/>
        <v>0</v>
      </c>
      <c r="AN37" s="97">
        <f t="shared" si="118"/>
        <v>0</v>
      </c>
      <c r="AO37" s="97">
        <f t="shared" si="118"/>
        <v>0</v>
      </c>
      <c r="AP37" s="97">
        <f t="shared" si="118"/>
        <v>0</v>
      </c>
      <c r="AQ37" s="97">
        <f t="shared" si="119"/>
        <v>80</v>
      </c>
      <c r="AR37" s="97">
        <f t="shared" si="119"/>
        <v>0</v>
      </c>
      <c r="AS37" s="97">
        <f t="shared" si="156"/>
        <v>0</v>
      </c>
      <c r="AT37" s="97">
        <f t="shared" si="156"/>
        <v>0</v>
      </c>
      <c r="AU37" s="97">
        <f t="shared" si="120"/>
        <v>0</v>
      </c>
      <c r="AV37" s="97">
        <f t="shared" si="121"/>
        <v>2.5</v>
      </c>
      <c r="AW37" s="97">
        <f t="shared" si="121"/>
        <v>0</v>
      </c>
      <c r="AX37" s="97">
        <f t="shared" si="121"/>
        <v>1</v>
      </c>
      <c r="AY37" s="97">
        <f t="shared" si="121"/>
        <v>0</v>
      </c>
      <c r="AZ37" s="97">
        <f t="shared" si="121"/>
        <v>17</v>
      </c>
      <c r="BA37" s="97">
        <f t="shared" si="121"/>
        <v>10.5</v>
      </c>
      <c r="BB37" s="97">
        <f t="shared" si="121"/>
        <v>0</v>
      </c>
      <c r="BC37" s="97">
        <f t="shared" si="122"/>
        <v>6</v>
      </c>
      <c r="BD37" s="97">
        <f t="shared" si="122"/>
        <v>3</v>
      </c>
      <c r="BE37" s="97">
        <f t="shared" si="123"/>
        <v>4</v>
      </c>
      <c r="BF37" s="97">
        <f t="shared" si="123"/>
        <v>0</v>
      </c>
      <c r="BG37" s="97">
        <f t="shared" si="124"/>
        <v>0</v>
      </c>
      <c r="BH37" s="97">
        <f t="shared" si="124"/>
        <v>0</v>
      </c>
      <c r="BI37" s="97">
        <f t="shared" ref="BI37:BT37" si="213">+AVERAGE(BI5,BI21)</f>
        <v>7</v>
      </c>
      <c r="BJ37" s="97">
        <f t="shared" si="213"/>
        <v>0</v>
      </c>
      <c r="BK37" s="97">
        <f t="shared" si="213"/>
        <v>21.5</v>
      </c>
      <c r="BL37" s="97">
        <f t="shared" si="213"/>
        <v>0</v>
      </c>
      <c r="BM37" s="97">
        <f t="shared" si="213"/>
        <v>0</v>
      </c>
      <c r="BN37" s="97">
        <f t="shared" si="213"/>
        <v>0</v>
      </c>
      <c r="BO37" s="97">
        <f t="shared" si="213"/>
        <v>0</v>
      </c>
      <c r="BP37" s="97">
        <f t="shared" si="213"/>
        <v>0</v>
      </c>
      <c r="BQ37" s="97">
        <f t="shared" si="213"/>
        <v>0</v>
      </c>
      <c r="BR37" s="97">
        <f t="shared" si="213"/>
        <v>0</v>
      </c>
      <c r="BS37" s="97">
        <f t="shared" si="213"/>
        <v>0</v>
      </c>
      <c r="BT37" s="97">
        <f t="shared" si="213"/>
        <v>0</v>
      </c>
      <c r="BU37" s="97">
        <f t="shared" si="126"/>
        <v>0</v>
      </c>
      <c r="BV37" s="97">
        <f t="shared" si="126"/>
        <v>0</v>
      </c>
      <c r="BW37" s="97">
        <f t="shared" si="126"/>
        <v>0</v>
      </c>
      <c r="BX37" s="97">
        <f t="shared" si="126"/>
        <v>0</v>
      </c>
      <c r="BY37" s="97">
        <f t="shared" si="126"/>
        <v>3</v>
      </c>
      <c r="BZ37" s="97">
        <f t="shared" si="126"/>
        <v>2.25</v>
      </c>
      <c r="CA37" s="97">
        <f t="shared" si="126"/>
        <v>0</v>
      </c>
      <c r="CB37" s="97">
        <f t="shared" ref="CB37:CC37" si="214">+AVERAGE(CB5,CB21)</f>
        <v>1</v>
      </c>
      <c r="CC37" s="97">
        <f t="shared" si="214"/>
        <v>0</v>
      </c>
      <c r="CD37" s="97">
        <f t="shared" si="128"/>
        <v>0</v>
      </c>
      <c r="CE37" s="97">
        <f t="shared" si="128"/>
        <v>0</v>
      </c>
      <c r="CF37" s="97">
        <f t="shared" ref="CF37:CG37" si="215">+AVERAGE(CF5,CF21)</f>
        <v>3</v>
      </c>
      <c r="CG37" s="97">
        <f t="shared" si="215"/>
        <v>0</v>
      </c>
      <c r="CH37" s="97">
        <f t="shared" ref="CH37:CI37" si="216">+AVERAGE(CH5,CH21)</f>
        <v>12</v>
      </c>
      <c r="CI37" s="97">
        <f t="shared" si="216"/>
        <v>0</v>
      </c>
      <c r="CJ37" s="97">
        <f t="shared" ref="CJ37:CK37" si="217">+AVERAGE(CJ5,CJ21)</f>
        <v>0</v>
      </c>
      <c r="CK37" s="97">
        <f t="shared" si="217"/>
        <v>0</v>
      </c>
      <c r="CL37" s="97">
        <f t="shared" ref="CL37:CM37" si="218">+AVERAGE(CL5,CL21)</f>
        <v>0</v>
      </c>
      <c r="CM37" s="97">
        <f t="shared" si="218"/>
        <v>0</v>
      </c>
      <c r="CN37" s="97">
        <f t="shared" ref="CN37:CO37" si="219">+AVERAGE(CN5,CN21)</f>
        <v>0</v>
      </c>
      <c r="CO37" s="97">
        <f t="shared" si="219"/>
        <v>0</v>
      </c>
      <c r="CP37" s="97">
        <f t="shared" ref="CP37:CQ37" si="220">+AVERAGE(CP5,CP21)</f>
        <v>0</v>
      </c>
      <c r="CQ37" s="97">
        <f t="shared" si="220"/>
        <v>4</v>
      </c>
      <c r="CR37" s="97">
        <f t="shared" ref="CR37:CS37" si="221">+AVERAGE(CR5,CR21)</f>
        <v>8.5</v>
      </c>
      <c r="CS37" s="97">
        <f t="shared" si="221"/>
        <v>0</v>
      </c>
      <c r="CT37" s="97">
        <f t="shared" ref="CT37:CU37" si="222">+AVERAGE(CT5,CT21)</f>
        <v>0</v>
      </c>
      <c r="CU37" s="97">
        <f t="shared" si="222"/>
        <v>0</v>
      </c>
      <c r="CV37" s="97">
        <f t="shared" ref="CV37:CW37" si="223">+AVERAGE(CV5,CV21)</f>
        <v>5</v>
      </c>
      <c r="CW37" s="97">
        <f t="shared" si="223"/>
        <v>0</v>
      </c>
      <c r="CX37" s="97">
        <f t="shared" ref="CX37:CY37" si="224">+AVERAGE(CX5,CX21)</f>
        <v>0</v>
      </c>
      <c r="CY37" s="97">
        <f t="shared" si="224"/>
        <v>0</v>
      </c>
      <c r="CZ37" s="97">
        <f t="shared" ref="CZ37:DA37" si="225">+AVERAGE(CZ5,CZ21)</f>
        <v>0</v>
      </c>
      <c r="DA37" s="97">
        <f t="shared" si="225"/>
        <v>0</v>
      </c>
      <c r="DB37" s="97">
        <f t="shared" ref="DB37:DC37" si="226">+AVERAGE(DB5,DB21)</f>
        <v>0</v>
      </c>
      <c r="DC37" s="97">
        <f t="shared" si="226"/>
        <v>0</v>
      </c>
      <c r="DD37" s="5">
        <f>AVERAGE(BD37:DC37)</f>
        <v>1.4278846153846154</v>
      </c>
      <c r="DE37" s="5">
        <f t="shared" ref="DE37:DF37" si="227">+AVERAGE(DE5,DE21)</f>
        <v>0</v>
      </c>
      <c r="DF37" s="5">
        <f t="shared" si="227"/>
        <v>0</v>
      </c>
      <c r="DG37" s="5">
        <f t="shared" ref="DG37:DH37" si="228">+AVERAGE(DG5,DG21)</f>
        <v>0</v>
      </c>
      <c r="DH37" s="5">
        <f t="shared" si="228"/>
        <v>0</v>
      </c>
      <c r="DI37" s="5">
        <f t="shared" ref="DI37:DJ37" si="229">+AVERAGE(DI5,DI21)</f>
        <v>0</v>
      </c>
      <c r="DJ37" s="5">
        <f t="shared" si="229"/>
        <v>0</v>
      </c>
      <c r="DK37" s="5">
        <f t="shared" ref="DK37:DL37" si="230">+AVERAGE(DK5,DK21)</f>
        <v>0</v>
      </c>
      <c r="DL37" s="5">
        <f t="shared" si="230"/>
        <v>0</v>
      </c>
      <c r="DM37" s="5">
        <f t="shared" ref="DM37:DN37" si="231">+AVERAGE(DM5,DM21)</f>
        <v>0</v>
      </c>
      <c r="DN37" s="5">
        <f t="shared" si="231"/>
        <v>0</v>
      </c>
      <c r="DO37" s="5">
        <f t="shared" ref="DO37" si="232">+AVERAGE(DO5,DO21)</f>
        <v>0</v>
      </c>
      <c r="DP37" s="150">
        <v>0</v>
      </c>
      <c r="DQ37" s="150">
        <v>0</v>
      </c>
      <c r="DR37" s="5">
        <f t="shared" si="147"/>
        <v>0</v>
      </c>
      <c r="DS37" s="5">
        <f t="shared" si="147"/>
        <v>0</v>
      </c>
      <c r="DT37" s="5">
        <f t="shared" ref="DT37:DU37" si="233">+AVERAGE(DT5,DT21)</f>
        <v>0</v>
      </c>
      <c r="DU37" s="5">
        <f t="shared" si="233"/>
        <v>0</v>
      </c>
      <c r="DV37" s="5">
        <f t="shared" ref="DV37:DW37" si="234">+AVERAGE(DV5,DV21)</f>
        <v>0</v>
      </c>
      <c r="DW37" s="5">
        <f t="shared" si="234"/>
        <v>0</v>
      </c>
      <c r="DX37" s="5">
        <f t="shared" ref="DX37:DY37" si="235">+AVERAGE(DX5,DX21)</f>
        <v>0</v>
      </c>
      <c r="DY37" s="5">
        <f t="shared" si="235"/>
        <v>0</v>
      </c>
      <c r="DZ37" s="5">
        <f t="shared" ref="DZ37:EA37" si="236">+AVERAGE(DZ5,DZ21)</f>
        <v>0</v>
      </c>
      <c r="EA37" s="5">
        <f t="shared" si="236"/>
        <v>0</v>
      </c>
      <c r="EB37" s="5">
        <f t="shared" ref="EB37:ED37" si="237">+AVERAGE(EB5,EB21)</f>
        <v>0</v>
      </c>
      <c r="EC37" s="5">
        <f t="shared" si="237"/>
        <v>0</v>
      </c>
      <c r="ED37" s="5">
        <f t="shared" si="237"/>
        <v>0</v>
      </c>
      <c r="EE37" s="5">
        <f t="shared" ref="EE37:EF37" si="238">+AVERAGE(EE5,EE21)</f>
        <v>0</v>
      </c>
      <c r="EF37" s="5">
        <f t="shared" si="238"/>
        <v>0</v>
      </c>
      <c r="EG37" s="5">
        <f t="shared" ref="EG37:EH37" si="239">+AVERAGE(EG5,EG21)</f>
        <v>0</v>
      </c>
      <c r="EH37" s="5">
        <f t="shared" si="239"/>
        <v>0</v>
      </c>
      <c r="EI37" s="5">
        <f>AVERAGE(DE37:EH37)</f>
        <v>0</v>
      </c>
      <c r="EJ37" s="257">
        <v>5</v>
      </c>
    </row>
    <row r="38" spans="1:140" ht="15.75" customHeight="1">
      <c r="A38" s="14"/>
      <c r="B38" s="13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 s="13"/>
    </row>
    <row r="39" spans="1:140" ht="15.75" customHeight="1">
      <c r="A39" s="505" t="s">
        <v>52</v>
      </c>
      <c r="B39" s="53" t="s">
        <v>250</v>
      </c>
      <c r="C39" s="12"/>
      <c r="D39" s="12">
        <f t="shared" ref="D39:AE39" si="240">+D23+D7</f>
        <v>0</v>
      </c>
      <c r="E39" s="12">
        <f t="shared" si="240"/>
        <v>0</v>
      </c>
      <c r="F39" s="12">
        <f t="shared" si="240"/>
        <v>0</v>
      </c>
      <c r="G39" s="12">
        <f t="shared" si="240"/>
        <v>0</v>
      </c>
      <c r="H39" s="12">
        <f t="shared" si="240"/>
        <v>0</v>
      </c>
      <c r="I39" s="12">
        <f t="shared" si="240"/>
        <v>0</v>
      </c>
      <c r="J39" s="12">
        <f t="shared" si="240"/>
        <v>0</v>
      </c>
      <c r="K39" s="12">
        <f t="shared" si="240"/>
        <v>0</v>
      </c>
      <c r="L39" s="12">
        <f t="shared" si="240"/>
        <v>0</v>
      </c>
      <c r="M39" s="12">
        <f t="shared" si="240"/>
        <v>0</v>
      </c>
      <c r="N39" s="12">
        <f t="shared" si="240"/>
        <v>0</v>
      </c>
      <c r="O39" s="12">
        <f t="shared" si="240"/>
        <v>0</v>
      </c>
      <c r="P39" s="12">
        <f t="shared" si="240"/>
        <v>0</v>
      </c>
      <c r="Q39" s="12">
        <f t="shared" si="240"/>
        <v>0</v>
      </c>
      <c r="R39" s="12">
        <f t="shared" si="240"/>
        <v>0</v>
      </c>
      <c r="S39" s="12">
        <f t="shared" si="240"/>
        <v>0</v>
      </c>
      <c r="T39" s="12">
        <f t="shared" si="240"/>
        <v>0</v>
      </c>
      <c r="U39" s="12">
        <f t="shared" si="240"/>
        <v>0</v>
      </c>
      <c r="V39" s="12">
        <f t="shared" si="240"/>
        <v>0</v>
      </c>
      <c r="W39" s="12">
        <f t="shared" si="240"/>
        <v>0</v>
      </c>
      <c r="X39" s="12">
        <f t="shared" si="240"/>
        <v>0</v>
      </c>
      <c r="Y39" s="12">
        <f t="shared" si="240"/>
        <v>0</v>
      </c>
      <c r="Z39" s="12">
        <f t="shared" si="240"/>
        <v>0</v>
      </c>
      <c r="AA39" s="12">
        <f t="shared" si="240"/>
        <v>0</v>
      </c>
      <c r="AB39" s="12">
        <f t="shared" si="240"/>
        <v>0</v>
      </c>
      <c r="AC39" s="12">
        <f t="shared" si="240"/>
        <v>0</v>
      </c>
      <c r="AD39" s="12">
        <f t="shared" si="240"/>
        <v>0</v>
      </c>
      <c r="AE39" s="12">
        <f t="shared" si="240"/>
        <v>0</v>
      </c>
      <c r="AF39" s="12">
        <f t="shared" ref="AF39:AG41" si="241">+AF23</f>
        <v>0</v>
      </c>
      <c r="AG39" s="12">
        <f t="shared" si="241"/>
        <v>0</v>
      </c>
      <c r="AH39" s="12">
        <f t="shared" ref="AH39:AK41" si="242">+AH23</f>
        <v>0</v>
      </c>
      <c r="AI39" s="12">
        <f t="shared" si="242"/>
        <v>0</v>
      </c>
      <c r="AJ39" s="12">
        <f t="shared" si="242"/>
        <v>0</v>
      </c>
      <c r="AK39" s="12">
        <f t="shared" si="242"/>
        <v>0</v>
      </c>
      <c r="AL39" s="12">
        <f t="shared" ref="AL39:AP41" si="243">+AL23</f>
        <v>0</v>
      </c>
      <c r="AM39" s="12">
        <f t="shared" si="243"/>
        <v>0</v>
      </c>
      <c r="AN39" s="12">
        <f t="shared" si="243"/>
        <v>0</v>
      </c>
      <c r="AO39" s="12">
        <f t="shared" si="243"/>
        <v>0</v>
      </c>
      <c r="AP39" s="12">
        <f t="shared" si="243"/>
        <v>0</v>
      </c>
      <c r="AQ39" s="12">
        <f t="shared" ref="AQ39:AR41" si="244">+AQ23</f>
        <v>0</v>
      </c>
      <c r="AR39" s="12">
        <f t="shared" si="244"/>
        <v>0</v>
      </c>
      <c r="AS39" s="12">
        <f t="shared" ref="AS39:AU41" si="245">+AS23</f>
        <v>0</v>
      </c>
      <c r="AT39" s="12">
        <f t="shared" si="245"/>
        <v>0</v>
      </c>
      <c r="AU39" s="12">
        <f t="shared" si="245"/>
        <v>0</v>
      </c>
      <c r="AV39" s="12">
        <f t="shared" ref="AV39:BB41" si="246">+AV23</f>
        <v>0</v>
      </c>
      <c r="AW39" s="12">
        <f t="shared" si="246"/>
        <v>0</v>
      </c>
      <c r="AX39" s="12">
        <f t="shared" si="246"/>
        <v>0</v>
      </c>
      <c r="AY39" s="12">
        <f t="shared" si="246"/>
        <v>0</v>
      </c>
      <c r="AZ39" s="12">
        <f t="shared" si="246"/>
        <v>0</v>
      </c>
      <c r="BA39" s="12">
        <f t="shared" si="246"/>
        <v>0</v>
      </c>
      <c r="BB39" s="12">
        <f t="shared" si="246"/>
        <v>0</v>
      </c>
      <c r="BC39" s="12">
        <f t="shared" ref="BC39:BD43" si="247">SUM(BC23,BC7)</f>
        <v>0</v>
      </c>
      <c r="BD39" s="12">
        <f t="shared" si="247"/>
        <v>0</v>
      </c>
      <c r="BE39" s="12">
        <f t="shared" ref="BE39:BF43" si="248">SUM(BE23,BE7)</f>
        <v>0</v>
      </c>
      <c r="BF39" s="12">
        <f t="shared" si="248"/>
        <v>0</v>
      </c>
      <c r="BG39" s="12">
        <f t="shared" ref="BG39:BH43" si="249">SUM(BG23,BG7)</f>
        <v>0</v>
      </c>
      <c r="BH39" s="12">
        <f t="shared" si="249"/>
        <v>0</v>
      </c>
      <c r="BI39" s="12">
        <f t="shared" ref="BI39:BT39" si="250">SUM(BI23,BI7)</f>
        <v>0</v>
      </c>
      <c r="BJ39" s="12">
        <f t="shared" si="250"/>
        <v>0</v>
      </c>
      <c r="BK39" s="12">
        <f t="shared" si="250"/>
        <v>0</v>
      </c>
      <c r="BL39" s="12">
        <f t="shared" si="250"/>
        <v>0</v>
      </c>
      <c r="BM39" s="12">
        <f t="shared" si="250"/>
        <v>0</v>
      </c>
      <c r="BN39" s="12">
        <f t="shared" si="250"/>
        <v>0</v>
      </c>
      <c r="BO39" s="12">
        <f t="shared" si="250"/>
        <v>0</v>
      </c>
      <c r="BP39" s="12">
        <f t="shared" si="250"/>
        <v>0</v>
      </c>
      <c r="BQ39" s="12">
        <f t="shared" si="250"/>
        <v>0</v>
      </c>
      <c r="BR39" s="12">
        <f t="shared" si="250"/>
        <v>0</v>
      </c>
      <c r="BS39" s="12">
        <f t="shared" si="250"/>
        <v>12</v>
      </c>
      <c r="BT39" s="12">
        <f t="shared" si="250"/>
        <v>0</v>
      </c>
      <c r="BU39" s="12">
        <f t="shared" ref="BU39:CA43" si="251">SUM(BU23,BU7)</f>
        <v>0</v>
      </c>
      <c r="BV39" s="12">
        <f t="shared" si="251"/>
        <v>0</v>
      </c>
      <c r="BW39" s="12">
        <f t="shared" si="251"/>
        <v>0</v>
      </c>
      <c r="BX39" s="12">
        <f t="shared" si="251"/>
        <v>0</v>
      </c>
      <c r="BY39" s="12">
        <f t="shared" si="251"/>
        <v>0</v>
      </c>
      <c r="BZ39" s="12">
        <f t="shared" si="251"/>
        <v>0</v>
      </c>
      <c r="CA39" s="12">
        <f t="shared" si="251"/>
        <v>0</v>
      </c>
      <c r="CB39" s="12">
        <f t="shared" ref="CB39:CC39" si="252">SUM(CB23,CB7)</f>
        <v>0</v>
      </c>
      <c r="CC39" s="12">
        <f t="shared" si="252"/>
        <v>0</v>
      </c>
      <c r="CD39" s="12">
        <f t="shared" ref="CD39:CE43" si="253">SUM(CD23,CD7)</f>
        <v>0</v>
      </c>
      <c r="CE39" s="12">
        <f t="shared" si="253"/>
        <v>0</v>
      </c>
      <c r="CF39" s="12">
        <f t="shared" ref="CF39:CG39" si="254">SUM(CF23,CF7)</f>
        <v>0</v>
      </c>
      <c r="CG39" s="12">
        <f t="shared" si="254"/>
        <v>0</v>
      </c>
      <c r="CH39" s="12">
        <f t="shared" ref="CH39:CI39" si="255">SUM(CH23,CH7)</f>
        <v>0</v>
      </c>
      <c r="CI39" s="12">
        <f t="shared" si="255"/>
        <v>0</v>
      </c>
      <c r="CJ39" s="12">
        <f t="shared" ref="CJ39:CK39" si="256">SUM(CJ23,CJ7)</f>
        <v>0</v>
      </c>
      <c r="CK39" s="12">
        <f t="shared" si="256"/>
        <v>0</v>
      </c>
      <c r="CL39" s="12">
        <f t="shared" ref="CL39:CM39" si="257">SUM(CL23,CL7)</f>
        <v>0</v>
      </c>
      <c r="CM39" s="12">
        <f t="shared" si="257"/>
        <v>0</v>
      </c>
      <c r="CN39" s="12">
        <f t="shared" ref="CN39:CO39" si="258">SUM(CN23,CN7)</f>
        <v>0</v>
      </c>
      <c r="CO39" s="12">
        <f t="shared" si="258"/>
        <v>0</v>
      </c>
      <c r="CP39" s="12">
        <f t="shared" ref="CP39:CQ39" si="259">SUM(CP23,CP7)</f>
        <v>0</v>
      </c>
      <c r="CQ39" s="12">
        <f t="shared" si="259"/>
        <v>0</v>
      </c>
      <c r="CR39" s="12">
        <f t="shared" ref="CR39:CS39" si="260">SUM(CR23,CR7)</f>
        <v>0</v>
      </c>
      <c r="CS39" s="12">
        <f t="shared" si="260"/>
        <v>0</v>
      </c>
      <c r="CT39" s="12">
        <f t="shared" ref="CT39:CU39" si="261">SUM(CT23,CT7)</f>
        <v>0</v>
      </c>
      <c r="CU39" s="12">
        <f t="shared" si="261"/>
        <v>0</v>
      </c>
      <c r="CV39" s="12">
        <f t="shared" ref="CV39:CW39" si="262">SUM(CV23,CV7)</f>
        <v>0</v>
      </c>
      <c r="CW39" s="12">
        <f t="shared" si="262"/>
        <v>0</v>
      </c>
      <c r="CX39" s="12">
        <f t="shared" ref="CX39:CY39" si="263">SUM(CX23,CX7)</f>
        <v>0</v>
      </c>
      <c r="CY39" s="12">
        <f t="shared" si="263"/>
        <v>0</v>
      </c>
      <c r="CZ39" s="12">
        <f t="shared" ref="CZ39:DA39" si="264">SUM(CZ23,CZ7)</f>
        <v>0</v>
      </c>
      <c r="DA39" s="12">
        <f t="shared" si="264"/>
        <v>0</v>
      </c>
      <c r="DB39" s="12">
        <f t="shared" ref="DB39:DC39" si="265">SUM(DB23,DB7)</f>
        <v>0</v>
      </c>
      <c r="DC39" s="12">
        <f t="shared" si="265"/>
        <v>0</v>
      </c>
      <c r="DD39" s="12"/>
      <c r="DE39" s="12">
        <f t="shared" ref="DE39:DF39" si="266">SUM(DE23,DE7)</f>
        <v>0</v>
      </c>
      <c r="DF39" s="12">
        <f t="shared" si="266"/>
        <v>0</v>
      </c>
      <c r="DG39" s="12">
        <f t="shared" ref="DG39:DH39" si="267">SUM(DG23,DG7)</f>
        <v>0</v>
      </c>
      <c r="DH39" s="12">
        <f t="shared" si="267"/>
        <v>0</v>
      </c>
      <c r="DI39" s="12">
        <f t="shared" ref="DI39:DJ39" si="268">SUM(DI23,DI7)</f>
        <v>0</v>
      </c>
      <c r="DJ39" s="12">
        <f t="shared" si="268"/>
        <v>0</v>
      </c>
      <c r="DK39" s="12">
        <f t="shared" ref="DK39:DL39" si="269">SUM(DK23,DK7)</f>
        <v>0</v>
      </c>
      <c r="DL39" s="12">
        <f t="shared" si="269"/>
        <v>0</v>
      </c>
      <c r="DM39" s="12">
        <f t="shared" ref="DM39:DN39" si="270">SUM(DM23,DM7)</f>
        <v>0</v>
      </c>
      <c r="DN39" s="12">
        <f t="shared" si="270"/>
        <v>0</v>
      </c>
      <c r="DO39" s="12">
        <f t="shared" ref="DO39" si="271">SUM(DO23,DO7)</f>
        <v>0</v>
      </c>
      <c r="DP39" s="94"/>
      <c r="DQ39" s="94"/>
      <c r="DR39" s="12">
        <f t="shared" ref="DR39:DS43" si="272">SUM(DR23,DR7)</f>
        <v>0</v>
      </c>
      <c r="DS39" s="12">
        <f t="shared" si="272"/>
        <v>0</v>
      </c>
      <c r="DT39" s="12">
        <f t="shared" ref="DT39:DU39" si="273">SUM(DT23,DT7)</f>
        <v>0</v>
      </c>
      <c r="DU39" s="12">
        <f t="shared" si="273"/>
        <v>0</v>
      </c>
      <c r="DV39" s="12">
        <f t="shared" ref="DV39:DW39" si="274">SUM(DV23,DV7)</f>
        <v>0</v>
      </c>
      <c r="DW39" s="12">
        <f t="shared" si="274"/>
        <v>0</v>
      </c>
      <c r="DX39" s="12">
        <f t="shared" ref="DX39:DY39" si="275">SUM(DX23,DX7)</f>
        <v>0</v>
      </c>
      <c r="DY39" s="12">
        <f t="shared" si="275"/>
        <v>0</v>
      </c>
      <c r="DZ39" s="12">
        <f t="shared" ref="DZ39:EA39" si="276">SUM(DZ23,DZ7)</f>
        <v>0</v>
      </c>
      <c r="EA39" s="12">
        <f t="shared" si="276"/>
        <v>0</v>
      </c>
      <c r="EB39" s="12">
        <f t="shared" ref="EB39:ED39" si="277">SUM(EB23,EB7)</f>
        <v>0</v>
      </c>
      <c r="EC39" s="12">
        <f t="shared" si="277"/>
        <v>0</v>
      </c>
      <c r="ED39" s="12">
        <f t="shared" si="277"/>
        <v>0</v>
      </c>
      <c r="EE39" s="12">
        <f t="shared" ref="EE39:EF39" si="278">SUM(EE23,EE7)</f>
        <v>0</v>
      </c>
      <c r="EF39" s="12">
        <f t="shared" si="278"/>
        <v>0</v>
      </c>
      <c r="EG39" s="12">
        <f t="shared" ref="EG39:EH39" si="279">SUM(EG23,EG7)</f>
        <v>0</v>
      </c>
      <c r="EH39" s="12">
        <f t="shared" si="279"/>
        <v>0</v>
      </c>
      <c r="EI39" s="94"/>
      <c r="EJ39" s="7"/>
    </row>
    <row r="40" spans="1:140" ht="15.75" customHeight="1">
      <c r="A40" s="506"/>
      <c r="B40" s="53" t="s">
        <v>251</v>
      </c>
      <c r="C40" s="12"/>
      <c r="D40" s="12">
        <f t="shared" ref="D40:AE40" si="280">+D24+D8</f>
        <v>0</v>
      </c>
      <c r="E40" s="12">
        <f t="shared" si="280"/>
        <v>0</v>
      </c>
      <c r="F40" s="12">
        <f t="shared" si="280"/>
        <v>0</v>
      </c>
      <c r="G40" s="12">
        <f t="shared" si="280"/>
        <v>0</v>
      </c>
      <c r="H40" s="12">
        <f t="shared" si="280"/>
        <v>0</v>
      </c>
      <c r="I40" s="12">
        <f t="shared" si="280"/>
        <v>0</v>
      </c>
      <c r="J40" s="12">
        <f t="shared" si="280"/>
        <v>0</v>
      </c>
      <c r="K40" s="12">
        <f t="shared" si="280"/>
        <v>0</v>
      </c>
      <c r="L40" s="12">
        <f t="shared" si="280"/>
        <v>0</v>
      </c>
      <c r="M40" s="12">
        <f t="shared" si="280"/>
        <v>0</v>
      </c>
      <c r="N40" s="12">
        <f t="shared" si="280"/>
        <v>0</v>
      </c>
      <c r="O40" s="12">
        <f t="shared" si="280"/>
        <v>0</v>
      </c>
      <c r="P40" s="12">
        <f t="shared" si="280"/>
        <v>0</v>
      </c>
      <c r="Q40" s="12">
        <f t="shared" si="280"/>
        <v>0</v>
      </c>
      <c r="R40" s="12">
        <f t="shared" si="280"/>
        <v>0</v>
      </c>
      <c r="S40" s="12">
        <f t="shared" si="280"/>
        <v>0</v>
      </c>
      <c r="T40" s="12">
        <f t="shared" si="280"/>
        <v>0</v>
      </c>
      <c r="U40" s="12">
        <f t="shared" si="280"/>
        <v>0</v>
      </c>
      <c r="V40" s="12">
        <f t="shared" si="280"/>
        <v>0</v>
      </c>
      <c r="W40" s="12">
        <f t="shared" si="280"/>
        <v>0</v>
      </c>
      <c r="X40" s="12">
        <f t="shared" si="280"/>
        <v>0</v>
      </c>
      <c r="Y40" s="12">
        <f t="shared" si="280"/>
        <v>0</v>
      </c>
      <c r="Z40" s="12">
        <f t="shared" si="280"/>
        <v>0</v>
      </c>
      <c r="AA40" s="12">
        <f t="shared" si="280"/>
        <v>0</v>
      </c>
      <c r="AB40" s="12">
        <f t="shared" si="280"/>
        <v>0</v>
      </c>
      <c r="AC40" s="12">
        <f t="shared" si="280"/>
        <v>0</v>
      </c>
      <c r="AD40" s="12">
        <f t="shared" si="280"/>
        <v>0</v>
      </c>
      <c r="AE40" s="12">
        <f t="shared" si="280"/>
        <v>0</v>
      </c>
      <c r="AF40" s="12">
        <f t="shared" si="241"/>
        <v>0</v>
      </c>
      <c r="AG40" s="12">
        <f t="shared" si="241"/>
        <v>0</v>
      </c>
      <c r="AH40" s="12">
        <f t="shared" si="242"/>
        <v>0</v>
      </c>
      <c r="AI40" s="12">
        <f t="shared" si="242"/>
        <v>0</v>
      </c>
      <c r="AJ40" s="12">
        <f t="shared" si="242"/>
        <v>0</v>
      </c>
      <c r="AK40" s="12">
        <f t="shared" si="242"/>
        <v>0</v>
      </c>
      <c r="AL40" s="12">
        <f>+AL24</f>
        <v>0</v>
      </c>
      <c r="AM40" s="12">
        <f t="shared" si="243"/>
        <v>0</v>
      </c>
      <c r="AN40" s="12">
        <f t="shared" si="243"/>
        <v>0</v>
      </c>
      <c r="AO40" s="12">
        <f t="shared" si="243"/>
        <v>0</v>
      </c>
      <c r="AP40" s="12">
        <f t="shared" si="243"/>
        <v>0</v>
      </c>
      <c r="AQ40" s="12">
        <f t="shared" si="244"/>
        <v>0</v>
      </c>
      <c r="AR40" s="12">
        <f t="shared" si="244"/>
        <v>0</v>
      </c>
      <c r="AS40" s="12">
        <f>+AS24</f>
        <v>3</v>
      </c>
      <c r="AT40" s="12">
        <f>+AT24</f>
        <v>0</v>
      </c>
      <c r="AU40" s="12">
        <f t="shared" si="245"/>
        <v>0</v>
      </c>
      <c r="AV40" s="12">
        <f t="shared" si="246"/>
        <v>0</v>
      </c>
      <c r="AW40" s="12">
        <f t="shared" si="246"/>
        <v>0</v>
      </c>
      <c r="AX40" s="12">
        <f t="shared" si="246"/>
        <v>0</v>
      </c>
      <c r="AY40" s="12">
        <f t="shared" si="246"/>
        <v>0</v>
      </c>
      <c r="AZ40" s="12">
        <f t="shared" si="246"/>
        <v>0</v>
      </c>
      <c r="BA40" s="12">
        <f t="shared" si="246"/>
        <v>0</v>
      </c>
      <c r="BB40" s="12">
        <f t="shared" si="246"/>
        <v>0</v>
      </c>
      <c r="BC40" s="12">
        <f t="shared" si="247"/>
        <v>0</v>
      </c>
      <c r="BD40" s="12">
        <f t="shared" si="247"/>
        <v>0</v>
      </c>
      <c r="BE40" s="12">
        <f t="shared" si="248"/>
        <v>0</v>
      </c>
      <c r="BF40" s="12">
        <f t="shared" si="248"/>
        <v>0</v>
      </c>
      <c r="BG40" s="12">
        <f t="shared" si="249"/>
        <v>0</v>
      </c>
      <c r="BH40" s="12">
        <f t="shared" si="249"/>
        <v>0</v>
      </c>
      <c r="BI40" s="12">
        <f t="shared" ref="BI40:BT40" si="281">SUM(BI24,BI8)</f>
        <v>0</v>
      </c>
      <c r="BJ40" s="12">
        <f t="shared" si="281"/>
        <v>0</v>
      </c>
      <c r="BK40" s="12">
        <f t="shared" si="281"/>
        <v>0</v>
      </c>
      <c r="BL40" s="12">
        <f t="shared" si="281"/>
        <v>0</v>
      </c>
      <c r="BM40" s="12">
        <f t="shared" si="281"/>
        <v>0</v>
      </c>
      <c r="BN40" s="12">
        <f t="shared" si="281"/>
        <v>0</v>
      </c>
      <c r="BO40" s="12">
        <f t="shared" si="281"/>
        <v>0</v>
      </c>
      <c r="BP40" s="12">
        <f t="shared" si="281"/>
        <v>0</v>
      </c>
      <c r="BQ40" s="12">
        <f t="shared" si="281"/>
        <v>0</v>
      </c>
      <c r="BR40" s="12">
        <f t="shared" si="281"/>
        <v>0</v>
      </c>
      <c r="BS40" s="12">
        <f t="shared" si="281"/>
        <v>0</v>
      </c>
      <c r="BT40" s="12">
        <f t="shared" si="281"/>
        <v>0</v>
      </c>
      <c r="BU40" s="12">
        <f t="shared" si="251"/>
        <v>0</v>
      </c>
      <c r="BV40" s="12">
        <f t="shared" si="251"/>
        <v>0</v>
      </c>
      <c r="BW40" s="12">
        <f t="shared" si="251"/>
        <v>4.5</v>
      </c>
      <c r="BX40" s="12">
        <f t="shared" si="251"/>
        <v>0</v>
      </c>
      <c r="BY40" s="12">
        <f t="shared" si="251"/>
        <v>0</v>
      </c>
      <c r="BZ40" s="12">
        <f t="shared" si="251"/>
        <v>0</v>
      </c>
      <c r="CA40" s="12">
        <f t="shared" si="251"/>
        <v>0</v>
      </c>
      <c r="CB40" s="12">
        <f t="shared" ref="CB40:CC40" si="282">SUM(CB24,CB8)</f>
        <v>0</v>
      </c>
      <c r="CC40" s="12">
        <f t="shared" si="282"/>
        <v>0</v>
      </c>
      <c r="CD40" s="12">
        <f t="shared" si="253"/>
        <v>0</v>
      </c>
      <c r="CE40" s="12">
        <f t="shared" si="253"/>
        <v>0</v>
      </c>
      <c r="CF40" s="12">
        <f t="shared" ref="CF40:CG40" si="283">SUM(CF24,CF8)</f>
        <v>0</v>
      </c>
      <c r="CG40" s="12">
        <f t="shared" si="283"/>
        <v>0</v>
      </c>
      <c r="CH40" s="12">
        <f t="shared" ref="CH40:CI40" si="284">SUM(CH24,CH8)</f>
        <v>0</v>
      </c>
      <c r="CI40" s="12">
        <f t="shared" si="284"/>
        <v>0</v>
      </c>
      <c r="CJ40" s="12">
        <f t="shared" ref="CJ40:CK40" si="285">SUM(CJ24,CJ8)</f>
        <v>0</v>
      </c>
      <c r="CK40" s="12">
        <f t="shared" si="285"/>
        <v>0</v>
      </c>
      <c r="CL40" s="12">
        <f t="shared" ref="CL40:CM40" si="286">SUM(CL24,CL8)</f>
        <v>0</v>
      </c>
      <c r="CM40" s="12">
        <f t="shared" si="286"/>
        <v>0</v>
      </c>
      <c r="CN40" s="12">
        <f t="shared" ref="CN40:CO40" si="287">SUM(CN24,CN8)</f>
        <v>7</v>
      </c>
      <c r="CO40" s="12">
        <f t="shared" si="287"/>
        <v>3</v>
      </c>
      <c r="CP40" s="12">
        <f t="shared" ref="CP40:CQ40" si="288">SUM(CP24,CP8)</f>
        <v>0</v>
      </c>
      <c r="CQ40" s="12">
        <f t="shared" si="288"/>
        <v>0</v>
      </c>
      <c r="CR40" s="12">
        <f t="shared" ref="CR40:CS40" si="289">SUM(CR24,CR8)</f>
        <v>0</v>
      </c>
      <c r="CS40" s="12">
        <f t="shared" si="289"/>
        <v>0</v>
      </c>
      <c r="CT40" s="12">
        <f t="shared" ref="CT40:CU40" si="290">SUM(CT24,CT8)</f>
        <v>0</v>
      </c>
      <c r="CU40" s="12">
        <f t="shared" si="290"/>
        <v>0</v>
      </c>
      <c r="CV40" s="12">
        <f t="shared" ref="CV40:CW40" si="291">SUM(CV24,CV8)</f>
        <v>0</v>
      </c>
      <c r="CW40" s="12">
        <f t="shared" si="291"/>
        <v>0</v>
      </c>
      <c r="CX40" s="12">
        <f t="shared" ref="CX40:CY40" si="292">SUM(CX24,CX8)</f>
        <v>0</v>
      </c>
      <c r="CY40" s="12">
        <f t="shared" si="292"/>
        <v>0</v>
      </c>
      <c r="CZ40" s="12">
        <f t="shared" ref="CZ40:DA40" si="293">SUM(CZ24,CZ8)</f>
        <v>0</v>
      </c>
      <c r="DA40" s="12">
        <f t="shared" si="293"/>
        <v>0</v>
      </c>
      <c r="DB40" s="12">
        <f t="shared" ref="DB40:DC40" si="294">SUM(DB24,DB8)</f>
        <v>0</v>
      </c>
      <c r="DC40" s="12">
        <f t="shared" si="294"/>
        <v>0</v>
      </c>
      <c r="DD40" s="12"/>
      <c r="DE40" s="12">
        <f t="shared" ref="DE40:DF40" si="295">SUM(DE24,DE8)</f>
        <v>4.5</v>
      </c>
      <c r="DF40" s="12">
        <f t="shared" si="295"/>
        <v>0</v>
      </c>
      <c r="DG40" s="12">
        <f t="shared" ref="DG40:DH40" si="296">SUM(DG24,DG8)</f>
        <v>0</v>
      </c>
      <c r="DH40" s="12">
        <f t="shared" si="296"/>
        <v>0</v>
      </c>
      <c r="DI40" s="12">
        <f t="shared" ref="DI40:DJ40" si="297">SUM(DI24,DI8)</f>
        <v>0</v>
      </c>
      <c r="DJ40" s="12">
        <f t="shared" si="297"/>
        <v>0</v>
      </c>
      <c r="DK40" s="12">
        <f t="shared" ref="DK40:DL40" si="298">SUM(DK24,DK8)</f>
        <v>0</v>
      </c>
      <c r="DL40" s="12">
        <f t="shared" si="298"/>
        <v>0</v>
      </c>
      <c r="DM40" s="12">
        <f t="shared" ref="DM40:DN40" si="299">SUM(DM24,DM8)</f>
        <v>0</v>
      </c>
      <c r="DN40" s="12">
        <f t="shared" si="299"/>
        <v>0</v>
      </c>
      <c r="DO40" s="12">
        <f t="shared" ref="DO40" si="300">SUM(DO24,DO8)</f>
        <v>0</v>
      </c>
      <c r="DP40" s="94"/>
      <c r="DQ40" s="94"/>
      <c r="DR40" s="12">
        <f t="shared" si="272"/>
        <v>0</v>
      </c>
      <c r="DS40" s="12">
        <f t="shared" si="272"/>
        <v>0</v>
      </c>
      <c r="DT40" s="12">
        <f t="shared" ref="DT40:DU40" si="301">SUM(DT24,DT8)</f>
        <v>0</v>
      </c>
      <c r="DU40" s="12">
        <f t="shared" si="301"/>
        <v>0</v>
      </c>
      <c r="DV40" s="12">
        <f t="shared" ref="DV40:DW40" si="302">SUM(DV24,DV8)</f>
        <v>0</v>
      </c>
      <c r="DW40" s="12">
        <f t="shared" si="302"/>
        <v>0</v>
      </c>
      <c r="DX40" s="12">
        <f t="shared" ref="DX40:DY40" si="303">SUM(DX24,DX8)</f>
        <v>0</v>
      </c>
      <c r="DY40" s="12">
        <f t="shared" si="303"/>
        <v>0</v>
      </c>
      <c r="DZ40" s="12">
        <f t="shared" ref="DZ40:EA40" si="304">SUM(DZ24,DZ8)</f>
        <v>0</v>
      </c>
      <c r="EA40" s="12">
        <f t="shared" si="304"/>
        <v>0</v>
      </c>
      <c r="EB40" s="12">
        <f t="shared" ref="EB40:ED40" si="305">SUM(EB24,EB8)</f>
        <v>0</v>
      </c>
      <c r="EC40" s="12">
        <f t="shared" si="305"/>
        <v>0</v>
      </c>
      <c r="ED40" s="12">
        <f t="shared" si="305"/>
        <v>0</v>
      </c>
      <c r="EE40" s="12">
        <f t="shared" ref="EE40:EF40" si="306">SUM(EE24,EE8)</f>
        <v>0</v>
      </c>
      <c r="EF40" s="12">
        <f t="shared" si="306"/>
        <v>0</v>
      </c>
      <c r="EG40" s="12">
        <f t="shared" ref="EG40:EH40" si="307">SUM(EG24,EG8)</f>
        <v>0</v>
      </c>
      <c r="EH40" s="12">
        <f t="shared" si="307"/>
        <v>0</v>
      </c>
      <c r="EI40" s="94"/>
      <c r="EJ40" s="7"/>
    </row>
    <row r="41" spans="1:140" ht="15.75" customHeight="1">
      <c r="A41" s="506"/>
      <c r="B41" s="53" t="s">
        <v>252</v>
      </c>
      <c r="C41" s="12"/>
      <c r="D41" s="12">
        <f t="shared" ref="D41:AE41" si="308">+D25+D9</f>
        <v>22.5</v>
      </c>
      <c r="E41" s="12">
        <f t="shared" si="308"/>
        <v>0</v>
      </c>
      <c r="F41" s="12">
        <f t="shared" si="308"/>
        <v>0</v>
      </c>
      <c r="G41" s="12">
        <f t="shared" si="308"/>
        <v>1</v>
      </c>
      <c r="H41" s="12">
        <f t="shared" si="308"/>
        <v>0</v>
      </c>
      <c r="I41" s="12">
        <f t="shared" si="308"/>
        <v>0</v>
      </c>
      <c r="J41" s="12">
        <f t="shared" si="308"/>
        <v>0</v>
      </c>
      <c r="K41" s="12">
        <f t="shared" si="308"/>
        <v>0</v>
      </c>
      <c r="L41" s="12">
        <f t="shared" si="308"/>
        <v>1.5</v>
      </c>
      <c r="M41" s="12">
        <f t="shared" si="308"/>
        <v>0</v>
      </c>
      <c r="N41" s="12">
        <f t="shared" si="308"/>
        <v>1</v>
      </c>
      <c r="O41" s="12">
        <f t="shared" si="308"/>
        <v>5</v>
      </c>
      <c r="P41" s="12">
        <f t="shared" si="308"/>
        <v>0</v>
      </c>
      <c r="Q41" s="12">
        <f t="shared" si="308"/>
        <v>0</v>
      </c>
      <c r="R41" s="12">
        <f t="shared" si="308"/>
        <v>0</v>
      </c>
      <c r="S41" s="12">
        <f t="shared" si="308"/>
        <v>0</v>
      </c>
      <c r="T41" s="12">
        <f t="shared" si="308"/>
        <v>0</v>
      </c>
      <c r="U41" s="12">
        <f t="shared" si="308"/>
        <v>1</v>
      </c>
      <c r="V41" s="12">
        <f t="shared" si="308"/>
        <v>0</v>
      </c>
      <c r="W41" s="12">
        <f t="shared" si="308"/>
        <v>0</v>
      </c>
      <c r="X41" s="12">
        <f t="shared" si="308"/>
        <v>0</v>
      </c>
      <c r="Y41" s="12">
        <f t="shared" si="308"/>
        <v>0</v>
      </c>
      <c r="Z41" s="12">
        <f t="shared" si="308"/>
        <v>0</v>
      </c>
      <c r="AA41" s="12">
        <f t="shared" si="308"/>
        <v>0</v>
      </c>
      <c r="AB41" s="12">
        <f t="shared" si="308"/>
        <v>0</v>
      </c>
      <c r="AC41" s="12">
        <f t="shared" si="308"/>
        <v>0</v>
      </c>
      <c r="AD41" s="12">
        <f t="shared" si="308"/>
        <v>0</v>
      </c>
      <c r="AE41" s="12">
        <f t="shared" si="308"/>
        <v>0</v>
      </c>
      <c r="AF41" s="12">
        <f t="shared" si="241"/>
        <v>3.5</v>
      </c>
      <c r="AG41" s="12">
        <f t="shared" si="241"/>
        <v>0</v>
      </c>
      <c r="AH41" s="12">
        <f t="shared" si="242"/>
        <v>0</v>
      </c>
      <c r="AI41" s="12">
        <f t="shared" si="242"/>
        <v>0</v>
      </c>
      <c r="AJ41" s="12">
        <f t="shared" si="242"/>
        <v>0</v>
      </c>
      <c r="AK41" s="12">
        <f t="shared" si="242"/>
        <v>0</v>
      </c>
      <c r="AL41" s="12">
        <f>+AL25</f>
        <v>0</v>
      </c>
      <c r="AM41" s="12">
        <f t="shared" si="243"/>
        <v>0</v>
      </c>
      <c r="AN41" s="12">
        <f t="shared" si="243"/>
        <v>0</v>
      </c>
      <c r="AO41" s="12">
        <f t="shared" si="243"/>
        <v>0</v>
      </c>
      <c r="AP41" s="12">
        <f t="shared" si="243"/>
        <v>0</v>
      </c>
      <c r="AQ41" s="12">
        <f t="shared" si="244"/>
        <v>80</v>
      </c>
      <c r="AR41" s="12">
        <f t="shared" si="244"/>
        <v>0</v>
      </c>
      <c r="AS41" s="12">
        <f>+AS25</f>
        <v>0</v>
      </c>
      <c r="AT41" s="12">
        <f>+AT25</f>
        <v>0</v>
      </c>
      <c r="AU41" s="12">
        <f t="shared" si="245"/>
        <v>0</v>
      </c>
      <c r="AV41" s="12">
        <f t="shared" si="246"/>
        <v>0</v>
      </c>
      <c r="AW41" s="12">
        <f t="shared" si="246"/>
        <v>0</v>
      </c>
      <c r="AX41" s="12">
        <f t="shared" si="246"/>
        <v>1</v>
      </c>
      <c r="AY41" s="12">
        <f t="shared" si="246"/>
        <v>0</v>
      </c>
      <c r="AZ41" s="12">
        <f t="shared" si="246"/>
        <v>0</v>
      </c>
      <c r="BA41" s="12">
        <f t="shared" si="246"/>
        <v>10.5</v>
      </c>
      <c r="BB41" s="12">
        <f t="shared" si="246"/>
        <v>0</v>
      </c>
      <c r="BC41" s="12">
        <f t="shared" si="247"/>
        <v>6</v>
      </c>
      <c r="BD41" s="12">
        <f>SUM(BD25,BD9)</f>
        <v>3</v>
      </c>
      <c r="BE41" s="12">
        <f t="shared" si="248"/>
        <v>4</v>
      </c>
      <c r="BF41" s="12">
        <f t="shared" si="248"/>
        <v>0</v>
      </c>
      <c r="BG41" s="12">
        <f t="shared" si="249"/>
        <v>0</v>
      </c>
      <c r="BH41" s="12">
        <f t="shared" si="249"/>
        <v>0</v>
      </c>
      <c r="BI41" s="12">
        <f t="shared" ref="BI41:BT41" si="309">SUM(BI25,BI9)</f>
        <v>7</v>
      </c>
      <c r="BJ41" s="12">
        <f t="shared" si="309"/>
        <v>0</v>
      </c>
      <c r="BK41" s="12">
        <f t="shared" si="309"/>
        <v>21.5</v>
      </c>
      <c r="BL41" s="12">
        <f t="shared" si="309"/>
        <v>0</v>
      </c>
      <c r="BM41" s="12">
        <f t="shared" si="309"/>
        <v>0</v>
      </c>
      <c r="BN41" s="12">
        <f t="shared" si="309"/>
        <v>0</v>
      </c>
      <c r="BO41" s="12">
        <f t="shared" si="309"/>
        <v>0</v>
      </c>
      <c r="BP41" s="12">
        <f t="shared" si="309"/>
        <v>0</v>
      </c>
      <c r="BQ41" s="12">
        <f t="shared" si="309"/>
        <v>0</v>
      </c>
      <c r="BR41" s="12">
        <f t="shared" si="309"/>
        <v>0</v>
      </c>
      <c r="BS41" s="12">
        <f t="shared" si="309"/>
        <v>0</v>
      </c>
      <c r="BT41" s="12">
        <f t="shared" si="309"/>
        <v>0</v>
      </c>
      <c r="BU41" s="12">
        <f t="shared" si="251"/>
        <v>0</v>
      </c>
      <c r="BV41" s="12">
        <f t="shared" si="251"/>
        <v>0</v>
      </c>
      <c r="BW41" s="12">
        <f t="shared" si="251"/>
        <v>0</v>
      </c>
      <c r="BX41" s="12">
        <f t="shared" si="251"/>
        <v>0</v>
      </c>
      <c r="BY41" s="12">
        <f t="shared" si="251"/>
        <v>3</v>
      </c>
      <c r="BZ41" s="12">
        <f t="shared" si="251"/>
        <v>4.5</v>
      </c>
      <c r="CA41" s="12">
        <f t="shared" si="251"/>
        <v>0</v>
      </c>
      <c r="CB41" s="12">
        <f t="shared" ref="CB41:CC41" si="310">SUM(CB25,CB9)</f>
        <v>1</v>
      </c>
      <c r="CC41" s="12">
        <f t="shared" si="310"/>
        <v>0</v>
      </c>
      <c r="CD41" s="12">
        <f t="shared" si="253"/>
        <v>0</v>
      </c>
      <c r="CE41" s="12">
        <f t="shared" si="253"/>
        <v>0</v>
      </c>
      <c r="CF41" s="12">
        <f t="shared" ref="CF41:CG41" si="311">SUM(CF25,CF9)</f>
        <v>3</v>
      </c>
      <c r="CG41" s="12">
        <f t="shared" si="311"/>
        <v>0</v>
      </c>
      <c r="CH41" s="12">
        <f t="shared" ref="CH41:CI41" si="312">SUM(CH25,CH9)</f>
        <v>12</v>
      </c>
      <c r="CI41" s="12">
        <f t="shared" si="312"/>
        <v>0</v>
      </c>
      <c r="CJ41" s="12">
        <f t="shared" ref="CJ41:CK41" si="313">SUM(CJ25,CJ9)</f>
        <v>0</v>
      </c>
      <c r="CK41" s="12">
        <f t="shared" si="313"/>
        <v>0</v>
      </c>
      <c r="CL41" s="12">
        <f t="shared" ref="CL41:CM41" si="314">SUM(CL25,CL9)</f>
        <v>0</v>
      </c>
      <c r="CM41" s="12">
        <f t="shared" si="314"/>
        <v>0</v>
      </c>
      <c r="CN41" s="12">
        <f t="shared" ref="CN41:CO41" si="315">SUM(CN25,CN9)</f>
        <v>0</v>
      </c>
      <c r="CO41" s="12">
        <f t="shared" si="315"/>
        <v>0</v>
      </c>
      <c r="CP41" s="12">
        <f t="shared" ref="CP41:CQ41" si="316">SUM(CP25,CP9)</f>
        <v>0</v>
      </c>
      <c r="CQ41" s="12">
        <f t="shared" si="316"/>
        <v>4</v>
      </c>
      <c r="CR41" s="12">
        <f t="shared" ref="CR41:CS41" si="317">SUM(CR25,CR9)</f>
        <v>8.5</v>
      </c>
      <c r="CS41" s="12">
        <f t="shared" si="317"/>
        <v>0</v>
      </c>
      <c r="CT41" s="12">
        <f t="shared" ref="CT41:CU41" si="318">SUM(CT25,CT9)</f>
        <v>0</v>
      </c>
      <c r="CU41" s="12">
        <f t="shared" si="318"/>
        <v>0</v>
      </c>
      <c r="CV41" s="12">
        <f t="shared" ref="CV41:CW41" si="319">SUM(CV25,CV9)</f>
        <v>5</v>
      </c>
      <c r="CW41" s="12">
        <f t="shared" si="319"/>
        <v>0</v>
      </c>
      <c r="CX41" s="12">
        <f t="shared" ref="CX41:CY41" si="320">SUM(CX25,CX9)</f>
        <v>0</v>
      </c>
      <c r="CY41" s="12">
        <f t="shared" si="320"/>
        <v>0</v>
      </c>
      <c r="CZ41" s="12">
        <f t="shared" ref="CZ41:DA41" si="321">SUM(CZ25,CZ9)</f>
        <v>0</v>
      </c>
      <c r="DA41" s="12">
        <f t="shared" si="321"/>
        <v>0</v>
      </c>
      <c r="DB41" s="12">
        <f t="shared" ref="DB41:DC41" si="322">SUM(DB25,DB9)</f>
        <v>0</v>
      </c>
      <c r="DC41" s="12">
        <f t="shared" si="322"/>
        <v>0</v>
      </c>
      <c r="DD41" s="12"/>
      <c r="DE41" s="12">
        <f t="shared" ref="DE41:DF41" si="323">SUM(DE25,DE9)</f>
        <v>0</v>
      </c>
      <c r="DF41" s="12">
        <f t="shared" si="323"/>
        <v>0</v>
      </c>
      <c r="DG41" s="12">
        <f t="shared" ref="DG41:DH41" si="324">SUM(DG25,DG9)</f>
        <v>0</v>
      </c>
      <c r="DH41" s="12">
        <f t="shared" si="324"/>
        <v>0</v>
      </c>
      <c r="DI41" s="12">
        <f t="shared" ref="DI41:DJ41" si="325">SUM(DI25,DI9)</f>
        <v>0</v>
      </c>
      <c r="DJ41" s="12">
        <f t="shared" si="325"/>
        <v>0</v>
      </c>
      <c r="DK41" s="12">
        <f t="shared" ref="DK41:DL41" si="326">SUM(DK25,DK9)</f>
        <v>0</v>
      </c>
      <c r="DL41" s="12">
        <f t="shared" si="326"/>
        <v>0</v>
      </c>
      <c r="DM41" s="12">
        <f t="shared" ref="DM41:DN41" si="327">SUM(DM25,DM9)</f>
        <v>0</v>
      </c>
      <c r="DN41" s="12">
        <f t="shared" si="327"/>
        <v>0</v>
      </c>
      <c r="DO41" s="12">
        <f t="shared" ref="DO41" si="328">SUM(DO25,DO9)</f>
        <v>0</v>
      </c>
      <c r="DP41"/>
      <c r="DQ41"/>
      <c r="DR41" s="12">
        <f t="shared" si="272"/>
        <v>0</v>
      </c>
      <c r="DS41" s="12">
        <f t="shared" si="272"/>
        <v>0</v>
      </c>
      <c r="DT41" s="12">
        <f t="shared" ref="DT41:DU41" si="329">SUM(DT25,DT9)</f>
        <v>0</v>
      </c>
      <c r="DU41" s="12">
        <f t="shared" si="329"/>
        <v>0</v>
      </c>
      <c r="DV41" s="12">
        <f t="shared" ref="DV41:DW41" si="330">SUM(DV25,DV9)</f>
        <v>0</v>
      </c>
      <c r="DW41" s="12">
        <f t="shared" si="330"/>
        <v>0</v>
      </c>
      <c r="DX41" s="12">
        <f t="shared" ref="DX41:DY41" si="331">SUM(DX25,DX9)</f>
        <v>0</v>
      </c>
      <c r="DY41" s="12">
        <f t="shared" si="331"/>
        <v>0</v>
      </c>
      <c r="DZ41" s="12">
        <f t="shared" ref="DZ41:EA41" si="332">SUM(DZ25,DZ9)</f>
        <v>0</v>
      </c>
      <c r="EA41" s="12">
        <f t="shared" si="332"/>
        <v>0</v>
      </c>
      <c r="EB41" s="12">
        <f t="shared" ref="EB41:ED41" si="333">SUM(EB25,EB9)</f>
        <v>0</v>
      </c>
      <c r="EC41" s="12">
        <f t="shared" si="333"/>
        <v>0</v>
      </c>
      <c r="ED41" s="12">
        <f t="shared" si="333"/>
        <v>0</v>
      </c>
      <c r="EE41" s="12">
        <f t="shared" ref="EE41:EF41" si="334">SUM(EE25,EE9)</f>
        <v>0</v>
      </c>
      <c r="EF41" s="12">
        <f t="shared" si="334"/>
        <v>0</v>
      </c>
      <c r="EG41" s="12">
        <f t="shared" ref="EG41:EH41" si="335">SUM(EG25,EG9)</f>
        <v>0</v>
      </c>
      <c r="EH41" s="12">
        <f t="shared" si="335"/>
        <v>0</v>
      </c>
      <c r="EI41"/>
      <c r="EJ41" s="7"/>
    </row>
    <row r="42" spans="1:140" customFormat="1" ht="15.75" customHeight="1">
      <c r="A42" s="506"/>
      <c r="B42" s="53" t="s">
        <v>222</v>
      </c>
      <c r="C42" s="12"/>
      <c r="D42" s="12">
        <v>170</v>
      </c>
      <c r="E42" s="12">
        <v>170</v>
      </c>
      <c r="F42" s="12">
        <v>170</v>
      </c>
      <c r="G42" s="12">
        <v>170</v>
      </c>
      <c r="H42" s="12">
        <v>170</v>
      </c>
      <c r="I42" s="12">
        <v>170</v>
      </c>
      <c r="J42" s="12">
        <v>170</v>
      </c>
      <c r="K42" s="12">
        <v>170</v>
      </c>
      <c r="L42" s="12">
        <v>170</v>
      </c>
      <c r="M42" s="12">
        <v>170</v>
      </c>
      <c r="N42" s="12">
        <v>170</v>
      </c>
      <c r="O42" s="12">
        <v>170</v>
      </c>
      <c r="P42" s="12">
        <v>170</v>
      </c>
      <c r="Q42" s="12">
        <v>170</v>
      </c>
      <c r="R42" s="12">
        <v>170</v>
      </c>
      <c r="S42" s="12">
        <v>170</v>
      </c>
      <c r="T42" s="12">
        <v>170</v>
      </c>
      <c r="U42" s="12">
        <v>170</v>
      </c>
      <c r="V42" s="12">
        <v>170</v>
      </c>
      <c r="W42" s="12">
        <v>170</v>
      </c>
      <c r="X42" s="12">
        <v>168</v>
      </c>
      <c r="Y42" s="12">
        <v>168</v>
      </c>
      <c r="Z42" s="12">
        <v>168</v>
      </c>
      <c r="AA42" s="12">
        <v>168</v>
      </c>
      <c r="AB42" s="12">
        <v>168</v>
      </c>
      <c r="AC42" s="12">
        <v>168</v>
      </c>
      <c r="AD42" s="12">
        <v>168</v>
      </c>
      <c r="AE42" s="12">
        <v>168</v>
      </c>
      <c r="AF42" s="12">
        <v>168</v>
      </c>
      <c r="AG42" s="12">
        <v>168</v>
      </c>
      <c r="AH42" s="12">
        <v>168</v>
      </c>
      <c r="AI42" s="12">
        <v>168</v>
      </c>
      <c r="AJ42" s="12">
        <v>168</v>
      </c>
      <c r="AK42" s="12">
        <v>168</v>
      </c>
      <c r="AL42" s="12">
        <v>168</v>
      </c>
      <c r="AM42" s="12">
        <v>168</v>
      </c>
      <c r="AN42" s="12">
        <v>168</v>
      </c>
      <c r="AO42" s="12">
        <v>168</v>
      </c>
      <c r="AP42" s="12">
        <v>168</v>
      </c>
      <c r="AQ42" s="12">
        <v>168</v>
      </c>
      <c r="AR42" s="12">
        <v>168</v>
      </c>
      <c r="AS42" s="12">
        <v>168</v>
      </c>
      <c r="AT42" s="12">
        <v>168</v>
      </c>
      <c r="AU42" s="12">
        <v>168</v>
      </c>
      <c r="AV42" s="12">
        <v>168</v>
      </c>
      <c r="AW42" s="12">
        <v>168</v>
      </c>
      <c r="AX42" s="12">
        <v>168</v>
      </c>
      <c r="AY42" s="12">
        <v>168</v>
      </c>
      <c r="AZ42" s="12">
        <v>168</v>
      </c>
      <c r="BA42" s="12">
        <v>169</v>
      </c>
      <c r="BB42" s="12">
        <v>169</v>
      </c>
      <c r="BC42" s="12">
        <f t="shared" si="247"/>
        <v>168</v>
      </c>
      <c r="BD42" s="12">
        <f t="shared" si="247"/>
        <v>168</v>
      </c>
      <c r="BE42" s="12">
        <f t="shared" si="248"/>
        <v>168</v>
      </c>
      <c r="BF42" s="12">
        <f t="shared" si="248"/>
        <v>168</v>
      </c>
      <c r="BG42" s="12">
        <f t="shared" si="249"/>
        <v>168</v>
      </c>
      <c r="BH42" s="12">
        <f t="shared" si="249"/>
        <v>168</v>
      </c>
      <c r="BI42" s="12">
        <f t="shared" ref="BI42:BT42" si="336">SUM(BI26,BI10)</f>
        <v>168</v>
      </c>
      <c r="BJ42" s="12">
        <f t="shared" si="336"/>
        <v>168</v>
      </c>
      <c r="BK42" s="12">
        <f t="shared" si="336"/>
        <v>168</v>
      </c>
      <c r="BL42" s="12">
        <f t="shared" si="336"/>
        <v>168</v>
      </c>
      <c r="BM42" s="12">
        <f t="shared" si="336"/>
        <v>168</v>
      </c>
      <c r="BN42" s="12">
        <f t="shared" si="336"/>
        <v>168</v>
      </c>
      <c r="BO42" s="12">
        <f t="shared" si="336"/>
        <v>168</v>
      </c>
      <c r="BP42" s="12">
        <f t="shared" si="336"/>
        <v>168</v>
      </c>
      <c r="BQ42" s="12">
        <f t="shared" si="336"/>
        <v>168</v>
      </c>
      <c r="BR42" s="12">
        <f t="shared" si="336"/>
        <v>168</v>
      </c>
      <c r="BS42" s="12">
        <f t="shared" si="336"/>
        <v>168</v>
      </c>
      <c r="BT42" s="12">
        <f t="shared" si="336"/>
        <v>168</v>
      </c>
      <c r="BU42" s="12">
        <f t="shared" si="251"/>
        <v>168</v>
      </c>
      <c r="BV42" s="12">
        <f t="shared" si="251"/>
        <v>168</v>
      </c>
      <c r="BW42" s="12">
        <f t="shared" si="251"/>
        <v>168</v>
      </c>
      <c r="BX42" s="12">
        <f t="shared" si="251"/>
        <v>168</v>
      </c>
      <c r="BY42" s="12">
        <f t="shared" si="251"/>
        <v>168</v>
      </c>
      <c r="BZ42" s="12">
        <f t="shared" si="251"/>
        <v>168</v>
      </c>
      <c r="CA42" s="12">
        <f t="shared" si="251"/>
        <v>144</v>
      </c>
      <c r="CB42" s="12">
        <f t="shared" ref="CB42:CC42" si="337">SUM(CB26,CB10)</f>
        <v>168</v>
      </c>
      <c r="CC42" s="12">
        <f t="shared" si="337"/>
        <v>168</v>
      </c>
      <c r="CD42" s="12">
        <f t="shared" si="253"/>
        <v>168</v>
      </c>
      <c r="CE42" s="12">
        <f t="shared" si="253"/>
        <v>168</v>
      </c>
      <c r="CF42" s="12">
        <f t="shared" ref="CF42:CG42" si="338">SUM(CF26,CF10)</f>
        <v>168</v>
      </c>
      <c r="CG42" s="12">
        <f t="shared" si="338"/>
        <v>168</v>
      </c>
      <c r="CH42" s="12">
        <f t="shared" ref="CH42:CI42" si="339">SUM(CH26,CH10)</f>
        <v>168</v>
      </c>
      <c r="CI42" s="12">
        <f t="shared" si="339"/>
        <v>168</v>
      </c>
      <c r="CJ42" s="12">
        <f t="shared" ref="CJ42:CK42" si="340">SUM(CJ26,CJ10)</f>
        <v>168</v>
      </c>
      <c r="CK42" s="12">
        <f t="shared" si="340"/>
        <v>168</v>
      </c>
      <c r="CL42" s="12">
        <f t="shared" ref="CL42:CM42" si="341">SUM(CL26,CL10)</f>
        <v>168</v>
      </c>
      <c r="CM42" s="12">
        <f t="shared" si="341"/>
        <v>168</v>
      </c>
      <c r="CN42" s="12">
        <f t="shared" ref="CN42:CO42" si="342">SUM(CN26,CN10)</f>
        <v>168</v>
      </c>
      <c r="CO42" s="12">
        <f t="shared" si="342"/>
        <v>168</v>
      </c>
      <c r="CP42" s="12">
        <f t="shared" ref="CP42:CQ42" si="343">SUM(CP26,CP10)</f>
        <v>168</v>
      </c>
      <c r="CQ42" s="12">
        <f t="shared" si="343"/>
        <v>168</v>
      </c>
      <c r="CR42" s="12">
        <f t="shared" ref="CR42:CS42" si="344">SUM(CR26,CR10)</f>
        <v>168</v>
      </c>
      <c r="CS42" s="12">
        <f t="shared" si="344"/>
        <v>168</v>
      </c>
      <c r="CT42" s="12">
        <f t="shared" ref="CT42:CU42" si="345">SUM(CT26,CT10)</f>
        <v>168</v>
      </c>
      <c r="CU42" s="12">
        <f t="shared" si="345"/>
        <v>168</v>
      </c>
      <c r="CV42" s="12">
        <f t="shared" ref="CV42:CW42" si="346">SUM(CV26,CV10)</f>
        <v>168</v>
      </c>
      <c r="CW42" s="12">
        <f t="shared" si="346"/>
        <v>168</v>
      </c>
      <c r="CX42" s="12">
        <f t="shared" ref="CX42:CY42" si="347">SUM(CX26,CX10)</f>
        <v>168</v>
      </c>
      <c r="CY42" s="12">
        <f t="shared" si="347"/>
        <v>168</v>
      </c>
      <c r="CZ42" s="12">
        <f t="shared" ref="CZ42:DA42" si="348">SUM(CZ26,CZ10)</f>
        <v>168</v>
      </c>
      <c r="DA42" s="12">
        <f t="shared" si="348"/>
        <v>168</v>
      </c>
      <c r="DB42" s="12">
        <f t="shared" ref="DB42:DC42" si="349">SUM(DB26,DB10)</f>
        <v>168</v>
      </c>
      <c r="DC42" s="12">
        <f t="shared" si="349"/>
        <v>168</v>
      </c>
      <c r="DD42" s="12"/>
      <c r="DE42" s="12">
        <f t="shared" ref="DE42:DF42" si="350">SUM(DE26,DE10)</f>
        <v>144</v>
      </c>
      <c r="DF42" s="12">
        <f t="shared" si="350"/>
        <v>168</v>
      </c>
      <c r="DG42" s="12">
        <f t="shared" ref="DG42:DH42" si="351">SUM(DG26,DG10)</f>
        <v>168</v>
      </c>
      <c r="DH42" s="12">
        <f t="shared" si="351"/>
        <v>168</v>
      </c>
      <c r="DI42" s="12">
        <f t="shared" ref="DI42:DJ42" si="352">SUM(DI26,DI10)</f>
        <v>168</v>
      </c>
      <c r="DJ42" s="12">
        <f t="shared" si="352"/>
        <v>168</v>
      </c>
      <c r="DK42" s="12">
        <f t="shared" ref="DK42:DL42" si="353">SUM(DK26,DK10)</f>
        <v>168</v>
      </c>
      <c r="DL42" s="12">
        <f t="shared" si="353"/>
        <v>168</v>
      </c>
      <c r="DM42" s="12">
        <f t="shared" ref="DM42:DN42" si="354">SUM(DM26,DM10)</f>
        <v>168</v>
      </c>
      <c r="DN42" s="12">
        <f t="shared" si="354"/>
        <v>168</v>
      </c>
      <c r="DO42" s="12">
        <f t="shared" ref="DO42" si="355">SUM(DO26,DO10)</f>
        <v>168</v>
      </c>
      <c r="DP42" s="12"/>
      <c r="DQ42" s="12"/>
      <c r="DR42" s="12">
        <f t="shared" si="272"/>
        <v>168</v>
      </c>
      <c r="DS42" s="12">
        <f t="shared" si="272"/>
        <v>168</v>
      </c>
      <c r="DT42" s="12">
        <f t="shared" ref="DT42:DU42" si="356">SUM(DT26,DT10)</f>
        <v>168</v>
      </c>
      <c r="DU42" s="12">
        <f t="shared" si="356"/>
        <v>168</v>
      </c>
      <c r="DV42" s="12">
        <f t="shared" ref="DV42:DW42" si="357">SUM(DV26,DV10)</f>
        <v>168</v>
      </c>
      <c r="DW42" s="12">
        <f t="shared" si="357"/>
        <v>168</v>
      </c>
      <c r="DX42" s="12">
        <f t="shared" ref="DX42:DY42" si="358">SUM(DX26,DX10)</f>
        <v>168</v>
      </c>
      <c r="DY42" s="12">
        <f t="shared" si="358"/>
        <v>168</v>
      </c>
      <c r="DZ42" s="12">
        <f t="shared" ref="DZ42:EA42" si="359">SUM(DZ26,DZ10)</f>
        <v>168</v>
      </c>
      <c r="EA42" s="12">
        <f t="shared" si="359"/>
        <v>168</v>
      </c>
      <c r="EB42" s="12">
        <f t="shared" ref="EB42:ED42" si="360">SUM(EB26,EB10)</f>
        <v>168</v>
      </c>
      <c r="EC42" s="12">
        <f t="shared" si="360"/>
        <v>168</v>
      </c>
      <c r="ED42" s="12">
        <f t="shared" si="360"/>
        <v>168</v>
      </c>
      <c r="EE42" s="12">
        <f t="shared" ref="EE42:EF42" si="361">SUM(EE26,EE10)</f>
        <v>168</v>
      </c>
      <c r="EF42" s="12">
        <f t="shared" si="361"/>
        <v>168</v>
      </c>
      <c r="EG42" s="12">
        <f t="shared" ref="EG42:EH42" si="362">SUM(EG26,EG10)</f>
        <v>168</v>
      </c>
      <c r="EH42" s="12">
        <f t="shared" si="362"/>
        <v>168</v>
      </c>
      <c r="EI42" s="12"/>
      <c r="EJ42" s="7"/>
    </row>
    <row r="43" spans="1:140" ht="15.75" customHeight="1">
      <c r="A43" s="507"/>
      <c r="B43" s="53" t="s">
        <v>146</v>
      </c>
      <c r="C43" s="12"/>
      <c r="D43" s="12">
        <f t="shared" ref="D43:AE43" si="363">+D27+D11</f>
        <v>18.010000000000002</v>
      </c>
      <c r="E43" s="12">
        <f t="shared" si="363"/>
        <v>0</v>
      </c>
      <c r="F43" s="12">
        <f t="shared" si="363"/>
        <v>9</v>
      </c>
      <c r="G43" s="12">
        <f t="shared" si="363"/>
        <v>6</v>
      </c>
      <c r="H43" s="12">
        <f t="shared" si="363"/>
        <v>0</v>
      </c>
      <c r="I43" s="12">
        <f t="shared" si="363"/>
        <v>18</v>
      </c>
      <c r="J43" s="12">
        <f t="shared" si="363"/>
        <v>0</v>
      </c>
      <c r="K43" s="12">
        <f t="shared" si="363"/>
        <v>0</v>
      </c>
      <c r="L43" s="12">
        <f t="shared" si="363"/>
        <v>0</v>
      </c>
      <c r="M43" s="12">
        <f t="shared" si="363"/>
        <v>0</v>
      </c>
      <c r="N43" s="12">
        <f t="shared" si="363"/>
        <v>9.84</v>
      </c>
      <c r="O43" s="12">
        <f t="shared" si="363"/>
        <v>0</v>
      </c>
      <c r="P43" s="12">
        <f t="shared" si="363"/>
        <v>0</v>
      </c>
      <c r="Q43" s="12">
        <f t="shared" si="363"/>
        <v>0</v>
      </c>
      <c r="R43" s="12">
        <f t="shared" si="363"/>
        <v>0</v>
      </c>
      <c r="S43" s="12">
        <f t="shared" si="363"/>
        <v>0</v>
      </c>
      <c r="T43" s="12">
        <f t="shared" si="363"/>
        <v>2.35</v>
      </c>
      <c r="U43" s="12">
        <f t="shared" si="363"/>
        <v>0</v>
      </c>
      <c r="V43" s="12">
        <f t="shared" si="363"/>
        <v>0</v>
      </c>
      <c r="W43" s="12">
        <f t="shared" si="363"/>
        <v>0</v>
      </c>
      <c r="X43" s="12">
        <f t="shared" si="363"/>
        <v>0</v>
      </c>
      <c r="Y43" s="12">
        <f t="shared" si="363"/>
        <v>0</v>
      </c>
      <c r="Z43" s="12">
        <f t="shared" si="363"/>
        <v>0</v>
      </c>
      <c r="AA43" s="12">
        <f t="shared" si="363"/>
        <v>0.6</v>
      </c>
      <c r="AB43" s="12">
        <f t="shared" si="363"/>
        <v>0</v>
      </c>
      <c r="AC43" s="12">
        <f t="shared" si="363"/>
        <v>0</v>
      </c>
      <c r="AD43" s="12">
        <f t="shared" si="363"/>
        <v>0</v>
      </c>
      <c r="AE43" s="12">
        <f t="shared" si="363"/>
        <v>5.3</v>
      </c>
      <c r="AF43" s="12">
        <f t="shared" ref="AF43:AK43" si="364">+AF27+AF11</f>
        <v>29</v>
      </c>
      <c r="AG43" s="12">
        <f t="shared" si="364"/>
        <v>0</v>
      </c>
      <c r="AH43" s="12">
        <f t="shared" si="364"/>
        <v>9.8000000000000007</v>
      </c>
      <c r="AI43" s="12">
        <f t="shared" si="364"/>
        <v>9</v>
      </c>
      <c r="AJ43" s="12">
        <f t="shared" si="364"/>
        <v>0</v>
      </c>
      <c r="AK43" s="12">
        <f t="shared" si="364"/>
        <v>10.199999999999999</v>
      </c>
      <c r="AL43" s="12">
        <f t="shared" ref="AL43:BB43" si="365">+AL27+AL11</f>
        <v>10.199999999999999</v>
      </c>
      <c r="AM43" s="12">
        <f t="shared" si="365"/>
        <v>10.199999999999999</v>
      </c>
      <c r="AN43" s="12">
        <f t="shared" si="365"/>
        <v>0</v>
      </c>
      <c r="AO43" s="12">
        <f t="shared" si="365"/>
        <v>0</v>
      </c>
      <c r="AP43" s="12">
        <f t="shared" si="365"/>
        <v>0</v>
      </c>
      <c r="AQ43" s="12">
        <f t="shared" si="365"/>
        <v>0</v>
      </c>
      <c r="AR43" s="12">
        <f t="shared" si="365"/>
        <v>0</v>
      </c>
      <c r="AS43" s="12">
        <f t="shared" si="365"/>
        <v>0</v>
      </c>
      <c r="AT43" s="12">
        <f t="shared" si="365"/>
        <v>0</v>
      </c>
      <c r="AU43" s="12">
        <f t="shared" si="365"/>
        <v>0</v>
      </c>
      <c r="AV43" s="12">
        <f t="shared" si="365"/>
        <v>0</v>
      </c>
      <c r="AW43" s="12">
        <f t="shared" si="365"/>
        <v>11</v>
      </c>
      <c r="AX43" s="12">
        <f t="shared" si="365"/>
        <v>0</v>
      </c>
      <c r="AY43" s="12">
        <f t="shared" si="365"/>
        <v>0</v>
      </c>
      <c r="AZ43" s="12">
        <f t="shared" si="365"/>
        <v>0</v>
      </c>
      <c r="BA43" s="12">
        <f t="shared" si="365"/>
        <v>0</v>
      </c>
      <c r="BB43" s="12">
        <f t="shared" si="365"/>
        <v>0</v>
      </c>
      <c r="BC43" s="12">
        <f t="shared" si="247"/>
        <v>24.4</v>
      </c>
      <c r="BD43" s="12">
        <f t="shared" si="247"/>
        <v>17.5</v>
      </c>
      <c r="BE43" s="12">
        <f t="shared" si="248"/>
        <v>10.5</v>
      </c>
      <c r="BF43" s="12">
        <f t="shared" si="248"/>
        <v>0</v>
      </c>
      <c r="BG43" s="12">
        <f t="shared" si="249"/>
        <v>0</v>
      </c>
      <c r="BH43" s="12">
        <f t="shared" si="249"/>
        <v>0</v>
      </c>
      <c r="BI43" s="12">
        <f t="shared" ref="BI43:BT43" si="366">SUM(BI27,BI11)</f>
        <v>28</v>
      </c>
      <c r="BJ43" s="12">
        <f t="shared" si="366"/>
        <v>15.5</v>
      </c>
      <c r="BK43" s="12">
        <f t="shared" si="366"/>
        <v>0</v>
      </c>
      <c r="BL43" s="12">
        <f t="shared" si="366"/>
        <v>0</v>
      </c>
      <c r="BM43" s="12">
        <f t="shared" si="366"/>
        <v>0</v>
      </c>
      <c r="BN43" s="12">
        <f t="shared" si="366"/>
        <v>0</v>
      </c>
      <c r="BO43" s="12">
        <f t="shared" si="366"/>
        <v>0</v>
      </c>
      <c r="BP43" s="12">
        <f t="shared" si="366"/>
        <v>0</v>
      </c>
      <c r="BQ43" s="12">
        <f t="shared" si="366"/>
        <v>0</v>
      </c>
      <c r="BR43" s="12">
        <f t="shared" si="366"/>
        <v>0</v>
      </c>
      <c r="BS43" s="12">
        <f t="shared" si="366"/>
        <v>0</v>
      </c>
      <c r="BT43" s="12">
        <f t="shared" si="366"/>
        <v>0</v>
      </c>
      <c r="BU43" s="12">
        <f t="shared" si="251"/>
        <v>0</v>
      </c>
      <c r="BV43" s="12">
        <f t="shared" si="251"/>
        <v>0</v>
      </c>
      <c r="BW43" s="12">
        <f t="shared" si="251"/>
        <v>4.37</v>
      </c>
      <c r="BX43" s="12">
        <f t="shared" si="251"/>
        <v>2.36</v>
      </c>
      <c r="BY43" s="12">
        <f t="shared" si="251"/>
        <v>0</v>
      </c>
      <c r="BZ43" s="12">
        <f t="shared" si="251"/>
        <v>3.99</v>
      </c>
      <c r="CA43" s="12">
        <f t="shared" si="251"/>
        <v>0</v>
      </c>
      <c r="CB43" s="12">
        <f t="shared" ref="CB43:CC43" si="367">SUM(CB27,CB11)</f>
        <v>0</v>
      </c>
      <c r="CC43" s="12">
        <f t="shared" si="367"/>
        <v>0</v>
      </c>
      <c r="CD43" s="12">
        <f t="shared" si="253"/>
        <v>0</v>
      </c>
      <c r="CE43" s="12">
        <f t="shared" si="253"/>
        <v>0</v>
      </c>
      <c r="CF43" s="12">
        <f t="shared" ref="CF43:CG43" si="368">SUM(CF27,CF11)</f>
        <v>8</v>
      </c>
      <c r="CG43" s="12">
        <f t="shared" si="368"/>
        <v>0</v>
      </c>
      <c r="CH43" s="12">
        <f t="shared" ref="CH43:CI43" si="369">SUM(CH27,CH11)</f>
        <v>0</v>
      </c>
      <c r="CI43" s="12">
        <f t="shared" si="369"/>
        <v>0</v>
      </c>
      <c r="CJ43" s="12">
        <f t="shared" ref="CJ43:CK43" si="370">SUM(CJ27,CJ11)</f>
        <v>0</v>
      </c>
      <c r="CK43" s="12">
        <f t="shared" si="370"/>
        <v>0</v>
      </c>
      <c r="CL43" s="12">
        <f t="shared" ref="CL43:CM43" si="371">SUM(CL27,CL11)</f>
        <v>0</v>
      </c>
      <c r="CM43" s="12">
        <f t="shared" si="371"/>
        <v>0</v>
      </c>
      <c r="CN43" s="12">
        <f t="shared" ref="CN43:CO43" si="372">SUM(CN27,CN11)</f>
        <v>0</v>
      </c>
      <c r="CO43" s="12">
        <f t="shared" si="372"/>
        <v>0</v>
      </c>
      <c r="CP43" s="12">
        <f t="shared" ref="CP43:CQ43" si="373">SUM(CP27,CP11)</f>
        <v>0</v>
      </c>
      <c r="CQ43" s="12">
        <f t="shared" si="373"/>
        <v>0</v>
      </c>
      <c r="CR43" s="12">
        <f t="shared" ref="CR43:CS43" si="374">SUM(CR27,CR11)</f>
        <v>12</v>
      </c>
      <c r="CS43" s="12">
        <f t="shared" si="374"/>
        <v>0</v>
      </c>
      <c r="CT43" s="12">
        <f t="shared" ref="CT43:CU43" si="375">SUM(CT27,CT11)</f>
        <v>0</v>
      </c>
      <c r="CU43" s="12">
        <f t="shared" si="375"/>
        <v>0</v>
      </c>
      <c r="CV43" s="12">
        <f t="shared" ref="CV43:CW43" si="376">SUM(CV27,CV11)</f>
        <v>0</v>
      </c>
      <c r="CW43" s="12">
        <f t="shared" si="376"/>
        <v>0</v>
      </c>
      <c r="CX43" s="12">
        <f t="shared" ref="CX43:CY43" si="377">SUM(CX27,CX11)</f>
        <v>0</v>
      </c>
      <c r="CY43" s="12">
        <f t="shared" si="377"/>
        <v>0</v>
      </c>
      <c r="CZ43" s="12">
        <f t="shared" ref="CZ43:DA43" si="378">SUM(CZ27,CZ11)</f>
        <v>0</v>
      </c>
      <c r="DA43" s="12">
        <f t="shared" si="378"/>
        <v>0</v>
      </c>
      <c r="DB43" s="12">
        <f t="shared" ref="DB43:DC43" si="379">SUM(DB27,DB11)</f>
        <v>0</v>
      </c>
      <c r="DC43" s="12">
        <f t="shared" si="379"/>
        <v>0</v>
      </c>
      <c r="DD43" s="12"/>
      <c r="DE43" s="12">
        <f t="shared" ref="DE43:DF43" si="380">SUM(DE27,DE11)</f>
        <v>0</v>
      </c>
      <c r="DF43" s="12">
        <f t="shared" si="380"/>
        <v>0</v>
      </c>
      <c r="DG43" s="12">
        <f t="shared" ref="DG43:DH43" si="381">SUM(DG27,DG11)</f>
        <v>0</v>
      </c>
      <c r="DH43" s="12">
        <f t="shared" si="381"/>
        <v>0</v>
      </c>
      <c r="DI43" s="12">
        <f t="shared" ref="DI43:DJ43" si="382">SUM(DI27,DI11)</f>
        <v>0</v>
      </c>
      <c r="DJ43" s="12">
        <f t="shared" si="382"/>
        <v>0</v>
      </c>
      <c r="DK43" s="12">
        <f t="shared" ref="DK43:DL43" si="383">SUM(DK27,DK11)</f>
        <v>0</v>
      </c>
      <c r="DL43" s="12">
        <f t="shared" si="383"/>
        <v>0</v>
      </c>
      <c r="DM43" s="12">
        <f t="shared" ref="DM43:DN43" si="384">SUM(DM27,DM11)</f>
        <v>0</v>
      </c>
      <c r="DN43" s="12">
        <f t="shared" si="384"/>
        <v>0</v>
      </c>
      <c r="DO43" s="12">
        <f t="shared" ref="DO43" si="385">SUM(DO27,DO11)</f>
        <v>0</v>
      </c>
      <c r="DP43"/>
      <c r="DQ43"/>
      <c r="DR43" s="12">
        <f t="shared" si="272"/>
        <v>0</v>
      </c>
      <c r="DS43" s="12">
        <f t="shared" si="272"/>
        <v>0</v>
      </c>
      <c r="DT43" s="12">
        <f t="shared" ref="DT43:DU43" si="386">SUM(DT27,DT11)</f>
        <v>0</v>
      </c>
      <c r="DU43" s="12">
        <f t="shared" si="386"/>
        <v>0</v>
      </c>
      <c r="DV43" s="12">
        <f t="shared" ref="DV43:DW43" si="387">SUM(DV27,DV11)</f>
        <v>0</v>
      </c>
      <c r="DW43" s="12">
        <f t="shared" si="387"/>
        <v>0</v>
      </c>
      <c r="DX43" s="12">
        <f t="shared" ref="DX43:DY43" si="388">SUM(DX27,DX11)</f>
        <v>0</v>
      </c>
      <c r="DY43" s="12">
        <f t="shared" si="388"/>
        <v>0</v>
      </c>
      <c r="DZ43" s="12">
        <f t="shared" ref="DZ43:EA43" si="389">SUM(DZ27,DZ11)</f>
        <v>0</v>
      </c>
      <c r="EA43" s="12">
        <f t="shared" si="389"/>
        <v>0</v>
      </c>
      <c r="EB43" s="12">
        <f t="shared" ref="EB43:ED43" si="390">SUM(EB27,EB11)</f>
        <v>0</v>
      </c>
      <c r="EC43" s="12">
        <f t="shared" si="390"/>
        <v>0</v>
      </c>
      <c r="ED43" s="12">
        <f t="shared" si="390"/>
        <v>0</v>
      </c>
      <c r="EE43" s="12">
        <f t="shared" ref="EE43:EF43" si="391">SUM(EE27,EE11)</f>
        <v>0</v>
      </c>
      <c r="EF43" s="12">
        <f t="shared" si="391"/>
        <v>0</v>
      </c>
      <c r="EG43" s="12">
        <f t="shared" ref="EG43:EH43" si="392">SUM(EG27,EG11)</f>
        <v>0</v>
      </c>
      <c r="EH43" s="12">
        <f t="shared" si="392"/>
        <v>0</v>
      </c>
      <c r="EI43" s="12"/>
      <c r="EJ43" s="7"/>
    </row>
    <row r="44" spans="1:140" ht="15.75" customHeight="1">
      <c r="A44" s="508" t="s">
        <v>162</v>
      </c>
      <c r="B44" s="54" t="s">
        <v>147</v>
      </c>
      <c r="C44" s="8"/>
      <c r="D44" s="8">
        <f t="shared" ref="D44:AJ44" si="393">+D34</f>
        <v>0.86607142857142905</v>
      </c>
      <c r="E44" s="8">
        <f t="shared" si="393"/>
        <v>1</v>
      </c>
      <c r="F44" s="8">
        <f t="shared" si="393"/>
        <v>1</v>
      </c>
      <c r="G44" s="8">
        <f t="shared" si="393"/>
        <v>0.99404761904761896</v>
      </c>
      <c r="H44" s="8">
        <f t="shared" si="393"/>
        <v>1</v>
      </c>
      <c r="I44" s="8">
        <f t="shared" si="393"/>
        <v>1</v>
      </c>
      <c r="J44" s="8">
        <f t="shared" si="393"/>
        <v>1</v>
      </c>
      <c r="K44" s="8">
        <f t="shared" si="393"/>
        <v>1</v>
      </c>
      <c r="L44" s="8">
        <f t="shared" si="393"/>
        <v>0.9910714285714286</v>
      </c>
      <c r="M44" s="8">
        <f t="shared" si="393"/>
        <v>1</v>
      </c>
      <c r="N44" s="8">
        <f t="shared" si="393"/>
        <v>0.9851190476142857</v>
      </c>
      <c r="O44" s="8">
        <f t="shared" si="393"/>
        <v>0.97023809523809534</v>
      </c>
      <c r="P44" s="8">
        <f t="shared" si="393"/>
        <v>1</v>
      </c>
      <c r="Q44" s="8">
        <f t="shared" si="393"/>
        <v>1</v>
      </c>
      <c r="R44" s="8">
        <f t="shared" si="393"/>
        <v>1</v>
      </c>
      <c r="S44" s="8">
        <f t="shared" si="393"/>
        <v>1</v>
      </c>
      <c r="T44" s="8">
        <f t="shared" si="393"/>
        <v>1</v>
      </c>
      <c r="U44" s="8">
        <f t="shared" si="393"/>
        <v>0.99305555555555558</v>
      </c>
      <c r="V44" s="8">
        <f t="shared" si="393"/>
        <v>1</v>
      </c>
      <c r="W44" s="8">
        <f t="shared" si="393"/>
        <v>1</v>
      </c>
      <c r="X44" s="8">
        <f t="shared" si="393"/>
        <v>1</v>
      </c>
      <c r="Y44" s="8">
        <f t="shared" si="393"/>
        <v>1</v>
      </c>
      <c r="Z44" s="8">
        <f t="shared" si="393"/>
        <v>1</v>
      </c>
      <c r="AA44" s="8">
        <f t="shared" si="393"/>
        <v>1</v>
      </c>
      <c r="AB44" s="8">
        <f t="shared" si="393"/>
        <v>1</v>
      </c>
      <c r="AC44" s="8">
        <f t="shared" si="393"/>
        <v>1</v>
      </c>
      <c r="AD44" s="8">
        <f t="shared" si="393"/>
        <v>1</v>
      </c>
      <c r="AE44" s="8">
        <f t="shared" si="393"/>
        <v>1</v>
      </c>
      <c r="AF44" s="8">
        <f t="shared" si="393"/>
        <v>0.97916666666666696</v>
      </c>
      <c r="AG44" s="8">
        <f t="shared" si="393"/>
        <v>1</v>
      </c>
      <c r="AH44" s="8">
        <f t="shared" si="393"/>
        <v>1</v>
      </c>
      <c r="AI44" s="8">
        <f t="shared" si="393"/>
        <v>1</v>
      </c>
      <c r="AJ44" s="8">
        <f t="shared" si="393"/>
        <v>1</v>
      </c>
      <c r="AK44" s="8">
        <f t="shared" ref="AK44:AQ44" si="394">+AK34</f>
        <v>1</v>
      </c>
      <c r="AL44" s="8">
        <f t="shared" si="394"/>
        <v>1</v>
      </c>
      <c r="AM44" s="8">
        <f t="shared" si="394"/>
        <v>1</v>
      </c>
      <c r="AN44" s="8">
        <f t="shared" si="394"/>
        <v>1</v>
      </c>
      <c r="AO44" s="8">
        <f t="shared" si="394"/>
        <v>1</v>
      </c>
      <c r="AP44" s="8">
        <f t="shared" si="394"/>
        <v>1</v>
      </c>
      <c r="AQ44" s="8">
        <f t="shared" si="394"/>
        <v>0.52380952380952384</v>
      </c>
      <c r="AR44" s="8">
        <f>+AR34</f>
        <v>1</v>
      </c>
      <c r="AS44" s="8">
        <f>+AS34</f>
        <v>0.98214285714285698</v>
      </c>
      <c r="AT44" s="8">
        <f t="shared" ref="AT44:AY44" si="395">+AT34</f>
        <v>1</v>
      </c>
      <c r="AU44" s="8">
        <f t="shared" si="395"/>
        <v>1</v>
      </c>
      <c r="AV44" s="8">
        <f t="shared" si="395"/>
        <v>0.985119047619048</v>
      </c>
      <c r="AW44" s="8">
        <f t="shared" si="395"/>
        <v>1</v>
      </c>
      <c r="AX44" s="8">
        <f t="shared" si="395"/>
        <v>0.99404761904761896</v>
      </c>
      <c r="AY44" s="8">
        <f t="shared" si="395"/>
        <v>1</v>
      </c>
      <c r="AZ44" s="8">
        <f>+AZ34</f>
        <v>0.89880952380952395</v>
      </c>
      <c r="BA44" s="8">
        <f>+BA34</f>
        <v>0.9375</v>
      </c>
      <c r="BB44" s="8">
        <f>+BB34</f>
        <v>1</v>
      </c>
      <c r="BC44" s="8">
        <f>BC34</f>
        <v>0.9642857142857143</v>
      </c>
      <c r="BD44" s="8">
        <f>+BD34</f>
        <v>0.98214285714285698</v>
      </c>
      <c r="BE44" s="8">
        <f>+BE34</f>
        <v>0.97619047619047605</v>
      </c>
      <c r="BF44" s="8">
        <f>+BF34</f>
        <v>1</v>
      </c>
      <c r="BG44" s="8">
        <f t="shared" ref="BG44:BL44" si="396">+BG34</f>
        <v>1</v>
      </c>
      <c r="BH44" s="8">
        <f t="shared" si="396"/>
        <v>1</v>
      </c>
      <c r="BI44" s="8">
        <f t="shared" si="396"/>
        <v>0.95833333333333304</v>
      </c>
      <c r="BJ44" s="8">
        <f t="shared" si="396"/>
        <v>1</v>
      </c>
      <c r="BK44" s="8">
        <f t="shared" si="396"/>
        <v>0.87202380952380998</v>
      </c>
      <c r="BL44" s="8">
        <f t="shared" si="396"/>
        <v>1</v>
      </c>
      <c r="BM44" s="8">
        <f t="shared" ref="BM44:BT44" si="397">+BM34</f>
        <v>1</v>
      </c>
      <c r="BN44" s="8">
        <f t="shared" si="397"/>
        <v>1</v>
      </c>
      <c r="BO44" s="8">
        <f t="shared" si="397"/>
        <v>1</v>
      </c>
      <c r="BP44" s="8">
        <f t="shared" si="397"/>
        <v>1</v>
      </c>
      <c r="BQ44" s="8">
        <f t="shared" si="397"/>
        <v>1</v>
      </c>
      <c r="BR44" s="8">
        <f t="shared" si="397"/>
        <v>1</v>
      </c>
      <c r="BS44" s="8">
        <f t="shared" si="397"/>
        <v>0.9285714285714286</v>
      </c>
      <c r="BT44" s="8">
        <f t="shared" si="397"/>
        <v>1</v>
      </c>
      <c r="BU44" s="8">
        <f t="shared" ref="BU44:CA44" si="398">+BU34</f>
        <v>1</v>
      </c>
      <c r="BV44" s="8">
        <f t="shared" si="398"/>
        <v>1</v>
      </c>
      <c r="BW44" s="8">
        <f t="shared" si="398"/>
        <v>0.97321428571428603</v>
      </c>
      <c r="BX44" s="8">
        <f t="shared" si="398"/>
        <v>1</v>
      </c>
      <c r="BY44" s="8">
        <f t="shared" si="398"/>
        <v>0.9821428571428571</v>
      </c>
      <c r="BZ44" s="8">
        <f t="shared" si="398"/>
        <v>0.97321428571428603</v>
      </c>
      <c r="CA44" s="8">
        <f t="shared" si="398"/>
        <v>1</v>
      </c>
      <c r="CB44" s="8">
        <f t="shared" ref="CB44" si="399">+CB34</f>
        <v>0.99404761904761896</v>
      </c>
      <c r="CC44" s="8">
        <f t="shared" ref="CC44" si="400">+CC34</f>
        <v>1</v>
      </c>
      <c r="CD44" s="8">
        <f t="shared" ref="CD44:CI44" si="401">+CD34</f>
        <v>1</v>
      </c>
      <c r="CE44" s="8">
        <f t="shared" si="401"/>
        <v>1</v>
      </c>
      <c r="CF44" s="8">
        <f t="shared" si="401"/>
        <v>0.9821428571428571</v>
      </c>
      <c r="CG44" s="8">
        <f t="shared" si="401"/>
        <v>1</v>
      </c>
      <c r="CH44" s="8">
        <f t="shared" si="401"/>
        <v>0.92857142857142905</v>
      </c>
      <c r="CI44" s="8">
        <f t="shared" si="401"/>
        <v>1</v>
      </c>
      <c r="CJ44" s="8">
        <f t="shared" ref="CJ44:CK44" si="402">+CJ34</f>
        <v>1</v>
      </c>
      <c r="CK44" s="8">
        <f t="shared" si="402"/>
        <v>1</v>
      </c>
      <c r="CL44" s="8">
        <f t="shared" ref="CL44" si="403">+CL34</f>
        <v>1</v>
      </c>
      <c r="CM44" s="8">
        <f t="shared" ref="CM44:CN44" si="404">+CM34</f>
        <v>1</v>
      </c>
      <c r="CN44" s="8">
        <f t="shared" si="404"/>
        <v>0.95833333333333304</v>
      </c>
      <c r="CO44" s="8">
        <f t="shared" ref="CO44" si="405">+CO34</f>
        <v>0.98214285714285698</v>
      </c>
      <c r="CP44" s="8">
        <f t="shared" ref="CP44:CQ44" si="406">+CP34</f>
        <v>1</v>
      </c>
      <c r="CQ44" s="8">
        <f t="shared" si="406"/>
        <v>0.97619047619047605</v>
      </c>
      <c r="CR44" s="8">
        <f t="shared" ref="CR44" si="407">+CR34</f>
        <v>0.94940476190476197</v>
      </c>
      <c r="CS44" s="8">
        <f t="shared" ref="CS44" si="408">+CS34</f>
        <v>1</v>
      </c>
      <c r="CT44" s="8">
        <f t="shared" ref="CT44:CU44" si="409">+CT34</f>
        <v>1</v>
      </c>
      <c r="CU44" s="8">
        <f t="shared" si="409"/>
        <v>1</v>
      </c>
      <c r="CV44" s="8">
        <f t="shared" ref="CV44" si="410">+CV34</f>
        <v>0.97023809523809501</v>
      </c>
      <c r="CW44" s="8">
        <f t="shared" ref="CW44:CX44" si="411">+CW34</f>
        <v>1</v>
      </c>
      <c r="CX44" s="8">
        <f t="shared" si="411"/>
        <v>1</v>
      </c>
      <c r="CY44" s="8">
        <f t="shared" ref="CY44:CZ44" si="412">+CY34</f>
        <v>1</v>
      </c>
      <c r="CZ44" s="8">
        <f t="shared" si="412"/>
        <v>1</v>
      </c>
      <c r="DA44" s="8">
        <f t="shared" ref="DA44" si="413">+DA34</f>
        <v>1</v>
      </c>
      <c r="DB44" s="8">
        <f t="shared" ref="DB44:DC44" si="414">+DB34</f>
        <v>1</v>
      </c>
      <c r="DC44" s="8">
        <f t="shared" si="414"/>
        <v>1</v>
      </c>
      <c r="DD44" s="8"/>
      <c r="DE44" s="8">
        <f t="shared" ref="DE44" si="415">+DE34</f>
        <v>0.96875</v>
      </c>
      <c r="DF44" s="8">
        <f t="shared" ref="DF44:DG44" si="416">+DF34</f>
        <v>1</v>
      </c>
      <c r="DG44" s="8">
        <f t="shared" si="416"/>
        <v>1</v>
      </c>
      <c r="DH44" s="8">
        <f t="shared" ref="DH44" si="417">+DH34</f>
        <v>1</v>
      </c>
      <c r="DI44" s="8">
        <f t="shared" ref="DI44" si="418">+DI34</f>
        <v>1</v>
      </c>
      <c r="DJ44" s="8">
        <f t="shared" ref="DJ44:DK44" si="419">+DJ34</f>
        <v>1</v>
      </c>
      <c r="DK44" s="8">
        <f t="shared" si="419"/>
        <v>1</v>
      </c>
      <c r="DL44" s="8">
        <f t="shared" ref="DL44" si="420">+DL34</f>
        <v>1</v>
      </c>
      <c r="DM44" s="8">
        <f t="shared" ref="DM44:DN44" si="421">+DM34</f>
        <v>1</v>
      </c>
      <c r="DN44" s="8">
        <f t="shared" si="421"/>
        <v>1</v>
      </c>
      <c r="DO44" s="8">
        <f t="shared" ref="DO44:DQ44" si="422">+DO34</f>
        <v>1</v>
      </c>
      <c r="DP44" s="8">
        <f t="shared" si="422"/>
        <v>1</v>
      </c>
      <c r="DQ44" s="8">
        <f t="shared" si="422"/>
        <v>1</v>
      </c>
      <c r="DR44" s="8">
        <f t="shared" ref="DR44:DS44" si="423">+DR34</f>
        <v>1</v>
      </c>
      <c r="DS44" s="8">
        <f t="shared" si="423"/>
        <v>1</v>
      </c>
      <c r="DT44" s="8">
        <f t="shared" ref="DT44" si="424">+DT34</f>
        <v>1</v>
      </c>
      <c r="DU44" s="8">
        <f t="shared" ref="DU44:DV44" si="425">+DU34</f>
        <v>1</v>
      </c>
      <c r="DV44" s="8">
        <f t="shared" si="425"/>
        <v>1</v>
      </c>
      <c r="DW44" s="8">
        <f t="shared" ref="DW44" si="426">+DW34</f>
        <v>1</v>
      </c>
      <c r="DX44" s="8">
        <f t="shared" ref="DX44:DY44" si="427">+DX34</f>
        <v>1</v>
      </c>
      <c r="DY44" s="8">
        <f t="shared" si="427"/>
        <v>1</v>
      </c>
      <c r="DZ44" s="8">
        <f t="shared" ref="DZ44" si="428">+DZ34</f>
        <v>1</v>
      </c>
      <c r="EA44" s="8">
        <f t="shared" ref="EA44:EB44" si="429">+EA34</f>
        <v>1</v>
      </c>
      <c r="EB44" s="8">
        <f t="shared" si="429"/>
        <v>1</v>
      </c>
      <c r="EC44" s="8">
        <f t="shared" ref="EC44" si="430">+EC34</f>
        <v>1</v>
      </c>
      <c r="ED44" s="8">
        <f t="shared" ref="ED44:EE44" si="431">+ED34</f>
        <v>1</v>
      </c>
      <c r="EE44" s="8">
        <f t="shared" si="431"/>
        <v>1</v>
      </c>
      <c r="EF44" s="8">
        <f t="shared" ref="EF44" si="432">+EF34</f>
        <v>1</v>
      </c>
      <c r="EG44" s="8">
        <f t="shared" ref="EG44" si="433">+EG34</f>
        <v>1</v>
      </c>
      <c r="EH44" s="8">
        <f t="shared" ref="EH44" si="434">+EH34</f>
        <v>1</v>
      </c>
      <c r="EI44" s="8"/>
      <c r="EJ44" s="8"/>
    </row>
    <row r="45" spans="1:140" ht="15.75" customHeight="1">
      <c r="A45" s="509"/>
      <c r="B45" s="54" t="s">
        <v>253</v>
      </c>
      <c r="C45" s="8"/>
      <c r="D45" s="8">
        <f t="shared" ref="D45:T45" si="435">IFERROR(+D39/SUM(D$39:D$41),0)</f>
        <v>0</v>
      </c>
      <c r="E45" s="8">
        <f t="shared" si="435"/>
        <v>0</v>
      </c>
      <c r="F45" s="8">
        <f t="shared" si="435"/>
        <v>0</v>
      </c>
      <c r="G45" s="8">
        <f t="shared" si="435"/>
        <v>0</v>
      </c>
      <c r="H45" s="8">
        <f t="shared" si="435"/>
        <v>0</v>
      </c>
      <c r="I45" s="8">
        <f t="shared" si="435"/>
        <v>0</v>
      </c>
      <c r="J45" s="8">
        <f t="shared" si="435"/>
        <v>0</v>
      </c>
      <c r="K45" s="8">
        <f t="shared" si="435"/>
        <v>0</v>
      </c>
      <c r="L45" s="8">
        <f t="shared" si="435"/>
        <v>0</v>
      </c>
      <c r="M45" s="8">
        <f t="shared" si="435"/>
        <v>0</v>
      </c>
      <c r="N45" s="8">
        <f t="shared" si="435"/>
        <v>0</v>
      </c>
      <c r="O45" s="8">
        <f t="shared" si="435"/>
        <v>0</v>
      </c>
      <c r="P45" s="8">
        <f t="shared" si="435"/>
        <v>0</v>
      </c>
      <c r="Q45" s="8">
        <f t="shared" si="435"/>
        <v>0</v>
      </c>
      <c r="R45" s="8">
        <f t="shared" si="435"/>
        <v>0</v>
      </c>
      <c r="S45" s="8">
        <f t="shared" si="435"/>
        <v>0</v>
      </c>
      <c r="T45" s="8">
        <f t="shared" si="435"/>
        <v>0</v>
      </c>
      <c r="U45" s="8">
        <f t="shared" ref="U45:AE45" si="436">IFERROR(+U39/SUM(U$39:U$41),0)</f>
        <v>0</v>
      </c>
      <c r="V45" s="8">
        <f t="shared" si="436"/>
        <v>0</v>
      </c>
      <c r="W45" s="8">
        <f t="shared" si="436"/>
        <v>0</v>
      </c>
      <c r="X45" s="8">
        <f t="shared" si="436"/>
        <v>0</v>
      </c>
      <c r="Y45" s="8">
        <f t="shared" si="436"/>
        <v>0</v>
      </c>
      <c r="Z45" s="8">
        <f t="shared" si="436"/>
        <v>0</v>
      </c>
      <c r="AA45" s="8">
        <f t="shared" si="436"/>
        <v>0</v>
      </c>
      <c r="AB45" s="8">
        <f t="shared" si="436"/>
        <v>0</v>
      </c>
      <c r="AC45" s="8">
        <f t="shared" si="436"/>
        <v>0</v>
      </c>
      <c r="AD45" s="8">
        <f t="shared" si="436"/>
        <v>0</v>
      </c>
      <c r="AE45" s="8">
        <f t="shared" si="436"/>
        <v>0</v>
      </c>
      <c r="AF45" s="8">
        <f t="shared" ref="AF45:AH46" si="437">IFERROR(+AF39/SUM(AF$150:AF$152),0)</f>
        <v>0</v>
      </c>
      <c r="AG45" s="8">
        <f t="shared" si="437"/>
        <v>0</v>
      </c>
      <c r="AH45" s="8">
        <f t="shared" si="437"/>
        <v>0</v>
      </c>
      <c r="AI45" s="8">
        <f t="shared" ref="AI45:AK46" si="438">IFERROR(+AI39/SUM(AI$150:AI$152),0)</f>
        <v>0</v>
      </c>
      <c r="AJ45" s="8">
        <f t="shared" si="438"/>
        <v>0</v>
      </c>
      <c r="AK45" s="8">
        <f t="shared" si="438"/>
        <v>0</v>
      </c>
      <c r="AL45" s="8">
        <f t="shared" ref="AL45:AQ45" si="439">IFERROR(+AL39/SUM(AL39:AL41),0)</f>
        <v>0</v>
      </c>
      <c r="AM45" s="8">
        <f t="shared" si="439"/>
        <v>0</v>
      </c>
      <c r="AN45" s="8">
        <f t="shared" si="439"/>
        <v>0</v>
      </c>
      <c r="AO45" s="8">
        <f>IFERROR(+AO39/SUM(AO39:AO41),0)</f>
        <v>0</v>
      </c>
      <c r="AP45" s="8">
        <f t="shared" si="439"/>
        <v>0</v>
      </c>
      <c r="AQ45" s="8">
        <f t="shared" si="439"/>
        <v>0</v>
      </c>
      <c r="AR45" s="8">
        <f t="shared" ref="AR45:AW45" si="440">IFERROR(+AR39/SUM(AR39:AR41),0)</f>
        <v>0</v>
      </c>
      <c r="AS45" s="8">
        <f t="shared" si="440"/>
        <v>0</v>
      </c>
      <c r="AT45" s="8">
        <f t="shared" si="440"/>
        <v>0</v>
      </c>
      <c r="AU45" s="8">
        <f t="shared" si="440"/>
        <v>0</v>
      </c>
      <c r="AV45" s="8">
        <f t="shared" si="440"/>
        <v>0</v>
      </c>
      <c r="AW45" s="8">
        <f t="shared" si="440"/>
        <v>0</v>
      </c>
      <c r="AX45" s="8">
        <f>IFERROR(+AX39/SUM(AX39:AX41),0)</f>
        <v>0</v>
      </c>
      <c r="AY45" s="8">
        <f>IFERROR(+AY39/SUM(AY39:AY41),0)</f>
        <v>0</v>
      </c>
      <c r="AZ45" s="8">
        <f>IFERROR(+AZ39/SUM(AZ39:AZ41),0)</f>
        <v>0</v>
      </c>
      <c r="BA45" s="8">
        <f>IFERROR(+BA39/SUM(BA39:BA41),0)</f>
        <v>0</v>
      </c>
      <c r="BB45" s="8">
        <f>IFERROR(+BB39/SUM(BB39:BB41),0)</f>
        <v>0</v>
      </c>
      <c r="BC45" s="8">
        <f>IFERROR(+BC39/SUM(BC$55:BC$57),0)</f>
        <v>0</v>
      </c>
      <c r="BD45" s="8">
        <f>IFERROR(+BD39/SUM(BD39:BD41),0)</f>
        <v>0</v>
      </c>
      <c r="BE45" s="8">
        <f>IFERROR(+BE39/SUM(BE39:BE41),0)</f>
        <v>0</v>
      </c>
      <c r="BF45" s="8">
        <f>IFERROR(+BF39/SUM(BF39:BF41),0)</f>
        <v>0</v>
      </c>
      <c r="BG45" s="8">
        <f>IFERROR(+BG39/SUM(BG39:BG41),0)</f>
        <v>0</v>
      </c>
      <c r="BH45" s="8">
        <f>IFERROR(+BH39/SUM(BH39:BH41),0)</f>
        <v>0</v>
      </c>
      <c r="BI45" s="8">
        <f t="shared" ref="BI45:BN45" si="441">IFERROR(+BI39/SUM(BI39:BI41),0)</f>
        <v>0</v>
      </c>
      <c r="BJ45" s="8">
        <f t="shared" si="441"/>
        <v>0</v>
      </c>
      <c r="BK45" s="8">
        <f t="shared" si="441"/>
        <v>0</v>
      </c>
      <c r="BL45" s="8">
        <f t="shared" si="441"/>
        <v>0</v>
      </c>
      <c r="BM45" s="8">
        <f t="shared" si="441"/>
        <v>0</v>
      </c>
      <c r="BN45" s="8">
        <f t="shared" si="441"/>
        <v>0</v>
      </c>
      <c r="BO45" s="8">
        <f t="shared" ref="BO45:BT45" si="442">IFERROR(+BO39/SUM(BO39:BO41),0)</f>
        <v>0</v>
      </c>
      <c r="BP45" s="8">
        <f t="shared" si="442"/>
        <v>0</v>
      </c>
      <c r="BQ45" s="8">
        <f t="shared" si="442"/>
        <v>0</v>
      </c>
      <c r="BR45" s="8">
        <f t="shared" si="442"/>
        <v>0</v>
      </c>
      <c r="BS45" s="8">
        <f t="shared" si="442"/>
        <v>1</v>
      </c>
      <c r="BT45" s="8">
        <f t="shared" si="442"/>
        <v>0</v>
      </c>
      <c r="BU45" s="8">
        <f t="shared" ref="BU45:CA45" si="443">IFERROR(+BU39/SUM(BU39:BU41),0)</f>
        <v>0</v>
      </c>
      <c r="BV45" s="8">
        <f t="shared" si="443"/>
        <v>0</v>
      </c>
      <c r="BW45" s="8">
        <f t="shared" si="443"/>
        <v>0</v>
      </c>
      <c r="BX45" s="8">
        <f t="shared" si="443"/>
        <v>0</v>
      </c>
      <c r="BY45" s="8">
        <f t="shared" si="443"/>
        <v>0</v>
      </c>
      <c r="BZ45" s="8">
        <f t="shared" si="443"/>
        <v>0</v>
      </c>
      <c r="CA45" s="8">
        <f t="shared" si="443"/>
        <v>0</v>
      </c>
      <c r="CB45" s="8">
        <f t="shared" ref="CB45:CC45" si="444">IFERROR(+CB39/SUM(CB39:CB41),0)</f>
        <v>0</v>
      </c>
      <c r="CC45" s="8">
        <f t="shared" si="444"/>
        <v>0</v>
      </c>
      <c r="CD45" s="8">
        <f t="shared" ref="CD45:CI45" si="445">IFERROR(+CD39/SUM(CD39:CD41),0)</f>
        <v>0</v>
      </c>
      <c r="CE45" s="8">
        <f t="shared" si="445"/>
        <v>0</v>
      </c>
      <c r="CF45" s="8">
        <f t="shared" si="445"/>
        <v>0</v>
      </c>
      <c r="CG45" s="8">
        <f t="shared" si="445"/>
        <v>0</v>
      </c>
      <c r="CH45" s="8">
        <f t="shared" si="445"/>
        <v>0</v>
      </c>
      <c r="CI45" s="8">
        <f t="shared" si="445"/>
        <v>0</v>
      </c>
      <c r="CJ45" s="8">
        <f t="shared" ref="CJ45:CK45" si="446">IFERROR(+CJ39/SUM(CJ39:CJ41),0)</f>
        <v>0</v>
      </c>
      <c r="CK45" s="8">
        <f t="shared" si="446"/>
        <v>0</v>
      </c>
      <c r="CL45" s="8">
        <f t="shared" ref="CL45:CM45" si="447">IFERROR(+CL39/SUM(CL39:CL41),0)</f>
        <v>0</v>
      </c>
      <c r="CM45" s="8">
        <f t="shared" si="447"/>
        <v>0</v>
      </c>
      <c r="CN45" s="8">
        <f t="shared" ref="CN45:CO45" si="448">IFERROR(+CN39/SUM(CN39:CN41),0)</f>
        <v>0</v>
      </c>
      <c r="CO45" s="8">
        <f t="shared" si="448"/>
        <v>0</v>
      </c>
      <c r="CP45" s="8">
        <f t="shared" ref="CP45:CQ45" si="449">IFERROR(+CP39/SUM(CP39:CP41),0)</f>
        <v>0</v>
      </c>
      <c r="CQ45" s="8">
        <f t="shared" si="449"/>
        <v>0</v>
      </c>
      <c r="CR45" s="8">
        <f t="shared" ref="CR45:CS45" si="450">IFERROR(+CR39/SUM(CR39:CR41),0)</f>
        <v>0</v>
      </c>
      <c r="CS45" s="8">
        <f t="shared" si="450"/>
        <v>0</v>
      </c>
      <c r="CT45" s="8">
        <f t="shared" ref="CT45:CU45" si="451">IFERROR(+CT39/SUM(CT39:CT41),0)</f>
        <v>0</v>
      </c>
      <c r="CU45" s="8">
        <f t="shared" si="451"/>
        <v>0</v>
      </c>
      <c r="CV45" s="8">
        <f t="shared" ref="CV45:CW45" si="452">IFERROR(+CV39/SUM(CV39:CV41),0)</f>
        <v>0</v>
      </c>
      <c r="CW45" s="8">
        <f t="shared" si="452"/>
        <v>0</v>
      </c>
      <c r="CX45" s="8">
        <f t="shared" ref="CX45:CY45" si="453">IFERROR(+CX39/SUM(CX39:CX41),0)</f>
        <v>0</v>
      </c>
      <c r="CY45" s="8">
        <f t="shared" si="453"/>
        <v>0</v>
      </c>
      <c r="CZ45" s="8">
        <f t="shared" ref="CZ45:DA45" si="454">IFERROR(+CZ39/SUM(CZ39:CZ41),0)</f>
        <v>0</v>
      </c>
      <c r="DA45" s="8">
        <f t="shared" si="454"/>
        <v>0</v>
      </c>
      <c r="DB45" s="8">
        <f t="shared" ref="DB45:DC45" si="455">IFERROR(+DB39/SUM(DB39:DB41),0)</f>
        <v>0</v>
      </c>
      <c r="DC45" s="8">
        <f t="shared" si="455"/>
        <v>0</v>
      </c>
      <c r="DD45" s="8"/>
      <c r="DE45" s="8">
        <f t="shared" ref="DE45:DF45" si="456">IFERROR(+DE39/SUM(DE39:DE41),0)</f>
        <v>0</v>
      </c>
      <c r="DF45" s="8">
        <f t="shared" si="456"/>
        <v>0</v>
      </c>
      <c r="DG45" s="8">
        <f t="shared" ref="DG45:DH45" si="457">IFERROR(+DG39/SUM(DG39:DG41),0)</f>
        <v>0</v>
      </c>
      <c r="DH45" s="8">
        <f t="shared" si="457"/>
        <v>0</v>
      </c>
      <c r="DI45" s="8">
        <f t="shared" ref="DI45:DJ45" si="458">IFERROR(+DI39/SUM(DI39:DI41),0)</f>
        <v>0</v>
      </c>
      <c r="DJ45" s="8">
        <f t="shared" si="458"/>
        <v>0</v>
      </c>
      <c r="DK45" s="8">
        <f t="shared" ref="DK45:DL45" si="459">IFERROR(+DK39/SUM(DK39:DK41),0)</f>
        <v>0</v>
      </c>
      <c r="DL45" s="8">
        <f t="shared" si="459"/>
        <v>0</v>
      </c>
      <c r="DM45" s="8">
        <f t="shared" ref="DM45:DN45" si="460">IFERROR(+DM39/SUM(DM39:DM41),0)</f>
        <v>0</v>
      </c>
      <c r="DN45" s="8">
        <f t="shared" si="460"/>
        <v>0</v>
      </c>
      <c r="DO45" s="8">
        <f t="shared" ref="DO45" si="461">IFERROR(+DO39/SUM(DO39:DO41),0)</f>
        <v>0</v>
      </c>
      <c r="DP45" s="8" t="e">
        <f t="shared" ref="DP45:DQ45" si="462">+DP39/DP42</f>
        <v>#DIV/0!</v>
      </c>
      <c r="DQ45" s="8" t="e">
        <f t="shared" si="462"/>
        <v>#DIV/0!</v>
      </c>
      <c r="DR45" s="8">
        <f t="shared" ref="DR45:DS45" si="463">IFERROR(+DR39/SUM(DR39:DR41),0)</f>
        <v>0</v>
      </c>
      <c r="DS45" s="8">
        <f t="shared" si="463"/>
        <v>0</v>
      </c>
      <c r="DT45" s="8">
        <f t="shared" ref="DT45:DU45" si="464">IFERROR(+DT39/SUM(DT39:DT41),0)</f>
        <v>0</v>
      </c>
      <c r="DU45" s="8">
        <f t="shared" si="464"/>
        <v>0</v>
      </c>
      <c r="DV45" s="8">
        <f t="shared" ref="DV45:DW45" si="465">IFERROR(+DV39/SUM(DV39:DV41),0)</f>
        <v>0</v>
      </c>
      <c r="DW45" s="8">
        <f t="shared" si="465"/>
        <v>0</v>
      </c>
      <c r="DX45" s="8">
        <f t="shared" ref="DX45:DY45" si="466">IFERROR(+DX39/SUM(DX39:DX41),0)</f>
        <v>0</v>
      </c>
      <c r="DY45" s="8">
        <f t="shared" si="466"/>
        <v>0</v>
      </c>
      <c r="DZ45" s="8">
        <f t="shared" ref="DZ45:EA45" si="467">IFERROR(+DZ39/SUM(DZ39:DZ41),0)</f>
        <v>0</v>
      </c>
      <c r="EA45" s="8">
        <f t="shared" si="467"/>
        <v>0</v>
      </c>
      <c r="EB45" s="8">
        <f t="shared" ref="EB45:ED45" si="468">IFERROR(+EB39/SUM(EB39:EB41),0)</f>
        <v>0</v>
      </c>
      <c r="EC45" s="8">
        <f t="shared" si="468"/>
        <v>0</v>
      </c>
      <c r="ED45" s="8">
        <f t="shared" si="468"/>
        <v>0</v>
      </c>
      <c r="EE45" s="8">
        <f t="shared" ref="EE45:EF45" si="469">IFERROR(+EE39/SUM(EE39:EE41),0)</f>
        <v>0</v>
      </c>
      <c r="EF45" s="8">
        <f t="shared" si="469"/>
        <v>0</v>
      </c>
      <c r="EG45" s="8">
        <f t="shared" ref="EG45:EH45" si="470">IFERROR(+EG39/SUM(EG39:EG41),0)</f>
        <v>0</v>
      </c>
      <c r="EH45" s="8">
        <f t="shared" si="470"/>
        <v>0</v>
      </c>
      <c r="EI45" s="8"/>
      <c r="EJ45" s="8"/>
    </row>
    <row r="46" spans="1:140" ht="15.75" customHeight="1">
      <c r="A46" s="509"/>
      <c r="B46" s="54" t="s">
        <v>254</v>
      </c>
      <c r="C46" s="8"/>
      <c r="D46" s="8">
        <f t="shared" ref="D46:T46" si="471">IFERROR(+D40/SUM(D$39:D$41),0)</f>
        <v>0</v>
      </c>
      <c r="E46" s="8">
        <f t="shared" si="471"/>
        <v>0</v>
      </c>
      <c r="F46" s="8">
        <f t="shared" si="471"/>
        <v>0</v>
      </c>
      <c r="G46" s="8">
        <f t="shared" si="471"/>
        <v>0</v>
      </c>
      <c r="H46" s="8">
        <f t="shared" si="471"/>
        <v>0</v>
      </c>
      <c r="I46" s="8">
        <f t="shared" si="471"/>
        <v>0</v>
      </c>
      <c r="J46" s="8">
        <f t="shared" si="471"/>
        <v>0</v>
      </c>
      <c r="K46" s="8">
        <f t="shared" si="471"/>
        <v>0</v>
      </c>
      <c r="L46" s="8">
        <f t="shared" si="471"/>
        <v>0</v>
      </c>
      <c r="M46" s="8">
        <f t="shared" si="471"/>
        <v>0</v>
      </c>
      <c r="N46" s="8">
        <f t="shared" si="471"/>
        <v>0</v>
      </c>
      <c r="O46" s="8">
        <f t="shared" si="471"/>
        <v>0</v>
      </c>
      <c r="P46" s="8">
        <f t="shared" si="471"/>
        <v>0</v>
      </c>
      <c r="Q46" s="8">
        <f t="shared" si="471"/>
        <v>0</v>
      </c>
      <c r="R46" s="8">
        <f t="shared" si="471"/>
        <v>0</v>
      </c>
      <c r="S46" s="8">
        <f t="shared" si="471"/>
        <v>0</v>
      </c>
      <c r="T46" s="8">
        <f t="shared" si="471"/>
        <v>0</v>
      </c>
      <c r="U46" s="8">
        <f t="shared" ref="U46:AE46" si="472">IFERROR(+U40/SUM(U$39:U$41),0)</f>
        <v>0</v>
      </c>
      <c r="V46" s="8">
        <f t="shared" si="472"/>
        <v>0</v>
      </c>
      <c r="W46" s="8">
        <f t="shared" si="472"/>
        <v>0</v>
      </c>
      <c r="X46" s="8">
        <f t="shared" si="472"/>
        <v>0</v>
      </c>
      <c r="Y46" s="8">
        <f t="shared" si="472"/>
        <v>0</v>
      </c>
      <c r="Z46" s="8">
        <f t="shared" si="472"/>
        <v>0</v>
      </c>
      <c r="AA46" s="8">
        <f t="shared" si="472"/>
        <v>0</v>
      </c>
      <c r="AB46" s="8">
        <f t="shared" si="472"/>
        <v>0</v>
      </c>
      <c r="AC46" s="8">
        <f t="shared" si="472"/>
        <v>0</v>
      </c>
      <c r="AD46" s="8">
        <f t="shared" si="472"/>
        <v>0</v>
      </c>
      <c r="AE46" s="8">
        <f t="shared" si="472"/>
        <v>0</v>
      </c>
      <c r="AF46" s="8">
        <f t="shared" si="437"/>
        <v>0</v>
      </c>
      <c r="AG46" s="8">
        <f t="shared" si="437"/>
        <v>0</v>
      </c>
      <c r="AH46" s="8">
        <f t="shared" si="437"/>
        <v>0</v>
      </c>
      <c r="AI46" s="8">
        <f t="shared" si="438"/>
        <v>0</v>
      </c>
      <c r="AJ46" s="8">
        <f t="shared" si="438"/>
        <v>0</v>
      </c>
      <c r="AK46" s="8">
        <f t="shared" si="438"/>
        <v>0</v>
      </c>
      <c r="AL46" s="8">
        <f t="shared" ref="AL46:AR46" si="473">IFERROR(+AL40/SUM(AL39:AL41),0)</f>
        <v>0</v>
      </c>
      <c r="AM46" s="8">
        <f t="shared" si="473"/>
        <v>0</v>
      </c>
      <c r="AN46" s="8">
        <f t="shared" si="473"/>
        <v>0</v>
      </c>
      <c r="AO46" s="8">
        <f t="shared" si="473"/>
        <v>0</v>
      </c>
      <c r="AP46" s="8">
        <f t="shared" si="473"/>
        <v>0</v>
      </c>
      <c r="AQ46" s="8">
        <f t="shared" si="473"/>
        <v>0</v>
      </c>
      <c r="AR46" s="8">
        <f t="shared" si="473"/>
        <v>0</v>
      </c>
      <c r="AS46" s="8">
        <f t="shared" ref="AS46:BB46" si="474">IFERROR(+AS40/SUM(AS39:AS41),0)</f>
        <v>1</v>
      </c>
      <c r="AT46" s="8">
        <f t="shared" si="474"/>
        <v>0</v>
      </c>
      <c r="AU46" s="8">
        <f t="shared" si="474"/>
        <v>0</v>
      </c>
      <c r="AV46" s="8">
        <f t="shared" si="474"/>
        <v>0</v>
      </c>
      <c r="AW46" s="8">
        <f t="shared" si="474"/>
        <v>0</v>
      </c>
      <c r="AX46" s="8">
        <f t="shared" si="474"/>
        <v>0</v>
      </c>
      <c r="AY46" s="8">
        <f t="shared" si="474"/>
        <v>0</v>
      </c>
      <c r="AZ46" s="8">
        <f t="shared" si="474"/>
        <v>0</v>
      </c>
      <c r="BA46" s="8">
        <f t="shared" si="474"/>
        <v>0</v>
      </c>
      <c r="BB46" s="8">
        <f t="shared" si="474"/>
        <v>0</v>
      </c>
      <c r="BC46" s="8">
        <f>IFERROR(+BC40/SUM(BC$55:BC$57),0)</f>
        <v>0</v>
      </c>
      <c r="BD46" s="8">
        <f>IFERROR(+BD40/SUM(BD39:BD41),0)</f>
        <v>0</v>
      </c>
      <c r="BE46" s="8">
        <f>IFERROR(+BE40/SUM(BE39:BE41),0)</f>
        <v>0</v>
      </c>
      <c r="BF46" s="8">
        <f>IFERROR(+BF40/SUM(BF39:BF41),0)</f>
        <v>0</v>
      </c>
      <c r="BG46" s="8">
        <f>IFERROR(+BG40/SUM(BG39:BG41),0)</f>
        <v>0</v>
      </c>
      <c r="BH46" s="8">
        <f>IFERROR(+BH40/SUM(BH39:BH41),0)</f>
        <v>0</v>
      </c>
      <c r="BI46" s="8">
        <f t="shared" ref="BI46:BN46" si="475">IFERROR(+BI40/SUM(BI39:BI41),0)</f>
        <v>0</v>
      </c>
      <c r="BJ46" s="8">
        <f t="shared" si="475"/>
        <v>0</v>
      </c>
      <c r="BK46" s="8">
        <f t="shared" si="475"/>
        <v>0</v>
      </c>
      <c r="BL46" s="8">
        <f t="shared" si="475"/>
        <v>0</v>
      </c>
      <c r="BM46" s="8">
        <f t="shared" si="475"/>
        <v>0</v>
      </c>
      <c r="BN46" s="8">
        <f t="shared" si="475"/>
        <v>0</v>
      </c>
      <c r="BO46" s="8">
        <f t="shared" ref="BO46:BT46" si="476">IFERROR(+BO40/SUM(BO39:BO41),0)</f>
        <v>0</v>
      </c>
      <c r="BP46" s="8">
        <f t="shared" si="476"/>
        <v>0</v>
      </c>
      <c r="BQ46" s="8">
        <f t="shared" si="476"/>
        <v>0</v>
      </c>
      <c r="BR46" s="8">
        <f t="shared" si="476"/>
        <v>0</v>
      </c>
      <c r="BS46" s="8">
        <f t="shared" si="476"/>
        <v>0</v>
      </c>
      <c r="BT46" s="8">
        <f t="shared" si="476"/>
        <v>0</v>
      </c>
      <c r="BU46" s="8">
        <f t="shared" ref="BU46:CA46" si="477">IFERROR(+BU40/SUM(BU39:BU41),0)</f>
        <v>0</v>
      </c>
      <c r="BV46" s="8">
        <f t="shared" si="477"/>
        <v>0</v>
      </c>
      <c r="BW46" s="8">
        <f t="shared" si="477"/>
        <v>1</v>
      </c>
      <c r="BX46" s="8">
        <f t="shared" si="477"/>
        <v>0</v>
      </c>
      <c r="BY46" s="8">
        <f t="shared" si="477"/>
        <v>0</v>
      </c>
      <c r="BZ46" s="8">
        <f t="shared" si="477"/>
        <v>0</v>
      </c>
      <c r="CA46" s="8">
        <f t="shared" si="477"/>
        <v>0</v>
      </c>
      <c r="CB46" s="8">
        <f t="shared" ref="CB46:CC46" si="478">IFERROR(+CB40/SUM(CB39:CB41),0)</f>
        <v>0</v>
      </c>
      <c r="CC46" s="8">
        <f t="shared" si="478"/>
        <v>0</v>
      </c>
      <c r="CD46" s="8">
        <f t="shared" ref="CD46:CI46" si="479">IFERROR(+CD40/SUM(CD39:CD41),0)</f>
        <v>0</v>
      </c>
      <c r="CE46" s="8">
        <f t="shared" si="479"/>
        <v>0</v>
      </c>
      <c r="CF46" s="8">
        <f t="shared" si="479"/>
        <v>0</v>
      </c>
      <c r="CG46" s="8">
        <f t="shared" si="479"/>
        <v>0</v>
      </c>
      <c r="CH46" s="8">
        <f t="shared" si="479"/>
        <v>0</v>
      </c>
      <c r="CI46" s="8">
        <f t="shared" si="479"/>
        <v>0</v>
      </c>
      <c r="CJ46" s="8">
        <f t="shared" ref="CJ46:CK46" si="480">IFERROR(+CJ40/SUM(CJ39:CJ41),0)</f>
        <v>0</v>
      </c>
      <c r="CK46" s="8">
        <f t="shared" si="480"/>
        <v>0</v>
      </c>
      <c r="CL46" s="8">
        <f t="shared" ref="CL46:CM46" si="481">IFERROR(+CL40/SUM(CL39:CL41),0)</f>
        <v>0</v>
      </c>
      <c r="CM46" s="8">
        <f t="shared" si="481"/>
        <v>0</v>
      </c>
      <c r="CN46" s="8">
        <f t="shared" ref="CN46:CO46" si="482">IFERROR(+CN40/SUM(CN39:CN41),0)</f>
        <v>1</v>
      </c>
      <c r="CO46" s="8">
        <f t="shared" si="482"/>
        <v>1</v>
      </c>
      <c r="CP46" s="8">
        <f t="shared" ref="CP46:CQ46" si="483">IFERROR(+CP40/SUM(CP39:CP41),0)</f>
        <v>0</v>
      </c>
      <c r="CQ46" s="8">
        <f t="shared" si="483"/>
        <v>0</v>
      </c>
      <c r="CR46" s="8">
        <f t="shared" ref="CR46:CS46" si="484">IFERROR(+CR40/SUM(CR39:CR41),0)</f>
        <v>0</v>
      </c>
      <c r="CS46" s="8">
        <f t="shared" si="484"/>
        <v>0</v>
      </c>
      <c r="CT46" s="8">
        <f t="shared" ref="CT46:CU46" si="485">IFERROR(+CT40/SUM(CT39:CT41),0)</f>
        <v>0</v>
      </c>
      <c r="CU46" s="8">
        <f t="shared" si="485"/>
        <v>0</v>
      </c>
      <c r="CV46" s="8">
        <f t="shared" ref="CV46:CW46" si="486">IFERROR(+CV40/SUM(CV39:CV41),0)</f>
        <v>0</v>
      </c>
      <c r="CW46" s="8">
        <f t="shared" si="486"/>
        <v>0</v>
      </c>
      <c r="CX46" s="8">
        <f t="shared" ref="CX46:CY46" si="487">IFERROR(+CX40/SUM(CX39:CX41),0)</f>
        <v>0</v>
      </c>
      <c r="CY46" s="8">
        <f t="shared" si="487"/>
        <v>0</v>
      </c>
      <c r="CZ46" s="8">
        <f t="shared" ref="CZ46:DA46" si="488">IFERROR(+CZ40/SUM(CZ39:CZ41),0)</f>
        <v>0</v>
      </c>
      <c r="DA46" s="8">
        <f t="shared" si="488"/>
        <v>0</v>
      </c>
      <c r="DB46" s="8">
        <f t="shared" ref="DB46:DC46" si="489">IFERROR(+DB40/SUM(DB39:DB41),0)</f>
        <v>0</v>
      </c>
      <c r="DC46" s="8">
        <f t="shared" si="489"/>
        <v>0</v>
      </c>
      <c r="DD46" s="8"/>
      <c r="DE46" s="8">
        <f t="shared" ref="DE46:DF46" si="490">IFERROR(+DE40/SUM(DE39:DE41),0)</f>
        <v>1</v>
      </c>
      <c r="DF46" s="8">
        <f t="shared" si="490"/>
        <v>0</v>
      </c>
      <c r="DG46" s="8">
        <f t="shared" ref="DG46:DH46" si="491">IFERROR(+DG40/SUM(DG39:DG41),0)</f>
        <v>0</v>
      </c>
      <c r="DH46" s="8">
        <f t="shared" si="491"/>
        <v>0</v>
      </c>
      <c r="DI46" s="8">
        <f t="shared" ref="DI46:DJ46" si="492">IFERROR(+DI40/SUM(DI39:DI41),0)</f>
        <v>0</v>
      </c>
      <c r="DJ46" s="8">
        <f t="shared" si="492"/>
        <v>0</v>
      </c>
      <c r="DK46" s="8">
        <f t="shared" ref="DK46:DL46" si="493">IFERROR(+DK40/SUM(DK39:DK41),0)</f>
        <v>0</v>
      </c>
      <c r="DL46" s="8">
        <f t="shared" si="493"/>
        <v>0</v>
      </c>
      <c r="DM46" s="8">
        <f t="shared" ref="DM46:DN46" si="494">IFERROR(+DM40/SUM(DM39:DM41),0)</f>
        <v>0</v>
      </c>
      <c r="DN46" s="8">
        <f t="shared" si="494"/>
        <v>0</v>
      </c>
      <c r="DO46" s="8">
        <f t="shared" ref="DO46" si="495">IFERROR(+DO40/SUM(DO39:DO41),0)</f>
        <v>0</v>
      </c>
      <c r="DP46" s="8" t="e">
        <f t="shared" ref="DP46:DQ46" si="496">+DP40/DP42</f>
        <v>#DIV/0!</v>
      </c>
      <c r="DQ46" s="8" t="e">
        <f t="shared" si="496"/>
        <v>#DIV/0!</v>
      </c>
      <c r="DR46" s="8">
        <f t="shared" ref="DR46:DS46" si="497">IFERROR(+DR40/SUM(DR39:DR41),0)</f>
        <v>0</v>
      </c>
      <c r="DS46" s="8">
        <f t="shared" si="497"/>
        <v>0</v>
      </c>
      <c r="DT46" s="8">
        <f t="shared" ref="DT46:DU46" si="498">IFERROR(+DT40/SUM(DT39:DT41),0)</f>
        <v>0</v>
      </c>
      <c r="DU46" s="8">
        <f t="shared" si="498"/>
        <v>0</v>
      </c>
      <c r="DV46" s="8">
        <f t="shared" ref="DV46:DW46" si="499">IFERROR(+DV40/SUM(DV39:DV41),0)</f>
        <v>0</v>
      </c>
      <c r="DW46" s="8">
        <f t="shared" si="499"/>
        <v>0</v>
      </c>
      <c r="DX46" s="8">
        <f t="shared" ref="DX46:DY46" si="500">IFERROR(+DX40/SUM(DX39:DX41),0)</f>
        <v>0</v>
      </c>
      <c r="DY46" s="8">
        <f t="shared" si="500"/>
        <v>0</v>
      </c>
      <c r="DZ46" s="8">
        <f t="shared" ref="DZ46:EA46" si="501">IFERROR(+DZ40/SUM(DZ39:DZ41),0)</f>
        <v>0</v>
      </c>
      <c r="EA46" s="8">
        <f t="shared" si="501"/>
        <v>0</v>
      </c>
      <c r="EB46" s="8">
        <f t="shared" ref="EB46:ED46" si="502">IFERROR(+EB40/SUM(EB39:EB41),0)</f>
        <v>0</v>
      </c>
      <c r="EC46" s="8">
        <f t="shared" si="502"/>
        <v>0</v>
      </c>
      <c r="ED46" s="8">
        <f t="shared" si="502"/>
        <v>0</v>
      </c>
      <c r="EE46" s="8">
        <f t="shared" ref="EE46:EF46" si="503">IFERROR(+EE40/SUM(EE39:EE41),0)</f>
        <v>0</v>
      </c>
      <c r="EF46" s="8">
        <f t="shared" si="503"/>
        <v>0</v>
      </c>
      <c r="EG46" s="8">
        <f t="shared" ref="EG46:EH46" si="504">IFERROR(+EG40/SUM(EG39:EG41),0)</f>
        <v>0</v>
      </c>
      <c r="EH46" s="8">
        <f t="shared" si="504"/>
        <v>0</v>
      </c>
      <c r="EI46" s="8"/>
      <c r="EJ46" s="8"/>
    </row>
    <row r="47" spans="1:140" ht="15.75" customHeight="1">
      <c r="A47" s="509"/>
      <c r="B47" s="54" t="s">
        <v>255</v>
      </c>
      <c r="C47" s="8"/>
      <c r="D47" s="8">
        <f t="shared" ref="D47:T47" si="505">IFERROR(+D41/SUM(D$39:D$41),0)</f>
        <v>1</v>
      </c>
      <c r="E47" s="8">
        <f t="shared" si="505"/>
        <v>0</v>
      </c>
      <c r="F47" s="8">
        <f t="shared" si="505"/>
        <v>0</v>
      </c>
      <c r="G47" s="8">
        <f t="shared" si="505"/>
        <v>1</v>
      </c>
      <c r="H47" s="8">
        <f t="shared" si="505"/>
        <v>0</v>
      </c>
      <c r="I47" s="8">
        <f t="shared" si="505"/>
        <v>0</v>
      </c>
      <c r="J47" s="8">
        <f t="shared" si="505"/>
        <v>0</v>
      </c>
      <c r="K47" s="8">
        <f t="shared" si="505"/>
        <v>0</v>
      </c>
      <c r="L47" s="8">
        <f t="shared" si="505"/>
        <v>1</v>
      </c>
      <c r="M47" s="8">
        <f t="shared" si="505"/>
        <v>0</v>
      </c>
      <c r="N47" s="8">
        <f t="shared" si="505"/>
        <v>1</v>
      </c>
      <c r="O47" s="8">
        <f t="shared" si="505"/>
        <v>1</v>
      </c>
      <c r="P47" s="8">
        <f t="shared" si="505"/>
        <v>0</v>
      </c>
      <c r="Q47" s="8">
        <f t="shared" si="505"/>
        <v>0</v>
      </c>
      <c r="R47" s="8">
        <f t="shared" si="505"/>
        <v>0</v>
      </c>
      <c r="S47" s="8">
        <f t="shared" si="505"/>
        <v>0</v>
      </c>
      <c r="T47" s="8">
        <f t="shared" si="505"/>
        <v>0</v>
      </c>
      <c r="U47" s="8">
        <f t="shared" ref="U47:AE47" si="506">IFERROR(+U41/SUM(U$39:U$41),0)</f>
        <v>1</v>
      </c>
      <c r="V47" s="8">
        <f t="shared" si="506"/>
        <v>0</v>
      </c>
      <c r="W47" s="8">
        <f t="shared" si="506"/>
        <v>0</v>
      </c>
      <c r="X47" s="8">
        <f t="shared" si="506"/>
        <v>0</v>
      </c>
      <c r="Y47" s="8">
        <f t="shared" si="506"/>
        <v>0</v>
      </c>
      <c r="Z47" s="8">
        <f t="shared" si="506"/>
        <v>0</v>
      </c>
      <c r="AA47" s="8">
        <f t="shared" si="506"/>
        <v>0</v>
      </c>
      <c r="AB47" s="8">
        <f t="shared" si="506"/>
        <v>0</v>
      </c>
      <c r="AC47" s="8">
        <f t="shared" si="506"/>
        <v>0</v>
      </c>
      <c r="AD47" s="8">
        <f t="shared" si="506"/>
        <v>0</v>
      </c>
      <c r="AE47" s="8">
        <f t="shared" si="506"/>
        <v>0</v>
      </c>
      <c r="AF47" s="8">
        <f t="shared" ref="AF47:AN47" si="507">IFERROR(+AF41/SUM(AF39:AF41),0)</f>
        <v>1</v>
      </c>
      <c r="AG47" s="8">
        <f t="shared" si="507"/>
        <v>0</v>
      </c>
      <c r="AH47" s="8">
        <f t="shared" si="507"/>
        <v>0</v>
      </c>
      <c r="AI47" s="8">
        <f t="shared" si="507"/>
        <v>0</v>
      </c>
      <c r="AJ47" s="8">
        <f t="shared" si="507"/>
        <v>0</v>
      </c>
      <c r="AK47" s="8">
        <f t="shared" si="507"/>
        <v>0</v>
      </c>
      <c r="AL47" s="8">
        <f t="shared" si="507"/>
        <v>0</v>
      </c>
      <c r="AM47" s="8">
        <f t="shared" si="507"/>
        <v>0</v>
      </c>
      <c r="AN47" s="8">
        <f t="shared" si="507"/>
        <v>0</v>
      </c>
      <c r="AO47" s="8">
        <f t="shared" ref="AO47:AU47" si="508">IFERROR(+AO41/SUM(AO39:AO41),0)</f>
        <v>0</v>
      </c>
      <c r="AP47" s="8">
        <f t="shared" si="508"/>
        <v>0</v>
      </c>
      <c r="AQ47" s="8">
        <f t="shared" si="508"/>
        <v>1</v>
      </c>
      <c r="AR47" s="8">
        <f t="shared" si="508"/>
        <v>0</v>
      </c>
      <c r="AS47" s="8">
        <f t="shared" si="508"/>
        <v>0</v>
      </c>
      <c r="AT47" s="8">
        <f t="shared" si="508"/>
        <v>0</v>
      </c>
      <c r="AU47" s="8">
        <f t="shared" si="508"/>
        <v>0</v>
      </c>
      <c r="AV47" s="8">
        <f t="shared" ref="AV47:BB47" si="509">IFERROR(+AV41/SUM(AV39:AV41),0)</f>
        <v>0</v>
      </c>
      <c r="AW47" s="8">
        <f t="shared" si="509"/>
        <v>0</v>
      </c>
      <c r="AX47" s="8">
        <f t="shared" si="509"/>
        <v>1</v>
      </c>
      <c r="AY47" s="8">
        <f t="shared" si="509"/>
        <v>0</v>
      </c>
      <c r="AZ47" s="8">
        <f t="shared" si="509"/>
        <v>0</v>
      </c>
      <c r="BA47" s="8">
        <f t="shared" si="509"/>
        <v>1</v>
      </c>
      <c r="BB47" s="8">
        <f t="shared" si="509"/>
        <v>0</v>
      </c>
      <c r="BC47" s="8">
        <f>IFERROR(+BC41/SUM(BC$55:BC$57),0)</f>
        <v>0</v>
      </c>
      <c r="BD47" s="8">
        <f>IFERROR(+BD41/SUM(BD39:BD41),0)</f>
        <v>1</v>
      </c>
      <c r="BE47" s="8">
        <f>IFERROR(+BE41/SUM(BE39:BE41),0)</f>
        <v>1</v>
      </c>
      <c r="BF47" s="8">
        <f>IFERROR(+BF41/SUM(BF39:BF41),0)</f>
        <v>0</v>
      </c>
      <c r="BG47" s="8">
        <f>IFERROR(+BG41/SUM(BG39:BG41),0)</f>
        <v>0</v>
      </c>
      <c r="BH47" s="8">
        <f>IFERROR(+BH41/SUM(BH39:BH41),0)</f>
        <v>0</v>
      </c>
      <c r="BI47" s="8">
        <f t="shared" ref="BI47:BN47" si="510">IFERROR(+BI41/SUM(BI39:BI41),0)</f>
        <v>1</v>
      </c>
      <c r="BJ47" s="8">
        <f t="shared" si="510"/>
        <v>0</v>
      </c>
      <c r="BK47" s="8">
        <f t="shared" si="510"/>
        <v>1</v>
      </c>
      <c r="BL47" s="8">
        <f t="shared" si="510"/>
        <v>0</v>
      </c>
      <c r="BM47" s="8">
        <f t="shared" si="510"/>
        <v>0</v>
      </c>
      <c r="BN47" s="8">
        <f t="shared" si="510"/>
        <v>0</v>
      </c>
      <c r="BO47" s="8">
        <f t="shared" ref="BO47:BT47" si="511">IFERROR(+BO41/SUM(BO39:BO41),0)</f>
        <v>0</v>
      </c>
      <c r="BP47" s="8">
        <f t="shared" si="511"/>
        <v>0</v>
      </c>
      <c r="BQ47" s="8">
        <f t="shared" si="511"/>
        <v>0</v>
      </c>
      <c r="BR47" s="8">
        <f t="shared" si="511"/>
        <v>0</v>
      </c>
      <c r="BS47" s="8">
        <f t="shared" si="511"/>
        <v>0</v>
      </c>
      <c r="BT47" s="8">
        <f t="shared" si="511"/>
        <v>0</v>
      </c>
      <c r="BU47" s="8">
        <f t="shared" ref="BU47:CA47" si="512">IFERROR(+BU41/SUM(BU39:BU41),0)</f>
        <v>0</v>
      </c>
      <c r="BV47" s="8">
        <f t="shared" si="512"/>
        <v>0</v>
      </c>
      <c r="BW47" s="8">
        <f t="shared" si="512"/>
        <v>0</v>
      </c>
      <c r="BX47" s="8">
        <f t="shared" si="512"/>
        <v>0</v>
      </c>
      <c r="BY47" s="8">
        <f t="shared" si="512"/>
        <v>1</v>
      </c>
      <c r="BZ47" s="8">
        <f t="shared" si="512"/>
        <v>1</v>
      </c>
      <c r="CA47" s="8">
        <f t="shared" si="512"/>
        <v>0</v>
      </c>
      <c r="CB47" s="8">
        <f t="shared" ref="CB47:CC47" si="513">IFERROR(+CB41/SUM(CB39:CB41),0)</f>
        <v>1</v>
      </c>
      <c r="CC47" s="8">
        <f t="shared" si="513"/>
        <v>0</v>
      </c>
      <c r="CD47" s="8">
        <f t="shared" ref="CD47:CI47" si="514">IFERROR(+CD41/SUM(CD39:CD41),0)</f>
        <v>0</v>
      </c>
      <c r="CE47" s="8">
        <f t="shared" si="514"/>
        <v>0</v>
      </c>
      <c r="CF47" s="8">
        <f t="shared" si="514"/>
        <v>1</v>
      </c>
      <c r="CG47" s="8">
        <f t="shared" si="514"/>
        <v>0</v>
      </c>
      <c r="CH47" s="8">
        <f t="shared" si="514"/>
        <v>1</v>
      </c>
      <c r="CI47" s="8">
        <f t="shared" si="514"/>
        <v>0</v>
      </c>
      <c r="CJ47" s="8">
        <f t="shared" ref="CJ47:CK47" si="515">IFERROR(+CJ41/SUM(CJ39:CJ41),0)</f>
        <v>0</v>
      </c>
      <c r="CK47" s="8">
        <f t="shared" si="515"/>
        <v>0</v>
      </c>
      <c r="CL47" s="8">
        <f t="shared" ref="CL47:CM47" si="516">IFERROR(+CL41/SUM(CL39:CL41),0)</f>
        <v>0</v>
      </c>
      <c r="CM47" s="8">
        <f t="shared" si="516"/>
        <v>0</v>
      </c>
      <c r="CN47" s="8">
        <f t="shared" ref="CN47:CO47" si="517">IFERROR(+CN41/SUM(CN39:CN41),0)</f>
        <v>0</v>
      </c>
      <c r="CO47" s="8">
        <f t="shared" si="517"/>
        <v>0</v>
      </c>
      <c r="CP47" s="8">
        <f t="shared" ref="CP47:CQ47" si="518">IFERROR(+CP41/SUM(CP39:CP41),0)</f>
        <v>0</v>
      </c>
      <c r="CQ47" s="8">
        <f t="shared" si="518"/>
        <v>1</v>
      </c>
      <c r="CR47" s="8">
        <f t="shared" ref="CR47:CS47" si="519">IFERROR(+CR41/SUM(CR39:CR41),0)</f>
        <v>1</v>
      </c>
      <c r="CS47" s="8">
        <f t="shared" si="519"/>
        <v>0</v>
      </c>
      <c r="CT47" s="8">
        <f t="shared" ref="CT47:CU47" si="520">IFERROR(+CT41/SUM(CT39:CT41),0)</f>
        <v>0</v>
      </c>
      <c r="CU47" s="8">
        <f t="shared" si="520"/>
        <v>0</v>
      </c>
      <c r="CV47" s="8">
        <f t="shared" ref="CV47:CW47" si="521">IFERROR(+CV41/SUM(CV39:CV41),0)</f>
        <v>1</v>
      </c>
      <c r="CW47" s="8">
        <f t="shared" si="521"/>
        <v>0</v>
      </c>
      <c r="CX47" s="8">
        <f t="shared" ref="CX47:CY47" si="522">IFERROR(+CX41/SUM(CX39:CX41),0)</f>
        <v>0</v>
      </c>
      <c r="CY47" s="8">
        <f t="shared" si="522"/>
        <v>0</v>
      </c>
      <c r="CZ47" s="8">
        <f t="shared" ref="CZ47:DA47" si="523">IFERROR(+CZ41/SUM(CZ39:CZ41),0)</f>
        <v>0</v>
      </c>
      <c r="DA47" s="8">
        <f t="shared" si="523"/>
        <v>0</v>
      </c>
      <c r="DB47" s="8">
        <f t="shared" ref="DB47:DC47" si="524">IFERROR(+DB41/SUM(DB39:DB41),0)</f>
        <v>0</v>
      </c>
      <c r="DC47" s="8">
        <f t="shared" si="524"/>
        <v>0</v>
      </c>
      <c r="DD47" s="8"/>
      <c r="DE47" s="8">
        <f t="shared" ref="DE47:DF47" si="525">IFERROR(+DE41/SUM(DE39:DE41),0)</f>
        <v>0</v>
      </c>
      <c r="DF47" s="8">
        <f t="shared" si="525"/>
        <v>0</v>
      </c>
      <c r="DG47" s="8">
        <f t="shared" ref="DG47:DH47" si="526">IFERROR(+DG41/SUM(DG39:DG41),0)</f>
        <v>0</v>
      </c>
      <c r="DH47" s="8">
        <f t="shared" si="526"/>
        <v>0</v>
      </c>
      <c r="DI47" s="8">
        <f t="shared" ref="DI47:DJ47" si="527">IFERROR(+DI41/SUM(DI39:DI41),0)</f>
        <v>0</v>
      </c>
      <c r="DJ47" s="8">
        <f t="shared" si="527"/>
        <v>0</v>
      </c>
      <c r="DK47" s="8">
        <f t="shared" ref="DK47:DL47" si="528">IFERROR(+DK41/SUM(DK39:DK41),0)</f>
        <v>0</v>
      </c>
      <c r="DL47" s="8">
        <f t="shared" si="528"/>
        <v>0</v>
      </c>
      <c r="DM47" s="8">
        <f t="shared" ref="DM47:DN47" si="529">IFERROR(+DM41/SUM(DM39:DM41),0)</f>
        <v>0</v>
      </c>
      <c r="DN47" s="8">
        <f t="shared" si="529"/>
        <v>0</v>
      </c>
      <c r="DO47" s="8">
        <f t="shared" ref="DO47" si="530">IFERROR(+DO41/SUM(DO39:DO41),0)</f>
        <v>0</v>
      </c>
      <c r="DP47" s="8" t="e">
        <f t="shared" ref="DP47:DQ47" si="531">+DP41/DP42</f>
        <v>#DIV/0!</v>
      </c>
      <c r="DQ47" s="8" t="e">
        <f t="shared" si="531"/>
        <v>#DIV/0!</v>
      </c>
      <c r="DR47" s="8">
        <f t="shared" ref="DR47:DS47" si="532">IFERROR(+DR41/SUM(DR39:DR41),0)</f>
        <v>0</v>
      </c>
      <c r="DS47" s="8">
        <f t="shared" si="532"/>
        <v>0</v>
      </c>
      <c r="DT47" s="8">
        <f t="shared" ref="DT47:DU47" si="533">IFERROR(+DT41/SUM(DT39:DT41),0)</f>
        <v>0</v>
      </c>
      <c r="DU47" s="8">
        <f t="shared" si="533"/>
        <v>0</v>
      </c>
      <c r="DV47" s="8">
        <f t="shared" ref="DV47:DW47" si="534">IFERROR(+DV41/SUM(DV39:DV41),0)</f>
        <v>0</v>
      </c>
      <c r="DW47" s="8">
        <f t="shared" si="534"/>
        <v>0</v>
      </c>
      <c r="DX47" s="8">
        <f t="shared" ref="DX47:DY47" si="535">IFERROR(+DX41/SUM(DX39:DX41),0)</f>
        <v>0</v>
      </c>
      <c r="DY47" s="8">
        <f t="shared" si="535"/>
        <v>0</v>
      </c>
      <c r="DZ47" s="8">
        <f t="shared" ref="DZ47:EA47" si="536">IFERROR(+DZ41/SUM(DZ39:DZ41),0)</f>
        <v>0</v>
      </c>
      <c r="EA47" s="8">
        <f t="shared" si="536"/>
        <v>0</v>
      </c>
      <c r="EB47" s="8">
        <f t="shared" ref="EB47:ED47" si="537">IFERROR(+EB41/SUM(EB39:EB41),0)</f>
        <v>0</v>
      </c>
      <c r="EC47" s="8">
        <f t="shared" si="537"/>
        <v>0</v>
      </c>
      <c r="ED47" s="8">
        <f t="shared" si="537"/>
        <v>0</v>
      </c>
      <c r="EE47" s="8">
        <f t="shared" ref="EE47:EF47" si="538">IFERROR(+EE41/SUM(EE39:EE41),0)</f>
        <v>0</v>
      </c>
      <c r="EF47" s="8">
        <f t="shared" si="538"/>
        <v>0</v>
      </c>
      <c r="EG47" s="8">
        <f t="shared" ref="EG47:EH47" si="539">IFERROR(+EG41/SUM(EG39:EG41),0)</f>
        <v>0</v>
      </c>
      <c r="EH47" s="8">
        <f t="shared" si="539"/>
        <v>0</v>
      </c>
      <c r="EI47" s="8"/>
      <c r="EJ47" s="8"/>
    </row>
    <row r="48" spans="1:140" customFormat="1" ht="15.75" customHeight="1">
      <c r="A48" s="510"/>
      <c r="B48" s="54" t="s">
        <v>60</v>
      </c>
      <c r="C48" s="9"/>
      <c r="D48" s="9">
        <f t="shared" ref="D48:AE48" si="540">SUM(D45:D47)</f>
        <v>1</v>
      </c>
      <c r="E48" s="9">
        <f t="shared" si="540"/>
        <v>0</v>
      </c>
      <c r="F48" s="9">
        <f t="shared" si="540"/>
        <v>0</v>
      </c>
      <c r="G48" s="9">
        <f t="shared" si="540"/>
        <v>1</v>
      </c>
      <c r="H48" s="9">
        <f t="shared" si="540"/>
        <v>0</v>
      </c>
      <c r="I48" s="9">
        <f t="shared" si="540"/>
        <v>0</v>
      </c>
      <c r="J48" s="9">
        <f t="shared" si="540"/>
        <v>0</v>
      </c>
      <c r="K48" s="9">
        <f t="shared" si="540"/>
        <v>0</v>
      </c>
      <c r="L48" s="9">
        <f t="shared" si="540"/>
        <v>1</v>
      </c>
      <c r="M48" s="9">
        <f t="shared" si="540"/>
        <v>0</v>
      </c>
      <c r="N48" s="9">
        <f t="shared" si="540"/>
        <v>1</v>
      </c>
      <c r="O48" s="9">
        <f t="shared" si="540"/>
        <v>1</v>
      </c>
      <c r="P48" s="9">
        <f t="shared" si="540"/>
        <v>0</v>
      </c>
      <c r="Q48" s="9">
        <f t="shared" si="540"/>
        <v>0</v>
      </c>
      <c r="R48" s="9">
        <f t="shared" si="540"/>
        <v>0</v>
      </c>
      <c r="S48" s="9">
        <f t="shared" si="540"/>
        <v>0</v>
      </c>
      <c r="T48" s="9">
        <f t="shared" si="540"/>
        <v>0</v>
      </c>
      <c r="U48" s="9">
        <f t="shared" si="540"/>
        <v>1</v>
      </c>
      <c r="V48" s="9">
        <f t="shared" si="540"/>
        <v>0</v>
      </c>
      <c r="W48" s="9">
        <f t="shared" si="540"/>
        <v>0</v>
      </c>
      <c r="X48" s="9">
        <f t="shared" si="540"/>
        <v>0</v>
      </c>
      <c r="Y48" s="9">
        <f t="shared" si="540"/>
        <v>0</v>
      </c>
      <c r="Z48" s="9">
        <f t="shared" si="540"/>
        <v>0</v>
      </c>
      <c r="AA48" s="9">
        <f t="shared" si="540"/>
        <v>0</v>
      </c>
      <c r="AB48" s="9">
        <f t="shared" si="540"/>
        <v>0</v>
      </c>
      <c r="AC48" s="9">
        <f t="shared" si="540"/>
        <v>0</v>
      </c>
      <c r="AD48" s="9">
        <f t="shared" si="540"/>
        <v>0</v>
      </c>
      <c r="AE48" s="9">
        <f t="shared" si="540"/>
        <v>0</v>
      </c>
      <c r="AF48" s="9">
        <f t="shared" ref="AF48:AR48" si="541">SUM(AF45:AF47)</f>
        <v>1</v>
      </c>
      <c r="AG48" s="9">
        <f t="shared" si="541"/>
        <v>0</v>
      </c>
      <c r="AH48" s="9">
        <f t="shared" si="541"/>
        <v>0</v>
      </c>
      <c r="AI48" s="9">
        <f t="shared" si="541"/>
        <v>0</v>
      </c>
      <c r="AJ48" s="9">
        <f t="shared" si="541"/>
        <v>0</v>
      </c>
      <c r="AK48" s="9">
        <f t="shared" si="541"/>
        <v>0</v>
      </c>
      <c r="AL48" s="9">
        <f t="shared" si="541"/>
        <v>0</v>
      </c>
      <c r="AM48" s="9">
        <f t="shared" si="541"/>
        <v>0</v>
      </c>
      <c r="AN48" s="9">
        <f t="shared" si="541"/>
        <v>0</v>
      </c>
      <c r="AO48" s="9">
        <f t="shared" si="541"/>
        <v>0</v>
      </c>
      <c r="AP48" s="9">
        <f t="shared" si="541"/>
        <v>0</v>
      </c>
      <c r="AQ48" s="9">
        <f t="shared" si="541"/>
        <v>1</v>
      </c>
      <c r="AR48" s="9">
        <f t="shared" si="541"/>
        <v>0</v>
      </c>
      <c r="AS48" s="9">
        <f t="shared" ref="AS48:BF48" si="542">SUM(AS45:AS47)</f>
        <v>1</v>
      </c>
      <c r="AT48" s="9">
        <f t="shared" si="542"/>
        <v>0</v>
      </c>
      <c r="AU48" s="9">
        <f t="shared" si="542"/>
        <v>0</v>
      </c>
      <c r="AV48" s="9">
        <f t="shared" si="542"/>
        <v>0</v>
      </c>
      <c r="AW48" s="9">
        <f t="shared" si="542"/>
        <v>0</v>
      </c>
      <c r="AX48" s="9">
        <f t="shared" si="542"/>
        <v>1</v>
      </c>
      <c r="AY48" s="9">
        <f t="shared" si="542"/>
        <v>0</v>
      </c>
      <c r="AZ48" s="9">
        <f t="shared" si="542"/>
        <v>0</v>
      </c>
      <c r="BA48" s="9">
        <f t="shared" si="542"/>
        <v>1</v>
      </c>
      <c r="BB48" s="9">
        <f t="shared" si="542"/>
        <v>0</v>
      </c>
      <c r="BC48" s="9">
        <f t="shared" si="542"/>
        <v>0</v>
      </c>
      <c r="BD48" s="9">
        <f t="shared" si="542"/>
        <v>1</v>
      </c>
      <c r="BE48" s="9">
        <f t="shared" si="542"/>
        <v>1</v>
      </c>
      <c r="BF48" s="9">
        <f t="shared" si="542"/>
        <v>0</v>
      </c>
      <c r="BG48" s="9">
        <f t="shared" ref="BG48:BL48" si="543">SUM(BG45:BG47)</f>
        <v>0</v>
      </c>
      <c r="BH48" s="9">
        <f t="shared" si="543"/>
        <v>0</v>
      </c>
      <c r="BI48" s="9">
        <f t="shared" si="543"/>
        <v>1</v>
      </c>
      <c r="BJ48" s="9">
        <f t="shared" si="543"/>
        <v>0</v>
      </c>
      <c r="BK48" s="9">
        <f t="shared" si="543"/>
        <v>1</v>
      </c>
      <c r="BL48" s="9">
        <f t="shared" si="543"/>
        <v>0</v>
      </c>
      <c r="BM48" s="9">
        <f t="shared" ref="BM48:BT48" si="544">SUM(BM45:BM47)</f>
        <v>0</v>
      </c>
      <c r="BN48" s="9">
        <f t="shared" si="544"/>
        <v>0</v>
      </c>
      <c r="BO48" s="9">
        <f t="shared" si="544"/>
        <v>0</v>
      </c>
      <c r="BP48" s="9">
        <f t="shared" si="544"/>
        <v>0</v>
      </c>
      <c r="BQ48" s="9">
        <f t="shared" si="544"/>
        <v>0</v>
      </c>
      <c r="BR48" s="9">
        <f t="shared" si="544"/>
        <v>0</v>
      </c>
      <c r="BS48" s="9">
        <f t="shared" si="544"/>
        <v>1</v>
      </c>
      <c r="BT48" s="9">
        <f t="shared" si="544"/>
        <v>0</v>
      </c>
      <c r="BU48" s="9">
        <f t="shared" ref="BU48:CA48" si="545">SUM(BU45:BU47)</f>
        <v>0</v>
      </c>
      <c r="BV48" s="9">
        <f t="shared" si="545"/>
        <v>0</v>
      </c>
      <c r="BW48" s="9">
        <f t="shared" si="545"/>
        <v>1</v>
      </c>
      <c r="BX48" s="9">
        <f t="shared" si="545"/>
        <v>0</v>
      </c>
      <c r="BY48" s="9">
        <f t="shared" si="545"/>
        <v>1</v>
      </c>
      <c r="BZ48" s="9">
        <f t="shared" si="545"/>
        <v>1</v>
      </c>
      <c r="CA48" s="9">
        <f t="shared" si="545"/>
        <v>0</v>
      </c>
      <c r="CB48" s="9">
        <f t="shared" ref="CB48:CC48" si="546">SUM(CB45:CB47)</f>
        <v>1</v>
      </c>
      <c r="CC48" s="9">
        <f t="shared" si="546"/>
        <v>0</v>
      </c>
      <c r="CD48" s="9">
        <f t="shared" ref="CD48:CI48" si="547">SUM(CD45:CD47)</f>
        <v>0</v>
      </c>
      <c r="CE48" s="9">
        <f t="shared" si="547"/>
        <v>0</v>
      </c>
      <c r="CF48" s="9">
        <f t="shared" si="547"/>
        <v>1</v>
      </c>
      <c r="CG48" s="9">
        <f t="shared" si="547"/>
        <v>0</v>
      </c>
      <c r="CH48" s="9">
        <f t="shared" si="547"/>
        <v>1</v>
      </c>
      <c r="CI48" s="9">
        <f t="shared" si="547"/>
        <v>0</v>
      </c>
      <c r="CJ48" s="9">
        <f t="shared" ref="CJ48:CK48" si="548">SUM(CJ45:CJ47)</f>
        <v>0</v>
      </c>
      <c r="CK48" s="9">
        <f t="shared" si="548"/>
        <v>0</v>
      </c>
      <c r="CL48" s="9">
        <f t="shared" ref="CL48:CM48" si="549">SUM(CL45:CL47)</f>
        <v>0</v>
      </c>
      <c r="CM48" s="9">
        <f t="shared" si="549"/>
        <v>0</v>
      </c>
      <c r="CN48" s="9">
        <f t="shared" ref="CN48:CO48" si="550">SUM(CN45:CN47)</f>
        <v>1</v>
      </c>
      <c r="CO48" s="9">
        <f t="shared" si="550"/>
        <v>1</v>
      </c>
      <c r="CP48" s="9">
        <f t="shared" ref="CP48:CQ48" si="551">SUM(CP45:CP47)</f>
        <v>0</v>
      </c>
      <c r="CQ48" s="9">
        <f t="shared" si="551"/>
        <v>1</v>
      </c>
      <c r="CR48" s="9">
        <f t="shared" ref="CR48:CS48" si="552">SUM(CR45:CR47)</f>
        <v>1</v>
      </c>
      <c r="CS48" s="9">
        <f t="shared" si="552"/>
        <v>0</v>
      </c>
      <c r="CT48" s="9">
        <f t="shared" ref="CT48:CU48" si="553">SUM(CT45:CT47)</f>
        <v>0</v>
      </c>
      <c r="CU48" s="9">
        <f t="shared" si="553"/>
        <v>0</v>
      </c>
      <c r="CV48" s="9">
        <f t="shared" ref="CV48:CW48" si="554">SUM(CV45:CV47)</f>
        <v>1</v>
      </c>
      <c r="CW48" s="9">
        <f t="shared" si="554"/>
        <v>0</v>
      </c>
      <c r="CX48" s="9">
        <f t="shared" ref="CX48:CY48" si="555">SUM(CX45:CX47)</f>
        <v>0</v>
      </c>
      <c r="CY48" s="9">
        <f t="shared" si="555"/>
        <v>0</v>
      </c>
      <c r="CZ48" s="9">
        <f t="shared" ref="CZ48:DA48" si="556">SUM(CZ45:CZ47)</f>
        <v>0</v>
      </c>
      <c r="DA48" s="9">
        <f t="shared" si="556"/>
        <v>0</v>
      </c>
      <c r="DB48" s="9">
        <f t="shared" ref="DB48:DC48" si="557">SUM(DB45:DB47)</f>
        <v>0</v>
      </c>
      <c r="DC48" s="9">
        <f t="shared" si="557"/>
        <v>0</v>
      </c>
      <c r="DD48" s="9"/>
      <c r="DE48" s="9">
        <f t="shared" ref="DE48:DF48" si="558">SUM(DE45:DE47)</f>
        <v>1</v>
      </c>
      <c r="DF48" s="9">
        <f t="shared" si="558"/>
        <v>0</v>
      </c>
      <c r="DG48" s="9">
        <f t="shared" ref="DG48:DH48" si="559">SUM(DG45:DG47)</f>
        <v>0</v>
      </c>
      <c r="DH48" s="9">
        <f t="shared" si="559"/>
        <v>0</v>
      </c>
      <c r="DI48" s="9">
        <f t="shared" ref="DI48:DJ48" si="560">SUM(DI45:DI47)</f>
        <v>0</v>
      </c>
      <c r="DJ48" s="9">
        <f t="shared" si="560"/>
        <v>0</v>
      </c>
      <c r="DK48" s="9">
        <f t="shared" ref="DK48:DL48" si="561">SUM(DK45:DK47)</f>
        <v>0</v>
      </c>
      <c r="DL48" s="9">
        <f t="shared" si="561"/>
        <v>0</v>
      </c>
      <c r="DM48" s="9">
        <f t="shared" ref="DM48:DN48" si="562">SUM(DM45:DM47)</f>
        <v>0</v>
      </c>
      <c r="DN48" s="9">
        <f t="shared" si="562"/>
        <v>0</v>
      </c>
      <c r="DO48" s="9">
        <f t="shared" ref="DO48" si="563">SUM(DO45:DO47)</f>
        <v>0</v>
      </c>
      <c r="DP48" s="9" t="e">
        <f t="shared" ref="DP48:DQ48" si="564">SUM(DP44:DP47)</f>
        <v>#DIV/0!</v>
      </c>
      <c r="DQ48" s="9" t="e">
        <f t="shared" si="564"/>
        <v>#DIV/0!</v>
      </c>
      <c r="DR48" s="9">
        <f t="shared" ref="DR48:DS48" si="565">SUM(DR45:DR47)</f>
        <v>0</v>
      </c>
      <c r="DS48" s="9">
        <f t="shared" si="565"/>
        <v>0</v>
      </c>
      <c r="DT48" s="9">
        <f t="shared" ref="DT48:DU48" si="566">SUM(DT45:DT47)</f>
        <v>0</v>
      </c>
      <c r="DU48" s="9">
        <f t="shared" si="566"/>
        <v>0</v>
      </c>
      <c r="DV48" s="9">
        <f t="shared" ref="DV48:DW48" si="567">SUM(DV45:DV47)</f>
        <v>0</v>
      </c>
      <c r="DW48" s="9">
        <f t="shared" si="567"/>
        <v>0</v>
      </c>
      <c r="DX48" s="9">
        <f t="shared" ref="DX48:DY48" si="568">SUM(DX45:DX47)</f>
        <v>0</v>
      </c>
      <c r="DY48" s="9">
        <f t="shared" si="568"/>
        <v>0</v>
      </c>
      <c r="DZ48" s="9">
        <f t="shared" ref="DZ48:EA48" si="569">SUM(DZ45:DZ47)</f>
        <v>0</v>
      </c>
      <c r="EA48" s="9">
        <f t="shared" si="569"/>
        <v>0</v>
      </c>
      <c r="EB48" s="9">
        <f t="shared" ref="EB48:ED48" si="570">SUM(EB45:EB47)</f>
        <v>0</v>
      </c>
      <c r="EC48" s="9">
        <f t="shared" si="570"/>
        <v>0</v>
      </c>
      <c r="ED48" s="9">
        <f t="shared" si="570"/>
        <v>0</v>
      </c>
      <c r="EE48" s="9">
        <f t="shared" ref="EE48:EF48" si="571">SUM(EE45:EE47)</f>
        <v>0</v>
      </c>
      <c r="EF48" s="9">
        <f t="shared" si="571"/>
        <v>0</v>
      </c>
      <c r="EG48" s="9">
        <f t="shared" ref="EG48:EH48" si="572">SUM(EG45:EG47)</f>
        <v>0</v>
      </c>
      <c r="EH48" s="9">
        <f t="shared" si="572"/>
        <v>0</v>
      </c>
      <c r="EI48" s="9"/>
      <c r="EJ48" s="9"/>
    </row>
    <row r="54" spans="3:139" ht="15.75" customHeight="1">
      <c r="C54" s="52"/>
      <c r="D54" s="260" t="str">
        <f t="shared" ref="D54:O54" si="573">+D33</f>
        <v>SEM 01</v>
      </c>
      <c r="E54" s="260" t="str">
        <f t="shared" si="573"/>
        <v>SEM 02</v>
      </c>
      <c r="F54" s="260" t="str">
        <f t="shared" si="573"/>
        <v>SEM 03</v>
      </c>
      <c r="G54" s="260" t="str">
        <f t="shared" si="573"/>
        <v>SEM 04</v>
      </c>
      <c r="H54" s="260" t="str">
        <f t="shared" si="573"/>
        <v>SEM 05</v>
      </c>
      <c r="I54" s="260" t="str">
        <f t="shared" si="573"/>
        <v>SEM 06</v>
      </c>
      <c r="J54" s="260" t="str">
        <f t="shared" si="573"/>
        <v>SEM 07</v>
      </c>
      <c r="K54" s="260" t="str">
        <f t="shared" si="573"/>
        <v>SEM 08</v>
      </c>
      <c r="L54" s="260" t="str">
        <f t="shared" si="573"/>
        <v>SEM 09</v>
      </c>
      <c r="M54" s="260" t="str">
        <f t="shared" si="573"/>
        <v>SEM 10</v>
      </c>
      <c r="N54" s="260" t="str">
        <f t="shared" si="573"/>
        <v>SEM 11</v>
      </c>
      <c r="O54" s="260" t="str">
        <f t="shared" si="573"/>
        <v>SEM 12</v>
      </c>
      <c r="P54" s="260" t="str">
        <f t="shared" ref="P54:AJ54" si="574">+P33</f>
        <v>SEM 13</v>
      </c>
      <c r="Q54" s="260" t="str">
        <f t="shared" si="574"/>
        <v>SEM 14</v>
      </c>
      <c r="R54" s="260" t="str">
        <f t="shared" si="574"/>
        <v>SEM 15</v>
      </c>
      <c r="S54" s="260" t="str">
        <f t="shared" si="574"/>
        <v>SEM 16</v>
      </c>
      <c r="T54" s="260" t="str">
        <f t="shared" si="574"/>
        <v>SEM 17</v>
      </c>
      <c r="U54" s="260" t="str">
        <f t="shared" si="574"/>
        <v>SEM 18</v>
      </c>
      <c r="V54" s="260" t="str">
        <f t="shared" si="574"/>
        <v>SEM 19</v>
      </c>
      <c r="W54" s="260" t="str">
        <f t="shared" si="574"/>
        <v>SEM 20</v>
      </c>
      <c r="X54" s="260" t="str">
        <f t="shared" si="574"/>
        <v>SEM 21</v>
      </c>
      <c r="Y54" s="260" t="str">
        <f t="shared" si="574"/>
        <v>SEM 22</v>
      </c>
      <c r="Z54" s="260" t="str">
        <f t="shared" si="574"/>
        <v>SEM 23</v>
      </c>
      <c r="AA54" s="260" t="str">
        <f t="shared" si="574"/>
        <v>SEM 24</v>
      </c>
      <c r="AB54" s="260" t="str">
        <f t="shared" si="574"/>
        <v>SEM 25</v>
      </c>
      <c r="AC54" s="260" t="str">
        <f t="shared" si="574"/>
        <v>SEM 26</v>
      </c>
      <c r="AD54" s="260" t="str">
        <f t="shared" si="574"/>
        <v>SEM 27</v>
      </c>
      <c r="AE54" s="260" t="str">
        <f t="shared" si="574"/>
        <v>SEM 28</v>
      </c>
      <c r="AF54" s="260" t="str">
        <f t="shared" si="574"/>
        <v>SEM 29</v>
      </c>
      <c r="AG54" s="260" t="str">
        <f t="shared" si="574"/>
        <v>SEM 30</v>
      </c>
      <c r="AH54" s="260" t="str">
        <f t="shared" si="574"/>
        <v>SEM 31</v>
      </c>
      <c r="AI54" s="260" t="str">
        <f t="shared" si="574"/>
        <v>SEM 32</v>
      </c>
      <c r="AJ54" s="260" t="str">
        <f t="shared" si="574"/>
        <v>SEM 33</v>
      </c>
      <c r="AK54" s="260" t="str">
        <f t="shared" ref="AK54:AP54" si="575">+AK33</f>
        <v>SEM 34</v>
      </c>
      <c r="AL54" s="260" t="str">
        <f t="shared" si="575"/>
        <v>SEM 35</v>
      </c>
      <c r="AM54" s="260" t="str">
        <f t="shared" si="575"/>
        <v>SEM 36</v>
      </c>
      <c r="AN54" s="260" t="str">
        <f t="shared" si="575"/>
        <v>SEM 37</v>
      </c>
      <c r="AO54" s="260" t="str">
        <f t="shared" si="575"/>
        <v>SEM 38</v>
      </c>
      <c r="AP54" s="260" t="str">
        <f t="shared" si="575"/>
        <v>SEM 39</v>
      </c>
      <c r="AQ54" s="260" t="str">
        <f t="shared" ref="AQ54:BF54" si="576">+AQ33</f>
        <v>SEM 40</v>
      </c>
      <c r="AR54" s="260" t="str">
        <f t="shared" si="576"/>
        <v>SEM 41</v>
      </c>
      <c r="AS54" s="260" t="str">
        <f t="shared" si="576"/>
        <v>SEM 42</v>
      </c>
      <c r="AT54" s="260" t="str">
        <f t="shared" si="576"/>
        <v>SEM 43</v>
      </c>
      <c r="AU54" s="260" t="str">
        <f t="shared" si="576"/>
        <v>SEM 44</v>
      </c>
      <c r="AV54" s="260" t="str">
        <f t="shared" si="576"/>
        <v>SEM 45</v>
      </c>
      <c r="AW54" s="260" t="str">
        <f t="shared" si="576"/>
        <v>SEM46</v>
      </c>
      <c r="AX54" s="260" t="str">
        <f t="shared" si="576"/>
        <v>SEM 47</v>
      </c>
      <c r="AY54" s="260" t="str">
        <f t="shared" si="576"/>
        <v>SEM 48</v>
      </c>
      <c r="AZ54" s="260" t="str">
        <f t="shared" si="576"/>
        <v>SEM 49</v>
      </c>
      <c r="BA54" s="260" t="str">
        <f t="shared" si="576"/>
        <v>SEM 50</v>
      </c>
      <c r="BB54" s="260" t="str">
        <f t="shared" si="576"/>
        <v>SEM 51</v>
      </c>
      <c r="BC54" s="260" t="str">
        <f t="shared" si="576"/>
        <v>SEM 52</v>
      </c>
      <c r="BD54" s="260" t="str">
        <f t="shared" si="576"/>
        <v>SEM 01</v>
      </c>
      <c r="BE54" s="260" t="str">
        <f t="shared" si="576"/>
        <v>SEM 02</v>
      </c>
      <c r="BF54" s="260" t="str">
        <f t="shared" si="576"/>
        <v>SEM 03</v>
      </c>
      <c r="BG54" s="260" t="str">
        <f t="shared" ref="BG54:BL54" si="577">+BG33</f>
        <v>SEM 04</v>
      </c>
      <c r="BH54" s="260" t="str">
        <f t="shared" si="577"/>
        <v>SEM 05</v>
      </c>
      <c r="BI54" s="260" t="str">
        <f t="shared" si="577"/>
        <v>SEM 06</v>
      </c>
      <c r="BJ54" s="260" t="str">
        <f t="shared" si="577"/>
        <v>SEM 07</v>
      </c>
      <c r="BK54" s="260" t="str">
        <f t="shared" si="577"/>
        <v>SEM 08</v>
      </c>
      <c r="BL54" s="260" t="str">
        <f t="shared" si="577"/>
        <v>SEM 09</v>
      </c>
      <c r="BM54" s="260" t="str">
        <f t="shared" ref="BM54:DD54" si="578">+BM33</f>
        <v>SEM 10</v>
      </c>
      <c r="BN54" s="260" t="str">
        <f t="shared" si="578"/>
        <v>SEM 11</v>
      </c>
      <c r="BO54" s="260" t="str">
        <f t="shared" si="578"/>
        <v>SEM 12</v>
      </c>
      <c r="BP54" s="260" t="str">
        <f t="shared" si="578"/>
        <v>SEM 13</v>
      </c>
      <c r="BQ54" s="260" t="str">
        <f t="shared" si="578"/>
        <v>SEM 14</v>
      </c>
      <c r="BR54" s="260" t="str">
        <f t="shared" si="578"/>
        <v>SEM 15</v>
      </c>
      <c r="BS54" s="260" t="str">
        <f t="shared" si="578"/>
        <v>SEM 16</v>
      </c>
      <c r="BT54" s="260" t="str">
        <f t="shared" si="578"/>
        <v>SEM 17</v>
      </c>
      <c r="BU54" s="260" t="str">
        <f t="shared" ref="BU54:CA54" si="579">+BU33</f>
        <v>SEM 18</v>
      </c>
      <c r="BV54" s="260" t="str">
        <f t="shared" si="579"/>
        <v>SEM 19</v>
      </c>
      <c r="BW54" s="260" t="str">
        <f t="shared" si="579"/>
        <v>SEM 20</v>
      </c>
      <c r="BX54" s="260" t="str">
        <f t="shared" si="579"/>
        <v>SEM 21</v>
      </c>
      <c r="BY54" s="260" t="str">
        <f t="shared" si="579"/>
        <v>SEM 22</v>
      </c>
      <c r="BZ54" s="260" t="str">
        <f t="shared" si="579"/>
        <v>SEM 23</v>
      </c>
      <c r="CA54" s="260" t="str">
        <f t="shared" si="579"/>
        <v>SEM 24</v>
      </c>
      <c r="CB54" s="260" t="str">
        <f t="shared" ref="CB54:CC54" si="580">+CB33</f>
        <v>SEM 25</v>
      </c>
      <c r="CC54" s="260" t="str">
        <f t="shared" si="580"/>
        <v>SEM 26</v>
      </c>
      <c r="CD54" s="260" t="str">
        <f t="shared" ref="CD54:CE54" si="581">+CD33</f>
        <v>SEM 27</v>
      </c>
      <c r="CE54" s="260" t="str">
        <f t="shared" si="581"/>
        <v>SEM 28</v>
      </c>
      <c r="CF54" s="260" t="str">
        <f t="shared" ref="CF54:CG54" si="582">+CF33</f>
        <v>SEM 29</v>
      </c>
      <c r="CG54" s="260" t="str">
        <f t="shared" si="582"/>
        <v>SEM 30</v>
      </c>
      <c r="CH54" s="260" t="str">
        <f t="shared" ref="CH54:CI54" si="583">+CH33</f>
        <v>SEM 31</v>
      </c>
      <c r="CI54" s="260" t="str">
        <f t="shared" si="583"/>
        <v>SEM 32</v>
      </c>
      <c r="CJ54" s="260" t="str">
        <f t="shared" ref="CJ54:CK54" si="584">+CJ33</f>
        <v>SEM 33</v>
      </c>
      <c r="CK54" s="260" t="str">
        <f t="shared" si="584"/>
        <v>SEM 34</v>
      </c>
      <c r="CL54" s="260" t="str">
        <f t="shared" ref="CL54:CM54" si="585">+CL33</f>
        <v>SEM 35</v>
      </c>
      <c r="CM54" s="260" t="str">
        <f t="shared" si="585"/>
        <v>SEM 36</v>
      </c>
      <c r="CN54" s="260" t="str">
        <f t="shared" ref="CN54:CO54" si="586">+CN33</f>
        <v>SEM 37</v>
      </c>
      <c r="CO54" s="260" t="str">
        <f t="shared" si="586"/>
        <v>SEM 38</v>
      </c>
      <c r="CP54" s="260" t="str">
        <f t="shared" ref="CP54:CQ54" si="587">+CP33</f>
        <v>SEM 39</v>
      </c>
      <c r="CQ54" s="260" t="str">
        <f t="shared" si="587"/>
        <v>SEM 40</v>
      </c>
      <c r="CR54" s="260" t="str">
        <f t="shared" ref="CR54:CS54" si="588">+CR33</f>
        <v>SEM 41</v>
      </c>
      <c r="CS54" s="260" t="str">
        <f t="shared" si="588"/>
        <v>SEM 42</v>
      </c>
      <c r="CT54" s="260" t="str">
        <f t="shared" ref="CT54:CU54" si="589">+CT33</f>
        <v>SEM 43</v>
      </c>
      <c r="CU54" s="260" t="str">
        <f t="shared" si="589"/>
        <v>SEM 44</v>
      </c>
      <c r="CV54" s="260" t="str">
        <f t="shared" ref="CV54:CW54" si="590">+CV33</f>
        <v>SEM 45</v>
      </c>
      <c r="CW54" s="260" t="str">
        <f t="shared" si="590"/>
        <v>SEM 46</v>
      </c>
      <c r="CX54" s="260" t="str">
        <f t="shared" ref="CX54:CY54" si="591">+CX33</f>
        <v>SEM 47</v>
      </c>
      <c r="CY54" s="260" t="str">
        <f t="shared" si="591"/>
        <v>SEM 48</v>
      </c>
      <c r="CZ54" s="260" t="str">
        <f t="shared" ref="CZ54:DA54" si="592">+CZ33</f>
        <v>SEM 49</v>
      </c>
      <c r="DA54" s="260" t="str">
        <f t="shared" si="592"/>
        <v>SEM 50</v>
      </c>
      <c r="DB54" s="260" t="str">
        <f t="shared" ref="DB54:DC54" si="593">+DB33</f>
        <v>SEM 51</v>
      </c>
      <c r="DC54" s="260" t="str">
        <f t="shared" si="593"/>
        <v>SEM 52</v>
      </c>
      <c r="DD54" s="260" t="str">
        <f t="shared" si="578"/>
        <v>PROM. 2023</v>
      </c>
      <c r="DE54" s="260" t="str">
        <f t="shared" ref="DE54:EI54" si="594">+DE33</f>
        <v>SEM 01</v>
      </c>
      <c r="DF54" s="260" t="str">
        <f t="shared" ref="DF54:DG54" si="595">+DF33</f>
        <v>SEM 02</v>
      </c>
      <c r="DG54" s="260" t="str">
        <f t="shared" si="595"/>
        <v>SEM 03</v>
      </c>
      <c r="DH54" s="260" t="str">
        <f t="shared" ref="DH54:DI54" si="596">+DH33</f>
        <v>SEM 04</v>
      </c>
      <c r="DI54" s="260" t="str">
        <f t="shared" si="596"/>
        <v>SEM 05</v>
      </c>
      <c r="DJ54" s="260" t="str">
        <f t="shared" ref="DJ54:DK54" si="597">+DJ33</f>
        <v>SEM 06</v>
      </c>
      <c r="DK54" s="260" t="str">
        <f t="shared" si="597"/>
        <v>SEM 07</v>
      </c>
      <c r="DL54" s="260" t="str">
        <f t="shared" ref="DL54:DM54" si="598">+DL33</f>
        <v>SEM 08</v>
      </c>
      <c r="DM54" s="260" t="str">
        <f t="shared" si="598"/>
        <v>SEM 09</v>
      </c>
      <c r="DN54" s="260" t="str">
        <f t="shared" ref="DN54:DO54" si="599">+DN33</f>
        <v>SEM 10</v>
      </c>
      <c r="DO54" s="260" t="str">
        <f t="shared" si="599"/>
        <v>SEM 11</v>
      </c>
      <c r="DP54" s="260" t="str">
        <f t="shared" ref="DP54:DR54" si="600">+DP33</f>
        <v>SEM 12</v>
      </c>
      <c r="DQ54" s="260" t="str">
        <f t="shared" si="600"/>
        <v>SEM 13</v>
      </c>
      <c r="DR54" s="260" t="str">
        <f t="shared" si="600"/>
        <v>SEM 14</v>
      </c>
      <c r="DS54" s="260" t="str">
        <f t="shared" ref="DS54:DT54" si="601">+DS33</f>
        <v>SEM 15</v>
      </c>
      <c r="DT54" s="260" t="str">
        <f t="shared" si="601"/>
        <v>SEM 16</v>
      </c>
      <c r="DU54" s="260" t="str">
        <f t="shared" ref="DU54:DV54" si="602">+DU33</f>
        <v>SEM 17</v>
      </c>
      <c r="DV54" s="260" t="str">
        <f t="shared" si="602"/>
        <v>SEM 18</v>
      </c>
      <c r="DW54" s="260" t="str">
        <f t="shared" ref="DW54:DX54" si="603">+DW33</f>
        <v>SEM 19</v>
      </c>
      <c r="DX54" s="260" t="str">
        <f t="shared" si="603"/>
        <v>SEM 20</v>
      </c>
      <c r="DY54" s="260" t="str">
        <f t="shared" ref="DY54:DZ54" si="604">+DY33</f>
        <v>SEM 21</v>
      </c>
      <c r="DZ54" s="260" t="str">
        <f t="shared" si="604"/>
        <v>SEM 22</v>
      </c>
      <c r="EA54" s="260" t="str">
        <f t="shared" ref="EA54:EB54" si="605">+EA33</f>
        <v>SEM 23</v>
      </c>
      <c r="EB54" s="260" t="str">
        <f t="shared" si="605"/>
        <v>SEM 24</v>
      </c>
      <c r="EC54" s="260" t="str">
        <f t="shared" ref="EC54" si="606">+EC33</f>
        <v>SEM 25</v>
      </c>
      <c r="ED54" s="260" t="str">
        <f t="shared" ref="ED54:EE54" si="607">+ED33</f>
        <v>SEM 26</v>
      </c>
      <c r="EE54" s="260" t="str">
        <f t="shared" si="607"/>
        <v>SEM 27</v>
      </c>
      <c r="EF54" s="260" t="str">
        <f t="shared" ref="EF54:EG54" si="608">+EF33</f>
        <v>SEM 28</v>
      </c>
      <c r="EG54" s="260" t="str">
        <f t="shared" si="608"/>
        <v>SEM 29</v>
      </c>
      <c r="EH54" s="260" t="str">
        <f t="shared" ref="EH54" si="609">+EH33</f>
        <v>SEM 30</v>
      </c>
      <c r="EI54" s="260" t="str">
        <f t="shared" si="594"/>
        <v>PROM. 2024</v>
      </c>
    </row>
    <row r="55" spans="3:139" ht="15.75" customHeight="1">
      <c r="C55" s="260" t="str">
        <f>+B45</f>
        <v>% PREVENTIVO</v>
      </c>
      <c r="D55" s="262">
        <f>+D45</f>
        <v>0</v>
      </c>
      <c r="E55" s="262">
        <f>+E45</f>
        <v>0</v>
      </c>
      <c r="F55" s="262">
        <f>+F45</f>
        <v>0</v>
      </c>
      <c r="G55" s="262">
        <f>+G45</f>
        <v>0</v>
      </c>
      <c r="H55" s="262">
        <f>+H45</f>
        <v>0</v>
      </c>
      <c r="I55" s="262">
        <f t="shared" ref="I55:O55" si="610">+I45</f>
        <v>0</v>
      </c>
      <c r="J55" s="262">
        <f t="shared" si="610"/>
        <v>0</v>
      </c>
      <c r="K55" s="262">
        <f t="shared" si="610"/>
        <v>0</v>
      </c>
      <c r="L55" s="262">
        <f t="shared" si="610"/>
        <v>0</v>
      </c>
      <c r="M55" s="262">
        <f t="shared" si="610"/>
        <v>0</v>
      </c>
      <c r="N55" s="262">
        <f t="shared" si="610"/>
        <v>0</v>
      </c>
      <c r="O55" s="262">
        <f t="shared" si="610"/>
        <v>0</v>
      </c>
      <c r="P55" s="262">
        <f t="shared" ref="P55:AE55" si="611">+P45</f>
        <v>0</v>
      </c>
      <c r="Q55" s="262">
        <f t="shared" si="611"/>
        <v>0</v>
      </c>
      <c r="R55" s="262">
        <f t="shared" si="611"/>
        <v>0</v>
      </c>
      <c r="S55" s="262">
        <f t="shared" si="611"/>
        <v>0</v>
      </c>
      <c r="T55" s="262">
        <f t="shared" si="611"/>
        <v>0</v>
      </c>
      <c r="U55" s="262">
        <f t="shared" si="611"/>
        <v>0</v>
      </c>
      <c r="V55" s="262">
        <f t="shared" si="611"/>
        <v>0</v>
      </c>
      <c r="W55" s="262">
        <f t="shared" si="611"/>
        <v>0</v>
      </c>
      <c r="X55" s="262">
        <f t="shared" si="611"/>
        <v>0</v>
      </c>
      <c r="Y55" s="262">
        <f t="shared" si="611"/>
        <v>0</v>
      </c>
      <c r="Z55" s="262">
        <f t="shared" si="611"/>
        <v>0</v>
      </c>
      <c r="AA55" s="262">
        <f t="shared" si="611"/>
        <v>0</v>
      </c>
      <c r="AB55" s="262">
        <f t="shared" si="611"/>
        <v>0</v>
      </c>
      <c r="AC55" s="262">
        <f t="shared" si="611"/>
        <v>0</v>
      </c>
      <c r="AD55" s="262">
        <f t="shared" si="611"/>
        <v>0</v>
      </c>
      <c r="AE55" s="262">
        <f t="shared" si="611"/>
        <v>0</v>
      </c>
      <c r="AF55" s="262">
        <f t="shared" ref="AF55:AG57" si="612">+AF45</f>
        <v>0</v>
      </c>
      <c r="AG55" s="262">
        <f t="shared" si="612"/>
        <v>0</v>
      </c>
      <c r="AH55" s="262">
        <f t="shared" ref="AH55:AI57" si="613">+AH45</f>
        <v>0</v>
      </c>
      <c r="AI55" s="262">
        <f t="shared" si="613"/>
        <v>0</v>
      </c>
      <c r="AJ55" s="262">
        <f t="shared" ref="AJ55:AP57" si="614">+AJ45</f>
        <v>0</v>
      </c>
      <c r="AK55" s="262">
        <f t="shared" si="614"/>
        <v>0</v>
      </c>
      <c r="AL55" s="262">
        <f t="shared" si="614"/>
        <v>0</v>
      </c>
      <c r="AM55" s="262">
        <f t="shared" si="614"/>
        <v>0</v>
      </c>
      <c r="AN55" s="262">
        <f t="shared" si="614"/>
        <v>0</v>
      </c>
      <c r="AO55" s="262">
        <f t="shared" si="614"/>
        <v>0</v>
      </c>
      <c r="AP55" s="262">
        <f t="shared" si="614"/>
        <v>0</v>
      </c>
      <c r="AQ55" s="262">
        <f t="shared" ref="AQ55:AS57" si="615">+AQ45</f>
        <v>0</v>
      </c>
      <c r="AR55" s="262">
        <f t="shared" si="615"/>
        <v>0</v>
      </c>
      <c r="AS55" s="262">
        <f t="shared" si="615"/>
        <v>0</v>
      </c>
      <c r="AT55" s="262">
        <f t="shared" ref="AT55:AU57" si="616">+AT45</f>
        <v>0</v>
      </c>
      <c r="AU55" s="262">
        <f t="shared" si="616"/>
        <v>0</v>
      </c>
      <c r="AV55" s="262">
        <f t="shared" ref="AV55:BD55" si="617">+AV45</f>
        <v>0</v>
      </c>
      <c r="AW55" s="262">
        <f t="shared" si="617"/>
        <v>0</v>
      </c>
      <c r="AX55" s="262">
        <f t="shared" si="617"/>
        <v>0</v>
      </c>
      <c r="AY55" s="262">
        <f t="shared" si="617"/>
        <v>0</v>
      </c>
      <c r="AZ55" s="262">
        <f t="shared" si="617"/>
        <v>0</v>
      </c>
      <c r="BA55" s="262">
        <f t="shared" si="617"/>
        <v>0</v>
      </c>
      <c r="BB55" s="262">
        <f t="shared" si="617"/>
        <v>0</v>
      </c>
      <c r="BC55" s="262"/>
      <c r="BD55" s="262">
        <f t="shared" si="617"/>
        <v>0</v>
      </c>
      <c r="BE55" s="262">
        <f t="shared" ref="BE55:BJ55" si="618">+BE45</f>
        <v>0</v>
      </c>
      <c r="BF55" s="262">
        <f t="shared" si="618"/>
        <v>0</v>
      </c>
      <c r="BG55" s="262">
        <f t="shared" si="618"/>
        <v>0</v>
      </c>
      <c r="BH55" s="262">
        <f t="shared" si="618"/>
        <v>0</v>
      </c>
      <c r="BI55" s="262">
        <f t="shared" si="618"/>
        <v>0</v>
      </c>
      <c r="BJ55" s="262">
        <f t="shared" si="618"/>
        <v>0</v>
      </c>
      <c r="BK55" s="262">
        <f t="shared" ref="BK55:BT55" si="619">+BK45</f>
        <v>0</v>
      </c>
      <c r="BL55" s="262">
        <f t="shared" si="619"/>
        <v>0</v>
      </c>
      <c r="BM55" s="262">
        <f t="shared" si="619"/>
        <v>0</v>
      </c>
      <c r="BN55" s="262">
        <f t="shared" si="619"/>
        <v>0</v>
      </c>
      <c r="BO55" s="262">
        <f t="shared" si="619"/>
        <v>0</v>
      </c>
      <c r="BP55" s="262">
        <f t="shared" si="619"/>
        <v>0</v>
      </c>
      <c r="BQ55" s="262">
        <f t="shared" si="619"/>
        <v>0</v>
      </c>
      <c r="BR55" s="262">
        <f t="shared" si="619"/>
        <v>0</v>
      </c>
      <c r="BS55" s="262">
        <f t="shared" si="619"/>
        <v>1</v>
      </c>
      <c r="BT55" s="262">
        <f t="shared" si="619"/>
        <v>0</v>
      </c>
      <c r="BU55" s="262">
        <f t="shared" ref="BU55:CA57" si="620">+BU45</f>
        <v>0</v>
      </c>
      <c r="BV55" s="262">
        <f t="shared" si="620"/>
        <v>0</v>
      </c>
      <c r="BW55" s="262">
        <f t="shared" si="620"/>
        <v>0</v>
      </c>
      <c r="BX55" s="262">
        <f t="shared" si="620"/>
        <v>0</v>
      </c>
      <c r="BY55" s="262">
        <f t="shared" si="620"/>
        <v>0</v>
      </c>
      <c r="BZ55" s="262">
        <f t="shared" si="620"/>
        <v>0</v>
      </c>
      <c r="CA55" s="262">
        <f t="shared" si="620"/>
        <v>0</v>
      </c>
      <c r="CB55" s="262">
        <f t="shared" ref="CB55:CC55" si="621">+CB45</f>
        <v>0</v>
      </c>
      <c r="CC55" s="262">
        <f t="shared" si="621"/>
        <v>0</v>
      </c>
      <c r="CD55" s="262">
        <f t="shared" ref="CD55:CE55" si="622">+CD45</f>
        <v>0</v>
      </c>
      <c r="CE55" s="262">
        <f t="shared" si="622"/>
        <v>0</v>
      </c>
      <c r="CF55" s="262">
        <f t="shared" ref="CF55:CG55" si="623">+CF45</f>
        <v>0</v>
      </c>
      <c r="CG55" s="262">
        <f t="shared" si="623"/>
        <v>0</v>
      </c>
      <c r="CH55" s="262">
        <f t="shared" ref="CH55:CI55" si="624">+CH45</f>
        <v>0</v>
      </c>
      <c r="CI55" s="262">
        <f t="shared" si="624"/>
        <v>0</v>
      </c>
      <c r="CJ55" s="262">
        <f t="shared" ref="CJ55:CK55" si="625">+CJ45</f>
        <v>0</v>
      </c>
      <c r="CK55" s="262">
        <f t="shared" si="625"/>
        <v>0</v>
      </c>
      <c r="CL55" s="262">
        <f t="shared" ref="CL55:CM55" si="626">+CL45</f>
        <v>0</v>
      </c>
      <c r="CM55" s="262">
        <f t="shared" si="626"/>
        <v>0</v>
      </c>
      <c r="CN55" s="262">
        <f t="shared" ref="CN55:CO55" si="627">+CN45</f>
        <v>0</v>
      </c>
      <c r="CO55" s="262">
        <f t="shared" si="627"/>
        <v>0</v>
      </c>
      <c r="CP55" s="262">
        <f t="shared" ref="CP55:CQ55" si="628">+CP45</f>
        <v>0</v>
      </c>
      <c r="CQ55" s="262">
        <f t="shared" si="628"/>
        <v>0</v>
      </c>
      <c r="CR55" s="262">
        <f t="shared" ref="CR55:CS55" si="629">+CR45</f>
        <v>0</v>
      </c>
      <c r="CS55" s="262">
        <f t="shared" si="629"/>
        <v>0</v>
      </c>
      <c r="CT55" s="262">
        <f t="shared" ref="CT55:CU55" si="630">+CT45</f>
        <v>0</v>
      </c>
      <c r="CU55" s="262">
        <f t="shared" si="630"/>
        <v>0</v>
      </c>
      <c r="CV55" s="262">
        <f t="shared" ref="CV55:CW55" si="631">+CV45</f>
        <v>0</v>
      </c>
      <c r="CW55" s="262">
        <f t="shared" si="631"/>
        <v>0</v>
      </c>
      <c r="CX55" s="262">
        <f t="shared" ref="CX55:CY55" si="632">+CX45</f>
        <v>0</v>
      </c>
      <c r="CY55" s="262">
        <f t="shared" si="632"/>
        <v>0</v>
      </c>
      <c r="CZ55" s="262">
        <f t="shared" ref="CZ55:DA55" si="633">+CZ45</f>
        <v>0</v>
      </c>
      <c r="DA55" s="262">
        <f t="shared" si="633"/>
        <v>0</v>
      </c>
      <c r="DB55" s="262">
        <f t="shared" ref="DB55:DC55" si="634">+DB45</f>
        <v>0</v>
      </c>
      <c r="DC55" s="262">
        <f t="shared" si="634"/>
        <v>0</v>
      </c>
      <c r="DD55" s="261">
        <f>AVERAGE(BD55:DC55)</f>
        <v>1.9230769230769232E-2</v>
      </c>
      <c r="DE55" s="261">
        <f t="shared" ref="DE55:DF55" si="635">+DE45</f>
        <v>0</v>
      </c>
      <c r="DF55" s="261">
        <f t="shared" si="635"/>
        <v>0</v>
      </c>
      <c r="DG55" s="261">
        <f t="shared" ref="DG55:DH55" si="636">+DG45</f>
        <v>0</v>
      </c>
      <c r="DH55" s="261">
        <f t="shared" si="636"/>
        <v>0</v>
      </c>
      <c r="DI55" s="261">
        <f t="shared" ref="DI55:DJ55" si="637">+DI45</f>
        <v>0</v>
      </c>
      <c r="DJ55" s="261">
        <f t="shared" si="637"/>
        <v>0</v>
      </c>
      <c r="DK55" s="261">
        <f t="shared" ref="DK55:DL55" si="638">+DK45</f>
        <v>0</v>
      </c>
      <c r="DL55" s="261">
        <f t="shared" si="638"/>
        <v>0</v>
      </c>
      <c r="DM55" s="261">
        <f t="shared" ref="DM55:DN55" si="639">+DM45</f>
        <v>0</v>
      </c>
      <c r="DN55" s="261">
        <f t="shared" si="639"/>
        <v>0</v>
      </c>
      <c r="DO55" s="261">
        <f t="shared" ref="DO55:DR55" si="640">+DO45</f>
        <v>0</v>
      </c>
      <c r="DP55" s="261">
        <v>0</v>
      </c>
      <c r="DQ55" s="261">
        <v>0</v>
      </c>
      <c r="DR55" s="261">
        <f t="shared" si="640"/>
        <v>0</v>
      </c>
      <c r="DS55" s="261">
        <f t="shared" ref="DS55:DT55" si="641">+DS45</f>
        <v>0</v>
      </c>
      <c r="DT55" s="261">
        <f t="shared" si="641"/>
        <v>0</v>
      </c>
      <c r="DU55" s="261">
        <f t="shared" ref="DU55:DV55" si="642">+DU45</f>
        <v>0</v>
      </c>
      <c r="DV55" s="261">
        <f t="shared" si="642"/>
        <v>0</v>
      </c>
      <c r="DW55" s="261">
        <f t="shared" ref="DW55:DX55" si="643">+DW45</f>
        <v>0</v>
      </c>
      <c r="DX55" s="261">
        <f t="shared" si="643"/>
        <v>0</v>
      </c>
      <c r="DY55" s="261">
        <f t="shared" ref="DY55:DZ55" si="644">+DY45</f>
        <v>0</v>
      </c>
      <c r="DZ55" s="261">
        <f t="shared" si="644"/>
        <v>0</v>
      </c>
      <c r="EA55" s="261">
        <f t="shared" ref="EA55:EB55" si="645">+EA45</f>
        <v>0</v>
      </c>
      <c r="EB55" s="261">
        <f t="shared" si="645"/>
        <v>0</v>
      </c>
      <c r="EC55" s="261">
        <f t="shared" ref="EC55" si="646">+EC45</f>
        <v>0</v>
      </c>
      <c r="ED55" s="261">
        <f t="shared" ref="ED55:EE55" si="647">+ED45</f>
        <v>0</v>
      </c>
      <c r="EE55" s="261">
        <f t="shared" si="647"/>
        <v>0</v>
      </c>
      <c r="EF55" s="261">
        <f t="shared" ref="EF55:EG55" si="648">+EF45</f>
        <v>0</v>
      </c>
      <c r="EG55" s="261">
        <f t="shared" si="648"/>
        <v>0</v>
      </c>
      <c r="EH55" s="261">
        <f t="shared" ref="EH55" si="649">+EH45</f>
        <v>0</v>
      </c>
      <c r="EI55" s="261">
        <f>AVERAGE(DE55:EF55)</f>
        <v>0</v>
      </c>
    </row>
    <row r="56" spans="3:139" ht="15.75" customHeight="1">
      <c r="C56" s="260" t="str">
        <f>+B46</f>
        <v>% CORREC. PROG.</v>
      </c>
      <c r="D56" s="262">
        <f t="shared" ref="D56:H57" si="650">+D46</f>
        <v>0</v>
      </c>
      <c r="E56" s="262">
        <f t="shared" si="650"/>
        <v>0</v>
      </c>
      <c r="F56" s="262">
        <f t="shared" si="650"/>
        <v>0</v>
      </c>
      <c r="G56" s="262">
        <f t="shared" si="650"/>
        <v>0</v>
      </c>
      <c r="H56" s="262">
        <f t="shared" si="650"/>
        <v>0</v>
      </c>
      <c r="I56" s="262">
        <f t="shared" ref="I56:O56" si="651">+I46</f>
        <v>0</v>
      </c>
      <c r="J56" s="262">
        <f t="shared" si="651"/>
        <v>0</v>
      </c>
      <c r="K56" s="262">
        <f t="shared" si="651"/>
        <v>0</v>
      </c>
      <c r="L56" s="262">
        <f t="shared" si="651"/>
        <v>0</v>
      </c>
      <c r="M56" s="262">
        <f t="shared" si="651"/>
        <v>0</v>
      </c>
      <c r="N56" s="262">
        <f t="shared" si="651"/>
        <v>0</v>
      </c>
      <c r="O56" s="262">
        <f t="shared" si="651"/>
        <v>0</v>
      </c>
      <c r="P56" s="262">
        <f t="shared" ref="P56:AE56" si="652">+P46</f>
        <v>0</v>
      </c>
      <c r="Q56" s="262">
        <f t="shared" si="652"/>
        <v>0</v>
      </c>
      <c r="R56" s="262">
        <f t="shared" si="652"/>
        <v>0</v>
      </c>
      <c r="S56" s="262">
        <f t="shared" si="652"/>
        <v>0</v>
      </c>
      <c r="T56" s="262">
        <f t="shared" si="652"/>
        <v>0</v>
      </c>
      <c r="U56" s="262">
        <f t="shared" si="652"/>
        <v>0</v>
      </c>
      <c r="V56" s="262">
        <f t="shared" si="652"/>
        <v>0</v>
      </c>
      <c r="W56" s="262">
        <f t="shared" si="652"/>
        <v>0</v>
      </c>
      <c r="X56" s="262">
        <f t="shared" si="652"/>
        <v>0</v>
      </c>
      <c r="Y56" s="262">
        <f t="shared" si="652"/>
        <v>0</v>
      </c>
      <c r="Z56" s="262">
        <f t="shared" si="652"/>
        <v>0</v>
      </c>
      <c r="AA56" s="262">
        <f t="shared" si="652"/>
        <v>0</v>
      </c>
      <c r="AB56" s="262">
        <f t="shared" si="652"/>
        <v>0</v>
      </c>
      <c r="AC56" s="262">
        <f t="shared" si="652"/>
        <v>0</v>
      </c>
      <c r="AD56" s="262">
        <f t="shared" si="652"/>
        <v>0</v>
      </c>
      <c r="AE56" s="262">
        <f t="shared" si="652"/>
        <v>0</v>
      </c>
      <c r="AF56" s="262">
        <f t="shared" si="612"/>
        <v>0</v>
      </c>
      <c r="AG56" s="262">
        <f t="shared" si="612"/>
        <v>0</v>
      </c>
      <c r="AH56" s="262">
        <f t="shared" si="613"/>
        <v>0</v>
      </c>
      <c r="AI56" s="262">
        <f t="shared" si="613"/>
        <v>0</v>
      </c>
      <c r="AJ56" s="262">
        <f t="shared" ref="AJ56:AL57" si="653">+AJ46</f>
        <v>0</v>
      </c>
      <c r="AK56" s="262">
        <f t="shared" si="653"/>
        <v>0</v>
      </c>
      <c r="AL56" s="262">
        <f t="shared" si="653"/>
        <v>0</v>
      </c>
      <c r="AM56" s="262">
        <f t="shared" si="614"/>
        <v>0</v>
      </c>
      <c r="AN56" s="262">
        <f t="shared" si="614"/>
        <v>0</v>
      </c>
      <c r="AO56" s="262">
        <f t="shared" si="614"/>
        <v>0</v>
      </c>
      <c r="AP56" s="262">
        <f t="shared" si="614"/>
        <v>0</v>
      </c>
      <c r="AQ56" s="262">
        <f t="shared" si="615"/>
        <v>0</v>
      </c>
      <c r="AR56" s="262">
        <f t="shared" si="615"/>
        <v>0</v>
      </c>
      <c r="AS56" s="262">
        <f t="shared" si="615"/>
        <v>1</v>
      </c>
      <c r="AT56" s="262">
        <f>+AT46</f>
        <v>0</v>
      </c>
      <c r="AU56" s="262">
        <f t="shared" si="616"/>
        <v>0</v>
      </c>
      <c r="AV56" s="262">
        <f t="shared" ref="AV56:BD56" si="654">+AV46</f>
        <v>0</v>
      </c>
      <c r="AW56" s="262">
        <f t="shared" si="654"/>
        <v>0</v>
      </c>
      <c r="AX56" s="262">
        <f t="shared" si="654"/>
        <v>0</v>
      </c>
      <c r="AY56" s="262">
        <f t="shared" si="654"/>
        <v>0</v>
      </c>
      <c r="AZ56" s="262">
        <f t="shared" si="654"/>
        <v>0</v>
      </c>
      <c r="BA56" s="262">
        <f t="shared" si="654"/>
        <v>0</v>
      </c>
      <c r="BB56" s="262">
        <f t="shared" si="654"/>
        <v>0</v>
      </c>
      <c r="BC56" s="262"/>
      <c r="BD56" s="262">
        <f t="shared" si="654"/>
        <v>0</v>
      </c>
      <c r="BE56" s="262">
        <f>+BE46</f>
        <v>0</v>
      </c>
      <c r="BF56" s="262">
        <f>+BF46</f>
        <v>0</v>
      </c>
      <c r="BG56" s="262">
        <f t="shared" ref="BG56:BI57" si="655">+BG46</f>
        <v>0</v>
      </c>
      <c r="BH56" s="262">
        <f t="shared" si="655"/>
        <v>0</v>
      </c>
      <c r="BI56" s="262">
        <f t="shared" si="655"/>
        <v>0</v>
      </c>
      <c r="BJ56" s="262">
        <f>+BJ46</f>
        <v>0</v>
      </c>
      <c r="BK56" s="262">
        <f t="shared" ref="BK56:BT56" si="656">+BK46</f>
        <v>0</v>
      </c>
      <c r="BL56" s="262">
        <f t="shared" si="656"/>
        <v>0</v>
      </c>
      <c r="BM56" s="262">
        <f t="shared" si="656"/>
        <v>0</v>
      </c>
      <c r="BN56" s="262">
        <f t="shared" si="656"/>
        <v>0</v>
      </c>
      <c r="BO56" s="262">
        <f t="shared" si="656"/>
        <v>0</v>
      </c>
      <c r="BP56" s="262">
        <f t="shared" si="656"/>
        <v>0</v>
      </c>
      <c r="BQ56" s="262">
        <f t="shared" si="656"/>
        <v>0</v>
      </c>
      <c r="BR56" s="262">
        <f t="shared" si="656"/>
        <v>0</v>
      </c>
      <c r="BS56" s="262">
        <f t="shared" si="656"/>
        <v>0</v>
      </c>
      <c r="BT56" s="262">
        <f t="shared" si="656"/>
        <v>0</v>
      </c>
      <c r="BU56" s="262">
        <f t="shared" si="620"/>
        <v>0</v>
      </c>
      <c r="BV56" s="262">
        <f t="shared" si="620"/>
        <v>0</v>
      </c>
      <c r="BW56" s="262">
        <f t="shared" si="620"/>
        <v>1</v>
      </c>
      <c r="BX56" s="262">
        <f t="shared" si="620"/>
        <v>0</v>
      </c>
      <c r="BY56" s="262">
        <f t="shared" si="620"/>
        <v>0</v>
      </c>
      <c r="BZ56" s="262">
        <f t="shared" si="620"/>
        <v>0</v>
      </c>
      <c r="CA56" s="262">
        <f t="shared" si="620"/>
        <v>0</v>
      </c>
      <c r="CB56" s="262">
        <f t="shared" ref="CB56:CC56" si="657">+CB46</f>
        <v>0</v>
      </c>
      <c r="CC56" s="262">
        <f t="shared" si="657"/>
        <v>0</v>
      </c>
      <c r="CD56" s="262">
        <f t="shared" ref="CD56:CE56" si="658">+CD46</f>
        <v>0</v>
      </c>
      <c r="CE56" s="262">
        <f t="shared" si="658"/>
        <v>0</v>
      </c>
      <c r="CF56" s="262">
        <f t="shared" ref="CF56:CG56" si="659">+CF46</f>
        <v>0</v>
      </c>
      <c r="CG56" s="262">
        <f t="shared" si="659"/>
        <v>0</v>
      </c>
      <c r="CH56" s="262">
        <f t="shared" ref="CH56:CI56" si="660">+CH46</f>
        <v>0</v>
      </c>
      <c r="CI56" s="262">
        <f t="shared" si="660"/>
        <v>0</v>
      </c>
      <c r="CJ56" s="262">
        <f t="shared" ref="CJ56:CK56" si="661">+CJ46</f>
        <v>0</v>
      </c>
      <c r="CK56" s="262">
        <f t="shared" si="661"/>
        <v>0</v>
      </c>
      <c r="CL56" s="262">
        <f t="shared" ref="CL56:CM56" si="662">+CL46</f>
        <v>0</v>
      </c>
      <c r="CM56" s="262">
        <f t="shared" si="662"/>
        <v>0</v>
      </c>
      <c r="CN56" s="262">
        <f t="shared" ref="CN56:CO56" si="663">+CN46</f>
        <v>1</v>
      </c>
      <c r="CO56" s="262">
        <f t="shared" si="663"/>
        <v>1</v>
      </c>
      <c r="CP56" s="262">
        <f t="shared" ref="CP56:CQ56" si="664">+CP46</f>
        <v>0</v>
      </c>
      <c r="CQ56" s="262">
        <f t="shared" si="664"/>
        <v>0</v>
      </c>
      <c r="CR56" s="262">
        <f t="shared" ref="CR56:CS56" si="665">+CR46</f>
        <v>0</v>
      </c>
      <c r="CS56" s="262">
        <f t="shared" si="665"/>
        <v>0</v>
      </c>
      <c r="CT56" s="262">
        <f t="shared" ref="CT56:CU56" si="666">+CT46</f>
        <v>0</v>
      </c>
      <c r="CU56" s="262">
        <f t="shared" si="666"/>
        <v>0</v>
      </c>
      <c r="CV56" s="262">
        <f t="shared" ref="CV56:CW56" si="667">+CV46</f>
        <v>0</v>
      </c>
      <c r="CW56" s="262">
        <f t="shared" si="667"/>
        <v>0</v>
      </c>
      <c r="CX56" s="262">
        <f t="shared" ref="CX56:CY56" si="668">+CX46</f>
        <v>0</v>
      </c>
      <c r="CY56" s="262">
        <f t="shared" si="668"/>
        <v>0</v>
      </c>
      <c r="CZ56" s="262">
        <f t="shared" ref="CZ56:DA56" si="669">+CZ46</f>
        <v>0</v>
      </c>
      <c r="DA56" s="262">
        <f t="shared" si="669"/>
        <v>0</v>
      </c>
      <c r="DB56" s="262">
        <f t="shared" ref="DB56:DC56" si="670">+DB46</f>
        <v>0</v>
      </c>
      <c r="DC56" s="262">
        <f t="shared" si="670"/>
        <v>0</v>
      </c>
      <c r="DD56" s="261">
        <f>AVERAGE(BD56:DC56)</f>
        <v>5.7692307692307696E-2</v>
      </c>
      <c r="DE56" s="261">
        <f t="shared" ref="DE56:DF56" si="671">+DE46</f>
        <v>1</v>
      </c>
      <c r="DF56" s="261">
        <f t="shared" si="671"/>
        <v>0</v>
      </c>
      <c r="DG56" s="261">
        <f t="shared" ref="DG56:DH56" si="672">+DG46</f>
        <v>0</v>
      </c>
      <c r="DH56" s="261">
        <f t="shared" si="672"/>
        <v>0</v>
      </c>
      <c r="DI56" s="261">
        <f t="shared" ref="DI56:DJ56" si="673">+DI46</f>
        <v>0</v>
      </c>
      <c r="DJ56" s="261">
        <f t="shared" si="673"/>
        <v>0</v>
      </c>
      <c r="DK56" s="261">
        <f t="shared" ref="DK56:DL56" si="674">+DK46</f>
        <v>0</v>
      </c>
      <c r="DL56" s="261">
        <f t="shared" si="674"/>
        <v>0</v>
      </c>
      <c r="DM56" s="261">
        <f t="shared" ref="DM56:DN56" si="675">+DM46</f>
        <v>0</v>
      </c>
      <c r="DN56" s="261">
        <f t="shared" si="675"/>
        <v>0</v>
      </c>
      <c r="DO56" s="261">
        <f t="shared" ref="DO56:DR56" si="676">+DO46</f>
        <v>0</v>
      </c>
      <c r="DP56" s="261">
        <v>0</v>
      </c>
      <c r="DQ56" s="261">
        <v>0</v>
      </c>
      <c r="DR56" s="261">
        <f t="shared" si="676"/>
        <v>0</v>
      </c>
      <c r="DS56" s="261">
        <f t="shared" ref="DS56:DT56" si="677">+DS46</f>
        <v>0</v>
      </c>
      <c r="DT56" s="261">
        <f t="shared" si="677"/>
        <v>0</v>
      </c>
      <c r="DU56" s="261">
        <f t="shared" ref="DU56:DV56" si="678">+DU46</f>
        <v>0</v>
      </c>
      <c r="DV56" s="261">
        <f t="shared" si="678"/>
        <v>0</v>
      </c>
      <c r="DW56" s="261">
        <f t="shared" ref="DW56:DX56" si="679">+DW46</f>
        <v>0</v>
      </c>
      <c r="DX56" s="261">
        <f t="shared" si="679"/>
        <v>0</v>
      </c>
      <c r="DY56" s="261">
        <f t="shared" ref="DY56:DZ56" si="680">+DY46</f>
        <v>0</v>
      </c>
      <c r="DZ56" s="261">
        <f t="shared" si="680"/>
        <v>0</v>
      </c>
      <c r="EA56" s="261">
        <f t="shared" ref="EA56:EB56" si="681">+EA46</f>
        <v>0</v>
      </c>
      <c r="EB56" s="261">
        <f t="shared" si="681"/>
        <v>0</v>
      </c>
      <c r="EC56" s="261">
        <f t="shared" ref="EC56" si="682">+EC46</f>
        <v>0</v>
      </c>
      <c r="ED56" s="261">
        <f t="shared" ref="ED56:EE56" si="683">+ED46</f>
        <v>0</v>
      </c>
      <c r="EE56" s="261">
        <f t="shared" si="683"/>
        <v>0</v>
      </c>
      <c r="EF56" s="261">
        <f t="shared" ref="EF56:EG56" si="684">+EF46</f>
        <v>0</v>
      </c>
      <c r="EG56" s="261">
        <f t="shared" si="684"/>
        <v>0</v>
      </c>
      <c r="EH56" s="261">
        <f t="shared" ref="EH56" si="685">+EH46</f>
        <v>0</v>
      </c>
      <c r="EI56" s="261">
        <f>AVERAGE(DE56:EF56)</f>
        <v>3.5714285714285712E-2</v>
      </c>
    </row>
    <row r="57" spans="3:139" ht="15.75" customHeight="1">
      <c r="C57" s="260" t="str">
        <f>+B47</f>
        <v>% CORREC. FALLA</v>
      </c>
      <c r="D57" s="262">
        <f t="shared" si="650"/>
        <v>1</v>
      </c>
      <c r="E57" s="262">
        <f t="shared" si="650"/>
        <v>0</v>
      </c>
      <c r="F57" s="262">
        <f t="shared" si="650"/>
        <v>0</v>
      </c>
      <c r="G57" s="262">
        <f t="shared" si="650"/>
        <v>1</v>
      </c>
      <c r="H57" s="262">
        <f t="shared" si="650"/>
        <v>0</v>
      </c>
      <c r="I57" s="262">
        <f t="shared" ref="I57:O57" si="686">+I47</f>
        <v>0</v>
      </c>
      <c r="J57" s="262">
        <f t="shared" si="686"/>
        <v>0</v>
      </c>
      <c r="K57" s="262">
        <f t="shared" si="686"/>
        <v>0</v>
      </c>
      <c r="L57" s="262">
        <f t="shared" si="686"/>
        <v>1</v>
      </c>
      <c r="M57" s="262">
        <f t="shared" si="686"/>
        <v>0</v>
      </c>
      <c r="N57" s="262">
        <f t="shared" si="686"/>
        <v>1</v>
      </c>
      <c r="O57" s="262">
        <f t="shared" si="686"/>
        <v>1</v>
      </c>
      <c r="P57" s="262">
        <f t="shared" ref="P57:AE57" si="687">+P47</f>
        <v>0</v>
      </c>
      <c r="Q57" s="262">
        <f t="shared" si="687"/>
        <v>0</v>
      </c>
      <c r="R57" s="262">
        <f t="shared" si="687"/>
        <v>0</v>
      </c>
      <c r="S57" s="262">
        <f t="shared" si="687"/>
        <v>0</v>
      </c>
      <c r="T57" s="262">
        <f t="shared" si="687"/>
        <v>0</v>
      </c>
      <c r="U57" s="262">
        <f t="shared" si="687"/>
        <v>1</v>
      </c>
      <c r="V57" s="262">
        <f t="shared" si="687"/>
        <v>0</v>
      </c>
      <c r="W57" s="262">
        <f t="shared" si="687"/>
        <v>0</v>
      </c>
      <c r="X57" s="262">
        <f t="shared" si="687"/>
        <v>0</v>
      </c>
      <c r="Y57" s="262">
        <f t="shared" si="687"/>
        <v>0</v>
      </c>
      <c r="Z57" s="262">
        <f t="shared" si="687"/>
        <v>0</v>
      </c>
      <c r="AA57" s="262">
        <f t="shared" si="687"/>
        <v>0</v>
      </c>
      <c r="AB57" s="262">
        <f t="shared" si="687"/>
        <v>0</v>
      </c>
      <c r="AC57" s="262">
        <f t="shared" si="687"/>
        <v>0</v>
      </c>
      <c r="AD57" s="262">
        <f t="shared" si="687"/>
        <v>0</v>
      </c>
      <c r="AE57" s="262">
        <f t="shared" si="687"/>
        <v>0</v>
      </c>
      <c r="AF57" s="262">
        <f t="shared" si="612"/>
        <v>1</v>
      </c>
      <c r="AG57" s="262">
        <f t="shared" si="612"/>
        <v>0</v>
      </c>
      <c r="AH57" s="262">
        <f t="shared" si="613"/>
        <v>0</v>
      </c>
      <c r="AI57" s="262">
        <f t="shared" si="613"/>
        <v>0</v>
      </c>
      <c r="AJ57" s="262">
        <f t="shared" si="653"/>
        <v>0</v>
      </c>
      <c r="AK57" s="262">
        <f t="shared" si="653"/>
        <v>0</v>
      </c>
      <c r="AL57" s="262">
        <f t="shared" si="653"/>
        <v>0</v>
      </c>
      <c r="AM57" s="262">
        <f t="shared" si="614"/>
        <v>0</v>
      </c>
      <c r="AN57" s="262">
        <f t="shared" si="614"/>
        <v>0</v>
      </c>
      <c r="AO57" s="262">
        <f t="shared" si="614"/>
        <v>0</v>
      </c>
      <c r="AP57" s="262">
        <f t="shared" si="614"/>
        <v>0</v>
      </c>
      <c r="AQ57" s="262">
        <f t="shared" si="615"/>
        <v>1</v>
      </c>
      <c r="AR57" s="262">
        <f t="shared" si="615"/>
        <v>0</v>
      </c>
      <c r="AS57" s="262">
        <f t="shared" si="615"/>
        <v>0</v>
      </c>
      <c r="AT57" s="262">
        <f>+AT47</f>
        <v>0</v>
      </c>
      <c r="AU57" s="262">
        <f t="shared" si="616"/>
        <v>0</v>
      </c>
      <c r="AV57" s="262">
        <f t="shared" ref="AV57:BD57" si="688">+AV47</f>
        <v>0</v>
      </c>
      <c r="AW57" s="262">
        <f t="shared" si="688"/>
        <v>0</v>
      </c>
      <c r="AX57" s="262">
        <f t="shared" si="688"/>
        <v>1</v>
      </c>
      <c r="AY57" s="262">
        <f t="shared" si="688"/>
        <v>0</v>
      </c>
      <c r="AZ57" s="262">
        <f t="shared" si="688"/>
        <v>0</v>
      </c>
      <c r="BA57" s="262">
        <f t="shared" si="688"/>
        <v>1</v>
      </c>
      <c r="BB57" s="262">
        <f t="shared" si="688"/>
        <v>0</v>
      </c>
      <c r="BC57" s="262"/>
      <c r="BD57" s="262">
        <f t="shared" si="688"/>
        <v>1</v>
      </c>
      <c r="BE57" s="262">
        <f>+BE47</f>
        <v>1</v>
      </c>
      <c r="BF57" s="262">
        <f>+BF47</f>
        <v>0</v>
      </c>
      <c r="BG57" s="262">
        <f t="shared" si="655"/>
        <v>0</v>
      </c>
      <c r="BH57" s="262">
        <f t="shared" si="655"/>
        <v>0</v>
      </c>
      <c r="BI57" s="262">
        <f t="shared" si="655"/>
        <v>1</v>
      </c>
      <c r="BJ57" s="262">
        <f>+BJ47</f>
        <v>0</v>
      </c>
      <c r="BK57" s="262">
        <f t="shared" ref="BK57:BT57" si="689">+BK47</f>
        <v>1</v>
      </c>
      <c r="BL57" s="262">
        <f t="shared" si="689"/>
        <v>0</v>
      </c>
      <c r="BM57" s="262">
        <f t="shared" si="689"/>
        <v>0</v>
      </c>
      <c r="BN57" s="262">
        <f t="shared" si="689"/>
        <v>0</v>
      </c>
      <c r="BO57" s="262">
        <f t="shared" si="689"/>
        <v>0</v>
      </c>
      <c r="BP57" s="262">
        <f t="shared" si="689"/>
        <v>0</v>
      </c>
      <c r="BQ57" s="262">
        <f t="shared" si="689"/>
        <v>0</v>
      </c>
      <c r="BR57" s="262">
        <f t="shared" si="689"/>
        <v>0</v>
      </c>
      <c r="BS57" s="262">
        <f t="shared" si="689"/>
        <v>0</v>
      </c>
      <c r="BT57" s="262">
        <f t="shared" si="689"/>
        <v>0</v>
      </c>
      <c r="BU57" s="262">
        <f t="shared" si="620"/>
        <v>0</v>
      </c>
      <c r="BV57" s="262">
        <f t="shared" si="620"/>
        <v>0</v>
      </c>
      <c r="BW57" s="262">
        <f t="shared" si="620"/>
        <v>0</v>
      </c>
      <c r="BX57" s="262">
        <f t="shared" si="620"/>
        <v>0</v>
      </c>
      <c r="BY57" s="262">
        <f t="shared" si="620"/>
        <v>1</v>
      </c>
      <c r="BZ57" s="262">
        <f t="shared" si="620"/>
        <v>1</v>
      </c>
      <c r="CA57" s="262">
        <f t="shared" si="620"/>
        <v>0</v>
      </c>
      <c r="CB57" s="262">
        <f t="shared" ref="CB57:CC57" si="690">+CB47</f>
        <v>1</v>
      </c>
      <c r="CC57" s="262">
        <f t="shared" si="690"/>
        <v>0</v>
      </c>
      <c r="CD57" s="262">
        <f t="shared" ref="CD57:CE57" si="691">+CD47</f>
        <v>0</v>
      </c>
      <c r="CE57" s="262">
        <f t="shared" si="691"/>
        <v>0</v>
      </c>
      <c r="CF57" s="262">
        <f t="shared" ref="CF57:CG57" si="692">+CF47</f>
        <v>1</v>
      </c>
      <c r="CG57" s="262">
        <f t="shared" si="692"/>
        <v>0</v>
      </c>
      <c r="CH57" s="262">
        <f t="shared" ref="CH57:CI57" si="693">+CH47</f>
        <v>1</v>
      </c>
      <c r="CI57" s="262">
        <f t="shared" si="693"/>
        <v>0</v>
      </c>
      <c r="CJ57" s="262">
        <f t="shared" ref="CJ57:CK57" si="694">+CJ47</f>
        <v>0</v>
      </c>
      <c r="CK57" s="262">
        <f t="shared" si="694"/>
        <v>0</v>
      </c>
      <c r="CL57" s="262">
        <f t="shared" ref="CL57:CM57" si="695">+CL47</f>
        <v>0</v>
      </c>
      <c r="CM57" s="262">
        <f t="shared" si="695"/>
        <v>0</v>
      </c>
      <c r="CN57" s="262">
        <f t="shared" ref="CN57:CO57" si="696">+CN47</f>
        <v>0</v>
      </c>
      <c r="CO57" s="262">
        <f t="shared" si="696"/>
        <v>0</v>
      </c>
      <c r="CP57" s="262">
        <f t="shared" ref="CP57:CQ57" si="697">+CP47</f>
        <v>0</v>
      </c>
      <c r="CQ57" s="262">
        <f t="shared" si="697"/>
        <v>1</v>
      </c>
      <c r="CR57" s="262">
        <f t="shared" ref="CR57:CS57" si="698">+CR47</f>
        <v>1</v>
      </c>
      <c r="CS57" s="262">
        <f t="shared" si="698"/>
        <v>0</v>
      </c>
      <c r="CT57" s="262">
        <f t="shared" ref="CT57:CU57" si="699">+CT47</f>
        <v>0</v>
      </c>
      <c r="CU57" s="262">
        <f t="shared" si="699"/>
        <v>0</v>
      </c>
      <c r="CV57" s="262">
        <f t="shared" ref="CV57:CW57" si="700">+CV47</f>
        <v>1</v>
      </c>
      <c r="CW57" s="262">
        <f t="shared" si="700"/>
        <v>0</v>
      </c>
      <c r="CX57" s="262">
        <f t="shared" ref="CX57:CY57" si="701">+CX47</f>
        <v>0</v>
      </c>
      <c r="CY57" s="262">
        <f t="shared" si="701"/>
        <v>0</v>
      </c>
      <c r="CZ57" s="262">
        <f t="shared" ref="CZ57:DA57" si="702">+CZ47</f>
        <v>0</v>
      </c>
      <c r="DA57" s="262">
        <f t="shared" si="702"/>
        <v>0</v>
      </c>
      <c r="DB57" s="262">
        <f t="shared" ref="DB57:DC57" si="703">+DB47</f>
        <v>0</v>
      </c>
      <c r="DC57" s="262">
        <f t="shared" si="703"/>
        <v>0</v>
      </c>
      <c r="DD57" s="261">
        <f>AVERAGE(BD57:DC57)</f>
        <v>0.23076923076923078</v>
      </c>
      <c r="DE57" s="261">
        <f t="shared" ref="DE57:DF57" si="704">+DE47</f>
        <v>0</v>
      </c>
      <c r="DF57" s="261">
        <f t="shared" si="704"/>
        <v>0</v>
      </c>
      <c r="DG57" s="261">
        <f t="shared" ref="DG57:DH57" si="705">+DG47</f>
        <v>0</v>
      </c>
      <c r="DH57" s="261">
        <f t="shared" si="705"/>
        <v>0</v>
      </c>
      <c r="DI57" s="261">
        <f t="shared" ref="DI57:DJ57" si="706">+DI47</f>
        <v>0</v>
      </c>
      <c r="DJ57" s="261">
        <f t="shared" si="706"/>
        <v>0</v>
      </c>
      <c r="DK57" s="261">
        <f t="shared" ref="DK57:DL57" si="707">+DK47</f>
        <v>0</v>
      </c>
      <c r="DL57" s="261">
        <f t="shared" si="707"/>
        <v>0</v>
      </c>
      <c r="DM57" s="261">
        <f t="shared" ref="DM57:DN57" si="708">+DM47</f>
        <v>0</v>
      </c>
      <c r="DN57" s="261">
        <f t="shared" si="708"/>
        <v>0</v>
      </c>
      <c r="DO57" s="261">
        <f t="shared" ref="DO57:DR57" si="709">+DO47</f>
        <v>0</v>
      </c>
      <c r="DP57" s="261">
        <v>0</v>
      </c>
      <c r="DQ57" s="261">
        <v>0</v>
      </c>
      <c r="DR57" s="261">
        <f t="shared" si="709"/>
        <v>0</v>
      </c>
      <c r="DS57" s="261">
        <f t="shared" ref="DS57:DT57" si="710">+DS47</f>
        <v>0</v>
      </c>
      <c r="DT57" s="261">
        <f t="shared" si="710"/>
        <v>0</v>
      </c>
      <c r="DU57" s="261">
        <f t="shared" ref="DU57:DV57" si="711">+DU47</f>
        <v>0</v>
      </c>
      <c r="DV57" s="261">
        <f t="shared" si="711"/>
        <v>0</v>
      </c>
      <c r="DW57" s="261">
        <f t="shared" ref="DW57:DX57" si="712">+DW47</f>
        <v>0</v>
      </c>
      <c r="DX57" s="261">
        <f t="shared" si="712"/>
        <v>0</v>
      </c>
      <c r="DY57" s="261">
        <f t="shared" ref="DY57:DZ57" si="713">+DY47</f>
        <v>0</v>
      </c>
      <c r="DZ57" s="261">
        <f t="shared" si="713"/>
        <v>0</v>
      </c>
      <c r="EA57" s="261">
        <f t="shared" ref="EA57:EB57" si="714">+EA47</f>
        <v>0</v>
      </c>
      <c r="EB57" s="261">
        <f t="shared" si="714"/>
        <v>0</v>
      </c>
      <c r="EC57" s="261">
        <f t="shared" ref="EC57" si="715">+EC47</f>
        <v>0</v>
      </c>
      <c r="ED57" s="261">
        <f t="shared" ref="ED57:EE57" si="716">+ED47</f>
        <v>0</v>
      </c>
      <c r="EE57" s="261">
        <f t="shared" si="716"/>
        <v>0</v>
      </c>
      <c r="EF57" s="261">
        <f t="shared" ref="EF57:EG57" si="717">+EF47</f>
        <v>0</v>
      </c>
      <c r="EG57" s="261">
        <f t="shared" si="717"/>
        <v>0</v>
      </c>
      <c r="EH57" s="261">
        <f t="shared" ref="EH57" si="718">+EH47</f>
        <v>0</v>
      </c>
      <c r="EI57" s="261">
        <f>AVERAGE(DE57:EF57)</f>
        <v>0</v>
      </c>
    </row>
    <row r="69" spans="1:140" customFormat="1" ht="15.75" customHeight="1">
      <c r="A69" s="2"/>
      <c r="B69" s="2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</row>
    <row r="75" spans="1:140" customFormat="1" ht="15.75" customHeight="1">
      <c r="A75" s="2"/>
      <c r="B75" s="2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</row>
    <row r="96" spans="1:140" customFormat="1" ht="15.75" customHeight="1">
      <c r="A96" s="2"/>
      <c r="B96" s="2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</row>
    <row r="102" spans="1:140" customFormat="1" ht="15.75" customHeight="1">
      <c r="A102" s="2"/>
      <c r="B102" s="2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</row>
    <row r="113" spans="1:140" ht="15.75" customHeight="1">
      <c r="DD113" s="2" t="e">
        <f>AVERAGE(#REF!)</f>
        <v>#REF!</v>
      </c>
      <c r="EI113" s="2" t="e">
        <f>AVERAGE(#REF!)</f>
        <v>#REF!</v>
      </c>
    </row>
    <row r="114" spans="1:140" ht="15.75" customHeight="1">
      <c r="DD114" s="2" t="e">
        <f>AVERAGE(#REF!)</f>
        <v>#REF!</v>
      </c>
      <c r="EI114" s="2" t="e">
        <f>AVERAGE(#REF!)</f>
        <v>#REF!</v>
      </c>
    </row>
    <row r="115" spans="1:140" ht="15.75" customHeight="1">
      <c r="DD115" s="2" t="e">
        <f>AVERAGE(#REF!)</f>
        <v>#REF!</v>
      </c>
      <c r="EI115" s="2" t="e">
        <f>AVERAGE(#REF!)</f>
        <v>#REF!</v>
      </c>
    </row>
    <row r="116" spans="1:140" ht="15.75" customHeight="1">
      <c r="DD116" s="2" t="e">
        <f>AVERAGE(#REF!)</f>
        <v>#REF!</v>
      </c>
      <c r="EI116" s="2" t="e">
        <f>AVERAGE(#REF!)</f>
        <v>#REF!</v>
      </c>
    </row>
    <row r="123" spans="1:140" customFormat="1" ht="15.75" customHeight="1">
      <c r="A123" s="2"/>
      <c r="B123" s="2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  <c r="EF123" s="2"/>
      <c r="EG123" s="2"/>
      <c r="EH123" s="2"/>
      <c r="EI123" s="2"/>
      <c r="EJ123" s="2"/>
    </row>
    <row r="129" spans="1:140" customFormat="1" ht="15.75" customHeight="1">
      <c r="A129" s="2"/>
      <c r="B129" s="2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  <c r="EF129" s="2"/>
      <c r="EG129" s="2"/>
      <c r="EH129" s="2"/>
      <c r="EI129" s="2"/>
      <c r="EJ129" s="2"/>
    </row>
    <row r="150" spans="1:140" customFormat="1" ht="15.75" customHeight="1">
      <c r="A150" s="2"/>
      <c r="B150" s="2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  <c r="DX150" s="2"/>
      <c r="DY150" s="2"/>
      <c r="DZ150" s="2"/>
      <c r="EA150" s="2"/>
      <c r="EB150" s="2"/>
      <c r="EC150" s="2"/>
      <c r="ED150" s="2"/>
      <c r="EE150" s="2"/>
      <c r="EF150" s="2"/>
      <c r="EG150" s="2"/>
      <c r="EH150" s="2"/>
      <c r="EI150" s="2"/>
      <c r="EJ150" s="2"/>
    </row>
    <row r="156" spans="1:140" customFormat="1" ht="15.75" customHeight="1">
      <c r="A156" s="2"/>
      <c r="B156" s="2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  <c r="EE156" s="2"/>
      <c r="EF156" s="2"/>
      <c r="EG156" s="2"/>
      <c r="EH156" s="2"/>
      <c r="EI156" s="2"/>
      <c r="EJ156" s="2"/>
    </row>
    <row r="165" spans="1:140" ht="15.75" customHeight="1">
      <c r="C165"/>
    </row>
    <row r="166" spans="1:140" ht="15.75" customHeight="1">
      <c r="C166" s="12"/>
    </row>
    <row r="167" spans="1:140" ht="15.75" customHeight="1">
      <c r="C167" s="12"/>
    </row>
    <row r="168" spans="1:140" ht="15.75" customHeight="1">
      <c r="C168" s="12"/>
    </row>
    <row r="169" spans="1:140" ht="15.75" customHeight="1">
      <c r="C169" s="12"/>
    </row>
    <row r="170" spans="1:140" ht="15.75" customHeight="1">
      <c r="C170" s="12"/>
    </row>
    <row r="171" spans="1:140" ht="15.75" customHeight="1">
      <c r="C171" s="8"/>
    </row>
    <row r="172" spans="1:140" customFormat="1" ht="15.75" customHeight="1">
      <c r="A172" s="2"/>
      <c r="B172" s="22"/>
      <c r="C172" s="8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  <c r="EF172" s="2"/>
      <c r="EG172" s="2"/>
      <c r="EH172" s="2"/>
      <c r="EI172" s="2"/>
      <c r="EJ172" s="2"/>
    </row>
    <row r="173" spans="1:140" ht="15.75" customHeight="1">
      <c r="C173" s="8"/>
    </row>
    <row r="174" spans="1:140" ht="15.75" customHeight="1">
      <c r="C174" s="8"/>
    </row>
  </sheetData>
  <mergeCells count="9">
    <mergeCell ref="A34:A37"/>
    <mergeCell ref="A39:A43"/>
    <mergeCell ref="A44:A48"/>
    <mergeCell ref="A2:A5"/>
    <mergeCell ref="A7:A11"/>
    <mergeCell ref="A12:A16"/>
    <mergeCell ref="A18:A21"/>
    <mergeCell ref="A23:A27"/>
    <mergeCell ref="A28:A32"/>
  </mergeCells>
  <phoneticPr fontId="60" type="noConversion"/>
  <conditionalFormatting sqref="D20:N21">
    <cfRule type="cellIs" dxfId="402" priority="521" operator="lessThan">
      <formula>0</formula>
    </cfRule>
    <cfRule type="cellIs" dxfId="401" priority="522" operator="greaterThan">
      <formula>100</formula>
    </cfRule>
  </conditionalFormatting>
  <conditionalFormatting sqref="S27:T27">
    <cfRule type="cellIs" dxfId="400" priority="513" operator="lessThan">
      <formula>0</formula>
    </cfRule>
    <cfRule type="cellIs" dxfId="399" priority="514" operator="greaterThan">
      <formula>100</formula>
    </cfRule>
  </conditionalFormatting>
  <conditionalFormatting sqref="V23:DC25">
    <cfRule type="cellIs" dxfId="398" priority="101" operator="lessThan">
      <formula>0</formula>
    </cfRule>
    <cfRule type="cellIs" dxfId="397" priority="102" operator="greaterThan">
      <formula>100</formula>
    </cfRule>
  </conditionalFormatting>
  <conditionalFormatting sqref="V27:DC27">
    <cfRule type="cellIs" dxfId="396" priority="103" operator="lessThan">
      <formula>0</formula>
    </cfRule>
    <cfRule type="cellIs" dxfId="395" priority="104" operator="greaterThan">
      <formula>100</formula>
    </cfRule>
  </conditionalFormatting>
  <conditionalFormatting sqref="DF23:DR25">
    <cfRule type="cellIs" dxfId="394" priority="53" operator="lessThan">
      <formula>0</formula>
    </cfRule>
    <cfRule type="cellIs" dxfId="393" priority="54" operator="greaterThan">
      <formula>100</formula>
    </cfRule>
  </conditionalFormatting>
  <conditionalFormatting sqref="DF27:DR27">
    <cfRule type="cellIs" dxfId="392" priority="55" operator="lessThan">
      <formula>0</formula>
    </cfRule>
    <cfRule type="cellIs" dxfId="391" priority="56" operator="greaterThan">
      <formula>100</formula>
    </cfRule>
  </conditionalFormatting>
  <conditionalFormatting sqref="DP39:DQ41">
    <cfRule type="cellIs" dxfId="390" priority="49" operator="lessThan">
      <formula>0</formula>
    </cfRule>
    <cfRule type="cellIs" dxfId="389" priority="50" operator="greaterThan">
      <formula>100</formula>
    </cfRule>
  </conditionalFormatting>
  <conditionalFormatting sqref="DP43:DQ43">
    <cfRule type="cellIs" dxfId="388" priority="51" operator="lessThan">
      <formula>0</formula>
    </cfRule>
    <cfRule type="cellIs" dxfId="387" priority="52" operator="greaterThan">
      <formula>100</formula>
    </cfRule>
  </conditionalFormatting>
  <conditionalFormatting sqref="DU27:EH27">
    <cfRule type="cellIs" dxfId="386" priority="7" operator="lessThan">
      <formula>0</formula>
    </cfRule>
    <cfRule type="cellIs" dxfId="385" priority="8" operator="greaterThan">
      <formula>100</formula>
    </cfRule>
  </conditionalFormatting>
  <conditionalFormatting sqref="DU23:EI25">
    <cfRule type="cellIs" dxfId="384" priority="5" operator="lessThan">
      <formula>0</formula>
    </cfRule>
    <cfRule type="cellIs" dxfId="383" priority="6" operator="greaterThan">
      <formula>100</formula>
    </cfRule>
  </conditionalFormatting>
  <conditionalFormatting sqref="EI39:EI41">
    <cfRule type="cellIs" dxfId="382" priority="1" operator="lessThan">
      <formula>0</formula>
    </cfRule>
    <cfRule type="cellIs" dxfId="381" priority="2" operator="greaterThan">
      <formula>100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J187"/>
  <sheetViews>
    <sheetView showGridLines="0" topLeftCell="A17" zoomScale="85" zoomScaleNormal="85" workbookViewId="0">
      <pane xSplit="43" ySplit="1" topLeftCell="EE111" activePane="bottomRight" state="frozen"/>
      <selection activeCell="A17" sqref="A17"/>
      <selection pane="topRight" activeCell="AR17" sqref="AR17"/>
      <selection pane="bottomLeft" activeCell="A18" sqref="A18"/>
      <selection pane="bottomRight" activeCell="ER134" sqref="ER134"/>
    </sheetView>
  </sheetViews>
  <sheetFormatPr baseColWidth="10" defaultColWidth="15" defaultRowHeight="14.4"/>
  <cols>
    <col min="1" max="1" width="8.6640625" style="2" customWidth="1"/>
    <col min="2" max="2" width="20.6640625" style="22" bestFit="1" customWidth="1"/>
    <col min="3" max="3" width="12.88671875" style="2" hidden="1" customWidth="1"/>
    <col min="4" max="4" width="12" style="2" hidden="1" customWidth="1"/>
    <col min="5" max="6" width="10" style="2" hidden="1" customWidth="1"/>
    <col min="7" max="34" width="9.88671875" style="2" hidden="1" customWidth="1"/>
    <col min="35" max="50" width="12.109375" style="2" hidden="1" customWidth="1"/>
    <col min="51" max="107" width="12.33203125" style="2" hidden="1" customWidth="1"/>
    <col min="108" max="108" width="11.44140625" style="2" customWidth="1"/>
    <col min="109" max="110" width="9" style="2" hidden="1" customWidth="1"/>
    <col min="111" max="127" width="11.44140625" style="2" hidden="1" customWidth="1"/>
    <col min="128" max="138" width="11.44140625" style="2" customWidth="1"/>
    <col min="139" max="139" width="12.6640625" style="2" customWidth="1"/>
    <col min="140" max="140" width="9.33203125" style="2" bestFit="1" customWidth="1"/>
    <col min="141" max="177" width="11.33203125" style="2" customWidth="1"/>
    <col min="178" max="16384" width="15" style="2"/>
  </cols>
  <sheetData>
    <row r="1" spans="1:140" s="11" customFormat="1" hidden="1">
      <c r="A1" s="31" t="s">
        <v>29</v>
      </c>
      <c r="B1" s="29"/>
      <c r="C1" s="34" t="s">
        <v>73</v>
      </c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  <c r="BF1" s="32"/>
      <c r="BG1" s="32"/>
      <c r="BH1" s="32"/>
      <c r="BI1" s="32"/>
      <c r="BJ1" s="32"/>
      <c r="BK1" s="32"/>
      <c r="BL1" s="32"/>
      <c r="BM1" s="32"/>
      <c r="BN1" s="32"/>
      <c r="BO1" s="32"/>
      <c r="BP1" s="32"/>
      <c r="BQ1" s="32"/>
      <c r="BR1" s="32"/>
      <c r="BS1" s="32"/>
      <c r="BT1" s="32"/>
      <c r="BU1" s="32"/>
      <c r="BV1" s="32"/>
      <c r="BW1" s="32"/>
      <c r="BX1" s="32"/>
      <c r="BY1" s="32"/>
      <c r="BZ1" s="32"/>
      <c r="CA1" s="32"/>
      <c r="CB1" s="32"/>
      <c r="CC1" s="32"/>
      <c r="CD1" s="32"/>
      <c r="CE1" s="32"/>
      <c r="CF1" s="32"/>
      <c r="CG1" s="32"/>
      <c r="CH1" s="32"/>
      <c r="CI1" s="32"/>
      <c r="CJ1" s="32"/>
      <c r="CK1" s="32"/>
      <c r="CL1" s="32"/>
      <c r="CM1" s="32"/>
      <c r="CN1" s="32"/>
      <c r="CO1" s="32"/>
      <c r="CP1" s="32"/>
      <c r="CQ1" s="32"/>
      <c r="CR1" s="32"/>
      <c r="CS1" s="32"/>
      <c r="CT1" s="32"/>
      <c r="CU1" s="32"/>
      <c r="CV1" s="32"/>
      <c r="CW1" s="32"/>
      <c r="CX1" s="32"/>
      <c r="CY1" s="32"/>
      <c r="CZ1" s="32"/>
      <c r="DA1" s="32"/>
      <c r="DB1" s="32"/>
      <c r="DC1" s="32"/>
      <c r="DD1" s="34" t="s">
        <v>155</v>
      </c>
      <c r="DE1" s="34"/>
      <c r="DF1" s="34"/>
      <c r="DG1" s="34"/>
      <c r="DH1" s="34"/>
      <c r="DI1" s="34"/>
      <c r="DJ1" s="34"/>
      <c r="DK1" s="34"/>
      <c r="DL1" s="34"/>
      <c r="DM1" s="34"/>
      <c r="DN1" s="34"/>
      <c r="DO1" s="34"/>
      <c r="DP1" s="34"/>
      <c r="DQ1" s="34"/>
      <c r="DR1" s="34"/>
      <c r="DS1" s="34"/>
      <c r="DT1" s="34"/>
      <c r="DU1" s="34"/>
      <c r="DV1" s="34"/>
      <c r="DW1" s="34"/>
      <c r="DX1" s="34"/>
      <c r="DY1" s="34"/>
      <c r="DZ1" s="34"/>
      <c r="EA1" s="34"/>
      <c r="EB1" s="34"/>
      <c r="EC1" s="34"/>
      <c r="ED1" s="34"/>
      <c r="EE1" s="34"/>
      <c r="EF1" s="34"/>
      <c r="EG1" s="34"/>
      <c r="EH1" s="34"/>
      <c r="EI1" s="34" t="s">
        <v>155</v>
      </c>
      <c r="EJ1" s="32" t="s">
        <v>119</v>
      </c>
    </row>
    <row r="2" spans="1:140" ht="16.5" hidden="1" customHeight="1">
      <c r="A2" s="502" t="s">
        <v>20</v>
      </c>
      <c r="B2" s="51" t="s">
        <v>84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 t="e">
        <v>#REF!</v>
      </c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 t="e">
        <f>AVERAGE(#REF!)</f>
        <v>#REF!</v>
      </c>
      <c r="EJ2" s="4">
        <v>0.85</v>
      </c>
    </row>
    <row r="3" spans="1:140" hidden="1">
      <c r="A3" s="503"/>
      <c r="B3" s="51" t="s">
        <v>141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 t="e">
        <v>#REF!</v>
      </c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 t="e">
        <f>AVERAGE(#REF!)</f>
        <v>#REF!</v>
      </c>
      <c r="EJ3" s="3">
        <v>0.2</v>
      </c>
    </row>
    <row r="4" spans="1:140" hidden="1">
      <c r="A4" s="503"/>
      <c r="B4" s="51" t="s">
        <v>18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 t="e">
        <v>#REF!</v>
      </c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 t="e">
        <f>AVERAGE(#REF!)</f>
        <v>#REF!</v>
      </c>
      <c r="EJ4" s="5">
        <v>20</v>
      </c>
    </row>
    <row r="5" spans="1:140" hidden="1">
      <c r="A5" s="504"/>
      <c r="B5" s="51" t="s">
        <v>19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 t="e">
        <v>#REF!</v>
      </c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 t="e">
        <f>AVERAGE(#REF!)</f>
        <v>#REF!</v>
      </c>
      <c r="EJ5" s="5">
        <v>2</v>
      </c>
    </row>
    <row r="6" spans="1:140" ht="15.75" hidden="1" customHeight="1">
      <c r="A6" s="14"/>
      <c r="B6" s="13"/>
      <c r="C6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 s="13"/>
    </row>
    <row r="7" spans="1:140" hidden="1">
      <c r="A7" s="499" t="s">
        <v>52</v>
      </c>
      <c r="B7" s="53" t="s">
        <v>142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</row>
    <row r="8" spans="1:140" hidden="1">
      <c r="A8" s="500"/>
      <c r="B8" s="53" t="s">
        <v>143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</row>
    <row r="9" spans="1:140" hidden="1">
      <c r="A9" s="500"/>
      <c r="B9" s="53" t="s">
        <v>144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</row>
    <row r="10" spans="1:140" ht="16.5" hidden="1" customHeight="1">
      <c r="A10" s="500"/>
      <c r="B10" s="53" t="s">
        <v>145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</row>
    <row r="11" spans="1:140" hidden="1">
      <c r="A11" s="501"/>
      <c r="B11" s="53" t="s">
        <v>146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</row>
    <row r="12" spans="1:140" hidden="1">
      <c r="A12" s="496" t="s">
        <v>162</v>
      </c>
      <c r="B12" s="54" t="s">
        <v>147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</row>
    <row r="13" spans="1:140" hidden="1">
      <c r="A13" s="497"/>
      <c r="B13" s="54" t="s">
        <v>148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</row>
    <row r="14" spans="1:140" hidden="1">
      <c r="A14" s="497"/>
      <c r="B14" s="54" t="s">
        <v>149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</row>
    <row r="15" spans="1:140" hidden="1">
      <c r="A15" s="497"/>
      <c r="B15" s="54" t="s">
        <v>150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</row>
    <row r="16" spans="1:140" ht="16.5" hidden="1" customHeight="1">
      <c r="A16" s="498"/>
      <c r="B16" s="54" t="s">
        <v>60</v>
      </c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</row>
    <row r="17" spans="1:140">
      <c r="A17" s="31" t="s">
        <v>30</v>
      </c>
      <c r="B17" s="29"/>
      <c r="C17" s="32" t="s">
        <v>229</v>
      </c>
      <c r="D17" s="32" t="s">
        <v>178</v>
      </c>
      <c r="E17" s="32" t="s">
        <v>179</v>
      </c>
      <c r="F17" s="32" t="s">
        <v>180</v>
      </c>
      <c r="G17" s="32" t="s">
        <v>181</v>
      </c>
      <c r="H17" s="32" t="s">
        <v>182</v>
      </c>
      <c r="I17" s="32" t="s">
        <v>183</v>
      </c>
      <c r="J17" s="32" t="s">
        <v>236</v>
      </c>
      <c r="K17" s="32" t="s">
        <v>185</v>
      </c>
      <c r="L17" s="32" t="s">
        <v>186</v>
      </c>
      <c r="M17" s="32" t="s">
        <v>187</v>
      </c>
      <c r="N17" s="32" t="s">
        <v>188</v>
      </c>
      <c r="O17" s="32" t="s">
        <v>237</v>
      </c>
      <c r="P17" s="32" t="s">
        <v>246</v>
      </c>
      <c r="Q17" s="32" t="s">
        <v>247</v>
      </c>
      <c r="R17" s="32" t="s">
        <v>248</v>
      </c>
      <c r="S17" s="32" t="s">
        <v>249</v>
      </c>
      <c r="T17" s="32" t="s">
        <v>189</v>
      </c>
      <c r="U17" s="32" t="s">
        <v>190</v>
      </c>
      <c r="V17" s="32" t="s">
        <v>191</v>
      </c>
      <c r="W17" s="32" t="s">
        <v>192</v>
      </c>
      <c r="X17" s="32" t="s">
        <v>193</v>
      </c>
      <c r="Y17" s="32" t="s">
        <v>194</v>
      </c>
      <c r="Z17" s="32" t="s">
        <v>111</v>
      </c>
      <c r="AA17" s="32" t="s">
        <v>112</v>
      </c>
      <c r="AB17" s="32" t="s">
        <v>113</v>
      </c>
      <c r="AC17" s="32" t="s">
        <v>114</v>
      </c>
      <c r="AD17" s="32" t="s">
        <v>195</v>
      </c>
      <c r="AE17" s="32" t="s">
        <v>196</v>
      </c>
      <c r="AF17" s="32" t="s">
        <v>197</v>
      </c>
      <c r="AG17" s="32" t="s">
        <v>198</v>
      </c>
      <c r="AH17" s="32" t="s">
        <v>199</v>
      </c>
      <c r="AI17" s="32" t="s">
        <v>200</v>
      </c>
      <c r="AJ17" s="32" t="s">
        <v>201</v>
      </c>
      <c r="AK17" s="32" t="s">
        <v>202</v>
      </c>
      <c r="AL17" s="32" t="s">
        <v>203</v>
      </c>
      <c r="AM17" s="32" t="s">
        <v>204</v>
      </c>
      <c r="AN17" s="32" t="s">
        <v>205</v>
      </c>
      <c r="AO17" s="32" t="s">
        <v>206</v>
      </c>
      <c r="AP17" s="32" t="s">
        <v>207</v>
      </c>
      <c r="AQ17" s="32" t="s">
        <v>208</v>
      </c>
      <c r="AR17" s="32" t="s">
        <v>209</v>
      </c>
      <c r="AS17" s="32" t="s">
        <v>210</v>
      </c>
      <c r="AT17" s="32" t="s">
        <v>211</v>
      </c>
      <c r="AU17" s="32" t="s">
        <v>212</v>
      </c>
      <c r="AV17" s="32" t="s">
        <v>213</v>
      </c>
      <c r="AW17" s="32" t="s">
        <v>307</v>
      </c>
      <c r="AX17" s="32" t="s">
        <v>215</v>
      </c>
      <c r="AY17" s="32" t="s">
        <v>216</v>
      </c>
      <c r="AZ17" s="32" t="s">
        <v>217</v>
      </c>
      <c r="BA17" s="32" t="s">
        <v>218</v>
      </c>
      <c r="BB17" s="32" t="s">
        <v>219</v>
      </c>
      <c r="BC17" s="32" t="s">
        <v>220</v>
      </c>
      <c r="BD17" s="32" t="s">
        <v>178</v>
      </c>
      <c r="BE17" s="32" t="s">
        <v>179</v>
      </c>
      <c r="BF17" s="32" t="s">
        <v>180</v>
      </c>
      <c r="BG17" s="32" t="s">
        <v>181</v>
      </c>
      <c r="BH17" s="32" t="s">
        <v>182</v>
      </c>
      <c r="BI17" s="32" t="s">
        <v>183</v>
      </c>
      <c r="BJ17" s="32" t="s">
        <v>184</v>
      </c>
      <c r="BK17" s="32" t="s">
        <v>185</v>
      </c>
      <c r="BL17" s="32" t="s">
        <v>186</v>
      </c>
      <c r="BM17" s="32" t="s">
        <v>187</v>
      </c>
      <c r="BN17" s="32" t="s">
        <v>188</v>
      </c>
      <c r="BO17" s="32" t="s">
        <v>237</v>
      </c>
      <c r="BP17" s="32" t="s">
        <v>246</v>
      </c>
      <c r="BQ17" s="32" t="s">
        <v>247</v>
      </c>
      <c r="BR17" s="32" t="s">
        <v>248</v>
      </c>
      <c r="BS17" s="32" t="s">
        <v>249</v>
      </c>
      <c r="BT17" s="32" t="s">
        <v>189</v>
      </c>
      <c r="BU17" s="32" t="s">
        <v>190</v>
      </c>
      <c r="BV17" s="32" t="s">
        <v>191</v>
      </c>
      <c r="BW17" s="32" t="s">
        <v>192</v>
      </c>
      <c r="BX17" s="32" t="s">
        <v>193</v>
      </c>
      <c r="BY17" s="32" t="s">
        <v>194</v>
      </c>
      <c r="BZ17" s="32" t="s">
        <v>111</v>
      </c>
      <c r="CA17" s="32" t="s">
        <v>112</v>
      </c>
      <c r="CB17" s="32" t="s">
        <v>113</v>
      </c>
      <c r="CC17" s="32" t="s">
        <v>114</v>
      </c>
      <c r="CD17" s="32" t="s">
        <v>195</v>
      </c>
      <c r="CE17" s="32" t="s">
        <v>196</v>
      </c>
      <c r="CF17" s="32" t="s">
        <v>197</v>
      </c>
      <c r="CG17" s="32" t="s">
        <v>198</v>
      </c>
      <c r="CH17" s="32" t="s">
        <v>199</v>
      </c>
      <c r="CI17" s="32" t="s">
        <v>200</v>
      </c>
      <c r="CJ17" s="32" t="s">
        <v>201</v>
      </c>
      <c r="CK17" s="32" t="s">
        <v>202</v>
      </c>
      <c r="CL17" s="32" t="s">
        <v>203</v>
      </c>
      <c r="CM17" s="32" t="s">
        <v>204</v>
      </c>
      <c r="CN17" s="32" t="s">
        <v>205</v>
      </c>
      <c r="CO17" s="32" t="s">
        <v>206</v>
      </c>
      <c r="CP17" s="32" t="s">
        <v>207</v>
      </c>
      <c r="CQ17" s="32" t="s">
        <v>208</v>
      </c>
      <c r="CR17" s="32" t="s">
        <v>209</v>
      </c>
      <c r="CS17" s="32" t="s">
        <v>210</v>
      </c>
      <c r="CT17" s="32" t="s">
        <v>211</v>
      </c>
      <c r="CU17" s="32" t="s">
        <v>212</v>
      </c>
      <c r="CV17" s="32" t="s">
        <v>213</v>
      </c>
      <c r="CW17" s="32" t="s">
        <v>214</v>
      </c>
      <c r="CX17" s="32" t="s">
        <v>215</v>
      </c>
      <c r="CY17" s="32" t="s">
        <v>216</v>
      </c>
      <c r="CZ17" s="32" t="s">
        <v>217</v>
      </c>
      <c r="DA17" s="32" t="s">
        <v>218</v>
      </c>
      <c r="DB17" s="32" t="s">
        <v>219</v>
      </c>
      <c r="DC17" s="32" t="s">
        <v>220</v>
      </c>
      <c r="DD17" s="32" t="s">
        <v>311</v>
      </c>
      <c r="DE17" s="32" t="s">
        <v>178</v>
      </c>
      <c r="DF17" s="32" t="s">
        <v>179</v>
      </c>
      <c r="DG17" s="32" t="s">
        <v>180</v>
      </c>
      <c r="DH17" s="32" t="s">
        <v>181</v>
      </c>
      <c r="DI17" s="32" t="s">
        <v>182</v>
      </c>
      <c r="DJ17" s="32" t="s">
        <v>183</v>
      </c>
      <c r="DK17" s="32" t="s">
        <v>184</v>
      </c>
      <c r="DL17" s="32" t="s">
        <v>185</v>
      </c>
      <c r="DM17" s="32" t="s">
        <v>186</v>
      </c>
      <c r="DN17" s="32" t="s">
        <v>187</v>
      </c>
      <c r="DO17" s="32" t="s">
        <v>188</v>
      </c>
      <c r="DP17" s="32" t="s">
        <v>237</v>
      </c>
      <c r="DQ17" s="32" t="s">
        <v>246</v>
      </c>
      <c r="DR17" s="32" t="s">
        <v>247</v>
      </c>
      <c r="DS17" s="32" t="s">
        <v>248</v>
      </c>
      <c r="DT17" s="32" t="s">
        <v>249</v>
      </c>
      <c r="DU17" s="32" t="s">
        <v>189</v>
      </c>
      <c r="DV17" s="32" t="s">
        <v>190</v>
      </c>
      <c r="DW17" s="32" t="s">
        <v>191</v>
      </c>
      <c r="DX17" s="32" t="s">
        <v>192</v>
      </c>
      <c r="DY17" s="32" t="s">
        <v>193</v>
      </c>
      <c r="DZ17" s="32" t="s">
        <v>194</v>
      </c>
      <c r="EA17" s="32" t="s">
        <v>111</v>
      </c>
      <c r="EB17" s="32" t="s">
        <v>112</v>
      </c>
      <c r="EC17" s="32" t="s">
        <v>113</v>
      </c>
      <c r="ED17" s="32" t="s">
        <v>114</v>
      </c>
      <c r="EE17" s="32" t="s">
        <v>195</v>
      </c>
      <c r="EF17" s="32" t="s">
        <v>196</v>
      </c>
      <c r="EG17" s="32" t="s">
        <v>197</v>
      </c>
      <c r="EH17" s="32" t="s">
        <v>198</v>
      </c>
      <c r="EI17" s="32" t="s">
        <v>378</v>
      </c>
      <c r="EJ17" s="32" t="s">
        <v>119</v>
      </c>
    </row>
    <row r="18" spans="1:140">
      <c r="A18" s="502" t="s">
        <v>20</v>
      </c>
      <c r="B18" s="51" t="s">
        <v>84</v>
      </c>
      <c r="C18" s="4">
        <v>0.5749759615387362</v>
      </c>
      <c r="D18" s="169">
        <v>0.83779761904761896</v>
      </c>
      <c r="E18" s="169">
        <v>0.88785714285714279</v>
      </c>
      <c r="F18" s="169">
        <v>0.79315476190476186</v>
      </c>
      <c r="G18" s="169">
        <v>0.92559523809523803</v>
      </c>
      <c r="H18" s="169">
        <v>0.78619047619999993</v>
      </c>
      <c r="I18" s="169">
        <v>0.44047619047619047</v>
      </c>
      <c r="J18" s="169">
        <v>0.93351190476190504</v>
      </c>
      <c r="K18" s="169">
        <v>0.78672619047619097</v>
      </c>
      <c r="L18" s="169">
        <v>0.78869047619523813</v>
      </c>
      <c r="M18" s="169">
        <v>0.52232142857142849</v>
      </c>
      <c r="N18" s="169">
        <v>0</v>
      </c>
      <c r="O18" s="160">
        <v>0</v>
      </c>
      <c r="P18" s="160">
        <v>0</v>
      </c>
      <c r="Q18" s="160">
        <v>0.78571428571428603</v>
      </c>
      <c r="R18" s="160">
        <v>0.19047619047618999</v>
      </c>
      <c r="S18" s="160">
        <v>0.70285714285714274</v>
      </c>
      <c r="T18" s="160">
        <v>0.94345238095238104</v>
      </c>
      <c r="U18" s="160">
        <v>0.92708333333333348</v>
      </c>
      <c r="V18" s="160">
        <v>0.9732142857142857</v>
      </c>
      <c r="W18" s="160">
        <v>0.89285714285714302</v>
      </c>
      <c r="X18" s="160">
        <v>0.85613095238095205</v>
      </c>
      <c r="Y18" s="160">
        <v>0.86636904761904754</v>
      </c>
      <c r="Z18" s="160">
        <v>0.696011904761905</v>
      </c>
      <c r="AA18" s="160">
        <v>0.66071428571428603</v>
      </c>
      <c r="AB18" s="160">
        <v>0.21428571428571427</v>
      </c>
      <c r="AC18" s="160">
        <v>0</v>
      </c>
      <c r="AD18" s="160">
        <v>0</v>
      </c>
      <c r="AE18" s="160">
        <v>0.49160714285714285</v>
      </c>
      <c r="AF18" s="160">
        <v>0.85410714285714295</v>
      </c>
      <c r="AG18" s="160">
        <v>0.74553571428571397</v>
      </c>
      <c r="AH18" s="160">
        <v>0.84273809523809518</v>
      </c>
      <c r="AI18" s="160">
        <v>0.81696428571428603</v>
      </c>
      <c r="AJ18" s="160">
        <v>0</v>
      </c>
      <c r="AK18" s="160">
        <v>0.69446428571428565</v>
      </c>
      <c r="AL18" s="160">
        <v>0.51386904761904795</v>
      </c>
      <c r="AM18" s="160">
        <v>0.875</v>
      </c>
      <c r="AN18" s="160">
        <v>0</v>
      </c>
      <c r="AO18" s="160">
        <v>0</v>
      </c>
      <c r="AP18" s="160">
        <v>0</v>
      </c>
      <c r="AQ18" s="160">
        <v>0</v>
      </c>
      <c r="AR18" s="160">
        <v>0</v>
      </c>
      <c r="AS18" s="160">
        <v>0</v>
      </c>
      <c r="AT18" s="160">
        <v>0</v>
      </c>
      <c r="AU18" s="160">
        <v>0.33333333333333298</v>
      </c>
      <c r="AV18" s="160">
        <v>0.79565476190476203</v>
      </c>
      <c r="AW18" s="160">
        <v>0.9107142857142857</v>
      </c>
      <c r="AX18" s="160">
        <v>0.90690476190476199</v>
      </c>
      <c r="AY18" s="160">
        <v>0.81648809523809529</v>
      </c>
      <c r="AZ18" s="160">
        <v>1</v>
      </c>
      <c r="BA18" s="160">
        <v>0.93452380952380953</v>
      </c>
      <c r="BB18" s="160">
        <v>1</v>
      </c>
      <c r="BC18" s="160">
        <v>0.9553571428571429</v>
      </c>
      <c r="BD18" s="160">
        <v>0.75279761904761899</v>
      </c>
      <c r="BE18" s="160">
        <v>0.48214285714285698</v>
      </c>
      <c r="BF18" s="160">
        <v>0.89464285714285718</v>
      </c>
      <c r="BG18" s="160">
        <v>0.86011904761904778</v>
      </c>
      <c r="BH18" s="160">
        <v>0.95833333333333304</v>
      </c>
      <c r="BI18" s="160">
        <v>0.98065476190476197</v>
      </c>
      <c r="BJ18" s="160">
        <v>0.92065476190476181</v>
      </c>
      <c r="BK18" s="160">
        <v>0</v>
      </c>
      <c r="BL18" s="160">
        <v>0</v>
      </c>
      <c r="BM18" s="160">
        <v>0</v>
      </c>
      <c r="BN18" s="160">
        <v>0</v>
      </c>
      <c r="BO18" s="160">
        <v>0</v>
      </c>
      <c r="BP18" s="160">
        <v>0</v>
      </c>
      <c r="BQ18" s="160">
        <v>0</v>
      </c>
      <c r="BR18" s="160">
        <v>0</v>
      </c>
      <c r="BS18" s="160">
        <v>0</v>
      </c>
      <c r="BT18" s="160">
        <v>0</v>
      </c>
      <c r="BU18" s="160">
        <v>0.47023809523809501</v>
      </c>
      <c r="BV18" s="160">
        <v>0.44940476190476192</v>
      </c>
      <c r="BW18" s="160">
        <v>0.69642857142857095</v>
      </c>
      <c r="BX18" s="160">
        <v>0.47797619047619</v>
      </c>
      <c r="BY18" s="160">
        <v>0.84523809523809523</v>
      </c>
      <c r="BZ18" s="160">
        <v>0.88095238095238104</v>
      </c>
      <c r="CA18" s="160">
        <v>0.95138888888888895</v>
      </c>
      <c r="CB18" s="160">
        <v>0.9732142857142857</v>
      </c>
      <c r="CC18" s="160">
        <v>0.82440476190476186</v>
      </c>
      <c r="CD18" s="160">
        <v>0.97321428571428603</v>
      </c>
      <c r="CE18" s="160">
        <v>0.86309523809523814</v>
      </c>
      <c r="CF18" s="160">
        <v>0.75595238095238093</v>
      </c>
      <c r="CG18" s="160">
        <v>1</v>
      </c>
      <c r="CH18" s="160">
        <v>1</v>
      </c>
      <c r="CI18" s="160">
        <v>1</v>
      </c>
      <c r="CJ18" s="160">
        <v>1</v>
      </c>
      <c r="CK18" s="160">
        <v>1</v>
      </c>
      <c r="CL18" s="160">
        <v>1</v>
      </c>
      <c r="CM18" s="160">
        <v>1</v>
      </c>
      <c r="CN18" s="160">
        <v>1</v>
      </c>
      <c r="CO18" s="160">
        <v>1</v>
      </c>
      <c r="CP18" s="160">
        <v>1</v>
      </c>
      <c r="CQ18" s="160">
        <v>1</v>
      </c>
      <c r="CR18" s="160">
        <v>1</v>
      </c>
      <c r="CS18" s="160">
        <v>1</v>
      </c>
      <c r="CT18" s="160">
        <v>1</v>
      </c>
      <c r="CU18" s="160">
        <v>1</v>
      </c>
      <c r="CV18" s="160">
        <v>1</v>
      </c>
      <c r="CW18" s="160">
        <v>1</v>
      </c>
      <c r="CX18" s="160">
        <v>1</v>
      </c>
      <c r="CY18" s="160">
        <v>1</v>
      </c>
      <c r="CZ18" s="160">
        <v>1</v>
      </c>
      <c r="DA18" s="160">
        <v>1</v>
      </c>
      <c r="DB18" s="160">
        <v>1</v>
      </c>
      <c r="DC18" s="160">
        <v>1</v>
      </c>
      <c r="DD18" s="4">
        <v>0.73097794566544572</v>
      </c>
      <c r="DE18" s="4">
        <v>1</v>
      </c>
      <c r="DF18" s="160">
        <v>1</v>
      </c>
      <c r="DG18" s="160">
        <v>1</v>
      </c>
      <c r="DH18" s="160">
        <v>1</v>
      </c>
      <c r="DI18" s="160">
        <v>1</v>
      </c>
      <c r="DJ18" s="160">
        <v>1</v>
      </c>
      <c r="DK18" s="160">
        <v>1</v>
      </c>
      <c r="DL18" s="160">
        <v>1</v>
      </c>
      <c r="DM18" s="160">
        <v>1</v>
      </c>
      <c r="DN18" s="160">
        <v>1</v>
      </c>
      <c r="DO18" s="160">
        <v>1</v>
      </c>
      <c r="DP18" s="160"/>
      <c r="DQ18" s="160"/>
      <c r="DR18" s="160">
        <v>1</v>
      </c>
      <c r="DS18" s="160">
        <v>1</v>
      </c>
      <c r="DT18" s="160">
        <v>1</v>
      </c>
      <c r="DU18" s="160">
        <v>1</v>
      </c>
      <c r="DV18" s="160">
        <v>1</v>
      </c>
      <c r="DW18" s="160">
        <v>1</v>
      </c>
      <c r="DX18" s="160">
        <v>1</v>
      </c>
      <c r="DY18" s="160">
        <v>1</v>
      </c>
      <c r="DZ18" s="160">
        <v>1</v>
      </c>
      <c r="EA18" s="160">
        <v>1</v>
      </c>
      <c r="EB18" s="160">
        <v>1</v>
      </c>
      <c r="EC18" s="160">
        <v>1</v>
      </c>
      <c r="ED18" s="160">
        <v>1</v>
      </c>
      <c r="EE18" s="160">
        <v>1</v>
      </c>
      <c r="EF18" s="160">
        <v>1</v>
      </c>
      <c r="EG18" s="160">
        <v>1</v>
      </c>
      <c r="EH18" s="160">
        <v>1</v>
      </c>
      <c r="EI18" s="4">
        <f>AVERAGE(DE18:EH18)</f>
        <v>1</v>
      </c>
      <c r="EJ18" s="4">
        <v>0.85</v>
      </c>
    </row>
    <row r="19" spans="1:140">
      <c r="A19" s="503"/>
      <c r="B19" s="51" t="s">
        <v>141</v>
      </c>
      <c r="C19" s="4">
        <v>4.3590796251902576E-2</v>
      </c>
      <c r="D19" s="169">
        <v>4.3810489872562301E-2</v>
      </c>
      <c r="E19" s="169">
        <v>5.5561956047197644E-2</v>
      </c>
      <c r="F19" s="169">
        <v>8.3063393523369E-2</v>
      </c>
      <c r="G19" s="169">
        <v>3.1772301697460897E-2</v>
      </c>
      <c r="H19" s="169">
        <v>5.7623201975714286E-2</v>
      </c>
      <c r="I19" s="169">
        <v>3.093636836690122E-2</v>
      </c>
      <c r="J19" s="169">
        <v>0.45463240451444198</v>
      </c>
      <c r="K19" s="169">
        <v>7.7276951027890395E-2</v>
      </c>
      <c r="L19" s="169">
        <v>2.0846260221260224E-2</v>
      </c>
      <c r="M19" s="169">
        <v>7.160937550475259E-2</v>
      </c>
      <c r="N19" s="169">
        <v>0</v>
      </c>
      <c r="O19" s="161">
        <v>0</v>
      </c>
      <c r="P19" s="161">
        <v>0</v>
      </c>
      <c r="Q19" s="161">
        <v>0</v>
      </c>
      <c r="R19" s="161">
        <v>0.187068965517241</v>
      </c>
      <c r="S19" s="161">
        <v>0.10412788995106069</v>
      </c>
      <c r="T19" s="161">
        <v>3.75579884950826E-2</v>
      </c>
      <c r="U19" s="161">
        <v>3.6970616594617797E-2</v>
      </c>
      <c r="V19" s="161">
        <v>6.36085626911315E-3</v>
      </c>
      <c r="W19" s="161">
        <v>5.5284634760705303E-2</v>
      </c>
      <c r="X19" s="161">
        <v>1.8569148494357798E-2</v>
      </c>
      <c r="Y19" s="161">
        <v>4.7444244701748239E-2</v>
      </c>
      <c r="Z19" s="161">
        <v>4.8975647138705398E-2</v>
      </c>
      <c r="AA19" s="161">
        <v>3.9559559559559601E-2</v>
      </c>
      <c r="AB19" s="160">
        <v>0</v>
      </c>
      <c r="AC19" s="160">
        <v>0</v>
      </c>
      <c r="AD19" s="160">
        <v>0</v>
      </c>
      <c r="AE19" s="160">
        <v>0.15613369617645134</v>
      </c>
      <c r="AF19" s="160">
        <v>7.9330875953327107E-2</v>
      </c>
      <c r="AG19" s="160">
        <v>9.0883731661021205E-2</v>
      </c>
      <c r="AH19" s="160">
        <v>4.8988596627594631E-2</v>
      </c>
      <c r="AI19" s="160">
        <v>3.58825553747966E-2</v>
      </c>
      <c r="AJ19" s="160">
        <v>0</v>
      </c>
      <c r="AK19" s="160">
        <v>4.3182157227539424E-2</v>
      </c>
      <c r="AL19" s="160">
        <v>8.4884463219960404E-2</v>
      </c>
      <c r="AM19" s="160">
        <v>2.5720597517357498E-2</v>
      </c>
      <c r="AN19" s="160">
        <v>0</v>
      </c>
      <c r="AO19" s="160">
        <v>0</v>
      </c>
      <c r="AP19" s="160">
        <v>0</v>
      </c>
      <c r="AQ19" s="160">
        <v>0</v>
      </c>
      <c r="AR19" s="160">
        <v>0</v>
      </c>
      <c r="AS19" s="160">
        <v>0</v>
      </c>
      <c r="AT19" s="160">
        <v>0</v>
      </c>
      <c r="AU19" s="160">
        <v>0</v>
      </c>
      <c r="AV19" s="160">
        <v>7.3132745582371206E-2</v>
      </c>
      <c r="AW19" s="160">
        <v>6.0444444444444453E-2</v>
      </c>
      <c r="AX19" s="160">
        <v>1.8830175356007998E-2</v>
      </c>
      <c r="AY19" s="160">
        <v>2.7822698647369797E-2</v>
      </c>
      <c r="AZ19" s="160">
        <v>0</v>
      </c>
      <c r="BA19" s="160">
        <v>0</v>
      </c>
      <c r="BB19" s="160">
        <v>0</v>
      </c>
      <c r="BC19" s="160">
        <v>1.2432413076950623E-2</v>
      </c>
      <c r="BD19" s="160">
        <v>4.9769968330330101E-2</v>
      </c>
      <c r="BE19" s="160">
        <v>3.1210366694237698E-2</v>
      </c>
      <c r="BF19" s="160">
        <v>6.9429464053259948E-2</v>
      </c>
      <c r="BG19" s="160">
        <v>5.7920866556341218E-2</v>
      </c>
      <c r="BH19" s="160">
        <v>0</v>
      </c>
      <c r="BI19" s="160">
        <v>0</v>
      </c>
      <c r="BJ19" s="160">
        <v>2.5517963849710262E-2</v>
      </c>
      <c r="BK19" s="160">
        <v>0</v>
      </c>
      <c r="BL19" s="160">
        <v>0</v>
      </c>
      <c r="BM19" s="160">
        <v>0</v>
      </c>
      <c r="BN19" s="160">
        <v>0</v>
      </c>
      <c r="BO19" s="160">
        <v>0</v>
      </c>
      <c r="BP19" s="160">
        <v>0</v>
      </c>
      <c r="BQ19" s="160">
        <v>0</v>
      </c>
      <c r="BR19" s="160">
        <v>0</v>
      </c>
      <c r="BS19" s="160">
        <v>0</v>
      </c>
      <c r="BT19" s="160">
        <v>0</v>
      </c>
      <c r="BU19" s="160">
        <v>3.1958892091740798E-2</v>
      </c>
      <c r="BV19" s="160">
        <v>5.4974678613167127E-2</v>
      </c>
      <c r="BW19" s="160">
        <v>4.0960520960521003E-2</v>
      </c>
      <c r="BX19" s="160">
        <v>0.13996449484645301</v>
      </c>
      <c r="BY19" s="160">
        <v>3.3127011718362728E-2</v>
      </c>
      <c r="BZ19" s="160">
        <v>0</v>
      </c>
      <c r="CA19" s="160">
        <v>3.0908342979594602E-2</v>
      </c>
      <c r="CB19" s="160">
        <v>3.8254933626544793E-2</v>
      </c>
      <c r="CC19" s="160">
        <v>1.1188083390249454E-2</v>
      </c>
      <c r="CD19" s="160">
        <v>6.2164968112380002E-2</v>
      </c>
      <c r="CE19" s="160">
        <v>2.1616057642820385E-2</v>
      </c>
      <c r="CF19" s="160">
        <v>0</v>
      </c>
      <c r="CG19" s="160">
        <v>0</v>
      </c>
      <c r="CH19" s="160">
        <v>0</v>
      </c>
      <c r="CI19" s="160">
        <v>0</v>
      </c>
      <c r="CJ19" s="160">
        <v>0</v>
      </c>
      <c r="CK19" s="160">
        <v>0</v>
      </c>
      <c r="CL19" s="160">
        <v>0</v>
      </c>
      <c r="CM19" s="160">
        <v>0</v>
      </c>
      <c r="CN19" s="160">
        <v>0</v>
      </c>
      <c r="CO19" s="160">
        <v>0</v>
      </c>
      <c r="CP19" s="160">
        <v>0</v>
      </c>
      <c r="CQ19" s="160">
        <v>0</v>
      </c>
      <c r="CR19" s="160">
        <v>0</v>
      </c>
      <c r="CS19" s="160">
        <v>0</v>
      </c>
      <c r="CT19" s="160">
        <v>0</v>
      </c>
      <c r="CU19" s="160">
        <v>0</v>
      </c>
      <c r="CV19" s="160">
        <v>0</v>
      </c>
      <c r="CW19" s="160">
        <v>0</v>
      </c>
      <c r="CX19" s="160">
        <v>0</v>
      </c>
      <c r="CY19" s="160">
        <v>0</v>
      </c>
      <c r="CZ19" s="160">
        <v>0</v>
      </c>
      <c r="DA19" s="160">
        <v>0</v>
      </c>
      <c r="DB19" s="160">
        <v>0</v>
      </c>
      <c r="DC19" s="160">
        <v>0</v>
      </c>
      <c r="DD19" s="4">
        <v>1.3441665643571406E-2</v>
      </c>
      <c r="DE19" s="4">
        <v>0</v>
      </c>
      <c r="DF19" s="160">
        <v>0</v>
      </c>
      <c r="DG19" s="160">
        <v>0</v>
      </c>
      <c r="DH19" s="160">
        <v>0</v>
      </c>
      <c r="DI19" s="160">
        <v>0</v>
      </c>
      <c r="DJ19" s="160">
        <v>0</v>
      </c>
      <c r="DK19" s="160">
        <v>0</v>
      </c>
      <c r="DL19" s="160">
        <v>0</v>
      </c>
      <c r="DM19" s="160">
        <v>0</v>
      </c>
      <c r="DN19" s="160">
        <v>0</v>
      </c>
      <c r="DO19" s="160">
        <v>0</v>
      </c>
      <c r="DP19" s="160"/>
      <c r="DQ19" s="160"/>
      <c r="DR19" s="160">
        <v>0</v>
      </c>
      <c r="DS19" s="160">
        <v>0</v>
      </c>
      <c r="DT19" s="160">
        <v>0</v>
      </c>
      <c r="DU19" s="160">
        <v>0</v>
      </c>
      <c r="DV19" s="160">
        <v>0</v>
      </c>
      <c r="DW19" s="160">
        <v>0</v>
      </c>
      <c r="DX19" s="160">
        <v>0</v>
      </c>
      <c r="DY19" s="160">
        <v>0</v>
      </c>
      <c r="DZ19" s="160">
        <v>0</v>
      </c>
      <c r="EA19" s="160">
        <v>0</v>
      </c>
      <c r="EB19" s="160">
        <v>0</v>
      </c>
      <c r="EC19" s="160">
        <v>0</v>
      </c>
      <c r="ED19" s="160">
        <v>0</v>
      </c>
      <c r="EE19" s="160">
        <v>0</v>
      </c>
      <c r="EF19" s="160">
        <v>0</v>
      </c>
      <c r="EG19" s="160">
        <v>0</v>
      </c>
      <c r="EH19" s="160">
        <v>0</v>
      </c>
      <c r="EI19" s="4">
        <f>AVERAGE(DE19:EH19)</f>
        <v>0</v>
      </c>
      <c r="EJ19" s="3">
        <v>0.2</v>
      </c>
    </row>
    <row r="20" spans="1:140" ht="15.75" customHeight="1">
      <c r="A20" s="503"/>
      <c r="B20" s="51" t="s">
        <v>18</v>
      </c>
      <c r="C20" s="5">
        <v>3.0041302641532308</v>
      </c>
      <c r="D20" s="171">
        <v>1.5415816123907862</v>
      </c>
      <c r="E20" s="171">
        <v>4.1438106820000007</v>
      </c>
      <c r="F20" s="171">
        <v>2.7160334159898114</v>
      </c>
      <c r="G20" s="171">
        <v>4.9405929139551699</v>
      </c>
      <c r="H20" s="171">
        <v>2.8617198335644933</v>
      </c>
      <c r="I20" s="171">
        <v>0.80142857142857138</v>
      </c>
      <c r="J20" s="171">
        <v>71.3</v>
      </c>
      <c r="K20" s="171">
        <v>2.5534236543390696</v>
      </c>
      <c r="L20" s="171">
        <v>3.3825471085120205</v>
      </c>
      <c r="M20" s="171">
        <v>1.3217712177121772</v>
      </c>
      <c r="N20" s="171">
        <v>0</v>
      </c>
      <c r="O20" s="150">
        <v>0</v>
      </c>
      <c r="P20" s="150">
        <v>0</v>
      </c>
      <c r="Q20" s="150">
        <v>0</v>
      </c>
      <c r="R20" s="150">
        <v>5.9862068965517228</v>
      </c>
      <c r="S20" s="150">
        <v>1.5369276556776559</v>
      </c>
      <c r="T20" s="150">
        <v>5.9529411764705884</v>
      </c>
      <c r="U20" s="150">
        <v>4.9355773153814759</v>
      </c>
      <c r="V20" s="150">
        <v>0.52</v>
      </c>
      <c r="W20" s="150">
        <v>2.7642317380352641</v>
      </c>
      <c r="X20" s="150">
        <v>0.66770015698587137</v>
      </c>
      <c r="Y20" s="150">
        <v>0.98650140233420802</v>
      </c>
      <c r="Z20" s="150">
        <v>1.9089074733096083</v>
      </c>
      <c r="AA20" s="150">
        <v>4.3911111111111119</v>
      </c>
      <c r="AB20" s="150">
        <v>0</v>
      </c>
      <c r="AC20" s="150">
        <v>0</v>
      </c>
      <c r="AD20" s="150">
        <v>0</v>
      </c>
      <c r="AE20" s="150">
        <v>1.8421545667447308</v>
      </c>
      <c r="AF20" s="150">
        <v>1.6261696272204154</v>
      </c>
      <c r="AG20" s="150">
        <v>1.897197898423818</v>
      </c>
      <c r="AH20" s="150">
        <v>3.4679027552674233</v>
      </c>
      <c r="AI20" s="150">
        <v>2.4624403625954199</v>
      </c>
      <c r="AJ20" s="150">
        <v>0</v>
      </c>
      <c r="AK20" s="150">
        <v>0.83967704728950399</v>
      </c>
      <c r="AL20" s="150">
        <v>1.2213459516298635</v>
      </c>
      <c r="AM20" s="150">
        <v>1.8904639175257731</v>
      </c>
      <c r="AN20" s="150">
        <v>0</v>
      </c>
      <c r="AO20" s="150">
        <v>0</v>
      </c>
      <c r="AP20" s="150">
        <v>0</v>
      </c>
      <c r="AQ20" s="150">
        <v>0</v>
      </c>
      <c r="AR20" s="150">
        <v>0</v>
      </c>
      <c r="AS20" s="150">
        <v>0</v>
      </c>
      <c r="AT20" s="150">
        <v>0</v>
      </c>
      <c r="AU20" s="150">
        <v>0</v>
      </c>
      <c r="AV20" s="150">
        <v>9.7756541019955652</v>
      </c>
      <c r="AW20" s="150">
        <v>2.3120000000000003</v>
      </c>
      <c r="AX20" s="150">
        <v>0.71724137931034482</v>
      </c>
      <c r="AY20" s="150">
        <v>0.95410989336492891</v>
      </c>
      <c r="AZ20" s="150">
        <v>0</v>
      </c>
      <c r="BA20" s="150">
        <v>0</v>
      </c>
      <c r="BB20" s="150">
        <v>0</v>
      </c>
      <c r="BC20" s="150">
        <v>1.9954022988505749</v>
      </c>
      <c r="BD20" s="150">
        <v>6.2944078947368425</v>
      </c>
      <c r="BE20" s="150">
        <v>2.5280397022332504</v>
      </c>
      <c r="BF20" s="150">
        <v>1.7392080745341616</v>
      </c>
      <c r="BG20" s="150">
        <v>1.394927536231884</v>
      </c>
      <c r="BH20" s="150">
        <v>0</v>
      </c>
      <c r="BI20" s="150">
        <v>0</v>
      </c>
      <c r="BJ20" s="150">
        <v>0.98671586715867154</v>
      </c>
      <c r="BK20" s="150">
        <v>0</v>
      </c>
      <c r="BL20" s="150">
        <v>0</v>
      </c>
      <c r="BM20" s="150">
        <v>0</v>
      </c>
      <c r="BN20" s="150">
        <v>0</v>
      </c>
      <c r="BO20" s="150">
        <v>0</v>
      </c>
      <c r="BP20" s="150">
        <v>0</v>
      </c>
      <c r="BQ20" s="150">
        <v>0</v>
      </c>
      <c r="BR20" s="150">
        <v>0</v>
      </c>
      <c r="BS20" s="150">
        <v>0</v>
      </c>
      <c r="BT20" s="150">
        <v>0</v>
      </c>
      <c r="BU20" s="150">
        <v>0.50495049504950495</v>
      </c>
      <c r="BV20" s="150">
        <v>1.3835294117647059</v>
      </c>
      <c r="BW20" s="150">
        <v>1.5974603174603177</v>
      </c>
      <c r="BX20" s="150">
        <v>11.23914893617021</v>
      </c>
      <c r="BY20" s="150">
        <v>1.176008916001877</v>
      </c>
      <c r="BZ20" s="150">
        <v>0</v>
      </c>
      <c r="CA20" s="150">
        <v>2.1172214941022283</v>
      </c>
      <c r="CB20" s="150">
        <v>3.1273408239700373</v>
      </c>
      <c r="CC20" s="150">
        <v>0.77477477477477474</v>
      </c>
      <c r="CD20" s="150">
        <v>5.0819861431870663</v>
      </c>
      <c r="CE20" s="150">
        <v>0.78358208955223885</v>
      </c>
      <c r="CF20" s="150">
        <v>0</v>
      </c>
      <c r="CG20" s="150">
        <v>0</v>
      </c>
      <c r="CH20" s="150">
        <v>0</v>
      </c>
      <c r="CI20" s="150">
        <v>0</v>
      </c>
      <c r="CJ20" s="150">
        <v>0</v>
      </c>
      <c r="CK20" s="150">
        <v>0</v>
      </c>
      <c r="CL20" s="150">
        <v>0</v>
      </c>
      <c r="CM20" s="150">
        <v>0</v>
      </c>
      <c r="CN20" s="150">
        <v>0</v>
      </c>
      <c r="CO20" s="150">
        <v>0</v>
      </c>
      <c r="CP20" s="150">
        <v>0</v>
      </c>
      <c r="CQ20" s="150">
        <v>0</v>
      </c>
      <c r="CR20" s="150">
        <v>0</v>
      </c>
      <c r="CS20" s="150">
        <v>0</v>
      </c>
      <c r="CT20" s="150">
        <v>0</v>
      </c>
      <c r="CU20" s="150">
        <v>0</v>
      </c>
      <c r="CV20" s="150">
        <v>0</v>
      </c>
      <c r="CW20" s="150">
        <v>0</v>
      </c>
      <c r="CX20" s="150">
        <v>0</v>
      </c>
      <c r="CY20" s="165">
        <v>0</v>
      </c>
      <c r="CZ20" s="165">
        <v>0</v>
      </c>
      <c r="DA20" s="165">
        <v>0</v>
      </c>
      <c r="DB20" s="150">
        <v>0</v>
      </c>
      <c r="DC20" s="150">
        <v>0</v>
      </c>
      <c r="DD20" s="5">
        <v>0.7832558168639957</v>
      </c>
      <c r="DE20" s="5">
        <v>0</v>
      </c>
      <c r="DF20" s="150">
        <v>0</v>
      </c>
      <c r="DG20" s="150">
        <v>0</v>
      </c>
      <c r="DH20" s="150">
        <v>0</v>
      </c>
      <c r="DI20" s="150">
        <v>0</v>
      </c>
      <c r="DJ20" s="150">
        <v>0</v>
      </c>
      <c r="DK20" s="150">
        <v>0</v>
      </c>
      <c r="DL20" s="150">
        <v>0</v>
      </c>
      <c r="DM20" s="150">
        <v>0</v>
      </c>
      <c r="DN20" s="150">
        <v>0</v>
      </c>
      <c r="DO20" s="150">
        <v>0</v>
      </c>
      <c r="DP20" s="150"/>
      <c r="DQ20" s="150"/>
      <c r="DR20" s="150">
        <v>0</v>
      </c>
      <c r="DS20" s="150">
        <v>0</v>
      </c>
      <c r="DT20" s="150">
        <v>0</v>
      </c>
      <c r="DU20" s="150">
        <v>0</v>
      </c>
      <c r="DV20" s="150">
        <v>0</v>
      </c>
      <c r="DW20" s="150">
        <v>0</v>
      </c>
      <c r="DX20" s="150">
        <v>0</v>
      </c>
      <c r="DY20" s="150">
        <v>0</v>
      </c>
      <c r="DZ20" s="150">
        <v>0</v>
      </c>
      <c r="EA20" s="150">
        <v>0</v>
      </c>
      <c r="EB20" s="150">
        <v>0</v>
      </c>
      <c r="EC20" s="150">
        <v>0</v>
      </c>
      <c r="ED20" s="150">
        <v>0</v>
      </c>
      <c r="EE20" s="150">
        <v>0</v>
      </c>
      <c r="EF20" s="150">
        <v>0</v>
      </c>
      <c r="EG20" s="150">
        <v>0</v>
      </c>
      <c r="EH20" s="150">
        <v>0</v>
      </c>
      <c r="EI20" s="5">
        <f>AVERAGE(DE20:EH20)</f>
        <v>0</v>
      </c>
      <c r="EJ20" s="5">
        <v>20</v>
      </c>
    </row>
    <row r="21" spans="1:140" ht="16.5" customHeight="1">
      <c r="A21" s="504"/>
      <c r="B21" s="51" t="s">
        <v>19</v>
      </c>
      <c r="C21" s="5">
        <v>55.552042124542126</v>
      </c>
      <c r="D21" s="171">
        <v>6.8125</v>
      </c>
      <c r="E21" s="171">
        <v>3.5</v>
      </c>
      <c r="F21" s="171">
        <v>8.6666666666666661</v>
      </c>
      <c r="G21" s="171">
        <v>0.5</v>
      </c>
      <c r="H21" s="171">
        <v>11.973333333333334</v>
      </c>
      <c r="I21" s="171">
        <v>15.8</v>
      </c>
      <c r="J21" s="171">
        <v>1</v>
      </c>
      <c r="K21" s="171">
        <v>8</v>
      </c>
      <c r="L21" s="171">
        <v>1</v>
      </c>
      <c r="M21" s="171">
        <v>20.0625</v>
      </c>
      <c r="N21" s="171">
        <v>168</v>
      </c>
      <c r="O21" s="150">
        <v>168</v>
      </c>
      <c r="P21" s="150">
        <v>168</v>
      </c>
      <c r="Q21" s="150">
        <v>36</v>
      </c>
      <c r="R21" s="150">
        <v>136</v>
      </c>
      <c r="S21" s="150">
        <v>6.24</v>
      </c>
      <c r="T21" s="150">
        <v>9.5</v>
      </c>
      <c r="U21" s="150">
        <v>10.5</v>
      </c>
      <c r="V21" s="150">
        <v>2.25</v>
      </c>
      <c r="W21" s="150">
        <v>6</v>
      </c>
      <c r="X21" s="150">
        <v>6.0425000000000004</v>
      </c>
      <c r="Y21" s="150">
        <v>3.2071428571428569</v>
      </c>
      <c r="Z21" s="150">
        <v>9.5233333333333334</v>
      </c>
      <c r="AA21" s="150">
        <v>33</v>
      </c>
      <c r="AB21" s="150">
        <v>132</v>
      </c>
      <c r="AC21" s="150">
        <v>168</v>
      </c>
      <c r="AD21" s="150">
        <v>168</v>
      </c>
      <c r="AE21" s="150">
        <v>12.20142857142857</v>
      </c>
      <c r="AF21" s="150">
        <v>3.3942857142857141</v>
      </c>
      <c r="AG21" s="150">
        <v>7.125</v>
      </c>
      <c r="AH21" s="150">
        <v>3.335</v>
      </c>
      <c r="AI21" s="150">
        <v>15.375</v>
      </c>
      <c r="AJ21" s="150">
        <v>168</v>
      </c>
      <c r="AK21" s="150">
        <v>8.5549999999999997</v>
      </c>
      <c r="AL21" s="150">
        <v>11.945</v>
      </c>
      <c r="AM21" s="150">
        <v>10.5</v>
      </c>
      <c r="AN21" s="150">
        <v>168</v>
      </c>
      <c r="AO21" s="150">
        <v>168</v>
      </c>
      <c r="AP21" s="150">
        <v>168</v>
      </c>
      <c r="AQ21" s="150">
        <v>168</v>
      </c>
      <c r="AR21" s="150">
        <v>168</v>
      </c>
      <c r="AS21" s="150">
        <v>168</v>
      </c>
      <c r="AT21" s="150">
        <v>168</v>
      </c>
      <c r="AU21" s="150">
        <v>112</v>
      </c>
      <c r="AV21" s="150">
        <v>33.33</v>
      </c>
      <c r="AW21" s="150">
        <v>3.75</v>
      </c>
      <c r="AX21" s="150">
        <v>3.9099999999999997</v>
      </c>
      <c r="AY21" s="150">
        <v>3.2075</v>
      </c>
      <c r="AZ21" s="150">
        <v>0</v>
      </c>
      <c r="BA21" s="150">
        <v>1</v>
      </c>
      <c r="BB21" s="150">
        <v>0</v>
      </c>
      <c r="BC21" s="150">
        <v>7.5</v>
      </c>
      <c r="BD21" s="150">
        <v>41.53</v>
      </c>
      <c r="BE21" s="150">
        <v>87</v>
      </c>
      <c r="BF21" s="150">
        <v>2.9499999999999997</v>
      </c>
      <c r="BG21" s="150">
        <v>2.5833333333333335</v>
      </c>
      <c r="BH21" s="150">
        <v>3.5</v>
      </c>
      <c r="BI21" s="150">
        <v>1.625</v>
      </c>
      <c r="BJ21" s="150">
        <v>3.3325</v>
      </c>
      <c r="BK21" s="150">
        <v>154</v>
      </c>
      <c r="BL21" s="150">
        <v>168</v>
      </c>
      <c r="BM21" s="150">
        <v>168</v>
      </c>
      <c r="BN21" s="150">
        <v>168</v>
      </c>
      <c r="BO21" s="150">
        <v>168</v>
      </c>
      <c r="BP21" s="150">
        <v>168</v>
      </c>
      <c r="BQ21" s="150">
        <v>168</v>
      </c>
      <c r="BR21" s="150">
        <v>168</v>
      </c>
      <c r="BS21" s="150">
        <v>168</v>
      </c>
      <c r="BT21" s="150">
        <v>168</v>
      </c>
      <c r="BU21" s="150">
        <v>17.8</v>
      </c>
      <c r="BV21" s="150">
        <v>30.833333333333332</v>
      </c>
      <c r="BW21" s="150">
        <v>17</v>
      </c>
      <c r="BX21" s="150">
        <v>87.8</v>
      </c>
      <c r="BY21" s="150">
        <v>5.375</v>
      </c>
      <c r="BZ21" s="150">
        <v>10</v>
      </c>
      <c r="CA21" s="150">
        <v>3.5</v>
      </c>
      <c r="CB21" s="150">
        <v>2.25</v>
      </c>
      <c r="CC21" s="150">
        <v>14.75</v>
      </c>
      <c r="CD21" s="150">
        <v>2.25</v>
      </c>
      <c r="CE21" s="150">
        <v>5.75</v>
      </c>
      <c r="CF21" s="150">
        <v>41</v>
      </c>
      <c r="CG21" s="150">
        <v>0</v>
      </c>
      <c r="CH21" s="150">
        <v>0</v>
      </c>
      <c r="CI21" s="150">
        <v>0</v>
      </c>
      <c r="CJ21" s="150">
        <v>0</v>
      </c>
      <c r="CK21" s="150">
        <v>0</v>
      </c>
      <c r="CL21" s="150">
        <v>0</v>
      </c>
      <c r="CM21" s="150">
        <v>0</v>
      </c>
      <c r="CN21" s="150">
        <v>0</v>
      </c>
      <c r="CO21" s="150">
        <v>0</v>
      </c>
      <c r="CP21" s="150">
        <v>0</v>
      </c>
      <c r="CQ21" s="150">
        <v>0</v>
      </c>
      <c r="CR21" s="150">
        <v>0</v>
      </c>
      <c r="CS21" s="150">
        <v>0</v>
      </c>
      <c r="CT21" s="150">
        <v>0</v>
      </c>
      <c r="CU21" s="150">
        <v>0</v>
      </c>
      <c r="CV21" s="150">
        <v>0</v>
      </c>
      <c r="CW21" s="150">
        <v>0</v>
      </c>
      <c r="CX21" s="150">
        <v>0</v>
      </c>
      <c r="CY21" s="165">
        <v>0</v>
      </c>
      <c r="CZ21" s="165">
        <v>0</v>
      </c>
      <c r="DA21" s="165">
        <v>0</v>
      </c>
      <c r="DB21" s="150">
        <v>0</v>
      </c>
      <c r="DC21" s="150">
        <v>0</v>
      </c>
      <c r="DD21" s="5">
        <v>39.362099358974362</v>
      </c>
      <c r="DE21" s="5">
        <v>0</v>
      </c>
      <c r="DF21" s="150">
        <v>0</v>
      </c>
      <c r="DG21" s="150">
        <v>0</v>
      </c>
      <c r="DH21" s="150">
        <v>0</v>
      </c>
      <c r="DI21" s="150">
        <v>0</v>
      </c>
      <c r="DJ21" s="150">
        <v>0</v>
      </c>
      <c r="DK21" s="150">
        <v>0</v>
      </c>
      <c r="DL21" s="150">
        <v>0</v>
      </c>
      <c r="DM21" s="150">
        <v>0</v>
      </c>
      <c r="DN21" s="150">
        <v>0</v>
      </c>
      <c r="DO21" s="150">
        <v>0</v>
      </c>
      <c r="DP21" s="150"/>
      <c r="DQ21" s="150"/>
      <c r="DR21" s="150">
        <v>0</v>
      </c>
      <c r="DS21" s="150">
        <v>0</v>
      </c>
      <c r="DT21" s="150">
        <v>0</v>
      </c>
      <c r="DU21" s="150">
        <v>0</v>
      </c>
      <c r="DV21" s="150">
        <v>0</v>
      </c>
      <c r="DW21" s="150">
        <v>0</v>
      </c>
      <c r="DX21" s="150">
        <v>0</v>
      </c>
      <c r="DY21" s="150">
        <v>0</v>
      </c>
      <c r="DZ21" s="150">
        <v>0</v>
      </c>
      <c r="EA21" s="150">
        <v>0</v>
      </c>
      <c r="EB21" s="150">
        <v>0</v>
      </c>
      <c r="EC21" s="150">
        <v>0</v>
      </c>
      <c r="ED21" s="150">
        <v>0</v>
      </c>
      <c r="EE21" s="150">
        <v>0</v>
      </c>
      <c r="EF21" s="150">
        <v>0</v>
      </c>
      <c r="EG21" s="150">
        <v>0</v>
      </c>
      <c r="EH21" s="150">
        <v>0</v>
      </c>
      <c r="EI21" s="5">
        <f>AVERAGE(DE21:EH21)</f>
        <v>0</v>
      </c>
      <c r="EJ21" s="5">
        <v>4</v>
      </c>
    </row>
    <row r="22" spans="1:140" ht="24" customHeight="1">
      <c r="A22" s="14"/>
      <c r="B22" s="13"/>
      <c r="C22"/>
      <c r="D22" s="234"/>
      <c r="E22" s="234"/>
      <c r="F22" s="234"/>
      <c r="G22" s="234"/>
      <c r="H22" s="234"/>
      <c r="I22" s="234"/>
      <c r="J22" s="234"/>
      <c r="K22" s="234"/>
      <c r="L22" s="234"/>
      <c r="M22" s="234"/>
      <c r="N22" s="234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 s="13"/>
    </row>
    <row r="23" spans="1:140">
      <c r="A23" s="499" t="s">
        <v>52</v>
      </c>
      <c r="B23" s="53" t="s">
        <v>250</v>
      </c>
      <c r="C23" s="12"/>
      <c r="D23" s="216">
        <v>0</v>
      </c>
      <c r="E23" s="216">
        <v>0</v>
      </c>
      <c r="F23" s="216">
        <v>0</v>
      </c>
      <c r="G23" s="216">
        <v>0</v>
      </c>
      <c r="H23" s="216">
        <v>0</v>
      </c>
      <c r="I23" s="216">
        <v>0</v>
      </c>
      <c r="J23" s="216">
        <v>0</v>
      </c>
      <c r="K23" s="216">
        <v>24</v>
      </c>
      <c r="L23" s="216">
        <v>34.5</v>
      </c>
      <c r="M23" s="216">
        <v>0</v>
      </c>
      <c r="N23" s="216">
        <v>0</v>
      </c>
      <c r="O23" s="12">
        <v>0</v>
      </c>
      <c r="P23" s="12">
        <v>0</v>
      </c>
      <c r="Q23" s="12">
        <v>0</v>
      </c>
      <c r="R23" s="12">
        <v>0</v>
      </c>
      <c r="S23" s="12">
        <v>0</v>
      </c>
      <c r="T23" s="12"/>
      <c r="U23" s="94">
        <v>0</v>
      </c>
      <c r="V23" s="94">
        <v>0</v>
      </c>
      <c r="W23" s="94">
        <v>0</v>
      </c>
      <c r="X23" s="94">
        <v>0</v>
      </c>
      <c r="Y23" s="94">
        <v>0</v>
      </c>
      <c r="Z23" s="94">
        <v>15.5</v>
      </c>
      <c r="AA23" s="94">
        <v>0</v>
      </c>
      <c r="AB23" s="94">
        <v>0</v>
      </c>
      <c r="AC23" s="94">
        <v>0</v>
      </c>
      <c r="AD23" s="94">
        <v>0</v>
      </c>
      <c r="AE23" s="94">
        <v>0</v>
      </c>
      <c r="AF23" s="94">
        <v>0</v>
      </c>
      <c r="AG23" s="94">
        <v>0</v>
      </c>
      <c r="AH23" s="94">
        <v>10</v>
      </c>
      <c r="AI23" s="94">
        <v>0</v>
      </c>
      <c r="AJ23" s="94">
        <v>0</v>
      </c>
      <c r="AK23" s="94">
        <v>0</v>
      </c>
      <c r="AL23" s="94">
        <v>0</v>
      </c>
      <c r="AM23" s="94">
        <v>0</v>
      </c>
      <c r="AN23" s="94">
        <v>0</v>
      </c>
      <c r="AO23" s="94">
        <v>0</v>
      </c>
      <c r="AP23" s="94">
        <v>0</v>
      </c>
      <c r="AQ23" s="94">
        <v>0</v>
      </c>
      <c r="AR23" s="94">
        <v>0</v>
      </c>
      <c r="AS23" s="94">
        <v>0</v>
      </c>
      <c r="AT23" s="94">
        <v>0</v>
      </c>
      <c r="AU23" s="94">
        <v>0</v>
      </c>
      <c r="AV23" s="94">
        <v>0</v>
      </c>
      <c r="AW23" s="94">
        <v>0</v>
      </c>
      <c r="AX23" s="94">
        <v>0</v>
      </c>
      <c r="AY23" s="94">
        <v>18</v>
      </c>
      <c r="AZ23" s="94"/>
      <c r="BA23" s="94">
        <v>10</v>
      </c>
      <c r="BB23" s="94">
        <v>0</v>
      </c>
      <c r="BC23" s="94">
        <v>0</v>
      </c>
      <c r="BD23" s="94">
        <v>0</v>
      </c>
      <c r="BE23" s="94">
        <v>0</v>
      </c>
      <c r="BF23" s="94">
        <v>0</v>
      </c>
      <c r="BG23" s="94">
        <v>8</v>
      </c>
      <c r="BH23" s="94">
        <v>0</v>
      </c>
      <c r="BI23" s="94">
        <v>0</v>
      </c>
      <c r="BJ23" s="94">
        <v>0</v>
      </c>
      <c r="BK23" s="94">
        <v>12</v>
      </c>
      <c r="BL23" s="94">
        <v>0</v>
      </c>
      <c r="BM23" s="94">
        <v>0</v>
      </c>
      <c r="BN23" s="94">
        <v>0</v>
      </c>
      <c r="BO23" s="94">
        <v>0</v>
      </c>
      <c r="BP23" s="94">
        <v>0</v>
      </c>
      <c r="BQ23" s="94">
        <v>0</v>
      </c>
      <c r="BR23" s="94">
        <v>0</v>
      </c>
      <c r="BS23" s="94">
        <v>0</v>
      </c>
      <c r="BT23" s="94">
        <v>0</v>
      </c>
      <c r="BU23" s="94">
        <v>0</v>
      </c>
      <c r="BV23" s="94">
        <v>0</v>
      </c>
      <c r="BW23" s="94">
        <v>0</v>
      </c>
      <c r="BX23" s="94">
        <v>0</v>
      </c>
      <c r="BY23" s="94">
        <v>0</v>
      </c>
      <c r="BZ23" s="94">
        <v>12</v>
      </c>
      <c r="CA23" s="94">
        <v>0</v>
      </c>
      <c r="CB23" s="94">
        <v>0</v>
      </c>
      <c r="CC23" s="94">
        <v>0</v>
      </c>
      <c r="CD23" s="94">
        <v>0</v>
      </c>
      <c r="CE23" s="94">
        <v>0</v>
      </c>
      <c r="CF23" s="94">
        <v>0</v>
      </c>
      <c r="CG23" s="94">
        <v>0</v>
      </c>
      <c r="CH23" s="94">
        <v>0</v>
      </c>
      <c r="CI23" s="94">
        <v>0</v>
      </c>
      <c r="CJ23" s="94">
        <v>0</v>
      </c>
      <c r="CK23" s="94">
        <v>0</v>
      </c>
      <c r="CL23" s="94">
        <v>0</v>
      </c>
      <c r="CM23" s="94">
        <v>0</v>
      </c>
      <c r="CN23" s="94">
        <v>0</v>
      </c>
      <c r="CO23" s="94">
        <v>0</v>
      </c>
      <c r="CP23" s="94">
        <v>0</v>
      </c>
      <c r="CQ23" s="94">
        <v>0</v>
      </c>
      <c r="CR23" s="94">
        <v>0</v>
      </c>
      <c r="CS23" s="94">
        <v>0</v>
      </c>
      <c r="CT23" s="94">
        <v>0</v>
      </c>
      <c r="CU23" s="94">
        <v>0</v>
      </c>
      <c r="CV23" s="94">
        <v>0</v>
      </c>
      <c r="CW23" s="94">
        <v>0</v>
      </c>
      <c r="CX23" s="94">
        <v>0</v>
      </c>
      <c r="CY23" s="94">
        <v>0</v>
      </c>
      <c r="CZ23" s="94">
        <v>0</v>
      </c>
      <c r="DA23" s="94">
        <v>0</v>
      </c>
      <c r="DB23" s="94">
        <v>0</v>
      </c>
      <c r="DC23" s="94">
        <v>0</v>
      </c>
      <c r="DD23" s="12"/>
      <c r="DE23" s="12">
        <v>0</v>
      </c>
      <c r="DF23" s="94">
        <f>'[1]TOMA DE DATOS'!DB154</f>
        <v>0</v>
      </c>
      <c r="DG23" s="94">
        <v>0</v>
      </c>
      <c r="DH23" s="94">
        <v>0</v>
      </c>
      <c r="DI23" s="94">
        <v>0</v>
      </c>
      <c r="DJ23" s="94">
        <v>0</v>
      </c>
      <c r="DK23" s="94">
        <v>0</v>
      </c>
      <c r="DL23" s="94">
        <v>0</v>
      </c>
      <c r="DM23" s="94">
        <v>0</v>
      </c>
      <c r="DN23" s="94">
        <v>0</v>
      </c>
      <c r="DO23" s="94">
        <v>0</v>
      </c>
      <c r="DP23" s="94"/>
      <c r="DQ23" s="94"/>
      <c r="DR23" s="94">
        <v>0</v>
      </c>
      <c r="DS23" s="94">
        <v>0</v>
      </c>
      <c r="DT23" s="94">
        <v>0</v>
      </c>
      <c r="DU23" s="94">
        <v>0</v>
      </c>
      <c r="DV23" s="94">
        <v>0</v>
      </c>
      <c r="DW23" s="94">
        <v>0</v>
      </c>
      <c r="DX23" s="94">
        <v>0</v>
      </c>
      <c r="DY23" s="94">
        <v>0</v>
      </c>
      <c r="DZ23" s="94">
        <v>0</v>
      </c>
      <c r="EA23" s="94">
        <v>0</v>
      </c>
      <c r="EB23" s="94">
        <v>0</v>
      </c>
      <c r="EC23" s="94">
        <v>0</v>
      </c>
      <c r="ED23" s="94">
        <v>0</v>
      </c>
      <c r="EE23" s="94">
        <v>0</v>
      </c>
      <c r="EF23" s="94">
        <v>0</v>
      </c>
      <c r="EG23" s="94">
        <v>0</v>
      </c>
      <c r="EH23" s="94">
        <v>0</v>
      </c>
      <c r="EI23" s="94"/>
      <c r="EJ23" s="12"/>
    </row>
    <row r="24" spans="1:140" ht="16.5" customHeight="1">
      <c r="A24" s="500"/>
      <c r="B24" s="53" t="s">
        <v>251</v>
      </c>
      <c r="C24" s="12"/>
      <c r="D24" s="216">
        <v>0</v>
      </c>
      <c r="E24" s="216">
        <v>11.84</v>
      </c>
      <c r="F24" s="216">
        <v>8.75</v>
      </c>
      <c r="G24" s="216">
        <v>12</v>
      </c>
      <c r="H24" s="216">
        <v>0</v>
      </c>
      <c r="I24" s="216">
        <v>15</v>
      </c>
      <c r="J24" s="216">
        <v>1</v>
      </c>
      <c r="K24" s="216">
        <v>8</v>
      </c>
      <c r="L24" s="216">
        <v>0</v>
      </c>
      <c r="M24" s="216">
        <v>0</v>
      </c>
      <c r="N24" s="216">
        <v>0</v>
      </c>
      <c r="O24" s="12">
        <v>0</v>
      </c>
      <c r="P24" s="12">
        <v>0</v>
      </c>
      <c r="Q24" s="12">
        <v>0</v>
      </c>
      <c r="R24" s="12">
        <v>0</v>
      </c>
      <c r="S24" s="12">
        <v>0</v>
      </c>
      <c r="T24" s="12">
        <v>9.5</v>
      </c>
      <c r="U24" s="94">
        <v>0</v>
      </c>
      <c r="V24" s="94">
        <v>0</v>
      </c>
      <c r="W24" s="94">
        <v>0</v>
      </c>
      <c r="X24" s="94">
        <v>0</v>
      </c>
      <c r="Y24" s="94">
        <v>0</v>
      </c>
      <c r="Z24" s="94">
        <v>7</v>
      </c>
      <c r="AA24" s="94">
        <v>24</v>
      </c>
      <c r="AB24" s="94">
        <v>0</v>
      </c>
      <c r="AC24" s="94">
        <v>0</v>
      </c>
      <c r="AD24" s="94">
        <v>0</v>
      </c>
      <c r="AE24" s="94">
        <v>0</v>
      </c>
      <c r="AF24" s="94">
        <v>0.75</v>
      </c>
      <c r="AG24" s="94">
        <v>0</v>
      </c>
      <c r="AH24" s="94">
        <v>9.75</v>
      </c>
      <c r="AI24" s="94">
        <v>0</v>
      </c>
      <c r="AJ24" s="94">
        <v>0</v>
      </c>
      <c r="AK24" s="94">
        <v>0</v>
      </c>
      <c r="AL24" s="94">
        <v>10</v>
      </c>
      <c r="AM24" s="94">
        <v>0</v>
      </c>
      <c r="AN24" s="94">
        <v>0</v>
      </c>
      <c r="AO24" s="94">
        <v>0</v>
      </c>
      <c r="AP24" s="94">
        <v>0</v>
      </c>
      <c r="AQ24" s="94">
        <v>0</v>
      </c>
      <c r="AR24" s="94">
        <v>0</v>
      </c>
      <c r="AS24" s="94">
        <v>0</v>
      </c>
      <c r="AT24" s="94">
        <v>0</v>
      </c>
      <c r="AU24" s="94">
        <v>0</v>
      </c>
      <c r="AV24" s="94">
        <v>1</v>
      </c>
      <c r="AW24" s="94">
        <v>0</v>
      </c>
      <c r="AX24" s="94">
        <v>0</v>
      </c>
      <c r="AY24" s="94">
        <v>0</v>
      </c>
      <c r="AZ24" s="94">
        <v>0</v>
      </c>
      <c r="BA24" s="94">
        <v>0</v>
      </c>
      <c r="BB24" s="94">
        <v>0</v>
      </c>
      <c r="BC24" s="94">
        <v>0</v>
      </c>
      <c r="BD24" s="94">
        <v>0</v>
      </c>
      <c r="BE24" s="94">
        <v>0</v>
      </c>
      <c r="BF24" s="94">
        <v>0</v>
      </c>
      <c r="BG24" s="94">
        <v>0</v>
      </c>
      <c r="BH24" s="94">
        <v>0</v>
      </c>
      <c r="BI24" s="94">
        <v>0</v>
      </c>
      <c r="BJ24" s="94">
        <v>0</v>
      </c>
      <c r="BK24" s="94">
        <v>0</v>
      </c>
      <c r="BL24" s="94">
        <v>0</v>
      </c>
      <c r="BM24" s="94">
        <v>0</v>
      </c>
      <c r="BN24" s="94">
        <v>0</v>
      </c>
      <c r="BO24" s="94">
        <v>0</v>
      </c>
      <c r="BP24" s="94">
        <v>0</v>
      </c>
      <c r="BQ24" s="94">
        <v>0</v>
      </c>
      <c r="BR24" s="94">
        <v>0</v>
      </c>
      <c r="BS24" s="94">
        <v>0</v>
      </c>
      <c r="BT24" s="94">
        <v>0</v>
      </c>
      <c r="BU24" s="94">
        <v>0</v>
      </c>
      <c r="BV24" s="94">
        <v>0</v>
      </c>
      <c r="BW24" s="94">
        <v>0</v>
      </c>
      <c r="BX24" s="94">
        <v>0</v>
      </c>
      <c r="BY24" s="94">
        <v>4.5</v>
      </c>
      <c r="BZ24" s="94">
        <v>0</v>
      </c>
      <c r="CA24" s="94">
        <v>0</v>
      </c>
      <c r="CB24" s="94">
        <v>0</v>
      </c>
      <c r="CC24" s="94">
        <v>0</v>
      </c>
      <c r="CD24" s="94">
        <v>0</v>
      </c>
      <c r="CE24" s="94">
        <v>0</v>
      </c>
      <c r="CF24" s="94">
        <v>0</v>
      </c>
      <c r="CG24" s="94">
        <v>0</v>
      </c>
      <c r="CH24" s="94">
        <v>0</v>
      </c>
      <c r="CI24" s="94">
        <v>0</v>
      </c>
      <c r="CJ24" s="94">
        <v>0</v>
      </c>
      <c r="CK24" s="94">
        <v>0</v>
      </c>
      <c r="CL24" s="94">
        <v>0</v>
      </c>
      <c r="CM24" s="94">
        <v>0</v>
      </c>
      <c r="CN24" s="94">
        <v>0</v>
      </c>
      <c r="CO24" s="94">
        <v>0</v>
      </c>
      <c r="CP24" s="94">
        <v>0</v>
      </c>
      <c r="CQ24" s="94">
        <v>0</v>
      </c>
      <c r="CR24" s="94">
        <v>0</v>
      </c>
      <c r="CS24" s="94">
        <v>0</v>
      </c>
      <c r="CT24" s="94">
        <v>0</v>
      </c>
      <c r="CU24" s="94">
        <v>0</v>
      </c>
      <c r="CV24" s="94">
        <v>0</v>
      </c>
      <c r="CW24" s="94">
        <v>0</v>
      </c>
      <c r="CX24" s="94">
        <v>0</v>
      </c>
      <c r="CY24" s="94">
        <v>0</v>
      </c>
      <c r="CZ24" s="94">
        <v>0</v>
      </c>
      <c r="DA24" s="94">
        <v>0</v>
      </c>
      <c r="DB24" s="94">
        <v>0</v>
      </c>
      <c r="DC24" s="94">
        <v>0</v>
      </c>
      <c r="DD24" s="12"/>
      <c r="DE24" s="12">
        <v>0</v>
      </c>
      <c r="DF24" s="94">
        <f>'[1]TOMA DE DATOS'!DB155</f>
        <v>0</v>
      </c>
      <c r="DG24" s="94">
        <v>0</v>
      </c>
      <c r="DH24" s="94">
        <v>0</v>
      </c>
      <c r="DI24" s="94">
        <v>0</v>
      </c>
      <c r="DJ24" s="94">
        <v>0</v>
      </c>
      <c r="DK24" s="94">
        <v>0</v>
      </c>
      <c r="DL24" s="94">
        <v>0</v>
      </c>
      <c r="DM24" s="94">
        <v>0</v>
      </c>
      <c r="DN24" s="94">
        <v>0</v>
      </c>
      <c r="DO24" s="94">
        <v>0</v>
      </c>
      <c r="DP24" s="94"/>
      <c r="DQ24" s="94"/>
      <c r="DR24" s="94">
        <v>0</v>
      </c>
      <c r="DS24" s="94">
        <v>0</v>
      </c>
      <c r="DT24" s="94">
        <v>0</v>
      </c>
      <c r="DU24" s="94">
        <v>0</v>
      </c>
      <c r="DV24" s="94">
        <v>0</v>
      </c>
      <c r="DW24" s="94">
        <v>0</v>
      </c>
      <c r="DX24" s="94">
        <v>0</v>
      </c>
      <c r="DY24" s="94">
        <v>0</v>
      </c>
      <c r="DZ24" s="94">
        <v>0</v>
      </c>
      <c r="EA24" s="94">
        <v>0</v>
      </c>
      <c r="EB24" s="94">
        <v>0</v>
      </c>
      <c r="EC24" s="94">
        <v>0</v>
      </c>
      <c r="ED24" s="94">
        <v>0</v>
      </c>
      <c r="EE24" s="94">
        <v>0</v>
      </c>
      <c r="EF24" s="94">
        <v>0</v>
      </c>
      <c r="EG24" s="94">
        <v>0</v>
      </c>
      <c r="EH24" s="94">
        <v>0</v>
      </c>
      <c r="EI24" s="94"/>
      <c r="EJ24" s="12"/>
    </row>
    <row r="25" spans="1:140">
      <c r="A25" s="500"/>
      <c r="B25" s="53" t="s">
        <v>252</v>
      </c>
      <c r="C25" s="12"/>
      <c r="D25" s="216">
        <v>27.25</v>
      </c>
      <c r="E25" s="216">
        <v>7</v>
      </c>
      <c r="F25" s="216">
        <v>26</v>
      </c>
      <c r="G25" s="216">
        <v>0.5</v>
      </c>
      <c r="H25" s="216">
        <v>35.92</v>
      </c>
      <c r="I25" s="216">
        <v>79</v>
      </c>
      <c r="J25" s="216">
        <v>10.17</v>
      </c>
      <c r="K25" s="216">
        <v>3.83</v>
      </c>
      <c r="L25" s="216">
        <v>1</v>
      </c>
      <c r="M25" s="216">
        <v>80.25</v>
      </c>
      <c r="N25" s="216">
        <v>168</v>
      </c>
      <c r="O25" s="12">
        <v>168</v>
      </c>
      <c r="P25" s="12">
        <v>168</v>
      </c>
      <c r="Q25" s="12">
        <v>36</v>
      </c>
      <c r="R25" s="12">
        <v>136</v>
      </c>
      <c r="S25" s="12">
        <v>49.92</v>
      </c>
      <c r="T25" s="12"/>
      <c r="U25" s="94">
        <v>10.5</v>
      </c>
      <c r="V25" s="94">
        <v>4.5</v>
      </c>
      <c r="W25" s="94">
        <v>18</v>
      </c>
      <c r="X25" s="94">
        <v>24.17</v>
      </c>
      <c r="Y25">
        <v>22.45</v>
      </c>
      <c r="Z25">
        <v>28.57</v>
      </c>
      <c r="AA25">
        <v>33</v>
      </c>
      <c r="AB25">
        <v>132</v>
      </c>
      <c r="AC25">
        <v>168</v>
      </c>
      <c r="AD25">
        <v>168</v>
      </c>
      <c r="AE25">
        <v>85.41</v>
      </c>
      <c r="AF25">
        <v>23.759999999999998</v>
      </c>
      <c r="AG25">
        <v>42.75</v>
      </c>
      <c r="AH25">
        <v>6.67</v>
      </c>
      <c r="AI25">
        <v>30.75</v>
      </c>
      <c r="AJ25">
        <v>168</v>
      </c>
      <c r="AK25">
        <v>51.33</v>
      </c>
      <c r="AL25">
        <v>71.67</v>
      </c>
      <c r="AM25">
        <v>21</v>
      </c>
      <c r="AN25">
        <v>168</v>
      </c>
      <c r="AO25">
        <v>168</v>
      </c>
      <c r="AP25">
        <v>168</v>
      </c>
      <c r="AQ25">
        <v>168</v>
      </c>
      <c r="AR25">
        <v>168</v>
      </c>
      <c r="AS25">
        <v>168</v>
      </c>
      <c r="AT25">
        <v>168</v>
      </c>
      <c r="AU25">
        <v>112</v>
      </c>
      <c r="AV25">
        <v>33.33</v>
      </c>
      <c r="AW25">
        <v>15</v>
      </c>
      <c r="AX25">
        <v>15.639999999999999</v>
      </c>
      <c r="AY25">
        <v>12.83</v>
      </c>
      <c r="AZ25"/>
      <c r="BA25">
        <v>1</v>
      </c>
      <c r="BB25">
        <v>0</v>
      </c>
      <c r="BC25">
        <v>7.5</v>
      </c>
      <c r="BD25">
        <v>41.53</v>
      </c>
      <c r="BE25">
        <v>87</v>
      </c>
      <c r="BF25">
        <v>17.7</v>
      </c>
      <c r="BG25">
        <v>15.5</v>
      </c>
      <c r="BH25">
        <v>7</v>
      </c>
      <c r="BI25">
        <v>3.25</v>
      </c>
      <c r="BJ25">
        <v>13.33</v>
      </c>
      <c r="BK25">
        <v>156</v>
      </c>
      <c r="BL25">
        <v>168</v>
      </c>
      <c r="BM25">
        <v>168</v>
      </c>
      <c r="BN25">
        <v>168</v>
      </c>
      <c r="BO25">
        <v>168</v>
      </c>
      <c r="BP25">
        <v>168</v>
      </c>
      <c r="BQ25">
        <v>168</v>
      </c>
      <c r="BR25">
        <v>168</v>
      </c>
      <c r="BS25">
        <v>168</v>
      </c>
      <c r="BT25">
        <v>168</v>
      </c>
      <c r="BU25">
        <v>89</v>
      </c>
      <c r="BV25">
        <v>92.5</v>
      </c>
      <c r="BW25">
        <v>51</v>
      </c>
      <c r="BX25">
        <v>87.8</v>
      </c>
      <c r="BY25">
        <v>21.5</v>
      </c>
      <c r="BZ25">
        <v>8</v>
      </c>
      <c r="CA25">
        <v>7</v>
      </c>
      <c r="CB25">
        <v>4.5</v>
      </c>
      <c r="CC25">
        <v>29.5</v>
      </c>
      <c r="CD25">
        <v>4.5</v>
      </c>
      <c r="CE25">
        <v>23</v>
      </c>
      <c r="CF25">
        <v>41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0</v>
      </c>
      <c r="CU25">
        <v>0</v>
      </c>
      <c r="CV25">
        <v>0</v>
      </c>
      <c r="CW25">
        <v>0</v>
      </c>
      <c r="CX25">
        <v>0</v>
      </c>
      <c r="CY25">
        <v>0</v>
      </c>
      <c r="CZ25">
        <v>0</v>
      </c>
      <c r="DA25">
        <v>0</v>
      </c>
      <c r="DB25">
        <v>0</v>
      </c>
      <c r="DC25">
        <v>0</v>
      </c>
      <c r="DD25" s="12"/>
      <c r="DE25" s="12">
        <v>0</v>
      </c>
      <c r="DF25" s="94">
        <f>'[1]TOMA DE DATOS'!DB156</f>
        <v>0</v>
      </c>
      <c r="DG25" s="94">
        <v>0</v>
      </c>
      <c r="DH25" s="94">
        <v>0</v>
      </c>
      <c r="DI25" s="94">
        <v>0</v>
      </c>
      <c r="DJ25">
        <v>0</v>
      </c>
      <c r="DK25">
        <v>0</v>
      </c>
      <c r="DL25">
        <v>0</v>
      </c>
      <c r="DM25">
        <v>0</v>
      </c>
      <c r="DN25">
        <v>0</v>
      </c>
      <c r="DO25">
        <v>0</v>
      </c>
      <c r="DP25"/>
      <c r="DQ25"/>
      <c r="DR25">
        <v>0</v>
      </c>
      <c r="DS25">
        <v>0</v>
      </c>
      <c r="DT25">
        <v>0</v>
      </c>
      <c r="DU25">
        <v>0</v>
      </c>
      <c r="DV25">
        <v>0</v>
      </c>
      <c r="DW25">
        <v>0</v>
      </c>
      <c r="DX25">
        <v>0</v>
      </c>
      <c r="DY25">
        <v>0</v>
      </c>
      <c r="DZ25">
        <v>0</v>
      </c>
      <c r="EA25">
        <v>0</v>
      </c>
      <c r="EB25">
        <v>0</v>
      </c>
      <c r="EC25">
        <v>0</v>
      </c>
      <c r="ED25">
        <v>0</v>
      </c>
      <c r="EE25">
        <v>0</v>
      </c>
      <c r="EF25">
        <v>0</v>
      </c>
      <c r="EG25">
        <v>0</v>
      </c>
      <c r="EH25">
        <v>0</v>
      </c>
      <c r="EI25"/>
      <c r="EJ25" s="12"/>
    </row>
    <row r="26" spans="1:140">
      <c r="A26" s="500"/>
      <c r="B26" s="53" t="s">
        <v>222</v>
      </c>
      <c r="C26" s="12"/>
      <c r="D26" s="216">
        <v>168</v>
      </c>
      <c r="E26" s="216">
        <v>168</v>
      </c>
      <c r="F26" s="216">
        <v>168</v>
      </c>
      <c r="G26" s="216">
        <v>168</v>
      </c>
      <c r="H26" s="216">
        <v>168</v>
      </c>
      <c r="I26" s="216">
        <v>168</v>
      </c>
      <c r="J26" s="216">
        <v>168</v>
      </c>
      <c r="K26" s="216">
        <v>168</v>
      </c>
      <c r="L26" s="216">
        <v>168</v>
      </c>
      <c r="M26" s="216">
        <v>168</v>
      </c>
      <c r="N26" s="216">
        <v>168</v>
      </c>
      <c r="O26" s="12">
        <v>168</v>
      </c>
      <c r="P26" s="12">
        <v>168</v>
      </c>
      <c r="Q26" s="12">
        <v>168</v>
      </c>
      <c r="R26" s="12">
        <v>168</v>
      </c>
      <c r="S26" s="12">
        <v>168</v>
      </c>
      <c r="T26" s="12">
        <v>168</v>
      </c>
      <c r="U26" s="12">
        <v>144</v>
      </c>
      <c r="V26" s="12">
        <v>168</v>
      </c>
      <c r="W26" s="12">
        <v>168</v>
      </c>
      <c r="X26" s="12">
        <v>168</v>
      </c>
      <c r="Y26" s="12">
        <v>168</v>
      </c>
      <c r="Z26" s="12">
        <v>168</v>
      </c>
      <c r="AA26" s="12">
        <v>168</v>
      </c>
      <c r="AB26" s="12">
        <v>168</v>
      </c>
      <c r="AC26" s="12">
        <v>168</v>
      </c>
      <c r="AD26" s="12">
        <v>168</v>
      </c>
      <c r="AE26" s="12">
        <v>168</v>
      </c>
      <c r="AF26" s="12">
        <v>168</v>
      </c>
      <c r="AG26" s="12">
        <v>168</v>
      </c>
      <c r="AH26" s="12">
        <v>168</v>
      </c>
      <c r="AI26" s="12">
        <v>168</v>
      </c>
      <c r="AJ26" s="12">
        <v>168</v>
      </c>
      <c r="AK26" s="12">
        <v>168</v>
      </c>
      <c r="AL26" s="12">
        <v>168</v>
      </c>
      <c r="AM26" s="12">
        <v>168</v>
      </c>
      <c r="AN26" s="12">
        <v>168</v>
      </c>
      <c r="AO26" s="12">
        <v>168</v>
      </c>
      <c r="AP26" s="12">
        <v>168</v>
      </c>
      <c r="AQ26" s="12">
        <v>168</v>
      </c>
      <c r="AR26" s="12">
        <v>168</v>
      </c>
      <c r="AS26" s="12">
        <v>168</v>
      </c>
      <c r="AT26" s="12">
        <v>168</v>
      </c>
      <c r="AU26" s="12">
        <v>168</v>
      </c>
      <c r="AV26" s="12">
        <v>168</v>
      </c>
      <c r="AW26" s="12">
        <v>168</v>
      </c>
      <c r="AX26" s="12">
        <v>168</v>
      </c>
      <c r="AY26" s="12">
        <v>168</v>
      </c>
      <c r="AZ26" s="12">
        <v>168</v>
      </c>
      <c r="BA26" s="12">
        <v>168</v>
      </c>
      <c r="BB26" s="12">
        <v>168</v>
      </c>
      <c r="BC26" s="12">
        <v>168</v>
      </c>
      <c r="BD26" s="12">
        <v>168</v>
      </c>
      <c r="BE26" s="12">
        <v>168</v>
      </c>
      <c r="BF26" s="12">
        <v>168</v>
      </c>
      <c r="BG26" s="12">
        <v>168</v>
      </c>
      <c r="BH26" s="12">
        <v>168</v>
      </c>
      <c r="BI26" s="12">
        <v>168</v>
      </c>
      <c r="BJ26" s="12">
        <v>168</v>
      </c>
      <c r="BK26" s="12">
        <v>168</v>
      </c>
      <c r="BL26" s="12">
        <v>168</v>
      </c>
      <c r="BM26" s="12">
        <v>168</v>
      </c>
      <c r="BN26" s="12">
        <v>168</v>
      </c>
      <c r="BO26" s="12">
        <v>168</v>
      </c>
      <c r="BP26" s="12">
        <v>168</v>
      </c>
      <c r="BQ26" s="12">
        <v>168</v>
      </c>
      <c r="BR26" s="12">
        <v>168</v>
      </c>
      <c r="BS26" s="12">
        <v>168</v>
      </c>
      <c r="BT26" s="12">
        <v>168</v>
      </c>
      <c r="BU26" s="12">
        <v>168</v>
      </c>
      <c r="BV26" s="12">
        <v>168</v>
      </c>
      <c r="BW26" s="12">
        <v>168</v>
      </c>
      <c r="BX26" s="12">
        <v>168</v>
      </c>
      <c r="BY26" s="12">
        <v>168</v>
      </c>
      <c r="BZ26" s="12">
        <v>168</v>
      </c>
      <c r="CA26" s="12">
        <v>144</v>
      </c>
      <c r="CB26" s="12">
        <v>168</v>
      </c>
      <c r="CC26" s="12">
        <v>168</v>
      </c>
      <c r="CD26" s="12">
        <v>168</v>
      </c>
      <c r="CE26" s="12">
        <v>168</v>
      </c>
      <c r="CF26" s="12">
        <v>168</v>
      </c>
      <c r="CG26" s="12">
        <v>168</v>
      </c>
      <c r="CH26" s="12">
        <v>168</v>
      </c>
      <c r="CI26" s="12">
        <v>168</v>
      </c>
      <c r="CJ26" s="12">
        <v>168</v>
      </c>
      <c r="CK26" s="12">
        <v>168</v>
      </c>
      <c r="CL26" s="12">
        <v>168</v>
      </c>
      <c r="CM26" s="12">
        <v>168</v>
      </c>
      <c r="CN26" s="12">
        <v>168</v>
      </c>
      <c r="CO26" s="12">
        <v>168</v>
      </c>
      <c r="CP26" s="12">
        <v>168</v>
      </c>
      <c r="CQ26" s="12">
        <v>168</v>
      </c>
      <c r="CR26" s="12">
        <v>168</v>
      </c>
      <c r="CS26" s="12">
        <v>168</v>
      </c>
      <c r="CT26" s="12">
        <v>168</v>
      </c>
      <c r="CU26" s="12">
        <v>168</v>
      </c>
      <c r="CV26" s="12">
        <v>168</v>
      </c>
      <c r="CW26" s="12">
        <v>168</v>
      </c>
      <c r="CX26" s="12">
        <v>168</v>
      </c>
      <c r="CY26" s="12">
        <v>168</v>
      </c>
      <c r="CZ26" s="12">
        <v>168</v>
      </c>
      <c r="DA26" s="12">
        <v>168</v>
      </c>
      <c r="DB26" s="12">
        <v>168</v>
      </c>
      <c r="DC26" s="12">
        <v>168</v>
      </c>
      <c r="DD26" s="12"/>
      <c r="DE26" s="12">
        <v>144</v>
      </c>
      <c r="DF26" s="12">
        <v>168</v>
      </c>
      <c r="DG26" s="12">
        <v>169</v>
      </c>
      <c r="DH26" s="12">
        <v>169</v>
      </c>
      <c r="DI26" s="12">
        <v>169</v>
      </c>
      <c r="DJ26" s="12">
        <v>168</v>
      </c>
      <c r="DK26" s="12">
        <v>168</v>
      </c>
      <c r="DL26" s="12">
        <v>168</v>
      </c>
      <c r="DM26" s="12">
        <v>168</v>
      </c>
      <c r="DN26" s="12">
        <v>168</v>
      </c>
      <c r="DO26" s="12">
        <v>168</v>
      </c>
      <c r="DP26" s="12"/>
      <c r="DQ26" s="12"/>
      <c r="DR26" s="12">
        <v>168</v>
      </c>
      <c r="DS26" s="12">
        <v>168</v>
      </c>
      <c r="DT26" s="12">
        <v>168</v>
      </c>
      <c r="DU26" s="12">
        <v>168</v>
      </c>
      <c r="DV26" s="12">
        <v>168</v>
      </c>
      <c r="DW26" s="12">
        <v>168</v>
      </c>
      <c r="DX26" s="12">
        <v>168</v>
      </c>
      <c r="DY26" s="12">
        <v>168</v>
      </c>
      <c r="DZ26" s="12">
        <v>168</v>
      </c>
      <c r="EA26" s="12">
        <v>168</v>
      </c>
      <c r="EB26" s="12">
        <v>168</v>
      </c>
      <c r="EC26" s="12">
        <v>168</v>
      </c>
      <c r="ED26" s="12">
        <v>168</v>
      </c>
      <c r="EE26" s="12">
        <v>168</v>
      </c>
      <c r="EF26" s="12">
        <v>168</v>
      </c>
      <c r="EG26" s="12">
        <v>168</v>
      </c>
      <c r="EH26" s="12">
        <v>168</v>
      </c>
      <c r="EI26" s="12"/>
      <c r="EJ26" s="12"/>
    </row>
    <row r="27" spans="1:140">
      <c r="A27" s="501"/>
      <c r="B27" s="53" t="s">
        <v>146</v>
      </c>
      <c r="C27" s="12"/>
      <c r="D27" s="172">
        <v>6.1663264495631447</v>
      </c>
      <c r="E27" s="172">
        <v>8.2876213640000014</v>
      </c>
      <c r="F27" s="172">
        <v>8.1481002479694347</v>
      </c>
      <c r="G27" s="172">
        <v>4.9000000000000004</v>
      </c>
      <c r="H27" s="172">
        <v>8.5851595006934804</v>
      </c>
      <c r="I27" s="172">
        <v>4.0071428571428571</v>
      </c>
      <c r="J27" s="172">
        <v>6.2149168646080755</v>
      </c>
      <c r="K27" s="172">
        <v>10.213694617356278</v>
      </c>
      <c r="L27" s="172">
        <v>3.3825471085120205</v>
      </c>
      <c r="M27" s="172">
        <v>5.2870848708487088</v>
      </c>
      <c r="N27" s="172">
        <v>0</v>
      </c>
      <c r="O27" s="164">
        <v>0</v>
      </c>
      <c r="P27" s="164">
        <v>0</v>
      </c>
      <c r="Q27" s="164">
        <v>0</v>
      </c>
      <c r="R27" s="164">
        <v>5.9862068965517228</v>
      </c>
      <c r="S27">
        <v>12.295421245421247</v>
      </c>
      <c r="T27">
        <v>5.9529411764705884</v>
      </c>
      <c r="U27">
        <v>4.9355773153814759</v>
      </c>
      <c r="V27">
        <v>1.04</v>
      </c>
      <c r="W27">
        <v>8.2926952141057928</v>
      </c>
      <c r="X27">
        <v>2.67</v>
      </c>
      <c r="Y27">
        <v>6.9055098163394559</v>
      </c>
      <c r="Z27">
        <v>5.72</v>
      </c>
      <c r="AA27">
        <v>4.3899999999999997</v>
      </c>
      <c r="AB27">
        <v>0</v>
      </c>
      <c r="AC27">
        <v>0</v>
      </c>
      <c r="AD27">
        <v>0</v>
      </c>
      <c r="AE27">
        <v>12.895081967213116</v>
      </c>
      <c r="AF27">
        <v>11.383187390542908</v>
      </c>
      <c r="AG27">
        <v>10.8</v>
      </c>
      <c r="AH27">
        <v>6.9358055105348466</v>
      </c>
      <c r="AI27">
        <v>4.9248807251908397</v>
      </c>
      <c r="AJ27">
        <v>0</v>
      </c>
      <c r="AK27">
        <v>5.0380622837370241</v>
      </c>
      <c r="AL27">
        <v>7.3280757097791804</v>
      </c>
      <c r="AM27">
        <v>3.7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9.77</v>
      </c>
      <c r="AW27">
        <v>9.2480000000000011</v>
      </c>
      <c r="AX27">
        <v>2.8689655172413793</v>
      </c>
      <c r="AY27">
        <v>3.8164395734597156</v>
      </c>
      <c r="AZ27"/>
      <c r="BA27">
        <v>0</v>
      </c>
      <c r="BB27">
        <v>0</v>
      </c>
      <c r="BC27">
        <v>1.9954022988505749</v>
      </c>
      <c r="BD27">
        <v>1.99540229885057</v>
      </c>
      <c r="BE27">
        <v>2.5299999999999998</v>
      </c>
      <c r="BF27">
        <v>10.43524844720497</v>
      </c>
      <c r="BG27">
        <v>8.3695652173913047</v>
      </c>
      <c r="BH27">
        <v>0</v>
      </c>
      <c r="BI27">
        <v>0</v>
      </c>
      <c r="BJ27">
        <v>3.9468634686346862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2.52</v>
      </c>
      <c r="BV27">
        <v>4.1505882352941175</v>
      </c>
      <c r="BW27">
        <v>4.79</v>
      </c>
      <c r="BX27">
        <v>11.23</v>
      </c>
      <c r="BY27">
        <v>4.7040356640075078</v>
      </c>
      <c r="BZ27">
        <v>0</v>
      </c>
      <c r="CA27">
        <v>4.2300000000000004</v>
      </c>
      <c r="CB27">
        <v>6.2546816479400746</v>
      </c>
      <c r="CC27">
        <v>1.5495495495495495</v>
      </c>
      <c r="CD27">
        <v>10.6</v>
      </c>
      <c r="CE27">
        <v>3.1343283582089554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0</v>
      </c>
      <c r="CW27">
        <v>0</v>
      </c>
      <c r="CX27"/>
      <c r="CY27">
        <v>0</v>
      </c>
      <c r="CZ27">
        <v>0</v>
      </c>
      <c r="DA27">
        <v>0</v>
      </c>
      <c r="DB27">
        <v>0</v>
      </c>
      <c r="DC27">
        <v>0</v>
      </c>
      <c r="DD27" s="12"/>
      <c r="DE27" s="12">
        <v>0</v>
      </c>
      <c r="DF27" s="449">
        <f>'[1]TOMA DE DATOS'!DB160</f>
        <v>0</v>
      </c>
      <c r="DG27" s="449">
        <v>0</v>
      </c>
      <c r="DH27" s="449">
        <v>0</v>
      </c>
      <c r="DI27" s="449">
        <v>0</v>
      </c>
      <c r="DJ27">
        <v>0</v>
      </c>
      <c r="DK27">
        <v>0</v>
      </c>
      <c r="DL27">
        <v>0</v>
      </c>
      <c r="DM27">
        <v>0</v>
      </c>
      <c r="DN27">
        <v>0</v>
      </c>
      <c r="DO27">
        <v>0</v>
      </c>
      <c r="DP27"/>
      <c r="DQ27"/>
      <c r="DR27">
        <v>0</v>
      </c>
      <c r="DS27">
        <v>0</v>
      </c>
      <c r="DT27">
        <v>0</v>
      </c>
      <c r="DU27">
        <v>0</v>
      </c>
      <c r="DV27">
        <v>0</v>
      </c>
      <c r="DW27">
        <v>0</v>
      </c>
      <c r="DX27">
        <v>0</v>
      </c>
      <c r="DY27">
        <v>0</v>
      </c>
      <c r="DZ27">
        <v>0</v>
      </c>
      <c r="EA27">
        <v>0</v>
      </c>
      <c r="EB27">
        <v>0</v>
      </c>
      <c r="EC27">
        <v>0</v>
      </c>
      <c r="ED27">
        <v>0</v>
      </c>
      <c r="EE27">
        <v>0</v>
      </c>
      <c r="EF27">
        <v>0</v>
      </c>
      <c r="EG27">
        <v>0</v>
      </c>
      <c r="EH27">
        <v>0</v>
      </c>
      <c r="EI27" s="12"/>
      <c r="EJ27" s="12"/>
    </row>
    <row r="28" spans="1:140" customFormat="1">
      <c r="A28" s="496" t="s">
        <v>162</v>
      </c>
      <c r="B28" s="54" t="s">
        <v>147</v>
      </c>
      <c r="C28" s="8"/>
      <c r="D28" s="8">
        <f t="shared" ref="D28:N28" si="0">D18</f>
        <v>0.83779761904761896</v>
      </c>
      <c r="E28" s="8">
        <f t="shared" si="0"/>
        <v>0.88785714285714279</v>
      </c>
      <c r="F28" s="8">
        <f t="shared" si="0"/>
        <v>0.79315476190476186</v>
      </c>
      <c r="G28" s="8">
        <f t="shared" si="0"/>
        <v>0.92559523809523803</v>
      </c>
      <c r="H28" s="8">
        <f t="shared" si="0"/>
        <v>0.78619047619999993</v>
      </c>
      <c r="I28" s="8">
        <f t="shared" si="0"/>
        <v>0.44047619047619047</v>
      </c>
      <c r="J28" s="8">
        <f t="shared" si="0"/>
        <v>0.93351190476190504</v>
      </c>
      <c r="K28" s="8">
        <f t="shared" si="0"/>
        <v>0.78672619047619097</v>
      </c>
      <c r="L28" s="8">
        <f t="shared" si="0"/>
        <v>0.78869047619523813</v>
      </c>
      <c r="M28" s="8">
        <f t="shared" si="0"/>
        <v>0.52232142857142849</v>
      </c>
      <c r="N28" s="8">
        <f t="shared" si="0"/>
        <v>0</v>
      </c>
      <c r="O28" s="8">
        <f t="shared" ref="O28:AK28" si="1">+O18</f>
        <v>0</v>
      </c>
      <c r="P28" s="8">
        <f t="shared" si="1"/>
        <v>0</v>
      </c>
      <c r="Q28" s="8">
        <f t="shared" si="1"/>
        <v>0.78571428571428603</v>
      </c>
      <c r="R28" s="8">
        <f t="shared" si="1"/>
        <v>0.19047619047618999</v>
      </c>
      <c r="S28" s="8">
        <f t="shared" si="1"/>
        <v>0.70285714285714274</v>
      </c>
      <c r="T28" s="8">
        <f t="shared" si="1"/>
        <v>0.94345238095238104</v>
      </c>
      <c r="U28" s="8">
        <f t="shared" si="1"/>
        <v>0.92708333333333348</v>
      </c>
      <c r="V28" s="8">
        <f t="shared" si="1"/>
        <v>0.9732142857142857</v>
      </c>
      <c r="W28" s="8">
        <f t="shared" si="1"/>
        <v>0.89285714285714302</v>
      </c>
      <c r="X28" s="8">
        <f t="shared" si="1"/>
        <v>0.85613095238095205</v>
      </c>
      <c r="Y28" s="8">
        <f t="shared" si="1"/>
        <v>0.86636904761904754</v>
      </c>
      <c r="Z28" s="8">
        <f t="shared" si="1"/>
        <v>0.696011904761905</v>
      </c>
      <c r="AA28" s="8">
        <f t="shared" si="1"/>
        <v>0.66071428571428603</v>
      </c>
      <c r="AB28" s="8">
        <f t="shared" si="1"/>
        <v>0.21428571428571427</v>
      </c>
      <c r="AC28" s="8">
        <f t="shared" si="1"/>
        <v>0</v>
      </c>
      <c r="AD28" s="8">
        <f t="shared" si="1"/>
        <v>0</v>
      </c>
      <c r="AE28" s="8">
        <f t="shared" si="1"/>
        <v>0.49160714285714285</v>
      </c>
      <c r="AF28" s="8">
        <f t="shared" si="1"/>
        <v>0.85410714285714295</v>
      </c>
      <c r="AG28" s="8">
        <f t="shared" si="1"/>
        <v>0.74553571428571397</v>
      </c>
      <c r="AH28" s="8">
        <f t="shared" si="1"/>
        <v>0.84273809523809518</v>
      </c>
      <c r="AI28" s="8">
        <f t="shared" si="1"/>
        <v>0.81696428571428603</v>
      </c>
      <c r="AJ28" s="8">
        <f t="shared" si="1"/>
        <v>0</v>
      </c>
      <c r="AK28" s="8">
        <f t="shared" si="1"/>
        <v>0.69446428571428565</v>
      </c>
      <c r="AL28" s="8">
        <f t="shared" ref="AL28:AQ28" si="2">+AL18</f>
        <v>0.51386904761904795</v>
      </c>
      <c r="AM28" s="8">
        <f t="shared" si="2"/>
        <v>0.875</v>
      </c>
      <c r="AN28" s="8">
        <f t="shared" si="2"/>
        <v>0</v>
      </c>
      <c r="AO28" s="8">
        <f t="shared" si="2"/>
        <v>0</v>
      </c>
      <c r="AP28" s="8">
        <f t="shared" si="2"/>
        <v>0</v>
      </c>
      <c r="AQ28" s="8">
        <f t="shared" si="2"/>
        <v>0</v>
      </c>
      <c r="AR28" s="8">
        <f t="shared" ref="AR28:BT28" si="3">+AR18</f>
        <v>0</v>
      </c>
      <c r="AS28" s="8">
        <f t="shared" si="3"/>
        <v>0</v>
      </c>
      <c r="AT28" s="8">
        <f t="shared" si="3"/>
        <v>0</v>
      </c>
      <c r="AU28" s="8">
        <f t="shared" si="3"/>
        <v>0.33333333333333298</v>
      </c>
      <c r="AV28" s="8">
        <f t="shared" si="3"/>
        <v>0.79565476190476203</v>
      </c>
      <c r="AW28" s="8">
        <f t="shared" si="3"/>
        <v>0.9107142857142857</v>
      </c>
      <c r="AX28" s="8">
        <f t="shared" si="3"/>
        <v>0.90690476190476199</v>
      </c>
      <c r="AY28" s="8">
        <f t="shared" si="3"/>
        <v>0.81648809523809529</v>
      </c>
      <c r="AZ28" s="8">
        <f t="shared" si="3"/>
        <v>1</v>
      </c>
      <c r="BA28" s="8">
        <f t="shared" si="3"/>
        <v>0.93452380952380953</v>
      </c>
      <c r="BB28" s="8">
        <f t="shared" si="3"/>
        <v>1</v>
      </c>
      <c r="BC28" s="8">
        <f t="shared" si="3"/>
        <v>0.9553571428571429</v>
      </c>
      <c r="BD28" s="8">
        <f t="shared" si="3"/>
        <v>0.75279761904761899</v>
      </c>
      <c r="BE28" s="8">
        <f t="shared" si="3"/>
        <v>0.48214285714285698</v>
      </c>
      <c r="BF28" s="8">
        <f t="shared" si="3"/>
        <v>0.89464285714285718</v>
      </c>
      <c r="BG28" s="8">
        <f t="shared" si="3"/>
        <v>0.86011904761904778</v>
      </c>
      <c r="BH28" s="8">
        <f t="shared" si="3"/>
        <v>0.95833333333333304</v>
      </c>
      <c r="BI28" s="8">
        <f t="shared" si="3"/>
        <v>0.98065476190476197</v>
      </c>
      <c r="BJ28" s="8">
        <f t="shared" si="3"/>
        <v>0.92065476190476181</v>
      </c>
      <c r="BK28" s="8">
        <f t="shared" si="3"/>
        <v>0</v>
      </c>
      <c r="BL28" s="8">
        <f t="shared" si="3"/>
        <v>0</v>
      </c>
      <c r="BM28" s="8">
        <f t="shared" si="3"/>
        <v>0</v>
      </c>
      <c r="BN28" s="8">
        <f t="shared" si="3"/>
        <v>0</v>
      </c>
      <c r="BO28" s="8">
        <f t="shared" si="3"/>
        <v>0</v>
      </c>
      <c r="BP28" s="8">
        <f t="shared" si="3"/>
        <v>0</v>
      </c>
      <c r="BQ28" s="8">
        <f t="shared" si="3"/>
        <v>0</v>
      </c>
      <c r="BR28" s="8">
        <f t="shared" si="3"/>
        <v>0</v>
      </c>
      <c r="BS28" s="8">
        <f t="shared" si="3"/>
        <v>0</v>
      </c>
      <c r="BT28" s="8">
        <f t="shared" si="3"/>
        <v>0</v>
      </c>
      <c r="BU28" s="8">
        <f t="shared" ref="BU28:CC28" si="4">+BU18</f>
        <v>0.47023809523809501</v>
      </c>
      <c r="BV28" s="8">
        <f t="shared" si="4"/>
        <v>0.44940476190476192</v>
      </c>
      <c r="BW28" s="8">
        <f t="shared" si="4"/>
        <v>0.69642857142857095</v>
      </c>
      <c r="BX28" s="8">
        <f t="shared" si="4"/>
        <v>0.47797619047619</v>
      </c>
      <c r="BY28" s="8">
        <f t="shared" si="4"/>
        <v>0.84523809523809523</v>
      </c>
      <c r="BZ28" s="8">
        <f t="shared" si="4"/>
        <v>0.88095238095238104</v>
      </c>
      <c r="CA28" s="8">
        <f t="shared" si="4"/>
        <v>0.95138888888888895</v>
      </c>
      <c r="CB28" s="8">
        <f t="shared" si="4"/>
        <v>0.9732142857142857</v>
      </c>
      <c r="CC28" s="8">
        <f t="shared" si="4"/>
        <v>0.82440476190476186</v>
      </c>
      <c r="CD28" s="8">
        <f t="shared" ref="CD28:CF28" si="5">+CD18</f>
        <v>0.97321428571428603</v>
      </c>
      <c r="CE28" s="8">
        <f t="shared" si="5"/>
        <v>0.86309523809523814</v>
      </c>
      <c r="CF28" s="8">
        <f t="shared" si="5"/>
        <v>0.75595238095238093</v>
      </c>
      <c r="CG28" s="8">
        <f t="shared" ref="CG28:CH28" si="6">+CG18</f>
        <v>1</v>
      </c>
      <c r="CH28" s="8">
        <f t="shared" si="6"/>
        <v>1</v>
      </c>
      <c r="CI28" s="8">
        <f t="shared" ref="CI28:CJ28" si="7">+CI18</f>
        <v>1</v>
      </c>
      <c r="CJ28" s="8">
        <f t="shared" si="7"/>
        <v>1</v>
      </c>
      <c r="CK28" s="8">
        <f t="shared" ref="CK28:CM28" si="8">+CK18</f>
        <v>1</v>
      </c>
      <c r="CL28" s="8">
        <f t="shared" si="8"/>
        <v>1</v>
      </c>
      <c r="CM28" s="8">
        <f t="shared" si="8"/>
        <v>1</v>
      </c>
      <c r="CN28" s="8">
        <f t="shared" ref="CN28:CP28" si="9">+CN18</f>
        <v>1</v>
      </c>
      <c r="CO28" s="8">
        <f t="shared" si="9"/>
        <v>1</v>
      </c>
      <c r="CP28" s="8">
        <f t="shared" si="9"/>
        <v>1</v>
      </c>
      <c r="CQ28" s="8">
        <f t="shared" ref="CQ28:CT28" si="10">+CQ18</f>
        <v>1</v>
      </c>
      <c r="CR28" s="8">
        <f t="shared" si="10"/>
        <v>1</v>
      </c>
      <c r="CS28" s="8">
        <f t="shared" si="10"/>
        <v>1</v>
      </c>
      <c r="CT28" s="8">
        <f t="shared" si="10"/>
        <v>1</v>
      </c>
      <c r="CU28" s="8">
        <f t="shared" ref="CU28:CW28" si="11">+CU18</f>
        <v>1</v>
      </c>
      <c r="CV28" s="8">
        <f t="shared" si="11"/>
        <v>1</v>
      </c>
      <c r="CW28" s="8">
        <f t="shared" si="11"/>
        <v>1</v>
      </c>
      <c r="CX28" s="8">
        <f t="shared" ref="CX28:CY28" si="12">+CX18</f>
        <v>1</v>
      </c>
      <c r="CY28" s="8">
        <f t="shared" si="12"/>
        <v>1</v>
      </c>
      <c r="CZ28" s="8">
        <f t="shared" ref="CZ28:DB28" si="13">+CZ18</f>
        <v>1</v>
      </c>
      <c r="DA28" s="8">
        <f t="shared" si="13"/>
        <v>1</v>
      </c>
      <c r="DB28" s="8">
        <f t="shared" si="13"/>
        <v>1</v>
      </c>
      <c r="DC28" s="8">
        <f t="shared" ref="DC28:DE28" si="14">+DC18</f>
        <v>1</v>
      </c>
      <c r="DD28" s="8"/>
      <c r="DE28" s="8">
        <f t="shared" si="14"/>
        <v>1</v>
      </c>
      <c r="DF28" s="8">
        <f t="shared" ref="DF28" si="15">+DF18</f>
        <v>1</v>
      </c>
      <c r="DG28" s="8">
        <f t="shared" ref="DG28:DJ28" si="16">+DG18</f>
        <v>1</v>
      </c>
      <c r="DH28" s="8">
        <f t="shared" si="16"/>
        <v>1</v>
      </c>
      <c r="DI28" s="8">
        <f t="shared" si="16"/>
        <v>1</v>
      </c>
      <c r="DJ28" s="8">
        <f t="shared" si="16"/>
        <v>1</v>
      </c>
      <c r="DK28" s="8">
        <f t="shared" ref="DK28:DM28" si="17">+DK18</f>
        <v>1</v>
      </c>
      <c r="DL28" s="8">
        <f t="shared" si="17"/>
        <v>1</v>
      </c>
      <c r="DM28" s="8">
        <f t="shared" si="17"/>
        <v>1</v>
      </c>
      <c r="DN28" s="8">
        <f t="shared" ref="DN28:DR28" si="18">+DN18</f>
        <v>1</v>
      </c>
      <c r="DO28" s="8">
        <f t="shared" si="18"/>
        <v>1</v>
      </c>
      <c r="DP28" s="8">
        <f t="shared" si="18"/>
        <v>0</v>
      </c>
      <c r="DQ28" s="8">
        <f t="shared" si="18"/>
        <v>0</v>
      </c>
      <c r="DR28" s="8">
        <f t="shared" si="18"/>
        <v>1</v>
      </c>
      <c r="DS28" s="8">
        <f t="shared" ref="DS28:DU28" si="19">+DS18</f>
        <v>1</v>
      </c>
      <c r="DT28" s="8">
        <f t="shared" si="19"/>
        <v>1</v>
      </c>
      <c r="DU28" s="8">
        <f t="shared" si="19"/>
        <v>1</v>
      </c>
      <c r="DV28" s="8">
        <f t="shared" ref="DV28:DX28" si="20">+DV18</f>
        <v>1</v>
      </c>
      <c r="DW28" s="8">
        <f t="shared" si="20"/>
        <v>1</v>
      </c>
      <c r="DX28" s="8">
        <f t="shared" si="20"/>
        <v>1</v>
      </c>
      <c r="DY28" s="8">
        <f t="shared" ref="DY28:EA28" si="21">+DY18</f>
        <v>1</v>
      </c>
      <c r="DZ28" s="8">
        <f t="shared" si="21"/>
        <v>1</v>
      </c>
      <c r="EA28" s="8">
        <f t="shared" si="21"/>
        <v>1</v>
      </c>
      <c r="EB28" s="8">
        <f t="shared" ref="EB28:ED28" si="22">+EB18</f>
        <v>1</v>
      </c>
      <c r="EC28" s="8">
        <f t="shared" si="22"/>
        <v>1</v>
      </c>
      <c r="ED28" s="8">
        <f t="shared" si="22"/>
        <v>1</v>
      </c>
      <c r="EE28" s="8">
        <f t="shared" ref="EE28:EH28" si="23">+EE18</f>
        <v>1</v>
      </c>
      <c r="EF28" s="8">
        <f t="shared" si="23"/>
        <v>1</v>
      </c>
      <c r="EG28" s="8">
        <f t="shared" si="23"/>
        <v>1</v>
      </c>
      <c r="EH28" s="8">
        <f t="shared" si="23"/>
        <v>1</v>
      </c>
      <c r="EI28" s="8"/>
      <c r="EJ28" s="8"/>
    </row>
    <row r="29" spans="1:140">
      <c r="A29" s="497"/>
      <c r="B29" s="54" t="s">
        <v>253</v>
      </c>
      <c r="C29" s="8"/>
      <c r="D29" s="8">
        <f t="shared" ref="D29:AK29" si="24">+D23/D26</f>
        <v>0</v>
      </c>
      <c r="E29" s="8">
        <f t="shared" si="24"/>
        <v>0</v>
      </c>
      <c r="F29" s="8">
        <f t="shared" si="24"/>
        <v>0</v>
      </c>
      <c r="G29" s="8">
        <f t="shared" si="24"/>
        <v>0</v>
      </c>
      <c r="H29" s="8">
        <f t="shared" si="24"/>
        <v>0</v>
      </c>
      <c r="I29" s="8">
        <f t="shared" si="24"/>
        <v>0</v>
      </c>
      <c r="J29" s="8">
        <f t="shared" si="24"/>
        <v>0</v>
      </c>
      <c r="K29" s="8">
        <f t="shared" si="24"/>
        <v>0.14285714285714285</v>
      </c>
      <c r="L29" s="8">
        <f t="shared" si="24"/>
        <v>0.20535714285714285</v>
      </c>
      <c r="M29" s="8">
        <f t="shared" si="24"/>
        <v>0</v>
      </c>
      <c r="N29" s="8">
        <f t="shared" si="24"/>
        <v>0</v>
      </c>
      <c r="O29" s="8">
        <f t="shared" si="24"/>
        <v>0</v>
      </c>
      <c r="P29" s="8">
        <f t="shared" si="24"/>
        <v>0</v>
      </c>
      <c r="Q29" s="8">
        <f t="shared" si="24"/>
        <v>0</v>
      </c>
      <c r="R29" s="8">
        <f t="shared" si="24"/>
        <v>0</v>
      </c>
      <c r="S29" s="8">
        <f t="shared" si="24"/>
        <v>0</v>
      </c>
      <c r="T29" s="8">
        <f t="shared" si="24"/>
        <v>0</v>
      </c>
      <c r="U29" s="8">
        <f t="shared" si="24"/>
        <v>0</v>
      </c>
      <c r="V29" s="8">
        <f t="shared" si="24"/>
        <v>0</v>
      </c>
      <c r="W29" s="8">
        <f t="shared" si="24"/>
        <v>0</v>
      </c>
      <c r="X29" s="8">
        <f t="shared" si="24"/>
        <v>0</v>
      </c>
      <c r="Y29" s="8">
        <f t="shared" si="24"/>
        <v>0</v>
      </c>
      <c r="Z29" s="8">
        <f t="shared" si="24"/>
        <v>9.2261904761904767E-2</v>
      </c>
      <c r="AA29" s="8">
        <f t="shared" si="24"/>
        <v>0</v>
      </c>
      <c r="AB29" s="8">
        <f t="shared" si="24"/>
        <v>0</v>
      </c>
      <c r="AC29" s="8">
        <f t="shared" si="24"/>
        <v>0</v>
      </c>
      <c r="AD29" s="8">
        <f t="shared" si="24"/>
        <v>0</v>
      </c>
      <c r="AE29" s="8">
        <f t="shared" si="24"/>
        <v>0</v>
      </c>
      <c r="AF29" s="8">
        <f t="shared" si="24"/>
        <v>0</v>
      </c>
      <c r="AG29" s="8">
        <f t="shared" si="24"/>
        <v>0</v>
      </c>
      <c r="AH29" s="8">
        <f t="shared" si="24"/>
        <v>5.9523809523809521E-2</v>
      </c>
      <c r="AI29" s="8">
        <f t="shared" si="24"/>
        <v>0</v>
      </c>
      <c r="AJ29" s="8">
        <f t="shared" si="24"/>
        <v>0</v>
      </c>
      <c r="AK29" s="8">
        <f t="shared" si="24"/>
        <v>0</v>
      </c>
      <c r="AL29" s="8">
        <f t="shared" ref="AL29:AQ29" si="25">+AL23/AL26</f>
        <v>0</v>
      </c>
      <c r="AM29" s="8">
        <f t="shared" si="25"/>
        <v>0</v>
      </c>
      <c r="AN29" s="8">
        <f t="shared" si="25"/>
        <v>0</v>
      </c>
      <c r="AO29" s="8">
        <f t="shared" si="25"/>
        <v>0</v>
      </c>
      <c r="AP29" s="8">
        <f t="shared" si="25"/>
        <v>0</v>
      </c>
      <c r="AQ29" s="8">
        <f t="shared" si="25"/>
        <v>0</v>
      </c>
      <c r="AR29" s="8">
        <f t="shared" ref="AR29:BT29" si="26">+AR23/AR26</f>
        <v>0</v>
      </c>
      <c r="AS29" s="8">
        <f t="shared" si="26"/>
        <v>0</v>
      </c>
      <c r="AT29" s="8">
        <f t="shared" si="26"/>
        <v>0</v>
      </c>
      <c r="AU29" s="8">
        <f t="shared" si="26"/>
        <v>0</v>
      </c>
      <c r="AV29" s="8">
        <f t="shared" si="26"/>
        <v>0</v>
      </c>
      <c r="AW29" s="8">
        <f t="shared" si="26"/>
        <v>0</v>
      </c>
      <c r="AX29" s="8">
        <f t="shared" si="26"/>
        <v>0</v>
      </c>
      <c r="AY29" s="8">
        <f t="shared" si="26"/>
        <v>0.10714285714285714</v>
      </c>
      <c r="AZ29" s="8">
        <f t="shared" si="26"/>
        <v>0</v>
      </c>
      <c r="BA29" s="8">
        <f t="shared" si="26"/>
        <v>5.9523809523809521E-2</v>
      </c>
      <c r="BB29" s="8">
        <f t="shared" si="26"/>
        <v>0</v>
      </c>
      <c r="BC29" s="8">
        <f t="shared" si="26"/>
        <v>0</v>
      </c>
      <c r="BD29" s="8">
        <f t="shared" si="26"/>
        <v>0</v>
      </c>
      <c r="BE29" s="8">
        <f t="shared" si="26"/>
        <v>0</v>
      </c>
      <c r="BF29" s="8">
        <f t="shared" si="26"/>
        <v>0</v>
      </c>
      <c r="BG29" s="8">
        <f t="shared" si="26"/>
        <v>4.7619047619047616E-2</v>
      </c>
      <c r="BH29" s="8">
        <f t="shared" si="26"/>
        <v>0</v>
      </c>
      <c r="BI29" s="8">
        <f t="shared" si="26"/>
        <v>0</v>
      </c>
      <c r="BJ29" s="8">
        <f t="shared" si="26"/>
        <v>0</v>
      </c>
      <c r="BK29" s="8">
        <f t="shared" si="26"/>
        <v>7.1428571428571425E-2</v>
      </c>
      <c r="BL29" s="8">
        <f t="shared" si="26"/>
        <v>0</v>
      </c>
      <c r="BM29" s="8">
        <f t="shared" si="26"/>
        <v>0</v>
      </c>
      <c r="BN29" s="8">
        <f t="shared" si="26"/>
        <v>0</v>
      </c>
      <c r="BO29" s="8">
        <f t="shared" si="26"/>
        <v>0</v>
      </c>
      <c r="BP29" s="8">
        <f t="shared" si="26"/>
        <v>0</v>
      </c>
      <c r="BQ29" s="8">
        <f t="shared" si="26"/>
        <v>0</v>
      </c>
      <c r="BR29" s="8">
        <f t="shared" si="26"/>
        <v>0</v>
      </c>
      <c r="BS29" s="8">
        <f t="shared" si="26"/>
        <v>0</v>
      </c>
      <c r="BT29" s="8">
        <f t="shared" si="26"/>
        <v>0</v>
      </c>
      <c r="BU29" s="8">
        <f t="shared" ref="BU29:CC29" si="27">+BU23/BU26</f>
        <v>0</v>
      </c>
      <c r="BV29" s="8">
        <f t="shared" si="27"/>
        <v>0</v>
      </c>
      <c r="BW29" s="8">
        <f t="shared" si="27"/>
        <v>0</v>
      </c>
      <c r="BX29" s="8">
        <f t="shared" si="27"/>
        <v>0</v>
      </c>
      <c r="BY29" s="8">
        <f t="shared" si="27"/>
        <v>0</v>
      </c>
      <c r="BZ29" s="8">
        <f t="shared" si="27"/>
        <v>7.1428571428571425E-2</v>
      </c>
      <c r="CA29" s="8">
        <f t="shared" si="27"/>
        <v>0</v>
      </c>
      <c r="CB29" s="8">
        <f t="shared" si="27"/>
        <v>0</v>
      </c>
      <c r="CC29" s="8">
        <f t="shared" si="27"/>
        <v>0</v>
      </c>
      <c r="CD29" s="8">
        <f t="shared" ref="CD29:CF29" si="28">+CD23/CD26</f>
        <v>0</v>
      </c>
      <c r="CE29" s="8">
        <f t="shared" si="28"/>
        <v>0</v>
      </c>
      <c r="CF29" s="8">
        <f t="shared" si="28"/>
        <v>0</v>
      </c>
      <c r="CG29" s="8">
        <f t="shared" ref="CG29:CH29" si="29">+CG23/CG26</f>
        <v>0</v>
      </c>
      <c r="CH29" s="8">
        <f t="shared" si="29"/>
        <v>0</v>
      </c>
      <c r="CI29" s="8">
        <f t="shared" ref="CI29:CJ29" si="30">+CI23/CI26</f>
        <v>0</v>
      </c>
      <c r="CJ29" s="8">
        <f t="shared" si="30"/>
        <v>0</v>
      </c>
      <c r="CK29" s="8">
        <f t="shared" ref="CK29:CM29" si="31">+CK23/CK26</f>
        <v>0</v>
      </c>
      <c r="CL29" s="8">
        <f t="shared" si="31"/>
        <v>0</v>
      </c>
      <c r="CM29" s="8">
        <f t="shared" si="31"/>
        <v>0</v>
      </c>
      <c r="CN29" s="8">
        <f t="shared" ref="CN29:CP29" si="32">+CN23/CN26</f>
        <v>0</v>
      </c>
      <c r="CO29" s="8">
        <f t="shared" si="32"/>
        <v>0</v>
      </c>
      <c r="CP29" s="8">
        <f t="shared" si="32"/>
        <v>0</v>
      </c>
      <c r="CQ29" s="8">
        <f t="shared" ref="CQ29:CT29" si="33">+CQ23/CQ26</f>
        <v>0</v>
      </c>
      <c r="CR29" s="8">
        <f t="shared" si="33"/>
        <v>0</v>
      </c>
      <c r="CS29" s="8">
        <f t="shared" si="33"/>
        <v>0</v>
      </c>
      <c r="CT29" s="8">
        <f t="shared" si="33"/>
        <v>0</v>
      </c>
      <c r="CU29" s="8">
        <f t="shared" ref="CU29:CW29" si="34">+CU23/CU26</f>
        <v>0</v>
      </c>
      <c r="CV29" s="8">
        <f t="shared" si="34"/>
        <v>0</v>
      </c>
      <c r="CW29" s="8">
        <f t="shared" si="34"/>
        <v>0</v>
      </c>
      <c r="CX29" s="8">
        <f t="shared" ref="CX29:CY29" si="35">+CX23/CX26</f>
        <v>0</v>
      </c>
      <c r="CY29" s="8">
        <f t="shared" si="35"/>
        <v>0</v>
      </c>
      <c r="CZ29" s="8">
        <f t="shared" ref="CZ29:DB29" si="36">+CZ23/CZ26</f>
        <v>0</v>
      </c>
      <c r="DA29" s="8">
        <f t="shared" si="36"/>
        <v>0</v>
      </c>
      <c r="DB29" s="8">
        <f t="shared" si="36"/>
        <v>0</v>
      </c>
      <c r="DC29" s="8">
        <f t="shared" ref="DC29:DE29" si="37">+DC23/DC26</f>
        <v>0</v>
      </c>
      <c r="DD29" s="8"/>
      <c r="DE29" s="8">
        <f t="shared" si="37"/>
        <v>0</v>
      </c>
      <c r="DF29" s="8">
        <f t="shared" ref="DF29" si="38">+DF23/DF26</f>
        <v>0</v>
      </c>
      <c r="DG29" s="8">
        <f t="shared" ref="DG29:DJ29" si="39">+DG23/DG26</f>
        <v>0</v>
      </c>
      <c r="DH29" s="8">
        <f t="shared" si="39"/>
        <v>0</v>
      </c>
      <c r="DI29" s="8">
        <f t="shared" si="39"/>
        <v>0</v>
      </c>
      <c r="DJ29" s="8">
        <f t="shared" si="39"/>
        <v>0</v>
      </c>
      <c r="DK29" s="8">
        <f t="shared" ref="DK29:DM29" si="40">+DK23/DK26</f>
        <v>0</v>
      </c>
      <c r="DL29" s="8">
        <f t="shared" si="40"/>
        <v>0</v>
      </c>
      <c r="DM29" s="8">
        <f t="shared" si="40"/>
        <v>0</v>
      </c>
      <c r="DN29" s="8">
        <f t="shared" ref="DN29:DR29" si="41">+DN23/DN26</f>
        <v>0</v>
      </c>
      <c r="DO29" s="8">
        <f t="shared" si="41"/>
        <v>0</v>
      </c>
      <c r="DP29" s="8" t="e">
        <f t="shared" si="41"/>
        <v>#DIV/0!</v>
      </c>
      <c r="DQ29" s="8" t="e">
        <f t="shared" si="41"/>
        <v>#DIV/0!</v>
      </c>
      <c r="DR29" s="8">
        <f t="shared" si="41"/>
        <v>0</v>
      </c>
      <c r="DS29" s="8">
        <f t="shared" ref="DS29:DU29" si="42">+DS23/DS26</f>
        <v>0</v>
      </c>
      <c r="DT29" s="8">
        <f t="shared" si="42"/>
        <v>0</v>
      </c>
      <c r="DU29" s="8">
        <f t="shared" si="42"/>
        <v>0</v>
      </c>
      <c r="DV29" s="8">
        <f t="shared" ref="DV29:DX29" si="43">+DV23/DV26</f>
        <v>0</v>
      </c>
      <c r="DW29" s="8">
        <f t="shared" si="43"/>
        <v>0</v>
      </c>
      <c r="DX29" s="8">
        <f t="shared" si="43"/>
        <v>0</v>
      </c>
      <c r="DY29" s="8">
        <f t="shared" ref="DY29:EA29" si="44">+DY23/DY26</f>
        <v>0</v>
      </c>
      <c r="DZ29" s="8">
        <f t="shared" si="44"/>
        <v>0</v>
      </c>
      <c r="EA29" s="8">
        <f t="shared" si="44"/>
        <v>0</v>
      </c>
      <c r="EB29" s="8">
        <f t="shared" ref="EB29:ED29" si="45">+EB23/EB26</f>
        <v>0</v>
      </c>
      <c r="EC29" s="8">
        <f t="shared" si="45"/>
        <v>0</v>
      </c>
      <c r="ED29" s="8">
        <f t="shared" si="45"/>
        <v>0</v>
      </c>
      <c r="EE29" s="8">
        <f t="shared" ref="EE29:EH29" si="46">+EE23/EE26</f>
        <v>0</v>
      </c>
      <c r="EF29" s="8">
        <f t="shared" si="46"/>
        <v>0</v>
      </c>
      <c r="EG29" s="8">
        <f t="shared" si="46"/>
        <v>0</v>
      </c>
      <c r="EH29" s="8">
        <f t="shared" si="46"/>
        <v>0</v>
      </c>
      <c r="EI29" s="8"/>
      <c r="EJ29" s="8"/>
    </row>
    <row r="30" spans="1:140" ht="16.5" customHeight="1">
      <c r="A30" s="497"/>
      <c r="B30" s="54" t="s">
        <v>254</v>
      </c>
      <c r="C30" s="8"/>
      <c r="D30" s="8">
        <f t="shared" ref="D30:AK30" si="47">+D24/D26</f>
        <v>0</v>
      </c>
      <c r="E30" s="8">
        <f t="shared" si="47"/>
        <v>7.047619047619047E-2</v>
      </c>
      <c r="F30" s="8">
        <f t="shared" si="47"/>
        <v>5.2083333333333336E-2</v>
      </c>
      <c r="G30" s="8">
        <f t="shared" si="47"/>
        <v>7.1428571428571425E-2</v>
      </c>
      <c r="H30" s="8">
        <f t="shared" si="47"/>
        <v>0</v>
      </c>
      <c r="I30" s="8">
        <f t="shared" si="47"/>
        <v>8.9285714285714288E-2</v>
      </c>
      <c r="J30" s="8">
        <f t="shared" si="47"/>
        <v>5.9523809523809521E-3</v>
      </c>
      <c r="K30" s="8">
        <f t="shared" si="47"/>
        <v>4.7619047619047616E-2</v>
      </c>
      <c r="L30" s="8">
        <f t="shared" si="47"/>
        <v>0</v>
      </c>
      <c r="M30" s="8">
        <f t="shared" si="47"/>
        <v>0</v>
      </c>
      <c r="N30" s="8">
        <f t="shared" si="47"/>
        <v>0</v>
      </c>
      <c r="O30" s="8">
        <f t="shared" si="47"/>
        <v>0</v>
      </c>
      <c r="P30" s="8">
        <f t="shared" si="47"/>
        <v>0</v>
      </c>
      <c r="Q30" s="8">
        <f t="shared" si="47"/>
        <v>0</v>
      </c>
      <c r="R30" s="8">
        <f t="shared" si="47"/>
        <v>0</v>
      </c>
      <c r="S30" s="8">
        <f t="shared" si="47"/>
        <v>0</v>
      </c>
      <c r="T30" s="8">
        <f t="shared" si="47"/>
        <v>5.6547619047619048E-2</v>
      </c>
      <c r="U30" s="8">
        <f t="shared" si="47"/>
        <v>0</v>
      </c>
      <c r="V30" s="8">
        <f t="shared" si="47"/>
        <v>0</v>
      </c>
      <c r="W30" s="8">
        <f t="shared" si="47"/>
        <v>0</v>
      </c>
      <c r="X30" s="8">
        <f t="shared" si="47"/>
        <v>0</v>
      </c>
      <c r="Y30" s="8">
        <f t="shared" si="47"/>
        <v>0</v>
      </c>
      <c r="Z30" s="8">
        <f t="shared" si="47"/>
        <v>4.1666666666666664E-2</v>
      </c>
      <c r="AA30" s="8">
        <f t="shared" si="47"/>
        <v>0.14285714285714285</v>
      </c>
      <c r="AB30" s="8">
        <f t="shared" si="47"/>
        <v>0</v>
      </c>
      <c r="AC30" s="8">
        <f t="shared" si="47"/>
        <v>0</v>
      </c>
      <c r="AD30" s="8">
        <f t="shared" si="47"/>
        <v>0</v>
      </c>
      <c r="AE30" s="8">
        <f t="shared" si="47"/>
        <v>0</v>
      </c>
      <c r="AF30" s="8">
        <f t="shared" si="47"/>
        <v>4.464285714285714E-3</v>
      </c>
      <c r="AG30" s="8">
        <f t="shared" si="47"/>
        <v>0</v>
      </c>
      <c r="AH30" s="8">
        <f t="shared" si="47"/>
        <v>5.8035714285714288E-2</v>
      </c>
      <c r="AI30" s="8">
        <f t="shared" si="47"/>
        <v>0</v>
      </c>
      <c r="AJ30" s="8">
        <f t="shared" si="47"/>
        <v>0</v>
      </c>
      <c r="AK30" s="8">
        <f t="shared" si="47"/>
        <v>0</v>
      </c>
      <c r="AL30" s="8">
        <f t="shared" ref="AL30:AQ30" si="48">+AL24/AL26</f>
        <v>5.9523809523809521E-2</v>
      </c>
      <c r="AM30" s="8">
        <f t="shared" si="48"/>
        <v>0</v>
      </c>
      <c r="AN30" s="8">
        <f t="shared" si="48"/>
        <v>0</v>
      </c>
      <c r="AO30" s="8">
        <f t="shared" si="48"/>
        <v>0</v>
      </c>
      <c r="AP30" s="8">
        <f t="shared" si="48"/>
        <v>0</v>
      </c>
      <c r="AQ30" s="8">
        <f t="shared" si="48"/>
        <v>0</v>
      </c>
      <c r="AR30" s="8">
        <f t="shared" ref="AR30:BT30" si="49">+AR24/AR26</f>
        <v>0</v>
      </c>
      <c r="AS30" s="8">
        <f t="shared" si="49"/>
        <v>0</v>
      </c>
      <c r="AT30" s="8">
        <f t="shared" si="49"/>
        <v>0</v>
      </c>
      <c r="AU30" s="8">
        <f t="shared" si="49"/>
        <v>0</v>
      </c>
      <c r="AV30" s="8">
        <f t="shared" si="49"/>
        <v>5.9523809523809521E-3</v>
      </c>
      <c r="AW30" s="8">
        <f t="shared" si="49"/>
        <v>0</v>
      </c>
      <c r="AX30" s="8">
        <f t="shared" si="49"/>
        <v>0</v>
      </c>
      <c r="AY30" s="8">
        <f t="shared" si="49"/>
        <v>0</v>
      </c>
      <c r="AZ30" s="8">
        <f t="shared" si="49"/>
        <v>0</v>
      </c>
      <c r="BA30" s="8">
        <f t="shared" si="49"/>
        <v>0</v>
      </c>
      <c r="BB30" s="8">
        <f t="shared" si="49"/>
        <v>0</v>
      </c>
      <c r="BC30" s="8">
        <f t="shared" si="49"/>
        <v>0</v>
      </c>
      <c r="BD30" s="8">
        <f t="shared" si="49"/>
        <v>0</v>
      </c>
      <c r="BE30" s="8">
        <f t="shared" si="49"/>
        <v>0</v>
      </c>
      <c r="BF30" s="8">
        <f t="shared" si="49"/>
        <v>0</v>
      </c>
      <c r="BG30" s="8">
        <f t="shared" si="49"/>
        <v>0</v>
      </c>
      <c r="BH30" s="8">
        <f t="shared" si="49"/>
        <v>0</v>
      </c>
      <c r="BI30" s="8">
        <f t="shared" si="49"/>
        <v>0</v>
      </c>
      <c r="BJ30" s="8">
        <f t="shared" si="49"/>
        <v>0</v>
      </c>
      <c r="BK30" s="8">
        <f t="shared" si="49"/>
        <v>0</v>
      </c>
      <c r="BL30" s="8">
        <f t="shared" si="49"/>
        <v>0</v>
      </c>
      <c r="BM30" s="8">
        <f t="shared" si="49"/>
        <v>0</v>
      </c>
      <c r="BN30" s="8">
        <f t="shared" si="49"/>
        <v>0</v>
      </c>
      <c r="BO30" s="8">
        <f t="shared" si="49"/>
        <v>0</v>
      </c>
      <c r="BP30" s="8">
        <f t="shared" si="49"/>
        <v>0</v>
      </c>
      <c r="BQ30" s="8">
        <f t="shared" si="49"/>
        <v>0</v>
      </c>
      <c r="BR30" s="8">
        <f t="shared" si="49"/>
        <v>0</v>
      </c>
      <c r="BS30" s="8">
        <f t="shared" si="49"/>
        <v>0</v>
      </c>
      <c r="BT30" s="8">
        <f t="shared" si="49"/>
        <v>0</v>
      </c>
      <c r="BU30" s="8">
        <f t="shared" ref="BU30:CC30" si="50">+BU24/BU26</f>
        <v>0</v>
      </c>
      <c r="BV30" s="8">
        <f t="shared" si="50"/>
        <v>0</v>
      </c>
      <c r="BW30" s="8">
        <f t="shared" si="50"/>
        <v>0</v>
      </c>
      <c r="BX30" s="8">
        <f t="shared" si="50"/>
        <v>0</v>
      </c>
      <c r="BY30" s="8">
        <f t="shared" si="50"/>
        <v>2.6785714285714284E-2</v>
      </c>
      <c r="BZ30" s="8">
        <f t="shared" si="50"/>
        <v>0</v>
      </c>
      <c r="CA30" s="8">
        <f t="shared" si="50"/>
        <v>0</v>
      </c>
      <c r="CB30" s="8">
        <f t="shared" si="50"/>
        <v>0</v>
      </c>
      <c r="CC30" s="8">
        <f t="shared" si="50"/>
        <v>0</v>
      </c>
      <c r="CD30" s="8">
        <f t="shared" ref="CD30:CF30" si="51">+CD24/CD26</f>
        <v>0</v>
      </c>
      <c r="CE30" s="8">
        <f t="shared" si="51"/>
        <v>0</v>
      </c>
      <c r="CF30" s="8">
        <f t="shared" si="51"/>
        <v>0</v>
      </c>
      <c r="CG30" s="8">
        <f t="shared" ref="CG30:CH30" si="52">+CG24/CG26</f>
        <v>0</v>
      </c>
      <c r="CH30" s="8">
        <f t="shared" si="52"/>
        <v>0</v>
      </c>
      <c r="CI30" s="8">
        <f t="shared" ref="CI30:CJ30" si="53">+CI24/CI26</f>
        <v>0</v>
      </c>
      <c r="CJ30" s="8">
        <f t="shared" si="53"/>
        <v>0</v>
      </c>
      <c r="CK30" s="8">
        <f t="shared" ref="CK30:CM30" si="54">+CK24/CK26</f>
        <v>0</v>
      </c>
      <c r="CL30" s="8">
        <f t="shared" si="54"/>
        <v>0</v>
      </c>
      <c r="CM30" s="8">
        <f t="shared" si="54"/>
        <v>0</v>
      </c>
      <c r="CN30" s="8">
        <f t="shared" ref="CN30:CP30" si="55">+CN24/CN26</f>
        <v>0</v>
      </c>
      <c r="CO30" s="8">
        <f t="shared" si="55"/>
        <v>0</v>
      </c>
      <c r="CP30" s="8">
        <f t="shared" si="55"/>
        <v>0</v>
      </c>
      <c r="CQ30" s="8">
        <f t="shared" ref="CQ30:CT30" si="56">+CQ24/CQ26</f>
        <v>0</v>
      </c>
      <c r="CR30" s="8">
        <f t="shared" si="56"/>
        <v>0</v>
      </c>
      <c r="CS30" s="8">
        <f t="shared" si="56"/>
        <v>0</v>
      </c>
      <c r="CT30" s="8">
        <f t="shared" si="56"/>
        <v>0</v>
      </c>
      <c r="CU30" s="8">
        <f t="shared" ref="CU30:CW30" si="57">+CU24/CU26</f>
        <v>0</v>
      </c>
      <c r="CV30" s="8">
        <f t="shared" si="57"/>
        <v>0</v>
      </c>
      <c r="CW30" s="8">
        <f t="shared" si="57"/>
        <v>0</v>
      </c>
      <c r="CX30" s="8">
        <f t="shared" ref="CX30:CY30" si="58">+CX24/CX26</f>
        <v>0</v>
      </c>
      <c r="CY30" s="8">
        <f t="shared" si="58"/>
        <v>0</v>
      </c>
      <c r="CZ30" s="8">
        <f t="shared" ref="CZ30:DB30" si="59">+CZ24/CZ26</f>
        <v>0</v>
      </c>
      <c r="DA30" s="8">
        <f t="shared" si="59"/>
        <v>0</v>
      </c>
      <c r="DB30" s="8">
        <f t="shared" si="59"/>
        <v>0</v>
      </c>
      <c r="DC30" s="8">
        <f t="shared" ref="DC30:DE30" si="60">+DC24/DC26</f>
        <v>0</v>
      </c>
      <c r="DD30" s="8"/>
      <c r="DE30" s="8">
        <f t="shared" si="60"/>
        <v>0</v>
      </c>
      <c r="DF30" s="8">
        <f t="shared" ref="DF30" si="61">+DF24/DF26</f>
        <v>0</v>
      </c>
      <c r="DG30" s="8">
        <f t="shared" ref="DG30:DJ30" si="62">+DG24/DG26</f>
        <v>0</v>
      </c>
      <c r="DH30" s="8">
        <f t="shared" si="62"/>
        <v>0</v>
      </c>
      <c r="DI30" s="8">
        <f t="shared" si="62"/>
        <v>0</v>
      </c>
      <c r="DJ30" s="8">
        <f t="shared" si="62"/>
        <v>0</v>
      </c>
      <c r="DK30" s="8">
        <f t="shared" ref="DK30:DM30" si="63">+DK24/DK26</f>
        <v>0</v>
      </c>
      <c r="DL30" s="8">
        <f t="shared" si="63"/>
        <v>0</v>
      </c>
      <c r="DM30" s="8">
        <f t="shared" si="63"/>
        <v>0</v>
      </c>
      <c r="DN30" s="8">
        <f t="shared" ref="DN30:DR30" si="64">+DN24/DN26</f>
        <v>0</v>
      </c>
      <c r="DO30" s="8">
        <f t="shared" si="64"/>
        <v>0</v>
      </c>
      <c r="DP30" s="8" t="e">
        <f t="shared" si="64"/>
        <v>#DIV/0!</v>
      </c>
      <c r="DQ30" s="8" t="e">
        <f t="shared" si="64"/>
        <v>#DIV/0!</v>
      </c>
      <c r="DR30" s="8">
        <f t="shared" si="64"/>
        <v>0</v>
      </c>
      <c r="DS30" s="8">
        <f t="shared" ref="DS30:DU30" si="65">+DS24/DS26</f>
        <v>0</v>
      </c>
      <c r="DT30" s="8">
        <f t="shared" si="65"/>
        <v>0</v>
      </c>
      <c r="DU30" s="8">
        <f t="shared" si="65"/>
        <v>0</v>
      </c>
      <c r="DV30" s="8">
        <f t="shared" ref="DV30:DX30" si="66">+DV24/DV26</f>
        <v>0</v>
      </c>
      <c r="DW30" s="8">
        <f t="shared" si="66"/>
        <v>0</v>
      </c>
      <c r="DX30" s="8">
        <f t="shared" si="66"/>
        <v>0</v>
      </c>
      <c r="DY30" s="8">
        <f t="shared" ref="DY30:EA30" si="67">+DY24/DY26</f>
        <v>0</v>
      </c>
      <c r="DZ30" s="8">
        <f t="shared" si="67"/>
        <v>0</v>
      </c>
      <c r="EA30" s="8">
        <f t="shared" si="67"/>
        <v>0</v>
      </c>
      <c r="EB30" s="8">
        <f t="shared" ref="EB30:ED30" si="68">+EB24/EB26</f>
        <v>0</v>
      </c>
      <c r="EC30" s="8">
        <f t="shared" si="68"/>
        <v>0</v>
      </c>
      <c r="ED30" s="8">
        <f t="shared" si="68"/>
        <v>0</v>
      </c>
      <c r="EE30" s="8">
        <f t="shared" ref="EE30:EH30" si="69">+EE24/EE26</f>
        <v>0</v>
      </c>
      <c r="EF30" s="8">
        <f t="shared" si="69"/>
        <v>0</v>
      </c>
      <c r="EG30" s="8">
        <f t="shared" si="69"/>
        <v>0</v>
      </c>
      <c r="EH30" s="8">
        <f t="shared" si="69"/>
        <v>0</v>
      </c>
      <c r="EI30" s="8"/>
      <c r="EJ30" s="8"/>
    </row>
    <row r="31" spans="1:140">
      <c r="A31" s="497"/>
      <c r="B31" s="54" t="s">
        <v>255</v>
      </c>
      <c r="C31" s="8"/>
      <c r="D31" s="8">
        <f t="shared" ref="D31:AK31" si="70">+D25/D26</f>
        <v>0.16220238095238096</v>
      </c>
      <c r="E31" s="8">
        <f t="shared" si="70"/>
        <v>4.1666666666666664E-2</v>
      </c>
      <c r="F31" s="8">
        <f t="shared" si="70"/>
        <v>0.15476190476190477</v>
      </c>
      <c r="G31" s="8">
        <f t="shared" si="70"/>
        <v>2.976190476190476E-3</v>
      </c>
      <c r="H31" s="8">
        <f t="shared" si="70"/>
        <v>0.21380952380952381</v>
      </c>
      <c r="I31" s="8">
        <f t="shared" si="70"/>
        <v>0.47023809523809523</v>
      </c>
      <c r="J31" s="8">
        <f t="shared" si="70"/>
        <v>6.0535714285714283E-2</v>
      </c>
      <c r="K31" s="8">
        <f t="shared" si="70"/>
        <v>2.2797619047619049E-2</v>
      </c>
      <c r="L31" s="8">
        <f t="shared" si="70"/>
        <v>5.9523809523809521E-3</v>
      </c>
      <c r="M31" s="8">
        <f t="shared" si="70"/>
        <v>0.47767857142857145</v>
      </c>
      <c r="N31" s="8">
        <f t="shared" si="70"/>
        <v>1</v>
      </c>
      <c r="O31" s="8">
        <f t="shared" si="70"/>
        <v>1</v>
      </c>
      <c r="P31" s="8">
        <f t="shared" si="70"/>
        <v>1</v>
      </c>
      <c r="Q31" s="8">
        <f t="shared" si="70"/>
        <v>0.21428571428571427</v>
      </c>
      <c r="R31" s="8">
        <f t="shared" si="70"/>
        <v>0.80952380952380953</v>
      </c>
      <c r="S31" s="8">
        <f t="shared" si="70"/>
        <v>0.29714285714285715</v>
      </c>
      <c r="T31" s="8">
        <f t="shared" si="70"/>
        <v>0</v>
      </c>
      <c r="U31" s="8">
        <f t="shared" si="70"/>
        <v>7.2916666666666671E-2</v>
      </c>
      <c r="V31" s="8">
        <f t="shared" si="70"/>
        <v>2.6785714285714284E-2</v>
      </c>
      <c r="W31" s="8">
        <f t="shared" si="70"/>
        <v>0.10714285714285714</v>
      </c>
      <c r="X31" s="8">
        <f t="shared" si="70"/>
        <v>0.14386904761904762</v>
      </c>
      <c r="Y31" s="8">
        <f t="shared" si="70"/>
        <v>0.13363095238095238</v>
      </c>
      <c r="Z31" s="8">
        <f t="shared" si="70"/>
        <v>0.1700595238095238</v>
      </c>
      <c r="AA31" s="8">
        <f t="shared" si="70"/>
        <v>0.19642857142857142</v>
      </c>
      <c r="AB31" s="8">
        <f t="shared" si="70"/>
        <v>0.7857142857142857</v>
      </c>
      <c r="AC31" s="8">
        <f t="shared" si="70"/>
        <v>1</v>
      </c>
      <c r="AD31" s="8">
        <f t="shared" si="70"/>
        <v>1</v>
      </c>
      <c r="AE31" s="8">
        <f t="shared" si="70"/>
        <v>0.50839285714285709</v>
      </c>
      <c r="AF31" s="8">
        <f t="shared" si="70"/>
        <v>0.1414285714285714</v>
      </c>
      <c r="AG31" s="8">
        <f t="shared" si="70"/>
        <v>0.2544642857142857</v>
      </c>
      <c r="AH31" s="8">
        <f t="shared" si="70"/>
        <v>3.9702380952380954E-2</v>
      </c>
      <c r="AI31" s="8">
        <f t="shared" si="70"/>
        <v>0.18303571428571427</v>
      </c>
      <c r="AJ31" s="8">
        <f t="shared" si="70"/>
        <v>1</v>
      </c>
      <c r="AK31" s="8">
        <f t="shared" si="70"/>
        <v>0.3055357142857143</v>
      </c>
      <c r="AL31" s="8">
        <f t="shared" ref="AL31:AQ31" si="71">+AL25/AL26</f>
        <v>0.42660714285714285</v>
      </c>
      <c r="AM31" s="8">
        <f t="shared" si="71"/>
        <v>0.125</v>
      </c>
      <c r="AN31" s="8">
        <f t="shared" si="71"/>
        <v>1</v>
      </c>
      <c r="AO31" s="8">
        <f t="shared" si="71"/>
        <v>1</v>
      </c>
      <c r="AP31" s="8">
        <f t="shared" si="71"/>
        <v>1</v>
      </c>
      <c r="AQ31" s="8">
        <f t="shared" si="71"/>
        <v>1</v>
      </c>
      <c r="AR31" s="8">
        <f t="shared" ref="AR31:BT31" si="72">+AR25/AR26</f>
        <v>1</v>
      </c>
      <c r="AS31" s="8">
        <f t="shared" si="72"/>
        <v>1</v>
      </c>
      <c r="AT31" s="8">
        <f t="shared" si="72"/>
        <v>1</v>
      </c>
      <c r="AU31" s="8">
        <f t="shared" si="72"/>
        <v>0.66666666666666663</v>
      </c>
      <c r="AV31" s="8">
        <f t="shared" si="72"/>
        <v>0.19839285714285712</v>
      </c>
      <c r="AW31" s="8">
        <f t="shared" si="72"/>
        <v>8.9285714285714288E-2</v>
      </c>
      <c r="AX31" s="8">
        <f t="shared" si="72"/>
        <v>9.3095238095238092E-2</v>
      </c>
      <c r="AY31" s="8">
        <f t="shared" si="72"/>
        <v>7.6369047619047614E-2</v>
      </c>
      <c r="AZ31" s="8">
        <f t="shared" si="72"/>
        <v>0</v>
      </c>
      <c r="BA31" s="8">
        <f t="shared" si="72"/>
        <v>5.9523809523809521E-3</v>
      </c>
      <c r="BB31" s="8">
        <f t="shared" si="72"/>
        <v>0</v>
      </c>
      <c r="BC31" s="8">
        <f t="shared" si="72"/>
        <v>4.4642857142857144E-2</v>
      </c>
      <c r="BD31" s="8">
        <f t="shared" si="72"/>
        <v>0.24720238095238095</v>
      </c>
      <c r="BE31" s="8">
        <f t="shared" si="72"/>
        <v>0.5178571428571429</v>
      </c>
      <c r="BF31" s="8">
        <f t="shared" si="72"/>
        <v>0.10535714285714286</v>
      </c>
      <c r="BG31" s="8">
        <f t="shared" si="72"/>
        <v>9.2261904761904767E-2</v>
      </c>
      <c r="BH31" s="8">
        <f t="shared" si="72"/>
        <v>4.1666666666666664E-2</v>
      </c>
      <c r="BI31" s="8">
        <f t="shared" si="72"/>
        <v>1.9345238095238096E-2</v>
      </c>
      <c r="BJ31" s="8">
        <f t="shared" si="72"/>
        <v>7.9345238095238094E-2</v>
      </c>
      <c r="BK31" s="8">
        <f t="shared" si="72"/>
        <v>0.9285714285714286</v>
      </c>
      <c r="BL31" s="8">
        <f t="shared" si="72"/>
        <v>1</v>
      </c>
      <c r="BM31" s="8">
        <f t="shared" si="72"/>
        <v>1</v>
      </c>
      <c r="BN31" s="8">
        <f t="shared" si="72"/>
        <v>1</v>
      </c>
      <c r="BO31" s="8">
        <f t="shared" si="72"/>
        <v>1</v>
      </c>
      <c r="BP31" s="8">
        <f t="shared" si="72"/>
        <v>1</v>
      </c>
      <c r="BQ31" s="8">
        <f t="shared" si="72"/>
        <v>1</v>
      </c>
      <c r="BR31" s="8">
        <f t="shared" si="72"/>
        <v>1</v>
      </c>
      <c r="BS31" s="8">
        <f t="shared" si="72"/>
        <v>1</v>
      </c>
      <c r="BT31" s="8">
        <f t="shared" si="72"/>
        <v>1</v>
      </c>
      <c r="BU31" s="8">
        <f t="shared" ref="BU31:CC31" si="73">+BU25/BU26</f>
        <v>0.52976190476190477</v>
      </c>
      <c r="BV31" s="8">
        <f t="shared" si="73"/>
        <v>0.55059523809523814</v>
      </c>
      <c r="BW31" s="8">
        <f t="shared" si="73"/>
        <v>0.30357142857142855</v>
      </c>
      <c r="BX31" s="8">
        <f t="shared" si="73"/>
        <v>0.52261904761904765</v>
      </c>
      <c r="BY31" s="8">
        <f t="shared" si="73"/>
        <v>0.12797619047619047</v>
      </c>
      <c r="BZ31" s="8">
        <f t="shared" si="73"/>
        <v>4.7619047619047616E-2</v>
      </c>
      <c r="CA31" s="8">
        <f t="shared" si="73"/>
        <v>4.8611111111111112E-2</v>
      </c>
      <c r="CB31" s="8">
        <f t="shared" si="73"/>
        <v>2.6785714285714284E-2</v>
      </c>
      <c r="CC31" s="8">
        <f t="shared" si="73"/>
        <v>0.17559523809523808</v>
      </c>
      <c r="CD31" s="8">
        <f t="shared" ref="CD31:CF31" si="74">+CD25/CD26</f>
        <v>2.6785714285714284E-2</v>
      </c>
      <c r="CE31" s="8">
        <f t="shared" si="74"/>
        <v>0.13690476190476192</v>
      </c>
      <c r="CF31" s="8">
        <f t="shared" si="74"/>
        <v>0.24404761904761904</v>
      </c>
      <c r="CG31" s="8">
        <f t="shared" ref="CG31:CH31" si="75">+CG25/CG26</f>
        <v>0</v>
      </c>
      <c r="CH31" s="8">
        <f t="shared" si="75"/>
        <v>0</v>
      </c>
      <c r="CI31" s="8">
        <f t="shared" ref="CI31:CJ31" si="76">+CI25/CI26</f>
        <v>0</v>
      </c>
      <c r="CJ31" s="8">
        <f t="shared" si="76"/>
        <v>0</v>
      </c>
      <c r="CK31" s="8">
        <f t="shared" ref="CK31:CM31" si="77">+CK25/CK26</f>
        <v>0</v>
      </c>
      <c r="CL31" s="8">
        <f t="shared" si="77"/>
        <v>0</v>
      </c>
      <c r="CM31" s="8">
        <f t="shared" si="77"/>
        <v>0</v>
      </c>
      <c r="CN31" s="8">
        <f t="shared" ref="CN31:CP31" si="78">+CN25/CN26</f>
        <v>0</v>
      </c>
      <c r="CO31" s="8">
        <f t="shared" si="78"/>
        <v>0</v>
      </c>
      <c r="CP31" s="8">
        <f t="shared" si="78"/>
        <v>0</v>
      </c>
      <c r="CQ31" s="8">
        <f t="shared" ref="CQ31:CT31" si="79">+CQ25/CQ26</f>
        <v>0</v>
      </c>
      <c r="CR31" s="8">
        <f t="shared" si="79"/>
        <v>0</v>
      </c>
      <c r="CS31" s="8">
        <f t="shared" si="79"/>
        <v>0</v>
      </c>
      <c r="CT31" s="8">
        <f t="shared" si="79"/>
        <v>0</v>
      </c>
      <c r="CU31" s="8">
        <f t="shared" ref="CU31:CW31" si="80">+CU25/CU26</f>
        <v>0</v>
      </c>
      <c r="CV31" s="8">
        <f t="shared" si="80"/>
        <v>0</v>
      </c>
      <c r="CW31" s="8">
        <f t="shared" si="80"/>
        <v>0</v>
      </c>
      <c r="CX31" s="8">
        <f t="shared" ref="CX31:CY31" si="81">+CX25/CX26</f>
        <v>0</v>
      </c>
      <c r="CY31" s="8">
        <f t="shared" si="81"/>
        <v>0</v>
      </c>
      <c r="CZ31" s="8">
        <f t="shared" ref="CZ31:DB31" si="82">+CZ25/CZ26</f>
        <v>0</v>
      </c>
      <c r="DA31" s="8">
        <f t="shared" si="82"/>
        <v>0</v>
      </c>
      <c r="DB31" s="8">
        <f t="shared" si="82"/>
        <v>0</v>
      </c>
      <c r="DC31" s="8">
        <f t="shared" ref="DC31:DE31" si="83">+DC25/DC26</f>
        <v>0</v>
      </c>
      <c r="DD31" s="8"/>
      <c r="DE31" s="8">
        <f t="shared" si="83"/>
        <v>0</v>
      </c>
      <c r="DF31" s="8">
        <f t="shared" ref="DF31" si="84">+DF25/DF26</f>
        <v>0</v>
      </c>
      <c r="DG31" s="8">
        <f t="shared" ref="DG31:DJ31" si="85">+DG25/DG26</f>
        <v>0</v>
      </c>
      <c r="DH31" s="8">
        <f t="shared" si="85"/>
        <v>0</v>
      </c>
      <c r="DI31" s="8">
        <f t="shared" si="85"/>
        <v>0</v>
      </c>
      <c r="DJ31" s="8">
        <f t="shared" si="85"/>
        <v>0</v>
      </c>
      <c r="DK31" s="8">
        <f t="shared" ref="DK31:DM31" si="86">+DK25/DK26</f>
        <v>0</v>
      </c>
      <c r="DL31" s="8">
        <f t="shared" si="86"/>
        <v>0</v>
      </c>
      <c r="DM31" s="8">
        <f t="shared" si="86"/>
        <v>0</v>
      </c>
      <c r="DN31" s="8">
        <f t="shared" ref="DN31:DR31" si="87">+DN25/DN26</f>
        <v>0</v>
      </c>
      <c r="DO31" s="8">
        <f t="shared" si="87"/>
        <v>0</v>
      </c>
      <c r="DP31" s="8" t="e">
        <f t="shared" si="87"/>
        <v>#DIV/0!</v>
      </c>
      <c r="DQ31" s="8" t="e">
        <f t="shared" si="87"/>
        <v>#DIV/0!</v>
      </c>
      <c r="DR31" s="8">
        <f t="shared" si="87"/>
        <v>0</v>
      </c>
      <c r="DS31" s="8">
        <f t="shared" ref="DS31:DU31" si="88">+DS25/DS26</f>
        <v>0</v>
      </c>
      <c r="DT31" s="8">
        <f t="shared" si="88"/>
        <v>0</v>
      </c>
      <c r="DU31" s="8">
        <f t="shared" si="88"/>
        <v>0</v>
      </c>
      <c r="DV31" s="8">
        <f t="shared" ref="DV31:DX31" si="89">+DV25/DV26</f>
        <v>0</v>
      </c>
      <c r="DW31" s="8">
        <f t="shared" si="89"/>
        <v>0</v>
      </c>
      <c r="DX31" s="8">
        <f t="shared" si="89"/>
        <v>0</v>
      </c>
      <c r="DY31" s="8">
        <f t="shared" ref="DY31:EA31" si="90">+DY25/DY26</f>
        <v>0</v>
      </c>
      <c r="DZ31" s="8">
        <f t="shared" si="90"/>
        <v>0</v>
      </c>
      <c r="EA31" s="8">
        <f t="shared" si="90"/>
        <v>0</v>
      </c>
      <c r="EB31" s="8">
        <f t="shared" ref="EB31:ED31" si="91">+EB25/EB26</f>
        <v>0</v>
      </c>
      <c r="EC31" s="8">
        <f t="shared" si="91"/>
        <v>0</v>
      </c>
      <c r="ED31" s="8">
        <f t="shared" si="91"/>
        <v>0</v>
      </c>
      <c r="EE31" s="8">
        <f t="shared" ref="EE31:EH31" si="92">+EE25/EE26</f>
        <v>0</v>
      </c>
      <c r="EF31" s="8">
        <f t="shared" si="92"/>
        <v>0</v>
      </c>
      <c r="EG31" s="8">
        <f t="shared" si="92"/>
        <v>0</v>
      </c>
      <c r="EH31" s="8">
        <f t="shared" si="92"/>
        <v>0</v>
      </c>
      <c r="EI31" s="8"/>
      <c r="EJ31" s="8"/>
    </row>
    <row r="32" spans="1:140">
      <c r="A32" s="498"/>
      <c r="B32" s="54" t="s">
        <v>60</v>
      </c>
      <c r="C32" s="9"/>
      <c r="D32" s="9">
        <f t="shared" ref="D32:AK32" si="93">SUM(D28:D31)</f>
        <v>0.99999999999999989</v>
      </c>
      <c r="E32" s="9">
        <f t="shared" si="93"/>
        <v>0.99999999999999989</v>
      </c>
      <c r="F32" s="9">
        <f t="shared" si="93"/>
        <v>1</v>
      </c>
      <c r="G32" s="9">
        <f t="shared" si="93"/>
        <v>0.99999999999999989</v>
      </c>
      <c r="H32" s="9">
        <f t="shared" si="93"/>
        <v>1.0000000000095237</v>
      </c>
      <c r="I32" s="9">
        <f t="shared" si="93"/>
        <v>1</v>
      </c>
      <c r="J32" s="9">
        <f t="shared" si="93"/>
        <v>1.0000000000000002</v>
      </c>
      <c r="K32" s="9">
        <f t="shared" si="93"/>
        <v>1.0000000000000007</v>
      </c>
      <c r="L32" s="9">
        <f t="shared" si="93"/>
        <v>1.000000000004762</v>
      </c>
      <c r="M32" s="9">
        <f t="shared" si="93"/>
        <v>1</v>
      </c>
      <c r="N32" s="9">
        <f t="shared" si="93"/>
        <v>1</v>
      </c>
      <c r="O32" s="9">
        <f t="shared" si="93"/>
        <v>1</v>
      </c>
      <c r="P32" s="9">
        <f t="shared" si="93"/>
        <v>1</v>
      </c>
      <c r="Q32" s="9">
        <f t="shared" si="93"/>
        <v>1.0000000000000002</v>
      </c>
      <c r="R32" s="9">
        <f t="shared" si="93"/>
        <v>0.99999999999999956</v>
      </c>
      <c r="S32" s="9">
        <f t="shared" si="93"/>
        <v>0.99999999999999989</v>
      </c>
      <c r="T32" s="9">
        <f t="shared" si="93"/>
        <v>1</v>
      </c>
      <c r="U32" s="9">
        <f t="shared" si="93"/>
        <v>1.0000000000000002</v>
      </c>
      <c r="V32" s="9">
        <f t="shared" si="93"/>
        <v>1</v>
      </c>
      <c r="W32" s="9">
        <f t="shared" si="93"/>
        <v>1.0000000000000002</v>
      </c>
      <c r="X32" s="9">
        <f t="shared" si="93"/>
        <v>0.99999999999999967</v>
      </c>
      <c r="Y32" s="9">
        <f t="shared" si="93"/>
        <v>0.99999999999999989</v>
      </c>
      <c r="Z32" s="9">
        <f t="shared" si="93"/>
        <v>1.0000000000000002</v>
      </c>
      <c r="AA32" s="9">
        <f t="shared" si="93"/>
        <v>1.0000000000000002</v>
      </c>
      <c r="AB32" s="9">
        <f t="shared" si="93"/>
        <v>1</v>
      </c>
      <c r="AC32" s="9">
        <f t="shared" si="93"/>
        <v>1</v>
      </c>
      <c r="AD32" s="9">
        <f t="shared" si="93"/>
        <v>1</v>
      </c>
      <c r="AE32" s="9">
        <f t="shared" si="93"/>
        <v>1</v>
      </c>
      <c r="AF32" s="9">
        <f t="shared" si="93"/>
        <v>1</v>
      </c>
      <c r="AG32" s="9">
        <f t="shared" si="93"/>
        <v>0.99999999999999967</v>
      </c>
      <c r="AH32" s="9">
        <f t="shared" si="93"/>
        <v>1</v>
      </c>
      <c r="AI32" s="9">
        <f t="shared" si="93"/>
        <v>1.0000000000000002</v>
      </c>
      <c r="AJ32" s="9">
        <f t="shared" si="93"/>
        <v>1</v>
      </c>
      <c r="AK32" s="9">
        <f t="shared" si="93"/>
        <v>1</v>
      </c>
      <c r="AL32" s="9">
        <f t="shared" ref="AL32:AQ32" si="94">SUM(AL28:AL31)</f>
        <v>1.0000000000000004</v>
      </c>
      <c r="AM32" s="9">
        <f t="shared" si="94"/>
        <v>1</v>
      </c>
      <c r="AN32" s="9">
        <f t="shared" si="94"/>
        <v>1</v>
      </c>
      <c r="AO32" s="9">
        <f t="shared" si="94"/>
        <v>1</v>
      </c>
      <c r="AP32" s="9">
        <f t="shared" si="94"/>
        <v>1</v>
      </c>
      <c r="AQ32" s="9">
        <f t="shared" si="94"/>
        <v>1</v>
      </c>
      <c r="AR32" s="9">
        <f t="shared" ref="AR32:BT32" si="95">SUM(AR28:AR31)</f>
        <v>1</v>
      </c>
      <c r="AS32" s="9">
        <f t="shared" si="95"/>
        <v>1</v>
      </c>
      <c r="AT32" s="9">
        <f t="shared" si="95"/>
        <v>1</v>
      </c>
      <c r="AU32" s="9">
        <f t="shared" si="95"/>
        <v>0.99999999999999956</v>
      </c>
      <c r="AV32" s="9">
        <f t="shared" si="95"/>
        <v>1</v>
      </c>
      <c r="AW32" s="9">
        <f t="shared" si="95"/>
        <v>1</v>
      </c>
      <c r="AX32" s="9">
        <f t="shared" si="95"/>
        <v>1</v>
      </c>
      <c r="AY32" s="9">
        <f t="shared" si="95"/>
        <v>1</v>
      </c>
      <c r="AZ32" s="9">
        <f t="shared" si="95"/>
        <v>1</v>
      </c>
      <c r="BA32" s="9">
        <f t="shared" si="95"/>
        <v>1</v>
      </c>
      <c r="BB32" s="9">
        <f t="shared" si="95"/>
        <v>1</v>
      </c>
      <c r="BC32" s="9">
        <f t="shared" si="95"/>
        <v>1</v>
      </c>
      <c r="BD32" s="9">
        <f t="shared" si="95"/>
        <v>1</v>
      </c>
      <c r="BE32" s="9">
        <f t="shared" si="95"/>
        <v>0.99999999999999989</v>
      </c>
      <c r="BF32" s="9">
        <f t="shared" si="95"/>
        <v>1</v>
      </c>
      <c r="BG32" s="9">
        <f t="shared" si="95"/>
        <v>1</v>
      </c>
      <c r="BH32" s="9">
        <f t="shared" si="95"/>
        <v>0.99999999999999967</v>
      </c>
      <c r="BI32" s="9">
        <f t="shared" si="95"/>
        <v>1</v>
      </c>
      <c r="BJ32" s="9">
        <f t="shared" si="95"/>
        <v>0.99999999999999989</v>
      </c>
      <c r="BK32" s="9">
        <f t="shared" si="95"/>
        <v>1</v>
      </c>
      <c r="BL32" s="9">
        <f t="shared" si="95"/>
        <v>1</v>
      </c>
      <c r="BM32" s="9">
        <f t="shared" si="95"/>
        <v>1</v>
      </c>
      <c r="BN32" s="9">
        <f t="shared" si="95"/>
        <v>1</v>
      </c>
      <c r="BO32" s="9">
        <f t="shared" si="95"/>
        <v>1</v>
      </c>
      <c r="BP32" s="9">
        <f t="shared" si="95"/>
        <v>1</v>
      </c>
      <c r="BQ32" s="9">
        <f t="shared" si="95"/>
        <v>1</v>
      </c>
      <c r="BR32" s="9">
        <f t="shared" si="95"/>
        <v>1</v>
      </c>
      <c r="BS32" s="9">
        <f t="shared" si="95"/>
        <v>1</v>
      </c>
      <c r="BT32" s="9">
        <f t="shared" si="95"/>
        <v>1</v>
      </c>
      <c r="BU32" s="9">
        <f t="shared" ref="BU32:CC32" si="96">SUM(BU28:BU31)</f>
        <v>0.99999999999999978</v>
      </c>
      <c r="BV32" s="9">
        <f t="shared" si="96"/>
        <v>1</v>
      </c>
      <c r="BW32" s="9">
        <f t="shared" si="96"/>
        <v>0.99999999999999956</v>
      </c>
      <c r="BX32" s="9">
        <f t="shared" si="96"/>
        <v>1.0005952380952376</v>
      </c>
      <c r="BY32" s="9">
        <f t="shared" si="96"/>
        <v>1</v>
      </c>
      <c r="BZ32" s="9">
        <f t="shared" si="96"/>
        <v>1</v>
      </c>
      <c r="CA32" s="9">
        <f t="shared" si="96"/>
        <v>1</v>
      </c>
      <c r="CB32" s="9">
        <f t="shared" si="96"/>
        <v>1</v>
      </c>
      <c r="CC32" s="9">
        <f t="shared" si="96"/>
        <v>1</v>
      </c>
      <c r="CD32" s="9">
        <f t="shared" ref="CD32:CF32" si="97">SUM(CD28:CD31)</f>
        <v>1.0000000000000002</v>
      </c>
      <c r="CE32" s="9">
        <f t="shared" si="97"/>
        <v>1</v>
      </c>
      <c r="CF32" s="9">
        <f t="shared" si="97"/>
        <v>1</v>
      </c>
      <c r="CG32" s="9">
        <f t="shared" ref="CG32:CH32" si="98">SUM(CG28:CG31)</f>
        <v>1</v>
      </c>
      <c r="CH32" s="9">
        <f t="shared" si="98"/>
        <v>1</v>
      </c>
      <c r="CI32" s="9">
        <f t="shared" ref="CI32:CJ32" si="99">SUM(CI28:CI31)</f>
        <v>1</v>
      </c>
      <c r="CJ32" s="9">
        <f t="shared" si="99"/>
        <v>1</v>
      </c>
      <c r="CK32" s="9">
        <f t="shared" ref="CK32:CM32" si="100">SUM(CK28:CK31)</f>
        <v>1</v>
      </c>
      <c r="CL32" s="9">
        <f t="shared" si="100"/>
        <v>1</v>
      </c>
      <c r="CM32" s="9">
        <f t="shared" si="100"/>
        <v>1</v>
      </c>
      <c r="CN32" s="9">
        <f t="shared" ref="CN32:CP32" si="101">SUM(CN28:CN31)</f>
        <v>1</v>
      </c>
      <c r="CO32" s="9">
        <f t="shared" si="101"/>
        <v>1</v>
      </c>
      <c r="CP32" s="9">
        <f t="shared" si="101"/>
        <v>1</v>
      </c>
      <c r="CQ32" s="9">
        <f t="shared" ref="CQ32:CT32" si="102">SUM(CQ28:CQ31)</f>
        <v>1</v>
      </c>
      <c r="CR32" s="9">
        <f t="shared" si="102"/>
        <v>1</v>
      </c>
      <c r="CS32" s="9">
        <f t="shared" si="102"/>
        <v>1</v>
      </c>
      <c r="CT32" s="9">
        <f t="shared" si="102"/>
        <v>1</v>
      </c>
      <c r="CU32" s="9">
        <f t="shared" ref="CU32:CW32" si="103">SUM(CU28:CU31)</f>
        <v>1</v>
      </c>
      <c r="CV32" s="9">
        <f t="shared" si="103"/>
        <v>1</v>
      </c>
      <c r="CW32" s="9">
        <f t="shared" si="103"/>
        <v>1</v>
      </c>
      <c r="CX32" s="9">
        <f t="shared" ref="CX32:CY32" si="104">SUM(CX28:CX31)</f>
        <v>1</v>
      </c>
      <c r="CY32" s="9">
        <f t="shared" si="104"/>
        <v>1</v>
      </c>
      <c r="CZ32" s="9">
        <f t="shared" ref="CZ32:DB32" si="105">SUM(CZ28:CZ31)</f>
        <v>1</v>
      </c>
      <c r="DA32" s="9">
        <f t="shared" si="105"/>
        <v>1</v>
      </c>
      <c r="DB32" s="9">
        <f t="shared" si="105"/>
        <v>1</v>
      </c>
      <c r="DC32" s="9">
        <f t="shared" ref="DC32:DE32" si="106">SUM(DC28:DC31)</f>
        <v>1</v>
      </c>
      <c r="DD32" s="9"/>
      <c r="DE32" s="9">
        <f t="shared" si="106"/>
        <v>1</v>
      </c>
      <c r="DF32" s="9">
        <f t="shared" ref="DF32" si="107">SUM(DF28:DF31)</f>
        <v>1</v>
      </c>
      <c r="DG32" s="9">
        <f t="shared" ref="DG32:DJ32" si="108">SUM(DG28:DG31)</f>
        <v>1</v>
      </c>
      <c r="DH32" s="9">
        <f t="shared" si="108"/>
        <v>1</v>
      </c>
      <c r="DI32" s="9">
        <f t="shared" si="108"/>
        <v>1</v>
      </c>
      <c r="DJ32" s="9">
        <f t="shared" si="108"/>
        <v>1</v>
      </c>
      <c r="DK32" s="9">
        <f t="shared" ref="DK32:DM32" si="109">SUM(DK28:DK31)</f>
        <v>1</v>
      </c>
      <c r="DL32" s="9">
        <f t="shared" si="109"/>
        <v>1</v>
      </c>
      <c r="DM32" s="9">
        <f t="shared" si="109"/>
        <v>1</v>
      </c>
      <c r="DN32" s="9">
        <f t="shared" ref="DN32:DR32" si="110">SUM(DN28:DN31)</f>
        <v>1</v>
      </c>
      <c r="DO32" s="9">
        <f t="shared" si="110"/>
        <v>1</v>
      </c>
      <c r="DP32" s="9" t="e">
        <f t="shared" si="110"/>
        <v>#DIV/0!</v>
      </c>
      <c r="DQ32" s="9" t="e">
        <f t="shared" si="110"/>
        <v>#DIV/0!</v>
      </c>
      <c r="DR32" s="9">
        <f t="shared" si="110"/>
        <v>1</v>
      </c>
      <c r="DS32" s="9">
        <f t="shared" ref="DS32:DU32" si="111">SUM(DS28:DS31)</f>
        <v>1</v>
      </c>
      <c r="DT32" s="9">
        <f t="shared" si="111"/>
        <v>1</v>
      </c>
      <c r="DU32" s="9">
        <f t="shared" si="111"/>
        <v>1</v>
      </c>
      <c r="DV32" s="9">
        <f t="shared" ref="DV32:DX32" si="112">SUM(DV28:DV31)</f>
        <v>1</v>
      </c>
      <c r="DW32" s="9">
        <f t="shared" si="112"/>
        <v>1</v>
      </c>
      <c r="DX32" s="9">
        <f t="shared" si="112"/>
        <v>1</v>
      </c>
      <c r="DY32" s="9">
        <f t="shared" ref="DY32:EA32" si="113">SUM(DY28:DY31)</f>
        <v>1</v>
      </c>
      <c r="DZ32" s="9">
        <f t="shared" si="113"/>
        <v>1</v>
      </c>
      <c r="EA32" s="9">
        <f t="shared" si="113"/>
        <v>1</v>
      </c>
      <c r="EB32" s="9">
        <f t="shared" ref="EB32:ED32" si="114">SUM(EB28:EB31)</f>
        <v>1</v>
      </c>
      <c r="EC32" s="9">
        <f t="shared" si="114"/>
        <v>1</v>
      </c>
      <c r="ED32" s="9">
        <f t="shared" si="114"/>
        <v>1</v>
      </c>
      <c r="EE32" s="9">
        <f t="shared" ref="EE32:EH32" si="115">SUM(EE28:EE31)</f>
        <v>1</v>
      </c>
      <c r="EF32" s="9">
        <f t="shared" si="115"/>
        <v>1</v>
      </c>
      <c r="EG32" s="9">
        <f t="shared" si="115"/>
        <v>1</v>
      </c>
      <c r="EH32" s="9">
        <f t="shared" si="115"/>
        <v>1</v>
      </c>
      <c r="EI32" s="9"/>
      <c r="EJ32" s="9"/>
    </row>
    <row r="33" spans="1:140">
      <c r="A33" s="31" t="s">
        <v>31</v>
      </c>
      <c r="B33" s="29"/>
      <c r="C33" s="32" t="s">
        <v>229</v>
      </c>
      <c r="D33" s="32" t="s">
        <v>178</v>
      </c>
      <c r="E33" s="32" t="s">
        <v>179</v>
      </c>
      <c r="F33" s="32" t="s">
        <v>180</v>
      </c>
      <c r="G33" s="32" t="s">
        <v>181</v>
      </c>
      <c r="H33" s="32" t="s">
        <v>182</v>
      </c>
      <c r="I33" s="32" t="s">
        <v>183</v>
      </c>
      <c r="J33" s="32" t="s">
        <v>236</v>
      </c>
      <c r="K33" s="32" t="s">
        <v>185</v>
      </c>
      <c r="L33" s="32" t="s">
        <v>186</v>
      </c>
      <c r="M33" s="32" t="s">
        <v>187</v>
      </c>
      <c r="N33" s="32" t="s">
        <v>188</v>
      </c>
      <c r="O33" s="32" t="s">
        <v>237</v>
      </c>
      <c r="P33" s="32" t="s">
        <v>246</v>
      </c>
      <c r="Q33" s="32" t="s">
        <v>247</v>
      </c>
      <c r="R33" s="32" t="s">
        <v>248</v>
      </c>
      <c r="S33" s="32" t="s">
        <v>249</v>
      </c>
      <c r="T33" s="32" t="s">
        <v>189</v>
      </c>
      <c r="U33" s="32" t="s">
        <v>190</v>
      </c>
      <c r="V33" s="32" t="s">
        <v>191</v>
      </c>
      <c r="W33" s="32" t="s">
        <v>192</v>
      </c>
      <c r="X33" s="32" t="s">
        <v>193</v>
      </c>
      <c r="Y33" s="32" t="s">
        <v>194</v>
      </c>
      <c r="Z33" s="32" t="s">
        <v>111</v>
      </c>
      <c r="AA33" s="32" t="s">
        <v>112</v>
      </c>
      <c r="AB33" s="32" t="s">
        <v>113</v>
      </c>
      <c r="AC33" s="32" t="s">
        <v>114</v>
      </c>
      <c r="AD33" s="32" t="s">
        <v>195</v>
      </c>
      <c r="AE33" s="32" t="s">
        <v>196</v>
      </c>
      <c r="AF33" s="32" t="s">
        <v>197</v>
      </c>
      <c r="AG33" s="32" t="s">
        <v>198</v>
      </c>
      <c r="AH33" s="32" t="s">
        <v>199</v>
      </c>
      <c r="AI33" s="32" t="s">
        <v>200</v>
      </c>
      <c r="AJ33" s="32" t="s">
        <v>201</v>
      </c>
      <c r="AK33" s="32" t="s">
        <v>202</v>
      </c>
      <c r="AL33" s="32" t="s">
        <v>203</v>
      </c>
      <c r="AM33" s="32" t="s">
        <v>204</v>
      </c>
      <c r="AN33" s="32" t="s">
        <v>205</v>
      </c>
      <c r="AO33" s="32" t="s">
        <v>206</v>
      </c>
      <c r="AP33" s="32" t="s">
        <v>207</v>
      </c>
      <c r="AQ33" s="32" t="s">
        <v>208</v>
      </c>
      <c r="AR33" s="32" t="s">
        <v>209</v>
      </c>
      <c r="AS33" s="32" t="s">
        <v>210</v>
      </c>
      <c r="AT33" s="32" t="s">
        <v>211</v>
      </c>
      <c r="AU33" s="32" t="s">
        <v>212</v>
      </c>
      <c r="AV33" s="32" t="s">
        <v>213</v>
      </c>
      <c r="AW33" s="32" t="s">
        <v>307</v>
      </c>
      <c r="AX33" s="32" t="s">
        <v>215</v>
      </c>
      <c r="AY33" s="32" t="s">
        <v>216</v>
      </c>
      <c r="AZ33" s="32" t="s">
        <v>217</v>
      </c>
      <c r="BA33" s="32" t="s">
        <v>218</v>
      </c>
      <c r="BB33" s="32" t="s">
        <v>219</v>
      </c>
      <c r="BC33" s="32" t="s">
        <v>220</v>
      </c>
      <c r="BD33" s="32" t="s">
        <v>178</v>
      </c>
      <c r="BE33" s="32" t="s">
        <v>179</v>
      </c>
      <c r="BF33" s="32" t="s">
        <v>180</v>
      </c>
      <c r="BG33" s="32" t="s">
        <v>181</v>
      </c>
      <c r="BH33" s="32" t="s">
        <v>182</v>
      </c>
      <c r="BI33" s="32" t="s">
        <v>183</v>
      </c>
      <c r="BJ33" s="32" t="s">
        <v>184</v>
      </c>
      <c r="BK33" s="32" t="s">
        <v>185</v>
      </c>
      <c r="BL33" s="32" t="s">
        <v>186</v>
      </c>
      <c r="BM33" s="32" t="s">
        <v>187</v>
      </c>
      <c r="BN33" s="32" t="s">
        <v>188</v>
      </c>
      <c r="BO33" s="32" t="s">
        <v>237</v>
      </c>
      <c r="BP33" s="32" t="s">
        <v>246</v>
      </c>
      <c r="BQ33" s="32" t="s">
        <v>247</v>
      </c>
      <c r="BR33" s="32" t="s">
        <v>248</v>
      </c>
      <c r="BS33" s="32" t="s">
        <v>249</v>
      </c>
      <c r="BT33" s="32" t="s">
        <v>189</v>
      </c>
      <c r="BU33" s="32" t="s">
        <v>190</v>
      </c>
      <c r="BV33" s="32" t="s">
        <v>191</v>
      </c>
      <c r="BW33" s="32" t="s">
        <v>192</v>
      </c>
      <c r="BX33" s="32" t="s">
        <v>193</v>
      </c>
      <c r="BY33" s="32" t="s">
        <v>194</v>
      </c>
      <c r="BZ33" s="32" t="s">
        <v>111</v>
      </c>
      <c r="CA33" s="32" t="s">
        <v>112</v>
      </c>
      <c r="CB33" s="32" t="s">
        <v>113</v>
      </c>
      <c r="CC33" s="32" t="s">
        <v>114</v>
      </c>
      <c r="CD33" s="32" t="s">
        <v>195</v>
      </c>
      <c r="CE33" s="32" t="s">
        <v>196</v>
      </c>
      <c r="CF33" s="32" t="s">
        <v>197</v>
      </c>
      <c r="CG33" s="32" t="s">
        <v>198</v>
      </c>
      <c r="CH33" s="32" t="s">
        <v>199</v>
      </c>
      <c r="CI33" s="32" t="s">
        <v>200</v>
      </c>
      <c r="CJ33" s="32" t="s">
        <v>201</v>
      </c>
      <c r="CK33" s="32" t="s">
        <v>202</v>
      </c>
      <c r="CL33" s="32" t="s">
        <v>203</v>
      </c>
      <c r="CM33" s="32" t="s">
        <v>204</v>
      </c>
      <c r="CN33" s="32" t="s">
        <v>205</v>
      </c>
      <c r="CO33" s="32" t="s">
        <v>206</v>
      </c>
      <c r="CP33" s="32" t="s">
        <v>207</v>
      </c>
      <c r="CQ33" s="32" t="s">
        <v>208</v>
      </c>
      <c r="CR33" s="32" t="s">
        <v>209</v>
      </c>
      <c r="CS33" s="32" t="s">
        <v>210</v>
      </c>
      <c r="CT33" s="32" t="s">
        <v>211</v>
      </c>
      <c r="CU33" s="32" t="s">
        <v>212</v>
      </c>
      <c r="CV33" s="32" t="s">
        <v>213</v>
      </c>
      <c r="CW33" s="32" t="s">
        <v>214</v>
      </c>
      <c r="CX33" s="32" t="s">
        <v>215</v>
      </c>
      <c r="CY33" s="32" t="s">
        <v>216</v>
      </c>
      <c r="CZ33" s="32" t="s">
        <v>217</v>
      </c>
      <c r="DA33" s="32" t="s">
        <v>218</v>
      </c>
      <c r="DB33" s="32" t="s">
        <v>219</v>
      </c>
      <c r="DC33" s="32" t="s">
        <v>220</v>
      </c>
      <c r="DD33" s="32" t="s">
        <v>311</v>
      </c>
      <c r="DE33" s="32" t="s">
        <v>178</v>
      </c>
      <c r="DF33" s="32" t="s">
        <v>179</v>
      </c>
      <c r="DG33" s="32" t="s">
        <v>180</v>
      </c>
      <c r="DH33" s="32" t="s">
        <v>181</v>
      </c>
      <c r="DI33" s="32" t="s">
        <v>182</v>
      </c>
      <c r="DJ33" s="32" t="s">
        <v>183</v>
      </c>
      <c r="DK33" s="32" t="s">
        <v>184</v>
      </c>
      <c r="DL33" s="32" t="s">
        <v>185</v>
      </c>
      <c r="DM33" s="32" t="s">
        <v>186</v>
      </c>
      <c r="DN33" s="32" t="s">
        <v>187</v>
      </c>
      <c r="DO33" s="32" t="s">
        <v>188</v>
      </c>
      <c r="DP33" s="32" t="s">
        <v>237</v>
      </c>
      <c r="DQ33" s="32" t="s">
        <v>246</v>
      </c>
      <c r="DR33" s="32" t="s">
        <v>247</v>
      </c>
      <c r="DS33" s="32" t="s">
        <v>248</v>
      </c>
      <c r="DT33" s="32" t="s">
        <v>249</v>
      </c>
      <c r="DU33" s="32" t="s">
        <v>189</v>
      </c>
      <c r="DV33" s="32" t="s">
        <v>190</v>
      </c>
      <c r="DW33" s="32" t="s">
        <v>191</v>
      </c>
      <c r="DX33" s="32" t="s">
        <v>192</v>
      </c>
      <c r="DY33" s="32" t="s">
        <v>193</v>
      </c>
      <c r="DZ33" s="32" t="s">
        <v>194</v>
      </c>
      <c r="EA33" s="32" t="s">
        <v>111</v>
      </c>
      <c r="EB33" s="32" t="s">
        <v>112</v>
      </c>
      <c r="EC33" s="32" t="s">
        <v>113</v>
      </c>
      <c r="ED33" s="32" t="s">
        <v>114</v>
      </c>
      <c r="EE33" s="32" t="s">
        <v>195</v>
      </c>
      <c r="EF33" s="32" t="s">
        <v>196</v>
      </c>
      <c r="EG33" s="32" t="s">
        <v>197</v>
      </c>
      <c r="EH33" s="32" t="s">
        <v>198</v>
      </c>
      <c r="EI33" s="32" t="s">
        <v>378</v>
      </c>
      <c r="EJ33" s="32" t="s">
        <v>119</v>
      </c>
    </row>
    <row r="34" spans="1:140" ht="15.75" customHeight="1">
      <c r="A34" s="502" t="s">
        <v>20</v>
      </c>
      <c r="B34" s="51" t="s">
        <v>84</v>
      </c>
      <c r="C34" s="4">
        <v>0.77460768369501287</v>
      </c>
      <c r="D34" s="169">
        <v>0.92660714285714296</v>
      </c>
      <c r="E34" s="169">
        <v>0.45833333333333326</v>
      </c>
      <c r="F34" s="169">
        <v>0.48214285714285715</v>
      </c>
      <c r="G34" s="169">
        <v>0.93154761904761896</v>
      </c>
      <c r="H34" s="169">
        <v>0.39791666666714287</v>
      </c>
      <c r="I34" s="169">
        <v>0.63392857142857151</v>
      </c>
      <c r="J34" s="169">
        <v>0.99404761904761896</v>
      </c>
      <c r="K34" s="169">
        <v>0.92458333333333298</v>
      </c>
      <c r="L34" s="169">
        <v>0.6101190476285715</v>
      </c>
      <c r="M34" s="169">
        <v>0.80458333333333343</v>
      </c>
      <c r="N34" s="169">
        <v>0.86952380952380948</v>
      </c>
      <c r="O34" s="160">
        <v>0.77577380952380959</v>
      </c>
      <c r="P34" s="160">
        <v>0.85565476190476186</v>
      </c>
      <c r="Q34" s="160">
        <v>0.89684523809523797</v>
      </c>
      <c r="R34" s="160">
        <v>0.56101190476190499</v>
      </c>
      <c r="S34" s="160">
        <v>0.84523809523809523</v>
      </c>
      <c r="T34" s="160">
        <v>0.66666666666666696</v>
      </c>
      <c r="U34" s="160">
        <v>0.82694444444444448</v>
      </c>
      <c r="V34" s="160">
        <v>0.85517857142857157</v>
      </c>
      <c r="W34" s="160">
        <v>0.69491701244813286</v>
      </c>
      <c r="X34" s="160">
        <v>0.451369047619048</v>
      </c>
      <c r="Y34" s="160">
        <v>0.97916666666666652</v>
      </c>
      <c r="Z34" s="160">
        <v>0.83196428571428604</v>
      </c>
      <c r="AA34" s="160">
        <v>0.94839285714285704</v>
      </c>
      <c r="AB34" s="160">
        <v>0.48113095238095238</v>
      </c>
      <c r="AC34" s="160">
        <v>0.81547619047619102</v>
      </c>
      <c r="AD34" s="160">
        <v>0.88095238095238104</v>
      </c>
      <c r="AE34" s="160">
        <v>0.70833333333333348</v>
      </c>
      <c r="AF34" s="160">
        <v>0.90077380952381003</v>
      </c>
      <c r="AG34" s="160">
        <v>0.87452380952381004</v>
      </c>
      <c r="AH34" s="160">
        <v>0.81595238095238087</v>
      </c>
      <c r="AI34" s="160">
        <v>0.88690476190476197</v>
      </c>
      <c r="AJ34" s="160">
        <v>0.80458333333333298</v>
      </c>
      <c r="AK34" s="160">
        <v>0.8660714285714286</v>
      </c>
      <c r="AL34" s="160">
        <v>0.70285714285714296</v>
      </c>
      <c r="AM34" s="160">
        <v>0.65375000000000005</v>
      </c>
      <c r="AN34" s="160">
        <v>0.81946428571428565</v>
      </c>
      <c r="AO34" s="160">
        <v>0.83684523809523803</v>
      </c>
      <c r="AP34" s="160">
        <v>0.77083333333333304</v>
      </c>
      <c r="AQ34" s="160">
        <v>0.84125000000000005</v>
      </c>
      <c r="AR34" s="160">
        <v>0.769880952380952</v>
      </c>
      <c r="AS34" s="160">
        <v>0.44095238095238098</v>
      </c>
      <c r="AT34" s="160">
        <v>0.75595238095238093</v>
      </c>
      <c r="AU34" s="160">
        <v>0.96625000000000005</v>
      </c>
      <c r="AV34" s="160">
        <v>0.84523809523809501</v>
      </c>
      <c r="AW34" s="160">
        <v>0.8392857142857143</v>
      </c>
      <c r="AX34" s="160">
        <v>0.95440476190476209</v>
      </c>
      <c r="AY34" s="160">
        <v>0.86369047619047601</v>
      </c>
      <c r="AZ34" s="160">
        <v>0.65375000000000005</v>
      </c>
      <c r="BA34" s="160">
        <v>0.63988095238095233</v>
      </c>
      <c r="BB34" s="160">
        <v>0.764880952380952</v>
      </c>
      <c r="BC34" s="160">
        <v>0.90327380952380953</v>
      </c>
      <c r="BD34" s="160">
        <v>0.62976190476190497</v>
      </c>
      <c r="BE34" s="160">
        <v>0.65773809523809501</v>
      </c>
      <c r="BF34" s="160">
        <v>0.9598214285714286</v>
      </c>
      <c r="BG34" s="160">
        <v>0.4505952380952381</v>
      </c>
      <c r="BH34" s="160">
        <v>0.87696428571428597</v>
      </c>
      <c r="BI34" s="160">
        <v>0.82934523809523797</v>
      </c>
      <c r="BJ34" s="160">
        <v>0.98511904761904778</v>
      </c>
      <c r="BK34" s="160">
        <v>0.95773809523809506</v>
      </c>
      <c r="BL34" s="160">
        <v>0.95041666666666702</v>
      </c>
      <c r="BM34" s="160">
        <v>0.90077380952380948</v>
      </c>
      <c r="BN34" s="160">
        <v>0.96369047619047599</v>
      </c>
      <c r="BO34" s="160">
        <v>0.83511904761904798</v>
      </c>
      <c r="BP34" s="160">
        <v>0.90029761904761907</v>
      </c>
      <c r="BQ34" s="160">
        <v>0.84494047619047596</v>
      </c>
      <c r="BR34" s="160">
        <v>0.84523809523809501</v>
      </c>
      <c r="BS34" s="160">
        <v>0.9017857142857143</v>
      </c>
      <c r="BT34" s="160">
        <v>0.9017857142857143</v>
      </c>
      <c r="BU34" s="160">
        <v>0.98630952380952397</v>
      </c>
      <c r="BV34" s="160">
        <v>0.95833333333333348</v>
      </c>
      <c r="BW34" s="160">
        <v>0.85714285714285698</v>
      </c>
      <c r="BX34" s="160">
        <v>0.88690476190476197</v>
      </c>
      <c r="BY34" s="160">
        <v>0.81547619047619047</v>
      </c>
      <c r="BZ34" s="160">
        <v>0.95952380952381</v>
      </c>
      <c r="CA34" s="160">
        <v>0.98611111111111105</v>
      </c>
      <c r="CB34" s="160">
        <v>0.65077380952380948</v>
      </c>
      <c r="CC34" s="160">
        <v>0.77202380952380945</v>
      </c>
      <c r="CD34" s="160">
        <v>0.98809523809523803</v>
      </c>
      <c r="CE34" s="160">
        <v>0.67113095238095222</v>
      </c>
      <c r="CF34" s="160">
        <v>0.9563690476190474</v>
      </c>
      <c r="CG34" s="160">
        <v>0.88095238095238104</v>
      </c>
      <c r="CH34" s="160">
        <v>0.79166666666666696</v>
      </c>
      <c r="CI34" s="160">
        <v>0.25</v>
      </c>
      <c r="CJ34" s="160">
        <v>0.7142857142857143</v>
      </c>
      <c r="CK34" s="160">
        <v>0.702380952380952</v>
      </c>
      <c r="CL34" s="160">
        <v>7.1428571428571397E-2</v>
      </c>
      <c r="CM34" s="160">
        <v>0.88095238095238093</v>
      </c>
      <c r="CN34" s="160">
        <v>0.88095238095238104</v>
      </c>
      <c r="CO34" s="160">
        <v>0.702380952380952</v>
      </c>
      <c r="CP34" s="160">
        <v>0.86309523809523814</v>
      </c>
      <c r="CQ34" s="160">
        <v>0.76190476190476197</v>
      </c>
      <c r="CR34" s="160">
        <v>0.83928571428571397</v>
      </c>
      <c r="CS34" s="160">
        <v>0.93154761904761907</v>
      </c>
      <c r="CT34" s="160">
        <v>0.88720238095238102</v>
      </c>
      <c r="CU34" s="160">
        <v>0.60714285714285698</v>
      </c>
      <c r="CV34" s="160">
        <v>0.83928571428571397</v>
      </c>
      <c r="CW34" s="160">
        <v>0.88642857142857157</v>
      </c>
      <c r="CX34" s="160">
        <v>0.68452380952380898</v>
      </c>
      <c r="CY34" s="160">
        <v>0.67113095238095222</v>
      </c>
      <c r="CZ34" s="160">
        <v>0.77976190476190499</v>
      </c>
      <c r="DA34" s="160">
        <v>0.77976190476190499</v>
      </c>
      <c r="DB34" s="160">
        <v>0.79166666666666652</v>
      </c>
      <c r="DC34" s="160">
        <v>0.80952380952380898</v>
      </c>
      <c r="DD34" s="4">
        <v>0.8055112942612942</v>
      </c>
      <c r="DE34" s="4">
        <v>0.95833333333333004</v>
      </c>
      <c r="DF34" s="160">
        <v>0.7678571428571429</v>
      </c>
      <c r="DG34" s="160">
        <v>0.71428571428571397</v>
      </c>
      <c r="DH34" s="160">
        <v>0.94047619047619002</v>
      </c>
      <c r="DI34" s="160">
        <v>0.85696428571428573</v>
      </c>
      <c r="DJ34" s="160">
        <v>0.76113095238095241</v>
      </c>
      <c r="DK34" s="160">
        <v>0.73809523809523803</v>
      </c>
      <c r="DL34" s="160">
        <v>0.89285714285714302</v>
      </c>
      <c r="DM34" s="160">
        <v>0.88095238095238093</v>
      </c>
      <c r="DN34" s="160">
        <v>0.85714285714285698</v>
      </c>
      <c r="DO34" s="160">
        <v>0.85071428571428565</v>
      </c>
      <c r="DP34" s="160"/>
      <c r="DQ34" s="160"/>
      <c r="DR34" s="160">
        <v>0.80851190476190471</v>
      </c>
      <c r="DS34" s="160">
        <v>0.91071428571428603</v>
      </c>
      <c r="DT34" s="160">
        <v>0.84821428571428603</v>
      </c>
      <c r="DU34" s="160">
        <v>0.92708333333333348</v>
      </c>
      <c r="DV34" s="160">
        <v>0.85714285714285698</v>
      </c>
      <c r="DW34" s="160">
        <v>0.89880952380952395</v>
      </c>
      <c r="DX34" s="160">
        <v>0.8410714285714288</v>
      </c>
      <c r="DY34" s="160">
        <v>0.86904761904761896</v>
      </c>
      <c r="DZ34" s="160">
        <v>0.95416666666666705</v>
      </c>
      <c r="EA34" s="160">
        <v>0.9375</v>
      </c>
      <c r="EB34" s="160">
        <v>0.64107142857142896</v>
      </c>
      <c r="EC34" s="160">
        <v>0.4904</v>
      </c>
      <c r="ED34" s="160">
        <v>0.93273809523809514</v>
      </c>
      <c r="EE34" s="160">
        <v>0.93053571428571402</v>
      </c>
      <c r="EF34" s="160">
        <v>0.77678571428571397</v>
      </c>
      <c r="EG34" s="160">
        <v>0.92261904761904778</v>
      </c>
      <c r="EH34" s="160">
        <v>0.89523809523809528</v>
      </c>
      <c r="EI34" s="4">
        <f>AVERAGE(DE34:EH34)</f>
        <v>0.84501641156462592</v>
      </c>
      <c r="EJ34" s="3">
        <v>0.85</v>
      </c>
    </row>
    <row r="35" spans="1:140" ht="16.5" customHeight="1">
      <c r="A35" s="503"/>
      <c r="B35" s="51" t="s">
        <v>141</v>
      </c>
      <c r="C35" s="4">
        <v>6.6383466400234251E-2</v>
      </c>
      <c r="D35" s="169">
        <v>4.0087819769526599E-2</v>
      </c>
      <c r="E35" s="169">
        <v>3.3339263480519486E-2</v>
      </c>
      <c r="F35" s="169">
        <v>4.3621448793375352E-2</v>
      </c>
      <c r="G35" s="169">
        <v>5.98161025148434E-2</v>
      </c>
      <c r="H35" s="169">
        <v>0</v>
      </c>
      <c r="I35" s="169">
        <v>5.7646340723801127E-2</v>
      </c>
      <c r="J35" s="169">
        <v>0.51347305389221598</v>
      </c>
      <c r="K35" s="169">
        <v>7.57408885261385E-2</v>
      </c>
      <c r="L35" s="169">
        <v>0.34191467716360896</v>
      </c>
      <c r="M35" s="169">
        <v>7.5388860671970925E-2</v>
      </c>
      <c r="N35" s="169">
        <v>9.5677313205727768E-2</v>
      </c>
      <c r="O35" s="161">
        <v>7.421645109781877E-2</v>
      </c>
      <c r="P35" s="161">
        <v>5.0474226804123709E-2</v>
      </c>
      <c r="Q35" s="161">
        <v>2.0650878674641601E-2</v>
      </c>
      <c r="R35" s="161">
        <v>7.6329191773697E-2</v>
      </c>
      <c r="S35" s="161">
        <v>6.4082608860711432E-2</v>
      </c>
      <c r="T35" s="161">
        <v>6.8635072831752006E-2</v>
      </c>
      <c r="U35" s="161">
        <v>3.595338783393439E-2</v>
      </c>
      <c r="V35" s="161">
        <v>3.434487616210033E-2</v>
      </c>
      <c r="W35" s="161">
        <v>3.7912500000000002E-2</v>
      </c>
      <c r="X35" s="161">
        <v>0</v>
      </c>
      <c r="Y35" s="161">
        <v>2.7825650988625328E-2</v>
      </c>
      <c r="Z35" s="161">
        <v>7.1694195280951598E-2</v>
      </c>
      <c r="AA35" s="161">
        <v>6.7517492479441596E-2</v>
      </c>
      <c r="AB35" s="160">
        <v>9.5380230049721904E-2</v>
      </c>
      <c r="AC35" s="160">
        <v>5.0103113340714801E-2</v>
      </c>
      <c r="AD35" s="160">
        <v>1.8998633464925599E-2</v>
      </c>
      <c r="AE35" s="160">
        <v>5.2323133662282542E-2</v>
      </c>
      <c r="AF35" s="160">
        <v>7.7152393432321498E-2</v>
      </c>
      <c r="AG35" s="160">
        <v>7.9468225552091001E-2</v>
      </c>
      <c r="AH35" s="160">
        <v>4.3088501512684035E-2</v>
      </c>
      <c r="AI35" s="160">
        <v>4.53122274674857E-2</v>
      </c>
      <c r="AJ35" s="160">
        <v>6.2654631565233099E-2</v>
      </c>
      <c r="AK35" s="160">
        <v>5.5043581034106025E-2</v>
      </c>
      <c r="AL35" s="160">
        <v>5.3930687611960897E-2</v>
      </c>
      <c r="AM35" s="160">
        <v>5.48800957482522E-2</v>
      </c>
      <c r="AN35" s="160">
        <v>6.7514315666304545E-2</v>
      </c>
      <c r="AO35" s="160">
        <v>6.5844959507382103E-2</v>
      </c>
      <c r="AP35" s="160">
        <v>5.7608301537574597E-2</v>
      </c>
      <c r="AQ35" s="160">
        <v>4.0869337340175137E-2</v>
      </c>
      <c r="AR35" s="160">
        <v>4.740890777693E-2</v>
      </c>
      <c r="AS35" s="160">
        <v>8.2773597892388404E-2</v>
      </c>
      <c r="AT35" s="160">
        <v>3.5371154135996841E-2</v>
      </c>
      <c r="AU35" s="160">
        <v>5.6822265344257598E-2</v>
      </c>
      <c r="AV35" s="160">
        <v>5.7797481266428599E-2</v>
      </c>
      <c r="AW35" s="160">
        <v>6.0252672497570464E-2</v>
      </c>
      <c r="AX35" s="160">
        <v>7.1094023239831036E-2</v>
      </c>
      <c r="AY35" s="160">
        <v>4.0558442040797803E-2</v>
      </c>
      <c r="AZ35" s="160">
        <v>0</v>
      </c>
      <c r="BA35" s="160">
        <v>1.9327467001885611E-2</v>
      </c>
      <c r="BB35" s="160">
        <v>2.2886339055954101E-2</v>
      </c>
      <c r="BC35" s="160">
        <v>7.1133232537398949E-2</v>
      </c>
      <c r="BD35" s="160">
        <v>6.4836003051105998E-2</v>
      </c>
      <c r="BE35" s="160">
        <v>6.4864276086177106E-2</v>
      </c>
      <c r="BF35" s="160">
        <v>2.3025389374866648E-2</v>
      </c>
      <c r="BG35" s="160">
        <v>6.758950361596848E-2</v>
      </c>
      <c r="BH35" s="160">
        <v>6.7945274950726706E-2</v>
      </c>
      <c r="BI35" s="160">
        <v>5.7905606080801697E-2</v>
      </c>
      <c r="BJ35" s="160">
        <v>4.3476428019391555E-2</v>
      </c>
      <c r="BK35" s="160">
        <v>1.6912929288879101E-2</v>
      </c>
      <c r="BL35" s="160">
        <v>5.6488659102492803E-2</v>
      </c>
      <c r="BM35" s="160">
        <v>5.9994365746521207E-2</v>
      </c>
      <c r="BN35" s="160">
        <v>0</v>
      </c>
      <c r="BO35" s="160">
        <v>3.6403609444016702E-2</v>
      </c>
      <c r="BP35" s="160">
        <v>3.3980395925427641E-2</v>
      </c>
      <c r="BQ35" s="160">
        <v>3.6111170886900301E-2</v>
      </c>
      <c r="BR35" s="160">
        <v>5.68828831548088E-2</v>
      </c>
      <c r="BS35" s="160">
        <v>6.4640379249895061E-2</v>
      </c>
      <c r="BT35" s="160">
        <v>6.4640379249895061E-2</v>
      </c>
      <c r="BU35" s="160">
        <v>5.5718993629141601E-2</v>
      </c>
      <c r="BV35" s="160">
        <v>6.7286356821589205E-2</v>
      </c>
      <c r="BW35" s="160">
        <v>7.3199289405684806E-2</v>
      </c>
      <c r="BX35" s="160">
        <v>6.6194588333076995E-2</v>
      </c>
      <c r="BY35" s="160">
        <v>5.1371568563336634E-2</v>
      </c>
      <c r="BZ35" s="160">
        <v>1.7173099078341001E-2</v>
      </c>
      <c r="CA35" s="160">
        <v>6.3685892581848993E-2</v>
      </c>
      <c r="CB35" s="160">
        <v>8.6813455926794361E-2</v>
      </c>
      <c r="CC35" s="160">
        <v>7.2179661739857945E-2</v>
      </c>
      <c r="CD35" s="160">
        <v>7.9540383757251198E-2</v>
      </c>
      <c r="CE35" s="160">
        <v>3.8867268341930085E-2</v>
      </c>
      <c r="CF35" s="160">
        <v>2.4712692072534504E-2</v>
      </c>
      <c r="CG35" s="160">
        <v>3.6302717552717599E-2</v>
      </c>
      <c r="CH35" s="160">
        <v>2.58375054222094E-2</v>
      </c>
      <c r="CI35" s="160">
        <v>0</v>
      </c>
      <c r="CJ35" s="160">
        <v>5.2669039145907461E-2</v>
      </c>
      <c r="CK35" s="160">
        <v>4.4494784876140801E-2</v>
      </c>
      <c r="CL35" s="160">
        <v>0</v>
      </c>
      <c r="CM35" s="160">
        <v>4.8103035143769964E-2</v>
      </c>
      <c r="CN35" s="160">
        <v>5.6097476787131999E-2</v>
      </c>
      <c r="CO35" s="160">
        <v>2.9772755806654099E-2</v>
      </c>
      <c r="CP35" s="160">
        <v>3.6387583559467869E-2</v>
      </c>
      <c r="CQ35" s="160">
        <v>7.2852094159861394E-2</v>
      </c>
      <c r="CR35" s="160">
        <v>3.6214376639908598E-2</v>
      </c>
      <c r="CS35" s="160">
        <v>3.5340985287737145E-2</v>
      </c>
      <c r="CT35" s="160">
        <v>4.9168543633488285E-2</v>
      </c>
      <c r="CU35" s="160">
        <v>0</v>
      </c>
      <c r="CV35" s="160">
        <v>9.2903225806451606E-3</v>
      </c>
      <c r="CW35" s="160">
        <v>4.5834399141826167E-2</v>
      </c>
      <c r="CX35" s="160">
        <v>0</v>
      </c>
      <c r="CY35" s="160">
        <v>4.8503958669182889E-2</v>
      </c>
      <c r="CZ35" s="160">
        <v>7.0618134425619095E-2</v>
      </c>
      <c r="DA35" s="160">
        <v>7.0618134425619095E-2</v>
      </c>
      <c r="DB35" s="160">
        <v>0.10289236605026079</v>
      </c>
      <c r="DC35" s="160">
        <v>0.12787772637144701</v>
      </c>
      <c r="DD35" s="4">
        <v>4.8294546983824176E-2</v>
      </c>
      <c r="DE35" s="4">
        <v>0</v>
      </c>
      <c r="DF35" s="160">
        <v>5.4649532772714025E-2</v>
      </c>
      <c r="DG35" s="160">
        <v>5.5742020615996E-2</v>
      </c>
      <c r="DH35" s="160">
        <v>5.5574281923476902E-2</v>
      </c>
      <c r="DI35" s="160">
        <v>7.5208875942825146E-2</v>
      </c>
      <c r="DJ35" s="160">
        <v>0.1085241037999517</v>
      </c>
      <c r="DK35" s="160">
        <v>1.7941985496374099E-2</v>
      </c>
      <c r="DL35" s="160">
        <v>8.9506172839506196E-2</v>
      </c>
      <c r="DM35" s="160">
        <v>4.5341394025604546E-2</v>
      </c>
      <c r="DN35" s="160">
        <v>7.9809564719358503E-2</v>
      </c>
      <c r="DO35" s="160">
        <v>9.4849300790410818E-2</v>
      </c>
      <c r="DP35" s="160"/>
      <c r="DQ35" s="160"/>
      <c r="DR35" s="160">
        <v>4.7057058820772019E-2</v>
      </c>
      <c r="DS35" s="160">
        <v>4.7415329768270897E-2</v>
      </c>
      <c r="DT35" s="160">
        <v>4.5125858123569798E-2</v>
      </c>
      <c r="DU35" s="160">
        <v>9.4621343306791894E-2</v>
      </c>
      <c r="DV35" s="160">
        <v>2.1089620484682201E-2</v>
      </c>
      <c r="DW35" s="160">
        <v>4.5094623724810899E-2</v>
      </c>
      <c r="DX35" s="160">
        <v>7.4327667409084169E-2</v>
      </c>
      <c r="DY35" s="160">
        <v>5.1208509808786301E-2</v>
      </c>
      <c r="DZ35" s="160">
        <v>3.9841808668116499E-2</v>
      </c>
      <c r="EA35" s="160">
        <v>1.2403100775193798E-2</v>
      </c>
      <c r="EB35" s="160">
        <v>1.9662461084712399E-2</v>
      </c>
      <c r="EC35" s="160">
        <v>0</v>
      </c>
      <c r="ED35" s="160">
        <v>6.2819081046585831E-2</v>
      </c>
      <c r="EE35" s="160">
        <v>6.3589124611189707E-2</v>
      </c>
      <c r="EF35" s="160">
        <v>6.9044571444879702E-2</v>
      </c>
      <c r="EG35" s="160">
        <v>9.7076546364313843E-2</v>
      </c>
      <c r="EH35" s="160">
        <v>7.7741407528641573E-2</v>
      </c>
      <c r="EI35" s="4">
        <f>AVERAGE(DE35:EH35)</f>
        <v>5.518804806773641E-2</v>
      </c>
      <c r="EJ35" s="3">
        <v>0.2</v>
      </c>
    </row>
    <row r="36" spans="1:140">
      <c r="A36" s="503"/>
      <c r="B36" s="51" t="s">
        <v>18</v>
      </c>
      <c r="C36" s="5">
        <v>3.9172697621060255</v>
      </c>
      <c r="D36" s="171">
        <v>1.5601177258805514</v>
      </c>
      <c r="E36" s="171">
        <v>2.5671232880000003</v>
      </c>
      <c r="F36" s="171">
        <v>1.4663979863402445</v>
      </c>
      <c r="G36" s="171">
        <v>3.1204066811909947</v>
      </c>
      <c r="H36" s="171">
        <v>0</v>
      </c>
      <c r="I36" s="171">
        <v>1.2136092319936331</v>
      </c>
      <c r="J36" s="171">
        <v>85.75</v>
      </c>
      <c r="K36" s="171">
        <v>2.941208053691275</v>
      </c>
      <c r="L36" s="171">
        <v>4.7503886010362688</v>
      </c>
      <c r="M36" s="171">
        <v>2.0957746478873238</v>
      </c>
      <c r="N36" s="171">
        <v>1.6690178571428576</v>
      </c>
      <c r="O36" s="150">
        <v>1.9176590330788805</v>
      </c>
      <c r="P36" s="150">
        <v>2.4185567010309277</v>
      </c>
      <c r="Q36" s="150">
        <v>1.0371559633027523</v>
      </c>
      <c r="R36" s="150">
        <v>1.7985065811677354</v>
      </c>
      <c r="S36" s="150">
        <v>2.2749326145552562</v>
      </c>
      <c r="T36" s="150">
        <v>1.2811880261927036</v>
      </c>
      <c r="U36" s="150">
        <v>2.1406647116324535</v>
      </c>
      <c r="V36" s="150">
        <v>0.98686567164179095</v>
      </c>
      <c r="W36" s="150">
        <v>0.69491701244813286</v>
      </c>
      <c r="X36" s="150">
        <v>0</v>
      </c>
      <c r="Y36" s="150">
        <v>4.5773195876288666</v>
      </c>
      <c r="Z36" s="150">
        <v>2.0041395348837208</v>
      </c>
      <c r="AA36" s="150">
        <v>3.5858540255831453</v>
      </c>
      <c r="AB36" s="150">
        <v>3.8547919974595106</v>
      </c>
      <c r="AC36" s="150">
        <v>0.98058950395398992</v>
      </c>
      <c r="AD36" s="150">
        <v>0.70294943820224698</v>
      </c>
      <c r="AE36" s="150">
        <v>1.2452905811623247</v>
      </c>
      <c r="AF36" s="150">
        <v>3.8918238993710692</v>
      </c>
      <c r="AG36" s="150">
        <v>1.9459119496855346</v>
      </c>
      <c r="AH36" s="150">
        <v>1.968857262452909</v>
      </c>
      <c r="AI36" s="150">
        <v>2.2505072975517888</v>
      </c>
      <c r="AJ36" s="150">
        <v>2.1172566371681412</v>
      </c>
      <c r="AK36" s="150">
        <v>1.6017682080924853</v>
      </c>
      <c r="AL36" s="150">
        <v>1.592033898305085</v>
      </c>
      <c r="AM36" s="150">
        <v>1.5068702290076337</v>
      </c>
      <c r="AN36" s="150">
        <v>2.3236739594450371</v>
      </c>
      <c r="AO36" s="150">
        <v>1.157142857142857</v>
      </c>
      <c r="AP36" s="150">
        <v>7.4602750491159142</v>
      </c>
      <c r="AQ36" s="150">
        <v>0.72200793078586889</v>
      </c>
      <c r="AR36" s="150">
        <v>1.2263736263736265</v>
      </c>
      <c r="AS36" s="150">
        <v>2.0439560439560442</v>
      </c>
      <c r="AT36" s="150">
        <v>4.4921365752715987</v>
      </c>
      <c r="AU36" s="150">
        <v>9.2239583333333339</v>
      </c>
      <c r="AV36" s="150">
        <v>2.7357474466109561</v>
      </c>
      <c r="AW36" s="150">
        <v>4.2478134110787176</v>
      </c>
      <c r="AX36" s="150">
        <v>3.7997385620915032</v>
      </c>
      <c r="AY36" s="150">
        <v>1.9616766467065867</v>
      </c>
      <c r="AZ36" s="150">
        <v>0</v>
      </c>
      <c r="BA36" s="150">
        <v>0.41554054054054063</v>
      </c>
      <c r="BB36" s="150">
        <v>0.98029818956336534</v>
      </c>
      <c r="BC36" s="150">
        <v>5.3972340187751451</v>
      </c>
      <c r="BD36" s="150">
        <v>6.8596491228070171</v>
      </c>
      <c r="BE36" s="150">
        <v>1.7918756268806419</v>
      </c>
      <c r="BF36" s="150">
        <v>1.2376146788990825</v>
      </c>
      <c r="BG36" s="150">
        <v>1.2791313559322035</v>
      </c>
      <c r="BH36" s="150">
        <v>5.0051886792452827</v>
      </c>
      <c r="BI36" s="150">
        <v>2.6893293650793648</v>
      </c>
      <c r="BJ36" s="150">
        <v>3.597674418604651</v>
      </c>
      <c r="BK36" s="150">
        <v>0.90709677419354851</v>
      </c>
      <c r="BL36" s="150">
        <v>3.0065147329650093</v>
      </c>
      <c r="BM36" s="150">
        <v>1.5131578947368423</v>
      </c>
      <c r="BN36" s="150">
        <v>0</v>
      </c>
      <c r="BO36" s="150">
        <v>1.2768566012488849</v>
      </c>
      <c r="BP36" s="150">
        <v>2.5697674418604652</v>
      </c>
      <c r="BQ36" s="150">
        <v>5.1259807073954979</v>
      </c>
      <c r="BR36" s="150">
        <v>4.0386847039914278</v>
      </c>
      <c r="BS36" s="150">
        <v>4.8965087281795512</v>
      </c>
      <c r="BT36" s="150">
        <v>4.8965087281795512</v>
      </c>
      <c r="BU36" s="150">
        <v>9.2326372443487621</v>
      </c>
      <c r="BV36" s="150">
        <v>1.8055172413793104</v>
      </c>
      <c r="BW36" s="150">
        <v>2.6351744186046515</v>
      </c>
      <c r="BX36" s="150">
        <v>9.8629936616284741</v>
      </c>
      <c r="BY36" s="150">
        <v>2.3459682977257064</v>
      </c>
      <c r="BZ36" s="150">
        <v>0.92276785714285703</v>
      </c>
      <c r="CA36" s="150">
        <v>9.0433967466225536</v>
      </c>
      <c r="CB36" s="150">
        <v>2.3728287841191067</v>
      </c>
      <c r="CC36" s="150">
        <v>1.8723404255319149</v>
      </c>
      <c r="CD36" s="150">
        <v>6.6018518518518521</v>
      </c>
      <c r="CE36" s="150">
        <v>1.0955711263881545</v>
      </c>
      <c r="CF36" s="150">
        <v>1.9852941176470591</v>
      </c>
      <c r="CG36" s="150">
        <v>2.6864010989010989</v>
      </c>
      <c r="CH36" s="150">
        <v>1.1454627403846154</v>
      </c>
      <c r="CI36" s="150">
        <v>0</v>
      </c>
      <c r="CJ36" s="150">
        <v>1.2640569395017791</v>
      </c>
      <c r="CK36" s="150">
        <v>1.0500769230769231</v>
      </c>
      <c r="CL36" s="150">
        <v>0</v>
      </c>
      <c r="CM36" s="150">
        <v>1.7798123003194886</v>
      </c>
      <c r="CN36" s="150">
        <v>8.30242656449553</v>
      </c>
      <c r="CO36" s="150">
        <v>0.87829629629629635</v>
      </c>
      <c r="CP36" s="150">
        <v>2.6380998080614204</v>
      </c>
      <c r="CQ36" s="150">
        <v>4.662534026231131</v>
      </c>
      <c r="CR36" s="150">
        <v>5.1062271062271067</v>
      </c>
      <c r="CS36" s="150">
        <v>2.7654320987654319</v>
      </c>
      <c r="CT36" s="150">
        <v>1.8321428571428573</v>
      </c>
      <c r="CU36" s="150">
        <v>0</v>
      </c>
      <c r="CV36" s="150">
        <v>0.4366451612903226</v>
      </c>
      <c r="CW36" s="150">
        <v>1.7064146800501885</v>
      </c>
      <c r="CX36" s="150">
        <v>0</v>
      </c>
      <c r="CY36" s="165">
        <v>0.68360266749379639</v>
      </c>
      <c r="CZ36" s="165">
        <v>2.3127439024390242</v>
      </c>
      <c r="DA36" s="165">
        <v>2.3127439024390242</v>
      </c>
      <c r="DB36" s="150">
        <v>1.3684684684684687</v>
      </c>
      <c r="DC36" s="150">
        <v>3.4782741573033711</v>
      </c>
      <c r="DD36" s="5">
        <v>2.8245719813861028</v>
      </c>
      <c r="DE36" s="5">
        <v>0</v>
      </c>
      <c r="DF36" s="150">
        <v>1.0071128182400158</v>
      </c>
      <c r="DG36" s="150">
        <v>1.6722606184798807</v>
      </c>
      <c r="DH36" s="150">
        <v>2.9269121813031158</v>
      </c>
      <c r="DI36" s="150">
        <v>1.3534777336860671</v>
      </c>
      <c r="DJ36" s="150">
        <v>1.9824253075571179</v>
      </c>
      <c r="DK36" s="150">
        <v>0.55620155038759689</v>
      </c>
      <c r="DL36" s="150">
        <v>6.7129629629629637</v>
      </c>
      <c r="DM36" s="150">
        <v>2.2368421052631575</v>
      </c>
      <c r="DN36" s="150">
        <v>3.8308591065292092</v>
      </c>
      <c r="DO36" s="150">
        <v>2.7111724137931033</v>
      </c>
      <c r="DP36" s="150"/>
      <c r="DQ36" s="150"/>
      <c r="DR36" s="150">
        <v>2.1305867665418208</v>
      </c>
      <c r="DS36" s="150">
        <v>1.8136363636363615</v>
      </c>
      <c r="DT36" s="150">
        <v>3.2152173913043471</v>
      </c>
      <c r="DU36" s="150">
        <v>1.8421592775041047</v>
      </c>
      <c r="DV36" s="150">
        <v>3.0369053497942389</v>
      </c>
      <c r="DW36" s="150">
        <v>2.269762727482147</v>
      </c>
      <c r="DX36" s="150">
        <v>1.3128124256129492</v>
      </c>
      <c r="DY36" s="150">
        <v>1.4952884864165588</v>
      </c>
      <c r="DZ36" s="150">
        <v>2.1288806431663576</v>
      </c>
      <c r="EA36" s="150">
        <v>1.9534883720930234</v>
      </c>
      <c r="EB36" s="150">
        <v>2.1176470588235294</v>
      </c>
      <c r="EC36" s="150">
        <v>0</v>
      </c>
      <c r="ED36" s="150">
        <v>2.4609375</v>
      </c>
      <c r="EE36" s="150">
        <v>4.9704439252336448</v>
      </c>
      <c r="EF36" s="150">
        <v>3.0034388578522653</v>
      </c>
      <c r="EG36" s="150">
        <v>3.0093729372937292</v>
      </c>
      <c r="EH36" s="150">
        <v>1.9487179487179489</v>
      </c>
      <c r="EI36" s="5">
        <f>AVERAGE(DE36:EH36)</f>
        <v>2.2749829582026875</v>
      </c>
      <c r="EJ36" s="5">
        <v>20</v>
      </c>
    </row>
    <row r="37" spans="1:140">
      <c r="A37" s="504"/>
      <c r="B37" s="51" t="s">
        <v>19</v>
      </c>
      <c r="C37" s="5">
        <v>12.426793040293038</v>
      </c>
      <c r="D37" s="171">
        <v>3.0825</v>
      </c>
      <c r="E37" s="171">
        <v>91</v>
      </c>
      <c r="F37" s="171">
        <v>29</v>
      </c>
      <c r="G37" s="171">
        <v>3.8333333333333335</v>
      </c>
      <c r="H37" s="171">
        <v>45.075000000000003</v>
      </c>
      <c r="I37" s="171">
        <v>8.7857142857142865</v>
      </c>
      <c r="J37" s="171">
        <v>1</v>
      </c>
      <c r="K37" s="171">
        <v>1.9175</v>
      </c>
      <c r="L37" s="171">
        <v>32.25</v>
      </c>
      <c r="M37" s="171">
        <v>3.5659999999999998</v>
      </c>
      <c r="N37" s="171">
        <v>1.7742857142857142</v>
      </c>
      <c r="O37" s="150">
        <v>2.5339999999999998</v>
      </c>
      <c r="P37" s="150">
        <v>3.6666666666666665</v>
      </c>
      <c r="Q37" s="150">
        <v>5.7766666666666664</v>
      </c>
      <c r="R37" s="150">
        <v>18.4375</v>
      </c>
      <c r="S37" s="150">
        <v>1.25</v>
      </c>
      <c r="T37" s="150">
        <v>9.3333333333333339</v>
      </c>
      <c r="U37" s="150">
        <v>12.46</v>
      </c>
      <c r="V37" s="150">
        <v>4.5999999999999996</v>
      </c>
      <c r="W37" s="150">
        <v>3.7912499999999998</v>
      </c>
      <c r="X37" s="150">
        <v>36.085000000000001</v>
      </c>
      <c r="Y37" s="150">
        <v>3.5</v>
      </c>
      <c r="Z37" s="150">
        <v>2.4460000000000002</v>
      </c>
      <c r="AA37" s="150">
        <v>2.89</v>
      </c>
      <c r="AB37" s="150">
        <v>43.585000000000001</v>
      </c>
      <c r="AC37" s="150">
        <v>4.4285714285714288</v>
      </c>
      <c r="AD37" s="150">
        <v>5</v>
      </c>
      <c r="AE37" s="150">
        <v>4.5999999999999996</v>
      </c>
      <c r="AF37" s="150">
        <v>4.0566666666666666</v>
      </c>
      <c r="AG37" s="150">
        <v>2.6799999999999997</v>
      </c>
      <c r="AH37" s="150">
        <v>10.306666666666667</v>
      </c>
      <c r="AI37" s="150">
        <v>1</v>
      </c>
      <c r="AJ37" s="150">
        <v>8.2074999999999996</v>
      </c>
      <c r="AK37" s="150">
        <v>4.5</v>
      </c>
      <c r="AL37" s="150">
        <v>4.2300000000000004</v>
      </c>
      <c r="AM37" s="150">
        <v>14.0425</v>
      </c>
      <c r="AN37" s="150">
        <v>7.5824999999999996</v>
      </c>
      <c r="AO37" s="150">
        <v>2.395</v>
      </c>
      <c r="AP37" s="150">
        <v>2.5</v>
      </c>
      <c r="AQ37" s="150">
        <v>3.3337500000000002</v>
      </c>
      <c r="AR37" s="150">
        <v>6.6319999999999997</v>
      </c>
      <c r="AS37" s="150">
        <v>31.306666666666668</v>
      </c>
      <c r="AT37" s="150">
        <v>41</v>
      </c>
      <c r="AU37" s="150">
        <v>5.67</v>
      </c>
      <c r="AV37" s="150">
        <v>8.6666666666666661</v>
      </c>
      <c r="AW37" s="150">
        <v>6</v>
      </c>
      <c r="AX37" s="150">
        <v>2.5533333333333332</v>
      </c>
      <c r="AY37" s="150">
        <v>7.6333333333333329</v>
      </c>
      <c r="AZ37" s="150">
        <v>58.17</v>
      </c>
      <c r="BA37" s="150">
        <v>12.1</v>
      </c>
      <c r="BB37" s="150">
        <v>7.833333333333333</v>
      </c>
      <c r="BC37" s="150">
        <v>8.125</v>
      </c>
      <c r="BD37" s="150">
        <v>61.7</v>
      </c>
      <c r="BE37" s="150">
        <v>11.875</v>
      </c>
      <c r="BF37" s="150">
        <v>2.25</v>
      </c>
      <c r="BG37" s="150">
        <v>23.074999999999999</v>
      </c>
      <c r="BH37" s="150">
        <v>10.335000000000001</v>
      </c>
      <c r="BI37" s="150">
        <v>3.5566666666666666</v>
      </c>
      <c r="BJ37" s="150">
        <v>1.25</v>
      </c>
      <c r="BK37" s="150">
        <v>2.3666666666666667</v>
      </c>
      <c r="BL37" s="150">
        <v>2.7766666666666668</v>
      </c>
      <c r="BM37" s="150">
        <v>0.94499999999999995</v>
      </c>
      <c r="BN37" s="150">
        <v>6.1</v>
      </c>
      <c r="BO37" s="150">
        <v>2.35</v>
      </c>
      <c r="BP37" s="150">
        <v>8.375</v>
      </c>
      <c r="BQ37" s="150">
        <v>26.05</v>
      </c>
      <c r="BR37" s="150">
        <v>0.5</v>
      </c>
      <c r="BS37" s="150">
        <v>8.25</v>
      </c>
      <c r="BT37" s="150">
        <v>8.25</v>
      </c>
      <c r="BU37" s="150">
        <v>2.2999999999999998</v>
      </c>
      <c r="BV37" s="150">
        <v>1.1666666666666667</v>
      </c>
      <c r="BW37" s="150">
        <v>2.25</v>
      </c>
      <c r="BX37" s="150">
        <v>19</v>
      </c>
      <c r="BY37" s="150">
        <v>10.333333333333334</v>
      </c>
      <c r="BZ37" s="150">
        <v>2.2666666666666666</v>
      </c>
      <c r="CA37" s="150">
        <v>2</v>
      </c>
      <c r="CB37" s="150">
        <v>2.875</v>
      </c>
      <c r="CC37" s="150">
        <v>7.6599999999999993</v>
      </c>
      <c r="CD37" s="150">
        <v>1</v>
      </c>
      <c r="CE37" s="150">
        <v>9.0625</v>
      </c>
      <c r="CF37" s="150">
        <v>3.665</v>
      </c>
      <c r="CG37" s="150">
        <v>2</v>
      </c>
      <c r="CH37" s="150">
        <v>11.666666666666666</v>
      </c>
      <c r="CI37" s="150">
        <v>6</v>
      </c>
      <c r="CJ37" s="150">
        <v>9.6</v>
      </c>
      <c r="CK37" s="150">
        <v>10</v>
      </c>
      <c r="CL37" s="150">
        <v>138</v>
      </c>
      <c r="CM37" s="150">
        <v>5</v>
      </c>
      <c r="CN37" s="150">
        <v>2</v>
      </c>
      <c r="CO37" s="150">
        <v>12.5</v>
      </c>
      <c r="CP37" s="150">
        <v>2</v>
      </c>
      <c r="CQ37" s="150">
        <v>20</v>
      </c>
      <c r="CR37" s="150">
        <v>12</v>
      </c>
      <c r="CS37" s="150">
        <v>5.75</v>
      </c>
      <c r="CT37" s="150">
        <v>4.7374999999999998</v>
      </c>
      <c r="CU37" s="150">
        <v>66</v>
      </c>
      <c r="CV37" s="150">
        <v>9</v>
      </c>
      <c r="CW37" s="150">
        <v>4.7699999999999996</v>
      </c>
      <c r="CX37" s="150">
        <v>5</v>
      </c>
      <c r="CY37" s="165">
        <v>6.90625</v>
      </c>
      <c r="CZ37" s="165">
        <v>9.25</v>
      </c>
      <c r="DA37" s="165">
        <v>9.25</v>
      </c>
      <c r="DB37" s="150">
        <v>2.1</v>
      </c>
      <c r="DC37" s="150">
        <v>6.4</v>
      </c>
      <c r="DD37" s="5">
        <v>11.60604967948718</v>
      </c>
      <c r="DE37" s="5">
        <v>6</v>
      </c>
      <c r="DF37" s="150">
        <v>5.5714285714285712</v>
      </c>
      <c r="DG37" s="150">
        <v>12</v>
      </c>
      <c r="DH37" s="150">
        <v>3.3333333333333335</v>
      </c>
      <c r="DI37" s="150">
        <v>3.0037500000000001</v>
      </c>
      <c r="DJ37" s="150">
        <v>5.7328571428571431</v>
      </c>
      <c r="DK37" s="150">
        <v>11</v>
      </c>
      <c r="DL37" s="150">
        <v>2.75</v>
      </c>
      <c r="DM37" s="150">
        <v>0.66666666666666663</v>
      </c>
      <c r="DN37" s="150">
        <v>5.333333333333333</v>
      </c>
      <c r="DO37" s="150">
        <v>5.016</v>
      </c>
      <c r="DP37" s="150"/>
      <c r="DQ37" s="150"/>
      <c r="DR37" s="150">
        <v>6.7233333333333336</v>
      </c>
      <c r="DS37" s="150">
        <v>3.75</v>
      </c>
      <c r="DT37" s="150">
        <v>5.25</v>
      </c>
      <c r="DU37" s="150">
        <v>1.53125</v>
      </c>
      <c r="DV37" s="150">
        <v>0</v>
      </c>
      <c r="DW37" s="150">
        <v>5.666666666666667</v>
      </c>
      <c r="DX37" s="150">
        <v>2.0874999999999999</v>
      </c>
      <c r="DY37" s="150">
        <v>4.4000000000000004</v>
      </c>
      <c r="DZ37" s="150">
        <v>2.5666666666666664</v>
      </c>
      <c r="EA37" s="150">
        <v>0</v>
      </c>
      <c r="EB37" s="150">
        <v>0</v>
      </c>
      <c r="EC37" s="150">
        <v>82</v>
      </c>
      <c r="ED37" s="150">
        <v>2.8250000000000002</v>
      </c>
      <c r="EE37" s="150">
        <v>5.835</v>
      </c>
      <c r="EF37" s="150">
        <v>7.833333333333333</v>
      </c>
      <c r="EG37" s="150">
        <v>2.6</v>
      </c>
      <c r="EH37" s="150">
        <v>2.9333333333333336</v>
      </c>
      <c r="EI37" s="5">
        <f>AVERAGE(DE37:EH37)</f>
        <v>7.0146232993197284</v>
      </c>
      <c r="EJ37" s="5">
        <v>4</v>
      </c>
    </row>
    <row r="38" spans="1:140">
      <c r="A38" s="14"/>
      <c r="B38" s="13"/>
      <c r="C38"/>
      <c r="D38"/>
      <c r="E38"/>
      <c r="F38"/>
      <c r="G38"/>
      <c r="H38"/>
      <c r="I38"/>
      <c r="J38" s="234"/>
      <c r="K38" s="234"/>
      <c r="L38" s="234"/>
      <c r="M38" s="234"/>
      <c r="N38" s="234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 s="13"/>
    </row>
    <row r="39" spans="1:140">
      <c r="A39" s="499" t="s">
        <v>52</v>
      </c>
      <c r="B39" s="53" t="s">
        <v>250</v>
      </c>
      <c r="C39" s="12"/>
      <c r="D39" s="12">
        <v>0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216">
        <v>0</v>
      </c>
      <c r="K39" s="216">
        <v>0</v>
      </c>
      <c r="L39" s="216">
        <v>1</v>
      </c>
      <c r="M39" s="216">
        <v>10</v>
      </c>
      <c r="N39" s="216">
        <v>0</v>
      </c>
      <c r="O39" s="12">
        <v>18</v>
      </c>
      <c r="P39" s="12">
        <v>0</v>
      </c>
      <c r="Q39" s="12">
        <v>0</v>
      </c>
      <c r="R39" s="12">
        <v>0</v>
      </c>
      <c r="S39" s="12">
        <v>12</v>
      </c>
      <c r="T39" s="12">
        <v>0</v>
      </c>
      <c r="U39" s="94">
        <v>0</v>
      </c>
      <c r="V39" s="94">
        <v>0</v>
      </c>
      <c r="W39" s="94">
        <v>20</v>
      </c>
      <c r="X39" s="94">
        <v>20</v>
      </c>
      <c r="Y39" s="94">
        <v>0</v>
      </c>
      <c r="Z39" s="94">
        <v>0</v>
      </c>
      <c r="AA39" s="94">
        <v>0</v>
      </c>
      <c r="AB39" s="94">
        <v>0</v>
      </c>
      <c r="AC39" s="94">
        <v>0</v>
      </c>
      <c r="AD39" s="94">
        <v>0</v>
      </c>
      <c r="AE39" s="94">
        <v>12</v>
      </c>
      <c r="AF39" s="94">
        <v>0</v>
      </c>
      <c r="AG39" s="94">
        <v>0</v>
      </c>
      <c r="AH39" s="94">
        <v>0</v>
      </c>
      <c r="AI39" s="94">
        <v>0</v>
      </c>
      <c r="AJ39" s="94">
        <v>0</v>
      </c>
      <c r="AK39" s="94">
        <v>0</v>
      </c>
      <c r="AL39" s="94">
        <v>16</v>
      </c>
      <c r="AM39" s="94">
        <v>0</v>
      </c>
      <c r="AN39" s="94">
        <v>0</v>
      </c>
      <c r="AO39" s="94">
        <v>0</v>
      </c>
      <c r="AP39" s="94">
        <v>17</v>
      </c>
      <c r="AQ39" s="94">
        <v>0</v>
      </c>
      <c r="AR39" s="94">
        <v>0</v>
      </c>
      <c r="AS39" s="94">
        <v>0</v>
      </c>
      <c r="AT39" s="94">
        <v>0</v>
      </c>
      <c r="AU39" s="94">
        <v>0</v>
      </c>
      <c r="AV39" s="94">
        <v>0</v>
      </c>
      <c r="AW39" s="94">
        <v>12</v>
      </c>
      <c r="AX39" s="94">
        <v>0</v>
      </c>
      <c r="AY39" s="94">
        <v>0</v>
      </c>
      <c r="AZ39" s="94">
        <v>0</v>
      </c>
      <c r="BA39" s="94">
        <v>0</v>
      </c>
      <c r="BB39" s="94">
        <v>16</v>
      </c>
      <c r="BC39" s="94">
        <v>0</v>
      </c>
      <c r="BD39" s="94">
        <v>0</v>
      </c>
      <c r="BE39" s="94">
        <v>10</v>
      </c>
      <c r="BF39" s="94">
        <v>0</v>
      </c>
      <c r="BG39" s="94">
        <v>0</v>
      </c>
      <c r="BH39" s="94">
        <v>0</v>
      </c>
      <c r="BI39" s="94">
        <v>18</v>
      </c>
      <c r="BJ39" s="94">
        <v>0</v>
      </c>
      <c r="BK39" s="94">
        <v>0</v>
      </c>
      <c r="BL39" s="94">
        <v>0</v>
      </c>
      <c r="BM39" s="94">
        <v>11</v>
      </c>
      <c r="BN39" s="94">
        <v>0</v>
      </c>
      <c r="BO39" s="94">
        <v>18.3</v>
      </c>
      <c r="BP39" s="94">
        <v>0</v>
      </c>
      <c r="BQ39" s="94">
        <v>0</v>
      </c>
      <c r="BR39" s="94">
        <v>18</v>
      </c>
      <c r="BS39" s="94">
        <v>0</v>
      </c>
      <c r="BT39" s="94">
        <v>0</v>
      </c>
      <c r="BU39" s="94">
        <v>0</v>
      </c>
      <c r="BV39" s="94">
        <v>0</v>
      </c>
      <c r="BW39" s="94">
        <v>15</v>
      </c>
      <c r="BX39" s="94">
        <v>0</v>
      </c>
      <c r="BY39" s="94">
        <v>0</v>
      </c>
      <c r="BZ39" s="94">
        <v>0</v>
      </c>
      <c r="CA39" s="94">
        <v>0</v>
      </c>
      <c r="CB39" s="94">
        <v>16.170000000000002</v>
      </c>
      <c r="CC39" s="94">
        <v>0</v>
      </c>
      <c r="CD39" s="94">
        <v>0</v>
      </c>
      <c r="CE39" s="94">
        <v>10</v>
      </c>
      <c r="CF39" s="94">
        <v>0</v>
      </c>
      <c r="CG39" s="94">
        <v>0</v>
      </c>
      <c r="CH39" s="94">
        <v>0</v>
      </c>
      <c r="CI39" s="94">
        <v>0</v>
      </c>
      <c r="CJ39" s="94">
        <v>0</v>
      </c>
      <c r="CK39" s="94">
        <v>0</v>
      </c>
      <c r="CL39" s="94">
        <v>0</v>
      </c>
      <c r="CM39" s="94">
        <v>0</v>
      </c>
      <c r="CN39" s="94">
        <v>18</v>
      </c>
      <c r="CO39" s="94">
        <v>0</v>
      </c>
      <c r="CP39" s="94">
        <v>19</v>
      </c>
      <c r="CQ39" s="94">
        <v>0</v>
      </c>
      <c r="CR39" s="94">
        <v>15</v>
      </c>
      <c r="CS39" s="94">
        <v>0</v>
      </c>
      <c r="CT39" s="94">
        <v>0</v>
      </c>
      <c r="CU39" s="94">
        <v>0</v>
      </c>
      <c r="CV39" s="94">
        <v>0</v>
      </c>
      <c r="CW39" s="94">
        <v>0</v>
      </c>
      <c r="CX39" s="94">
        <v>24</v>
      </c>
      <c r="CY39" s="94">
        <v>0</v>
      </c>
      <c r="CZ39" s="94">
        <v>0</v>
      </c>
      <c r="DA39" s="94">
        <v>0</v>
      </c>
      <c r="DB39" s="94">
        <v>11</v>
      </c>
      <c r="DC39" s="94">
        <v>0</v>
      </c>
      <c r="DD39" s="12"/>
      <c r="DE39" s="12">
        <v>0</v>
      </c>
      <c r="DF39" s="94">
        <v>0</v>
      </c>
      <c r="DG39" s="94">
        <v>0</v>
      </c>
      <c r="DH39" s="94">
        <v>0</v>
      </c>
      <c r="DI39" s="94">
        <v>0</v>
      </c>
      <c r="DJ39" s="94">
        <v>0</v>
      </c>
      <c r="DK39" s="94">
        <v>0</v>
      </c>
      <c r="DL39" s="94">
        <v>12.5</v>
      </c>
      <c r="DM39" s="94">
        <v>12</v>
      </c>
      <c r="DN39" s="94">
        <v>8</v>
      </c>
      <c r="DO39" s="94">
        <v>0</v>
      </c>
      <c r="DP39" s="94"/>
      <c r="DQ39" s="94"/>
      <c r="DR39" s="94">
        <v>12</v>
      </c>
      <c r="DS39" s="94">
        <v>0</v>
      </c>
      <c r="DT39" s="94">
        <v>15</v>
      </c>
      <c r="DU39" s="94">
        <v>0</v>
      </c>
      <c r="DV39" s="94">
        <v>24</v>
      </c>
      <c r="DW39" s="94">
        <v>0</v>
      </c>
      <c r="DX39" s="94">
        <v>10</v>
      </c>
      <c r="DY39" s="94">
        <v>18</v>
      </c>
      <c r="DZ39" s="94">
        <v>0</v>
      </c>
      <c r="EA39" s="94">
        <v>10.5</v>
      </c>
      <c r="EB39" s="94">
        <v>10.5</v>
      </c>
      <c r="EC39" s="94">
        <v>0</v>
      </c>
      <c r="ED39" s="94">
        <v>0</v>
      </c>
      <c r="EE39" s="94">
        <v>0</v>
      </c>
      <c r="EF39" s="94">
        <v>14</v>
      </c>
      <c r="EG39" s="94">
        <v>0</v>
      </c>
      <c r="EH39" s="94">
        <v>0</v>
      </c>
      <c r="EI39" s="94"/>
      <c r="EJ39" s="12"/>
    </row>
    <row r="40" spans="1:140">
      <c r="A40" s="500"/>
      <c r="B40" s="53" t="s">
        <v>251</v>
      </c>
      <c r="C40" s="12"/>
      <c r="D40" s="12">
        <v>0</v>
      </c>
      <c r="E40" s="12">
        <v>0</v>
      </c>
      <c r="F40" s="12">
        <v>0</v>
      </c>
      <c r="G40" s="12">
        <v>0</v>
      </c>
      <c r="H40" s="12">
        <v>11</v>
      </c>
      <c r="I40" s="12">
        <v>0</v>
      </c>
      <c r="J40" s="216">
        <v>0</v>
      </c>
      <c r="K40" s="216">
        <v>5</v>
      </c>
      <c r="L40" s="216">
        <v>0</v>
      </c>
      <c r="M40" s="216">
        <v>5</v>
      </c>
      <c r="N40" s="216">
        <v>0</v>
      </c>
      <c r="O40" s="12">
        <v>7</v>
      </c>
      <c r="P40" s="12">
        <v>13.25</v>
      </c>
      <c r="Q40" s="12">
        <v>0</v>
      </c>
      <c r="R40" s="12">
        <v>0.2</v>
      </c>
      <c r="S40" s="12">
        <v>9</v>
      </c>
      <c r="T40" s="12">
        <v>0</v>
      </c>
      <c r="U40" s="94">
        <v>0</v>
      </c>
      <c r="V40" s="94">
        <v>1.33</v>
      </c>
      <c r="W40" s="94">
        <v>0</v>
      </c>
      <c r="X40" s="94">
        <v>0</v>
      </c>
      <c r="Y40" s="94">
        <v>0</v>
      </c>
      <c r="Z40" s="94">
        <v>16</v>
      </c>
      <c r="AA40" s="94">
        <v>0</v>
      </c>
      <c r="AB40" s="94">
        <v>0</v>
      </c>
      <c r="AC40" s="94">
        <v>0</v>
      </c>
      <c r="AD40" s="94">
        <v>0</v>
      </c>
      <c r="AE40" s="94">
        <v>14</v>
      </c>
      <c r="AF40" s="94">
        <v>4.5</v>
      </c>
      <c r="AG40" s="94">
        <v>5</v>
      </c>
      <c r="AH40" s="94">
        <v>0</v>
      </c>
      <c r="AI40" s="94">
        <v>16</v>
      </c>
      <c r="AJ40" s="94">
        <v>0</v>
      </c>
      <c r="AK40" s="94">
        <v>0</v>
      </c>
      <c r="AL40" s="94">
        <v>17</v>
      </c>
      <c r="AM40" s="94">
        <v>2</v>
      </c>
      <c r="AN40" s="94">
        <v>0</v>
      </c>
      <c r="AO40" s="94">
        <v>8.3000000000000007</v>
      </c>
      <c r="AP40" s="94">
        <v>19</v>
      </c>
      <c r="AQ40" s="94">
        <v>0</v>
      </c>
      <c r="AR40" s="94">
        <v>5.5</v>
      </c>
      <c r="AS40" s="94">
        <v>0</v>
      </c>
      <c r="AT40" s="94">
        <v>0</v>
      </c>
      <c r="AU40" s="94">
        <v>0</v>
      </c>
      <c r="AV40" s="94">
        <v>0</v>
      </c>
      <c r="AW40" s="94">
        <v>3</v>
      </c>
      <c r="AX40" s="94">
        <v>0</v>
      </c>
      <c r="AY40" s="94">
        <v>0</v>
      </c>
      <c r="AZ40" s="94">
        <v>0</v>
      </c>
      <c r="BA40" s="94">
        <v>0</v>
      </c>
      <c r="BB40" s="94">
        <v>0</v>
      </c>
      <c r="BC40" s="94">
        <v>0</v>
      </c>
      <c r="BD40" s="94">
        <v>0.5</v>
      </c>
      <c r="BE40" s="94">
        <v>0</v>
      </c>
      <c r="BF40" s="94">
        <v>0</v>
      </c>
      <c r="BG40" s="94">
        <v>0</v>
      </c>
      <c r="BH40" s="94">
        <v>0</v>
      </c>
      <c r="BI40" s="94">
        <v>0</v>
      </c>
      <c r="BJ40" s="94">
        <v>0</v>
      </c>
      <c r="BK40" s="94">
        <v>0</v>
      </c>
      <c r="BL40" s="94">
        <v>0</v>
      </c>
      <c r="BM40" s="94">
        <v>0</v>
      </c>
      <c r="BN40" s="94">
        <v>0</v>
      </c>
      <c r="BO40" s="94">
        <v>0</v>
      </c>
      <c r="BP40" s="94">
        <v>0</v>
      </c>
      <c r="BQ40" s="94">
        <v>0</v>
      </c>
      <c r="BR40" s="94">
        <v>7</v>
      </c>
      <c r="BS40" s="94">
        <v>0</v>
      </c>
      <c r="BT40" s="94">
        <v>0</v>
      </c>
      <c r="BU40" s="94">
        <v>0</v>
      </c>
      <c r="BV40" s="94">
        <v>0</v>
      </c>
      <c r="BW40" s="94">
        <v>0</v>
      </c>
      <c r="BX40" s="94">
        <v>0</v>
      </c>
      <c r="BY40" s="94">
        <v>0</v>
      </c>
      <c r="BZ40" s="94">
        <v>0</v>
      </c>
      <c r="CA40" s="94">
        <v>0</v>
      </c>
      <c r="CB40" s="94">
        <v>31</v>
      </c>
      <c r="CC40" s="94">
        <v>0</v>
      </c>
      <c r="CD40" s="94">
        <v>0</v>
      </c>
      <c r="CE40" s="94">
        <v>9</v>
      </c>
      <c r="CF40" s="94">
        <v>0</v>
      </c>
      <c r="CG40" s="94">
        <v>0</v>
      </c>
      <c r="CH40" s="94">
        <v>0</v>
      </c>
      <c r="CI40" s="94">
        <v>120</v>
      </c>
      <c r="CJ40" s="94">
        <v>0</v>
      </c>
      <c r="CK40" s="94">
        <v>0</v>
      </c>
      <c r="CL40" s="94">
        <v>18</v>
      </c>
      <c r="CM40" s="94">
        <v>0</v>
      </c>
      <c r="CN40" s="94">
        <v>0</v>
      </c>
      <c r="CO40" s="94">
        <v>0</v>
      </c>
      <c r="CP40" s="94">
        <v>0</v>
      </c>
      <c r="CQ40" s="94">
        <v>0</v>
      </c>
      <c r="CR40" s="94">
        <v>0</v>
      </c>
      <c r="CS40" s="94">
        <v>0</v>
      </c>
      <c r="CT40" s="94">
        <v>0</v>
      </c>
      <c r="CU40" s="94">
        <v>0</v>
      </c>
      <c r="CV40" s="94">
        <v>1</v>
      </c>
      <c r="CW40" s="94">
        <v>0</v>
      </c>
      <c r="CX40" s="94">
        <v>24</v>
      </c>
      <c r="CY40" s="94">
        <v>0</v>
      </c>
      <c r="CZ40" s="94">
        <v>0</v>
      </c>
      <c r="DA40" s="94">
        <v>0</v>
      </c>
      <c r="DB40" s="94">
        <v>3</v>
      </c>
      <c r="DC40" s="94">
        <v>0</v>
      </c>
      <c r="DD40" s="12"/>
      <c r="DE40" s="12">
        <v>0</v>
      </c>
      <c r="DF40" s="94">
        <v>0</v>
      </c>
      <c r="DG40" s="94">
        <v>0</v>
      </c>
      <c r="DH40" s="94">
        <v>0</v>
      </c>
      <c r="DI40" s="94">
        <v>0</v>
      </c>
      <c r="DJ40" s="94">
        <v>0</v>
      </c>
      <c r="DK40" s="94">
        <v>0</v>
      </c>
      <c r="DL40" s="94">
        <v>0</v>
      </c>
      <c r="DM40" s="94">
        <v>6</v>
      </c>
      <c r="DN40" s="94">
        <v>0</v>
      </c>
      <c r="DO40" s="94">
        <v>0</v>
      </c>
      <c r="DP40" s="94"/>
      <c r="DQ40" s="94"/>
      <c r="DR40" s="94">
        <v>0</v>
      </c>
      <c r="DS40" s="94">
        <v>0</v>
      </c>
      <c r="DT40" s="94">
        <v>0</v>
      </c>
      <c r="DU40" s="94">
        <v>0</v>
      </c>
      <c r="DV40" s="94">
        <v>0</v>
      </c>
      <c r="DW40" s="94">
        <v>0</v>
      </c>
      <c r="DX40" s="94">
        <v>0</v>
      </c>
      <c r="DY40" s="94">
        <v>3</v>
      </c>
      <c r="DZ40" s="94">
        <v>0</v>
      </c>
      <c r="EA40" s="94">
        <v>0</v>
      </c>
      <c r="EB40" s="94">
        <v>0</v>
      </c>
      <c r="EC40" s="94">
        <v>0</v>
      </c>
      <c r="ED40" s="94">
        <v>0</v>
      </c>
      <c r="EE40" s="94">
        <v>0</v>
      </c>
      <c r="EF40" s="94">
        <v>0</v>
      </c>
      <c r="EG40" s="94">
        <v>0</v>
      </c>
      <c r="EH40" s="94">
        <v>0</v>
      </c>
      <c r="EI40" s="94"/>
      <c r="EJ40" s="12"/>
    </row>
    <row r="41" spans="1:140">
      <c r="A41" s="500"/>
      <c r="B41" s="53" t="s">
        <v>252</v>
      </c>
      <c r="C41" s="12"/>
      <c r="D41" s="12">
        <v>12.33</v>
      </c>
      <c r="E41" s="12">
        <v>91</v>
      </c>
      <c r="F41" s="12">
        <v>87</v>
      </c>
      <c r="G41" s="12">
        <v>11.5</v>
      </c>
      <c r="H41" s="12">
        <v>90.15</v>
      </c>
      <c r="I41" s="12">
        <v>61.5</v>
      </c>
      <c r="J41" s="216">
        <v>1</v>
      </c>
      <c r="K41" s="216">
        <v>7.67</v>
      </c>
      <c r="L41" s="216">
        <v>64.5</v>
      </c>
      <c r="M41" s="216">
        <v>17.829999999999998</v>
      </c>
      <c r="N41" s="216">
        <v>12.42</v>
      </c>
      <c r="O41" s="12">
        <v>12.67</v>
      </c>
      <c r="P41" s="12">
        <v>11</v>
      </c>
      <c r="Q41" s="12">
        <v>17.329999999999998</v>
      </c>
      <c r="R41" s="12">
        <v>73.5</v>
      </c>
      <c r="S41" s="12">
        <v>5</v>
      </c>
      <c r="T41" s="12">
        <v>56</v>
      </c>
      <c r="U41" s="94">
        <v>24.92</v>
      </c>
      <c r="V41" s="94">
        <v>23</v>
      </c>
      <c r="W41" s="94">
        <v>31.2</v>
      </c>
      <c r="X41" s="94">
        <v>72.17</v>
      </c>
      <c r="Y41">
        <v>3.5</v>
      </c>
      <c r="Z41">
        <v>12.23</v>
      </c>
      <c r="AA41">
        <v>8.67</v>
      </c>
      <c r="AB41">
        <v>87.17</v>
      </c>
      <c r="AC41">
        <v>31</v>
      </c>
      <c r="AD41">
        <v>20</v>
      </c>
      <c r="AE41">
        <v>23</v>
      </c>
      <c r="AF41">
        <v>12.17</v>
      </c>
      <c r="AG41">
        <v>16.079999999999998</v>
      </c>
      <c r="AH41">
        <v>30.92</v>
      </c>
      <c r="AI41">
        <v>3</v>
      </c>
      <c r="AJ41">
        <v>32.83</v>
      </c>
      <c r="AK41">
        <v>22.5</v>
      </c>
      <c r="AL41">
        <v>16.920000000000002</v>
      </c>
      <c r="AM41">
        <v>56.17</v>
      </c>
      <c r="AN41">
        <v>30.33</v>
      </c>
      <c r="AO41">
        <v>19.16</v>
      </c>
      <c r="AP41">
        <v>2.5</v>
      </c>
      <c r="AQ41">
        <v>26.67</v>
      </c>
      <c r="AR41">
        <v>33.159999999999997</v>
      </c>
      <c r="AS41">
        <v>93.92</v>
      </c>
      <c r="AT41">
        <v>41</v>
      </c>
      <c r="AU41">
        <v>5.67</v>
      </c>
      <c r="AV41">
        <v>26</v>
      </c>
      <c r="AW41">
        <v>12</v>
      </c>
      <c r="AX41">
        <v>7.66</v>
      </c>
      <c r="AY41">
        <v>22.9</v>
      </c>
      <c r="AZ41">
        <v>58.17</v>
      </c>
      <c r="BA41">
        <v>60.5</v>
      </c>
      <c r="BB41">
        <v>23.5</v>
      </c>
      <c r="BC41">
        <v>16.25</v>
      </c>
      <c r="BD41">
        <v>61.7</v>
      </c>
      <c r="BE41">
        <v>47.5</v>
      </c>
      <c r="BF41">
        <v>6.75</v>
      </c>
      <c r="BG41">
        <v>92.3</v>
      </c>
      <c r="BH41">
        <v>20.67</v>
      </c>
      <c r="BI41">
        <v>10.67</v>
      </c>
      <c r="BJ41">
        <v>2.5</v>
      </c>
      <c r="BK41">
        <v>7.1</v>
      </c>
      <c r="BL41">
        <v>8.33</v>
      </c>
      <c r="BM41">
        <v>5.67</v>
      </c>
      <c r="BN41">
        <v>6.1</v>
      </c>
      <c r="BO41">
        <v>9.4</v>
      </c>
      <c r="BP41">
        <v>16.75</v>
      </c>
      <c r="BQ41">
        <v>26.05</v>
      </c>
      <c r="BR41">
        <v>1</v>
      </c>
      <c r="BS41">
        <v>16.5</v>
      </c>
      <c r="BT41">
        <v>16.5</v>
      </c>
      <c r="BU41">
        <v>2.2999999999999998</v>
      </c>
      <c r="BV41">
        <v>7</v>
      </c>
      <c r="BW41">
        <v>9</v>
      </c>
      <c r="BX41">
        <v>19</v>
      </c>
      <c r="BY41">
        <v>31</v>
      </c>
      <c r="BZ41">
        <v>6.8</v>
      </c>
      <c r="CA41">
        <v>2</v>
      </c>
      <c r="CB41">
        <v>11.5</v>
      </c>
      <c r="CC41">
        <v>38.299999999999997</v>
      </c>
      <c r="CD41">
        <v>2</v>
      </c>
      <c r="CE41">
        <v>36.25</v>
      </c>
      <c r="CF41">
        <v>7.33</v>
      </c>
      <c r="CG41">
        <v>20</v>
      </c>
      <c r="CH41">
        <v>35</v>
      </c>
      <c r="CI41">
        <v>6</v>
      </c>
      <c r="CJ41">
        <v>48</v>
      </c>
      <c r="CK41">
        <v>50</v>
      </c>
      <c r="CL41">
        <v>138</v>
      </c>
      <c r="CM41">
        <v>20</v>
      </c>
      <c r="CN41">
        <v>2</v>
      </c>
      <c r="CO41">
        <v>50</v>
      </c>
      <c r="CP41">
        <v>4</v>
      </c>
      <c r="CQ41">
        <v>40</v>
      </c>
      <c r="CR41">
        <v>12</v>
      </c>
      <c r="CS41">
        <v>11.5</v>
      </c>
      <c r="CT41">
        <v>18.95</v>
      </c>
      <c r="CU41">
        <v>66</v>
      </c>
      <c r="CV41">
        <v>26</v>
      </c>
      <c r="CW41">
        <v>19.079999999999998</v>
      </c>
      <c r="CX41">
        <v>5</v>
      </c>
      <c r="CY41">
        <v>55.25</v>
      </c>
      <c r="CZ41">
        <v>37</v>
      </c>
      <c r="DA41">
        <v>37</v>
      </c>
      <c r="DB41">
        <v>21</v>
      </c>
      <c r="DC41">
        <v>32</v>
      </c>
      <c r="DD41" s="12"/>
      <c r="DE41" s="12">
        <v>6</v>
      </c>
      <c r="DF41">
        <v>39</v>
      </c>
      <c r="DG41">
        <v>48</v>
      </c>
      <c r="DH41">
        <v>10</v>
      </c>
      <c r="DI41">
        <v>24.03</v>
      </c>
      <c r="DJ41">
        <v>40.130000000000003</v>
      </c>
      <c r="DK41">
        <v>44</v>
      </c>
      <c r="DL41">
        <v>5.5</v>
      </c>
      <c r="DM41">
        <v>2</v>
      </c>
      <c r="DN41">
        <v>16</v>
      </c>
      <c r="DO41">
        <v>25.08</v>
      </c>
      <c r="DP41"/>
      <c r="DQ41"/>
      <c r="DR41">
        <v>20.170000000000002</v>
      </c>
      <c r="DS41">
        <v>15</v>
      </c>
      <c r="DT41">
        <v>10.5</v>
      </c>
      <c r="DU41">
        <v>12.25</v>
      </c>
      <c r="DV41">
        <v>0</v>
      </c>
      <c r="DW41">
        <v>17</v>
      </c>
      <c r="DX41">
        <v>16.7</v>
      </c>
      <c r="DY41">
        <v>1</v>
      </c>
      <c r="DZ41">
        <v>7.6999999999999993</v>
      </c>
      <c r="EA41">
        <v>0</v>
      </c>
      <c r="EB41">
        <v>0</v>
      </c>
      <c r="EC41">
        <v>85</v>
      </c>
      <c r="ED41">
        <v>11.3</v>
      </c>
      <c r="EE41">
        <v>11.67</v>
      </c>
      <c r="EF41">
        <v>23.5</v>
      </c>
      <c r="EG41">
        <v>13</v>
      </c>
      <c r="EH41">
        <v>17.600000000000001</v>
      </c>
      <c r="EI41"/>
      <c r="EJ41" s="12"/>
    </row>
    <row r="42" spans="1:140" customFormat="1">
      <c r="A42" s="500"/>
      <c r="B42" s="53" t="s">
        <v>222</v>
      </c>
      <c r="C42" s="12"/>
      <c r="D42" s="12">
        <v>168</v>
      </c>
      <c r="E42" s="12">
        <v>168</v>
      </c>
      <c r="F42" s="12">
        <v>168</v>
      </c>
      <c r="G42" s="12">
        <v>168</v>
      </c>
      <c r="H42" s="12">
        <v>168</v>
      </c>
      <c r="I42" s="12">
        <v>168</v>
      </c>
      <c r="J42" s="216">
        <v>168</v>
      </c>
      <c r="K42" s="216">
        <v>168</v>
      </c>
      <c r="L42" s="216">
        <v>168</v>
      </c>
      <c r="M42" s="216">
        <v>168</v>
      </c>
      <c r="N42" s="216">
        <v>168</v>
      </c>
      <c r="O42" s="12">
        <v>168</v>
      </c>
      <c r="P42" s="12">
        <v>168</v>
      </c>
      <c r="Q42" s="12">
        <v>168</v>
      </c>
      <c r="R42" s="12">
        <v>168</v>
      </c>
      <c r="S42" s="12">
        <v>168</v>
      </c>
      <c r="T42" s="12">
        <v>168</v>
      </c>
      <c r="U42" s="12">
        <v>144</v>
      </c>
      <c r="V42" s="12">
        <v>168</v>
      </c>
      <c r="W42" s="12">
        <v>168</v>
      </c>
      <c r="X42" s="12">
        <v>168</v>
      </c>
      <c r="Y42" s="12">
        <v>168</v>
      </c>
      <c r="Z42" s="12">
        <v>168</v>
      </c>
      <c r="AA42" s="12">
        <v>168</v>
      </c>
      <c r="AB42" s="12">
        <v>168</v>
      </c>
      <c r="AC42" s="12">
        <v>168</v>
      </c>
      <c r="AD42" s="12">
        <v>168</v>
      </c>
      <c r="AE42" s="12">
        <v>168</v>
      </c>
      <c r="AF42" s="12">
        <v>168</v>
      </c>
      <c r="AG42" s="12">
        <v>168</v>
      </c>
      <c r="AH42" s="12">
        <v>168</v>
      </c>
      <c r="AI42" s="12">
        <v>168</v>
      </c>
      <c r="AJ42" s="12">
        <v>168</v>
      </c>
      <c r="AK42" s="12">
        <v>168</v>
      </c>
      <c r="AL42" s="12">
        <v>168</v>
      </c>
      <c r="AM42" s="12">
        <v>168</v>
      </c>
      <c r="AN42" s="12">
        <v>168</v>
      </c>
      <c r="AO42" s="12">
        <v>168</v>
      </c>
      <c r="AP42" s="12">
        <v>168</v>
      </c>
      <c r="AQ42" s="12">
        <v>168</v>
      </c>
      <c r="AR42" s="12">
        <v>168</v>
      </c>
      <c r="AS42" s="12">
        <v>168</v>
      </c>
      <c r="AT42" s="12">
        <v>168</v>
      </c>
      <c r="AU42" s="12">
        <v>168</v>
      </c>
      <c r="AV42" s="12">
        <v>168</v>
      </c>
      <c r="AW42" s="12">
        <v>168</v>
      </c>
      <c r="AX42" s="12">
        <v>168</v>
      </c>
      <c r="AY42" s="12">
        <v>168</v>
      </c>
      <c r="AZ42" s="12">
        <v>168</v>
      </c>
      <c r="BA42" s="12">
        <v>168</v>
      </c>
      <c r="BB42" s="12">
        <v>168</v>
      </c>
      <c r="BC42" s="12">
        <v>168</v>
      </c>
      <c r="BD42" s="12">
        <v>168</v>
      </c>
      <c r="BE42" s="12">
        <v>168</v>
      </c>
      <c r="BF42" s="12">
        <v>168</v>
      </c>
      <c r="BG42" s="12">
        <v>168</v>
      </c>
      <c r="BH42" s="12">
        <v>168</v>
      </c>
      <c r="BI42" s="12">
        <v>168</v>
      </c>
      <c r="BJ42" s="12">
        <v>168</v>
      </c>
      <c r="BK42" s="12">
        <v>168</v>
      </c>
      <c r="BL42" s="12">
        <v>168</v>
      </c>
      <c r="BM42" s="12">
        <v>168</v>
      </c>
      <c r="BN42" s="12">
        <v>168</v>
      </c>
      <c r="BO42" s="12">
        <v>168</v>
      </c>
      <c r="BP42" s="12">
        <v>168</v>
      </c>
      <c r="BQ42" s="12">
        <v>168</v>
      </c>
      <c r="BR42" s="12">
        <v>168</v>
      </c>
      <c r="BS42" s="12">
        <v>168</v>
      </c>
      <c r="BT42" s="12">
        <v>168</v>
      </c>
      <c r="BU42" s="12">
        <v>168</v>
      </c>
      <c r="BV42" s="12">
        <v>168</v>
      </c>
      <c r="BW42" s="12">
        <v>168</v>
      </c>
      <c r="BX42" s="12">
        <v>168</v>
      </c>
      <c r="BY42" s="12">
        <v>168</v>
      </c>
      <c r="BZ42" s="12">
        <v>168</v>
      </c>
      <c r="CA42" s="12">
        <v>144</v>
      </c>
      <c r="CB42" s="12">
        <v>168</v>
      </c>
      <c r="CC42" s="12">
        <v>168</v>
      </c>
      <c r="CD42" s="12">
        <v>168</v>
      </c>
      <c r="CE42" s="12">
        <v>168</v>
      </c>
      <c r="CF42" s="12">
        <v>168</v>
      </c>
      <c r="CG42" s="12">
        <v>168</v>
      </c>
      <c r="CH42" s="12">
        <v>168</v>
      </c>
      <c r="CI42" s="12">
        <v>168</v>
      </c>
      <c r="CJ42" s="12">
        <v>168</v>
      </c>
      <c r="CK42" s="12">
        <v>168</v>
      </c>
      <c r="CL42" s="12">
        <v>168</v>
      </c>
      <c r="CM42" s="12">
        <v>168</v>
      </c>
      <c r="CN42" s="12">
        <v>168</v>
      </c>
      <c r="CO42" s="12">
        <v>168</v>
      </c>
      <c r="CP42" s="12">
        <v>168</v>
      </c>
      <c r="CQ42" s="12">
        <v>168</v>
      </c>
      <c r="CR42" s="12">
        <v>168</v>
      </c>
      <c r="CS42" s="12">
        <v>168</v>
      </c>
      <c r="CT42" s="12">
        <v>168</v>
      </c>
      <c r="CU42" s="12">
        <v>168</v>
      </c>
      <c r="CV42" s="12">
        <v>168</v>
      </c>
      <c r="CW42" s="12">
        <v>168</v>
      </c>
      <c r="CX42" s="12">
        <v>168</v>
      </c>
      <c r="CY42" s="12">
        <v>168</v>
      </c>
      <c r="CZ42" s="12">
        <v>168</v>
      </c>
      <c r="DA42" s="12">
        <v>168</v>
      </c>
      <c r="DB42" s="12">
        <v>168</v>
      </c>
      <c r="DC42" s="12">
        <v>168</v>
      </c>
      <c r="DD42" s="12"/>
      <c r="DE42" s="12">
        <v>144</v>
      </c>
      <c r="DF42" s="12">
        <v>168</v>
      </c>
      <c r="DG42" s="12">
        <v>168</v>
      </c>
      <c r="DH42" s="12">
        <v>168</v>
      </c>
      <c r="DI42" s="12">
        <v>168</v>
      </c>
      <c r="DJ42" s="12">
        <v>168</v>
      </c>
      <c r="DK42" s="12">
        <v>168</v>
      </c>
      <c r="DL42" s="12">
        <v>168</v>
      </c>
      <c r="DM42" s="12">
        <v>168</v>
      </c>
      <c r="DN42" s="12">
        <v>168</v>
      </c>
      <c r="DO42" s="12">
        <v>168</v>
      </c>
      <c r="DP42" s="12"/>
      <c r="DQ42" s="12"/>
      <c r="DR42" s="12">
        <v>168</v>
      </c>
      <c r="DS42" s="12">
        <v>168</v>
      </c>
      <c r="DT42" s="12">
        <v>168</v>
      </c>
      <c r="DU42" s="12">
        <v>168</v>
      </c>
      <c r="DV42" s="12">
        <v>168</v>
      </c>
      <c r="DW42" s="12">
        <v>168</v>
      </c>
      <c r="DX42" s="12">
        <v>168</v>
      </c>
      <c r="DY42" s="12">
        <v>168</v>
      </c>
      <c r="DZ42" s="12">
        <v>168</v>
      </c>
      <c r="EA42" s="12">
        <v>168</v>
      </c>
      <c r="EB42" s="12">
        <v>168</v>
      </c>
      <c r="EC42" s="12">
        <v>168</v>
      </c>
      <c r="ED42" s="12">
        <v>168</v>
      </c>
      <c r="EE42" s="12">
        <v>168</v>
      </c>
      <c r="EF42" s="12">
        <v>168</v>
      </c>
      <c r="EG42" s="12">
        <v>168</v>
      </c>
      <c r="EH42" s="12">
        <v>168</v>
      </c>
      <c r="EI42" s="12"/>
      <c r="EJ42" s="12"/>
    </row>
    <row r="43" spans="1:140">
      <c r="A43" s="501"/>
      <c r="B43" s="53" t="s">
        <v>146</v>
      </c>
      <c r="C43" s="12"/>
      <c r="D43" s="232">
        <v>6.2404709035222057</v>
      </c>
      <c r="E43" s="232">
        <v>2.5671232880000003</v>
      </c>
      <c r="F43" s="232">
        <v>4.3991939590207334</v>
      </c>
      <c r="G43" s="232">
        <v>9.3612200435729847</v>
      </c>
      <c r="H43" s="232">
        <v>0</v>
      </c>
      <c r="I43" s="232">
        <v>8.4952646239554319</v>
      </c>
      <c r="J43" s="172">
        <v>8.0981595092024552</v>
      </c>
      <c r="K43" s="172">
        <v>11.7648322147651</v>
      </c>
      <c r="L43" s="172">
        <v>9.5007772020725376</v>
      </c>
      <c r="M43" s="172">
        <v>10.47887323943662</v>
      </c>
      <c r="N43" s="172">
        <v>11.683125000000002</v>
      </c>
      <c r="O43" s="164">
        <v>9.5882951653944026</v>
      </c>
      <c r="P43" s="164">
        <v>7.2556701030927835</v>
      </c>
      <c r="Q43" s="164">
        <v>3.1114678899082571</v>
      </c>
      <c r="R43" s="164">
        <v>7.1940263246709417</v>
      </c>
      <c r="S43">
        <v>9.09</v>
      </c>
      <c r="T43" s="94">
        <v>7.6871281571562209</v>
      </c>
      <c r="U43">
        <v>4.2813294232649071</v>
      </c>
      <c r="V43">
        <v>4.9343283582089548</v>
      </c>
      <c r="W43">
        <v>5.5593360995850629</v>
      </c>
      <c r="X43">
        <v>0</v>
      </c>
      <c r="Y43">
        <v>4.5773195876288666</v>
      </c>
      <c r="Z43">
        <v>10.02</v>
      </c>
      <c r="AA43">
        <v>10.75</v>
      </c>
      <c r="AB43">
        <v>7.7095839949190212</v>
      </c>
      <c r="AC43">
        <v>6.8641265276779295</v>
      </c>
      <c r="AD43">
        <v>2.81</v>
      </c>
      <c r="AE43">
        <v>6.2264529058116231</v>
      </c>
      <c r="AF43">
        <v>11.675471698113208</v>
      </c>
      <c r="AG43">
        <v>10.36</v>
      </c>
      <c r="AH43">
        <v>5.9065717873587271</v>
      </c>
      <c r="AI43">
        <v>6.75</v>
      </c>
      <c r="AJ43">
        <v>8.4690265486725647</v>
      </c>
      <c r="AK43">
        <v>8.0088410404624266</v>
      </c>
      <c r="AL43">
        <v>6.3681355932203401</v>
      </c>
      <c r="AM43">
        <v>6.02</v>
      </c>
      <c r="AN43">
        <v>9.2946958377801483</v>
      </c>
      <c r="AO43">
        <v>9.25</v>
      </c>
      <c r="AP43">
        <v>7.4602750491159142</v>
      </c>
      <c r="AQ43">
        <v>5.7760634462869511</v>
      </c>
      <c r="AR43">
        <v>6.13</v>
      </c>
      <c r="AS43">
        <v>5.86</v>
      </c>
      <c r="AT43">
        <v>4.4921365752715987</v>
      </c>
      <c r="AU43">
        <v>9.2200000000000006</v>
      </c>
      <c r="AV43">
        <v>8.02</v>
      </c>
      <c r="AW43">
        <v>8.4956268221574351</v>
      </c>
      <c r="AX43">
        <v>11.399215686274509</v>
      </c>
      <c r="AY43">
        <v>5.8850299401197601</v>
      </c>
      <c r="AZ43">
        <v>0</v>
      </c>
      <c r="BA43">
        <v>2.0777027027027031</v>
      </c>
      <c r="BB43">
        <v>2.94</v>
      </c>
      <c r="BC43">
        <v>10.79446803755029</v>
      </c>
      <c r="BD43">
        <v>6.84</v>
      </c>
      <c r="BE43">
        <v>7.16</v>
      </c>
      <c r="BF43">
        <v>3.7128440366972475</v>
      </c>
      <c r="BG43">
        <v>5.116525423728814</v>
      </c>
      <c r="BH43">
        <v>10.01</v>
      </c>
      <c r="BI43">
        <v>8.0679880952380945</v>
      </c>
      <c r="BJ43">
        <v>7.195348837209302</v>
      </c>
      <c r="BK43">
        <v>2.72</v>
      </c>
      <c r="BL43">
        <v>9.0195441988950282</v>
      </c>
      <c r="BM43">
        <v>9.0789473684210531</v>
      </c>
      <c r="BN43">
        <v>0</v>
      </c>
      <c r="BO43">
        <v>5.0999999999999996</v>
      </c>
      <c r="BP43">
        <v>5.1395348837209305</v>
      </c>
      <c r="BQ43">
        <v>5.12</v>
      </c>
      <c r="BR43">
        <v>8.077</v>
      </c>
      <c r="BS43">
        <v>9.7930174563591024</v>
      </c>
      <c r="BT43">
        <v>9.7930174563591024</v>
      </c>
      <c r="BU43">
        <v>9.23</v>
      </c>
      <c r="BV43">
        <v>10.833103448275862</v>
      </c>
      <c r="BW43">
        <v>10.54</v>
      </c>
      <c r="BX43">
        <v>9.86</v>
      </c>
      <c r="BY43">
        <v>7.0379048931771191</v>
      </c>
      <c r="BZ43">
        <v>2.7683035714285711</v>
      </c>
      <c r="CA43">
        <v>9.0399999999999991</v>
      </c>
      <c r="CB43">
        <v>9.4913151364764268</v>
      </c>
      <c r="CC43">
        <v>9.3617021276595747</v>
      </c>
      <c r="CD43">
        <v>13.03</v>
      </c>
      <c r="CE43">
        <v>4.3822845055526178</v>
      </c>
      <c r="CF43">
        <v>3.9705882352941182</v>
      </c>
      <c r="CG43">
        <v>5.37</v>
      </c>
      <c r="CH43">
        <v>3.4363882211538459</v>
      </c>
      <c r="CI43"/>
      <c r="CJ43">
        <v>6.320284697508896</v>
      </c>
      <c r="CK43">
        <v>5.2503846153846156</v>
      </c>
      <c r="CL43">
        <v>52</v>
      </c>
      <c r="CM43">
        <v>7.1192492012779542</v>
      </c>
      <c r="CN43">
        <v>8.3000000000000007</v>
      </c>
      <c r="CO43">
        <v>3.58</v>
      </c>
      <c r="CP43">
        <v>5.2761996161228408</v>
      </c>
      <c r="CQ43">
        <v>9.325068052462262</v>
      </c>
      <c r="CR43">
        <v>5.71</v>
      </c>
      <c r="CS43">
        <v>5.5308641975308639</v>
      </c>
      <c r="CT43">
        <v>7.3285714285714292</v>
      </c>
      <c r="CU43">
        <v>0</v>
      </c>
      <c r="CV43">
        <v>15.43</v>
      </c>
      <c r="CW43">
        <v>6.8256587202007539</v>
      </c>
      <c r="CX43">
        <v>0</v>
      </c>
      <c r="CY43">
        <v>5.4688213399503711</v>
      </c>
      <c r="CZ43">
        <v>9.25</v>
      </c>
      <c r="DA43">
        <v>9.25</v>
      </c>
      <c r="DB43">
        <v>13.684684684684687</v>
      </c>
      <c r="DC43">
        <v>17.39</v>
      </c>
      <c r="DD43" s="12"/>
      <c r="DE43" s="12">
        <v>0</v>
      </c>
      <c r="DF43">
        <v>7.0497897276801096</v>
      </c>
      <c r="DG43">
        <v>6.62</v>
      </c>
      <c r="DH43">
        <v>8.7799999999999994</v>
      </c>
      <c r="DI43">
        <v>10.827821869488536</v>
      </c>
      <c r="DJ43">
        <v>13.876977152899824</v>
      </c>
      <c r="DK43">
        <v>2.2200000000000002</v>
      </c>
      <c r="DL43">
        <v>13.42</v>
      </c>
      <c r="DM43">
        <v>6.7105263157894726</v>
      </c>
      <c r="DN43">
        <v>11.49</v>
      </c>
      <c r="DO43">
        <v>13.555862068965517</v>
      </c>
      <c r="DP43"/>
      <c r="DQ43"/>
      <c r="DR43">
        <v>6.3917602996254619</v>
      </c>
      <c r="DS43">
        <v>7.25</v>
      </c>
      <c r="DT43">
        <v>6.4</v>
      </c>
      <c r="DU43">
        <v>14.737274220032837</v>
      </c>
      <c r="DV43">
        <v>3.03</v>
      </c>
      <c r="DW43">
        <v>6.82</v>
      </c>
      <c r="DX43">
        <v>10.502499404903594</v>
      </c>
      <c r="DY43">
        <v>5.6</v>
      </c>
      <c r="DZ43">
        <v>6.38</v>
      </c>
      <c r="EA43">
        <v>1.9534883720930234</v>
      </c>
      <c r="EB43">
        <v>0</v>
      </c>
      <c r="EC43">
        <v>0</v>
      </c>
      <c r="ED43">
        <v>9.84375</v>
      </c>
      <c r="EE43">
        <v>9.94</v>
      </c>
      <c r="EF43">
        <v>9.01</v>
      </c>
      <c r="EG43">
        <v>15.046864686468647</v>
      </c>
      <c r="EH43">
        <v>11.692307692307693</v>
      </c>
      <c r="EI43" s="12"/>
      <c r="EJ43" s="12"/>
    </row>
    <row r="44" spans="1:140" ht="16.5" customHeight="1">
      <c r="A44" s="496" t="s">
        <v>162</v>
      </c>
      <c r="B44" s="54" t="s">
        <v>147</v>
      </c>
      <c r="C44" s="8"/>
      <c r="D44" s="8">
        <f t="shared" ref="D44:N44" si="116">D34</f>
        <v>0.92660714285714296</v>
      </c>
      <c r="E44" s="8">
        <f t="shared" si="116"/>
        <v>0.45833333333333326</v>
      </c>
      <c r="F44" s="8">
        <f t="shared" si="116"/>
        <v>0.48214285714285715</v>
      </c>
      <c r="G44" s="8">
        <f t="shared" si="116"/>
        <v>0.93154761904761896</v>
      </c>
      <c r="H44" s="8">
        <f t="shared" si="116"/>
        <v>0.39791666666714287</v>
      </c>
      <c r="I44" s="8">
        <f t="shared" si="116"/>
        <v>0.63392857142857151</v>
      </c>
      <c r="J44" s="8">
        <f t="shared" si="116"/>
        <v>0.99404761904761896</v>
      </c>
      <c r="K44" s="8">
        <f t="shared" si="116"/>
        <v>0.92458333333333298</v>
      </c>
      <c r="L44" s="8">
        <f t="shared" si="116"/>
        <v>0.6101190476285715</v>
      </c>
      <c r="M44" s="8">
        <f t="shared" si="116"/>
        <v>0.80458333333333343</v>
      </c>
      <c r="N44" s="8">
        <f t="shared" si="116"/>
        <v>0.86952380952380948</v>
      </c>
      <c r="O44" s="8">
        <f t="shared" ref="O44:AK44" si="117">+O34</f>
        <v>0.77577380952380959</v>
      </c>
      <c r="P44" s="8">
        <f t="shared" si="117"/>
        <v>0.85565476190476186</v>
      </c>
      <c r="Q44" s="8">
        <f t="shared" si="117"/>
        <v>0.89684523809523797</v>
      </c>
      <c r="R44" s="8">
        <f t="shared" si="117"/>
        <v>0.56101190476190499</v>
      </c>
      <c r="S44" s="8">
        <f t="shared" si="117"/>
        <v>0.84523809523809523</v>
      </c>
      <c r="T44" s="8">
        <f t="shared" si="117"/>
        <v>0.66666666666666696</v>
      </c>
      <c r="U44" s="8">
        <f t="shared" si="117"/>
        <v>0.82694444444444448</v>
      </c>
      <c r="V44" s="8">
        <f t="shared" si="117"/>
        <v>0.85517857142857157</v>
      </c>
      <c r="W44" s="8">
        <f t="shared" si="117"/>
        <v>0.69491701244813286</v>
      </c>
      <c r="X44" s="8">
        <f t="shared" si="117"/>
        <v>0.451369047619048</v>
      </c>
      <c r="Y44" s="8">
        <f t="shared" si="117"/>
        <v>0.97916666666666652</v>
      </c>
      <c r="Z44" s="8">
        <f t="shared" si="117"/>
        <v>0.83196428571428604</v>
      </c>
      <c r="AA44" s="8">
        <f t="shared" si="117"/>
        <v>0.94839285714285704</v>
      </c>
      <c r="AB44" s="8">
        <f t="shared" si="117"/>
        <v>0.48113095238095238</v>
      </c>
      <c r="AC44" s="8">
        <f t="shared" si="117"/>
        <v>0.81547619047619102</v>
      </c>
      <c r="AD44" s="8">
        <f t="shared" si="117"/>
        <v>0.88095238095238104</v>
      </c>
      <c r="AE44" s="8">
        <f t="shared" si="117"/>
        <v>0.70833333333333348</v>
      </c>
      <c r="AF44" s="8">
        <f t="shared" si="117"/>
        <v>0.90077380952381003</v>
      </c>
      <c r="AG44" s="8">
        <f t="shared" si="117"/>
        <v>0.87452380952381004</v>
      </c>
      <c r="AH44" s="8">
        <f t="shared" si="117"/>
        <v>0.81595238095238087</v>
      </c>
      <c r="AI44" s="8">
        <f t="shared" si="117"/>
        <v>0.88690476190476197</v>
      </c>
      <c r="AJ44" s="8">
        <f t="shared" si="117"/>
        <v>0.80458333333333298</v>
      </c>
      <c r="AK44" s="8">
        <f t="shared" si="117"/>
        <v>0.8660714285714286</v>
      </c>
      <c r="AL44" s="8">
        <f t="shared" ref="AL44:AQ44" si="118">+AL34</f>
        <v>0.70285714285714296</v>
      </c>
      <c r="AM44" s="8">
        <f t="shared" si="118"/>
        <v>0.65375000000000005</v>
      </c>
      <c r="AN44" s="8">
        <f t="shared" si="118"/>
        <v>0.81946428571428565</v>
      </c>
      <c r="AO44" s="8">
        <f t="shared" si="118"/>
        <v>0.83684523809523803</v>
      </c>
      <c r="AP44" s="8">
        <f t="shared" si="118"/>
        <v>0.77083333333333304</v>
      </c>
      <c r="AQ44" s="8">
        <f t="shared" si="118"/>
        <v>0.84125000000000005</v>
      </c>
      <c r="AR44" s="8">
        <f t="shared" ref="AR44:BT44" si="119">+AR34</f>
        <v>0.769880952380952</v>
      </c>
      <c r="AS44" s="8">
        <f t="shared" si="119"/>
        <v>0.44095238095238098</v>
      </c>
      <c r="AT44" s="8">
        <f t="shared" si="119"/>
        <v>0.75595238095238093</v>
      </c>
      <c r="AU44" s="8">
        <f t="shared" si="119"/>
        <v>0.96625000000000005</v>
      </c>
      <c r="AV44" s="8">
        <f t="shared" si="119"/>
        <v>0.84523809523809501</v>
      </c>
      <c r="AW44" s="8">
        <f t="shared" si="119"/>
        <v>0.8392857142857143</v>
      </c>
      <c r="AX44" s="8">
        <f t="shared" si="119"/>
        <v>0.95440476190476209</v>
      </c>
      <c r="AY44" s="8">
        <f t="shared" si="119"/>
        <v>0.86369047619047601</v>
      </c>
      <c r="AZ44" s="8">
        <f t="shared" si="119"/>
        <v>0.65375000000000005</v>
      </c>
      <c r="BA44" s="8">
        <f t="shared" si="119"/>
        <v>0.63988095238095233</v>
      </c>
      <c r="BB44" s="8">
        <f t="shared" si="119"/>
        <v>0.764880952380952</v>
      </c>
      <c r="BC44" s="8">
        <f t="shared" si="119"/>
        <v>0.90327380952380953</v>
      </c>
      <c r="BD44" s="8">
        <f t="shared" si="119"/>
        <v>0.62976190476190497</v>
      </c>
      <c r="BE44" s="8">
        <f t="shared" si="119"/>
        <v>0.65773809523809501</v>
      </c>
      <c r="BF44" s="8">
        <f t="shared" si="119"/>
        <v>0.9598214285714286</v>
      </c>
      <c r="BG44" s="8">
        <f t="shared" si="119"/>
        <v>0.4505952380952381</v>
      </c>
      <c r="BH44" s="8">
        <f t="shared" si="119"/>
        <v>0.87696428571428597</v>
      </c>
      <c r="BI44" s="8">
        <f t="shared" si="119"/>
        <v>0.82934523809523797</v>
      </c>
      <c r="BJ44" s="8">
        <f t="shared" si="119"/>
        <v>0.98511904761904778</v>
      </c>
      <c r="BK44" s="8">
        <f t="shared" si="119"/>
        <v>0.95773809523809506</v>
      </c>
      <c r="BL44" s="8">
        <f t="shared" si="119"/>
        <v>0.95041666666666702</v>
      </c>
      <c r="BM44" s="8">
        <f t="shared" si="119"/>
        <v>0.90077380952380948</v>
      </c>
      <c r="BN44" s="8">
        <f t="shared" si="119"/>
        <v>0.96369047619047599</v>
      </c>
      <c r="BO44" s="8">
        <f t="shared" si="119"/>
        <v>0.83511904761904798</v>
      </c>
      <c r="BP44" s="8">
        <f t="shared" si="119"/>
        <v>0.90029761904761907</v>
      </c>
      <c r="BQ44" s="8">
        <f t="shared" si="119"/>
        <v>0.84494047619047596</v>
      </c>
      <c r="BR44" s="8">
        <f t="shared" si="119"/>
        <v>0.84523809523809501</v>
      </c>
      <c r="BS44" s="8">
        <f t="shared" si="119"/>
        <v>0.9017857142857143</v>
      </c>
      <c r="BT44" s="8">
        <f t="shared" si="119"/>
        <v>0.9017857142857143</v>
      </c>
      <c r="BU44" s="8">
        <f t="shared" ref="BU44:CC44" si="120">+BU34</f>
        <v>0.98630952380952397</v>
      </c>
      <c r="BV44" s="8">
        <f t="shared" si="120"/>
        <v>0.95833333333333348</v>
      </c>
      <c r="BW44" s="8">
        <f t="shared" si="120"/>
        <v>0.85714285714285698</v>
      </c>
      <c r="BX44" s="8">
        <f t="shared" si="120"/>
        <v>0.88690476190476197</v>
      </c>
      <c r="BY44" s="8">
        <f t="shared" si="120"/>
        <v>0.81547619047619047</v>
      </c>
      <c r="BZ44" s="8">
        <f t="shared" si="120"/>
        <v>0.95952380952381</v>
      </c>
      <c r="CA44" s="8">
        <f t="shared" si="120"/>
        <v>0.98611111111111105</v>
      </c>
      <c r="CB44" s="8">
        <f t="shared" si="120"/>
        <v>0.65077380952380948</v>
      </c>
      <c r="CC44" s="8">
        <f t="shared" si="120"/>
        <v>0.77202380952380945</v>
      </c>
      <c r="CD44" s="8">
        <f t="shared" ref="CD44:CF44" si="121">+CD34</f>
        <v>0.98809523809523803</v>
      </c>
      <c r="CE44" s="8">
        <f t="shared" si="121"/>
        <v>0.67113095238095222</v>
      </c>
      <c r="CF44" s="8">
        <f t="shared" si="121"/>
        <v>0.9563690476190474</v>
      </c>
      <c r="CG44" s="8">
        <f t="shared" ref="CG44:CH44" si="122">+CG34</f>
        <v>0.88095238095238104</v>
      </c>
      <c r="CH44" s="8">
        <f t="shared" si="122"/>
        <v>0.79166666666666696</v>
      </c>
      <c r="CI44" s="8">
        <f t="shared" ref="CI44:CJ44" si="123">+CI34</f>
        <v>0.25</v>
      </c>
      <c r="CJ44" s="8">
        <f t="shared" si="123"/>
        <v>0.7142857142857143</v>
      </c>
      <c r="CK44" s="8">
        <f t="shared" ref="CK44:CM44" si="124">+CK34</f>
        <v>0.702380952380952</v>
      </c>
      <c r="CL44" s="8">
        <f t="shared" si="124"/>
        <v>7.1428571428571397E-2</v>
      </c>
      <c r="CM44" s="8">
        <f t="shared" si="124"/>
        <v>0.88095238095238093</v>
      </c>
      <c r="CN44" s="8">
        <f t="shared" ref="CN44:CP44" si="125">+CN34</f>
        <v>0.88095238095238104</v>
      </c>
      <c r="CO44" s="8">
        <f t="shared" si="125"/>
        <v>0.702380952380952</v>
      </c>
      <c r="CP44" s="8">
        <f t="shared" si="125"/>
        <v>0.86309523809523814</v>
      </c>
      <c r="CQ44" s="8">
        <f t="shared" ref="CQ44:CT44" si="126">+CQ34</f>
        <v>0.76190476190476197</v>
      </c>
      <c r="CR44" s="8">
        <f t="shared" si="126"/>
        <v>0.83928571428571397</v>
      </c>
      <c r="CS44" s="8">
        <f t="shared" si="126"/>
        <v>0.93154761904761907</v>
      </c>
      <c r="CT44" s="8">
        <f t="shared" si="126"/>
        <v>0.88720238095238102</v>
      </c>
      <c r="CU44" s="8">
        <f t="shared" ref="CU44:CW44" si="127">+CU34</f>
        <v>0.60714285714285698</v>
      </c>
      <c r="CV44" s="8">
        <f t="shared" si="127"/>
        <v>0.83928571428571397</v>
      </c>
      <c r="CW44" s="8">
        <f t="shared" si="127"/>
        <v>0.88642857142857157</v>
      </c>
      <c r="CX44" s="8">
        <f t="shared" ref="CX44:CY44" si="128">+CX34</f>
        <v>0.68452380952380898</v>
      </c>
      <c r="CY44" s="8">
        <f t="shared" si="128"/>
        <v>0.67113095238095222</v>
      </c>
      <c r="CZ44" s="8">
        <f t="shared" ref="CZ44:DB44" si="129">+CZ34</f>
        <v>0.77976190476190499</v>
      </c>
      <c r="DA44" s="8">
        <f t="shared" si="129"/>
        <v>0.77976190476190499</v>
      </c>
      <c r="DB44" s="8">
        <f t="shared" si="129"/>
        <v>0.79166666666666652</v>
      </c>
      <c r="DC44" s="8">
        <f t="shared" ref="DC44:DF44" si="130">+DC34</f>
        <v>0.80952380952380898</v>
      </c>
      <c r="DD44" s="8"/>
      <c r="DE44" s="8">
        <f t="shared" si="130"/>
        <v>0.95833333333333004</v>
      </c>
      <c r="DF44" s="8">
        <f t="shared" si="130"/>
        <v>0.7678571428571429</v>
      </c>
      <c r="DG44" s="8">
        <f t="shared" ref="DG44:DJ44" si="131">+DG34</f>
        <v>0.71428571428571397</v>
      </c>
      <c r="DH44" s="8">
        <f t="shared" si="131"/>
        <v>0.94047619047619002</v>
      </c>
      <c r="DI44" s="8">
        <f t="shared" si="131"/>
        <v>0.85696428571428573</v>
      </c>
      <c r="DJ44" s="8">
        <f t="shared" si="131"/>
        <v>0.76113095238095241</v>
      </c>
      <c r="DK44" s="8">
        <f t="shared" ref="DK44" si="132">+DK34</f>
        <v>0.73809523809523803</v>
      </c>
      <c r="DL44" s="8">
        <f t="shared" ref="DL44:DM44" si="133">+DL34</f>
        <v>0.89285714285714302</v>
      </c>
      <c r="DM44" s="8">
        <f t="shared" si="133"/>
        <v>0.88095238095238093</v>
      </c>
      <c r="DN44" s="8">
        <f t="shared" ref="DN44:DR44" si="134">+DN34</f>
        <v>0.85714285714285698</v>
      </c>
      <c r="DO44" s="8">
        <f t="shared" si="134"/>
        <v>0.85071428571428565</v>
      </c>
      <c r="DP44" s="8">
        <f t="shared" si="134"/>
        <v>0</v>
      </c>
      <c r="DQ44" s="8">
        <f t="shared" si="134"/>
        <v>0</v>
      </c>
      <c r="DR44" s="8">
        <f t="shared" si="134"/>
        <v>0.80851190476190471</v>
      </c>
      <c r="DS44" s="8">
        <f t="shared" ref="DS44:DU44" si="135">+DS34</f>
        <v>0.91071428571428603</v>
      </c>
      <c r="DT44" s="8">
        <f t="shared" si="135"/>
        <v>0.84821428571428603</v>
      </c>
      <c r="DU44" s="8">
        <f t="shared" si="135"/>
        <v>0.92708333333333348</v>
      </c>
      <c r="DV44" s="8">
        <f t="shared" ref="DV44:DX44" si="136">+DV34</f>
        <v>0.85714285714285698</v>
      </c>
      <c r="DW44" s="8">
        <f t="shared" si="136"/>
        <v>0.89880952380952395</v>
      </c>
      <c r="DX44" s="8">
        <f t="shared" si="136"/>
        <v>0.8410714285714288</v>
      </c>
      <c r="DY44" s="8">
        <f t="shared" ref="DY44:EA44" si="137">+DY34</f>
        <v>0.86904761904761896</v>
      </c>
      <c r="DZ44" s="8">
        <f t="shared" si="137"/>
        <v>0.95416666666666705</v>
      </c>
      <c r="EA44" s="8">
        <f t="shared" si="137"/>
        <v>0.9375</v>
      </c>
      <c r="EB44" s="8">
        <f t="shared" ref="EB44:ED44" si="138">+EB34</f>
        <v>0.64107142857142896</v>
      </c>
      <c r="EC44" s="8">
        <f t="shared" si="138"/>
        <v>0.4904</v>
      </c>
      <c r="ED44" s="8">
        <f t="shared" si="138"/>
        <v>0.93273809523809514</v>
      </c>
      <c r="EE44" s="8">
        <f t="shared" ref="EE44:EH44" si="139">+EE34</f>
        <v>0.93053571428571402</v>
      </c>
      <c r="EF44" s="8">
        <f t="shared" si="139"/>
        <v>0.77678571428571397</v>
      </c>
      <c r="EG44" s="8">
        <f t="shared" si="139"/>
        <v>0.92261904761904778</v>
      </c>
      <c r="EH44" s="8">
        <f t="shared" si="139"/>
        <v>0.89523809523809528</v>
      </c>
      <c r="EI44" s="8"/>
      <c r="EJ44" s="8"/>
    </row>
    <row r="45" spans="1:140">
      <c r="A45" s="497"/>
      <c r="B45" s="54" t="s">
        <v>253</v>
      </c>
      <c r="C45" s="8"/>
      <c r="D45" s="8">
        <f t="shared" ref="D45:AK45" si="140">+D39/D42</f>
        <v>0</v>
      </c>
      <c r="E45" s="8">
        <f t="shared" si="140"/>
        <v>0</v>
      </c>
      <c r="F45" s="8">
        <f t="shared" si="140"/>
        <v>0</v>
      </c>
      <c r="G45" s="8">
        <f t="shared" si="140"/>
        <v>0</v>
      </c>
      <c r="H45" s="8">
        <f t="shared" si="140"/>
        <v>0</v>
      </c>
      <c r="I45" s="8">
        <f t="shared" si="140"/>
        <v>0</v>
      </c>
      <c r="J45" s="8">
        <f t="shared" si="140"/>
        <v>0</v>
      </c>
      <c r="K45" s="8">
        <f t="shared" si="140"/>
        <v>0</v>
      </c>
      <c r="L45" s="8">
        <f t="shared" si="140"/>
        <v>5.9523809523809521E-3</v>
      </c>
      <c r="M45" s="8">
        <f t="shared" si="140"/>
        <v>5.9523809523809521E-2</v>
      </c>
      <c r="N45" s="8">
        <f t="shared" si="140"/>
        <v>0</v>
      </c>
      <c r="O45" s="8">
        <f t="shared" si="140"/>
        <v>0.10714285714285714</v>
      </c>
      <c r="P45" s="8">
        <f t="shared" si="140"/>
        <v>0</v>
      </c>
      <c r="Q45" s="8">
        <f t="shared" si="140"/>
        <v>0</v>
      </c>
      <c r="R45" s="8">
        <f t="shared" si="140"/>
        <v>0</v>
      </c>
      <c r="S45" s="8">
        <f t="shared" si="140"/>
        <v>7.1428571428571425E-2</v>
      </c>
      <c r="T45" s="8">
        <f t="shared" si="140"/>
        <v>0</v>
      </c>
      <c r="U45" s="8">
        <f t="shared" si="140"/>
        <v>0</v>
      </c>
      <c r="V45" s="8">
        <f t="shared" si="140"/>
        <v>0</v>
      </c>
      <c r="W45" s="8">
        <f t="shared" si="140"/>
        <v>0.11904761904761904</v>
      </c>
      <c r="X45" s="8">
        <f t="shared" si="140"/>
        <v>0.11904761904761904</v>
      </c>
      <c r="Y45" s="8">
        <f t="shared" si="140"/>
        <v>0</v>
      </c>
      <c r="Z45" s="8">
        <f t="shared" si="140"/>
        <v>0</v>
      </c>
      <c r="AA45" s="8">
        <f t="shared" si="140"/>
        <v>0</v>
      </c>
      <c r="AB45" s="8">
        <f t="shared" si="140"/>
        <v>0</v>
      </c>
      <c r="AC45" s="8">
        <f t="shared" si="140"/>
        <v>0</v>
      </c>
      <c r="AD45" s="8">
        <f t="shared" si="140"/>
        <v>0</v>
      </c>
      <c r="AE45" s="8">
        <f t="shared" si="140"/>
        <v>7.1428571428571425E-2</v>
      </c>
      <c r="AF45" s="8">
        <f t="shared" si="140"/>
        <v>0</v>
      </c>
      <c r="AG45" s="8">
        <f t="shared" si="140"/>
        <v>0</v>
      </c>
      <c r="AH45" s="8">
        <f t="shared" si="140"/>
        <v>0</v>
      </c>
      <c r="AI45" s="8">
        <f t="shared" si="140"/>
        <v>0</v>
      </c>
      <c r="AJ45" s="8">
        <f t="shared" si="140"/>
        <v>0</v>
      </c>
      <c r="AK45" s="8">
        <f t="shared" si="140"/>
        <v>0</v>
      </c>
      <c r="AL45" s="8">
        <f t="shared" ref="AL45:AQ45" si="141">+AL39/AL42</f>
        <v>9.5238095238095233E-2</v>
      </c>
      <c r="AM45" s="8">
        <f t="shared" si="141"/>
        <v>0</v>
      </c>
      <c r="AN45" s="8">
        <f t="shared" si="141"/>
        <v>0</v>
      </c>
      <c r="AO45" s="8">
        <f t="shared" si="141"/>
        <v>0</v>
      </c>
      <c r="AP45" s="8">
        <f t="shared" si="141"/>
        <v>0.10119047619047619</v>
      </c>
      <c r="AQ45" s="8">
        <f t="shared" si="141"/>
        <v>0</v>
      </c>
      <c r="AR45" s="8">
        <f t="shared" ref="AR45:BT45" si="142">+AR39/AR42</f>
        <v>0</v>
      </c>
      <c r="AS45" s="8">
        <f t="shared" si="142"/>
        <v>0</v>
      </c>
      <c r="AT45" s="8">
        <f t="shared" si="142"/>
        <v>0</v>
      </c>
      <c r="AU45" s="8">
        <f t="shared" si="142"/>
        <v>0</v>
      </c>
      <c r="AV45" s="8">
        <f t="shared" si="142"/>
        <v>0</v>
      </c>
      <c r="AW45" s="8">
        <f t="shared" si="142"/>
        <v>7.1428571428571425E-2</v>
      </c>
      <c r="AX45" s="8">
        <f t="shared" si="142"/>
        <v>0</v>
      </c>
      <c r="AY45" s="8">
        <f t="shared" si="142"/>
        <v>0</v>
      </c>
      <c r="AZ45" s="8">
        <f t="shared" si="142"/>
        <v>0</v>
      </c>
      <c r="BA45" s="8">
        <f t="shared" si="142"/>
        <v>0</v>
      </c>
      <c r="BB45" s="8">
        <f t="shared" si="142"/>
        <v>9.5238095238095233E-2</v>
      </c>
      <c r="BC45" s="8">
        <f t="shared" si="142"/>
        <v>0</v>
      </c>
      <c r="BD45" s="8">
        <f t="shared" si="142"/>
        <v>0</v>
      </c>
      <c r="BE45" s="8">
        <f t="shared" si="142"/>
        <v>5.9523809523809521E-2</v>
      </c>
      <c r="BF45" s="8">
        <f t="shared" si="142"/>
        <v>0</v>
      </c>
      <c r="BG45" s="8">
        <f t="shared" si="142"/>
        <v>0</v>
      </c>
      <c r="BH45" s="8">
        <f t="shared" si="142"/>
        <v>0</v>
      </c>
      <c r="BI45" s="8">
        <f t="shared" si="142"/>
        <v>0.10714285714285714</v>
      </c>
      <c r="BJ45" s="8">
        <f t="shared" si="142"/>
        <v>0</v>
      </c>
      <c r="BK45" s="8">
        <f t="shared" si="142"/>
        <v>0</v>
      </c>
      <c r="BL45" s="8">
        <f t="shared" si="142"/>
        <v>0</v>
      </c>
      <c r="BM45" s="8">
        <f t="shared" si="142"/>
        <v>6.5476190476190479E-2</v>
      </c>
      <c r="BN45" s="8">
        <f t="shared" si="142"/>
        <v>0</v>
      </c>
      <c r="BO45" s="8">
        <f t="shared" si="142"/>
        <v>0.10892857142857143</v>
      </c>
      <c r="BP45" s="8">
        <f t="shared" si="142"/>
        <v>0</v>
      </c>
      <c r="BQ45" s="8">
        <f t="shared" si="142"/>
        <v>0</v>
      </c>
      <c r="BR45" s="8">
        <f t="shared" si="142"/>
        <v>0.10714285714285714</v>
      </c>
      <c r="BS45" s="8">
        <f t="shared" si="142"/>
        <v>0</v>
      </c>
      <c r="BT45" s="8">
        <f t="shared" si="142"/>
        <v>0</v>
      </c>
      <c r="BU45" s="8">
        <f t="shared" ref="BU45:CC45" si="143">+BU39/BU42</f>
        <v>0</v>
      </c>
      <c r="BV45" s="8">
        <f t="shared" si="143"/>
        <v>0</v>
      </c>
      <c r="BW45" s="8">
        <f t="shared" si="143"/>
        <v>8.9285714285714288E-2</v>
      </c>
      <c r="BX45" s="8">
        <f t="shared" si="143"/>
        <v>0</v>
      </c>
      <c r="BY45" s="8">
        <f t="shared" si="143"/>
        <v>0</v>
      </c>
      <c r="BZ45" s="8">
        <f t="shared" si="143"/>
        <v>0</v>
      </c>
      <c r="CA45" s="8">
        <f t="shared" si="143"/>
        <v>0</v>
      </c>
      <c r="CB45" s="8">
        <f t="shared" si="143"/>
        <v>9.6250000000000016E-2</v>
      </c>
      <c r="CC45" s="8">
        <f t="shared" si="143"/>
        <v>0</v>
      </c>
      <c r="CD45" s="8">
        <f t="shared" ref="CD45:CF45" si="144">+CD39/CD42</f>
        <v>0</v>
      </c>
      <c r="CE45" s="8">
        <f t="shared" si="144"/>
        <v>5.9523809523809521E-2</v>
      </c>
      <c r="CF45" s="8">
        <f t="shared" si="144"/>
        <v>0</v>
      </c>
      <c r="CG45" s="8">
        <f t="shared" ref="CG45:CH45" si="145">+CG39/CG42</f>
        <v>0</v>
      </c>
      <c r="CH45" s="8">
        <f t="shared" si="145"/>
        <v>0</v>
      </c>
      <c r="CI45" s="8">
        <f t="shared" ref="CI45:CJ45" si="146">+CI39/CI42</f>
        <v>0</v>
      </c>
      <c r="CJ45" s="8">
        <f t="shared" si="146"/>
        <v>0</v>
      </c>
      <c r="CK45" s="8">
        <f t="shared" ref="CK45:CM45" si="147">+CK39/CK42</f>
        <v>0</v>
      </c>
      <c r="CL45" s="8">
        <f t="shared" si="147"/>
        <v>0</v>
      </c>
      <c r="CM45" s="8">
        <f t="shared" si="147"/>
        <v>0</v>
      </c>
      <c r="CN45" s="8">
        <f t="shared" ref="CN45:CP45" si="148">+CN39/CN42</f>
        <v>0.10714285714285714</v>
      </c>
      <c r="CO45" s="8">
        <f t="shared" si="148"/>
        <v>0</v>
      </c>
      <c r="CP45" s="8">
        <f t="shared" si="148"/>
        <v>0.1130952380952381</v>
      </c>
      <c r="CQ45" s="8">
        <f t="shared" ref="CQ45:CT45" si="149">+CQ39/CQ42</f>
        <v>0</v>
      </c>
      <c r="CR45" s="8">
        <f t="shared" si="149"/>
        <v>8.9285714285714288E-2</v>
      </c>
      <c r="CS45" s="8">
        <f t="shared" si="149"/>
        <v>0</v>
      </c>
      <c r="CT45" s="8">
        <f t="shared" si="149"/>
        <v>0</v>
      </c>
      <c r="CU45" s="8">
        <f t="shared" ref="CU45:CW45" si="150">+CU39/CU42</f>
        <v>0</v>
      </c>
      <c r="CV45" s="8">
        <f t="shared" si="150"/>
        <v>0</v>
      </c>
      <c r="CW45" s="8">
        <f t="shared" si="150"/>
        <v>0</v>
      </c>
      <c r="CX45" s="8">
        <f t="shared" ref="CX45:CY45" si="151">+CX39/CX42</f>
        <v>0.14285714285714285</v>
      </c>
      <c r="CY45" s="8">
        <f t="shared" si="151"/>
        <v>0</v>
      </c>
      <c r="CZ45" s="8">
        <f t="shared" ref="CZ45:DB45" si="152">+CZ39/CZ42</f>
        <v>0</v>
      </c>
      <c r="DA45" s="8">
        <f t="shared" si="152"/>
        <v>0</v>
      </c>
      <c r="DB45" s="8">
        <f t="shared" si="152"/>
        <v>6.5476190476190479E-2</v>
      </c>
      <c r="DC45" s="8">
        <f t="shared" ref="DC45:DF45" si="153">+DC39/DC42</f>
        <v>0</v>
      </c>
      <c r="DD45" s="8"/>
      <c r="DE45" s="8">
        <f t="shared" si="153"/>
        <v>0</v>
      </c>
      <c r="DF45" s="8">
        <f t="shared" si="153"/>
        <v>0</v>
      </c>
      <c r="DG45" s="8">
        <f t="shared" ref="DG45:DJ45" si="154">+DG39/DG42</f>
        <v>0</v>
      </c>
      <c r="DH45" s="8">
        <f t="shared" si="154"/>
        <v>0</v>
      </c>
      <c r="DI45" s="8">
        <f t="shared" si="154"/>
        <v>0</v>
      </c>
      <c r="DJ45" s="8">
        <f t="shared" si="154"/>
        <v>0</v>
      </c>
      <c r="DK45" s="8">
        <f t="shared" ref="DK45" si="155">+DK39/DK42</f>
        <v>0</v>
      </c>
      <c r="DL45" s="8">
        <f t="shared" ref="DL45:DM45" si="156">+DL39/DL42</f>
        <v>7.4404761904761904E-2</v>
      </c>
      <c r="DM45" s="8">
        <f t="shared" si="156"/>
        <v>7.1428571428571425E-2</v>
      </c>
      <c r="DN45" s="8">
        <f t="shared" ref="DN45:DR45" si="157">+DN39/DN42</f>
        <v>4.7619047619047616E-2</v>
      </c>
      <c r="DO45" s="8">
        <f t="shared" si="157"/>
        <v>0</v>
      </c>
      <c r="DP45" s="8" t="e">
        <f t="shared" si="157"/>
        <v>#DIV/0!</v>
      </c>
      <c r="DQ45" s="8" t="e">
        <f t="shared" si="157"/>
        <v>#DIV/0!</v>
      </c>
      <c r="DR45" s="8">
        <f t="shared" si="157"/>
        <v>7.1428571428571425E-2</v>
      </c>
      <c r="DS45" s="8">
        <f t="shared" ref="DS45:DU45" si="158">+DS39/DS42</f>
        <v>0</v>
      </c>
      <c r="DT45" s="8">
        <f t="shared" si="158"/>
        <v>8.9285714285714288E-2</v>
      </c>
      <c r="DU45" s="8">
        <f t="shared" si="158"/>
        <v>0</v>
      </c>
      <c r="DV45" s="8">
        <f t="shared" ref="DV45:DX45" si="159">+DV39/DV42</f>
        <v>0.14285714285714285</v>
      </c>
      <c r="DW45" s="8">
        <f t="shared" si="159"/>
        <v>0</v>
      </c>
      <c r="DX45" s="8">
        <f t="shared" si="159"/>
        <v>5.9523809523809521E-2</v>
      </c>
      <c r="DY45" s="8">
        <f t="shared" ref="DY45:EA45" si="160">+DY39/DY42</f>
        <v>0.10714285714285714</v>
      </c>
      <c r="DZ45" s="8">
        <f t="shared" si="160"/>
        <v>0</v>
      </c>
      <c r="EA45" s="8">
        <f t="shared" si="160"/>
        <v>6.25E-2</v>
      </c>
      <c r="EB45" s="8">
        <f t="shared" ref="EB45:ED45" si="161">+EB39/EB42</f>
        <v>6.25E-2</v>
      </c>
      <c r="EC45" s="8">
        <f t="shared" si="161"/>
        <v>0</v>
      </c>
      <c r="ED45" s="8">
        <f t="shared" si="161"/>
        <v>0</v>
      </c>
      <c r="EE45" s="8">
        <f t="shared" ref="EE45:EH45" si="162">+EE39/EE42</f>
        <v>0</v>
      </c>
      <c r="EF45" s="8">
        <f t="shared" si="162"/>
        <v>8.3333333333333329E-2</v>
      </c>
      <c r="EG45" s="8">
        <f t="shared" si="162"/>
        <v>0</v>
      </c>
      <c r="EH45" s="8">
        <f t="shared" si="162"/>
        <v>0</v>
      </c>
      <c r="EI45" s="8"/>
      <c r="EJ45" s="8"/>
    </row>
    <row r="46" spans="1:140">
      <c r="A46" s="497"/>
      <c r="B46" s="54" t="s">
        <v>254</v>
      </c>
      <c r="C46" s="8"/>
      <c r="D46" s="8">
        <f t="shared" ref="D46:AK46" si="163">+D40/D42</f>
        <v>0</v>
      </c>
      <c r="E46" s="8">
        <f t="shared" si="163"/>
        <v>0</v>
      </c>
      <c r="F46" s="8">
        <f t="shared" si="163"/>
        <v>0</v>
      </c>
      <c r="G46" s="8">
        <f t="shared" si="163"/>
        <v>0</v>
      </c>
      <c r="H46" s="8">
        <f t="shared" si="163"/>
        <v>6.5476190476190479E-2</v>
      </c>
      <c r="I46" s="8">
        <f t="shared" si="163"/>
        <v>0</v>
      </c>
      <c r="J46" s="8">
        <f t="shared" si="163"/>
        <v>0</v>
      </c>
      <c r="K46" s="8">
        <f t="shared" si="163"/>
        <v>2.976190476190476E-2</v>
      </c>
      <c r="L46" s="8">
        <f t="shared" si="163"/>
        <v>0</v>
      </c>
      <c r="M46" s="8">
        <f t="shared" si="163"/>
        <v>2.976190476190476E-2</v>
      </c>
      <c r="N46" s="8">
        <f t="shared" si="163"/>
        <v>0</v>
      </c>
      <c r="O46" s="8">
        <f t="shared" si="163"/>
        <v>4.1666666666666664E-2</v>
      </c>
      <c r="P46" s="8">
        <f t="shared" si="163"/>
        <v>7.8869047619047616E-2</v>
      </c>
      <c r="Q46" s="8">
        <f t="shared" si="163"/>
        <v>0</v>
      </c>
      <c r="R46" s="8">
        <f t="shared" si="163"/>
        <v>1.1904761904761906E-3</v>
      </c>
      <c r="S46" s="8">
        <f t="shared" si="163"/>
        <v>5.3571428571428568E-2</v>
      </c>
      <c r="T46" s="8">
        <f t="shared" si="163"/>
        <v>0</v>
      </c>
      <c r="U46" s="8">
        <f t="shared" si="163"/>
        <v>0</v>
      </c>
      <c r="V46" s="8">
        <f t="shared" si="163"/>
        <v>7.9166666666666673E-3</v>
      </c>
      <c r="W46" s="8">
        <f t="shared" si="163"/>
        <v>0</v>
      </c>
      <c r="X46" s="8">
        <f t="shared" si="163"/>
        <v>0</v>
      </c>
      <c r="Y46" s="8">
        <f t="shared" si="163"/>
        <v>0</v>
      </c>
      <c r="Z46" s="8">
        <f t="shared" si="163"/>
        <v>9.5238095238095233E-2</v>
      </c>
      <c r="AA46" s="8">
        <f t="shared" si="163"/>
        <v>0</v>
      </c>
      <c r="AB46" s="8">
        <f t="shared" si="163"/>
        <v>0</v>
      </c>
      <c r="AC46" s="8">
        <f t="shared" si="163"/>
        <v>0</v>
      </c>
      <c r="AD46" s="8">
        <f t="shared" si="163"/>
        <v>0</v>
      </c>
      <c r="AE46" s="8">
        <f t="shared" si="163"/>
        <v>8.3333333333333329E-2</v>
      </c>
      <c r="AF46" s="8">
        <f t="shared" si="163"/>
        <v>2.6785714285714284E-2</v>
      </c>
      <c r="AG46" s="8">
        <f t="shared" si="163"/>
        <v>2.976190476190476E-2</v>
      </c>
      <c r="AH46" s="8">
        <f t="shared" si="163"/>
        <v>0</v>
      </c>
      <c r="AI46" s="8">
        <f t="shared" si="163"/>
        <v>9.5238095238095233E-2</v>
      </c>
      <c r="AJ46" s="8">
        <f t="shared" si="163"/>
        <v>0</v>
      </c>
      <c r="AK46" s="8">
        <f t="shared" si="163"/>
        <v>0</v>
      </c>
      <c r="AL46" s="8">
        <f t="shared" ref="AL46:AQ46" si="164">+AL40/AL42</f>
        <v>0.10119047619047619</v>
      </c>
      <c r="AM46" s="8">
        <f t="shared" si="164"/>
        <v>1.1904761904761904E-2</v>
      </c>
      <c r="AN46" s="8">
        <f t="shared" si="164"/>
        <v>0</v>
      </c>
      <c r="AO46" s="8">
        <f t="shared" si="164"/>
        <v>4.940476190476191E-2</v>
      </c>
      <c r="AP46" s="8">
        <f t="shared" si="164"/>
        <v>0.1130952380952381</v>
      </c>
      <c r="AQ46" s="8">
        <f t="shared" si="164"/>
        <v>0</v>
      </c>
      <c r="AR46" s="8">
        <f t="shared" ref="AR46:BT46" si="165">+AR40/AR42</f>
        <v>3.273809523809524E-2</v>
      </c>
      <c r="AS46" s="8">
        <f t="shared" si="165"/>
        <v>0</v>
      </c>
      <c r="AT46" s="8">
        <f t="shared" si="165"/>
        <v>0</v>
      </c>
      <c r="AU46" s="8">
        <f t="shared" si="165"/>
        <v>0</v>
      </c>
      <c r="AV46" s="8">
        <f t="shared" si="165"/>
        <v>0</v>
      </c>
      <c r="AW46" s="8">
        <f t="shared" si="165"/>
        <v>1.7857142857142856E-2</v>
      </c>
      <c r="AX46" s="8">
        <f t="shared" si="165"/>
        <v>0</v>
      </c>
      <c r="AY46" s="8">
        <f t="shared" si="165"/>
        <v>0</v>
      </c>
      <c r="AZ46" s="8">
        <f t="shared" si="165"/>
        <v>0</v>
      </c>
      <c r="BA46" s="8">
        <f t="shared" si="165"/>
        <v>0</v>
      </c>
      <c r="BB46" s="8">
        <f t="shared" si="165"/>
        <v>0</v>
      </c>
      <c r="BC46" s="8">
        <f t="shared" si="165"/>
        <v>0</v>
      </c>
      <c r="BD46" s="8">
        <f t="shared" si="165"/>
        <v>2.976190476190476E-3</v>
      </c>
      <c r="BE46" s="8">
        <f t="shared" si="165"/>
        <v>0</v>
      </c>
      <c r="BF46" s="8">
        <f t="shared" si="165"/>
        <v>0</v>
      </c>
      <c r="BG46" s="8">
        <f t="shared" si="165"/>
        <v>0</v>
      </c>
      <c r="BH46" s="8">
        <f t="shared" si="165"/>
        <v>0</v>
      </c>
      <c r="BI46" s="8">
        <f t="shared" si="165"/>
        <v>0</v>
      </c>
      <c r="BJ46" s="8">
        <f t="shared" si="165"/>
        <v>0</v>
      </c>
      <c r="BK46" s="8">
        <f t="shared" si="165"/>
        <v>0</v>
      </c>
      <c r="BL46" s="8">
        <f t="shared" si="165"/>
        <v>0</v>
      </c>
      <c r="BM46" s="8">
        <f t="shared" si="165"/>
        <v>0</v>
      </c>
      <c r="BN46" s="8">
        <f t="shared" si="165"/>
        <v>0</v>
      </c>
      <c r="BO46" s="8">
        <f t="shared" si="165"/>
        <v>0</v>
      </c>
      <c r="BP46" s="8">
        <f t="shared" si="165"/>
        <v>0</v>
      </c>
      <c r="BQ46" s="8">
        <f t="shared" si="165"/>
        <v>0</v>
      </c>
      <c r="BR46" s="8">
        <f t="shared" si="165"/>
        <v>4.1666666666666664E-2</v>
      </c>
      <c r="BS46" s="8">
        <f t="shared" si="165"/>
        <v>0</v>
      </c>
      <c r="BT46" s="8">
        <f t="shared" si="165"/>
        <v>0</v>
      </c>
      <c r="BU46" s="8">
        <f t="shared" ref="BU46:CC46" si="166">+BU40/BU42</f>
        <v>0</v>
      </c>
      <c r="BV46" s="8">
        <f t="shared" si="166"/>
        <v>0</v>
      </c>
      <c r="BW46" s="8">
        <f t="shared" si="166"/>
        <v>0</v>
      </c>
      <c r="BX46" s="8">
        <f t="shared" si="166"/>
        <v>0</v>
      </c>
      <c r="BY46" s="8">
        <f t="shared" si="166"/>
        <v>0</v>
      </c>
      <c r="BZ46" s="8">
        <f t="shared" si="166"/>
        <v>0</v>
      </c>
      <c r="CA46" s="8">
        <f t="shared" si="166"/>
        <v>0</v>
      </c>
      <c r="CB46" s="8">
        <f t="shared" si="166"/>
        <v>0.18452380952380953</v>
      </c>
      <c r="CC46" s="8">
        <f t="shared" si="166"/>
        <v>0</v>
      </c>
      <c r="CD46" s="8">
        <f t="shared" ref="CD46:CF46" si="167">+CD40/CD42</f>
        <v>0</v>
      </c>
      <c r="CE46" s="8">
        <f t="shared" si="167"/>
        <v>5.3571428571428568E-2</v>
      </c>
      <c r="CF46" s="8">
        <f t="shared" si="167"/>
        <v>0</v>
      </c>
      <c r="CG46" s="8">
        <f t="shared" ref="CG46:CH46" si="168">+CG40/CG42</f>
        <v>0</v>
      </c>
      <c r="CH46" s="8">
        <f t="shared" si="168"/>
        <v>0</v>
      </c>
      <c r="CI46" s="8">
        <f t="shared" ref="CI46:CJ46" si="169">+CI40/CI42</f>
        <v>0.7142857142857143</v>
      </c>
      <c r="CJ46" s="8">
        <f t="shared" si="169"/>
        <v>0</v>
      </c>
      <c r="CK46" s="8">
        <f t="shared" ref="CK46:CM46" si="170">+CK40/CK42</f>
        <v>0</v>
      </c>
      <c r="CL46" s="8">
        <f t="shared" si="170"/>
        <v>0.10714285714285714</v>
      </c>
      <c r="CM46" s="8">
        <f t="shared" si="170"/>
        <v>0</v>
      </c>
      <c r="CN46" s="8">
        <f t="shared" ref="CN46:CP46" si="171">+CN40/CN42</f>
        <v>0</v>
      </c>
      <c r="CO46" s="8">
        <f t="shared" si="171"/>
        <v>0</v>
      </c>
      <c r="CP46" s="8">
        <f t="shared" si="171"/>
        <v>0</v>
      </c>
      <c r="CQ46" s="8">
        <f t="shared" ref="CQ46:CT46" si="172">+CQ40/CQ42</f>
        <v>0</v>
      </c>
      <c r="CR46" s="8">
        <f t="shared" si="172"/>
        <v>0</v>
      </c>
      <c r="CS46" s="8">
        <f t="shared" si="172"/>
        <v>0</v>
      </c>
      <c r="CT46" s="8">
        <f t="shared" si="172"/>
        <v>0</v>
      </c>
      <c r="CU46" s="8">
        <f t="shared" ref="CU46:CW46" si="173">+CU40/CU42</f>
        <v>0</v>
      </c>
      <c r="CV46" s="8">
        <f t="shared" si="173"/>
        <v>5.9523809523809521E-3</v>
      </c>
      <c r="CW46" s="8">
        <f t="shared" si="173"/>
        <v>0</v>
      </c>
      <c r="CX46" s="8">
        <f t="shared" ref="CX46:CY46" si="174">+CX40/CX42</f>
        <v>0.14285714285714285</v>
      </c>
      <c r="CY46" s="8">
        <f t="shared" si="174"/>
        <v>0</v>
      </c>
      <c r="CZ46" s="8">
        <f t="shared" ref="CZ46:DB46" si="175">+CZ40/CZ42</f>
        <v>0</v>
      </c>
      <c r="DA46" s="8">
        <f t="shared" si="175"/>
        <v>0</v>
      </c>
      <c r="DB46" s="8">
        <f t="shared" si="175"/>
        <v>1.7857142857142856E-2</v>
      </c>
      <c r="DC46" s="8">
        <f t="shared" ref="DC46:DF46" si="176">+DC40/DC42</f>
        <v>0</v>
      </c>
      <c r="DD46" s="8"/>
      <c r="DE46" s="8">
        <f t="shared" si="176"/>
        <v>0</v>
      </c>
      <c r="DF46" s="8">
        <f t="shared" si="176"/>
        <v>0</v>
      </c>
      <c r="DG46" s="8">
        <f t="shared" ref="DG46:DJ46" si="177">+DG40/DG42</f>
        <v>0</v>
      </c>
      <c r="DH46" s="8">
        <f t="shared" si="177"/>
        <v>0</v>
      </c>
      <c r="DI46" s="8">
        <f t="shared" si="177"/>
        <v>0</v>
      </c>
      <c r="DJ46" s="8">
        <f t="shared" si="177"/>
        <v>0</v>
      </c>
      <c r="DK46" s="8">
        <f t="shared" ref="DK46" si="178">+DK40/DK42</f>
        <v>0</v>
      </c>
      <c r="DL46" s="8">
        <f t="shared" ref="DL46:DM46" si="179">+DL40/DL42</f>
        <v>0</v>
      </c>
      <c r="DM46" s="8">
        <f t="shared" si="179"/>
        <v>3.5714285714285712E-2</v>
      </c>
      <c r="DN46" s="8">
        <f t="shared" ref="DN46:DR46" si="180">+DN40/DN42</f>
        <v>0</v>
      </c>
      <c r="DO46" s="8">
        <f t="shared" si="180"/>
        <v>0</v>
      </c>
      <c r="DP46" s="8" t="e">
        <f t="shared" si="180"/>
        <v>#DIV/0!</v>
      </c>
      <c r="DQ46" s="8" t="e">
        <f t="shared" si="180"/>
        <v>#DIV/0!</v>
      </c>
      <c r="DR46" s="8">
        <f t="shared" si="180"/>
        <v>0</v>
      </c>
      <c r="DS46" s="8">
        <f t="shared" ref="DS46:DU46" si="181">+DS40/DS42</f>
        <v>0</v>
      </c>
      <c r="DT46" s="8">
        <f t="shared" si="181"/>
        <v>0</v>
      </c>
      <c r="DU46" s="8">
        <f t="shared" si="181"/>
        <v>0</v>
      </c>
      <c r="DV46" s="8">
        <f t="shared" ref="DV46:DX46" si="182">+DV40/DV42</f>
        <v>0</v>
      </c>
      <c r="DW46" s="8">
        <f t="shared" si="182"/>
        <v>0</v>
      </c>
      <c r="DX46" s="8">
        <f t="shared" si="182"/>
        <v>0</v>
      </c>
      <c r="DY46" s="8">
        <f t="shared" ref="DY46:EA46" si="183">+DY40/DY42</f>
        <v>1.7857142857142856E-2</v>
      </c>
      <c r="DZ46" s="8">
        <f t="shared" si="183"/>
        <v>0</v>
      </c>
      <c r="EA46" s="8">
        <f t="shared" si="183"/>
        <v>0</v>
      </c>
      <c r="EB46" s="8">
        <f t="shared" ref="EB46:ED46" si="184">+EB40/EB42</f>
        <v>0</v>
      </c>
      <c r="EC46" s="8">
        <f t="shared" si="184"/>
        <v>0</v>
      </c>
      <c r="ED46" s="8">
        <f t="shared" si="184"/>
        <v>0</v>
      </c>
      <c r="EE46" s="8">
        <f t="shared" ref="EE46:EH46" si="185">+EE40/EE42</f>
        <v>0</v>
      </c>
      <c r="EF46" s="8">
        <f t="shared" si="185"/>
        <v>0</v>
      </c>
      <c r="EG46" s="8">
        <f t="shared" si="185"/>
        <v>0</v>
      </c>
      <c r="EH46" s="8">
        <f t="shared" si="185"/>
        <v>0</v>
      </c>
      <c r="EI46" s="8"/>
      <c r="EJ46" s="8"/>
    </row>
    <row r="47" spans="1:140">
      <c r="A47" s="497"/>
      <c r="B47" s="54" t="s">
        <v>255</v>
      </c>
      <c r="C47" s="8"/>
      <c r="D47" s="8">
        <f t="shared" ref="D47:AK47" si="186">+D41/D42</f>
        <v>7.3392857142857149E-2</v>
      </c>
      <c r="E47" s="8">
        <f t="shared" si="186"/>
        <v>0.54166666666666663</v>
      </c>
      <c r="F47" s="8">
        <f t="shared" si="186"/>
        <v>0.5178571428571429</v>
      </c>
      <c r="G47" s="8">
        <f t="shared" si="186"/>
        <v>6.8452380952380959E-2</v>
      </c>
      <c r="H47" s="8">
        <f t="shared" si="186"/>
        <v>0.53660714285714284</v>
      </c>
      <c r="I47" s="8">
        <f t="shared" si="186"/>
        <v>0.36607142857142855</v>
      </c>
      <c r="J47" s="8">
        <f t="shared" si="186"/>
        <v>5.9523809523809521E-3</v>
      </c>
      <c r="K47" s="8">
        <f t="shared" si="186"/>
        <v>4.5654761904761906E-2</v>
      </c>
      <c r="L47" s="8">
        <f t="shared" si="186"/>
        <v>0.38392857142857145</v>
      </c>
      <c r="M47" s="8">
        <f t="shared" si="186"/>
        <v>0.10613095238095237</v>
      </c>
      <c r="N47" s="8">
        <f t="shared" si="186"/>
        <v>7.3928571428571427E-2</v>
      </c>
      <c r="O47" s="8">
        <f t="shared" si="186"/>
        <v>7.541666666666666E-2</v>
      </c>
      <c r="P47" s="8">
        <f t="shared" si="186"/>
        <v>6.5476190476190479E-2</v>
      </c>
      <c r="Q47" s="8">
        <f t="shared" si="186"/>
        <v>0.10315476190476189</v>
      </c>
      <c r="R47" s="8">
        <f t="shared" si="186"/>
        <v>0.4375</v>
      </c>
      <c r="S47" s="8">
        <f t="shared" si="186"/>
        <v>2.976190476190476E-2</v>
      </c>
      <c r="T47" s="8">
        <f t="shared" si="186"/>
        <v>0.33333333333333331</v>
      </c>
      <c r="U47" s="8">
        <f t="shared" si="186"/>
        <v>0.17305555555555557</v>
      </c>
      <c r="V47" s="8">
        <f t="shared" si="186"/>
        <v>0.13690476190476192</v>
      </c>
      <c r="W47" s="8">
        <f t="shared" si="186"/>
        <v>0.18571428571428572</v>
      </c>
      <c r="X47" s="8">
        <f t="shared" si="186"/>
        <v>0.42958333333333332</v>
      </c>
      <c r="Y47" s="8">
        <f t="shared" si="186"/>
        <v>2.0833333333333332E-2</v>
      </c>
      <c r="Z47" s="8">
        <f t="shared" si="186"/>
        <v>7.2797619047619055E-2</v>
      </c>
      <c r="AA47" s="8">
        <f t="shared" si="186"/>
        <v>5.1607142857142858E-2</v>
      </c>
      <c r="AB47" s="8">
        <f t="shared" si="186"/>
        <v>0.51886904761904762</v>
      </c>
      <c r="AC47" s="8">
        <f t="shared" si="186"/>
        <v>0.18452380952380953</v>
      </c>
      <c r="AD47" s="8">
        <f t="shared" si="186"/>
        <v>0.11904761904761904</v>
      </c>
      <c r="AE47" s="8">
        <f t="shared" si="186"/>
        <v>0.13690476190476192</v>
      </c>
      <c r="AF47" s="8">
        <f t="shared" si="186"/>
        <v>7.2440476190476194E-2</v>
      </c>
      <c r="AG47" s="8">
        <f t="shared" si="186"/>
        <v>9.571428571428571E-2</v>
      </c>
      <c r="AH47" s="8">
        <f t="shared" si="186"/>
        <v>0.18404761904761907</v>
      </c>
      <c r="AI47" s="8">
        <f t="shared" si="186"/>
        <v>1.7857142857142856E-2</v>
      </c>
      <c r="AJ47" s="8">
        <f t="shared" si="186"/>
        <v>0.19541666666666666</v>
      </c>
      <c r="AK47" s="8">
        <f t="shared" si="186"/>
        <v>0.13392857142857142</v>
      </c>
      <c r="AL47" s="8">
        <f t="shared" ref="AL47:AQ47" si="187">+AL41/AL42</f>
        <v>0.10071428571428573</v>
      </c>
      <c r="AM47" s="8">
        <f t="shared" si="187"/>
        <v>0.33434523809523808</v>
      </c>
      <c r="AN47" s="8">
        <f t="shared" si="187"/>
        <v>0.18053571428571427</v>
      </c>
      <c r="AO47" s="8">
        <f t="shared" si="187"/>
        <v>0.11404761904761905</v>
      </c>
      <c r="AP47" s="8">
        <f t="shared" si="187"/>
        <v>1.488095238095238E-2</v>
      </c>
      <c r="AQ47" s="8">
        <f t="shared" si="187"/>
        <v>0.15875</v>
      </c>
      <c r="AR47" s="8">
        <f t="shared" ref="AR47:BT47" si="188">+AR41/AR42</f>
        <v>0.19738095238095235</v>
      </c>
      <c r="AS47" s="8">
        <f t="shared" si="188"/>
        <v>0.55904761904761902</v>
      </c>
      <c r="AT47" s="8">
        <f t="shared" si="188"/>
        <v>0.24404761904761904</v>
      </c>
      <c r="AU47" s="8">
        <f t="shared" si="188"/>
        <v>3.3750000000000002E-2</v>
      </c>
      <c r="AV47" s="8">
        <f t="shared" si="188"/>
        <v>0.15476190476190477</v>
      </c>
      <c r="AW47" s="8">
        <f t="shared" si="188"/>
        <v>7.1428571428571425E-2</v>
      </c>
      <c r="AX47" s="8">
        <f t="shared" si="188"/>
        <v>4.5595238095238098E-2</v>
      </c>
      <c r="AY47" s="8">
        <f t="shared" si="188"/>
        <v>0.1363095238095238</v>
      </c>
      <c r="AZ47" s="8">
        <f t="shared" si="188"/>
        <v>0.34625</v>
      </c>
      <c r="BA47" s="8">
        <f t="shared" si="188"/>
        <v>0.36011904761904762</v>
      </c>
      <c r="BB47" s="8">
        <f t="shared" si="188"/>
        <v>0.13988095238095238</v>
      </c>
      <c r="BC47" s="8">
        <f t="shared" si="188"/>
        <v>9.6726190476190479E-2</v>
      </c>
      <c r="BD47" s="8">
        <f t="shared" si="188"/>
        <v>0.36726190476190479</v>
      </c>
      <c r="BE47" s="8">
        <f t="shared" si="188"/>
        <v>0.28273809523809523</v>
      </c>
      <c r="BF47" s="8">
        <f t="shared" si="188"/>
        <v>4.0178571428571432E-2</v>
      </c>
      <c r="BG47" s="8">
        <f t="shared" si="188"/>
        <v>0.54940476190476184</v>
      </c>
      <c r="BH47" s="8">
        <f t="shared" si="188"/>
        <v>0.12303571428571429</v>
      </c>
      <c r="BI47" s="8">
        <f t="shared" si="188"/>
        <v>6.3511904761904756E-2</v>
      </c>
      <c r="BJ47" s="8">
        <f t="shared" si="188"/>
        <v>1.488095238095238E-2</v>
      </c>
      <c r="BK47" s="8">
        <f t="shared" si="188"/>
        <v>4.2261904761904757E-2</v>
      </c>
      <c r="BL47" s="8">
        <f t="shared" si="188"/>
        <v>4.9583333333333333E-2</v>
      </c>
      <c r="BM47" s="8">
        <f t="shared" si="188"/>
        <v>3.3750000000000002E-2</v>
      </c>
      <c r="BN47" s="8">
        <f t="shared" si="188"/>
        <v>3.6309523809523805E-2</v>
      </c>
      <c r="BO47" s="8">
        <f t="shared" si="188"/>
        <v>5.5952380952380955E-2</v>
      </c>
      <c r="BP47" s="8">
        <f t="shared" si="188"/>
        <v>9.9702380952380959E-2</v>
      </c>
      <c r="BQ47" s="8">
        <f t="shared" si="188"/>
        <v>0.15505952380952381</v>
      </c>
      <c r="BR47" s="8">
        <f t="shared" si="188"/>
        <v>5.9523809523809521E-3</v>
      </c>
      <c r="BS47" s="8">
        <f t="shared" si="188"/>
        <v>9.8214285714285712E-2</v>
      </c>
      <c r="BT47" s="8">
        <f t="shared" si="188"/>
        <v>9.8214285714285712E-2</v>
      </c>
      <c r="BU47" s="8">
        <f t="shared" ref="BU47:CC47" si="189">+BU41/BU42</f>
        <v>1.3690476190476189E-2</v>
      </c>
      <c r="BV47" s="8">
        <f t="shared" si="189"/>
        <v>4.1666666666666664E-2</v>
      </c>
      <c r="BW47" s="8">
        <f t="shared" si="189"/>
        <v>5.3571428571428568E-2</v>
      </c>
      <c r="BX47" s="8">
        <f t="shared" si="189"/>
        <v>0.1130952380952381</v>
      </c>
      <c r="BY47" s="8">
        <f t="shared" si="189"/>
        <v>0.18452380952380953</v>
      </c>
      <c r="BZ47" s="8">
        <f t="shared" si="189"/>
        <v>4.0476190476190478E-2</v>
      </c>
      <c r="CA47" s="8">
        <f t="shared" si="189"/>
        <v>1.3888888888888888E-2</v>
      </c>
      <c r="CB47" s="8">
        <f t="shared" si="189"/>
        <v>6.8452380952380959E-2</v>
      </c>
      <c r="CC47" s="8">
        <f t="shared" si="189"/>
        <v>0.22797619047619047</v>
      </c>
      <c r="CD47" s="8">
        <f t="shared" ref="CD47:CF47" si="190">+CD41/CD42</f>
        <v>1.1904761904761904E-2</v>
      </c>
      <c r="CE47" s="8">
        <f t="shared" si="190"/>
        <v>0.21577380952380953</v>
      </c>
      <c r="CF47" s="8">
        <f t="shared" si="190"/>
        <v>4.3630952380952381E-2</v>
      </c>
      <c r="CG47" s="8">
        <f t="shared" ref="CG47:CH47" si="191">+CG41/CG42</f>
        <v>0.11904761904761904</v>
      </c>
      <c r="CH47" s="8">
        <f t="shared" si="191"/>
        <v>0.20833333333333334</v>
      </c>
      <c r="CI47" s="8">
        <f t="shared" ref="CI47:CJ47" si="192">+CI41/CI42</f>
        <v>3.5714285714285712E-2</v>
      </c>
      <c r="CJ47" s="8">
        <f t="shared" si="192"/>
        <v>0.2857142857142857</v>
      </c>
      <c r="CK47" s="8">
        <f t="shared" ref="CK47:CM47" si="193">+CK41/CK42</f>
        <v>0.29761904761904762</v>
      </c>
      <c r="CL47" s="8">
        <f t="shared" si="193"/>
        <v>0.8214285714285714</v>
      </c>
      <c r="CM47" s="8">
        <f t="shared" si="193"/>
        <v>0.11904761904761904</v>
      </c>
      <c r="CN47" s="8">
        <f t="shared" ref="CN47:CP47" si="194">+CN41/CN42</f>
        <v>1.1904761904761904E-2</v>
      </c>
      <c r="CO47" s="8">
        <f t="shared" si="194"/>
        <v>0.29761904761904762</v>
      </c>
      <c r="CP47" s="8">
        <f t="shared" si="194"/>
        <v>2.3809523809523808E-2</v>
      </c>
      <c r="CQ47" s="8">
        <f t="shared" ref="CQ47:CT47" si="195">+CQ41/CQ42</f>
        <v>0.23809523809523808</v>
      </c>
      <c r="CR47" s="8">
        <f t="shared" si="195"/>
        <v>7.1428571428571425E-2</v>
      </c>
      <c r="CS47" s="8">
        <f t="shared" si="195"/>
        <v>6.8452380952380959E-2</v>
      </c>
      <c r="CT47" s="8">
        <f t="shared" si="195"/>
        <v>0.11279761904761905</v>
      </c>
      <c r="CU47" s="8">
        <f t="shared" ref="CU47:CW47" si="196">+CU41/CU42</f>
        <v>0.39285714285714285</v>
      </c>
      <c r="CV47" s="8">
        <f t="shared" si="196"/>
        <v>0.15476190476190477</v>
      </c>
      <c r="CW47" s="8">
        <f t="shared" si="196"/>
        <v>0.11357142857142856</v>
      </c>
      <c r="CX47" s="8">
        <f t="shared" ref="CX47:CY47" si="197">+CX41/CX42</f>
        <v>2.976190476190476E-2</v>
      </c>
      <c r="CY47" s="8">
        <f t="shared" si="197"/>
        <v>0.32886904761904762</v>
      </c>
      <c r="CZ47" s="8">
        <f t="shared" ref="CZ47:DB47" si="198">+CZ41/CZ42</f>
        <v>0.22023809523809523</v>
      </c>
      <c r="DA47" s="8">
        <f t="shared" si="198"/>
        <v>0.22023809523809523</v>
      </c>
      <c r="DB47" s="8">
        <f t="shared" si="198"/>
        <v>0.125</v>
      </c>
      <c r="DC47" s="8">
        <f t="shared" ref="DC47:DF47" si="199">+DC41/DC42</f>
        <v>0.19047619047619047</v>
      </c>
      <c r="DD47" s="8"/>
      <c r="DE47" s="8">
        <f t="shared" si="199"/>
        <v>4.1666666666666664E-2</v>
      </c>
      <c r="DF47" s="8">
        <f t="shared" si="199"/>
        <v>0.23214285714285715</v>
      </c>
      <c r="DG47" s="8">
        <f t="shared" ref="DG47:DJ47" si="200">+DG41/DG42</f>
        <v>0.2857142857142857</v>
      </c>
      <c r="DH47" s="8">
        <f t="shared" si="200"/>
        <v>5.9523809523809521E-2</v>
      </c>
      <c r="DI47" s="8">
        <f t="shared" si="200"/>
        <v>0.14303571428571429</v>
      </c>
      <c r="DJ47" s="8">
        <f t="shared" si="200"/>
        <v>0.23886904761904765</v>
      </c>
      <c r="DK47" s="8">
        <f t="shared" ref="DK47" si="201">+DK41/DK42</f>
        <v>0.26190476190476192</v>
      </c>
      <c r="DL47" s="8">
        <f t="shared" ref="DL47:DM47" si="202">+DL41/DL42</f>
        <v>3.273809523809524E-2</v>
      </c>
      <c r="DM47" s="8">
        <f t="shared" si="202"/>
        <v>1.1904761904761904E-2</v>
      </c>
      <c r="DN47" s="8">
        <f t="shared" ref="DN47:DR47" si="203">+DN41/DN42</f>
        <v>9.5238095238095233E-2</v>
      </c>
      <c r="DO47" s="8">
        <f t="shared" si="203"/>
        <v>0.14928571428571427</v>
      </c>
      <c r="DP47" s="8" t="e">
        <f t="shared" si="203"/>
        <v>#DIV/0!</v>
      </c>
      <c r="DQ47" s="8" t="e">
        <f t="shared" si="203"/>
        <v>#DIV/0!</v>
      </c>
      <c r="DR47" s="8">
        <f t="shared" si="203"/>
        <v>0.12005952380952382</v>
      </c>
      <c r="DS47" s="8">
        <f t="shared" ref="DS47:DU47" si="204">+DS41/DS42</f>
        <v>8.9285714285714288E-2</v>
      </c>
      <c r="DT47" s="8">
        <f t="shared" si="204"/>
        <v>6.25E-2</v>
      </c>
      <c r="DU47" s="8">
        <f t="shared" si="204"/>
        <v>7.2916666666666671E-2</v>
      </c>
      <c r="DV47" s="8">
        <f t="shared" ref="DV47:DX47" si="205">+DV41/DV42</f>
        <v>0</v>
      </c>
      <c r="DW47" s="8">
        <f t="shared" si="205"/>
        <v>0.10119047619047619</v>
      </c>
      <c r="DX47" s="8">
        <f t="shared" si="205"/>
        <v>9.9404761904761899E-2</v>
      </c>
      <c r="DY47" s="8">
        <f t="shared" ref="DY47:EA47" si="206">+DY41/DY42</f>
        <v>5.9523809523809521E-3</v>
      </c>
      <c r="DZ47" s="8">
        <f t="shared" si="206"/>
        <v>4.583333333333333E-2</v>
      </c>
      <c r="EA47" s="8">
        <f t="shared" si="206"/>
        <v>0</v>
      </c>
      <c r="EB47" s="8">
        <f t="shared" ref="EB47:ED47" si="207">+EB41/EB42</f>
        <v>0</v>
      </c>
      <c r="EC47" s="8">
        <f t="shared" si="207"/>
        <v>0.50595238095238093</v>
      </c>
      <c r="ED47" s="8">
        <f t="shared" si="207"/>
        <v>6.7261904761904773E-2</v>
      </c>
      <c r="EE47" s="8">
        <f t="shared" ref="EE47:EH47" si="208">+EE41/EE42</f>
        <v>6.9464285714285715E-2</v>
      </c>
      <c r="EF47" s="8">
        <f t="shared" si="208"/>
        <v>0.13988095238095238</v>
      </c>
      <c r="EG47" s="8">
        <f t="shared" si="208"/>
        <v>7.7380952380952384E-2</v>
      </c>
      <c r="EH47" s="8">
        <f t="shared" si="208"/>
        <v>0.10476190476190476</v>
      </c>
      <c r="EI47" s="8"/>
      <c r="EJ47" s="8"/>
    </row>
    <row r="48" spans="1:140" ht="15.75" customHeight="1">
      <c r="A48" s="498"/>
      <c r="B48" s="54" t="s">
        <v>60</v>
      </c>
      <c r="C48" s="9"/>
      <c r="D48" s="9">
        <f t="shared" ref="D48:AK48" si="209">SUM(D44:D47)</f>
        <v>1</v>
      </c>
      <c r="E48" s="9">
        <f t="shared" si="209"/>
        <v>0.99999999999999989</v>
      </c>
      <c r="F48" s="9">
        <f t="shared" si="209"/>
        <v>1</v>
      </c>
      <c r="G48" s="9">
        <f t="shared" si="209"/>
        <v>0.99999999999999989</v>
      </c>
      <c r="H48" s="9">
        <f t="shared" si="209"/>
        <v>1.0000000000004761</v>
      </c>
      <c r="I48" s="9">
        <f t="shared" si="209"/>
        <v>1</v>
      </c>
      <c r="J48" s="9">
        <f t="shared" si="209"/>
        <v>0.99999999999999989</v>
      </c>
      <c r="K48" s="9">
        <f t="shared" si="209"/>
        <v>0.99999999999999967</v>
      </c>
      <c r="L48" s="9">
        <f t="shared" si="209"/>
        <v>1.0000000000095239</v>
      </c>
      <c r="M48" s="9">
        <f t="shared" si="209"/>
        <v>1</v>
      </c>
      <c r="N48" s="9">
        <f t="shared" si="209"/>
        <v>0.94345238095238093</v>
      </c>
      <c r="O48" s="9">
        <f t="shared" si="209"/>
        <v>1</v>
      </c>
      <c r="P48" s="9">
        <f t="shared" si="209"/>
        <v>1</v>
      </c>
      <c r="Q48" s="9">
        <f t="shared" si="209"/>
        <v>0.99999999999999989</v>
      </c>
      <c r="R48" s="9">
        <f t="shared" si="209"/>
        <v>0.99970238095238118</v>
      </c>
      <c r="S48" s="9">
        <f t="shared" si="209"/>
        <v>1</v>
      </c>
      <c r="T48" s="9">
        <f t="shared" si="209"/>
        <v>1.0000000000000002</v>
      </c>
      <c r="U48" s="9">
        <f t="shared" si="209"/>
        <v>1</v>
      </c>
      <c r="V48" s="9">
        <f t="shared" si="209"/>
        <v>1.0000000000000002</v>
      </c>
      <c r="W48" s="9">
        <f t="shared" si="209"/>
        <v>0.99967891721003765</v>
      </c>
      <c r="X48" s="9">
        <f t="shared" si="209"/>
        <v>1.0000000000000004</v>
      </c>
      <c r="Y48" s="9">
        <f t="shared" si="209"/>
        <v>0.99999999999999989</v>
      </c>
      <c r="Z48" s="9">
        <f t="shared" si="209"/>
        <v>1.0000000000000004</v>
      </c>
      <c r="AA48" s="9">
        <f t="shared" si="209"/>
        <v>0.99999999999999989</v>
      </c>
      <c r="AB48" s="9">
        <f t="shared" si="209"/>
        <v>1</v>
      </c>
      <c r="AC48" s="9">
        <f t="shared" si="209"/>
        <v>1.0000000000000004</v>
      </c>
      <c r="AD48" s="9">
        <f t="shared" si="209"/>
        <v>1</v>
      </c>
      <c r="AE48" s="9">
        <f t="shared" si="209"/>
        <v>1.0000000000000002</v>
      </c>
      <c r="AF48" s="9">
        <f t="shared" si="209"/>
        <v>1.0000000000000004</v>
      </c>
      <c r="AG48" s="9">
        <f t="shared" si="209"/>
        <v>1.0000000000000004</v>
      </c>
      <c r="AH48" s="9">
        <f t="shared" si="209"/>
        <v>1</v>
      </c>
      <c r="AI48" s="9">
        <f t="shared" si="209"/>
        <v>1</v>
      </c>
      <c r="AJ48" s="9">
        <f t="shared" si="209"/>
        <v>0.99999999999999967</v>
      </c>
      <c r="AK48" s="9">
        <f t="shared" si="209"/>
        <v>1</v>
      </c>
      <c r="AL48" s="9">
        <f t="shared" ref="AL48:AQ48" si="210">SUM(AL44:AL47)</f>
        <v>1</v>
      </c>
      <c r="AM48" s="9">
        <f t="shared" si="210"/>
        <v>1</v>
      </c>
      <c r="AN48" s="9">
        <f t="shared" si="210"/>
        <v>0.99999999999999989</v>
      </c>
      <c r="AO48" s="9">
        <f t="shared" si="210"/>
        <v>1.0002976190476189</v>
      </c>
      <c r="AP48" s="9">
        <f t="shared" si="210"/>
        <v>0.99999999999999967</v>
      </c>
      <c r="AQ48" s="9">
        <f t="shared" si="210"/>
        <v>1</v>
      </c>
      <c r="AR48" s="9">
        <f t="shared" ref="AR48:BT48" si="211">SUM(AR44:AR47)</f>
        <v>0.99999999999999956</v>
      </c>
      <c r="AS48" s="9">
        <f t="shared" si="211"/>
        <v>1</v>
      </c>
      <c r="AT48" s="9">
        <f t="shared" si="211"/>
        <v>1</v>
      </c>
      <c r="AU48" s="9">
        <f t="shared" si="211"/>
        <v>1</v>
      </c>
      <c r="AV48" s="9">
        <f t="shared" si="211"/>
        <v>0.99999999999999978</v>
      </c>
      <c r="AW48" s="9">
        <f t="shared" si="211"/>
        <v>1</v>
      </c>
      <c r="AX48" s="9">
        <f t="shared" si="211"/>
        <v>1.0000000000000002</v>
      </c>
      <c r="AY48" s="9">
        <f t="shared" si="211"/>
        <v>0.99999999999999978</v>
      </c>
      <c r="AZ48" s="9">
        <f t="shared" si="211"/>
        <v>1</v>
      </c>
      <c r="BA48" s="9">
        <f t="shared" si="211"/>
        <v>1</v>
      </c>
      <c r="BB48" s="9">
        <f t="shared" si="211"/>
        <v>0.99999999999999956</v>
      </c>
      <c r="BC48" s="9">
        <f t="shared" si="211"/>
        <v>1</v>
      </c>
      <c r="BD48" s="9">
        <f t="shared" si="211"/>
        <v>1.0000000000000002</v>
      </c>
      <c r="BE48" s="9">
        <f t="shared" si="211"/>
        <v>0.99999999999999978</v>
      </c>
      <c r="BF48" s="9">
        <f t="shared" si="211"/>
        <v>1</v>
      </c>
      <c r="BG48" s="9">
        <f t="shared" si="211"/>
        <v>1</v>
      </c>
      <c r="BH48" s="9">
        <f t="shared" si="211"/>
        <v>1.0000000000000002</v>
      </c>
      <c r="BI48" s="9">
        <f t="shared" si="211"/>
        <v>0.99999999999999978</v>
      </c>
      <c r="BJ48" s="9">
        <f t="shared" si="211"/>
        <v>1.0000000000000002</v>
      </c>
      <c r="BK48" s="9">
        <f t="shared" si="211"/>
        <v>0.99999999999999978</v>
      </c>
      <c r="BL48" s="9">
        <f t="shared" si="211"/>
        <v>1.0000000000000004</v>
      </c>
      <c r="BM48" s="9">
        <f t="shared" si="211"/>
        <v>1</v>
      </c>
      <c r="BN48" s="9">
        <f t="shared" si="211"/>
        <v>0.99999999999999978</v>
      </c>
      <c r="BO48" s="9">
        <f t="shared" si="211"/>
        <v>1.0000000000000004</v>
      </c>
      <c r="BP48" s="9">
        <f t="shared" si="211"/>
        <v>1</v>
      </c>
      <c r="BQ48" s="9">
        <f t="shared" si="211"/>
        <v>0.99999999999999978</v>
      </c>
      <c r="BR48" s="9">
        <f t="shared" si="211"/>
        <v>0.99999999999999967</v>
      </c>
      <c r="BS48" s="9">
        <f t="shared" si="211"/>
        <v>1</v>
      </c>
      <c r="BT48" s="9">
        <f t="shared" si="211"/>
        <v>1</v>
      </c>
      <c r="BU48" s="9">
        <f t="shared" ref="BU48:CC48" si="212">SUM(BU44:BU47)</f>
        <v>1.0000000000000002</v>
      </c>
      <c r="BV48" s="9">
        <f t="shared" si="212"/>
        <v>1.0000000000000002</v>
      </c>
      <c r="BW48" s="9">
        <f t="shared" si="212"/>
        <v>0.99999999999999989</v>
      </c>
      <c r="BX48" s="9">
        <f t="shared" si="212"/>
        <v>1</v>
      </c>
      <c r="BY48" s="9">
        <f t="shared" si="212"/>
        <v>1</v>
      </c>
      <c r="BZ48" s="9">
        <f t="shared" si="212"/>
        <v>1.0000000000000004</v>
      </c>
      <c r="CA48" s="9">
        <f t="shared" si="212"/>
        <v>0.99999999999999989</v>
      </c>
      <c r="CB48" s="9">
        <f t="shared" si="212"/>
        <v>1</v>
      </c>
      <c r="CC48" s="9">
        <f t="shared" si="212"/>
        <v>0.99999999999999989</v>
      </c>
      <c r="CD48" s="9">
        <f t="shared" ref="CD48:CF48" si="213">SUM(CD44:CD47)</f>
        <v>0.99999999999999989</v>
      </c>
      <c r="CE48" s="9">
        <f t="shared" si="213"/>
        <v>0.99999999999999989</v>
      </c>
      <c r="CF48" s="9">
        <f t="shared" si="213"/>
        <v>0.99999999999999978</v>
      </c>
      <c r="CG48" s="9">
        <f t="shared" ref="CG48:CH48" si="214">SUM(CG44:CG47)</f>
        <v>1</v>
      </c>
      <c r="CH48" s="9">
        <f t="shared" si="214"/>
        <v>1.0000000000000002</v>
      </c>
      <c r="CI48" s="9">
        <f t="shared" ref="CI48:CJ48" si="215">SUM(CI44:CI47)</f>
        <v>1</v>
      </c>
      <c r="CJ48" s="9">
        <f t="shared" si="215"/>
        <v>1</v>
      </c>
      <c r="CK48" s="9">
        <f t="shared" ref="CK48:CM48" si="216">SUM(CK44:CK47)</f>
        <v>0.99999999999999956</v>
      </c>
      <c r="CL48" s="9">
        <f t="shared" si="216"/>
        <v>1</v>
      </c>
      <c r="CM48" s="9">
        <f t="shared" si="216"/>
        <v>1</v>
      </c>
      <c r="CN48" s="9">
        <f t="shared" ref="CN48:CP48" si="217">SUM(CN44:CN47)</f>
        <v>1</v>
      </c>
      <c r="CO48" s="9">
        <f t="shared" si="217"/>
        <v>0.99999999999999956</v>
      </c>
      <c r="CP48" s="9">
        <f t="shared" si="217"/>
        <v>1</v>
      </c>
      <c r="CQ48" s="9">
        <f t="shared" ref="CQ48:CT48" si="218">SUM(CQ44:CQ47)</f>
        <v>1</v>
      </c>
      <c r="CR48" s="9">
        <f t="shared" si="218"/>
        <v>0.99999999999999967</v>
      </c>
      <c r="CS48" s="9">
        <f t="shared" si="218"/>
        <v>1</v>
      </c>
      <c r="CT48" s="9">
        <f t="shared" si="218"/>
        <v>1</v>
      </c>
      <c r="CU48" s="9">
        <f t="shared" ref="CU48:CW48" si="219">SUM(CU44:CU47)</f>
        <v>0.99999999999999978</v>
      </c>
      <c r="CV48" s="9">
        <f t="shared" si="219"/>
        <v>0.99999999999999967</v>
      </c>
      <c r="CW48" s="9">
        <f t="shared" si="219"/>
        <v>1.0000000000000002</v>
      </c>
      <c r="CX48" s="9">
        <f t="shared" ref="CX48:CY48" si="220">SUM(CX44:CX47)</f>
        <v>0.99999999999999944</v>
      </c>
      <c r="CY48" s="9">
        <f t="shared" si="220"/>
        <v>0.99999999999999978</v>
      </c>
      <c r="CZ48" s="9">
        <f t="shared" ref="CZ48:DB48" si="221">SUM(CZ44:CZ47)</f>
        <v>1.0000000000000002</v>
      </c>
      <c r="DA48" s="9">
        <f t="shared" si="221"/>
        <v>1.0000000000000002</v>
      </c>
      <c r="DB48" s="9">
        <f t="shared" si="221"/>
        <v>0.99999999999999989</v>
      </c>
      <c r="DC48" s="9">
        <f t="shared" ref="DC48:DF48" si="222">SUM(DC44:DC47)</f>
        <v>0.99999999999999944</v>
      </c>
      <c r="DD48" s="9"/>
      <c r="DE48" s="9">
        <f t="shared" si="222"/>
        <v>0.99999999999999667</v>
      </c>
      <c r="DF48" s="9">
        <f t="shared" si="222"/>
        <v>1</v>
      </c>
      <c r="DG48" s="9">
        <f t="shared" ref="DG48:DJ48" si="223">SUM(DG44:DG47)</f>
        <v>0.99999999999999967</v>
      </c>
      <c r="DH48" s="9">
        <f t="shared" si="223"/>
        <v>0.99999999999999956</v>
      </c>
      <c r="DI48" s="9">
        <f t="shared" si="223"/>
        <v>1</v>
      </c>
      <c r="DJ48" s="9">
        <f t="shared" si="223"/>
        <v>1</v>
      </c>
      <c r="DK48" s="9">
        <f t="shared" ref="DK48" si="224">SUM(DK44:DK47)</f>
        <v>1</v>
      </c>
      <c r="DL48" s="9">
        <f t="shared" ref="DL48:DM48" si="225">SUM(DL44:DL47)</f>
        <v>1.0000000000000002</v>
      </c>
      <c r="DM48" s="9">
        <f t="shared" si="225"/>
        <v>0.99999999999999989</v>
      </c>
      <c r="DN48" s="9">
        <f t="shared" ref="DN48:DR48" si="226">SUM(DN44:DN47)</f>
        <v>0.99999999999999989</v>
      </c>
      <c r="DO48" s="9">
        <f t="shared" si="226"/>
        <v>0.99999999999999989</v>
      </c>
      <c r="DP48" s="9" t="e">
        <f t="shared" si="226"/>
        <v>#DIV/0!</v>
      </c>
      <c r="DQ48" s="9" t="e">
        <f t="shared" si="226"/>
        <v>#DIV/0!</v>
      </c>
      <c r="DR48" s="9">
        <f t="shared" si="226"/>
        <v>0.99999999999999989</v>
      </c>
      <c r="DS48" s="9">
        <f t="shared" ref="DS48:DU48" si="227">SUM(DS44:DS47)</f>
        <v>1.0000000000000002</v>
      </c>
      <c r="DT48" s="9">
        <f t="shared" si="227"/>
        <v>1.0000000000000004</v>
      </c>
      <c r="DU48" s="9">
        <f t="shared" si="227"/>
        <v>1.0000000000000002</v>
      </c>
      <c r="DV48" s="9">
        <f t="shared" ref="DV48:DX48" si="228">SUM(DV44:DV47)</f>
        <v>0.99999999999999978</v>
      </c>
      <c r="DW48" s="9">
        <f t="shared" si="228"/>
        <v>1.0000000000000002</v>
      </c>
      <c r="DX48" s="9">
        <f t="shared" si="228"/>
        <v>1.0000000000000002</v>
      </c>
      <c r="DY48" s="9">
        <f t="shared" ref="DY48:EA48" si="229">SUM(DY44:DY47)</f>
        <v>0.99999999999999989</v>
      </c>
      <c r="DZ48" s="9">
        <f t="shared" si="229"/>
        <v>1.0000000000000004</v>
      </c>
      <c r="EA48" s="9">
        <f t="shared" si="229"/>
        <v>1</v>
      </c>
      <c r="EB48" s="9">
        <f t="shared" ref="EB48:ED48" si="230">SUM(EB44:EB47)</f>
        <v>0.70357142857142896</v>
      </c>
      <c r="EC48" s="9">
        <f t="shared" si="230"/>
        <v>0.99635238095238088</v>
      </c>
      <c r="ED48" s="9">
        <f t="shared" si="230"/>
        <v>0.99999999999999989</v>
      </c>
      <c r="EE48" s="9">
        <f t="shared" ref="EE48:EH48" si="231">SUM(EE44:EE47)</f>
        <v>0.99999999999999978</v>
      </c>
      <c r="EF48" s="9">
        <f t="shared" si="231"/>
        <v>0.99999999999999978</v>
      </c>
      <c r="EG48" s="9">
        <f t="shared" si="231"/>
        <v>1.0000000000000002</v>
      </c>
      <c r="EH48" s="9">
        <f t="shared" si="231"/>
        <v>1</v>
      </c>
      <c r="EI48" s="9"/>
      <c r="EJ48" s="9"/>
    </row>
    <row r="49" spans="1:140" ht="16.5" customHeight="1">
      <c r="A49" s="31" t="s">
        <v>32</v>
      </c>
      <c r="B49" s="29"/>
      <c r="C49" s="32" t="s">
        <v>229</v>
      </c>
      <c r="D49" s="32" t="s">
        <v>178</v>
      </c>
      <c r="E49" s="32" t="s">
        <v>179</v>
      </c>
      <c r="F49" s="32" t="s">
        <v>180</v>
      </c>
      <c r="G49" s="32" t="s">
        <v>181</v>
      </c>
      <c r="H49" s="32" t="s">
        <v>182</v>
      </c>
      <c r="I49" s="32" t="s">
        <v>183</v>
      </c>
      <c r="J49" s="32" t="s">
        <v>236</v>
      </c>
      <c r="K49" s="32" t="s">
        <v>185</v>
      </c>
      <c r="L49" s="32" t="s">
        <v>186</v>
      </c>
      <c r="M49" s="32" t="s">
        <v>187</v>
      </c>
      <c r="N49" s="32" t="s">
        <v>188</v>
      </c>
      <c r="O49" s="32" t="s">
        <v>237</v>
      </c>
      <c r="P49" s="32" t="s">
        <v>246</v>
      </c>
      <c r="Q49" s="32" t="s">
        <v>247</v>
      </c>
      <c r="R49" s="32" t="s">
        <v>248</v>
      </c>
      <c r="S49" s="32" t="s">
        <v>249</v>
      </c>
      <c r="T49" s="32" t="s">
        <v>189</v>
      </c>
      <c r="U49" s="32" t="s">
        <v>190</v>
      </c>
      <c r="V49" s="32" t="s">
        <v>191</v>
      </c>
      <c r="W49" s="32" t="s">
        <v>192</v>
      </c>
      <c r="X49" s="32" t="s">
        <v>193</v>
      </c>
      <c r="Y49" s="32" t="s">
        <v>194</v>
      </c>
      <c r="Z49" s="32" t="s">
        <v>111</v>
      </c>
      <c r="AA49" s="32" t="s">
        <v>112</v>
      </c>
      <c r="AB49" s="32" t="s">
        <v>113</v>
      </c>
      <c r="AC49" s="32" t="s">
        <v>114</v>
      </c>
      <c r="AD49" s="32" t="s">
        <v>195</v>
      </c>
      <c r="AE49" s="32" t="s">
        <v>196</v>
      </c>
      <c r="AF49" s="32" t="s">
        <v>197</v>
      </c>
      <c r="AG49" s="32" t="s">
        <v>198</v>
      </c>
      <c r="AH49" s="32" t="s">
        <v>199</v>
      </c>
      <c r="AI49" s="32" t="s">
        <v>200</v>
      </c>
      <c r="AJ49" s="32" t="s">
        <v>201</v>
      </c>
      <c r="AK49" s="32" t="s">
        <v>202</v>
      </c>
      <c r="AL49" s="32" t="s">
        <v>203</v>
      </c>
      <c r="AM49" s="32" t="s">
        <v>204</v>
      </c>
      <c r="AN49" s="32" t="s">
        <v>205</v>
      </c>
      <c r="AO49" s="32" t="s">
        <v>206</v>
      </c>
      <c r="AP49" s="32" t="s">
        <v>207</v>
      </c>
      <c r="AQ49" s="32" t="s">
        <v>208</v>
      </c>
      <c r="AR49" s="32" t="s">
        <v>209</v>
      </c>
      <c r="AS49" s="32" t="s">
        <v>210</v>
      </c>
      <c r="AT49" s="32" t="s">
        <v>211</v>
      </c>
      <c r="AU49" s="32" t="s">
        <v>212</v>
      </c>
      <c r="AV49" s="32" t="s">
        <v>212</v>
      </c>
      <c r="AW49" s="32" t="s">
        <v>307</v>
      </c>
      <c r="AX49" s="32" t="s">
        <v>215</v>
      </c>
      <c r="AY49" s="32" t="s">
        <v>216</v>
      </c>
      <c r="AZ49" s="32" t="s">
        <v>217</v>
      </c>
      <c r="BA49" s="32" t="s">
        <v>218</v>
      </c>
      <c r="BB49" s="32" t="s">
        <v>219</v>
      </c>
      <c r="BC49" s="32" t="s">
        <v>220</v>
      </c>
      <c r="BD49" s="32" t="s">
        <v>178</v>
      </c>
      <c r="BE49" s="32" t="s">
        <v>179</v>
      </c>
      <c r="BF49" s="32" t="s">
        <v>180</v>
      </c>
      <c r="BG49" s="32" t="s">
        <v>181</v>
      </c>
      <c r="BH49" s="32" t="s">
        <v>182</v>
      </c>
      <c r="BI49" s="32" t="s">
        <v>183</v>
      </c>
      <c r="BJ49" s="32" t="s">
        <v>184</v>
      </c>
      <c r="BK49" s="32" t="s">
        <v>185</v>
      </c>
      <c r="BL49" s="32" t="s">
        <v>186</v>
      </c>
      <c r="BM49" s="32" t="s">
        <v>187</v>
      </c>
      <c r="BN49" s="32" t="s">
        <v>188</v>
      </c>
      <c r="BO49" s="32" t="s">
        <v>237</v>
      </c>
      <c r="BP49" s="32" t="s">
        <v>246</v>
      </c>
      <c r="BQ49" s="32" t="s">
        <v>247</v>
      </c>
      <c r="BR49" s="32" t="s">
        <v>248</v>
      </c>
      <c r="BS49" s="32" t="s">
        <v>249</v>
      </c>
      <c r="BT49" s="32" t="s">
        <v>189</v>
      </c>
      <c r="BU49" s="32" t="s">
        <v>190</v>
      </c>
      <c r="BV49" s="32" t="s">
        <v>191</v>
      </c>
      <c r="BW49" s="32" t="s">
        <v>192</v>
      </c>
      <c r="BX49" s="32" t="s">
        <v>193</v>
      </c>
      <c r="BY49" s="32" t="s">
        <v>194</v>
      </c>
      <c r="BZ49" s="32" t="s">
        <v>111</v>
      </c>
      <c r="CA49" s="32" t="s">
        <v>112</v>
      </c>
      <c r="CB49" s="32" t="s">
        <v>113</v>
      </c>
      <c r="CC49" s="32" t="s">
        <v>114</v>
      </c>
      <c r="CD49" s="32" t="s">
        <v>195</v>
      </c>
      <c r="CE49" s="32" t="s">
        <v>196</v>
      </c>
      <c r="CF49" s="32" t="s">
        <v>197</v>
      </c>
      <c r="CG49" s="32" t="s">
        <v>198</v>
      </c>
      <c r="CH49" s="32" t="s">
        <v>199</v>
      </c>
      <c r="CI49" s="32" t="s">
        <v>200</v>
      </c>
      <c r="CJ49" s="32" t="s">
        <v>201</v>
      </c>
      <c r="CK49" s="32" t="s">
        <v>202</v>
      </c>
      <c r="CL49" s="32" t="s">
        <v>203</v>
      </c>
      <c r="CM49" s="32" t="s">
        <v>204</v>
      </c>
      <c r="CN49" s="32" t="s">
        <v>205</v>
      </c>
      <c r="CO49" s="32" t="s">
        <v>206</v>
      </c>
      <c r="CP49" s="32" t="s">
        <v>207</v>
      </c>
      <c r="CQ49" s="32" t="s">
        <v>208</v>
      </c>
      <c r="CR49" s="32" t="s">
        <v>209</v>
      </c>
      <c r="CS49" s="32" t="s">
        <v>210</v>
      </c>
      <c r="CT49" s="32" t="s">
        <v>211</v>
      </c>
      <c r="CU49" s="32" t="s">
        <v>212</v>
      </c>
      <c r="CV49" s="32" t="s">
        <v>213</v>
      </c>
      <c r="CW49" s="32" t="s">
        <v>214</v>
      </c>
      <c r="CX49" s="32" t="s">
        <v>215</v>
      </c>
      <c r="CY49" s="32" t="s">
        <v>216</v>
      </c>
      <c r="CZ49" s="32" t="s">
        <v>217</v>
      </c>
      <c r="DA49" s="32" t="s">
        <v>218</v>
      </c>
      <c r="DB49" s="32" t="s">
        <v>219</v>
      </c>
      <c r="DC49" s="32" t="s">
        <v>220</v>
      </c>
      <c r="DD49" s="32" t="s">
        <v>311</v>
      </c>
      <c r="DE49" s="32" t="s">
        <v>178</v>
      </c>
      <c r="DF49" s="32" t="s">
        <v>179</v>
      </c>
      <c r="DG49" s="32" t="s">
        <v>180</v>
      </c>
      <c r="DH49" s="32" t="s">
        <v>181</v>
      </c>
      <c r="DI49" s="32" t="s">
        <v>182</v>
      </c>
      <c r="DJ49" s="32" t="s">
        <v>183</v>
      </c>
      <c r="DK49" s="32" t="s">
        <v>184</v>
      </c>
      <c r="DL49" s="32" t="s">
        <v>185</v>
      </c>
      <c r="DM49" s="32" t="s">
        <v>186</v>
      </c>
      <c r="DN49" s="32" t="s">
        <v>187</v>
      </c>
      <c r="DO49" s="32" t="s">
        <v>188</v>
      </c>
      <c r="DP49" s="32" t="s">
        <v>237</v>
      </c>
      <c r="DQ49" s="32" t="s">
        <v>246</v>
      </c>
      <c r="DR49" s="32" t="s">
        <v>247</v>
      </c>
      <c r="DS49" s="32" t="s">
        <v>248</v>
      </c>
      <c r="DT49" s="32" t="s">
        <v>249</v>
      </c>
      <c r="DU49" s="32" t="s">
        <v>189</v>
      </c>
      <c r="DV49" s="32" t="s">
        <v>190</v>
      </c>
      <c r="DW49" s="32" t="s">
        <v>191</v>
      </c>
      <c r="DX49" s="32" t="s">
        <v>192</v>
      </c>
      <c r="DY49" s="32" t="s">
        <v>193</v>
      </c>
      <c r="DZ49" s="32" t="s">
        <v>194</v>
      </c>
      <c r="EA49" s="32" t="s">
        <v>111</v>
      </c>
      <c r="EB49" s="32" t="s">
        <v>112</v>
      </c>
      <c r="EC49" s="32" t="s">
        <v>113</v>
      </c>
      <c r="ED49" s="32" t="s">
        <v>114</v>
      </c>
      <c r="EE49" s="32" t="s">
        <v>195</v>
      </c>
      <c r="EF49" s="32" t="s">
        <v>196</v>
      </c>
      <c r="EG49" s="32" t="s">
        <v>197</v>
      </c>
      <c r="EH49" s="32" t="s">
        <v>198</v>
      </c>
      <c r="EI49" s="32" t="s">
        <v>378</v>
      </c>
      <c r="EJ49" s="32" t="s">
        <v>119</v>
      </c>
    </row>
    <row r="50" spans="1:140">
      <c r="A50" s="502" t="s">
        <v>20</v>
      </c>
      <c r="B50" s="51" t="s">
        <v>84</v>
      </c>
      <c r="C50" s="4">
        <v>0.85805898962139793</v>
      </c>
      <c r="D50" s="230">
        <v>1</v>
      </c>
      <c r="E50" s="230">
        <v>0.81845238095238093</v>
      </c>
      <c r="F50" s="230">
        <v>0.79464285714285698</v>
      </c>
      <c r="G50" s="230">
        <v>0.84077380952380998</v>
      </c>
      <c r="H50" s="230">
        <v>0.9821428571428571</v>
      </c>
      <c r="I50" s="230">
        <v>0.6696428571428571</v>
      </c>
      <c r="J50" s="169">
        <v>0.90970238095238098</v>
      </c>
      <c r="K50" s="169">
        <v>0.97619047619047605</v>
      </c>
      <c r="L50" s="169">
        <v>0.51089285714285715</v>
      </c>
      <c r="M50" s="169">
        <v>0.8035714285714286</v>
      </c>
      <c r="N50" s="169">
        <v>0.8020833333285714</v>
      </c>
      <c r="O50" s="160">
        <v>0.96029761904761912</v>
      </c>
      <c r="P50" s="160">
        <v>0.81446428571428564</v>
      </c>
      <c r="Q50" s="160">
        <v>0.98708333333333298</v>
      </c>
      <c r="R50" s="160">
        <v>0.94148809523809496</v>
      </c>
      <c r="S50" s="160">
        <v>0.84773809523809529</v>
      </c>
      <c r="T50" s="160">
        <v>0.88392857142857095</v>
      </c>
      <c r="U50" s="160">
        <v>0.89180555555555552</v>
      </c>
      <c r="V50" s="160">
        <v>0.67160714285714274</v>
      </c>
      <c r="W50" s="160">
        <v>0.66517857142857095</v>
      </c>
      <c r="X50" s="160">
        <v>0.80803571428571397</v>
      </c>
      <c r="Y50" s="160">
        <v>0.81148809523809518</v>
      </c>
      <c r="Z50" s="160">
        <v>0.634940476190476</v>
      </c>
      <c r="AA50" s="160">
        <v>0.81547619047619102</v>
      </c>
      <c r="AB50" s="160">
        <v>0.8973214285714286</v>
      </c>
      <c r="AC50" s="160">
        <v>0.89089285714285704</v>
      </c>
      <c r="AD50" s="160">
        <v>0.95833333333333304</v>
      </c>
      <c r="AE50" s="160">
        <v>0.875</v>
      </c>
      <c r="AF50" s="160">
        <v>0.85416666666666696</v>
      </c>
      <c r="AG50" s="160">
        <v>0.88690476190476197</v>
      </c>
      <c r="AH50" s="326">
        <v>0.94940476190476186</v>
      </c>
      <c r="AI50" s="230">
        <v>0.88791666666666702</v>
      </c>
      <c r="AJ50" s="230">
        <v>0.97619047619047605</v>
      </c>
      <c r="AK50" s="160">
        <v>0.85565476190476186</v>
      </c>
      <c r="AL50" s="160">
        <v>0.96523809523809501</v>
      </c>
      <c r="AM50" s="160">
        <v>0.78571428571428603</v>
      </c>
      <c r="AN50" s="160">
        <v>0.55755952380952378</v>
      </c>
      <c r="AO50" s="160">
        <v>0.90720238095238104</v>
      </c>
      <c r="AP50" s="160">
        <v>0.85714285714285698</v>
      </c>
      <c r="AQ50" s="160">
        <v>0.9330357142857143</v>
      </c>
      <c r="AR50" s="160">
        <v>0.91565476190476203</v>
      </c>
      <c r="AS50" s="160">
        <v>0.83779761904761896</v>
      </c>
      <c r="AT50" s="160">
        <v>0.98511904761904778</v>
      </c>
      <c r="AU50" s="160">
        <v>0.71327380952380903</v>
      </c>
      <c r="AV50" s="160">
        <v>0.95982142857142905</v>
      </c>
      <c r="AW50" s="160">
        <v>0.96529761904761902</v>
      </c>
      <c r="AX50" s="160">
        <v>0.84523809523809523</v>
      </c>
      <c r="AY50" s="160">
        <v>0.89380952380952383</v>
      </c>
      <c r="AZ50" s="160">
        <v>0.92083333333333295</v>
      </c>
      <c r="BA50" s="160">
        <v>0.94994047619047617</v>
      </c>
      <c r="BB50" s="160">
        <v>0.89583333333333304</v>
      </c>
      <c r="BC50" s="160">
        <v>0.8571428571428571</v>
      </c>
      <c r="BD50" s="160">
        <v>0.96428571428571397</v>
      </c>
      <c r="BE50" s="160">
        <v>0.95535714285714302</v>
      </c>
      <c r="BF50" s="160">
        <v>0.95107142857142857</v>
      </c>
      <c r="BG50" s="160">
        <v>0.97714285714285709</v>
      </c>
      <c r="BH50" s="160">
        <v>0.33928571428571402</v>
      </c>
      <c r="BI50" s="160">
        <v>0.47916666666666702</v>
      </c>
      <c r="BJ50" s="160">
        <v>0.80059523809523814</v>
      </c>
      <c r="BK50" s="160">
        <v>0.61309523809523803</v>
      </c>
      <c r="BL50" s="160">
        <v>0.83215700000000004</v>
      </c>
      <c r="BM50" s="160">
        <v>0.69494047619047616</v>
      </c>
      <c r="BN50" s="160">
        <v>0.83333333333333304</v>
      </c>
      <c r="BO50" s="160">
        <v>0.90238095238095195</v>
      </c>
      <c r="BP50" s="160">
        <v>0.85369047619047633</v>
      </c>
      <c r="BQ50" s="160">
        <v>0.85714285714285698</v>
      </c>
      <c r="BR50" s="160">
        <v>0.84523809523809501</v>
      </c>
      <c r="BS50" s="160">
        <v>0.96577380952380953</v>
      </c>
      <c r="BT50" s="160">
        <v>0.96577380952380953</v>
      </c>
      <c r="BU50" s="160">
        <v>0.8</v>
      </c>
      <c r="BV50" s="160">
        <v>0.85178571428571426</v>
      </c>
      <c r="BW50" s="160">
        <v>0.88690476190476197</v>
      </c>
      <c r="BX50" s="160">
        <v>0.78571428571428603</v>
      </c>
      <c r="BY50" s="160">
        <v>0.86011904761904778</v>
      </c>
      <c r="BZ50" s="160">
        <v>0.80952380952380898</v>
      </c>
      <c r="CA50" s="160">
        <v>0.84722222222222199</v>
      </c>
      <c r="CB50" s="160">
        <v>0.93797619047619052</v>
      </c>
      <c r="CC50" s="160">
        <v>0.94047619047619047</v>
      </c>
      <c r="CD50" s="160">
        <v>0.922619047619048</v>
      </c>
      <c r="CE50" s="160">
        <v>0.71178571428571435</v>
      </c>
      <c r="CF50" s="160">
        <v>0.77327380952380953</v>
      </c>
      <c r="CG50" s="160">
        <v>0.797619047619048</v>
      </c>
      <c r="CH50" s="160">
        <v>0.94642857142857095</v>
      </c>
      <c r="CI50" s="160">
        <v>0.94642857142857095</v>
      </c>
      <c r="CJ50" s="160">
        <v>0.74404761904761907</v>
      </c>
      <c r="CK50" s="160">
        <v>0.86607142857142905</v>
      </c>
      <c r="CL50" s="160">
        <v>0.97023809523809501</v>
      </c>
      <c r="CM50" s="160">
        <v>0.72619047619047616</v>
      </c>
      <c r="CN50" s="160">
        <v>0.86904761904761896</v>
      </c>
      <c r="CO50" s="160">
        <v>0.98214285714285698</v>
      </c>
      <c r="CP50" s="160">
        <v>0.88696428571428565</v>
      </c>
      <c r="CQ50" s="160">
        <v>0.85714285714285698</v>
      </c>
      <c r="CR50" s="160">
        <v>0.80952380952380898</v>
      </c>
      <c r="CS50" s="160">
        <v>0.84273809523809518</v>
      </c>
      <c r="CT50" s="160">
        <v>0.8928571428571429</v>
      </c>
      <c r="CU50" s="160">
        <v>0.94642857142857095</v>
      </c>
      <c r="CV50" s="160">
        <v>0.84523809523809501</v>
      </c>
      <c r="CW50" s="160">
        <v>0.88095238095238093</v>
      </c>
      <c r="CX50" s="160">
        <v>0.952380952380952</v>
      </c>
      <c r="CY50" s="160">
        <v>0.37398809523809523</v>
      </c>
      <c r="CZ50" s="160">
        <v>0.32142857142857101</v>
      </c>
      <c r="DA50" s="160">
        <v>0.32142857142857101</v>
      </c>
      <c r="DB50" s="160">
        <v>0.68452380952380953</v>
      </c>
      <c r="DC50" s="160">
        <v>0.952380952380952</v>
      </c>
      <c r="DD50" s="4">
        <v>0.81488503998778994</v>
      </c>
      <c r="DE50" s="4">
        <v>0.98263888888888895</v>
      </c>
      <c r="DF50" s="160">
        <v>0.55607142857142855</v>
      </c>
      <c r="DG50" s="160">
        <v>0.87797619047619002</v>
      </c>
      <c r="DH50" s="160">
        <v>0.86309523809523803</v>
      </c>
      <c r="DI50" s="160">
        <v>0.25297619047619047</v>
      </c>
      <c r="DJ50" s="160">
        <v>0.63988095238095233</v>
      </c>
      <c r="DK50" s="160">
        <v>0.86803571428571402</v>
      </c>
      <c r="DL50" s="160">
        <v>0.92160714285714296</v>
      </c>
      <c r="DM50" s="160">
        <v>0.8974404761904764</v>
      </c>
      <c r="DN50" s="160">
        <v>0.922619047619048</v>
      </c>
      <c r="DO50" s="160">
        <v>0.84672619047619047</v>
      </c>
      <c r="DP50" s="160"/>
      <c r="DQ50" s="160"/>
      <c r="DR50" s="160">
        <v>0.80059523809523814</v>
      </c>
      <c r="DS50" s="160">
        <v>0.90178571428571397</v>
      </c>
      <c r="DT50" s="160">
        <v>0.398809523809524</v>
      </c>
      <c r="DU50" s="160">
        <v>0.7946428571428571</v>
      </c>
      <c r="DV50" s="160">
        <v>0.96428571428571397</v>
      </c>
      <c r="DW50" s="160">
        <v>0.91071428571428603</v>
      </c>
      <c r="DX50" s="160">
        <v>0.7410714285714286</v>
      </c>
      <c r="DY50" s="160">
        <v>0.92559523809523803</v>
      </c>
      <c r="DZ50" s="160">
        <v>0.94940476190476197</v>
      </c>
      <c r="EA50" s="160">
        <v>0.91547619047619055</v>
      </c>
      <c r="EB50" s="160">
        <v>0.93779761904761905</v>
      </c>
      <c r="EC50" s="160">
        <v>0.51785700000000001</v>
      </c>
      <c r="ED50" s="160">
        <v>0</v>
      </c>
      <c r="EE50" s="160">
        <v>0.61904761904761896</v>
      </c>
      <c r="EF50" s="160">
        <v>0.92160714285714296</v>
      </c>
      <c r="EG50" s="160">
        <v>0.21726190476190477</v>
      </c>
      <c r="EH50" s="160">
        <v>0.79482142857142857</v>
      </c>
      <c r="EI50" s="4">
        <f>AVERAGE(DE50:EH50)</f>
        <v>0.74785146882086173</v>
      </c>
      <c r="EJ50" s="4">
        <v>0.85</v>
      </c>
    </row>
    <row r="51" spans="1:140">
      <c r="A51" s="503"/>
      <c r="B51" s="51" t="s">
        <v>141</v>
      </c>
      <c r="C51" s="3">
        <v>9.6183424167026244E-2</v>
      </c>
      <c r="D51" s="230">
        <v>0</v>
      </c>
      <c r="E51" s="230">
        <v>3.1860391076363639E-2</v>
      </c>
      <c r="F51" s="230">
        <v>0.13564176296044719</v>
      </c>
      <c r="G51" s="230">
        <v>0.87874577480339</v>
      </c>
      <c r="H51" s="230">
        <v>1.5873472389999997E-2</v>
      </c>
      <c r="I51" s="230">
        <v>0.13508325184241513</v>
      </c>
      <c r="J51" s="169">
        <v>0.42988941961656701</v>
      </c>
      <c r="K51" s="169">
        <v>1.3165837343992201E-2</v>
      </c>
      <c r="L51" s="169">
        <v>4.2406312951428576E-2</v>
      </c>
      <c r="M51" s="169">
        <v>0.13666462778442864</v>
      </c>
      <c r="N51" s="169">
        <v>2.2708121275824174E-2</v>
      </c>
      <c r="O51" s="161">
        <v>8.5341818666715599E-2</v>
      </c>
      <c r="P51" s="161">
        <v>5.7185248368388335E-2</v>
      </c>
      <c r="Q51" s="161">
        <v>0</v>
      </c>
      <c r="R51" s="161">
        <v>7.3070168378473896E-2</v>
      </c>
      <c r="S51" s="161">
        <v>0.14560094429494791</v>
      </c>
      <c r="T51" s="161">
        <v>0.10511989829202199</v>
      </c>
      <c r="U51" s="161">
        <v>7.6026425864097927E-2</v>
      </c>
      <c r="V51" s="161">
        <v>0.12933388226078057</v>
      </c>
      <c r="W51" s="161">
        <v>0.140091265978008</v>
      </c>
      <c r="X51" s="161">
        <v>9.5218136787959595E-2</v>
      </c>
      <c r="Y51" s="161">
        <v>0.13179196198691806</v>
      </c>
      <c r="Z51" s="161">
        <v>0.146163315608066</v>
      </c>
      <c r="AA51" s="161">
        <v>8.0853453116226798E-2</v>
      </c>
      <c r="AB51" s="160">
        <v>6.4921385804467727E-2</v>
      </c>
      <c r="AC51" s="160">
        <v>9.4439299986342498E-2</v>
      </c>
      <c r="AD51" s="160">
        <v>7.2169328734115704E-2</v>
      </c>
      <c r="AE51" s="160">
        <v>5.8390672782874624E-2</v>
      </c>
      <c r="AF51" s="160">
        <v>5.9708236014856197E-2</v>
      </c>
      <c r="AG51" s="160">
        <v>5.75042407257172E-2</v>
      </c>
      <c r="AH51" s="327">
        <v>4.4339088457441188E-2</v>
      </c>
      <c r="AI51" s="159">
        <v>8.8949409735270997E-3</v>
      </c>
      <c r="AJ51" s="159">
        <v>6.1180345380096098E-2</v>
      </c>
      <c r="AK51" s="160">
        <v>0.10585325441128569</v>
      </c>
      <c r="AL51" s="160">
        <v>3.2871885358829997E-2</v>
      </c>
      <c r="AM51" s="160">
        <v>0.12640259408492899</v>
      </c>
      <c r="AN51" s="160">
        <v>0.11789134794787637</v>
      </c>
      <c r="AO51" s="160">
        <v>9.37767052375824E-2</v>
      </c>
      <c r="AP51" s="160">
        <v>4.3413493653974601E-2</v>
      </c>
      <c r="AQ51" s="160">
        <v>7.5051486810151752E-2</v>
      </c>
      <c r="AR51" s="160">
        <v>8.2859715030225795E-2</v>
      </c>
      <c r="AS51" s="160">
        <v>0.13190873715717899</v>
      </c>
      <c r="AT51" s="160">
        <v>7.4090734891257226E-2</v>
      </c>
      <c r="AU51" s="160">
        <v>2.5931501250703499E-2</v>
      </c>
      <c r="AV51" s="160">
        <v>4.6399051992297401E-2</v>
      </c>
      <c r="AW51" s="160">
        <v>2.4140316734508019E-2</v>
      </c>
      <c r="AX51" s="160">
        <v>7.1379734718993573E-2</v>
      </c>
      <c r="AY51" s="160">
        <v>6.8191362512880563E-2</v>
      </c>
      <c r="AZ51" s="160">
        <v>6.7963201582212099E-2</v>
      </c>
      <c r="BA51" s="160">
        <v>7.3976019837670964E-2</v>
      </c>
      <c r="BB51" s="160">
        <v>7.7795818449778897E-2</v>
      </c>
      <c r="BC51" s="160">
        <v>3.2258064516129024E-2</v>
      </c>
      <c r="BD51" s="160">
        <v>3.0014785910028301E-2</v>
      </c>
      <c r="BE51" s="160">
        <v>6.8267646905831203E-2</v>
      </c>
      <c r="BF51" s="160">
        <v>7.7686183581790039E-2</v>
      </c>
      <c r="BG51" s="160">
        <v>6.2309914114415783E-2</v>
      </c>
      <c r="BH51" s="160">
        <v>6.3248638838475493E-2</v>
      </c>
      <c r="BI51" s="160">
        <v>0.1043478260869565</v>
      </c>
      <c r="BJ51" s="160">
        <v>0.13413826463890666</v>
      </c>
      <c r="BK51" s="160">
        <v>0.13070045526849899</v>
      </c>
      <c r="BL51" s="160">
        <v>0.12526803510972601</v>
      </c>
      <c r="BM51" s="160">
        <v>0.12591006423982867</v>
      </c>
      <c r="BN51" s="160">
        <v>9.0622119815668201E-2</v>
      </c>
      <c r="BO51" s="160">
        <v>0.12874756196711801</v>
      </c>
      <c r="BP51" s="160">
        <v>0.14094523693370903</v>
      </c>
      <c r="BQ51" s="160">
        <v>5.2946412037036997E-2</v>
      </c>
      <c r="BR51" s="160">
        <v>0.10495119342874699</v>
      </c>
      <c r="BS51" s="160">
        <v>6.2584395573609744E-2</v>
      </c>
      <c r="BT51" s="160">
        <v>6.2584395573609744E-2</v>
      </c>
      <c r="BU51" s="160">
        <v>4.8523309871393798E-2</v>
      </c>
      <c r="BV51" s="160">
        <v>5.7592518250888389E-2</v>
      </c>
      <c r="BW51" s="160">
        <v>0.117850747126909</v>
      </c>
      <c r="BX51" s="160">
        <v>0.110689608454139</v>
      </c>
      <c r="BY51" s="160">
        <v>7.6674790856992289E-2</v>
      </c>
      <c r="BZ51" s="160">
        <v>9.7340245450698304E-2</v>
      </c>
      <c r="CA51" s="160">
        <v>8.6230978460633698E-2</v>
      </c>
      <c r="CB51" s="160">
        <v>9.2324501734214942E-2</v>
      </c>
      <c r="CC51" s="160">
        <v>9.8720782265086071E-2</v>
      </c>
      <c r="CD51" s="160">
        <v>8.5481036339928596E-2</v>
      </c>
      <c r="CE51" s="160">
        <v>0.13814584813079547</v>
      </c>
      <c r="CF51" s="160">
        <v>7.9456895714304684E-2</v>
      </c>
      <c r="CG51" s="160">
        <v>6.6513036254990804E-2</v>
      </c>
      <c r="CH51" s="160">
        <v>3.8078902229845599E-2</v>
      </c>
      <c r="CI51" s="160">
        <v>9.6480089983789694E-2</v>
      </c>
      <c r="CJ51" s="160">
        <v>0.11620373333333334</v>
      </c>
      <c r="CK51" s="160">
        <v>6.9061209898752293E-2</v>
      </c>
      <c r="CL51" s="160">
        <v>0.10080542690171899</v>
      </c>
      <c r="CM51" s="160">
        <v>4.3103774656419194E-2</v>
      </c>
      <c r="CN51" s="160">
        <v>3.4594536632442399E-2</v>
      </c>
      <c r="CO51" s="160">
        <v>8.0454846699692106E-2</v>
      </c>
      <c r="CP51" s="160">
        <v>7.4634271501379662E-2</v>
      </c>
      <c r="CQ51" s="160">
        <v>3.4407993966817499E-2</v>
      </c>
      <c r="CR51" s="160">
        <v>3.1215533088235299</v>
      </c>
      <c r="CS51" s="160">
        <v>6.3309794021892601E-2</v>
      </c>
      <c r="CT51" s="160">
        <v>3.455230914231857E-2</v>
      </c>
      <c r="CU51" s="160">
        <v>7.4982009653356704E-2</v>
      </c>
      <c r="CV51" s="160">
        <v>0.10871624963131001</v>
      </c>
      <c r="CW51" s="160">
        <v>1.2271731190650108E-2</v>
      </c>
      <c r="CX51" s="160">
        <v>6.5722624434389199E-2</v>
      </c>
      <c r="CY51" s="160">
        <v>8.713990132102499E-2</v>
      </c>
      <c r="CZ51" s="160">
        <v>0</v>
      </c>
      <c r="DA51" s="160">
        <v>0</v>
      </c>
      <c r="DB51" s="160">
        <v>5.7994415636218592E-2</v>
      </c>
      <c r="DC51" s="160">
        <v>0</v>
      </c>
      <c r="DD51" s="4">
        <v>0.13528624151141949</v>
      </c>
      <c r="DE51" s="4">
        <v>2.35165320545179E-2</v>
      </c>
      <c r="DF51" s="160">
        <v>4.1855195456546375E-2</v>
      </c>
      <c r="DG51" s="160">
        <v>4.4255390423181197E-2</v>
      </c>
      <c r="DH51" s="160">
        <v>0</v>
      </c>
      <c r="DI51" s="160">
        <v>9.4117647058823528E-2</v>
      </c>
      <c r="DJ51" s="160">
        <v>0.10293682250131321</v>
      </c>
      <c r="DK51" s="160">
        <v>6.4292420952164697E-2</v>
      </c>
      <c r="DL51" s="160">
        <v>5.6423964356443201E-2</v>
      </c>
      <c r="DM51" s="160">
        <v>0.12455312551971359</v>
      </c>
      <c r="DN51" s="160">
        <v>8.6806340250194902E-2</v>
      </c>
      <c r="DO51" s="160">
        <v>9.0081736268028012E-2</v>
      </c>
      <c r="DP51" s="160"/>
      <c r="DQ51" s="160"/>
      <c r="DR51" s="160">
        <v>5.9853389582721933E-2</v>
      </c>
      <c r="DS51" s="160">
        <v>6.4529021709508402E-2</v>
      </c>
      <c r="DT51" s="160">
        <v>9.6567851984318095E-2</v>
      </c>
      <c r="DU51" s="160">
        <v>4.0393952004438238E-2</v>
      </c>
      <c r="DV51" s="160">
        <v>6.4110894520251302E-2</v>
      </c>
      <c r="DW51" s="160">
        <v>6.8187523019395596E-2</v>
      </c>
      <c r="DX51" s="160">
        <v>5.7203171661002979E-2</v>
      </c>
      <c r="DY51" s="160">
        <v>8.5898024804777207E-2</v>
      </c>
      <c r="DZ51" s="160">
        <v>0.101457118642337</v>
      </c>
      <c r="EA51" s="160">
        <v>9.0224113222553526E-2</v>
      </c>
      <c r="EB51" s="160">
        <v>9.7893923625634802E-2</v>
      </c>
      <c r="EC51" s="160">
        <v>0.12239999999999999</v>
      </c>
      <c r="ED51" s="160">
        <v>0</v>
      </c>
      <c r="EE51" s="160">
        <v>8.7792642140468197E-2</v>
      </c>
      <c r="EF51" s="160">
        <v>0.112169265736943</v>
      </c>
      <c r="EG51" s="160">
        <v>7.8941258416531226E-2</v>
      </c>
      <c r="EH51" s="160">
        <v>3.2095516256378985E-2</v>
      </c>
      <c r="EI51" s="4">
        <f>AVERAGE(DE51:EH51)</f>
        <v>7.1019887220292413E-2</v>
      </c>
      <c r="EJ51" s="3">
        <v>0.2</v>
      </c>
    </row>
    <row r="52" spans="1:140">
      <c r="A52" s="503"/>
      <c r="B52" s="51" t="s">
        <v>18</v>
      </c>
      <c r="C52" s="5">
        <v>5.5367236269947693</v>
      </c>
      <c r="D52" s="125">
        <v>0</v>
      </c>
      <c r="E52" s="125">
        <v>4.3808037730000002</v>
      </c>
      <c r="F52" s="125">
        <v>4.9797184743850904</v>
      </c>
      <c r="G52" s="125">
        <v>2.0687140115163145</v>
      </c>
      <c r="H52" s="125">
        <v>1.3050771388499298</v>
      </c>
      <c r="I52" s="125">
        <v>2.5179714243190952</v>
      </c>
      <c r="J52" s="171">
        <v>21.900000000000002</v>
      </c>
      <c r="K52" s="171">
        <v>0.71973244147157189</v>
      </c>
      <c r="L52" s="171">
        <v>5.8197424892703857</v>
      </c>
      <c r="M52" s="171">
        <v>4.6102564102564108</v>
      </c>
      <c r="N52" s="171">
        <v>1.04301393728223</v>
      </c>
      <c r="O52" s="150">
        <v>4.8484848484848486</v>
      </c>
      <c r="P52" s="150">
        <v>1.3041095890410956</v>
      </c>
      <c r="Q52" s="150">
        <v>0</v>
      </c>
      <c r="R52" s="150">
        <v>3.8525028441410694</v>
      </c>
      <c r="S52" s="150">
        <v>20.736486486486484</v>
      </c>
      <c r="T52" s="150">
        <v>5.2034349654550924</v>
      </c>
      <c r="U52" s="150">
        <v>9.7633136094674544</v>
      </c>
      <c r="V52" s="150">
        <v>3.6481854838709675</v>
      </c>
      <c r="W52" s="150">
        <v>3.9137997432605909</v>
      </c>
      <c r="X52" s="150">
        <v>2.1543103448275867</v>
      </c>
      <c r="Y52" s="150">
        <v>4.491799544419135</v>
      </c>
      <c r="Z52" s="150">
        <v>2.5985401459854018</v>
      </c>
      <c r="AA52" s="150">
        <v>5.5384615384615383</v>
      </c>
      <c r="AB52" s="150">
        <v>2.4467247275058774</v>
      </c>
      <c r="AC52" s="150">
        <v>7.067365014477943</v>
      </c>
      <c r="AD52" s="150">
        <v>11.619261926192621</v>
      </c>
      <c r="AE52" s="150">
        <v>8.5834288990825698</v>
      </c>
      <c r="AF52" s="150">
        <v>8.5681318681318679</v>
      </c>
      <c r="AG52" s="150">
        <v>4.2840659340659339</v>
      </c>
      <c r="AH52" s="328">
        <v>7.0720846089618696</v>
      </c>
      <c r="AI52" s="94">
        <v>13.268583450210381</v>
      </c>
      <c r="AJ52" s="94">
        <v>5.0167883211678834</v>
      </c>
      <c r="AK52" s="150">
        <v>15.216405321622318</v>
      </c>
      <c r="AL52" s="150">
        <v>2.6652524648939351</v>
      </c>
      <c r="AM52" s="150">
        <v>2.3835917741729467</v>
      </c>
      <c r="AN52" s="150">
        <v>11.04288256227758</v>
      </c>
      <c r="AO52" s="150">
        <v>4.7641692150866461</v>
      </c>
      <c r="AP52" s="150">
        <v>6.2515430861723447</v>
      </c>
      <c r="AQ52" s="150">
        <v>11.764320557491288</v>
      </c>
      <c r="AR52" s="150">
        <v>6.3731549815498152</v>
      </c>
      <c r="AS52" s="150">
        <v>3.7132309509746015</v>
      </c>
      <c r="AT52" s="150">
        <v>12.262016624503072</v>
      </c>
      <c r="AU52" s="150">
        <v>8.0710955710955712E-2</v>
      </c>
      <c r="AV52" s="150">
        <v>2.4939490445859875</v>
      </c>
      <c r="AW52" s="150">
        <v>1.304945054945055</v>
      </c>
      <c r="AX52" s="150">
        <v>3.3786407766990294</v>
      </c>
      <c r="AY52" s="150">
        <v>3.4132049983113819</v>
      </c>
      <c r="AZ52" s="150">
        <v>10.513907284768212</v>
      </c>
      <c r="BA52" s="150">
        <v>2.3611666011787822</v>
      </c>
      <c r="BB52" s="150">
        <v>1.6726100966702471</v>
      </c>
      <c r="BC52" s="150">
        <v>0.92903225806451606</v>
      </c>
      <c r="BD52" s="150">
        <v>4.8623953174245829</v>
      </c>
      <c r="BE52" s="150">
        <v>10.956957328385901</v>
      </c>
      <c r="BF52" s="150">
        <v>4.1375661375661377</v>
      </c>
      <c r="BG52" s="150">
        <v>3.4095985003408313</v>
      </c>
      <c r="BH52" s="150">
        <v>1.8025862068965515</v>
      </c>
      <c r="BI52" s="150">
        <v>4.1999999999999996E-2</v>
      </c>
      <c r="BJ52" s="150">
        <v>3.0069327656554905</v>
      </c>
      <c r="BK52" s="150">
        <v>6.7310734463276836</v>
      </c>
      <c r="BL52" s="150">
        <v>5.837490436113236</v>
      </c>
      <c r="BM52" s="150">
        <v>3.6750000000000003</v>
      </c>
      <c r="BN52" s="150">
        <v>4.2290322580645165</v>
      </c>
      <c r="BO52" s="150">
        <v>3.9036260788430139</v>
      </c>
      <c r="BP52" s="150">
        <v>4.04287317620651</v>
      </c>
      <c r="BQ52" s="150">
        <v>1.5248566666666665</v>
      </c>
      <c r="BR52" s="150">
        <v>7.4515347334410338</v>
      </c>
      <c r="BS52" s="150">
        <v>2.5385795454545454</v>
      </c>
      <c r="BT52" s="150">
        <v>2.5385795454545454</v>
      </c>
      <c r="BU52" s="150">
        <v>3.2607664233576639</v>
      </c>
      <c r="BV52" s="150">
        <v>2.7471631205673757</v>
      </c>
      <c r="BW52" s="150">
        <v>8.7798806609547135</v>
      </c>
      <c r="BX52" s="150">
        <v>4.8703427719821164</v>
      </c>
      <c r="BY52" s="150">
        <v>3.6931690929451282</v>
      </c>
      <c r="BZ52" s="150">
        <v>4.412757793764988</v>
      </c>
      <c r="CA52" s="150">
        <v>1.5028827674567584</v>
      </c>
      <c r="CB52" s="150">
        <v>14.548494983277592</v>
      </c>
      <c r="CC52" s="150">
        <v>3.1195767195767194</v>
      </c>
      <c r="CD52" s="150">
        <v>4.4165202108963095</v>
      </c>
      <c r="CE52" s="150">
        <v>3.3038961038961041</v>
      </c>
      <c r="CF52" s="150">
        <v>1.4746064746064746</v>
      </c>
      <c r="CG52" s="150">
        <v>2.9709156193895869</v>
      </c>
      <c r="CH52" s="150">
        <v>3.0272727272727269</v>
      </c>
      <c r="CI52" s="150">
        <v>5.1134447691408544</v>
      </c>
      <c r="CJ52" s="150">
        <v>7.2627333333333333</v>
      </c>
      <c r="CK52" s="150">
        <v>2.0096812080536912</v>
      </c>
      <c r="CL52" s="150">
        <v>5.4770948616600785</v>
      </c>
      <c r="CM52" s="150">
        <v>1.7528868360277139</v>
      </c>
      <c r="CN52" s="150">
        <v>2.5254011741682976</v>
      </c>
      <c r="CO52" s="150">
        <v>6.6375248527245958</v>
      </c>
      <c r="CP52" s="150">
        <v>2.7803131991051457</v>
      </c>
      <c r="CQ52" s="150">
        <v>4.9547511312217196</v>
      </c>
      <c r="CR52" s="150">
        <v>2.1226562500000004</v>
      </c>
      <c r="CS52" s="150">
        <v>1.4939001062699255</v>
      </c>
      <c r="CT52" s="150">
        <v>1.7276154571159286</v>
      </c>
      <c r="CU52" s="150">
        <v>11.922139534883723</v>
      </c>
      <c r="CV52" s="150">
        <v>3.8594268619115102</v>
      </c>
      <c r="CW52" s="150">
        <v>0.60540540540540533</v>
      </c>
      <c r="CX52" s="150">
        <v>10.515619909502265</v>
      </c>
      <c r="CY52" s="165">
        <v>1.0950000000000002</v>
      </c>
      <c r="CZ52" s="165">
        <v>0</v>
      </c>
      <c r="DA52" s="165">
        <v>0</v>
      </c>
      <c r="DB52" s="150">
        <v>6.6693577981651373</v>
      </c>
      <c r="DC52" s="150">
        <v>0</v>
      </c>
      <c r="DD52" s="5">
        <v>4.0643053904129767</v>
      </c>
      <c r="DE52" s="5">
        <v>1.6637946428571428</v>
      </c>
      <c r="DF52" s="150">
        <v>0.97752808988764051</v>
      </c>
      <c r="DG52" s="150">
        <v>3.2638350437096157</v>
      </c>
      <c r="DH52" s="150">
        <v>0</v>
      </c>
      <c r="DI52" s="150">
        <v>2</v>
      </c>
      <c r="DJ52" s="150">
        <v>3.6885694729637231</v>
      </c>
      <c r="DK52" s="150">
        <v>1.5626272912423627</v>
      </c>
      <c r="DL52" s="150">
        <v>2.1840306003270262</v>
      </c>
      <c r="DM52" s="150">
        <v>3.1298124557678695</v>
      </c>
      <c r="DN52" s="150">
        <v>1.223180248980019</v>
      </c>
      <c r="DO52" s="150">
        <v>2.1356878306878304</v>
      </c>
      <c r="DP52" s="150"/>
      <c r="DQ52" s="150"/>
      <c r="DR52" s="150">
        <v>1.3417134831460167</v>
      </c>
      <c r="DS52" s="150">
        <v>2.4440366972476291</v>
      </c>
      <c r="DT52" s="150">
        <v>3.2350230414746552</v>
      </c>
      <c r="DU52" s="150">
        <v>2.6962962962962527</v>
      </c>
      <c r="DV52" s="150">
        <v>3.4619883040935679</v>
      </c>
      <c r="DW52" s="150">
        <v>5.2163455109837624</v>
      </c>
      <c r="DX52" s="150">
        <v>2.3739316239316235</v>
      </c>
      <c r="DY52" s="150">
        <v>3.3392857142857144</v>
      </c>
      <c r="DZ52" s="150">
        <v>5.3941368078175893</v>
      </c>
      <c r="EA52" s="150">
        <v>2.7752937227257464</v>
      </c>
      <c r="EB52" s="150">
        <v>3.8557969168046888</v>
      </c>
      <c r="EC52" s="150">
        <v>2.6635</v>
      </c>
      <c r="ED52" s="150">
        <v>0</v>
      </c>
      <c r="EE52" s="150">
        <v>3.043478260869565</v>
      </c>
      <c r="EF52" s="150">
        <v>8.6835837070254112</v>
      </c>
      <c r="EG52" s="150">
        <v>0.96045197740113009</v>
      </c>
      <c r="EH52" s="150">
        <v>1.0714285714285714</v>
      </c>
      <c r="EI52" s="5">
        <f>AVERAGE(DE52:EH52)</f>
        <v>2.6566198682841127</v>
      </c>
      <c r="EJ52" s="5">
        <v>20</v>
      </c>
    </row>
    <row r="53" spans="1:140">
      <c r="A53" s="504"/>
      <c r="B53" s="51" t="s">
        <v>19</v>
      </c>
      <c r="C53" s="5">
        <v>8.799045079920079</v>
      </c>
      <c r="D53" s="94">
        <v>0</v>
      </c>
      <c r="E53" s="94">
        <v>30.5</v>
      </c>
      <c r="F53" s="94">
        <v>11.5</v>
      </c>
      <c r="G53" s="94">
        <v>4.458333333333333</v>
      </c>
      <c r="H53" s="94">
        <v>1.5</v>
      </c>
      <c r="I53" s="94">
        <v>3.25</v>
      </c>
      <c r="J53" s="171">
        <v>1.39</v>
      </c>
      <c r="K53" s="171">
        <v>1.3333333333333333</v>
      </c>
      <c r="L53" s="171">
        <v>82.17</v>
      </c>
      <c r="M53" s="171">
        <v>11</v>
      </c>
      <c r="N53" s="171">
        <v>2.3125</v>
      </c>
      <c r="O53" s="150">
        <v>2.2233333333333332</v>
      </c>
      <c r="P53" s="150">
        <v>2.5283333333333333</v>
      </c>
      <c r="Q53" s="150">
        <v>0.83499999999999996</v>
      </c>
      <c r="R53" s="150">
        <v>3.2766666666666668</v>
      </c>
      <c r="S53" s="150">
        <v>12.08</v>
      </c>
      <c r="T53" s="150">
        <v>6.5</v>
      </c>
      <c r="U53" s="150">
        <v>9.58</v>
      </c>
      <c r="V53" s="150">
        <v>5.1675000000000004</v>
      </c>
      <c r="W53" s="150">
        <v>1.3125</v>
      </c>
      <c r="X53" s="150">
        <v>5.375</v>
      </c>
      <c r="Y53" s="150">
        <v>7.9175000000000004</v>
      </c>
      <c r="Z53" s="150">
        <v>10.221666666666666</v>
      </c>
      <c r="AA53" s="150">
        <v>15.5</v>
      </c>
      <c r="AB53" s="150">
        <v>4.3125</v>
      </c>
      <c r="AC53" s="150">
        <v>4.165</v>
      </c>
      <c r="AD53" s="150">
        <v>7</v>
      </c>
      <c r="AE53" s="150">
        <v>20.5</v>
      </c>
      <c r="AF53" s="150">
        <v>24.5</v>
      </c>
      <c r="AG53" s="150">
        <v>2.165</v>
      </c>
      <c r="AH53">
        <v>8.5</v>
      </c>
      <c r="AI53" s="94">
        <v>0.83</v>
      </c>
      <c r="AJ53" s="94">
        <v>2</v>
      </c>
      <c r="AK53" s="150">
        <v>24.25</v>
      </c>
      <c r="AL53" s="150">
        <v>2.92</v>
      </c>
      <c r="AM53" s="150">
        <v>5.1428571428571432</v>
      </c>
      <c r="AN53" s="150">
        <v>45.33</v>
      </c>
      <c r="AO53" s="150">
        <v>5.1966666666666663</v>
      </c>
      <c r="AP53" s="150">
        <v>24</v>
      </c>
      <c r="AQ53" s="150">
        <v>2.25</v>
      </c>
      <c r="AR53" s="150">
        <v>7.085</v>
      </c>
      <c r="AS53" s="150">
        <v>4.6500000000000004</v>
      </c>
      <c r="AT53" s="150">
        <v>2.5</v>
      </c>
      <c r="AU53" s="150">
        <v>0.43298701298701303</v>
      </c>
      <c r="AV53" s="150">
        <v>2.25</v>
      </c>
      <c r="AW53" s="150">
        <v>1.9433333333333334</v>
      </c>
      <c r="AX53" s="150">
        <v>8.6666666666666661</v>
      </c>
      <c r="AY53" s="150">
        <v>5.9466666666666663</v>
      </c>
      <c r="AZ53" s="150">
        <v>2.5</v>
      </c>
      <c r="BA53" s="150">
        <v>1.6819999999999999</v>
      </c>
      <c r="BB53" s="150">
        <v>2.5</v>
      </c>
      <c r="BC53" s="150">
        <v>2.4</v>
      </c>
      <c r="BD53" s="150">
        <v>6</v>
      </c>
      <c r="BE53" s="150">
        <v>7.5</v>
      </c>
      <c r="BF53" s="150">
        <v>2.7399999999999998</v>
      </c>
      <c r="BG53" s="150">
        <v>1.28</v>
      </c>
      <c r="BH53" s="150">
        <v>36.5</v>
      </c>
      <c r="BI53" s="150">
        <v>24.75</v>
      </c>
      <c r="BJ53" s="150">
        <v>5.583333333333333</v>
      </c>
      <c r="BK53" s="150">
        <v>32.5</v>
      </c>
      <c r="BL53" s="150">
        <v>8</v>
      </c>
      <c r="BM53" s="150">
        <v>12.8125</v>
      </c>
      <c r="BN53" s="150">
        <v>3.6666666666666665</v>
      </c>
      <c r="BO53" s="150">
        <v>3.28</v>
      </c>
      <c r="BP53" s="150">
        <v>2.1160000000000001</v>
      </c>
      <c r="BQ53" s="150">
        <v>2.2000000000000002</v>
      </c>
      <c r="BR53" s="150">
        <v>13</v>
      </c>
      <c r="BS53" s="150">
        <v>1.4375</v>
      </c>
      <c r="BT53" s="150">
        <v>1.4375</v>
      </c>
      <c r="BU53" s="150">
        <v>4.8</v>
      </c>
      <c r="BV53" s="150">
        <v>8.2999999999999989</v>
      </c>
      <c r="BW53" s="150">
        <v>2</v>
      </c>
      <c r="BX53" s="150">
        <v>6</v>
      </c>
      <c r="BY53" s="150">
        <v>1.3333333333333333</v>
      </c>
      <c r="BZ53" s="150">
        <v>10.666666666666666</v>
      </c>
      <c r="CA53" s="150">
        <v>1.1428571428571428</v>
      </c>
      <c r="CB53" s="150">
        <v>10.42</v>
      </c>
      <c r="CC53" s="150">
        <v>2</v>
      </c>
      <c r="CD53" s="150">
        <v>4.333333333333333</v>
      </c>
      <c r="CE53" s="150">
        <v>9.6840000000000011</v>
      </c>
      <c r="CF53" s="150">
        <v>2.87</v>
      </c>
      <c r="CG53" s="150">
        <v>10.666666666666666</v>
      </c>
      <c r="CH53" s="150">
        <v>4.5</v>
      </c>
      <c r="CI53" s="150">
        <v>3</v>
      </c>
      <c r="CJ53" s="150">
        <v>10</v>
      </c>
      <c r="CK53" s="150">
        <v>4.5</v>
      </c>
      <c r="CL53" s="150">
        <v>1.1666666666666667</v>
      </c>
      <c r="CM53" s="150">
        <v>7.333333333333333</v>
      </c>
      <c r="CN53" s="150">
        <v>2</v>
      </c>
      <c r="CO53" s="150">
        <v>1.5</v>
      </c>
      <c r="CP53" s="150">
        <v>1.1850000000000001</v>
      </c>
      <c r="CQ53" s="150">
        <v>24</v>
      </c>
      <c r="CR53" s="150">
        <v>8.5</v>
      </c>
      <c r="CS53" s="150">
        <v>1.7366666666666666</v>
      </c>
      <c r="CT53" s="150">
        <v>0.5</v>
      </c>
      <c r="CU53" s="150">
        <v>9</v>
      </c>
      <c r="CV53" s="150">
        <v>6.5</v>
      </c>
      <c r="CW53" s="150">
        <v>0</v>
      </c>
      <c r="CX53" s="150">
        <v>8</v>
      </c>
      <c r="CY53" s="165">
        <v>21.033999999999999</v>
      </c>
      <c r="CZ53" s="165">
        <v>114</v>
      </c>
      <c r="DA53" s="165">
        <v>114</v>
      </c>
      <c r="DB53" s="150">
        <v>53</v>
      </c>
      <c r="DC53" s="150">
        <v>0</v>
      </c>
      <c r="DD53" s="5">
        <v>12.201461996336999</v>
      </c>
      <c r="DE53" s="5">
        <v>1.25</v>
      </c>
      <c r="DF53" s="150">
        <v>13.5825</v>
      </c>
      <c r="DG53" s="150">
        <v>4.25</v>
      </c>
      <c r="DH53" s="150">
        <v>2.5</v>
      </c>
      <c r="DI53" s="150">
        <v>62.75</v>
      </c>
      <c r="DJ53" s="150">
        <v>20.166666666666668</v>
      </c>
      <c r="DK53" s="150">
        <v>3.6950000000000003</v>
      </c>
      <c r="DL53" s="150">
        <v>3.2925</v>
      </c>
      <c r="DM53" s="150">
        <v>2.8716666666666666</v>
      </c>
      <c r="DN53" s="150">
        <v>1.1818181818181819</v>
      </c>
      <c r="DO53" s="150">
        <v>4.291666666666667</v>
      </c>
      <c r="DP53" s="150"/>
      <c r="DQ53" s="150"/>
      <c r="DR53" s="150">
        <v>5.583333333333333</v>
      </c>
      <c r="DS53" s="150">
        <v>4.125</v>
      </c>
      <c r="DT53" s="150">
        <v>50.5</v>
      </c>
      <c r="DU53" s="150">
        <v>17.25</v>
      </c>
      <c r="DV53" s="150">
        <v>2</v>
      </c>
      <c r="DW53" s="150">
        <v>1.5</v>
      </c>
      <c r="DX53" s="150">
        <v>14.5</v>
      </c>
      <c r="DY53" s="150">
        <v>3.125</v>
      </c>
      <c r="DZ53" s="150">
        <v>2.8333333333333335</v>
      </c>
      <c r="EA53" s="150">
        <v>2.84</v>
      </c>
      <c r="EB53" s="150">
        <v>2.6124999999999998</v>
      </c>
      <c r="EC53" s="150">
        <v>10.5</v>
      </c>
      <c r="ED53" s="150">
        <v>168</v>
      </c>
      <c r="EE53" s="150">
        <v>21.333333333333332</v>
      </c>
      <c r="EF53" s="150">
        <v>6.585</v>
      </c>
      <c r="EG53" s="150">
        <v>35.833333333333336</v>
      </c>
      <c r="EH53" s="150">
        <v>8.6174999999999997</v>
      </c>
      <c r="EI53" s="5">
        <f>AVERAGE(DE53:EH53)</f>
        <v>17.05607683982684</v>
      </c>
      <c r="EJ53" s="5">
        <v>4</v>
      </c>
    </row>
    <row r="54" spans="1:140">
      <c r="A54" s="14"/>
      <c r="B54" s="13"/>
      <c r="C54"/>
      <c r="D54"/>
      <c r="E54"/>
      <c r="F54"/>
      <c r="G54"/>
      <c r="H54"/>
      <c r="I54"/>
      <c r="J54" s="234"/>
      <c r="K54" s="234"/>
      <c r="L54" s="234"/>
      <c r="M54" s="234"/>
      <c r="N54" s="23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 s="9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 s="13"/>
    </row>
    <row r="55" spans="1:140">
      <c r="A55" s="499" t="s">
        <v>52</v>
      </c>
      <c r="B55" s="53" t="s">
        <v>250</v>
      </c>
      <c r="C55" s="12"/>
      <c r="D55" s="94">
        <v>0</v>
      </c>
      <c r="E55" s="94">
        <v>0</v>
      </c>
      <c r="F55" s="94">
        <v>0</v>
      </c>
      <c r="G55" s="94">
        <v>0</v>
      </c>
      <c r="H55" s="94">
        <v>0</v>
      </c>
      <c r="I55" s="94">
        <v>12</v>
      </c>
      <c r="J55" s="216">
        <v>0</v>
      </c>
      <c r="K55" s="216">
        <v>0</v>
      </c>
      <c r="L55" s="216">
        <v>3</v>
      </c>
      <c r="M55" s="216">
        <v>0</v>
      </c>
      <c r="N55" s="216">
        <v>0</v>
      </c>
      <c r="O55" s="12">
        <v>0</v>
      </c>
      <c r="P55" s="12">
        <v>0</v>
      </c>
      <c r="Q55" s="12">
        <v>0</v>
      </c>
      <c r="R55" s="12">
        <v>0</v>
      </c>
      <c r="S55" s="208">
        <v>13.5</v>
      </c>
      <c r="T55" s="12">
        <v>0</v>
      </c>
      <c r="U55" s="94">
        <v>0</v>
      </c>
      <c r="V55" s="94">
        <v>34.5</v>
      </c>
      <c r="W55" s="94">
        <v>0</v>
      </c>
      <c r="X55" s="94">
        <v>0</v>
      </c>
      <c r="Y55" s="94">
        <v>0</v>
      </c>
      <c r="Z55" s="94">
        <v>0</v>
      </c>
      <c r="AA55" s="94">
        <v>0</v>
      </c>
      <c r="AB55" s="94">
        <v>0</v>
      </c>
      <c r="AC55" s="94">
        <v>10</v>
      </c>
      <c r="AD55" s="94">
        <v>0</v>
      </c>
      <c r="AE55" s="94">
        <v>0</v>
      </c>
      <c r="AF55" s="94">
        <v>0</v>
      </c>
      <c r="AG55" s="94">
        <v>0</v>
      </c>
      <c r="AH55" s="94">
        <v>0</v>
      </c>
      <c r="AI55" s="94">
        <v>17</v>
      </c>
      <c r="AJ55" s="94">
        <v>0</v>
      </c>
      <c r="AK55" s="94">
        <v>0</v>
      </c>
      <c r="AL55" s="94">
        <v>0</v>
      </c>
      <c r="AM55" s="94">
        <v>0</v>
      </c>
      <c r="AN55" s="94">
        <v>17</v>
      </c>
      <c r="AO55" s="94">
        <v>0</v>
      </c>
      <c r="AP55" s="94">
        <v>0</v>
      </c>
      <c r="AQ55" s="94">
        <v>0</v>
      </c>
      <c r="AR55" s="94">
        <v>0</v>
      </c>
      <c r="AS55" s="94">
        <v>0</v>
      </c>
      <c r="AT55" s="94">
        <v>0</v>
      </c>
      <c r="AU55" s="94">
        <v>22.5</v>
      </c>
      <c r="AV55" s="94">
        <v>0</v>
      </c>
      <c r="AW55" s="94">
        <v>0</v>
      </c>
      <c r="AX55" s="94">
        <v>0</v>
      </c>
      <c r="AY55" s="94">
        <v>0</v>
      </c>
      <c r="AZ55" s="94">
        <v>10.8</v>
      </c>
      <c r="BA55" s="94">
        <v>0</v>
      </c>
      <c r="BB55" s="94">
        <v>0</v>
      </c>
      <c r="BC55" s="94">
        <v>10</v>
      </c>
      <c r="BD55" s="94">
        <v>0</v>
      </c>
      <c r="BE55" s="94">
        <v>0</v>
      </c>
      <c r="BF55" s="94">
        <v>0</v>
      </c>
      <c r="BG55" s="94">
        <v>0</v>
      </c>
      <c r="BH55" s="94">
        <v>14</v>
      </c>
      <c r="BI55" s="94">
        <v>0</v>
      </c>
      <c r="BJ55" s="94">
        <v>0</v>
      </c>
      <c r="BK55" s="94">
        <v>0</v>
      </c>
      <c r="BL55" s="94">
        <v>0</v>
      </c>
      <c r="BM55" s="94">
        <v>0</v>
      </c>
      <c r="BN55" s="94">
        <v>17</v>
      </c>
      <c r="BO55" s="94">
        <v>0</v>
      </c>
      <c r="BP55" s="94">
        <v>12</v>
      </c>
      <c r="BQ55" s="94">
        <v>0</v>
      </c>
      <c r="BR55" s="94">
        <v>0</v>
      </c>
      <c r="BS55" s="94">
        <v>0</v>
      </c>
      <c r="BT55" s="94">
        <v>0</v>
      </c>
      <c r="BU55" s="94">
        <v>24</v>
      </c>
      <c r="BV55" s="94">
        <v>0</v>
      </c>
      <c r="BW55" s="94">
        <v>15</v>
      </c>
      <c r="BX55" s="94">
        <v>18</v>
      </c>
      <c r="BY55" s="94">
        <v>19.5</v>
      </c>
      <c r="BZ55" s="94">
        <v>0</v>
      </c>
      <c r="CA55" s="94">
        <v>8</v>
      </c>
      <c r="CB55" s="94">
        <v>0</v>
      </c>
      <c r="CC55" s="94">
        <v>0</v>
      </c>
      <c r="CD55" s="94">
        <v>0</v>
      </c>
      <c r="CE55" s="94">
        <v>0</v>
      </c>
      <c r="CF55" s="94">
        <v>12</v>
      </c>
      <c r="CG55" s="94">
        <v>0</v>
      </c>
      <c r="CH55" s="94">
        <v>0</v>
      </c>
      <c r="CI55" s="94">
        <v>0</v>
      </c>
      <c r="CJ55" s="94">
        <v>23</v>
      </c>
      <c r="CK55" s="94">
        <v>0</v>
      </c>
      <c r="CL55" s="94">
        <v>0</v>
      </c>
      <c r="CM55" s="94">
        <v>12</v>
      </c>
      <c r="CN55" s="94">
        <v>18</v>
      </c>
      <c r="CO55" s="94">
        <v>0</v>
      </c>
      <c r="CP55" s="94">
        <v>13</v>
      </c>
      <c r="CQ55" s="94">
        <v>0</v>
      </c>
      <c r="CR55" s="94">
        <v>15</v>
      </c>
      <c r="CS55" s="94">
        <v>11</v>
      </c>
      <c r="CT55" s="94">
        <v>12</v>
      </c>
      <c r="CU55" s="94">
        <v>0</v>
      </c>
      <c r="CV55" s="94">
        <v>0</v>
      </c>
      <c r="CW55" s="94">
        <v>20</v>
      </c>
      <c r="CX55" s="94">
        <v>0</v>
      </c>
      <c r="CY55" s="94">
        <v>0</v>
      </c>
      <c r="CZ55" s="94">
        <v>0</v>
      </c>
      <c r="DA55" s="94">
        <v>0</v>
      </c>
      <c r="DB55" s="94">
        <v>0</v>
      </c>
      <c r="DC55" s="94">
        <v>8</v>
      </c>
      <c r="DD55" s="12"/>
      <c r="DE55" s="12">
        <v>0</v>
      </c>
      <c r="DF55" s="94">
        <v>12</v>
      </c>
      <c r="DG55" s="94">
        <v>12</v>
      </c>
      <c r="DH55" s="94">
        <v>18</v>
      </c>
      <c r="DI55" s="94">
        <v>0</v>
      </c>
      <c r="DJ55" s="94">
        <v>0</v>
      </c>
      <c r="DK55" s="94">
        <v>0</v>
      </c>
      <c r="DL55" s="94">
        <v>0</v>
      </c>
      <c r="DM55" s="94">
        <v>0</v>
      </c>
      <c r="DN55" s="94">
        <v>0</v>
      </c>
      <c r="DO55" s="94">
        <v>0</v>
      </c>
      <c r="DP55" s="94"/>
      <c r="DQ55" s="94"/>
      <c r="DR55" s="94">
        <v>0</v>
      </c>
      <c r="DS55" s="94">
        <v>0</v>
      </c>
      <c r="DT55" s="94">
        <v>0</v>
      </c>
      <c r="DU55" s="94">
        <v>0</v>
      </c>
      <c r="DV55" s="94">
        <v>0</v>
      </c>
      <c r="DW55" s="94">
        <v>12</v>
      </c>
      <c r="DX55" s="94">
        <v>0</v>
      </c>
      <c r="DY55" s="94">
        <v>0</v>
      </c>
      <c r="DZ55" s="94">
        <v>0</v>
      </c>
      <c r="EA55" s="94">
        <v>0</v>
      </c>
      <c r="EB55" s="94">
        <v>0</v>
      </c>
      <c r="EC55" s="94">
        <v>24</v>
      </c>
      <c r="ED55" s="94">
        <v>0</v>
      </c>
      <c r="EE55" s="94">
        <v>0</v>
      </c>
      <c r="EF55" s="94">
        <v>0</v>
      </c>
      <c r="EG55" s="94">
        <v>12</v>
      </c>
      <c r="EH55" s="94">
        <v>0</v>
      </c>
      <c r="EI55" s="94"/>
      <c r="EJ55" s="12"/>
    </row>
    <row r="56" spans="1:140" customFormat="1">
      <c r="A56" s="500"/>
      <c r="B56" s="53" t="s">
        <v>251</v>
      </c>
      <c r="C56" s="12"/>
      <c r="D56" s="94">
        <v>0</v>
      </c>
      <c r="E56" s="94">
        <v>0</v>
      </c>
      <c r="F56" s="94">
        <v>0</v>
      </c>
      <c r="G56" s="94">
        <v>0</v>
      </c>
      <c r="H56" s="94">
        <v>0</v>
      </c>
      <c r="I56" s="94">
        <v>24</v>
      </c>
      <c r="J56" s="216">
        <v>4.17</v>
      </c>
      <c r="K56" s="216">
        <v>0</v>
      </c>
      <c r="L56" s="216">
        <v>0</v>
      </c>
      <c r="M56" s="216">
        <v>0</v>
      </c>
      <c r="N56" s="216">
        <v>0</v>
      </c>
      <c r="O56" s="12">
        <v>0</v>
      </c>
      <c r="P56" s="12">
        <v>16</v>
      </c>
      <c r="Q56" s="12">
        <v>0.5</v>
      </c>
      <c r="R56" s="12">
        <v>0</v>
      </c>
      <c r="S56" s="208">
        <v>0</v>
      </c>
      <c r="T56" s="12">
        <v>0</v>
      </c>
      <c r="U56" s="94">
        <v>6</v>
      </c>
      <c r="V56" s="94">
        <v>0</v>
      </c>
      <c r="W56" s="94">
        <v>51</v>
      </c>
      <c r="X56" s="94">
        <v>0</v>
      </c>
      <c r="Y56" s="94">
        <v>0</v>
      </c>
      <c r="Z56" s="94">
        <v>0</v>
      </c>
      <c r="AA56" s="94">
        <v>0</v>
      </c>
      <c r="AB56" s="94">
        <v>0</v>
      </c>
      <c r="AC56" s="94">
        <v>0</v>
      </c>
      <c r="AD56" s="94">
        <v>0</v>
      </c>
      <c r="AE56" s="94">
        <v>0.5</v>
      </c>
      <c r="AF56" s="94">
        <v>0</v>
      </c>
      <c r="AG56" s="94">
        <v>14.67</v>
      </c>
      <c r="AH56" s="94">
        <v>0</v>
      </c>
      <c r="AI56" s="94">
        <v>1</v>
      </c>
      <c r="AJ56" s="94">
        <v>0</v>
      </c>
      <c r="AK56" s="94">
        <v>0</v>
      </c>
      <c r="AL56" s="94">
        <v>0</v>
      </c>
      <c r="AM56" s="94">
        <v>0</v>
      </c>
      <c r="AN56" s="94">
        <v>12</v>
      </c>
      <c r="AO56" s="94">
        <v>0</v>
      </c>
      <c r="AP56" s="94">
        <v>0</v>
      </c>
      <c r="AQ56" s="94">
        <v>9</v>
      </c>
      <c r="AR56" s="94">
        <v>0</v>
      </c>
      <c r="AS56" s="94">
        <v>4</v>
      </c>
      <c r="AT56" s="94">
        <v>0</v>
      </c>
      <c r="AU56" s="94">
        <v>0</v>
      </c>
      <c r="AV56" s="94">
        <v>0</v>
      </c>
      <c r="AW56" s="94">
        <v>0</v>
      </c>
      <c r="AX56" s="94">
        <v>0</v>
      </c>
      <c r="AY56" s="94">
        <v>0</v>
      </c>
      <c r="AZ56" s="94">
        <v>0</v>
      </c>
      <c r="BA56" s="94">
        <v>0</v>
      </c>
      <c r="BB56" s="94">
        <v>0</v>
      </c>
      <c r="BC56" s="94">
        <v>2</v>
      </c>
      <c r="BD56" s="94">
        <v>0</v>
      </c>
      <c r="BE56" s="94">
        <v>0</v>
      </c>
      <c r="BF56" s="94">
        <v>0</v>
      </c>
      <c r="BG56" s="94">
        <v>0</v>
      </c>
      <c r="BH56" s="94">
        <v>24</v>
      </c>
      <c r="BI56" s="94">
        <v>24</v>
      </c>
      <c r="BJ56" s="94">
        <v>0</v>
      </c>
      <c r="BK56" s="94">
        <v>0</v>
      </c>
      <c r="BL56" s="94">
        <v>4.2</v>
      </c>
      <c r="BM56" s="94">
        <v>0</v>
      </c>
      <c r="BN56" s="94">
        <v>0</v>
      </c>
      <c r="BO56" s="94">
        <v>0</v>
      </c>
      <c r="BP56" s="94">
        <v>2</v>
      </c>
      <c r="BQ56" s="94">
        <v>14</v>
      </c>
      <c r="BR56" s="94">
        <v>0</v>
      </c>
      <c r="BS56" s="94">
        <v>0</v>
      </c>
      <c r="BT56" s="94">
        <v>0</v>
      </c>
      <c r="BU56" s="94">
        <v>0</v>
      </c>
      <c r="BV56" s="94">
        <v>0</v>
      </c>
      <c r="BW56" s="94">
        <v>0</v>
      </c>
      <c r="BX56" s="94">
        <v>0</v>
      </c>
      <c r="BY56" s="94">
        <v>0</v>
      </c>
      <c r="BZ56" s="94">
        <v>0</v>
      </c>
      <c r="CA56" s="94">
        <v>6</v>
      </c>
      <c r="CB56" s="94">
        <v>0</v>
      </c>
      <c r="CC56" s="94">
        <v>0</v>
      </c>
      <c r="CD56" s="94">
        <v>0</v>
      </c>
      <c r="CE56" s="94">
        <v>0</v>
      </c>
      <c r="CF56" s="94">
        <v>6</v>
      </c>
      <c r="CG56" s="94">
        <v>0</v>
      </c>
      <c r="CH56" s="94">
        <v>0</v>
      </c>
      <c r="CI56" s="94">
        <v>0</v>
      </c>
      <c r="CJ56" s="94">
        <v>0</v>
      </c>
      <c r="CK56" s="94">
        <v>0</v>
      </c>
      <c r="CL56" s="94">
        <v>0</v>
      </c>
      <c r="CM56" s="94">
        <v>12</v>
      </c>
      <c r="CN56" s="94">
        <v>0</v>
      </c>
      <c r="CO56" s="94">
        <v>0</v>
      </c>
      <c r="CP56" s="94">
        <v>1.25</v>
      </c>
      <c r="CQ56" s="94">
        <v>0</v>
      </c>
      <c r="CR56" s="94">
        <v>0</v>
      </c>
      <c r="CS56" s="94">
        <v>5</v>
      </c>
      <c r="CT56" s="94">
        <v>4.5</v>
      </c>
      <c r="CU56" s="94">
        <v>0</v>
      </c>
      <c r="CV56" s="94">
        <v>0</v>
      </c>
      <c r="CW56" s="94">
        <v>0</v>
      </c>
      <c r="CX56" s="94">
        <v>0</v>
      </c>
      <c r="CY56" s="94">
        <v>0</v>
      </c>
      <c r="CZ56" s="94">
        <v>0</v>
      </c>
      <c r="DA56" s="94">
        <v>0</v>
      </c>
      <c r="DB56" s="94">
        <v>0</v>
      </c>
      <c r="DC56" s="94">
        <v>0</v>
      </c>
      <c r="DD56" s="12"/>
      <c r="DE56" s="12">
        <v>0</v>
      </c>
      <c r="DF56" s="94">
        <v>8.25</v>
      </c>
      <c r="DG56" s="94">
        <v>0</v>
      </c>
      <c r="DH56" s="94">
        <v>0</v>
      </c>
      <c r="DI56" s="94">
        <v>0</v>
      </c>
      <c r="DJ56" s="94">
        <v>0</v>
      </c>
      <c r="DK56" s="94">
        <v>2.17</v>
      </c>
      <c r="DL56" s="94">
        <v>0</v>
      </c>
      <c r="DM56" s="94">
        <v>0</v>
      </c>
      <c r="DN56" s="94">
        <v>0</v>
      </c>
      <c r="DO56" s="94">
        <v>0</v>
      </c>
      <c r="DP56" s="94"/>
      <c r="DQ56" s="94"/>
      <c r="DR56" s="94">
        <v>0</v>
      </c>
      <c r="DS56" s="94">
        <v>0</v>
      </c>
      <c r="DT56" s="94">
        <v>0</v>
      </c>
      <c r="DU56" s="94">
        <v>0</v>
      </c>
      <c r="DV56" s="94">
        <v>0</v>
      </c>
      <c r="DW56" s="94">
        <v>0</v>
      </c>
      <c r="DX56" s="94">
        <v>0</v>
      </c>
      <c r="DY56" s="94">
        <v>0</v>
      </c>
      <c r="DZ56" s="94">
        <v>0</v>
      </c>
      <c r="EA56" s="94">
        <v>0</v>
      </c>
      <c r="EB56" s="94">
        <v>0</v>
      </c>
      <c r="EC56" s="94">
        <v>15</v>
      </c>
      <c r="ED56" s="94">
        <v>0</v>
      </c>
      <c r="EE56" s="94">
        <v>0</v>
      </c>
      <c r="EF56" s="94">
        <v>0</v>
      </c>
      <c r="EG56" s="94">
        <v>12</v>
      </c>
      <c r="EH56" s="94">
        <v>0</v>
      </c>
      <c r="EI56" s="94"/>
      <c r="EJ56" s="12"/>
    </row>
    <row r="57" spans="1:140">
      <c r="A57" s="500"/>
      <c r="B57" s="53" t="s">
        <v>252</v>
      </c>
      <c r="C57" s="12"/>
      <c r="D57" s="94">
        <v>0</v>
      </c>
      <c r="E57" s="94">
        <v>30.5</v>
      </c>
      <c r="F57" s="94">
        <v>34.5</v>
      </c>
      <c r="G57" s="94">
        <v>26.75</v>
      </c>
      <c r="H57" s="94">
        <v>3</v>
      </c>
      <c r="I57" s="94">
        <v>19.5</v>
      </c>
      <c r="J57" s="216">
        <v>11</v>
      </c>
      <c r="K57" s="216">
        <v>4</v>
      </c>
      <c r="L57" s="216">
        <v>82.17</v>
      </c>
      <c r="M57" s="216">
        <v>33</v>
      </c>
      <c r="N57" s="216">
        <v>9.25</v>
      </c>
      <c r="O57" s="12">
        <v>6.67</v>
      </c>
      <c r="P57" s="12">
        <v>15.17</v>
      </c>
      <c r="Q57" s="12">
        <v>1.67</v>
      </c>
      <c r="R57" s="12">
        <v>9.83</v>
      </c>
      <c r="S57" s="208">
        <v>12.08</v>
      </c>
      <c r="T57" s="12">
        <v>19.5</v>
      </c>
      <c r="U57" s="94">
        <v>9.58</v>
      </c>
      <c r="V57" s="94">
        <v>20.67</v>
      </c>
      <c r="W57" s="94">
        <v>5.25</v>
      </c>
      <c r="X57" s="94">
        <v>32.25</v>
      </c>
      <c r="Y57">
        <v>31.67</v>
      </c>
      <c r="Z57">
        <v>61.33</v>
      </c>
      <c r="AA57">
        <v>31</v>
      </c>
      <c r="AB57">
        <v>17.25</v>
      </c>
      <c r="AC57">
        <v>8.33</v>
      </c>
      <c r="AD57">
        <v>7</v>
      </c>
      <c r="AE57">
        <v>20.5</v>
      </c>
      <c r="AF57">
        <v>24.5</v>
      </c>
      <c r="AG57">
        <v>4.33</v>
      </c>
      <c r="AH57" s="94">
        <v>8.5</v>
      </c>
      <c r="AI57" s="94">
        <v>0.83</v>
      </c>
      <c r="AJ57" s="94">
        <v>4</v>
      </c>
      <c r="AK57">
        <v>24.25</v>
      </c>
      <c r="AL57">
        <v>5.84</v>
      </c>
      <c r="AM57">
        <v>36</v>
      </c>
      <c r="AN57">
        <v>45.33</v>
      </c>
      <c r="AO57">
        <v>15.59</v>
      </c>
      <c r="AP57">
        <v>24</v>
      </c>
      <c r="AQ57">
        <v>2.25</v>
      </c>
      <c r="AR57">
        <v>14.17</v>
      </c>
      <c r="AS57">
        <v>23.25</v>
      </c>
      <c r="AT57">
        <v>2.5</v>
      </c>
      <c r="AU57">
        <v>16.670000000000002</v>
      </c>
      <c r="AV57">
        <v>6.75</v>
      </c>
      <c r="AW57">
        <v>5.83</v>
      </c>
      <c r="AX57">
        <v>26</v>
      </c>
      <c r="AY57">
        <v>17.84</v>
      </c>
      <c r="AZ57">
        <v>2.5</v>
      </c>
      <c r="BA57">
        <v>8.41</v>
      </c>
      <c r="BB57">
        <v>17.5</v>
      </c>
      <c r="BC57">
        <v>12</v>
      </c>
      <c r="BD57">
        <v>6</v>
      </c>
      <c r="BE57">
        <v>7.5</v>
      </c>
      <c r="BF57">
        <v>8.2199999999999989</v>
      </c>
      <c r="BG57">
        <v>3.84</v>
      </c>
      <c r="BH57">
        <v>73</v>
      </c>
      <c r="BI57">
        <v>49.5</v>
      </c>
      <c r="BJ57">
        <v>33.5</v>
      </c>
      <c r="BK57">
        <v>65</v>
      </c>
      <c r="BL57">
        <v>24</v>
      </c>
      <c r="BM57">
        <v>51.25</v>
      </c>
      <c r="BN57">
        <v>11</v>
      </c>
      <c r="BO57">
        <v>16.399999999999999</v>
      </c>
      <c r="BP57">
        <v>10.58</v>
      </c>
      <c r="BQ57">
        <v>11</v>
      </c>
      <c r="BR57">
        <v>26</v>
      </c>
      <c r="BS57">
        <v>5.75</v>
      </c>
      <c r="BT57">
        <v>5.75</v>
      </c>
      <c r="BU57">
        <v>9.6</v>
      </c>
      <c r="BV57">
        <v>24.9</v>
      </c>
      <c r="BW57">
        <v>4</v>
      </c>
      <c r="BX57">
        <v>18</v>
      </c>
      <c r="BY57">
        <v>4</v>
      </c>
      <c r="BZ57">
        <v>32</v>
      </c>
      <c r="CA57">
        <v>8</v>
      </c>
      <c r="CB57">
        <v>10.42</v>
      </c>
      <c r="CC57">
        <v>10</v>
      </c>
      <c r="CD57">
        <v>13</v>
      </c>
      <c r="CE57">
        <v>48.42</v>
      </c>
      <c r="CF57">
        <v>20.09</v>
      </c>
      <c r="CG57">
        <v>34</v>
      </c>
      <c r="CH57">
        <v>9</v>
      </c>
      <c r="CI57">
        <v>9</v>
      </c>
      <c r="CJ57">
        <v>20</v>
      </c>
      <c r="CK57">
        <v>22.5</v>
      </c>
      <c r="CL57">
        <v>3.5</v>
      </c>
      <c r="CM57">
        <v>22</v>
      </c>
      <c r="CN57">
        <v>4</v>
      </c>
      <c r="CO57">
        <v>3</v>
      </c>
      <c r="CP57">
        <v>4.74</v>
      </c>
      <c r="CQ57">
        <v>24</v>
      </c>
      <c r="CR57">
        <v>17</v>
      </c>
      <c r="CS57">
        <v>10.42</v>
      </c>
      <c r="CT57">
        <v>1.5</v>
      </c>
      <c r="CU57">
        <v>9</v>
      </c>
      <c r="CV57">
        <v>26</v>
      </c>
      <c r="CW57">
        <v>0</v>
      </c>
      <c r="CX57">
        <v>8</v>
      </c>
      <c r="CY57">
        <v>105.17</v>
      </c>
      <c r="CZ57">
        <v>114</v>
      </c>
      <c r="DA57">
        <v>114</v>
      </c>
      <c r="DB57">
        <v>53</v>
      </c>
      <c r="DC57">
        <v>0</v>
      </c>
      <c r="DD57" s="12"/>
      <c r="DE57" s="12">
        <v>2.5</v>
      </c>
      <c r="DF57">
        <v>54.33</v>
      </c>
      <c r="DG57">
        <v>8.5</v>
      </c>
      <c r="DH57">
        <v>5</v>
      </c>
      <c r="DI57">
        <v>125.5</v>
      </c>
      <c r="DJ57">
        <v>60.5</v>
      </c>
      <c r="DK57">
        <v>20</v>
      </c>
      <c r="DL57">
        <v>13.17</v>
      </c>
      <c r="DM57">
        <v>17.23</v>
      </c>
      <c r="DN57">
        <v>13</v>
      </c>
      <c r="DO57">
        <v>25.75</v>
      </c>
      <c r="DP57"/>
      <c r="DQ57"/>
      <c r="DR57">
        <v>33.5</v>
      </c>
      <c r="DS57">
        <v>16.5</v>
      </c>
      <c r="DT57">
        <v>101</v>
      </c>
      <c r="DU57">
        <v>34.5</v>
      </c>
      <c r="DV57">
        <v>6</v>
      </c>
      <c r="DW57">
        <v>3</v>
      </c>
      <c r="DX57">
        <v>43.5</v>
      </c>
      <c r="DY57">
        <v>12.5</v>
      </c>
      <c r="DZ57">
        <v>8.5</v>
      </c>
      <c r="EA57">
        <v>14.2</v>
      </c>
      <c r="EB57">
        <v>10.45</v>
      </c>
      <c r="EC57">
        <v>42</v>
      </c>
      <c r="ED57">
        <v>168</v>
      </c>
      <c r="EE57">
        <v>64</v>
      </c>
      <c r="EF57">
        <v>13.17</v>
      </c>
      <c r="EG57">
        <v>107.5</v>
      </c>
      <c r="EH57">
        <v>34.47</v>
      </c>
      <c r="EI57"/>
      <c r="EJ57" s="12"/>
    </row>
    <row r="58" spans="1:140" ht="16.5" customHeight="1">
      <c r="A58" s="500"/>
      <c r="B58" s="53" t="s">
        <v>222</v>
      </c>
      <c r="C58" s="12"/>
      <c r="D58" s="94">
        <v>168</v>
      </c>
      <c r="E58" s="94">
        <v>168</v>
      </c>
      <c r="F58" s="94">
        <v>168</v>
      </c>
      <c r="G58" s="94">
        <v>168</v>
      </c>
      <c r="H58" s="94">
        <v>168</v>
      </c>
      <c r="I58" s="94">
        <v>168</v>
      </c>
      <c r="J58" s="216">
        <v>168</v>
      </c>
      <c r="K58" s="216">
        <v>168</v>
      </c>
      <c r="L58" s="216">
        <v>168</v>
      </c>
      <c r="M58" s="216">
        <v>168</v>
      </c>
      <c r="N58" s="216">
        <v>168</v>
      </c>
      <c r="O58" s="12">
        <v>168</v>
      </c>
      <c r="P58" s="12">
        <v>168</v>
      </c>
      <c r="Q58" s="12">
        <v>168</v>
      </c>
      <c r="R58" s="12">
        <v>168</v>
      </c>
      <c r="S58" s="208">
        <v>168</v>
      </c>
      <c r="T58" s="12">
        <v>168</v>
      </c>
      <c r="U58" s="12">
        <v>144</v>
      </c>
      <c r="V58" s="12">
        <v>168</v>
      </c>
      <c r="W58" s="12">
        <v>168</v>
      </c>
      <c r="X58" s="12">
        <v>168</v>
      </c>
      <c r="Y58" s="12">
        <v>168</v>
      </c>
      <c r="Z58" s="12">
        <v>168</v>
      </c>
      <c r="AA58" s="12">
        <v>168</v>
      </c>
      <c r="AB58" s="12">
        <v>168</v>
      </c>
      <c r="AC58" s="12">
        <v>168</v>
      </c>
      <c r="AD58" s="12">
        <v>168</v>
      </c>
      <c r="AE58" s="12">
        <v>168</v>
      </c>
      <c r="AF58" s="12">
        <v>168</v>
      </c>
      <c r="AG58" s="12">
        <v>168</v>
      </c>
      <c r="AH58" s="125">
        <v>168</v>
      </c>
      <c r="AI58" s="125">
        <v>168</v>
      </c>
      <c r="AJ58" s="125">
        <v>168</v>
      </c>
      <c r="AK58" s="12">
        <v>168</v>
      </c>
      <c r="AL58" s="12">
        <v>168</v>
      </c>
      <c r="AM58" s="12">
        <v>168</v>
      </c>
      <c r="AN58" s="12">
        <v>168</v>
      </c>
      <c r="AO58" s="12">
        <v>168</v>
      </c>
      <c r="AP58" s="12">
        <v>168</v>
      </c>
      <c r="AQ58" s="12">
        <v>168</v>
      </c>
      <c r="AR58" s="12">
        <v>168</v>
      </c>
      <c r="AS58" s="12">
        <v>168</v>
      </c>
      <c r="AT58" s="12">
        <v>168</v>
      </c>
      <c r="AU58" s="12">
        <v>168</v>
      </c>
      <c r="AV58" s="12">
        <v>168</v>
      </c>
      <c r="AW58" s="12">
        <v>168</v>
      </c>
      <c r="AX58" s="12">
        <v>168</v>
      </c>
      <c r="AY58" s="12">
        <v>168</v>
      </c>
      <c r="AZ58" s="12">
        <v>168</v>
      </c>
      <c r="BA58" s="12">
        <v>168</v>
      </c>
      <c r="BB58" s="12">
        <v>168</v>
      </c>
      <c r="BC58" s="12">
        <v>168</v>
      </c>
      <c r="BD58" s="12">
        <v>168</v>
      </c>
      <c r="BE58" s="12">
        <v>168</v>
      </c>
      <c r="BF58" s="12">
        <v>168</v>
      </c>
      <c r="BG58" s="12">
        <v>168</v>
      </c>
      <c r="BH58" s="12">
        <v>168</v>
      </c>
      <c r="BI58" s="12">
        <v>168</v>
      </c>
      <c r="BJ58" s="12">
        <v>168</v>
      </c>
      <c r="BK58" s="12">
        <v>168</v>
      </c>
      <c r="BL58" s="12">
        <v>168</v>
      </c>
      <c r="BM58" s="12">
        <v>168</v>
      </c>
      <c r="BN58" s="12">
        <v>168</v>
      </c>
      <c r="BO58" s="12">
        <v>168</v>
      </c>
      <c r="BP58" s="12">
        <v>168</v>
      </c>
      <c r="BQ58" s="12">
        <v>168</v>
      </c>
      <c r="BR58" s="12">
        <v>168</v>
      </c>
      <c r="BS58" s="12">
        <v>168</v>
      </c>
      <c r="BT58" s="12">
        <v>168</v>
      </c>
      <c r="BU58" s="12">
        <v>168</v>
      </c>
      <c r="BV58" s="12">
        <v>168</v>
      </c>
      <c r="BW58" s="12">
        <v>168</v>
      </c>
      <c r="BX58" s="12">
        <v>168</v>
      </c>
      <c r="BY58" s="12">
        <v>168</v>
      </c>
      <c r="BZ58" s="12">
        <v>168</v>
      </c>
      <c r="CA58" s="12">
        <v>144</v>
      </c>
      <c r="CB58" s="12">
        <v>168</v>
      </c>
      <c r="CC58" s="12">
        <v>168</v>
      </c>
      <c r="CD58" s="12">
        <v>168</v>
      </c>
      <c r="CE58" s="12">
        <v>168</v>
      </c>
      <c r="CF58" s="12">
        <v>168</v>
      </c>
      <c r="CG58" s="12">
        <v>168</v>
      </c>
      <c r="CH58" s="12">
        <v>168</v>
      </c>
      <c r="CI58" s="12">
        <v>168</v>
      </c>
      <c r="CJ58" s="12">
        <v>168</v>
      </c>
      <c r="CK58" s="12">
        <v>168</v>
      </c>
      <c r="CL58" s="12">
        <v>168</v>
      </c>
      <c r="CM58" s="12">
        <v>168</v>
      </c>
      <c r="CN58" s="12">
        <v>168</v>
      </c>
      <c r="CO58" s="12">
        <v>168</v>
      </c>
      <c r="CP58" s="12">
        <v>168</v>
      </c>
      <c r="CQ58" s="12">
        <v>168</v>
      </c>
      <c r="CR58" s="12">
        <v>168</v>
      </c>
      <c r="CS58" s="12">
        <v>168</v>
      </c>
      <c r="CT58" s="12">
        <v>168</v>
      </c>
      <c r="CU58" s="12">
        <v>168</v>
      </c>
      <c r="CV58" s="12">
        <v>168</v>
      </c>
      <c r="CW58" s="12">
        <v>168</v>
      </c>
      <c r="CX58" s="12">
        <v>168</v>
      </c>
      <c r="CY58" s="12">
        <v>168</v>
      </c>
      <c r="CZ58" s="12">
        <v>168</v>
      </c>
      <c r="DA58" s="12">
        <v>168</v>
      </c>
      <c r="DB58" s="12">
        <v>168</v>
      </c>
      <c r="DC58" s="12">
        <v>168</v>
      </c>
      <c r="DD58" s="12"/>
      <c r="DE58" s="12">
        <v>144</v>
      </c>
      <c r="DF58" s="12">
        <v>168</v>
      </c>
      <c r="DG58" s="12">
        <v>168</v>
      </c>
      <c r="DH58" s="12">
        <v>168</v>
      </c>
      <c r="DI58" s="12">
        <v>168</v>
      </c>
      <c r="DJ58" s="12">
        <v>168</v>
      </c>
      <c r="DK58" s="12">
        <v>168</v>
      </c>
      <c r="DL58" s="12">
        <v>168</v>
      </c>
      <c r="DM58" s="12">
        <v>168</v>
      </c>
      <c r="DN58" s="12">
        <v>168</v>
      </c>
      <c r="DO58" s="12">
        <v>168</v>
      </c>
      <c r="DP58" s="12"/>
      <c r="DQ58" s="12"/>
      <c r="DR58" s="12">
        <v>168</v>
      </c>
      <c r="DS58" s="12">
        <v>168</v>
      </c>
      <c r="DT58" s="12">
        <v>168</v>
      </c>
      <c r="DU58" s="12">
        <v>168</v>
      </c>
      <c r="DV58" s="12">
        <v>168</v>
      </c>
      <c r="DW58" s="12">
        <v>168</v>
      </c>
      <c r="DX58" s="12">
        <v>168</v>
      </c>
      <c r="DY58" s="12">
        <v>168</v>
      </c>
      <c r="DZ58" s="12">
        <v>168</v>
      </c>
      <c r="EA58" s="12">
        <v>168</v>
      </c>
      <c r="EB58" s="12">
        <v>168</v>
      </c>
      <c r="EC58" s="12">
        <v>168</v>
      </c>
      <c r="ED58" s="12">
        <v>168</v>
      </c>
      <c r="EE58" s="12">
        <v>168</v>
      </c>
      <c r="EF58" s="12">
        <v>168</v>
      </c>
      <c r="EG58" s="12">
        <v>168</v>
      </c>
      <c r="EH58" s="12">
        <v>168</v>
      </c>
      <c r="EI58" s="12"/>
      <c r="EJ58" s="12"/>
    </row>
    <row r="59" spans="1:140">
      <c r="A59" s="501"/>
      <c r="B59" s="53" t="s">
        <v>146</v>
      </c>
      <c r="C59" s="12"/>
      <c r="D59" s="125">
        <v>0</v>
      </c>
      <c r="E59" s="125">
        <v>4.3808037730000002</v>
      </c>
      <c r="F59" s="125">
        <v>14.939155423155272</v>
      </c>
      <c r="G59" s="125">
        <v>12.412284069097888</v>
      </c>
      <c r="H59" s="125">
        <v>2.6101542776998596</v>
      </c>
      <c r="I59" s="125">
        <v>15.107828545914572</v>
      </c>
      <c r="J59" s="172">
        <v>8.9164882226980744</v>
      </c>
      <c r="K59" s="172">
        <v>2.1591973244147158</v>
      </c>
      <c r="L59" s="172">
        <v>5.8197424892703857</v>
      </c>
      <c r="M59" s="172">
        <v>13.830769230769231</v>
      </c>
      <c r="N59" s="172">
        <v>4.1720557491289201</v>
      </c>
      <c r="O59" s="164">
        <v>14.545454545454545</v>
      </c>
      <c r="P59" s="164">
        <v>7.8246575342465743</v>
      </c>
      <c r="Q59" s="164">
        <v>0</v>
      </c>
      <c r="R59" s="164">
        <v>11.557508532423208</v>
      </c>
      <c r="S59">
        <v>20.736486486486484</v>
      </c>
      <c r="T59" s="94">
        <v>15.610304896365276</v>
      </c>
      <c r="U59" s="94">
        <v>9.7633136094674544</v>
      </c>
      <c r="V59" s="94">
        <v>14.59274193548387</v>
      </c>
      <c r="W59" s="94">
        <v>15.655198973042364</v>
      </c>
      <c r="X59" s="94">
        <v>12.92</v>
      </c>
      <c r="Y59">
        <v>17.96719817767654</v>
      </c>
      <c r="Z59" s="319">
        <v>15.51</v>
      </c>
      <c r="AA59" s="319">
        <v>11.01</v>
      </c>
      <c r="AB59">
        <v>9.7868989100235098</v>
      </c>
      <c r="AC59">
        <v>14.14</v>
      </c>
      <c r="AD59">
        <v>11.61</v>
      </c>
      <c r="AE59">
        <v>8.5834288990825698</v>
      </c>
      <c r="AF59">
        <v>8.5681318681318679</v>
      </c>
      <c r="AG59">
        <v>9.69</v>
      </c>
      <c r="AH59">
        <v>7.0720846089618696</v>
      </c>
      <c r="AI59">
        <v>13.26</v>
      </c>
      <c r="AJ59">
        <v>10.033576642335767</v>
      </c>
      <c r="AK59">
        <v>15.216405321622318</v>
      </c>
      <c r="AL59">
        <v>5.3305049297878702</v>
      </c>
      <c r="AM59">
        <v>16.685142419210628</v>
      </c>
      <c r="AN59">
        <v>11.04288256227758</v>
      </c>
      <c r="AO59">
        <v>14.29</v>
      </c>
      <c r="AP59">
        <v>6.2515430861723447</v>
      </c>
      <c r="AQ59">
        <v>11.764320557491288</v>
      </c>
      <c r="AR59">
        <v>12.74630996309963</v>
      </c>
      <c r="AS59">
        <v>18.566154754873008</v>
      </c>
      <c r="AT59">
        <v>12.262016624503072</v>
      </c>
      <c r="AU59">
        <v>3.1</v>
      </c>
      <c r="AV59">
        <v>7.48</v>
      </c>
      <c r="AW59">
        <v>3.9148351648351647</v>
      </c>
      <c r="AX59">
        <v>10.135922330097088</v>
      </c>
      <c r="AY59">
        <v>10.239614994934145</v>
      </c>
      <c r="AZ59">
        <v>10.15</v>
      </c>
      <c r="BA59">
        <v>11.805833005893911</v>
      </c>
      <c r="BB59">
        <v>11.07</v>
      </c>
      <c r="BC59">
        <v>4.6451612903225801</v>
      </c>
      <c r="BD59">
        <v>4.8600000000000003</v>
      </c>
      <c r="BE59">
        <v>10.95</v>
      </c>
      <c r="BF59">
        <v>12.412698412698413</v>
      </c>
      <c r="BG59">
        <v>10.228795501022494</v>
      </c>
      <c r="BH59">
        <v>3.6</v>
      </c>
      <c r="BI59">
        <v>8.4000000000000005E-2</v>
      </c>
      <c r="BJ59">
        <v>18.041596593932944</v>
      </c>
      <c r="BK59">
        <v>13.43</v>
      </c>
      <c r="BL59">
        <v>17.510000000000002</v>
      </c>
      <c r="BM59">
        <v>14.700000000000001</v>
      </c>
      <c r="BN59">
        <v>12.68</v>
      </c>
      <c r="BO59">
        <v>19.518130394215071</v>
      </c>
      <c r="BP59">
        <v>20.214365881032549</v>
      </c>
      <c r="BQ59">
        <v>7.6242833333333326</v>
      </c>
      <c r="BR59">
        <v>14.9</v>
      </c>
      <c r="BS59">
        <v>10.154318181818182</v>
      </c>
      <c r="BT59">
        <v>10.154318181818182</v>
      </c>
      <c r="BU59">
        <v>6.52</v>
      </c>
      <c r="BV59">
        <v>8.2414893617021274</v>
      </c>
      <c r="BW59">
        <v>17.59</v>
      </c>
      <c r="BX59">
        <v>14.61</v>
      </c>
      <c r="BY59">
        <v>11.079507278835385</v>
      </c>
      <c r="BZ59">
        <v>13.238273381294963</v>
      </c>
      <c r="CA59">
        <v>10.52</v>
      </c>
      <c r="CB59">
        <v>14.548494983277592</v>
      </c>
      <c r="CC59">
        <v>15.597883597883598</v>
      </c>
      <c r="CD59">
        <v>13.24</v>
      </c>
      <c r="CE59">
        <v>16.519480519480521</v>
      </c>
      <c r="CF59">
        <v>10.322245322245323</v>
      </c>
      <c r="CG59">
        <v>8.91</v>
      </c>
      <c r="CH59">
        <v>6.0545454545454538</v>
      </c>
      <c r="CI59">
        <v>15.34</v>
      </c>
      <c r="CJ59">
        <v>14.525466666666667</v>
      </c>
      <c r="CK59">
        <v>10.039999999999999</v>
      </c>
      <c r="CL59">
        <v>16.41</v>
      </c>
      <c r="CM59">
        <v>5.2586605080831417</v>
      </c>
      <c r="CN59">
        <v>5.05</v>
      </c>
      <c r="CO59">
        <v>13.27</v>
      </c>
      <c r="CP59">
        <v>11.121252796420583</v>
      </c>
      <c r="CQ59">
        <v>4.9547511312217196</v>
      </c>
      <c r="CR59">
        <v>4.24</v>
      </c>
      <c r="CS59">
        <v>8.9634006376195536</v>
      </c>
      <c r="CT59">
        <v>5.1828463713477859</v>
      </c>
      <c r="CU59">
        <v>11.92</v>
      </c>
      <c r="CV59">
        <v>15.26</v>
      </c>
      <c r="CW59">
        <v>1.8162162162162161</v>
      </c>
      <c r="CX59">
        <v>10.515619909502265</v>
      </c>
      <c r="CY59">
        <v>5.4750000000000005</v>
      </c>
      <c r="CZ59">
        <v>0</v>
      </c>
      <c r="DA59">
        <v>0</v>
      </c>
      <c r="DB59">
        <v>6.6693577981651373</v>
      </c>
      <c r="DC59">
        <v>0</v>
      </c>
      <c r="DD59" s="12"/>
      <c r="DE59" s="12">
        <v>3.34</v>
      </c>
      <c r="DF59">
        <v>3.910112359550562</v>
      </c>
      <c r="DG59">
        <v>6.52</v>
      </c>
      <c r="DH59">
        <v>0</v>
      </c>
      <c r="DI59">
        <v>4</v>
      </c>
      <c r="DJ59">
        <v>11.06570841889117</v>
      </c>
      <c r="DK59">
        <v>9.3699999999999992</v>
      </c>
      <c r="DL59">
        <v>8.73</v>
      </c>
      <c r="DM59">
        <v>18.778874734607218</v>
      </c>
      <c r="DN59">
        <v>13.45</v>
      </c>
      <c r="DO59">
        <v>12.814126984126982</v>
      </c>
      <c r="DP59"/>
      <c r="DQ59"/>
      <c r="DR59">
        <v>8.0502808988760997</v>
      </c>
      <c r="DS59">
        <v>9.77</v>
      </c>
      <c r="DT59">
        <v>6.47</v>
      </c>
      <c r="DU59">
        <v>5.3925925925925053</v>
      </c>
      <c r="DV59">
        <v>10.38</v>
      </c>
      <c r="DW59">
        <v>10.42</v>
      </c>
      <c r="DX59">
        <v>7.1217948717948705</v>
      </c>
      <c r="DY59">
        <v>13.35</v>
      </c>
      <c r="DZ59">
        <v>16.18</v>
      </c>
      <c r="EA59">
        <v>13.876468613628733</v>
      </c>
      <c r="EB59">
        <v>15.42</v>
      </c>
      <c r="EC59">
        <v>10.65</v>
      </c>
      <c r="ED59">
        <v>0</v>
      </c>
      <c r="EE59">
        <v>9.1300000000000008</v>
      </c>
      <c r="EF59">
        <v>17.36</v>
      </c>
      <c r="EG59">
        <v>2.8813559322033901</v>
      </c>
      <c r="EH59">
        <v>4.2857142857142856</v>
      </c>
      <c r="EI59" s="12"/>
      <c r="EJ59" s="12"/>
    </row>
    <row r="60" spans="1:140">
      <c r="A60" s="496" t="s">
        <v>162</v>
      </c>
      <c r="B60" s="54" t="s">
        <v>147</v>
      </c>
      <c r="C60" s="8"/>
      <c r="D60" s="8">
        <f t="shared" ref="D60:N60" si="232">D50</f>
        <v>1</v>
      </c>
      <c r="E60" s="8">
        <f t="shared" si="232"/>
        <v>0.81845238095238093</v>
      </c>
      <c r="F60" s="8">
        <f t="shared" si="232"/>
        <v>0.79464285714285698</v>
      </c>
      <c r="G60" s="8">
        <f t="shared" si="232"/>
        <v>0.84077380952380998</v>
      </c>
      <c r="H60" s="8">
        <f t="shared" si="232"/>
        <v>0.9821428571428571</v>
      </c>
      <c r="I60" s="8">
        <f t="shared" si="232"/>
        <v>0.6696428571428571</v>
      </c>
      <c r="J60" s="8">
        <f t="shared" si="232"/>
        <v>0.90970238095238098</v>
      </c>
      <c r="K60" s="8">
        <f t="shared" si="232"/>
        <v>0.97619047619047605</v>
      </c>
      <c r="L60" s="8">
        <f t="shared" si="232"/>
        <v>0.51089285714285715</v>
      </c>
      <c r="M60" s="8">
        <f t="shared" si="232"/>
        <v>0.8035714285714286</v>
      </c>
      <c r="N60" s="8">
        <f t="shared" si="232"/>
        <v>0.8020833333285714</v>
      </c>
      <c r="O60" s="8">
        <f t="shared" ref="O60:AK60" si="233">+O50</f>
        <v>0.96029761904761912</v>
      </c>
      <c r="P60" s="8">
        <f t="shared" si="233"/>
        <v>0.81446428571428564</v>
      </c>
      <c r="Q60" s="8">
        <f t="shared" si="233"/>
        <v>0.98708333333333298</v>
      </c>
      <c r="R60" s="8">
        <f t="shared" si="233"/>
        <v>0.94148809523809496</v>
      </c>
      <c r="S60" s="8">
        <f t="shared" si="233"/>
        <v>0.84773809523809529</v>
      </c>
      <c r="T60" s="8">
        <f t="shared" si="233"/>
        <v>0.88392857142857095</v>
      </c>
      <c r="U60" s="8">
        <f t="shared" si="233"/>
        <v>0.89180555555555552</v>
      </c>
      <c r="V60" s="8">
        <f t="shared" si="233"/>
        <v>0.67160714285714274</v>
      </c>
      <c r="W60" s="8">
        <f t="shared" si="233"/>
        <v>0.66517857142857095</v>
      </c>
      <c r="X60" s="8">
        <f t="shared" si="233"/>
        <v>0.80803571428571397</v>
      </c>
      <c r="Y60" s="8">
        <f t="shared" si="233"/>
        <v>0.81148809523809518</v>
      </c>
      <c r="Z60" s="8">
        <f t="shared" si="233"/>
        <v>0.634940476190476</v>
      </c>
      <c r="AA60" s="8">
        <f t="shared" si="233"/>
        <v>0.81547619047619102</v>
      </c>
      <c r="AB60" s="8">
        <f t="shared" si="233"/>
        <v>0.8973214285714286</v>
      </c>
      <c r="AC60" s="8">
        <f t="shared" si="233"/>
        <v>0.89089285714285704</v>
      </c>
      <c r="AD60" s="8">
        <f t="shared" si="233"/>
        <v>0.95833333333333304</v>
      </c>
      <c r="AE60" s="8">
        <f t="shared" si="233"/>
        <v>0.875</v>
      </c>
      <c r="AF60" s="8">
        <f t="shared" si="233"/>
        <v>0.85416666666666696</v>
      </c>
      <c r="AG60" s="8">
        <f t="shared" si="233"/>
        <v>0.88690476190476197</v>
      </c>
      <c r="AH60" s="8">
        <f t="shared" si="233"/>
        <v>0.94940476190476186</v>
      </c>
      <c r="AI60" s="8">
        <f t="shared" si="233"/>
        <v>0.88791666666666702</v>
      </c>
      <c r="AJ60" s="8">
        <f t="shared" si="233"/>
        <v>0.97619047619047605</v>
      </c>
      <c r="AK60" s="8">
        <f t="shared" si="233"/>
        <v>0.85565476190476186</v>
      </c>
      <c r="AL60" s="8">
        <f t="shared" ref="AL60:AQ60" si="234">+AL50</f>
        <v>0.96523809523809501</v>
      </c>
      <c r="AM60" s="8">
        <f t="shared" si="234"/>
        <v>0.78571428571428603</v>
      </c>
      <c r="AN60" s="8">
        <f t="shared" si="234"/>
        <v>0.55755952380952378</v>
      </c>
      <c r="AO60" s="8">
        <f t="shared" si="234"/>
        <v>0.90720238095238104</v>
      </c>
      <c r="AP60" s="8">
        <f t="shared" si="234"/>
        <v>0.85714285714285698</v>
      </c>
      <c r="AQ60" s="8">
        <f t="shared" si="234"/>
        <v>0.9330357142857143</v>
      </c>
      <c r="AR60" s="8">
        <f t="shared" ref="AR60:BT60" si="235">+AR50</f>
        <v>0.91565476190476203</v>
      </c>
      <c r="AS60" s="8">
        <f t="shared" si="235"/>
        <v>0.83779761904761896</v>
      </c>
      <c r="AT60" s="8">
        <f t="shared" si="235"/>
        <v>0.98511904761904778</v>
      </c>
      <c r="AU60" s="8">
        <f t="shared" si="235"/>
        <v>0.71327380952380903</v>
      </c>
      <c r="AV60" s="8">
        <f t="shared" si="235"/>
        <v>0.95982142857142905</v>
      </c>
      <c r="AW60" s="8">
        <f t="shared" si="235"/>
        <v>0.96529761904761902</v>
      </c>
      <c r="AX60" s="8">
        <f t="shared" si="235"/>
        <v>0.84523809523809523</v>
      </c>
      <c r="AY60" s="8">
        <f t="shared" si="235"/>
        <v>0.89380952380952383</v>
      </c>
      <c r="AZ60" s="8">
        <f t="shared" si="235"/>
        <v>0.92083333333333295</v>
      </c>
      <c r="BA60" s="8">
        <f t="shared" si="235"/>
        <v>0.94994047619047617</v>
      </c>
      <c r="BB60" s="8">
        <f t="shared" si="235"/>
        <v>0.89583333333333304</v>
      </c>
      <c r="BC60" s="8">
        <f t="shared" si="235"/>
        <v>0.8571428571428571</v>
      </c>
      <c r="BD60" s="8">
        <f t="shared" si="235"/>
        <v>0.96428571428571397</v>
      </c>
      <c r="BE60" s="8">
        <f t="shared" si="235"/>
        <v>0.95535714285714302</v>
      </c>
      <c r="BF60" s="8">
        <f t="shared" si="235"/>
        <v>0.95107142857142857</v>
      </c>
      <c r="BG60" s="8">
        <f t="shared" si="235"/>
        <v>0.97714285714285709</v>
      </c>
      <c r="BH60" s="8">
        <f t="shared" si="235"/>
        <v>0.33928571428571402</v>
      </c>
      <c r="BI60" s="8">
        <f t="shared" si="235"/>
        <v>0.47916666666666702</v>
      </c>
      <c r="BJ60" s="8">
        <f t="shared" si="235"/>
        <v>0.80059523809523814</v>
      </c>
      <c r="BK60" s="8">
        <f t="shared" si="235"/>
        <v>0.61309523809523803</v>
      </c>
      <c r="BL60" s="8">
        <f t="shared" si="235"/>
        <v>0.83215700000000004</v>
      </c>
      <c r="BM60" s="8">
        <f t="shared" si="235"/>
        <v>0.69494047619047616</v>
      </c>
      <c r="BN60" s="8">
        <f t="shared" si="235"/>
        <v>0.83333333333333304</v>
      </c>
      <c r="BO60" s="8">
        <f t="shared" si="235"/>
        <v>0.90238095238095195</v>
      </c>
      <c r="BP60" s="8">
        <f t="shared" si="235"/>
        <v>0.85369047619047633</v>
      </c>
      <c r="BQ60" s="8">
        <f t="shared" si="235"/>
        <v>0.85714285714285698</v>
      </c>
      <c r="BR60" s="8">
        <f t="shared" si="235"/>
        <v>0.84523809523809501</v>
      </c>
      <c r="BS60" s="8">
        <f t="shared" si="235"/>
        <v>0.96577380952380953</v>
      </c>
      <c r="BT60" s="8">
        <f t="shared" si="235"/>
        <v>0.96577380952380953</v>
      </c>
      <c r="BU60" s="8">
        <f t="shared" ref="BU60:CC60" si="236">+BU50</f>
        <v>0.8</v>
      </c>
      <c r="BV60" s="8">
        <f t="shared" si="236"/>
        <v>0.85178571428571426</v>
      </c>
      <c r="BW60" s="8">
        <f t="shared" si="236"/>
        <v>0.88690476190476197</v>
      </c>
      <c r="BX60" s="8">
        <f t="shared" si="236"/>
        <v>0.78571428571428603</v>
      </c>
      <c r="BY60" s="8">
        <f t="shared" si="236"/>
        <v>0.86011904761904778</v>
      </c>
      <c r="BZ60" s="8">
        <f t="shared" si="236"/>
        <v>0.80952380952380898</v>
      </c>
      <c r="CA60" s="8">
        <f t="shared" si="236"/>
        <v>0.84722222222222199</v>
      </c>
      <c r="CB60" s="8">
        <f t="shared" si="236"/>
        <v>0.93797619047619052</v>
      </c>
      <c r="CC60" s="8">
        <f t="shared" si="236"/>
        <v>0.94047619047619047</v>
      </c>
      <c r="CD60" s="8">
        <f t="shared" ref="CD60:CF60" si="237">+CD50</f>
        <v>0.922619047619048</v>
      </c>
      <c r="CE60" s="8">
        <f t="shared" si="237"/>
        <v>0.71178571428571435</v>
      </c>
      <c r="CF60" s="8">
        <f t="shared" si="237"/>
        <v>0.77327380952380953</v>
      </c>
      <c r="CG60" s="8">
        <f t="shared" ref="CG60:CH60" si="238">+CG50</f>
        <v>0.797619047619048</v>
      </c>
      <c r="CH60" s="8">
        <f t="shared" si="238"/>
        <v>0.94642857142857095</v>
      </c>
      <c r="CI60" s="8">
        <f t="shared" ref="CI60:CJ60" si="239">+CI50</f>
        <v>0.94642857142857095</v>
      </c>
      <c r="CJ60" s="8">
        <f t="shared" si="239"/>
        <v>0.74404761904761907</v>
      </c>
      <c r="CK60" s="8">
        <f t="shared" ref="CK60:CM60" si="240">+CK50</f>
        <v>0.86607142857142905</v>
      </c>
      <c r="CL60" s="8">
        <f t="shared" si="240"/>
        <v>0.97023809523809501</v>
      </c>
      <c r="CM60" s="8">
        <f t="shared" si="240"/>
        <v>0.72619047619047616</v>
      </c>
      <c r="CN60" s="8">
        <f t="shared" ref="CN60:CP60" si="241">+CN50</f>
        <v>0.86904761904761896</v>
      </c>
      <c r="CO60" s="8">
        <f t="shared" si="241"/>
        <v>0.98214285714285698</v>
      </c>
      <c r="CP60" s="8">
        <f t="shared" si="241"/>
        <v>0.88696428571428565</v>
      </c>
      <c r="CQ60" s="8">
        <f t="shared" ref="CQ60:CT60" si="242">+CQ50</f>
        <v>0.85714285714285698</v>
      </c>
      <c r="CR60" s="8">
        <f t="shared" si="242"/>
        <v>0.80952380952380898</v>
      </c>
      <c r="CS60" s="8">
        <f t="shared" si="242"/>
        <v>0.84273809523809518</v>
      </c>
      <c r="CT60" s="8">
        <f t="shared" si="242"/>
        <v>0.8928571428571429</v>
      </c>
      <c r="CU60" s="8">
        <f t="shared" ref="CU60:CW60" si="243">+CU50</f>
        <v>0.94642857142857095</v>
      </c>
      <c r="CV60" s="8">
        <f t="shared" si="243"/>
        <v>0.84523809523809501</v>
      </c>
      <c r="CW60" s="8">
        <f t="shared" si="243"/>
        <v>0.88095238095238093</v>
      </c>
      <c r="CX60" s="8">
        <f t="shared" ref="CX60:CY60" si="244">+CX50</f>
        <v>0.952380952380952</v>
      </c>
      <c r="CY60" s="8">
        <f t="shared" si="244"/>
        <v>0.37398809523809523</v>
      </c>
      <c r="CZ60" s="8">
        <f t="shared" ref="CZ60:DB60" si="245">+CZ50</f>
        <v>0.32142857142857101</v>
      </c>
      <c r="DA60" s="8">
        <f t="shared" si="245"/>
        <v>0.32142857142857101</v>
      </c>
      <c r="DB60" s="8">
        <f t="shared" si="245"/>
        <v>0.68452380952380953</v>
      </c>
      <c r="DC60" s="8">
        <f t="shared" ref="DC60:DF60" si="246">+DC50</f>
        <v>0.952380952380952</v>
      </c>
      <c r="DD60" s="8"/>
      <c r="DE60" s="8">
        <f t="shared" si="246"/>
        <v>0.98263888888888895</v>
      </c>
      <c r="DF60" s="8">
        <f t="shared" si="246"/>
        <v>0.55607142857142855</v>
      </c>
      <c r="DG60" s="8">
        <f t="shared" ref="DG60:DJ60" si="247">+DG50</f>
        <v>0.87797619047619002</v>
      </c>
      <c r="DH60" s="8">
        <f t="shared" si="247"/>
        <v>0.86309523809523803</v>
      </c>
      <c r="DI60" s="8">
        <f t="shared" si="247"/>
        <v>0.25297619047619047</v>
      </c>
      <c r="DJ60" s="8">
        <f t="shared" si="247"/>
        <v>0.63988095238095233</v>
      </c>
      <c r="DK60" s="8">
        <f t="shared" ref="DK60:DM60" si="248">+DK50</f>
        <v>0.86803571428571402</v>
      </c>
      <c r="DL60" s="8">
        <f t="shared" si="248"/>
        <v>0.92160714285714296</v>
      </c>
      <c r="DM60" s="8">
        <f t="shared" si="248"/>
        <v>0.8974404761904764</v>
      </c>
      <c r="DN60" s="8">
        <f t="shared" ref="DN60:DR60" si="249">+DN50</f>
        <v>0.922619047619048</v>
      </c>
      <c r="DO60" s="8">
        <f t="shared" si="249"/>
        <v>0.84672619047619047</v>
      </c>
      <c r="DP60" s="8">
        <f t="shared" si="249"/>
        <v>0</v>
      </c>
      <c r="DQ60" s="8">
        <f t="shared" si="249"/>
        <v>0</v>
      </c>
      <c r="DR60" s="8">
        <f t="shared" si="249"/>
        <v>0.80059523809523814</v>
      </c>
      <c r="DS60" s="8">
        <f t="shared" ref="DS60:DU60" si="250">+DS50</f>
        <v>0.90178571428571397</v>
      </c>
      <c r="DT60" s="8">
        <f t="shared" si="250"/>
        <v>0.398809523809524</v>
      </c>
      <c r="DU60" s="8">
        <f t="shared" si="250"/>
        <v>0.7946428571428571</v>
      </c>
      <c r="DV60" s="8">
        <f t="shared" ref="DV60:DX60" si="251">+DV50</f>
        <v>0.96428571428571397</v>
      </c>
      <c r="DW60" s="8">
        <f t="shared" si="251"/>
        <v>0.91071428571428603</v>
      </c>
      <c r="DX60" s="8">
        <f t="shared" si="251"/>
        <v>0.7410714285714286</v>
      </c>
      <c r="DY60" s="8">
        <f t="shared" ref="DY60:EA60" si="252">+DY50</f>
        <v>0.92559523809523803</v>
      </c>
      <c r="DZ60" s="8">
        <f t="shared" si="252"/>
        <v>0.94940476190476197</v>
      </c>
      <c r="EA60" s="8">
        <f t="shared" si="252"/>
        <v>0.91547619047619055</v>
      </c>
      <c r="EB60" s="8">
        <f t="shared" ref="EB60:ED60" si="253">+EB50</f>
        <v>0.93779761904761905</v>
      </c>
      <c r="EC60" s="8">
        <f t="shared" si="253"/>
        <v>0.51785700000000001</v>
      </c>
      <c r="ED60" s="8">
        <f t="shared" si="253"/>
        <v>0</v>
      </c>
      <c r="EE60" s="8">
        <f t="shared" ref="EE60:EH60" si="254">+EE50</f>
        <v>0.61904761904761896</v>
      </c>
      <c r="EF60" s="8">
        <f t="shared" si="254"/>
        <v>0.92160714285714296</v>
      </c>
      <c r="EG60" s="8">
        <f t="shared" si="254"/>
        <v>0.21726190476190477</v>
      </c>
      <c r="EH60" s="8">
        <f t="shared" si="254"/>
        <v>0.79482142857142857</v>
      </c>
      <c r="EI60" s="8"/>
      <c r="EJ60" s="8"/>
    </row>
    <row r="61" spans="1:140">
      <c r="A61" s="497"/>
      <c r="B61" s="54" t="s">
        <v>253</v>
      </c>
      <c r="C61" s="8"/>
      <c r="D61" s="8">
        <f t="shared" ref="D61:J61" si="255">+D55/D58</f>
        <v>0</v>
      </c>
      <c r="E61" s="8">
        <f t="shared" si="255"/>
        <v>0</v>
      </c>
      <c r="F61" s="8">
        <f t="shared" si="255"/>
        <v>0</v>
      </c>
      <c r="G61" s="8">
        <f t="shared" si="255"/>
        <v>0</v>
      </c>
      <c r="H61" s="8">
        <f t="shared" si="255"/>
        <v>0</v>
      </c>
      <c r="I61" s="8">
        <f t="shared" si="255"/>
        <v>7.1428571428571425E-2</v>
      </c>
      <c r="J61" s="8">
        <f t="shared" si="255"/>
        <v>0</v>
      </c>
      <c r="K61" s="8">
        <f t="shared" ref="K61:P61" si="256">+K55/K58</f>
        <v>0</v>
      </c>
      <c r="L61" s="8">
        <f t="shared" si="256"/>
        <v>1.7857142857142856E-2</v>
      </c>
      <c r="M61" s="8">
        <f t="shared" si="256"/>
        <v>0</v>
      </c>
      <c r="N61" s="8">
        <f t="shared" si="256"/>
        <v>0</v>
      </c>
      <c r="O61" s="8">
        <f t="shared" si="256"/>
        <v>0</v>
      </c>
      <c r="P61" s="8">
        <f t="shared" si="256"/>
        <v>0</v>
      </c>
      <c r="Q61" s="8">
        <f t="shared" ref="Q61:AK61" si="257">+Q55/Q58</f>
        <v>0</v>
      </c>
      <c r="R61" s="8">
        <f t="shared" si="257"/>
        <v>0</v>
      </c>
      <c r="S61" s="8">
        <f t="shared" si="257"/>
        <v>8.0357142857142863E-2</v>
      </c>
      <c r="T61" s="8">
        <f t="shared" si="257"/>
        <v>0</v>
      </c>
      <c r="U61" s="8">
        <f t="shared" si="257"/>
        <v>0</v>
      </c>
      <c r="V61" s="8">
        <f t="shared" si="257"/>
        <v>0.20535714285714285</v>
      </c>
      <c r="W61" s="8">
        <f t="shared" si="257"/>
        <v>0</v>
      </c>
      <c r="X61" s="8">
        <f t="shared" si="257"/>
        <v>0</v>
      </c>
      <c r="Y61" s="8">
        <f t="shared" si="257"/>
        <v>0</v>
      </c>
      <c r="Z61" s="8">
        <f t="shared" si="257"/>
        <v>0</v>
      </c>
      <c r="AA61" s="8">
        <f t="shared" si="257"/>
        <v>0</v>
      </c>
      <c r="AB61" s="8">
        <f t="shared" si="257"/>
        <v>0</v>
      </c>
      <c r="AC61" s="8">
        <f t="shared" si="257"/>
        <v>5.9523809523809521E-2</v>
      </c>
      <c r="AD61" s="8">
        <f t="shared" si="257"/>
        <v>0</v>
      </c>
      <c r="AE61" s="8">
        <f t="shared" si="257"/>
        <v>0</v>
      </c>
      <c r="AF61" s="8">
        <f t="shared" si="257"/>
        <v>0</v>
      </c>
      <c r="AG61" s="8">
        <f t="shared" si="257"/>
        <v>0</v>
      </c>
      <c r="AH61" s="8">
        <f t="shared" si="257"/>
        <v>0</v>
      </c>
      <c r="AI61" s="8">
        <f t="shared" si="257"/>
        <v>0.10119047619047619</v>
      </c>
      <c r="AJ61" s="8">
        <f t="shared" si="257"/>
        <v>0</v>
      </c>
      <c r="AK61" s="8">
        <f t="shared" si="257"/>
        <v>0</v>
      </c>
      <c r="AL61" s="8">
        <f t="shared" ref="AL61:AQ61" si="258">+AL55/AL58</f>
        <v>0</v>
      </c>
      <c r="AM61" s="8">
        <f t="shared" si="258"/>
        <v>0</v>
      </c>
      <c r="AN61" s="8">
        <f t="shared" si="258"/>
        <v>0.10119047619047619</v>
      </c>
      <c r="AO61" s="8">
        <f t="shared" si="258"/>
        <v>0</v>
      </c>
      <c r="AP61" s="8">
        <f t="shared" si="258"/>
        <v>0</v>
      </c>
      <c r="AQ61" s="8">
        <f t="shared" si="258"/>
        <v>0</v>
      </c>
      <c r="AR61" s="8">
        <f t="shared" ref="AR61:BT61" si="259">+AR55/AR58</f>
        <v>0</v>
      </c>
      <c r="AS61" s="8">
        <f t="shared" si="259"/>
        <v>0</v>
      </c>
      <c r="AT61" s="8">
        <f t="shared" si="259"/>
        <v>0</v>
      </c>
      <c r="AU61" s="8">
        <f t="shared" si="259"/>
        <v>0.13392857142857142</v>
      </c>
      <c r="AV61" s="8">
        <f t="shared" si="259"/>
        <v>0</v>
      </c>
      <c r="AW61" s="8">
        <f t="shared" si="259"/>
        <v>0</v>
      </c>
      <c r="AX61" s="8">
        <f t="shared" si="259"/>
        <v>0</v>
      </c>
      <c r="AY61" s="8">
        <f t="shared" si="259"/>
        <v>0</v>
      </c>
      <c r="AZ61" s="8">
        <f t="shared" si="259"/>
        <v>6.4285714285714293E-2</v>
      </c>
      <c r="BA61" s="8">
        <f t="shared" si="259"/>
        <v>0</v>
      </c>
      <c r="BB61" s="8">
        <f t="shared" si="259"/>
        <v>0</v>
      </c>
      <c r="BC61" s="8">
        <f t="shared" si="259"/>
        <v>5.9523809523809521E-2</v>
      </c>
      <c r="BD61" s="8">
        <f t="shared" si="259"/>
        <v>0</v>
      </c>
      <c r="BE61" s="8">
        <f t="shared" si="259"/>
        <v>0</v>
      </c>
      <c r="BF61" s="8">
        <f t="shared" si="259"/>
        <v>0</v>
      </c>
      <c r="BG61" s="8">
        <f t="shared" si="259"/>
        <v>0</v>
      </c>
      <c r="BH61" s="8">
        <f t="shared" si="259"/>
        <v>8.3333333333333329E-2</v>
      </c>
      <c r="BI61" s="8">
        <f t="shared" si="259"/>
        <v>0</v>
      </c>
      <c r="BJ61" s="8">
        <f t="shared" si="259"/>
        <v>0</v>
      </c>
      <c r="BK61" s="8">
        <f t="shared" si="259"/>
        <v>0</v>
      </c>
      <c r="BL61" s="8">
        <f t="shared" si="259"/>
        <v>0</v>
      </c>
      <c r="BM61" s="8">
        <f t="shared" si="259"/>
        <v>0</v>
      </c>
      <c r="BN61" s="8">
        <f t="shared" si="259"/>
        <v>0.10119047619047619</v>
      </c>
      <c r="BO61" s="8">
        <f t="shared" si="259"/>
        <v>0</v>
      </c>
      <c r="BP61" s="8">
        <f t="shared" si="259"/>
        <v>7.1428571428571425E-2</v>
      </c>
      <c r="BQ61" s="8">
        <f t="shared" si="259"/>
        <v>0</v>
      </c>
      <c r="BR61" s="8">
        <f t="shared" si="259"/>
        <v>0</v>
      </c>
      <c r="BS61" s="8">
        <f t="shared" si="259"/>
        <v>0</v>
      </c>
      <c r="BT61" s="8">
        <f t="shared" si="259"/>
        <v>0</v>
      </c>
      <c r="BU61" s="8">
        <f t="shared" ref="BU61:CC61" si="260">+BU55/BU58</f>
        <v>0.14285714285714285</v>
      </c>
      <c r="BV61" s="8">
        <f t="shared" si="260"/>
        <v>0</v>
      </c>
      <c r="BW61" s="8">
        <f t="shared" si="260"/>
        <v>8.9285714285714288E-2</v>
      </c>
      <c r="BX61" s="8">
        <f t="shared" si="260"/>
        <v>0.10714285714285714</v>
      </c>
      <c r="BY61" s="8">
        <f t="shared" si="260"/>
        <v>0.11607142857142858</v>
      </c>
      <c r="BZ61" s="8">
        <f t="shared" si="260"/>
        <v>0</v>
      </c>
      <c r="CA61" s="8">
        <f t="shared" si="260"/>
        <v>5.5555555555555552E-2</v>
      </c>
      <c r="CB61" s="8">
        <f t="shared" si="260"/>
        <v>0</v>
      </c>
      <c r="CC61" s="8">
        <f t="shared" si="260"/>
        <v>0</v>
      </c>
      <c r="CD61" s="8">
        <f t="shared" ref="CD61:CF61" si="261">+CD55/CD58</f>
        <v>0</v>
      </c>
      <c r="CE61" s="8">
        <f t="shared" si="261"/>
        <v>0</v>
      </c>
      <c r="CF61" s="8">
        <f t="shared" si="261"/>
        <v>7.1428571428571425E-2</v>
      </c>
      <c r="CG61" s="8">
        <f t="shared" ref="CG61:CH61" si="262">+CG55/CG58</f>
        <v>0</v>
      </c>
      <c r="CH61" s="8">
        <f t="shared" si="262"/>
        <v>0</v>
      </c>
      <c r="CI61" s="8">
        <f t="shared" ref="CI61:CJ61" si="263">+CI55/CI58</f>
        <v>0</v>
      </c>
      <c r="CJ61" s="8">
        <f t="shared" si="263"/>
        <v>0.13690476190476192</v>
      </c>
      <c r="CK61" s="8">
        <f t="shared" ref="CK61:CM61" si="264">+CK55/CK58</f>
        <v>0</v>
      </c>
      <c r="CL61" s="8">
        <f t="shared" si="264"/>
        <v>0</v>
      </c>
      <c r="CM61" s="8">
        <f t="shared" si="264"/>
        <v>7.1428571428571425E-2</v>
      </c>
      <c r="CN61" s="8">
        <f t="shared" ref="CN61:CP61" si="265">+CN55/CN58</f>
        <v>0.10714285714285714</v>
      </c>
      <c r="CO61" s="8">
        <f t="shared" si="265"/>
        <v>0</v>
      </c>
      <c r="CP61" s="8">
        <f t="shared" si="265"/>
        <v>7.7380952380952384E-2</v>
      </c>
      <c r="CQ61" s="8">
        <f t="shared" ref="CQ61:CT61" si="266">+CQ55/CQ58</f>
        <v>0</v>
      </c>
      <c r="CR61" s="8">
        <f t="shared" si="266"/>
        <v>8.9285714285714288E-2</v>
      </c>
      <c r="CS61" s="8">
        <f t="shared" si="266"/>
        <v>6.5476190476190479E-2</v>
      </c>
      <c r="CT61" s="8">
        <f t="shared" si="266"/>
        <v>7.1428571428571425E-2</v>
      </c>
      <c r="CU61" s="8">
        <f t="shared" ref="CU61:CW61" si="267">+CU55/CU58</f>
        <v>0</v>
      </c>
      <c r="CV61" s="8">
        <f t="shared" si="267"/>
        <v>0</v>
      </c>
      <c r="CW61" s="8">
        <f t="shared" si="267"/>
        <v>0.11904761904761904</v>
      </c>
      <c r="CX61" s="8">
        <f t="shared" ref="CX61:CY61" si="268">+CX55/CX58</f>
        <v>0</v>
      </c>
      <c r="CY61" s="8">
        <f t="shared" si="268"/>
        <v>0</v>
      </c>
      <c r="CZ61" s="8">
        <f t="shared" ref="CZ61:DB61" si="269">+CZ55/CZ58</f>
        <v>0</v>
      </c>
      <c r="DA61" s="8">
        <f t="shared" si="269"/>
        <v>0</v>
      </c>
      <c r="DB61" s="8">
        <f t="shared" si="269"/>
        <v>0</v>
      </c>
      <c r="DC61" s="8">
        <f t="shared" ref="DC61:DF61" si="270">+DC55/DC58</f>
        <v>4.7619047619047616E-2</v>
      </c>
      <c r="DD61" s="8"/>
      <c r="DE61" s="8">
        <f t="shared" si="270"/>
        <v>0</v>
      </c>
      <c r="DF61" s="8">
        <f t="shared" si="270"/>
        <v>7.1428571428571425E-2</v>
      </c>
      <c r="DG61" s="8">
        <f t="shared" ref="DG61:DJ61" si="271">+DG55/DG58</f>
        <v>7.1428571428571425E-2</v>
      </c>
      <c r="DH61" s="8">
        <f t="shared" si="271"/>
        <v>0.10714285714285714</v>
      </c>
      <c r="DI61" s="8">
        <f t="shared" si="271"/>
        <v>0</v>
      </c>
      <c r="DJ61" s="8">
        <f t="shared" si="271"/>
        <v>0</v>
      </c>
      <c r="DK61" s="8">
        <f t="shared" ref="DK61:DM61" si="272">+DK55/DK58</f>
        <v>0</v>
      </c>
      <c r="DL61" s="8">
        <f t="shared" si="272"/>
        <v>0</v>
      </c>
      <c r="DM61" s="8">
        <f t="shared" si="272"/>
        <v>0</v>
      </c>
      <c r="DN61" s="8">
        <f t="shared" ref="DN61:DR61" si="273">+DN55/DN58</f>
        <v>0</v>
      </c>
      <c r="DO61" s="8">
        <f t="shared" si="273"/>
        <v>0</v>
      </c>
      <c r="DP61" s="8" t="e">
        <f t="shared" si="273"/>
        <v>#DIV/0!</v>
      </c>
      <c r="DQ61" s="8" t="e">
        <f t="shared" si="273"/>
        <v>#DIV/0!</v>
      </c>
      <c r="DR61" s="8">
        <f t="shared" si="273"/>
        <v>0</v>
      </c>
      <c r="DS61" s="8">
        <f t="shared" ref="DS61:DU61" si="274">+DS55/DS58</f>
        <v>0</v>
      </c>
      <c r="DT61" s="8">
        <f t="shared" si="274"/>
        <v>0</v>
      </c>
      <c r="DU61" s="8">
        <f t="shared" si="274"/>
        <v>0</v>
      </c>
      <c r="DV61" s="8">
        <f t="shared" ref="DV61:DX61" si="275">+DV55/DV58</f>
        <v>0</v>
      </c>
      <c r="DW61" s="8">
        <f t="shared" si="275"/>
        <v>7.1428571428571425E-2</v>
      </c>
      <c r="DX61" s="8">
        <f t="shared" si="275"/>
        <v>0</v>
      </c>
      <c r="DY61" s="8">
        <f t="shared" ref="DY61:EA61" si="276">+DY55/DY58</f>
        <v>0</v>
      </c>
      <c r="DZ61" s="8">
        <f t="shared" si="276"/>
        <v>0</v>
      </c>
      <c r="EA61" s="8">
        <f t="shared" si="276"/>
        <v>0</v>
      </c>
      <c r="EB61" s="8">
        <f t="shared" ref="EB61:ED61" si="277">+EB55/EB58</f>
        <v>0</v>
      </c>
      <c r="EC61" s="8">
        <f t="shared" si="277"/>
        <v>0.14285714285714285</v>
      </c>
      <c r="ED61" s="8">
        <f t="shared" si="277"/>
        <v>0</v>
      </c>
      <c r="EE61" s="8">
        <f t="shared" ref="EE61:EH61" si="278">+EE55/EE58</f>
        <v>0</v>
      </c>
      <c r="EF61" s="8">
        <f t="shared" si="278"/>
        <v>0</v>
      </c>
      <c r="EG61" s="8">
        <f t="shared" si="278"/>
        <v>7.1428571428571425E-2</v>
      </c>
      <c r="EH61" s="8">
        <f t="shared" si="278"/>
        <v>0</v>
      </c>
      <c r="EI61" s="8"/>
      <c r="EJ61" s="8"/>
    </row>
    <row r="62" spans="1:140" ht="15.75" customHeight="1">
      <c r="A62" s="497"/>
      <c r="B62" s="54" t="s">
        <v>254</v>
      </c>
      <c r="C62" s="8"/>
      <c r="D62" s="8">
        <f t="shared" ref="D62:J62" si="279">+D56/D58</f>
        <v>0</v>
      </c>
      <c r="E62" s="8">
        <f t="shared" si="279"/>
        <v>0</v>
      </c>
      <c r="F62" s="8">
        <f t="shared" si="279"/>
        <v>0</v>
      </c>
      <c r="G62" s="8">
        <f t="shared" si="279"/>
        <v>0</v>
      </c>
      <c r="H62" s="8">
        <f t="shared" si="279"/>
        <v>0</v>
      </c>
      <c r="I62" s="8">
        <f t="shared" si="279"/>
        <v>0.14285714285714285</v>
      </c>
      <c r="J62" s="8">
        <f t="shared" si="279"/>
        <v>2.4821428571428571E-2</v>
      </c>
      <c r="K62" s="8">
        <f t="shared" ref="K62:P62" si="280">+K56/K58</f>
        <v>0</v>
      </c>
      <c r="L62" s="8">
        <f t="shared" si="280"/>
        <v>0</v>
      </c>
      <c r="M62" s="8">
        <f t="shared" si="280"/>
        <v>0</v>
      </c>
      <c r="N62" s="8">
        <f t="shared" si="280"/>
        <v>0</v>
      </c>
      <c r="O62" s="8">
        <f t="shared" si="280"/>
        <v>0</v>
      </c>
      <c r="P62" s="8">
        <f t="shared" si="280"/>
        <v>9.5238095238095233E-2</v>
      </c>
      <c r="Q62" s="8">
        <f t="shared" ref="Q62:AK62" si="281">+Q56/Q58</f>
        <v>2.976190476190476E-3</v>
      </c>
      <c r="R62" s="8">
        <f t="shared" si="281"/>
        <v>0</v>
      </c>
      <c r="S62" s="8">
        <f t="shared" si="281"/>
        <v>0</v>
      </c>
      <c r="T62" s="8">
        <f t="shared" si="281"/>
        <v>0</v>
      </c>
      <c r="U62" s="8">
        <f t="shared" si="281"/>
        <v>4.1666666666666664E-2</v>
      </c>
      <c r="V62" s="8">
        <f t="shared" si="281"/>
        <v>0</v>
      </c>
      <c r="W62" s="8">
        <f t="shared" si="281"/>
        <v>0.30357142857142855</v>
      </c>
      <c r="X62" s="8">
        <f t="shared" si="281"/>
        <v>0</v>
      </c>
      <c r="Y62" s="8">
        <f t="shared" si="281"/>
        <v>0</v>
      </c>
      <c r="Z62" s="8">
        <f t="shared" si="281"/>
        <v>0</v>
      </c>
      <c r="AA62" s="8">
        <f t="shared" si="281"/>
        <v>0</v>
      </c>
      <c r="AB62" s="8">
        <f t="shared" si="281"/>
        <v>0</v>
      </c>
      <c r="AC62" s="8">
        <f t="shared" si="281"/>
        <v>0</v>
      </c>
      <c r="AD62" s="8">
        <f t="shared" si="281"/>
        <v>0</v>
      </c>
      <c r="AE62" s="8">
        <f t="shared" si="281"/>
        <v>2.976190476190476E-3</v>
      </c>
      <c r="AF62" s="8">
        <f t="shared" si="281"/>
        <v>0</v>
      </c>
      <c r="AG62" s="8">
        <f t="shared" si="281"/>
        <v>8.7321428571428578E-2</v>
      </c>
      <c r="AH62" s="8">
        <f t="shared" si="281"/>
        <v>0</v>
      </c>
      <c r="AI62" s="8">
        <f t="shared" si="281"/>
        <v>5.9523809523809521E-3</v>
      </c>
      <c r="AJ62" s="8">
        <f t="shared" si="281"/>
        <v>0</v>
      </c>
      <c r="AK62" s="8">
        <f t="shared" si="281"/>
        <v>0</v>
      </c>
      <c r="AL62" s="8">
        <f t="shared" ref="AL62:AQ62" si="282">+AL56/AL58</f>
        <v>0</v>
      </c>
      <c r="AM62" s="8">
        <f t="shared" si="282"/>
        <v>0</v>
      </c>
      <c r="AN62" s="8">
        <f t="shared" si="282"/>
        <v>7.1428571428571425E-2</v>
      </c>
      <c r="AO62" s="8">
        <f t="shared" si="282"/>
        <v>0</v>
      </c>
      <c r="AP62" s="8">
        <f t="shared" si="282"/>
        <v>0</v>
      </c>
      <c r="AQ62" s="8">
        <f t="shared" si="282"/>
        <v>5.3571428571428568E-2</v>
      </c>
      <c r="AR62" s="8">
        <f t="shared" ref="AR62:BT62" si="283">+AR56/AR58</f>
        <v>0</v>
      </c>
      <c r="AS62" s="8">
        <f t="shared" si="283"/>
        <v>2.3809523809523808E-2</v>
      </c>
      <c r="AT62" s="8">
        <f t="shared" si="283"/>
        <v>0</v>
      </c>
      <c r="AU62" s="8">
        <f t="shared" si="283"/>
        <v>0</v>
      </c>
      <c r="AV62" s="8">
        <f t="shared" si="283"/>
        <v>0</v>
      </c>
      <c r="AW62" s="8">
        <f t="shared" si="283"/>
        <v>0</v>
      </c>
      <c r="AX62" s="8">
        <f t="shared" si="283"/>
        <v>0</v>
      </c>
      <c r="AY62" s="8">
        <f t="shared" si="283"/>
        <v>0</v>
      </c>
      <c r="AZ62" s="8">
        <f t="shared" si="283"/>
        <v>0</v>
      </c>
      <c r="BA62" s="8">
        <f t="shared" si="283"/>
        <v>0</v>
      </c>
      <c r="BB62" s="8">
        <f t="shared" si="283"/>
        <v>0</v>
      </c>
      <c r="BC62" s="8">
        <f t="shared" si="283"/>
        <v>1.1904761904761904E-2</v>
      </c>
      <c r="BD62" s="8">
        <f t="shared" si="283"/>
        <v>0</v>
      </c>
      <c r="BE62" s="8">
        <f t="shared" si="283"/>
        <v>0</v>
      </c>
      <c r="BF62" s="8">
        <f t="shared" si="283"/>
        <v>0</v>
      </c>
      <c r="BG62" s="8">
        <f t="shared" si="283"/>
        <v>0</v>
      </c>
      <c r="BH62" s="8">
        <f t="shared" si="283"/>
        <v>0.14285714285714285</v>
      </c>
      <c r="BI62" s="8">
        <f t="shared" si="283"/>
        <v>0.14285714285714285</v>
      </c>
      <c r="BJ62" s="8">
        <f t="shared" si="283"/>
        <v>0</v>
      </c>
      <c r="BK62" s="8">
        <f t="shared" si="283"/>
        <v>0</v>
      </c>
      <c r="BL62" s="8">
        <f t="shared" si="283"/>
        <v>2.5000000000000001E-2</v>
      </c>
      <c r="BM62" s="8">
        <f t="shared" si="283"/>
        <v>0</v>
      </c>
      <c r="BN62" s="8">
        <f t="shared" si="283"/>
        <v>0</v>
      </c>
      <c r="BO62" s="8">
        <f t="shared" si="283"/>
        <v>0</v>
      </c>
      <c r="BP62" s="8">
        <f t="shared" si="283"/>
        <v>1.1904761904761904E-2</v>
      </c>
      <c r="BQ62" s="8">
        <f t="shared" si="283"/>
        <v>8.3333333333333329E-2</v>
      </c>
      <c r="BR62" s="8">
        <f t="shared" si="283"/>
        <v>0</v>
      </c>
      <c r="BS62" s="8">
        <f t="shared" si="283"/>
        <v>0</v>
      </c>
      <c r="BT62" s="8">
        <f t="shared" si="283"/>
        <v>0</v>
      </c>
      <c r="BU62" s="8">
        <f t="shared" ref="BU62:CC62" si="284">+BU56/BU58</f>
        <v>0</v>
      </c>
      <c r="BV62" s="8">
        <f t="shared" si="284"/>
        <v>0</v>
      </c>
      <c r="BW62" s="8">
        <f t="shared" si="284"/>
        <v>0</v>
      </c>
      <c r="BX62" s="8">
        <f t="shared" si="284"/>
        <v>0</v>
      </c>
      <c r="BY62" s="8">
        <f t="shared" si="284"/>
        <v>0</v>
      </c>
      <c r="BZ62" s="8">
        <f t="shared" si="284"/>
        <v>0</v>
      </c>
      <c r="CA62" s="8">
        <f t="shared" si="284"/>
        <v>4.1666666666666664E-2</v>
      </c>
      <c r="CB62" s="8">
        <f t="shared" si="284"/>
        <v>0</v>
      </c>
      <c r="CC62" s="8">
        <f t="shared" si="284"/>
        <v>0</v>
      </c>
      <c r="CD62" s="8">
        <f t="shared" ref="CD62:CF62" si="285">+CD56/CD58</f>
        <v>0</v>
      </c>
      <c r="CE62" s="8">
        <f t="shared" si="285"/>
        <v>0</v>
      </c>
      <c r="CF62" s="8">
        <f t="shared" si="285"/>
        <v>3.5714285714285712E-2</v>
      </c>
      <c r="CG62" s="8">
        <f t="shared" ref="CG62:CH62" si="286">+CG56/CG58</f>
        <v>0</v>
      </c>
      <c r="CH62" s="8">
        <f t="shared" si="286"/>
        <v>0</v>
      </c>
      <c r="CI62" s="8">
        <f t="shared" ref="CI62:CJ62" si="287">+CI56/CI58</f>
        <v>0</v>
      </c>
      <c r="CJ62" s="8">
        <f t="shared" si="287"/>
        <v>0</v>
      </c>
      <c r="CK62" s="8">
        <f t="shared" ref="CK62:CM62" si="288">+CK56/CK58</f>
        <v>0</v>
      </c>
      <c r="CL62" s="8">
        <f t="shared" si="288"/>
        <v>0</v>
      </c>
      <c r="CM62" s="8">
        <f t="shared" si="288"/>
        <v>7.1428571428571425E-2</v>
      </c>
      <c r="CN62" s="8">
        <f t="shared" ref="CN62:CP62" si="289">+CN56/CN58</f>
        <v>0</v>
      </c>
      <c r="CO62" s="8">
        <f t="shared" si="289"/>
        <v>0</v>
      </c>
      <c r="CP62" s="8">
        <f t="shared" si="289"/>
        <v>7.4404761904761901E-3</v>
      </c>
      <c r="CQ62" s="8">
        <f t="shared" ref="CQ62:CT62" si="290">+CQ56/CQ58</f>
        <v>0</v>
      </c>
      <c r="CR62" s="8">
        <f t="shared" si="290"/>
        <v>0</v>
      </c>
      <c r="CS62" s="8">
        <f t="shared" si="290"/>
        <v>2.976190476190476E-2</v>
      </c>
      <c r="CT62" s="8">
        <f t="shared" si="290"/>
        <v>2.6785714285714284E-2</v>
      </c>
      <c r="CU62" s="8">
        <f t="shared" ref="CU62:CW62" si="291">+CU56/CU58</f>
        <v>0</v>
      </c>
      <c r="CV62" s="8">
        <f t="shared" si="291"/>
        <v>0</v>
      </c>
      <c r="CW62" s="8">
        <f t="shared" si="291"/>
        <v>0</v>
      </c>
      <c r="CX62" s="8">
        <f t="shared" ref="CX62:CY62" si="292">+CX56/CX58</f>
        <v>0</v>
      </c>
      <c r="CY62" s="8">
        <f t="shared" si="292"/>
        <v>0</v>
      </c>
      <c r="CZ62" s="8">
        <f t="shared" ref="CZ62:DB62" si="293">+CZ56/CZ58</f>
        <v>0</v>
      </c>
      <c r="DA62" s="8">
        <f t="shared" si="293"/>
        <v>0</v>
      </c>
      <c r="DB62" s="8">
        <f t="shared" si="293"/>
        <v>0</v>
      </c>
      <c r="DC62" s="8">
        <f t="shared" ref="DC62" si="294">+DC56/DC58</f>
        <v>0</v>
      </c>
      <c r="DD62" s="8"/>
      <c r="DE62" s="8">
        <f>+DE56/DE58</f>
        <v>0</v>
      </c>
      <c r="DF62" s="8">
        <f t="shared" ref="DF62:DG62" si="295">+DF56/DF58</f>
        <v>4.9107142857142856E-2</v>
      </c>
      <c r="DG62" s="8">
        <f t="shared" si="295"/>
        <v>0</v>
      </c>
      <c r="DH62" s="8">
        <f t="shared" ref="DH62:DJ62" si="296">+DH56/DH58</f>
        <v>0</v>
      </c>
      <c r="DI62" s="8">
        <f t="shared" si="296"/>
        <v>0</v>
      </c>
      <c r="DJ62" s="8">
        <f t="shared" si="296"/>
        <v>0</v>
      </c>
      <c r="DK62" s="8">
        <f t="shared" ref="DK62:DM62" si="297">+DK56/DK58</f>
        <v>1.2916666666666667E-2</v>
      </c>
      <c r="DL62" s="8">
        <f t="shared" si="297"/>
        <v>0</v>
      </c>
      <c r="DM62" s="8">
        <f t="shared" si="297"/>
        <v>0</v>
      </c>
      <c r="DN62" s="8">
        <f t="shared" ref="DN62:DR62" si="298">+DN56/DN58</f>
        <v>0</v>
      </c>
      <c r="DO62" s="8">
        <f t="shared" si="298"/>
        <v>0</v>
      </c>
      <c r="DP62" s="8" t="e">
        <f t="shared" si="298"/>
        <v>#DIV/0!</v>
      </c>
      <c r="DQ62" s="8" t="e">
        <f t="shared" si="298"/>
        <v>#DIV/0!</v>
      </c>
      <c r="DR62" s="8">
        <f t="shared" si="298"/>
        <v>0</v>
      </c>
      <c r="DS62" s="8">
        <f t="shared" ref="DS62:DU62" si="299">+DS56/DS58</f>
        <v>0</v>
      </c>
      <c r="DT62" s="8">
        <f t="shared" si="299"/>
        <v>0</v>
      </c>
      <c r="DU62" s="8">
        <f t="shared" si="299"/>
        <v>0</v>
      </c>
      <c r="DV62" s="8">
        <f t="shared" ref="DV62:DX62" si="300">+DV56/DV58</f>
        <v>0</v>
      </c>
      <c r="DW62" s="8">
        <f t="shared" si="300"/>
        <v>0</v>
      </c>
      <c r="DX62" s="8">
        <f t="shared" si="300"/>
        <v>0</v>
      </c>
      <c r="DY62" s="8">
        <f t="shared" ref="DY62:EA62" si="301">+DY56/DY58</f>
        <v>0</v>
      </c>
      <c r="DZ62" s="8">
        <f t="shared" si="301"/>
        <v>0</v>
      </c>
      <c r="EA62" s="8">
        <f t="shared" si="301"/>
        <v>0</v>
      </c>
      <c r="EB62" s="8">
        <f t="shared" ref="EB62:ED62" si="302">+EB56/EB58</f>
        <v>0</v>
      </c>
      <c r="EC62" s="8">
        <f t="shared" si="302"/>
        <v>8.9285714285714288E-2</v>
      </c>
      <c r="ED62" s="8">
        <f t="shared" si="302"/>
        <v>0</v>
      </c>
      <c r="EE62" s="8">
        <f t="shared" ref="EE62:EH62" si="303">+EE56/EE58</f>
        <v>0</v>
      </c>
      <c r="EF62" s="8">
        <f t="shared" si="303"/>
        <v>0</v>
      </c>
      <c r="EG62" s="8">
        <f t="shared" si="303"/>
        <v>7.1428571428571425E-2</v>
      </c>
      <c r="EH62" s="8">
        <f t="shared" si="303"/>
        <v>0</v>
      </c>
      <c r="EI62" s="8"/>
      <c r="EJ62" s="8"/>
    </row>
    <row r="63" spans="1:140" ht="16.5" customHeight="1">
      <c r="A63" s="497"/>
      <c r="B63" s="54" t="s">
        <v>255</v>
      </c>
      <c r="C63" s="8"/>
      <c r="D63" s="8">
        <f t="shared" ref="D63:J63" si="304">+D57/D58</f>
        <v>0</v>
      </c>
      <c r="E63" s="8">
        <f t="shared" si="304"/>
        <v>0.18154761904761904</v>
      </c>
      <c r="F63" s="8">
        <f t="shared" si="304"/>
        <v>0.20535714285714285</v>
      </c>
      <c r="G63" s="8">
        <f t="shared" si="304"/>
        <v>0.15922619047619047</v>
      </c>
      <c r="H63" s="8">
        <f t="shared" si="304"/>
        <v>1.7857142857142856E-2</v>
      </c>
      <c r="I63" s="8">
        <f t="shared" si="304"/>
        <v>0.11607142857142858</v>
      </c>
      <c r="J63" s="8">
        <f t="shared" si="304"/>
        <v>6.5476190476190479E-2</v>
      </c>
      <c r="K63" s="8">
        <f t="shared" ref="K63:P63" si="305">+K57/K58</f>
        <v>2.3809523809523808E-2</v>
      </c>
      <c r="L63" s="8">
        <f t="shared" si="305"/>
        <v>0.48910714285714285</v>
      </c>
      <c r="M63" s="8">
        <f t="shared" si="305"/>
        <v>0.19642857142857142</v>
      </c>
      <c r="N63" s="8">
        <f t="shared" si="305"/>
        <v>5.5059523809523808E-2</v>
      </c>
      <c r="O63" s="8">
        <f t="shared" si="305"/>
        <v>3.9702380952380954E-2</v>
      </c>
      <c r="P63" s="8">
        <f t="shared" si="305"/>
        <v>9.0297619047619043E-2</v>
      </c>
      <c r="Q63" s="8">
        <f t="shared" ref="Q63:AK63" si="306">+Q57/Q58</f>
        <v>9.9404761904761905E-3</v>
      </c>
      <c r="R63" s="8">
        <f t="shared" si="306"/>
        <v>5.8511904761904765E-2</v>
      </c>
      <c r="S63" s="8">
        <f t="shared" si="306"/>
        <v>7.1904761904761902E-2</v>
      </c>
      <c r="T63" s="8">
        <f t="shared" si="306"/>
        <v>0.11607142857142858</v>
      </c>
      <c r="U63" s="8">
        <f t="shared" si="306"/>
        <v>6.6527777777777783E-2</v>
      </c>
      <c r="V63" s="8">
        <f t="shared" si="306"/>
        <v>0.12303571428571429</v>
      </c>
      <c r="W63" s="8">
        <f t="shared" si="306"/>
        <v>3.125E-2</v>
      </c>
      <c r="X63" s="8">
        <f t="shared" si="306"/>
        <v>0.19196428571428573</v>
      </c>
      <c r="Y63" s="8">
        <f t="shared" si="306"/>
        <v>0.18851190476190477</v>
      </c>
      <c r="Z63" s="8">
        <f t="shared" si="306"/>
        <v>0.36505952380952378</v>
      </c>
      <c r="AA63" s="8">
        <f t="shared" si="306"/>
        <v>0.18452380952380953</v>
      </c>
      <c r="AB63" s="8">
        <f t="shared" si="306"/>
        <v>0.10267857142857142</v>
      </c>
      <c r="AC63" s="8">
        <f t="shared" si="306"/>
        <v>4.9583333333333333E-2</v>
      </c>
      <c r="AD63" s="8">
        <f t="shared" si="306"/>
        <v>4.1666666666666664E-2</v>
      </c>
      <c r="AE63" s="8">
        <f t="shared" si="306"/>
        <v>0.12202380952380952</v>
      </c>
      <c r="AF63" s="8">
        <f t="shared" si="306"/>
        <v>0.14583333333333334</v>
      </c>
      <c r="AG63" s="8">
        <f t="shared" si="306"/>
        <v>2.5773809523809525E-2</v>
      </c>
      <c r="AH63" s="8">
        <f t="shared" si="306"/>
        <v>5.0595238095238096E-2</v>
      </c>
      <c r="AI63" s="8">
        <f t="shared" si="306"/>
        <v>4.9404761904761904E-3</v>
      </c>
      <c r="AJ63" s="8">
        <f t="shared" si="306"/>
        <v>2.3809523809523808E-2</v>
      </c>
      <c r="AK63" s="8">
        <f t="shared" si="306"/>
        <v>0.14434523809523808</v>
      </c>
      <c r="AL63" s="8">
        <f t="shared" ref="AL63:AQ63" si="307">+AL57/AL58</f>
        <v>3.4761904761904758E-2</v>
      </c>
      <c r="AM63" s="8">
        <f t="shared" si="307"/>
        <v>0.21428571428571427</v>
      </c>
      <c r="AN63" s="8">
        <f t="shared" si="307"/>
        <v>0.26982142857142855</v>
      </c>
      <c r="AO63" s="8">
        <f t="shared" si="307"/>
        <v>9.2797619047619045E-2</v>
      </c>
      <c r="AP63" s="8">
        <f t="shared" si="307"/>
        <v>0.14285714285714285</v>
      </c>
      <c r="AQ63" s="8">
        <f t="shared" si="307"/>
        <v>1.3392857142857142E-2</v>
      </c>
      <c r="AR63" s="8">
        <f t="shared" ref="AR63:BT63" si="308">+AR57/AR58</f>
        <v>8.4345238095238098E-2</v>
      </c>
      <c r="AS63" s="8">
        <f t="shared" si="308"/>
        <v>0.13839285714285715</v>
      </c>
      <c r="AT63" s="8">
        <f t="shared" si="308"/>
        <v>1.488095238095238E-2</v>
      </c>
      <c r="AU63" s="8">
        <f t="shared" si="308"/>
        <v>9.9226190476190482E-2</v>
      </c>
      <c r="AV63" s="8">
        <f t="shared" si="308"/>
        <v>4.0178571428571432E-2</v>
      </c>
      <c r="AW63" s="8">
        <f t="shared" si="308"/>
        <v>3.470238095238095E-2</v>
      </c>
      <c r="AX63" s="8">
        <f t="shared" si="308"/>
        <v>0.15476190476190477</v>
      </c>
      <c r="AY63" s="8">
        <f t="shared" si="308"/>
        <v>0.1061904761904762</v>
      </c>
      <c r="AZ63" s="8">
        <f t="shared" si="308"/>
        <v>1.488095238095238E-2</v>
      </c>
      <c r="BA63" s="8">
        <f t="shared" si="308"/>
        <v>5.0059523809523811E-2</v>
      </c>
      <c r="BB63" s="8">
        <f t="shared" si="308"/>
        <v>0.10416666666666667</v>
      </c>
      <c r="BC63" s="8">
        <f t="shared" si="308"/>
        <v>7.1428571428571425E-2</v>
      </c>
      <c r="BD63" s="8">
        <f t="shared" si="308"/>
        <v>3.5714285714285712E-2</v>
      </c>
      <c r="BE63" s="8">
        <f t="shared" si="308"/>
        <v>4.4642857142857144E-2</v>
      </c>
      <c r="BF63" s="8">
        <f t="shared" si="308"/>
        <v>4.8928571428571419E-2</v>
      </c>
      <c r="BG63" s="8">
        <f t="shared" si="308"/>
        <v>2.2857142857142857E-2</v>
      </c>
      <c r="BH63" s="8">
        <f t="shared" si="308"/>
        <v>0.43452380952380953</v>
      </c>
      <c r="BI63" s="8">
        <f t="shared" si="308"/>
        <v>0.29464285714285715</v>
      </c>
      <c r="BJ63" s="8">
        <f t="shared" si="308"/>
        <v>0.19940476190476192</v>
      </c>
      <c r="BK63" s="8">
        <f t="shared" si="308"/>
        <v>0.38690476190476192</v>
      </c>
      <c r="BL63" s="8">
        <f t="shared" si="308"/>
        <v>0.14285714285714285</v>
      </c>
      <c r="BM63" s="8">
        <f t="shared" si="308"/>
        <v>0.30505952380952384</v>
      </c>
      <c r="BN63" s="8">
        <f t="shared" si="308"/>
        <v>6.5476190476190479E-2</v>
      </c>
      <c r="BO63" s="8">
        <f t="shared" si="308"/>
        <v>9.7619047619047605E-2</v>
      </c>
      <c r="BP63" s="8">
        <f t="shared" si="308"/>
        <v>6.2976190476190477E-2</v>
      </c>
      <c r="BQ63" s="8">
        <f t="shared" si="308"/>
        <v>6.5476190476190479E-2</v>
      </c>
      <c r="BR63" s="8">
        <f t="shared" si="308"/>
        <v>0.15476190476190477</v>
      </c>
      <c r="BS63" s="8">
        <f t="shared" si="308"/>
        <v>3.4226190476190479E-2</v>
      </c>
      <c r="BT63" s="8">
        <f t="shared" si="308"/>
        <v>3.4226190476190479E-2</v>
      </c>
      <c r="BU63" s="8">
        <f t="shared" ref="BU63:CC63" si="309">+BU57/BU58</f>
        <v>5.7142857142857141E-2</v>
      </c>
      <c r="BV63" s="8">
        <f t="shared" si="309"/>
        <v>0.14821428571428572</v>
      </c>
      <c r="BW63" s="8">
        <f t="shared" si="309"/>
        <v>2.3809523809523808E-2</v>
      </c>
      <c r="BX63" s="8">
        <f t="shared" si="309"/>
        <v>0.10714285714285714</v>
      </c>
      <c r="BY63" s="8">
        <f t="shared" si="309"/>
        <v>2.3809523809523808E-2</v>
      </c>
      <c r="BZ63" s="8">
        <f t="shared" si="309"/>
        <v>0.19047619047619047</v>
      </c>
      <c r="CA63" s="8">
        <f t="shared" si="309"/>
        <v>5.5555555555555552E-2</v>
      </c>
      <c r="CB63" s="8">
        <f t="shared" si="309"/>
        <v>6.2023809523809523E-2</v>
      </c>
      <c r="CC63" s="8">
        <f t="shared" si="309"/>
        <v>5.9523809523809521E-2</v>
      </c>
      <c r="CD63" s="8">
        <f t="shared" ref="CD63:CF63" si="310">+CD57/CD58</f>
        <v>7.7380952380952384E-2</v>
      </c>
      <c r="CE63" s="8">
        <f t="shared" si="310"/>
        <v>0.2882142857142857</v>
      </c>
      <c r="CF63" s="8">
        <f t="shared" si="310"/>
        <v>0.11958333333333333</v>
      </c>
      <c r="CG63" s="8">
        <f t="shared" ref="CG63:CH63" si="311">+CG57/CG58</f>
        <v>0.20238095238095238</v>
      </c>
      <c r="CH63" s="8">
        <f t="shared" si="311"/>
        <v>5.3571428571428568E-2</v>
      </c>
      <c r="CI63" s="8">
        <f t="shared" ref="CI63:CJ63" si="312">+CI57/CI58</f>
        <v>5.3571428571428568E-2</v>
      </c>
      <c r="CJ63" s="8">
        <f t="shared" si="312"/>
        <v>0.11904761904761904</v>
      </c>
      <c r="CK63" s="8">
        <f t="shared" ref="CK63:CM63" si="313">+CK57/CK58</f>
        <v>0.13392857142857142</v>
      </c>
      <c r="CL63" s="8">
        <f t="shared" si="313"/>
        <v>2.0833333333333332E-2</v>
      </c>
      <c r="CM63" s="8">
        <f t="shared" si="313"/>
        <v>0.13095238095238096</v>
      </c>
      <c r="CN63" s="8">
        <f t="shared" ref="CN63:CP63" si="314">+CN57/CN58</f>
        <v>2.3809523809523808E-2</v>
      </c>
      <c r="CO63" s="8">
        <f t="shared" si="314"/>
        <v>1.7857142857142856E-2</v>
      </c>
      <c r="CP63" s="8">
        <f t="shared" si="314"/>
        <v>2.8214285714285716E-2</v>
      </c>
      <c r="CQ63" s="8">
        <f t="shared" ref="CQ63:CT63" si="315">+CQ57/CQ58</f>
        <v>0.14285714285714285</v>
      </c>
      <c r="CR63" s="8">
        <f t="shared" si="315"/>
        <v>0.10119047619047619</v>
      </c>
      <c r="CS63" s="8">
        <f t="shared" si="315"/>
        <v>6.2023809523809523E-2</v>
      </c>
      <c r="CT63" s="8">
        <f t="shared" si="315"/>
        <v>8.9285714285714281E-3</v>
      </c>
      <c r="CU63" s="8">
        <f t="shared" ref="CU63:CW63" si="316">+CU57/CU58</f>
        <v>5.3571428571428568E-2</v>
      </c>
      <c r="CV63" s="8">
        <f t="shared" si="316"/>
        <v>0.15476190476190477</v>
      </c>
      <c r="CW63" s="8">
        <f t="shared" si="316"/>
        <v>0</v>
      </c>
      <c r="CX63" s="8">
        <f t="shared" ref="CX63:CY63" si="317">+CX57/CX58</f>
        <v>4.7619047619047616E-2</v>
      </c>
      <c r="CY63" s="8">
        <f t="shared" si="317"/>
        <v>0.62601190476190482</v>
      </c>
      <c r="CZ63" s="8">
        <f t="shared" ref="CZ63:DB63" si="318">+CZ57/CZ58</f>
        <v>0.6785714285714286</v>
      </c>
      <c r="DA63" s="8">
        <f t="shared" si="318"/>
        <v>0.6785714285714286</v>
      </c>
      <c r="DB63" s="8">
        <f t="shared" si="318"/>
        <v>0.31547619047619047</v>
      </c>
      <c r="DC63" s="8">
        <f t="shared" ref="DC63" si="319">+DC57/DC58</f>
        <v>0</v>
      </c>
      <c r="DD63" s="8"/>
      <c r="DE63" s="8">
        <f>+DE57/DE58</f>
        <v>1.7361111111111112E-2</v>
      </c>
      <c r="DF63" s="8">
        <f t="shared" ref="DF63:DG63" si="320">+DF57/DF58</f>
        <v>0.32339285714285715</v>
      </c>
      <c r="DG63" s="8">
        <f t="shared" si="320"/>
        <v>5.0595238095238096E-2</v>
      </c>
      <c r="DH63" s="8">
        <f t="shared" ref="DH63:DJ63" si="321">+DH57/DH58</f>
        <v>2.976190476190476E-2</v>
      </c>
      <c r="DI63" s="8">
        <f t="shared" si="321"/>
        <v>0.74702380952380953</v>
      </c>
      <c r="DJ63" s="8">
        <f t="shared" si="321"/>
        <v>0.36011904761904762</v>
      </c>
      <c r="DK63" s="8">
        <f t="shared" ref="DK63:DM63" si="322">+DK57/DK58</f>
        <v>0.11904761904761904</v>
      </c>
      <c r="DL63" s="8">
        <f t="shared" si="322"/>
        <v>7.8392857142857139E-2</v>
      </c>
      <c r="DM63" s="8">
        <f t="shared" si="322"/>
        <v>0.10255952380952381</v>
      </c>
      <c r="DN63" s="8">
        <f t="shared" ref="DN63:DR63" si="323">+DN57/DN58</f>
        <v>7.7380952380952384E-2</v>
      </c>
      <c r="DO63" s="8">
        <f t="shared" si="323"/>
        <v>0.15327380952380953</v>
      </c>
      <c r="DP63" s="8" t="e">
        <f t="shared" si="323"/>
        <v>#DIV/0!</v>
      </c>
      <c r="DQ63" s="8" t="e">
        <f t="shared" si="323"/>
        <v>#DIV/0!</v>
      </c>
      <c r="DR63" s="8">
        <f t="shared" si="323"/>
        <v>0.19940476190476192</v>
      </c>
      <c r="DS63" s="8">
        <f t="shared" ref="DS63:DU63" si="324">+DS57/DS58</f>
        <v>9.8214285714285712E-2</v>
      </c>
      <c r="DT63" s="8">
        <f t="shared" si="324"/>
        <v>0.60119047619047616</v>
      </c>
      <c r="DU63" s="8">
        <f t="shared" si="324"/>
        <v>0.20535714285714285</v>
      </c>
      <c r="DV63" s="8">
        <f t="shared" ref="DV63:DX63" si="325">+DV57/DV58</f>
        <v>3.5714285714285712E-2</v>
      </c>
      <c r="DW63" s="8">
        <f t="shared" si="325"/>
        <v>1.7857142857142856E-2</v>
      </c>
      <c r="DX63" s="8">
        <f t="shared" si="325"/>
        <v>0.25892857142857145</v>
      </c>
      <c r="DY63" s="8">
        <f t="shared" ref="DY63:EA63" si="326">+DY57/DY58</f>
        <v>7.4404761904761904E-2</v>
      </c>
      <c r="DZ63" s="8">
        <f t="shared" si="326"/>
        <v>5.0595238095238096E-2</v>
      </c>
      <c r="EA63" s="8">
        <f t="shared" si="326"/>
        <v>8.4523809523809515E-2</v>
      </c>
      <c r="EB63" s="8">
        <f t="shared" ref="EB63:ED63" si="327">+EB57/EB58</f>
        <v>6.2202380952380946E-2</v>
      </c>
      <c r="EC63" s="8">
        <f t="shared" si="327"/>
        <v>0.25</v>
      </c>
      <c r="ED63" s="8">
        <f t="shared" si="327"/>
        <v>1</v>
      </c>
      <c r="EE63" s="8">
        <f t="shared" ref="EE63:EH63" si="328">+EE57/EE58</f>
        <v>0.38095238095238093</v>
      </c>
      <c r="EF63" s="8">
        <f t="shared" si="328"/>
        <v>7.8392857142857139E-2</v>
      </c>
      <c r="EG63" s="8">
        <f t="shared" si="328"/>
        <v>0.63988095238095233</v>
      </c>
      <c r="EH63" s="8">
        <f t="shared" si="328"/>
        <v>0.20517857142857143</v>
      </c>
      <c r="EI63" s="8"/>
      <c r="EJ63" s="8"/>
    </row>
    <row r="64" spans="1:140">
      <c r="A64" s="498"/>
      <c r="B64" s="54" t="s">
        <v>60</v>
      </c>
      <c r="C64" s="9"/>
      <c r="D64" s="9">
        <f t="shared" ref="D64:J64" si="329">SUM(D60:D63)</f>
        <v>1</v>
      </c>
      <c r="E64" s="9">
        <f t="shared" si="329"/>
        <v>1</v>
      </c>
      <c r="F64" s="9">
        <f t="shared" si="329"/>
        <v>0.99999999999999978</v>
      </c>
      <c r="G64" s="9">
        <f t="shared" si="329"/>
        <v>1.0000000000000004</v>
      </c>
      <c r="H64" s="9">
        <f t="shared" si="329"/>
        <v>1</v>
      </c>
      <c r="I64" s="9">
        <f t="shared" si="329"/>
        <v>1</v>
      </c>
      <c r="J64" s="9">
        <f t="shared" si="329"/>
        <v>1</v>
      </c>
      <c r="K64" s="9">
        <f t="shared" ref="K64:P64" si="330">SUM(K60:K63)</f>
        <v>0.99999999999999989</v>
      </c>
      <c r="L64" s="9">
        <f t="shared" si="330"/>
        <v>1.0178571428571428</v>
      </c>
      <c r="M64" s="9">
        <f t="shared" si="330"/>
        <v>1</v>
      </c>
      <c r="N64" s="9">
        <f t="shared" si="330"/>
        <v>0.85714285713809524</v>
      </c>
      <c r="O64" s="9">
        <f t="shared" si="330"/>
        <v>1</v>
      </c>
      <c r="P64" s="9">
        <f t="shared" si="330"/>
        <v>0.99999999999999989</v>
      </c>
      <c r="Q64" s="9">
        <f t="shared" ref="Q64:AK64" si="331">SUM(Q60:Q63)</f>
        <v>0.99999999999999967</v>
      </c>
      <c r="R64" s="9">
        <f t="shared" si="331"/>
        <v>0.99999999999999978</v>
      </c>
      <c r="S64" s="9">
        <f t="shared" si="331"/>
        <v>1</v>
      </c>
      <c r="T64" s="9">
        <f t="shared" si="331"/>
        <v>0.99999999999999956</v>
      </c>
      <c r="U64" s="9">
        <f t="shared" si="331"/>
        <v>0.99999999999999989</v>
      </c>
      <c r="V64" s="9">
        <f t="shared" si="331"/>
        <v>0.99999999999999989</v>
      </c>
      <c r="W64" s="9">
        <f t="shared" si="331"/>
        <v>0.99999999999999956</v>
      </c>
      <c r="X64" s="9">
        <f t="shared" si="331"/>
        <v>0.99999999999999967</v>
      </c>
      <c r="Y64" s="9">
        <f t="shared" si="331"/>
        <v>1</v>
      </c>
      <c r="Z64" s="9">
        <f t="shared" si="331"/>
        <v>0.99999999999999978</v>
      </c>
      <c r="AA64" s="9">
        <f t="shared" si="331"/>
        <v>1.0000000000000004</v>
      </c>
      <c r="AB64" s="9">
        <f t="shared" si="331"/>
        <v>1</v>
      </c>
      <c r="AC64" s="9">
        <f t="shared" si="331"/>
        <v>0.99999999999999989</v>
      </c>
      <c r="AD64" s="9">
        <f t="shared" si="331"/>
        <v>0.99999999999999967</v>
      </c>
      <c r="AE64" s="9">
        <f t="shared" si="331"/>
        <v>1</v>
      </c>
      <c r="AF64" s="9">
        <f t="shared" si="331"/>
        <v>1.0000000000000002</v>
      </c>
      <c r="AG64" s="9">
        <f t="shared" si="331"/>
        <v>1</v>
      </c>
      <c r="AH64" s="9">
        <f t="shared" si="331"/>
        <v>1</v>
      </c>
      <c r="AI64" s="9">
        <f t="shared" si="331"/>
        <v>1.0000000000000002</v>
      </c>
      <c r="AJ64" s="9">
        <f t="shared" si="331"/>
        <v>0.99999999999999989</v>
      </c>
      <c r="AK64" s="9">
        <f t="shared" si="331"/>
        <v>1</v>
      </c>
      <c r="AL64" s="9">
        <f t="shared" ref="AL64:AQ64" si="332">SUM(AL60:AL63)</f>
        <v>0.99999999999999978</v>
      </c>
      <c r="AM64" s="9">
        <f t="shared" si="332"/>
        <v>1.0000000000000002</v>
      </c>
      <c r="AN64" s="9">
        <f t="shared" si="332"/>
        <v>0.99999999999999989</v>
      </c>
      <c r="AO64" s="9">
        <f t="shared" si="332"/>
        <v>1</v>
      </c>
      <c r="AP64" s="9">
        <f t="shared" si="332"/>
        <v>0.99999999999999978</v>
      </c>
      <c r="AQ64" s="9">
        <f t="shared" si="332"/>
        <v>1</v>
      </c>
      <c r="AR64" s="9">
        <f t="shared" ref="AR64:BT64" si="333">SUM(AR60:AR63)</f>
        <v>1.0000000000000002</v>
      </c>
      <c r="AS64" s="9">
        <f t="shared" si="333"/>
        <v>1</v>
      </c>
      <c r="AT64" s="9">
        <f t="shared" si="333"/>
        <v>1.0000000000000002</v>
      </c>
      <c r="AU64" s="9">
        <f t="shared" si="333"/>
        <v>0.94642857142857095</v>
      </c>
      <c r="AV64" s="9">
        <f t="shared" si="333"/>
        <v>1.0000000000000004</v>
      </c>
      <c r="AW64" s="9">
        <f t="shared" si="333"/>
        <v>1</v>
      </c>
      <c r="AX64" s="9">
        <f t="shared" si="333"/>
        <v>1</v>
      </c>
      <c r="AY64" s="9">
        <f t="shared" si="333"/>
        <v>1</v>
      </c>
      <c r="AZ64" s="9">
        <f t="shared" si="333"/>
        <v>0.99999999999999956</v>
      </c>
      <c r="BA64" s="9">
        <f t="shared" si="333"/>
        <v>1</v>
      </c>
      <c r="BB64" s="9">
        <f t="shared" si="333"/>
        <v>0.99999999999999967</v>
      </c>
      <c r="BC64" s="9">
        <f t="shared" si="333"/>
        <v>0.99999999999999989</v>
      </c>
      <c r="BD64" s="9">
        <f t="shared" si="333"/>
        <v>0.99999999999999967</v>
      </c>
      <c r="BE64" s="9">
        <f t="shared" si="333"/>
        <v>1.0000000000000002</v>
      </c>
      <c r="BF64" s="9">
        <f t="shared" si="333"/>
        <v>1</v>
      </c>
      <c r="BG64" s="9">
        <f t="shared" si="333"/>
        <v>1</v>
      </c>
      <c r="BH64" s="9">
        <f t="shared" si="333"/>
        <v>0.99999999999999978</v>
      </c>
      <c r="BI64" s="9">
        <f t="shared" si="333"/>
        <v>0.91666666666666696</v>
      </c>
      <c r="BJ64" s="9">
        <f t="shared" si="333"/>
        <v>1</v>
      </c>
      <c r="BK64" s="9">
        <f t="shared" si="333"/>
        <v>1</v>
      </c>
      <c r="BL64" s="9">
        <f t="shared" si="333"/>
        <v>1.000014142857143</v>
      </c>
      <c r="BM64" s="9">
        <f t="shared" si="333"/>
        <v>1</v>
      </c>
      <c r="BN64" s="9">
        <f t="shared" si="333"/>
        <v>0.99999999999999967</v>
      </c>
      <c r="BO64" s="9">
        <f t="shared" si="333"/>
        <v>0.99999999999999956</v>
      </c>
      <c r="BP64" s="9">
        <f t="shared" si="333"/>
        <v>1</v>
      </c>
      <c r="BQ64" s="9">
        <f t="shared" si="333"/>
        <v>1.0059523809523809</v>
      </c>
      <c r="BR64" s="9">
        <f t="shared" si="333"/>
        <v>0.99999999999999978</v>
      </c>
      <c r="BS64" s="9">
        <f t="shared" si="333"/>
        <v>1</v>
      </c>
      <c r="BT64" s="9">
        <f t="shared" si="333"/>
        <v>1</v>
      </c>
      <c r="BU64" s="9">
        <f t="shared" ref="BU64:CC64" si="334">SUM(BU60:BU63)</f>
        <v>1</v>
      </c>
      <c r="BV64" s="9">
        <f t="shared" si="334"/>
        <v>1</v>
      </c>
      <c r="BW64" s="9">
        <f t="shared" si="334"/>
        <v>1</v>
      </c>
      <c r="BX64" s="9">
        <f t="shared" si="334"/>
        <v>1.0000000000000002</v>
      </c>
      <c r="BY64" s="9">
        <f t="shared" si="334"/>
        <v>1.0000000000000002</v>
      </c>
      <c r="BZ64" s="9">
        <f t="shared" si="334"/>
        <v>0.99999999999999944</v>
      </c>
      <c r="CA64" s="9">
        <f t="shared" si="334"/>
        <v>0.99999999999999978</v>
      </c>
      <c r="CB64" s="9">
        <f t="shared" si="334"/>
        <v>1</v>
      </c>
      <c r="CC64" s="9">
        <f t="shared" si="334"/>
        <v>1</v>
      </c>
      <c r="CD64" s="9">
        <f t="shared" ref="CD64:CF64" si="335">SUM(CD60:CD63)</f>
        <v>1.0000000000000004</v>
      </c>
      <c r="CE64" s="9">
        <f t="shared" si="335"/>
        <v>1</v>
      </c>
      <c r="CF64" s="9">
        <f t="shared" si="335"/>
        <v>1</v>
      </c>
      <c r="CG64" s="9">
        <f t="shared" ref="CG64:CH64" si="336">SUM(CG60:CG63)</f>
        <v>1.0000000000000004</v>
      </c>
      <c r="CH64" s="9">
        <f t="shared" si="336"/>
        <v>0.99999999999999956</v>
      </c>
      <c r="CI64" s="9">
        <f t="shared" ref="CI64:CJ64" si="337">SUM(CI60:CI63)</f>
        <v>0.99999999999999956</v>
      </c>
      <c r="CJ64" s="9">
        <f t="shared" si="337"/>
        <v>1</v>
      </c>
      <c r="CK64" s="9">
        <f t="shared" ref="CK64:CM64" si="338">SUM(CK60:CK63)</f>
        <v>1.0000000000000004</v>
      </c>
      <c r="CL64" s="9">
        <f t="shared" si="338"/>
        <v>0.99107142857142838</v>
      </c>
      <c r="CM64" s="9">
        <f t="shared" si="338"/>
        <v>0.99999999999999989</v>
      </c>
      <c r="CN64" s="9">
        <f t="shared" ref="CN64:CP64" si="339">SUM(CN60:CN63)</f>
        <v>0.99999999999999989</v>
      </c>
      <c r="CO64" s="9">
        <f t="shared" si="339"/>
        <v>0.99999999999999989</v>
      </c>
      <c r="CP64" s="9">
        <f t="shared" si="339"/>
        <v>0.99999999999999989</v>
      </c>
      <c r="CQ64" s="9">
        <f t="shared" ref="CQ64:CT64" si="340">SUM(CQ60:CQ63)</f>
        <v>0.99999999999999978</v>
      </c>
      <c r="CR64" s="9">
        <f t="shared" si="340"/>
        <v>0.99999999999999944</v>
      </c>
      <c r="CS64" s="9">
        <f t="shared" si="340"/>
        <v>0.99999999999999989</v>
      </c>
      <c r="CT64" s="9">
        <f t="shared" si="340"/>
        <v>1</v>
      </c>
      <c r="CU64" s="9">
        <f t="shared" ref="CU64:CW64" si="341">SUM(CU60:CU63)</f>
        <v>0.99999999999999956</v>
      </c>
      <c r="CV64" s="9">
        <f t="shared" si="341"/>
        <v>0.99999999999999978</v>
      </c>
      <c r="CW64" s="9">
        <f t="shared" si="341"/>
        <v>1</v>
      </c>
      <c r="CX64" s="9">
        <f t="shared" ref="CX64:CY64" si="342">SUM(CX60:CX63)</f>
        <v>0.99999999999999956</v>
      </c>
      <c r="CY64" s="9">
        <f t="shared" si="342"/>
        <v>1</v>
      </c>
      <c r="CZ64" s="9">
        <f t="shared" ref="CZ64:DB64" si="343">SUM(CZ60:CZ63)</f>
        <v>0.99999999999999956</v>
      </c>
      <c r="DA64" s="9">
        <f t="shared" si="343"/>
        <v>0.99999999999999956</v>
      </c>
      <c r="DB64" s="9">
        <f t="shared" si="343"/>
        <v>1</v>
      </c>
      <c r="DC64" s="9">
        <f t="shared" ref="DC64:DF64" si="344">SUM(DC60:DC63)</f>
        <v>0.99999999999999956</v>
      </c>
      <c r="DD64" s="9"/>
      <c r="DE64" s="9">
        <f t="shared" si="344"/>
        <v>1</v>
      </c>
      <c r="DF64" s="9">
        <f t="shared" si="344"/>
        <v>1</v>
      </c>
      <c r="DG64" s="9">
        <f t="shared" ref="DG64:DJ64" si="345">SUM(DG60:DG63)</f>
        <v>0.99999999999999956</v>
      </c>
      <c r="DH64" s="9">
        <f t="shared" si="345"/>
        <v>0.99999999999999989</v>
      </c>
      <c r="DI64" s="9">
        <f t="shared" si="345"/>
        <v>1</v>
      </c>
      <c r="DJ64" s="9">
        <f t="shared" si="345"/>
        <v>1</v>
      </c>
      <c r="DK64" s="9">
        <f t="shared" ref="DK64:DM64" si="346">SUM(DK60:DK63)</f>
        <v>0.99999999999999978</v>
      </c>
      <c r="DL64" s="9">
        <f t="shared" si="346"/>
        <v>1</v>
      </c>
      <c r="DM64" s="9">
        <f t="shared" si="346"/>
        <v>1.0000000000000002</v>
      </c>
      <c r="DN64" s="9">
        <f t="shared" ref="DN64:DR64" si="347">SUM(DN60:DN63)</f>
        <v>1.0000000000000004</v>
      </c>
      <c r="DO64" s="9">
        <f t="shared" si="347"/>
        <v>1</v>
      </c>
      <c r="DP64" s="9" t="e">
        <f t="shared" si="347"/>
        <v>#DIV/0!</v>
      </c>
      <c r="DQ64" s="9" t="e">
        <f t="shared" si="347"/>
        <v>#DIV/0!</v>
      </c>
      <c r="DR64" s="9">
        <f t="shared" si="347"/>
        <v>1</v>
      </c>
      <c r="DS64" s="9">
        <f t="shared" ref="DS64:DU64" si="348">SUM(DS60:DS63)</f>
        <v>0.99999999999999967</v>
      </c>
      <c r="DT64" s="9">
        <f t="shared" si="348"/>
        <v>1.0000000000000002</v>
      </c>
      <c r="DU64" s="9">
        <f t="shared" si="348"/>
        <v>1</v>
      </c>
      <c r="DV64" s="9">
        <f t="shared" ref="DV64:DX64" si="349">SUM(DV60:DV63)</f>
        <v>0.99999999999999967</v>
      </c>
      <c r="DW64" s="9">
        <f t="shared" si="349"/>
        <v>1.0000000000000002</v>
      </c>
      <c r="DX64" s="9">
        <f t="shared" si="349"/>
        <v>1</v>
      </c>
      <c r="DY64" s="9">
        <f t="shared" ref="DY64:EA64" si="350">SUM(DY60:DY63)</f>
        <v>0.99999999999999989</v>
      </c>
      <c r="DZ64" s="9">
        <f t="shared" si="350"/>
        <v>1</v>
      </c>
      <c r="EA64" s="9">
        <f t="shared" si="350"/>
        <v>1</v>
      </c>
      <c r="EB64" s="9">
        <f t="shared" ref="EB64:ED64" si="351">SUM(EB60:EB63)</f>
        <v>1</v>
      </c>
      <c r="EC64" s="9">
        <f t="shared" si="351"/>
        <v>0.99999985714285711</v>
      </c>
      <c r="ED64" s="9">
        <f t="shared" si="351"/>
        <v>1</v>
      </c>
      <c r="EE64" s="9">
        <f t="shared" ref="EE64:EH64" si="352">SUM(EE60:EE63)</f>
        <v>0.99999999999999989</v>
      </c>
      <c r="EF64" s="9">
        <f t="shared" si="352"/>
        <v>1</v>
      </c>
      <c r="EG64" s="9">
        <f t="shared" si="352"/>
        <v>0.99999999999999989</v>
      </c>
      <c r="EH64" s="9">
        <f t="shared" si="352"/>
        <v>1</v>
      </c>
      <c r="EI64" s="9"/>
      <c r="EJ64" s="9"/>
    </row>
    <row r="65" spans="1:140" ht="16.5" customHeight="1">
      <c r="A65" s="31" t="s">
        <v>138</v>
      </c>
      <c r="B65" s="29"/>
      <c r="C65" s="32" t="s">
        <v>229</v>
      </c>
      <c r="D65" s="32" t="s">
        <v>178</v>
      </c>
      <c r="E65" s="32" t="s">
        <v>179</v>
      </c>
      <c r="F65" s="32" t="s">
        <v>180</v>
      </c>
      <c r="G65" s="32" t="s">
        <v>181</v>
      </c>
      <c r="H65" s="32" t="s">
        <v>182</v>
      </c>
      <c r="I65" s="32" t="s">
        <v>183</v>
      </c>
      <c r="J65" s="32" t="s">
        <v>236</v>
      </c>
      <c r="K65" s="32" t="s">
        <v>185</v>
      </c>
      <c r="L65" s="32" t="s">
        <v>186</v>
      </c>
      <c r="M65" s="32" t="s">
        <v>187</v>
      </c>
      <c r="N65" s="32" t="s">
        <v>188</v>
      </c>
      <c r="O65" s="32" t="s">
        <v>237</v>
      </c>
      <c r="P65" s="32" t="s">
        <v>246</v>
      </c>
      <c r="Q65" s="32" t="s">
        <v>247</v>
      </c>
      <c r="R65" s="32" t="s">
        <v>248</v>
      </c>
      <c r="S65" s="32" t="s">
        <v>249</v>
      </c>
      <c r="T65" s="32" t="s">
        <v>189</v>
      </c>
      <c r="U65" s="32" t="s">
        <v>190</v>
      </c>
      <c r="V65" s="32" t="s">
        <v>191</v>
      </c>
      <c r="W65" s="32" t="s">
        <v>192</v>
      </c>
      <c r="X65" s="32" t="s">
        <v>193</v>
      </c>
      <c r="Y65" s="32" t="s">
        <v>194</v>
      </c>
      <c r="Z65" s="32" t="s">
        <v>111</v>
      </c>
      <c r="AA65" s="32" t="s">
        <v>112</v>
      </c>
      <c r="AB65" s="32" t="s">
        <v>113</v>
      </c>
      <c r="AC65" s="32" t="s">
        <v>114</v>
      </c>
      <c r="AD65" s="32" t="s">
        <v>195</v>
      </c>
      <c r="AE65" s="32" t="s">
        <v>196</v>
      </c>
      <c r="AF65" s="32" t="s">
        <v>197</v>
      </c>
      <c r="AG65" s="32" t="s">
        <v>198</v>
      </c>
      <c r="AH65" s="32" t="s">
        <v>199</v>
      </c>
      <c r="AI65" s="32" t="s">
        <v>200</v>
      </c>
      <c r="AJ65" s="32" t="s">
        <v>201</v>
      </c>
      <c r="AK65" s="32" t="s">
        <v>202</v>
      </c>
      <c r="AL65" s="32" t="s">
        <v>203</v>
      </c>
      <c r="AM65" s="32" t="s">
        <v>204</v>
      </c>
      <c r="AN65" s="32" t="s">
        <v>205</v>
      </c>
      <c r="AO65" s="32" t="s">
        <v>206</v>
      </c>
      <c r="AP65" s="32" t="s">
        <v>207</v>
      </c>
      <c r="AQ65" s="32" t="s">
        <v>208</v>
      </c>
      <c r="AR65" s="32" t="s">
        <v>209</v>
      </c>
      <c r="AS65" s="32" t="s">
        <v>210</v>
      </c>
      <c r="AT65" s="32" t="s">
        <v>211</v>
      </c>
      <c r="AU65" s="32" t="s">
        <v>212</v>
      </c>
      <c r="AV65" s="32" t="s">
        <v>213</v>
      </c>
      <c r="AW65" s="32" t="s">
        <v>307</v>
      </c>
      <c r="AX65" s="32" t="s">
        <v>215</v>
      </c>
      <c r="AY65" s="32" t="s">
        <v>216</v>
      </c>
      <c r="AZ65" s="32" t="s">
        <v>217</v>
      </c>
      <c r="BA65" s="32" t="s">
        <v>218</v>
      </c>
      <c r="BB65" s="32" t="s">
        <v>219</v>
      </c>
      <c r="BC65" s="32" t="s">
        <v>220</v>
      </c>
      <c r="BD65" s="32" t="s">
        <v>178</v>
      </c>
      <c r="BE65" s="32" t="s">
        <v>179</v>
      </c>
      <c r="BF65" s="32" t="s">
        <v>180</v>
      </c>
      <c r="BG65" s="32" t="s">
        <v>181</v>
      </c>
      <c r="BH65" s="32" t="s">
        <v>182</v>
      </c>
      <c r="BI65" s="32" t="s">
        <v>183</v>
      </c>
      <c r="BJ65" s="32" t="s">
        <v>184</v>
      </c>
      <c r="BK65" s="32" t="s">
        <v>185</v>
      </c>
      <c r="BL65" s="32" t="s">
        <v>186</v>
      </c>
      <c r="BM65" s="32" t="s">
        <v>187</v>
      </c>
      <c r="BN65" s="32" t="s">
        <v>188</v>
      </c>
      <c r="BO65" s="32" t="s">
        <v>188</v>
      </c>
      <c r="BP65" s="32" t="s">
        <v>246</v>
      </c>
      <c r="BQ65" s="32" t="s">
        <v>247</v>
      </c>
      <c r="BR65" s="32" t="s">
        <v>248</v>
      </c>
      <c r="BS65" s="32" t="s">
        <v>249</v>
      </c>
      <c r="BT65" s="32" t="s">
        <v>189</v>
      </c>
      <c r="BU65" s="32" t="s">
        <v>190</v>
      </c>
      <c r="BV65" s="32" t="s">
        <v>191</v>
      </c>
      <c r="BW65" s="32" t="s">
        <v>192</v>
      </c>
      <c r="BX65" s="32" t="s">
        <v>193</v>
      </c>
      <c r="BY65" s="32" t="s">
        <v>194</v>
      </c>
      <c r="BZ65" s="32" t="s">
        <v>111</v>
      </c>
      <c r="CA65" s="32" t="s">
        <v>112</v>
      </c>
      <c r="CB65" s="32" t="s">
        <v>113</v>
      </c>
      <c r="CC65" s="32" t="s">
        <v>114</v>
      </c>
      <c r="CD65" s="32" t="s">
        <v>195</v>
      </c>
      <c r="CE65" s="32" t="s">
        <v>196</v>
      </c>
      <c r="CF65" s="32" t="s">
        <v>197</v>
      </c>
      <c r="CG65" s="32" t="s">
        <v>198</v>
      </c>
      <c r="CH65" s="32" t="s">
        <v>199</v>
      </c>
      <c r="CI65" s="32" t="s">
        <v>200</v>
      </c>
      <c r="CJ65" s="32" t="s">
        <v>201</v>
      </c>
      <c r="CK65" s="32" t="s">
        <v>202</v>
      </c>
      <c r="CL65" s="32" t="s">
        <v>203</v>
      </c>
      <c r="CM65" s="32" t="s">
        <v>204</v>
      </c>
      <c r="CN65" s="32" t="s">
        <v>205</v>
      </c>
      <c r="CO65" s="32" t="s">
        <v>206</v>
      </c>
      <c r="CP65" s="32" t="s">
        <v>207</v>
      </c>
      <c r="CQ65" s="32" t="s">
        <v>208</v>
      </c>
      <c r="CR65" s="32" t="s">
        <v>209</v>
      </c>
      <c r="CS65" s="32" t="s">
        <v>210</v>
      </c>
      <c r="CT65" s="32" t="s">
        <v>211</v>
      </c>
      <c r="CU65" s="32" t="s">
        <v>212</v>
      </c>
      <c r="CV65" s="32" t="s">
        <v>213</v>
      </c>
      <c r="CW65" s="32" t="s">
        <v>214</v>
      </c>
      <c r="CX65" s="32" t="s">
        <v>215</v>
      </c>
      <c r="CY65" s="32" t="s">
        <v>216</v>
      </c>
      <c r="CZ65" s="32" t="s">
        <v>217</v>
      </c>
      <c r="DA65" s="32" t="s">
        <v>218</v>
      </c>
      <c r="DB65" s="32" t="s">
        <v>219</v>
      </c>
      <c r="DC65" s="32" t="s">
        <v>220</v>
      </c>
      <c r="DD65" s="32" t="s">
        <v>311</v>
      </c>
      <c r="DE65" s="32" t="s">
        <v>178</v>
      </c>
      <c r="DF65" s="32" t="s">
        <v>179</v>
      </c>
      <c r="DG65" s="32" t="s">
        <v>180</v>
      </c>
      <c r="DH65" s="32" t="s">
        <v>181</v>
      </c>
      <c r="DI65" s="32" t="s">
        <v>182</v>
      </c>
      <c r="DJ65" s="32" t="s">
        <v>183</v>
      </c>
      <c r="DK65" s="32" t="s">
        <v>184</v>
      </c>
      <c r="DL65" s="32" t="s">
        <v>185</v>
      </c>
      <c r="DM65" s="32" t="s">
        <v>186</v>
      </c>
      <c r="DN65" s="32" t="s">
        <v>187</v>
      </c>
      <c r="DO65" s="32" t="s">
        <v>188</v>
      </c>
      <c r="DP65" s="32" t="s">
        <v>237</v>
      </c>
      <c r="DQ65" s="32" t="s">
        <v>246</v>
      </c>
      <c r="DR65" s="32" t="s">
        <v>247</v>
      </c>
      <c r="DS65" s="32" t="s">
        <v>248</v>
      </c>
      <c r="DT65" s="32" t="s">
        <v>249</v>
      </c>
      <c r="DU65" s="32" t="s">
        <v>189</v>
      </c>
      <c r="DV65" s="32" t="s">
        <v>190</v>
      </c>
      <c r="DW65" s="32" t="s">
        <v>191</v>
      </c>
      <c r="DX65" s="32" t="s">
        <v>192</v>
      </c>
      <c r="DY65" s="32" t="s">
        <v>193</v>
      </c>
      <c r="DZ65" s="32" t="s">
        <v>194</v>
      </c>
      <c r="EA65" s="32" t="s">
        <v>111</v>
      </c>
      <c r="EB65" s="32" t="s">
        <v>112</v>
      </c>
      <c r="EC65" s="32" t="s">
        <v>113</v>
      </c>
      <c r="ED65" s="32" t="s">
        <v>114</v>
      </c>
      <c r="EE65" s="32" t="s">
        <v>195</v>
      </c>
      <c r="EF65" s="32" t="s">
        <v>196</v>
      </c>
      <c r="EG65" s="32" t="s">
        <v>197</v>
      </c>
      <c r="EH65" s="32" t="s">
        <v>198</v>
      </c>
      <c r="EI65" s="32" t="s">
        <v>378</v>
      </c>
      <c r="EJ65" s="32" t="s">
        <v>119</v>
      </c>
    </row>
    <row r="66" spans="1:140">
      <c r="A66" s="502" t="s">
        <v>20</v>
      </c>
      <c r="B66" s="51" t="s">
        <v>84</v>
      </c>
      <c r="C66" s="4">
        <v>0.86874389499398652</v>
      </c>
      <c r="D66" s="169">
        <v>0.98809523809523803</v>
      </c>
      <c r="E66" s="169">
        <v>0.96095238095238089</v>
      </c>
      <c r="F66" s="169">
        <v>0.89434523809523825</v>
      </c>
      <c r="G66" s="169">
        <v>0.97916666666666696</v>
      </c>
      <c r="H66" s="169">
        <v>0.7529761904714285</v>
      </c>
      <c r="I66" s="169">
        <v>0.9285714285714286</v>
      </c>
      <c r="J66" s="169">
        <v>0.93154761904761896</v>
      </c>
      <c r="K66" s="169">
        <v>0.54863095238095205</v>
      </c>
      <c r="L66" s="169">
        <v>0.92261904762857139</v>
      </c>
      <c r="M66" s="169">
        <v>0.74404761904761896</v>
      </c>
      <c r="N66" s="169">
        <v>0.9017857142857143</v>
      </c>
      <c r="O66" s="160">
        <v>0.62601190476190482</v>
      </c>
      <c r="P66" s="160">
        <v>0.82184523809523791</v>
      </c>
      <c r="Q66" s="160">
        <v>0.96821428571428603</v>
      </c>
      <c r="R66" s="160">
        <v>0.84023809523809501</v>
      </c>
      <c r="S66" s="160">
        <v>0.66220238095238093</v>
      </c>
      <c r="T66" s="160">
        <v>0.99404761904761896</v>
      </c>
      <c r="U66" s="160">
        <v>0.82986111111111116</v>
      </c>
      <c r="V66" s="160">
        <v>0.93946428571428564</v>
      </c>
      <c r="W66" s="160">
        <v>0.66517857142857095</v>
      </c>
      <c r="X66" s="160">
        <v>0.98809523809523803</v>
      </c>
      <c r="Y66" s="160">
        <v>0.86011904761904778</v>
      </c>
      <c r="Z66" s="160">
        <v>0.84624999999999995</v>
      </c>
      <c r="AA66" s="160">
        <v>0.95535714285714302</v>
      </c>
      <c r="AB66" s="160">
        <v>0.84226190476190477</v>
      </c>
      <c r="AC66" s="160">
        <v>0.91416666666666702</v>
      </c>
      <c r="AD66" s="160">
        <v>0.99107142857142905</v>
      </c>
      <c r="AE66" s="160">
        <v>0.88988095238095222</v>
      </c>
      <c r="AF66" s="160">
        <v>0.95583333333333298</v>
      </c>
      <c r="AG66" s="160">
        <v>0.98809523809523803</v>
      </c>
      <c r="AH66" s="160">
        <v>0.52279761904761901</v>
      </c>
      <c r="AI66" s="160">
        <v>0.89434523809523803</v>
      </c>
      <c r="AJ66" s="160">
        <v>0.92857142857142905</v>
      </c>
      <c r="AK66" s="160">
        <v>0.92904761904761912</v>
      </c>
      <c r="AL66" s="160">
        <v>0.69440476190476197</v>
      </c>
      <c r="AM66" s="160">
        <v>0.93154761904761896</v>
      </c>
      <c r="AN66" s="160">
        <v>0.90773809523809523</v>
      </c>
      <c r="AO66" s="160">
        <v>0.91220238095238104</v>
      </c>
      <c r="AP66" s="160">
        <v>0.83928571428571397</v>
      </c>
      <c r="AQ66" s="160">
        <v>0.86404761904761918</v>
      </c>
      <c r="AR66" s="160">
        <v>0.96476190476190504</v>
      </c>
      <c r="AS66" s="160">
        <v>0.47815476190476203</v>
      </c>
      <c r="AT66" s="160">
        <v>0.7232142857142857</v>
      </c>
      <c r="AU66" s="160">
        <v>0.96077380952380997</v>
      </c>
      <c r="AV66" s="160">
        <v>0.95059523809523805</v>
      </c>
      <c r="AW66" s="160">
        <v>1</v>
      </c>
      <c r="AX66" s="160">
        <v>0.95434523809523819</v>
      </c>
      <c r="AY66" s="160">
        <v>0.93333333333333324</v>
      </c>
      <c r="AZ66" s="160">
        <v>0.83630952380952395</v>
      </c>
      <c r="BA66" s="160">
        <v>0.9508928571428571</v>
      </c>
      <c r="BB66" s="160">
        <v>0.98630952380952397</v>
      </c>
      <c r="BC66" s="160">
        <v>0.88107142857142862</v>
      </c>
      <c r="BD66" s="160">
        <v>0.12202380952381001</v>
      </c>
      <c r="BE66" s="160">
        <v>0</v>
      </c>
      <c r="BF66" s="160">
        <v>0</v>
      </c>
      <c r="BG66" s="160">
        <v>0.26488095238095238</v>
      </c>
      <c r="BH66" s="160">
        <v>0.98065476190476197</v>
      </c>
      <c r="BI66" s="160">
        <v>0.98065476190476197</v>
      </c>
      <c r="BJ66" s="160">
        <v>0.81202380952380959</v>
      </c>
      <c r="BK66" s="160">
        <v>0.92857142857142905</v>
      </c>
      <c r="BL66" s="160">
        <v>0.96428571428571397</v>
      </c>
      <c r="BM66" s="160">
        <v>0.9107142857142857</v>
      </c>
      <c r="BN66" s="160">
        <v>0.922619047619048</v>
      </c>
      <c r="BO66" s="160">
        <v>0.92083333333333295</v>
      </c>
      <c r="BP66" s="160">
        <v>0.8705357142857143</v>
      </c>
      <c r="BQ66" s="160">
        <v>0.85773809523809497</v>
      </c>
      <c r="BR66" s="160">
        <v>0.98214285714285698</v>
      </c>
      <c r="BS66" s="160">
        <v>0.95577380952380953</v>
      </c>
      <c r="BT66" s="160">
        <v>0.95577380952380953</v>
      </c>
      <c r="BU66" s="160">
        <v>0.93154761904761896</v>
      </c>
      <c r="BV66" s="160">
        <v>0.90773809523809523</v>
      </c>
      <c r="BW66" s="160">
        <v>0.89583333333333304</v>
      </c>
      <c r="BX66" s="160">
        <v>0.93154761904761896</v>
      </c>
      <c r="BY66" s="160">
        <v>0.8839285714285714</v>
      </c>
      <c r="BZ66" s="160">
        <v>0.97619047619047605</v>
      </c>
      <c r="CA66" s="160">
        <v>0.84722222222222199</v>
      </c>
      <c r="CB66" s="160">
        <v>0.90773809523809523</v>
      </c>
      <c r="CC66" s="160">
        <v>0.83333333333333348</v>
      </c>
      <c r="CD66" s="160">
        <v>7.1428571428571397E-2</v>
      </c>
      <c r="CE66" s="160">
        <v>0.77559523809523812</v>
      </c>
      <c r="CF66" s="160">
        <v>0.93553571428571436</v>
      </c>
      <c r="CG66" s="160">
        <v>0.94047619047619002</v>
      </c>
      <c r="CH66" s="160">
        <v>0.92857142857142905</v>
      </c>
      <c r="CI66" s="160">
        <v>0.82142857142857095</v>
      </c>
      <c r="CJ66" s="160">
        <v>0.90279761904761913</v>
      </c>
      <c r="CK66" s="160">
        <v>0.985119047619048</v>
      </c>
      <c r="CL66" s="160">
        <v>0.76190476190476197</v>
      </c>
      <c r="CM66" s="160">
        <v>0.84047619047619038</v>
      </c>
      <c r="CN66" s="160">
        <v>0.74303571428571402</v>
      </c>
      <c r="CO66" s="160">
        <v>0.97321428571428603</v>
      </c>
      <c r="CP66" s="160">
        <v>0.85416666666666652</v>
      </c>
      <c r="CQ66" s="160">
        <v>0.95833333333333304</v>
      </c>
      <c r="CR66" s="160">
        <v>0.88095238095238104</v>
      </c>
      <c r="CS66" s="160">
        <v>0.90375000000000005</v>
      </c>
      <c r="CT66" s="160">
        <v>0.80863095238095239</v>
      </c>
      <c r="CU66" s="160">
        <v>0.99404761904761896</v>
      </c>
      <c r="CV66" s="160">
        <v>0.89287142857142998</v>
      </c>
      <c r="CW66" s="160">
        <v>0.89184523809523797</v>
      </c>
      <c r="CX66" s="160">
        <v>0.89880952380952395</v>
      </c>
      <c r="CY66" s="160">
        <v>0.29166666666666669</v>
      </c>
      <c r="CZ66" s="160">
        <v>0.58928571428571397</v>
      </c>
      <c r="DA66" s="160">
        <v>0.58928571428571397</v>
      </c>
      <c r="DB66" s="160">
        <v>0.66666666666666652</v>
      </c>
      <c r="DC66" s="160">
        <v>0.98214285714285698</v>
      </c>
      <c r="DD66" s="4">
        <v>0.79666045482295478</v>
      </c>
      <c r="DE66" s="4">
        <v>0.84722222222221999</v>
      </c>
      <c r="DF66" s="160">
        <v>0.89583333333333348</v>
      </c>
      <c r="DG66" s="160">
        <v>0.99404761904761896</v>
      </c>
      <c r="DH66" s="160">
        <v>0.88690476190476197</v>
      </c>
      <c r="DI66" s="160">
        <v>0.96625000000000005</v>
      </c>
      <c r="DJ66" s="160">
        <v>0.82880952380952388</v>
      </c>
      <c r="DK66" s="160">
        <v>0.821011904761905</v>
      </c>
      <c r="DL66" s="160">
        <v>0.85535714285714304</v>
      </c>
      <c r="DM66" s="160">
        <v>0.9107142857142857</v>
      </c>
      <c r="DN66" s="160">
        <v>0.89880952380952395</v>
      </c>
      <c r="DO66" s="160">
        <v>0.875</v>
      </c>
      <c r="DP66" s="160"/>
      <c r="DQ66" s="160"/>
      <c r="DR66" s="160">
        <v>0.8888690476190475</v>
      </c>
      <c r="DS66" s="160">
        <v>0.89285714285714302</v>
      </c>
      <c r="DT66" s="160">
        <v>0.80952380952380898</v>
      </c>
      <c r="DU66" s="160">
        <v>0.85416666666666652</v>
      </c>
      <c r="DV66" s="160">
        <v>0.69345238095238104</v>
      </c>
      <c r="DW66" s="160">
        <v>0.83928571428571397</v>
      </c>
      <c r="DX66" s="160">
        <v>0.89880952380952384</v>
      </c>
      <c r="DY66" s="160">
        <v>0.92172619047618998</v>
      </c>
      <c r="DZ66" s="160">
        <v>0.87976190476190497</v>
      </c>
      <c r="EA66" s="160">
        <v>0.9553571428571429</v>
      </c>
      <c r="EB66" s="160">
        <v>0.92857142857142905</v>
      </c>
      <c r="EC66" s="160">
        <v>0.97319999999999995</v>
      </c>
      <c r="ED66" s="160">
        <v>0.99404761904761907</v>
      </c>
      <c r="EE66" s="160">
        <v>0.97220238095238098</v>
      </c>
      <c r="EF66" s="160">
        <v>0.72619047619047605</v>
      </c>
      <c r="EG66" s="160">
        <v>0.96130952380952384</v>
      </c>
      <c r="EH66" s="160">
        <v>0.85654761904761911</v>
      </c>
      <c r="EI66" s="4">
        <f>AVERAGE(DE66:EH66)</f>
        <v>0.8866371031746032</v>
      </c>
      <c r="EJ66" s="4">
        <v>0.85</v>
      </c>
    </row>
    <row r="67" spans="1:140">
      <c r="A67" s="503"/>
      <c r="B67" s="51" t="s">
        <v>141</v>
      </c>
      <c r="C67" s="3">
        <v>0.11888545030569081</v>
      </c>
      <c r="D67" s="169">
        <v>8.1719294238565596E-2</v>
      </c>
      <c r="E67" s="169">
        <v>5.3250850557482653E-2</v>
      </c>
      <c r="F67" s="169">
        <v>0.11471507105928111</v>
      </c>
      <c r="G67" s="169">
        <v>6.2225802907679401E-2</v>
      </c>
      <c r="H67" s="169">
        <v>0.13725177375142858</v>
      </c>
      <c r="I67" s="169">
        <v>7.5291352775058801E-2</v>
      </c>
      <c r="J67" s="169">
        <v>0.59616613418530395</v>
      </c>
      <c r="K67" s="169">
        <v>0.123924795639832</v>
      </c>
      <c r="L67" s="169">
        <v>0.10877149974378979</v>
      </c>
      <c r="M67" s="169">
        <v>0.10015535561438563</v>
      </c>
      <c r="N67" s="169">
        <v>0.1275321634257143</v>
      </c>
      <c r="O67" s="161">
        <v>8.4058217115287395E-2</v>
      </c>
      <c r="P67" s="161">
        <v>0.10303638830000074</v>
      </c>
      <c r="Q67" s="161">
        <v>0.101082055814671</v>
      </c>
      <c r="R67" s="161">
        <v>0.123655489844425</v>
      </c>
      <c r="S67" s="161">
        <v>0.15679135258142513</v>
      </c>
      <c r="T67" s="161">
        <v>8.7592624776831607E-2</v>
      </c>
      <c r="U67" s="161">
        <v>6.2417122626327648E-2</v>
      </c>
      <c r="V67" s="161">
        <v>0.11186529289386242</v>
      </c>
      <c r="W67" s="161">
        <v>0.140091265978008</v>
      </c>
      <c r="X67" s="161">
        <v>0.10223035064454</v>
      </c>
      <c r="Y67" s="161">
        <v>0.1208145721651758</v>
      </c>
      <c r="Z67" s="161">
        <v>9.89541113521063E-2</v>
      </c>
      <c r="AA67" s="161">
        <v>8.6347013409183299E-2</v>
      </c>
      <c r="AB67" s="160">
        <v>0.14436123808185922</v>
      </c>
      <c r="AC67" s="160">
        <v>0.110947856021283</v>
      </c>
      <c r="AD67" s="160">
        <v>8.7532940219248706E-2</v>
      </c>
      <c r="AE67" s="160">
        <v>7.4899856834418785E-2</v>
      </c>
      <c r="AF67" s="160">
        <v>6.7428774504736999E-2</v>
      </c>
      <c r="AG67" s="160">
        <v>6.5227184397413707E-2</v>
      </c>
      <c r="AH67" s="160">
        <v>0.12697392643327968</v>
      </c>
      <c r="AI67" s="160">
        <v>0.136613746710678</v>
      </c>
      <c r="AJ67" s="160">
        <v>0.124195365304152</v>
      </c>
      <c r="AK67" s="160">
        <v>0.15716923021096507</v>
      </c>
      <c r="AL67" s="160">
        <v>0.176836967508921</v>
      </c>
      <c r="AM67" s="160">
        <v>0.14530273134546901</v>
      </c>
      <c r="AN67" s="160">
        <v>0.17434474385428309</v>
      </c>
      <c r="AO67" s="160">
        <v>0.10932742179961499</v>
      </c>
      <c r="AP67" s="160">
        <v>0.11761685989924001</v>
      </c>
      <c r="AQ67" s="160">
        <v>0.12335593841906262</v>
      </c>
      <c r="AR67" s="160">
        <v>0.10204133825041301</v>
      </c>
      <c r="AS67" s="160">
        <v>6.6807751358977596E-2</v>
      </c>
      <c r="AT67" s="160">
        <v>0.14836287961660674</v>
      </c>
      <c r="AU67" s="160">
        <v>0.121117764206745</v>
      </c>
      <c r="AV67" s="160">
        <v>0.10102275099144201</v>
      </c>
      <c r="AW67" s="160">
        <v>0.13274471465232801</v>
      </c>
      <c r="AX67" s="160">
        <v>0.11707137451466243</v>
      </c>
      <c r="AY67" s="160">
        <v>0.10232744783306581</v>
      </c>
      <c r="AZ67" s="160">
        <v>8.3359980745095999E-2</v>
      </c>
      <c r="BA67" s="160">
        <v>8.0369661595616274E-2</v>
      </c>
      <c r="BB67" s="160">
        <v>0.10770235963630399</v>
      </c>
      <c r="BC67" s="160">
        <v>0.11704065954967346</v>
      </c>
      <c r="BD67" s="160">
        <v>0</v>
      </c>
      <c r="BE67" s="160">
        <v>0</v>
      </c>
      <c r="BF67" s="160">
        <v>0</v>
      </c>
      <c r="BG67" s="160">
        <v>6.6531009466513302E-2</v>
      </c>
      <c r="BH67" s="160">
        <v>1.8665520538212601E-2</v>
      </c>
      <c r="BI67" s="160">
        <v>0.103868861289185</v>
      </c>
      <c r="BJ67" s="160">
        <v>0.11639932123074949</v>
      </c>
      <c r="BK67" s="160">
        <v>0.10283263102812</v>
      </c>
      <c r="BL67" s="160">
        <v>9.0345366463509894E-2</v>
      </c>
      <c r="BM67" s="160">
        <v>0.10906832891500085</v>
      </c>
      <c r="BN67" s="160">
        <v>0.106974825707817</v>
      </c>
      <c r="BO67" s="160">
        <v>0.10100116601664599</v>
      </c>
      <c r="BP67" s="160">
        <v>0.14296814296814297</v>
      </c>
      <c r="BQ67" s="160">
        <v>6.6841365690630802E-2</v>
      </c>
      <c r="BR67" s="160">
        <v>0.11938332819440201</v>
      </c>
      <c r="BS67" s="160">
        <v>9.8856683823372898E-2</v>
      </c>
      <c r="BT67" s="160">
        <v>9.8856683823372898E-2</v>
      </c>
      <c r="BU67" s="160">
        <v>9.0534879292469797E-2</v>
      </c>
      <c r="BV67" s="160">
        <v>7.8964360718427745E-2</v>
      </c>
      <c r="BW67" s="160">
        <v>7.9716370746271095E-2</v>
      </c>
      <c r="BX67" s="160">
        <v>0.126517571884984</v>
      </c>
      <c r="BY67" s="160">
        <v>9.1368888888888888E-2</v>
      </c>
      <c r="BZ67" s="160">
        <v>0.108775739632575</v>
      </c>
      <c r="CA67" s="160">
        <v>8.6230978460633698E-2</v>
      </c>
      <c r="CB67" s="160">
        <v>0.1290621986499518</v>
      </c>
      <c r="CC67" s="160">
        <v>0.11252446183953033</v>
      </c>
      <c r="CD67" s="160">
        <v>0.13636363636363599</v>
      </c>
      <c r="CE67" s="160">
        <v>0.12279355333844971</v>
      </c>
      <c r="CF67" s="160">
        <v>9.2858653652698311E-2</v>
      </c>
      <c r="CG67" s="160">
        <v>6.9675259157786607E-2</v>
      </c>
      <c r="CH67" s="160">
        <v>9.3581162255860995E-2</v>
      </c>
      <c r="CI67" s="160">
        <v>0.23567477366886599</v>
      </c>
      <c r="CJ67" s="160">
        <v>8.2899276938968369E-2</v>
      </c>
      <c r="CK67" s="160">
        <v>0.11787134815238</v>
      </c>
      <c r="CL67" s="160">
        <v>9.3786767958244893E-2</v>
      </c>
      <c r="CM67" s="160">
        <v>9.5671213534093788E-2</v>
      </c>
      <c r="CN67" s="160">
        <v>9.6110752203037705E-2</v>
      </c>
      <c r="CO67" s="160">
        <v>8.4923695395084695E-2</v>
      </c>
      <c r="CP67" s="160">
        <v>0.13707726993236316</v>
      </c>
      <c r="CQ67" s="160">
        <v>9.94210202516497E-2</v>
      </c>
      <c r="CR67" s="160">
        <v>5.9265543570476302E-2</v>
      </c>
      <c r="CS67" s="160">
        <v>7.9836260951970064E-2</v>
      </c>
      <c r="CT67" s="160">
        <v>0.10388268283005124</v>
      </c>
      <c r="CU67" s="160">
        <v>6.1553291779333601E-2</v>
      </c>
      <c r="CV67" s="160">
        <v>0.10456393442623001</v>
      </c>
      <c r="CW67" s="160">
        <v>9.462495278481825E-2</v>
      </c>
      <c r="CX67" s="160">
        <v>0.106907761113059</v>
      </c>
      <c r="CY67" s="160">
        <v>9.0498716042708482E-2</v>
      </c>
      <c r="CZ67" s="160">
        <v>0.130914520632951</v>
      </c>
      <c r="DA67" s="160">
        <v>0.130914520632951</v>
      </c>
      <c r="DB67" s="160">
        <v>7.4883575043592915E-2</v>
      </c>
      <c r="DC67" s="160">
        <v>3.5739591763330601E-2</v>
      </c>
      <c r="DD67" s="4">
        <v>9.3818892685461563E-2</v>
      </c>
      <c r="DE67" s="4">
        <v>4.57541405031818E-2</v>
      </c>
      <c r="DF67" s="160">
        <v>7.6981661609316715E-2</v>
      </c>
      <c r="DG67" s="160">
        <v>5.8928109763899998E-2</v>
      </c>
      <c r="DH67" s="160">
        <v>6.84201822782598E-2</v>
      </c>
      <c r="DI67" s="160">
        <v>6.161935503549943E-2</v>
      </c>
      <c r="DJ67" s="160">
        <v>0.11632564707405592</v>
      </c>
      <c r="DK67" s="160">
        <v>8.3829405698959997E-2</v>
      </c>
      <c r="DL67" s="160">
        <v>9.6914708410688402E-2</v>
      </c>
      <c r="DM67" s="160">
        <v>0.10709472044430898</v>
      </c>
      <c r="DN67" s="160">
        <v>0.101022350484579</v>
      </c>
      <c r="DO67" s="160">
        <v>0.10006823398052229</v>
      </c>
      <c r="DP67" s="160"/>
      <c r="DQ67" s="160"/>
      <c r="DR67" s="160">
        <v>5.9123226351543344E-2</v>
      </c>
      <c r="DS67" s="160">
        <v>6.3123853211007996E-2</v>
      </c>
      <c r="DT67" s="160">
        <v>6.2965042819036907E-2</v>
      </c>
      <c r="DU67" s="160">
        <v>9.3253088375039594E-2</v>
      </c>
      <c r="DV67" s="160">
        <v>3.4798747245099203E-2</v>
      </c>
      <c r="DW67" s="160">
        <v>0.105275725162971</v>
      </c>
      <c r="DX67" s="160">
        <v>0.1073296796413995</v>
      </c>
      <c r="DY67" s="160">
        <v>3.3369017946542297E-2</v>
      </c>
      <c r="DZ67" s="160">
        <v>0.103692411343873</v>
      </c>
      <c r="EA67" s="160">
        <v>5.4512207646467956E-2</v>
      </c>
      <c r="EB67" s="160">
        <v>9.94733071130217E-2</v>
      </c>
      <c r="EC67" s="160">
        <v>9.5299999999999996E-2</v>
      </c>
      <c r="ED67" s="160">
        <v>4.4828524768644525E-2</v>
      </c>
      <c r="EE67" s="160">
        <v>8.9890517246177595E-2</v>
      </c>
      <c r="EF67" s="160">
        <v>7.2485332182916307E-2</v>
      </c>
      <c r="EG67" s="160">
        <v>0.10802234945161068</v>
      </c>
      <c r="EH67" s="160">
        <v>9.3849901857865903E-2</v>
      </c>
      <c r="EI67" s="4">
        <f>AVERAGE(DE67:EH67)</f>
        <v>7.9937551701660364E-2</v>
      </c>
      <c r="EJ67" s="3">
        <v>0.2</v>
      </c>
    </row>
    <row r="68" spans="1:140">
      <c r="A68" s="503"/>
      <c r="B68" s="51" t="s">
        <v>18</v>
      </c>
      <c r="C68" s="5">
        <v>8.8114631524503828</v>
      </c>
      <c r="D68" s="233">
        <v>6.7827014218009483</v>
      </c>
      <c r="E68" s="233">
        <v>8.596817313999999</v>
      </c>
      <c r="F68" s="233">
        <v>2.8618220706885538</v>
      </c>
      <c r="G68" s="233">
        <v>3.4120481927710848</v>
      </c>
      <c r="H68" s="233">
        <v>9.4077289229528027</v>
      </c>
      <c r="I68" s="233">
        <v>6.3335312075983712</v>
      </c>
      <c r="J68" s="171">
        <v>93.3</v>
      </c>
      <c r="K68" s="171">
        <v>3.80738280470776</v>
      </c>
      <c r="L68" s="171">
        <v>16.38702928870293</v>
      </c>
      <c r="M68" s="171">
        <v>3.3766627771295217</v>
      </c>
      <c r="N68" s="171">
        <v>5.7304632728553804</v>
      </c>
      <c r="O68" s="150">
        <v>2.3149863760217984</v>
      </c>
      <c r="P68" s="150">
        <v>1.4226234132581099</v>
      </c>
      <c r="Q68" s="150">
        <v>5.4806690662714361</v>
      </c>
      <c r="R68" s="150">
        <v>2.4936012780627261</v>
      </c>
      <c r="S68" s="150">
        <v>2.1803797468354431</v>
      </c>
      <c r="T68" s="150">
        <v>14.627968337730872</v>
      </c>
      <c r="U68" s="150">
        <v>3.7294230769230774</v>
      </c>
      <c r="V68" s="150">
        <v>5.8852330591461017</v>
      </c>
      <c r="W68" s="150">
        <v>3.9137997432605909</v>
      </c>
      <c r="X68" s="150">
        <v>16.97023820699366</v>
      </c>
      <c r="Y68" s="150">
        <v>4.3644264194669757</v>
      </c>
      <c r="Z68" s="150">
        <v>14.068306010928962</v>
      </c>
      <c r="AA68" s="150">
        <v>6.9293478260869561</v>
      </c>
      <c r="AB68" s="150">
        <v>2.9181593126547258</v>
      </c>
      <c r="AC68" s="150">
        <v>5.6797905759162299</v>
      </c>
      <c r="AD68" s="150">
        <v>7.2871172732524538</v>
      </c>
      <c r="AE68" s="150">
        <v>5.5987642983728039</v>
      </c>
      <c r="AF68" s="150">
        <v>5.4138563049853374</v>
      </c>
      <c r="AG68" s="150">
        <v>10.827712609970675</v>
      </c>
      <c r="AH68" s="150">
        <v>5.5760599793174768</v>
      </c>
      <c r="AI68" s="150">
        <v>6.8420718144264372</v>
      </c>
      <c r="AJ68" s="150">
        <v>6.4581589958159</v>
      </c>
      <c r="AK68" s="150">
        <v>12.265486725663717</v>
      </c>
      <c r="AL68" s="150">
        <v>4.1259601259181533</v>
      </c>
      <c r="AM68" s="150">
        <v>5.6849693638914873</v>
      </c>
      <c r="AN68" s="150">
        <v>6.646893359444543</v>
      </c>
      <c r="AO68" s="150">
        <v>5.5848091302636753</v>
      </c>
      <c r="AP68" s="150">
        <v>5.5279924152642801</v>
      </c>
      <c r="AQ68" s="150">
        <v>5.9687826736370431</v>
      </c>
      <c r="AR68" s="150">
        <v>2.6805283798422925</v>
      </c>
      <c r="AS68" s="150">
        <v>1.788888888888889</v>
      </c>
      <c r="AT68" s="150">
        <v>9.0130449367088605</v>
      </c>
      <c r="AU68" s="150">
        <v>9.7748091603053435</v>
      </c>
      <c r="AV68" s="150">
        <v>16.133333333333333</v>
      </c>
      <c r="AW68" s="150">
        <v>22.301112061591105</v>
      </c>
      <c r="AX68" s="150">
        <v>9.3850267379679142</v>
      </c>
      <c r="AY68" s="150">
        <v>8.02247191011236</v>
      </c>
      <c r="AZ68" s="150">
        <v>5.8560386473429951</v>
      </c>
      <c r="BA68" s="150">
        <v>4.2796844799665665</v>
      </c>
      <c r="BB68" s="150">
        <v>17.846280991735537</v>
      </c>
      <c r="BC68" s="150">
        <v>4.3310896066356666</v>
      </c>
      <c r="BD68" s="150">
        <v>0</v>
      </c>
      <c r="BE68" s="150">
        <v>0</v>
      </c>
      <c r="BF68" s="150">
        <v>0</v>
      </c>
      <c r="BG68" s="150">
        <v>1.4803149606299213</v>
      </c>
      <c r="BH68" s="150">
        <v>1.5375722543352601</v>
      </c>
      <c r="BI68" s="150">
        <v>8.5561974486966168</v>
      </c>
      <c r="BJ68" s="150">
        <v>2.6465325670498081</v>
      </c>
      <c r="BK68" s="150">
        <v>5.3472968134622265</v>
      </c>
      <c r="BL68" s="150">
        <v>4.8786497890295353</v>
      </c>
      <c r="BM68" s="150">
        <v>5.5624847746650437</v>
      </c>
      <c r="BN68" s="150">
        <v>16.581097984711604</v>
      </c>
      <c r="BO68" s="150">
        <v>5.2082934609250406</v>
      </c>
      <c r="BP68" s="150">
        <v>6.9696969696969697</v>
      </c>
      <c r="BQ68" s="150">
        <v>4.8159203980099505</v>
      </c>
      <c r="BR68" s="150">
        <v>19.698249152076265</v>
      </c>
      <c r="BS68" s="150">
        <v>3.1746835443037975</v>
      </c>
      <c r="BT68" s="150">
        <v>3.1746835443037975</v>
      </c>
      <c r="BU68" s="150">
        <v>14.168708609271523</v>
      </c>
      <c r="BV68" s="150">
        <v>6.0210325047801154</v>
      </c>
      <c r="BW68" s="150">
        <v>3.9991045991045993</v>
      </c>
      <c r="BX68" s="150">
        <v>19.8</v>
      </c>
      <c r="BY68" s="150">
        <v>6.7841399999999998</v>
      </c>
      <c r="BZ68" s="150">
        <v>8.9196106498711707</v>
      </c>
      <c r="CA68" s="150">
        <v>3.5067264573991026</v>
      </c>
      <c r="CB68" s="150">
        <v>6.5606617647058831</v>
      </c>
      <c r="CC68" s="150">
        <v>3.1506849315068495</v>
      </c>
      <c r="CD68" s="150">
        <v>1.6363636363636362</v>
      </c>
      <c r="CE68" s="150">
        <v>4</v>
      </c>
      <c r="CF68" s="150">
        <v>4.8648648648648649</v>
      </c>
      <c r="CG68" s="150">
        <v>5.5043454734651407</v>
      </c>
      <c r="CH68" s="150">
        <v>4.8662204373047748</v>
      </c>
      <c r="CI68" s="150">
        <v>16.261559383151756</v>
      </c>
      <c r="CJ68" s="150">
        <v>1.7961904761904766</v>
      </c>
      <c r="CK68" s="150">
        <v>9.7538540596094556</v>
      </c>
      <c r="CL68" s="150">
        <v>6.0023531493276723</v>
      </c>
      <c r="CM68" s="150">
        <v>2.25146255850234</v>
      </c>
      <c r="CN68" s="150">
        <v>3.9991683991683988</v>
      </c>
      <c r="CO68" s="150">
        <v>6.9425120985481721</v>
      </c>
      <c r="CP68" s="150">
        <v>2.4588235294117644</v>
      </c>
      <c r="CQ68" s="150">
        <v>8.0033921302578026</v>
      </c>
      <c r="CR68" s="150">
        <v>2.1928251121076232</v>
      </c>
      <c r="CS68" s="150">
        <v>2.4243079000675225</v>
      </c>
      <c r="CT68" s="150">
        <v>2.8224924924924921</v>
      </c>
      <c r="CU68" s="150">
        <v>10.279399727148704</v>
      </c>
      <c r="CV68" s="150">
        <v>15.684590163934425</v>
      </c>
      <c r="CW68" s="150">
        <v>14.177656675749317</v>
      </c>
      <c r="CX68" s="150">
        <v>8.0715359640359647</v>
      </c>
      <c r="CY68" s="165">
        <v>2.2172185430463576</v>
      </c>
      <c r="CZ68" s="165">
        <v>6.4802687713310583</v>
      </c>
      <c r="DA68" s="165">
        <v>6.4802687713310583</v>
      </c>
      <c r="DB68" s="150">
        <v>1.3978267341470676</v>
      </c>
      <c r="DC68" s="150">
        <v>2.9485163204747775</v>
      </c>
      <c r="DD68" s="5">
        <v>6.0780838567416886</v>
      </c>
      <c r="DE68" s="5">
        <v>5.5820051413881755</v>
      </c>
      <c r="DF68" s="150">
        <v>2.8964350180505414</v>
      </c>
      <c r="DG68" s="150">
        <v>9.8409943305713039</v>
      </c>
      <c r="DH68" s="150">
        <v>5.097303579730359</v>
      </c>
      <c r="DI68" s="150">
        <v>3.3342233009708742</v>
      </c>
      <c r="DJ68" s="150">
        <v>2.3138832997987926</v>
      </c>
      <c r="DK68" s="150">
        <v>3.8541966426858512</v>
      </c>
      <c r="DL68" s="150">
        <v>6.963321799307959</v>
      </c>
      <c r="DM68" s="150">
        <v>3.2770984455958549</v>
      </c>
      <c r="DN68" s="150">
        <v>7.6271874615857396</v>
      </c>
      <c r="DO68" s="150">
        <v>4.9033434650455927</v>
      </c>
      <c r="DP68" s="150"/>
      <c r="DQ68" s="150"/>
      <c r="DR68" s="150">
        <v>1.4714785651793276</v>
      </c>
      <c r="DS68" s="150">
        <v>9.4685779816512063</v>
      </c>
      <c r="DT68" s="150">
        <v>8.563245823389023</v>
      </c>
      <c r="DU68" s="150">
        <v>3.3454545454545457</v>
      </c>
      <c r="DV68" s="150">
        <v>1.0135135135135136</v>
      </c>
      <c r="DW68" s="150">
        <v>7.4219386239894387</v>
      </c>
      <c r="DX68" s="150">
        <v>8.103390812925662</v>
      </c>
      <c r="DY68" s="150">
        <v>1.722397476340694</v>
      </c>
      <c r="DZ68" s="150">
        <v>15.325738396624473</v>
      </c>
      <c r="EA68" s="150">
        <v>1.7498418654516215</v>
      </c>
      <c r="EB68" s="150">
        <v>15.51783590963139</v>
      </c>
      <c r="EC68" s="150">
        <v>15.51783590963139</v>
      </c>
      <c r="ED68" s="150">
        <v>7.4863636363636354</v>
      </c>
      <c r="EE68" s="150">
        <v>7.3409090909090917</v>
      </c>
      <c r="EF68" s="150">
        <v>2.9477368421052632</v>
      </c>
      <c r="EG68" s="150">
        <v>5.8152031454783746</v>
      </c>
      <c r="EH68" s="150">
        <v>3.3762502193367259</v>
      </c>
      <c r="EI68" s="5">
        <f>AVERAGE(DE68:EH68)</f>
        <v>6.1384894586680874</v>
      </c>
      <c r="EJ68" s="5">
        <v>20</v>
      </c>
    </row>
    <row r="69" spans="1:140">
      <c r="A69" s="504"/>
      <c r="B69" s="51" t="s">
        <v>19</v>
      </c>
      <c r="C69" s="5">
        <v>4.8625044492581972</v>
      </c>
      <c r="D69" s="233">
        <v>1</v>
      </c>
      <c r="E69" s="233">
        <v>4.75</v>
      </c>
      <c r="F69" s="233">
        <v>1.4166666666666667</v>
      </c>
      <c r="G69" s="233">
        <v>1.1666666666666667</v>
      </c>
      <c r="H69" s="233">
        <v>24.5</v>
      </c>
      <c r="I69" s="233">
        <v>6</v>
      </c>
      <c r="J69" s="171">
        <v>0.5</v>
      </c>
      <c r="K69" s="171">
        <v>22.666666666666668</v>
      </c>
      <c r="L69" s="171">
        <v>8</v>
      </c>
      <c r="M69" s="171">
        <v>2.5</v>
      </c>
      <c r="N69" s="171">
        <v>6.3900000000000006</v>
      </c>
      <c r="O69" s="150">
        <v>4.1659999999999995</v>
      </c>
      <c r="P69" s="150">
        <v>2.9929999999999999</v>
      </c>
      <c r="Q69" s="150">
        <v>1.78</v>
      </c>
      <c r="R69" s="150">
        <v>3.8342857142857141</v>
      </c>
      <c r="S69" s="150">
        <v>5.09375</v>
      </c>
      <c r="T69" s="150">
        <v>1</v>
      </c>
      <c r="U69" s="150">
        <v>6.25</v>
      </c>
      <c r="V69" s="150">
        <v>3.39</v>
      </c>
      <c r="W69" s="150">
        <v>1.3125</v>
      </c>
      <c r="X69" s="150">
        <v>2</v>
      </c>
      <c r="Y69" s="150">
        <v>5.875</v>
      </c>
      <c r="Z69" s="150">
        <v>1.83</v>
      </c>
      <c r="AA69" s="150">
        <v>0</v>
      </c>
      <c r="AB69" s="150">
        <v>1.7857142857142858</v>
      </c>
      <c r="AC69" s="150">
        <v>4.8066666666666666</v>
      </c>
      <c r="AD69" s="150">
        <v>0.75</v>
      </c>
      <c r="AE69" s="150">
        <v>3.25</v>
      </c>
      <c r="AF69" s="150">
        <v>3.71</v>
      </c>
      <c r="AG69" s="150">
        <v>0</v>
      </c>
      <c r="AH69" s="150">
        <v>5.335</v>
      </c>
      <c r="AI69" s="150">
        <v>4.8600000000000003</v>
      </c>
      <c r="AJ69" s="150">
        <v>0.5</v>
      </c>
      <c r="AK69" s="150">
        <v>1.71</v>
      </c>
      <c r="AL69" s="150">
        <v>8.2680000000000007</v>
      </c>
      <c r="AM69" s="150">
        <v>1.875</v>
      </c>
      <c r="AN69" s="150">
        <v>3.8125</v>
      </c>
      <c r="AO69" s="150">
        <v>0.91666666666666663</v>
      </c>
      <c r="AP69" s="150">
        <v>3.3333333333333335</v>
      </c>
      <c r="AQ69" s="150">
        <v>4.3899999999999997</v>
      </c>
      <c r="AR69" s="150">
        <v>0.95948136142625606</v>
      </c>
      <c r="AS69" s="150">
        <v>24.223333333333333</v>
      </c>
      <c r="AT69" s="150">
        <v>23.25</v>
      </c>
      <c r="AU69" s="150">
        <v>3.2949999999999999</v>
      </c>
      <c r="AV69" s="150">
        <v>8.3000000000000007</v>
      </c>
      <c r="AW69" s="150">
        <v>0</v>
      </c>
      <c r="AX69" s="150">
        <v>3.835</v>
      </c>
      <c r="AY69" s="150">
        <v>5.6</v>
      </c>
      <c r="AZ69" s="150">
        <v>9.75</v>
      </c>
      <c r="BA69" s="150">
        <v>2.75</v>
      </c>
      <c r="BB69" s="150">
        <v>2.2999999999999998</v>
      </c>
      <c r="BC69" s="150">
        <v>0.87</v>
      </c>
      <c r="BD69" s="150">
        <v>147.5</v>
      </c>
      <c r="BE69" s="150">
        <v>168</v>
      </c>
      <c r="BF69" s="150">
        <v>168</v>
      </c>
      <c r="BG69" s="150">
        <v>61.75</v>
      </c>
      <c r="BH69" s="150">
        <v>1.625</v>
      </c>
      <c r="BI69" s="150">
        <v>1.625</v>
      </c>
      <c r="BJ69" s="150">
        <v>2.5133333333333332</v>
      </c>
      <c r="BK69" s="150">
        <v>4</v>
      </c>
      <c r="BL69" s="150">
        <v>2</v>
      </c>
      <c r="BM69" s="150">
        <v>0.83333333333333337</v>
      </c>
      <c r="BN69" s="150">
        <v>0</v>
      </c>
      <c r="BO69" s="150">
        <v>4.4333333333333336</v>
      </c>
      <c r="BP69" s="150">
        <v>6.083333333333333</v>
      </c>
      <c r="BQ69" s="150">
        <v>0</v>
      </c>
      <c r="BR69" s="150">
        <v>3</v>
      </c>
      <c r="BS69" s="150">
        <v>1.486</v>
      </c>
      <c r="BT69" s="150">
        <v>1.486</v>
      </c>
      <c r="BU69" s="150">
        <v>0</v>
      </c>
      <c r="BV69" s="150">
        <v>7.75</v>
      </c>
      <c r="BW69" s="150">
        <v>1.5</v>
      </c>
      <c r="BX69" s="150">
        <v>2.5</v>
      </c>
      <c r="BY69" s="150">
        <v>2</v>
      </c>
      <c r="BZ69" s="150">
        <v>2</v>
      </c>
      <c r="CA69" s="150">
        <v>2.6666666666666665</v>
      </c>
      <c r="CB69" s="150">
        <v>5.166666666666667</v>
      </c>
      <c r="CC69" s="150">
        <v>2.4</v>
      </c>
      <c r="CD69" s="150">
        <v>156</v>
      </c>
      <c r="CE69" s="150">
        <v>9.4250000000000007</v>
      </c>
      <c r="CF69" s="150">
        <v>3.61</v>
      </c>
      <c r="CG69" s="150">
        <v>3</v>
      </c>
      <c r="CH69" s="150">
        <v>4</v>
      </c>
      <c r="CI69" s="150">
        <v>15</v>
      </c>
      <c r="CJ69" s="150">
        <v>2.3328571428571427</v>
      </c>
      <c r="CK69" s="150">
        <v>1</v>
      </c>
      <c r="CL69" s="150">
        <v>14</v>
      </c>
      <c r="CM69" s="150">
        <v>4.4666666666666668</v>
      </c>
      <c r="CN69" s="150">
        <v>14.39</v>
      </c>
      <c r="CO69" s="150">
        <v>1.5</v>
      </c>
      <c r="CP69" s="150">
        <v>3.0625</v>
      </c>
      <c r="CQ69" s="150">
        <v>3.5</v>
      </c>
      <c r="CR69" s="150">
        <v>5</v>
      </c>
      <c r="CS69" s="150">
        <v>3.2340000000000004</v>
      </c>
      <c r="CT69" s="150">
        <v>3.75</v>
      </c>
      <c r="CU69" s="150">
        <v>1</v>
      </c>
      <c r="CV69" s="150">
        <v>3</v>
      </c>
      <c r="CW69" s="150">
        <v>2.5</v>
      </c>
      <c r="CX69" s="150">
        <v>8.5</v>
      </c>
      <c r="CY69" s="165">
        <v>11.5</v>
      </c>
      <c r="CZ69" s="165">
        <v>34.5</v>
      </c>
      <c r="DA69" s="165">
        <v>34.5</v>
      </c>
      <c r="DB69" s="150">
        <v>9.3333333333333339</v>
      </c>
      <c r="DC69" s="150">
        <v>1</v>
      </c>
      <c r="DD69" s="5">
        <v>18.335058150183151</v>
      </c>
      <c r="DE69" s="5">
        <v>8</v>
      </c>
      <c r="DF69" s="150">
        <v>4.375</v>
      </c>
      <c r="DG69" s="150">
        <v>0</v>
      </c>
      <c r="DH69" s="150">
        <v>3</v>
      </c>
      <c r="DI69" s="150">
        <v>1.89</v>
      </c>
      <c r="DJ69" s="150">
        <v>2.5485714285714289</v>
      </c>
      <c r="DK69" s="150">
        <v>9.2999999999999989</v>
      </c>
      <c r="DL69" s="150">
        <v>2</v>
      </c>
      <c r="DM69" s="150">
        <v>3</v>
      </c>
      <c r="DN69" s="150">
        <v>8.5</v>
      </c>
      <c r="DO69" s="150">
        <v>2.3333333333333335</v>
      </c>
      <c r="DP69" s="150"/>
      <c r="DQ69" s="150"/>
      <c r="DR69" s="150">
        <v>1.8333333333333333</v>
      </c>
      <c r="DS69" s="150">
        <v>0</v>
      </c>
      <c r="DT69" s="150">
        <v>0</v>
      </c>
      <c r="DU69" s="150">
        <v>5.375</v>
      </c>
      <c r="DV69" s="150">
        <v>6.875</v>
      </c>
      <c r="DW69" s="150">
        <v>6</v>
      </c>
      <c r="DX69" s="150">
        <v>0.5</v>
      </c>
      <c r="DY69" s="150">
        <v>4.3833333333333337</v>
      </c>
      <c r="DZ69" s="150">
        <v>3.2</v>
      </c>
      <c r="EA69" s="150">
        <v>1.5</v>
      </c>
      <c r="EB69" s="150">
        <v>0</v>
      </c>
      <c r="EC69" s="150">
        <v>4.5</v>
      </c>
      <c r="ED69" s="150">
        <v>1</v>
      </c>
      <c r="EE69" s="150">
        <v>2.335</v>
      </c>
      <c r="EF69" s="150">
        <v>5</v>
      </c>
      <c r="EG69" s="150">
        <v>2.1666666666666665</v>
      </c>
      <c r="EH69" s="150">
        <v>1.0249999999999999</v>
      </c>
      <c r="EI69" s="5">
        <f>AVERAGE(DE69:EH69)</f>
        <v>3.2371513605442184</v>
      </c>
      <c r="EJ69" s="5">
        <v>4</v>
      </c>
    </row>
    <row r="70" spans="1:140">
      <c r="A70" s="14"/>
      <c r="B70" s="13"/>
      <c r="C70"/>
      <c r="D70"/>
      <c r="E70"/>
      <c r="F70"/>
      <c r="G70"/>
      <c r="H70"/>
      <c r="I70"/>
      <c r="J70" s="234"/>
      <c r="K70" s="234"/>
      <c r="L70" s="234"/>
      <c r="M70" s="234"/>
      <c r="N70" s="234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 s="13"/>
    </row>
    <row r="71" spans="1:140">
      <c r="A71" s="499" t="s">
        <v>52</v>
      </c>
      <c r="B71" s="53" t="s">
        <v>250</v>
      </c>
      <c r="C71" s="12"/>
      <c r="D71" s="12">
        <v>0</v>
      </c>
      <c r="E71" s="12">
        <v>0</v>
      </c>
      <c r="F71" s="12">
        <v>0</v>
      </c>
      <c r="G71" s="12">
        <v>0</v>
      </c>
      <c r="H71" s="12">
        <v>17</v>
      </c>
      <c r="I71" s="12">
        <v>0</v>
      </c>
      <c r="J71" s="216">
        <v>0</v>
      </c>
      <c r="K71" s="216">
        <v>0</v>
      </c>
      <c r="L71" s="216">
        <v>5</v>
      </c>
      <c r="M71" s="216">
        <v>12</v>
      </c>
      <c r="N71" s="216">
        <v>0</v>
      </c>
      <c r="O71" s="12">
        <v>18</v>
      </c>
      <c r="P71" s="12">
        <v>0</v>
      </c>
      <c r="Q71" s="12">
        <v>0</v>
      </c>
      <c r="R71" s="12">
        <v>0</v>
      </c>
      <c r="S71" s="208">
        <v>0</v>
      </c>
      <c r="T71" s="12">
        <v>0</v>
      </c>
      <c r="U71" s="94">
        <v>12</v>
      </c>
      <c r="V71" s="94">
        <v>0</v>
      </c>
      <c r="W71" s="94">
        <v>0</v>
      </c>
      <c r="X71" s="94">
        <v>0</v>
      </c>
      <c r="Y71" s="94">
        <v>0</v>
      </c>
      <c r="Z71" s="94">
        <v>22</v>
      </c>
      <c r="AA71" s="94">
        <v>0</v>
      </c>
      <c r="AB71" s="94">
        <v>12</v>
      </c>
      <c r="AC71" s="94">
        <v>0</v>
      </c>
      <c r="AD71" s="94">
        <v>0</v>
      </c>
      <c r="AE71" s="94">
        <v>12</v>
      </c>
      <c r="AF71" s="94">
        <v>0</v>
      </c>
      <c r="AG71" s="94">
        <v>0</v>
      </c>
      <c r="AH71" s="94">
        <v>14</v>
      </c>
      <c r="AI71" s="94">
        <v>0</v>
      </c>
      <c r="AJ71" s="94">
        <v>10.5</v>
      </c>
      <c r="AK71" s="94">
        <v>0</v>
      </c>
      <c r="AL71" s="94">
        <v>10</v>
      </c>
      <c r="AM71" s="94">
        <v>0</v>
      </c>
      <c r="AN71" s="94">
        <v>0</v>
      </c>
      <c r="AO71" s="94">
        <v>0</v>
      </c>
      <c r="AP71" s="94">
        <v>0</v>
      </c>
      <c r="AQ71" s="94">
        <v>4</v>
      </c>
      <c r="AR71" s="94">
        <v>0</v>
      </c>
      <c r="AS71" s="94">
        <v>0</v>
      </c>
      <c r="AT71" s="94">
        <v>0</v>
      </c>
      <c r="AU71" s="94">
        <v>0</v>
      </c>
      <c r="AV71" s="94">
        <v>0</v>
      </c>
      <c r="AW71" s="94">
        <v>0</v>
      </c>
      <c r="AX71" s="94">
        <v>0</v>
      </c>
      <c r="AY71" s="94">
        <v>0</v>
      </c>
      <c r="AZ71" s="94">
        <v>8</v>
      </c>
      <c r="BA71" s="94">
        <v>0</v>
      </c>
      <c r="BB71" s="94">
        <v>0</v>
      </c>
      <c r="BC71" s="94">
        <v>16.5</v>
      </c>
      <c r="BD71" s="94">
        <v>0</v>
      </c>
      <c r="BE71" s="94"/>
      <c r="BF71" s="94">
        <v>0</v>
      </c>
      <c r="BG71" s="94">
        <v>0</v>
      </c>
      <c r="BH71" s="94">
        <v>0</v>
      </c>
      <c r="BI71" s="94">
        <v>0</v>
      </c>
      <c r="BJ71" s="94">
        <v>10</v>
      </c>
      <c r="BK71" s="94">
        <v>0</v>
      </c>
      <c r="BL71" s="94">
        <v>0</v>
      </c>
      <c r="BM71" s="94">
        <v>8.5</v>
      </c>
      <c r="BN71" s="94">
        <v>13</v>
      </c>
      <c r="BO71" s="94">
        <v>0</v>
      </c>
      <c r="BP71" s="94">
        <v>0</v>
      </c>
      <c r="BQ71" s="94">
        <v>18</v>
      </c>
      <c r="BR71" s="94">
        <v>0</v>
      </c>
      <c r="BS71" s="94">
        <v>0</v>
      </c>
      <c r="BT71" s="94">
        <v>0</v>
      </c>
      <c r="BU71" s="94">
        <v>0</v>
      </c>
      <c r="BV71" s="94">
        <v>0</v>
      </c>
      <c r="BW71" s="94">
        <v>13</v>
      </c>
      <c r="BX71" s="94">
        <v>0</v>
      </c>
      <c r="BY71" s="94">
        <v>12</v>
      </c>
      <c r="BZ71" s="94">
        <v>0</v>
      </c>
      <c r="CA71" s="94">
        <v>8</v>
      </c>
      <c r="CB71" s="94">
        <v>0</v>
      </c>
      <c r="CC71" s="94">
        <v>16</v>
      </c>
      <c r="CD71" s="94">
        <v>0</v>
      </c>
      <c r="CE71" s="94">
        <v>0</v>
      </c>
      <c r="CF71" s="94">
        <v>0</v>
      </c>
      <c r="CG71" s="94">
        <v>0</v>
      </c>
      <c r="CH71" s="94">
        <v>4</v>
      </c>
      <c r="CI71" s="94">
        <v>0</v>
      </c>
      <c r="CJ71" s="94">
        <v>0</v>
      </c>
      <c r="CK71" s="94">
        <v>0</v>
      </c>
      <c r="CL71" s="94">
        <v>12</v>
      </c>
      <c r="CM71" s="94">
        <v>0</v>
      </c>
      <c r="CN71" s="94">
        <v>0</v>
      </c>
      <c r="CO71" s="94">
        <v>0</v>
      </c>
      <c r="CP71" s="94">
        <v>0</v>
      </c>
      <c r="CQ71" s="94">
        <v>0</v>
      </c>
      <c r="CR71" s="94">
        <v>0</v>
      </c>
      <c r="CS71" s="94">
        <v>0</v>
      </c>
      <c r="CT71" s="94">
        <v>10</v>
      </c>
      <c r="CU71" s="94">
        <v>0</v>
      </c>
      <c r="CV71" s="94">
        <v>15</v>
      </c>
      <c r="CW71" s="94">
        <v>12</v>
      </c>
      <c r="CX71" s="94">
        <v>0</v>
      </c>
      <c r="CY71" s="94">
        <v>0</v>
      </c>
      <c r="CZ71" s="94">
        <v>0</v>
      </c>
      <c r="DA71" s="94">
        <v>0</v>
      </c>
      <c r="DB71" s="94">
        <v>0</v>
      </c>
      <c r="DC71" s="94">
        <v>0</v>
      </c>
      <c r="DD71" s="12"/>
      <c r="DE71" s="12">
        <v>9</v>
      </c>
      <c r="DF71" s="94">
        <v>0</v>
      </c>
      <c r="DG71" s="94">
        <v>0</v>
      </c>
      <c r="DH71" s="94">
        <v>0</v>
      </c>
      <c r="DI71" s="94">
        <v>0</v>
      </c>
      <c r="DJ71" s="94">
        <v>10</v>
      </c>
      <c r="DK71" s="94">
        <v>0</v>
      </c>
      <c r="DL71" s="94">
        <v>0</v>
      </c>
      <c r="DM71" s="94">
        <v>0</v>
      </c>
      <c r="DN71" s="94">
        <v>0</v>
      </c>
      <c r="DO71" s="94">
        <v>11</v>
      </c>
      <c r="DP71" s="94"/>
      <c r="DQ71" s="94"/>
      <c r="DR71" s="94">
        <v>7.67</v>
      </c>
      <c r="DS71" s="94">
        <v>18</v>
      </c>
      <c r="DT71" s="94">
        <v>17</v>
      </c>
      <c r="DU71" s="94">
        <v>3</v>
      </c>
      <c r="DV71" s="94">
        <v>24</v>
      </c>
      <c r="DW71" s="94">
        <v>15</v>
      </c>
      <c r="DX71" s="94">
        <v>12</v>
      </c>
      <c r="DY71" s="94">
        <v>0</v>
      </c>
      <c r="DZ71" s="94">
        <v>10</v>
      </c>
      <c r="EA71" s="94">
        <v>0</v>
      </c>
      <c r="EB71" s="94">
        <v>12</v>
      </c>
      <c r="EC71" s="94">
        <v>0</v>
      </c>
      <c r="ED71" s="94">
        <v>0</v>
      </c>
      <c r="EE71" s="94">
        <v>0</v>
      </c>
      <c r="EF71" s="94">
        <v>24</v>
      </c>
      <c r="EG71" s="94">
        <v>0</v>
      </c>
      <c r="EH71" s="94">
        <v>10</v>
      </c>
      <c r="EI71" s="94"/>
      <c r="EJ71" s="12"/>
    </row>
    <row r="72" spans="1:140" customFormat="1">
      <c r="A72" s="500"/>
      <c r="B72" s="53" t="s">
        <v>251</v>
      </c>
      <c r="C72" s="12"/>
      <c r="D72" s="12">
        <v>0</v>
      </c>
      <c r="E72" s="12">
        <v>1.81</v>
      </c>
      <c r="F72" s="12">
        <v>9.25</v>
      </c>
      <c r="G72" s="12">
        <v>0</v>
      </c>
      <c r="H72" s="12">
        <v>0</v>
      </c>
      <c r="I72" s="12">
        <v>0</v>
      </c>
      <c r="J72" s="216">
        <v>0.5</v>
      </c>
      <c r="K72" s="216">
        <v>7.83</v>
      </c>
      <c r="L72" s="216">
        <v>0</v>
      </c>
      <c r="M72" s="216">
        <v>21</v>
      </c>
      <c r="N72" s="216">
        <v>0</v>
      </c>
      <c r="O72" s="12">
        <v>24</v>
      </c>
      <c r="P72" s="12">
        <v>0</v>
      </c>
      <c r="Q72" s="12">
        <v>0</v>
      </c>
      <c r="R72" s="12">
        <v>0</v>
      </c>
      <c r="S72" s="208">
        <v>16</v>
      </c>
      <c r="T72" s="12">
        <v>0</v>
      </c>
      <c r="U72" s="94">
        <v>0</v>
      </c>
      <c r="V72" s="94">
        <v>0</v>
      </c>
      <c r="W72" s="94">
        <v>51</v>
      </c>
      <c r="X72" s="94">
        <v>0</v>
      </c>
      <c r="Y72" s="94">
        <v>0</v>
      </c>
      <c r="Z72" s="94">
        <v>2</v>
      </c>
      <c r="AA72" s="94">
        <v>7.5</v>
      </c>
      <c r="AB72" s="94">
        <v>2</v>
      </c>
      <c r="AC72" s="94">
        <v>0</v>
      </c>
      <c r="AD72" s="94">
        <v>0</v>
      </c>
      <c r="AE72" s="94">
        <v>0</v>
      </c>
      <c r="AF72" s="94">
        <v>0</v>
      </c>
      <c r="AG72" s="94">
        <v>2</v>
      </c>
      <c r="AH72" s="94">
        <v>55.5</v>
      </c>
      <c r="AI72" s="94">
        <v>3.17</v>
      </c>
      <c r="AJ72" s="94">
        <v>0</v>
      </c>
      <c r="AK72" s="94">
        <v>8.5</v>
      </c>
      <c r="AL72" s="94">
        <v>0</v>
      </c>
      <c r="AM72" s="94">
        <v>4</v>
      </c>
      <c r="AN72" s="94">
        <v>0.25</v>
      </c>
      <c r="AO72" s="94">
        <v>12</v>
      </c>
      <c r="AP72" s="94">
        <v>17</v>
      </c>
      <c r="AQ72" s="94">
        <v>5.67</v>
      </c>
      <c r="AR72" s="94">
        <v>0</v>
      </c>
      <c r="AS72" s="94">
        <v>15</v>
      </c>
      <c r="AT72" s="94">
        <v>0</v>
      </c>
      <c r="AU72" s="94">
        <v>0</v>
      </c>
      <c r="AV72" s="94">
        <v>0</v>
      </c>
      <c r="AW72" s="94">
        <v>0</v>
      </c>
      <c r="AX72" s="94">
        <v>0</v>
      </c>
      <c r="AY72" s="94">
        <v>0</v>
      </c>
      <c r="AZ72" s="94">
        <v>0</v>
      </c>
      <c r="BA72" s="94">
        <v>0</v>
      </c>
      <c r="BB72" s="94">
        <v>0</v>
      </c>
      <c r="BC72" s="94">
        <v>0</v>
      </c>
      <c r="BD72" s="94">
        <v>0</v>
      </c>
      <c r="BE72" s="94"/>
      <c r="BF72" s="94">
        <v>0</v>
      </c>
      <c r="BG72" s="94">
        <v>0</v>
      </c>
      <c r="BH72" s="94">
        <v>0</v>
      </c>
      <c r="BI72" s="94">
        <v>0</v>
      </c>
      <c r="BJ72" s="94">
        <v>6.5</v>
      </c>
      <c r="BK72" s="94">
        <v>0</v>
      </c>
      <c r="BL72" s="94">
        <v>0</v>
      </c>
      <c r="BM72" s="94">
        <v>4</v>
      </c>
      <c r="BN72" s="94">
        <v>0</v>
      </c>
      <c r="BO72" s="94">
        <v>0</v>
      </c>
      <c r="BP72" s="94">
        <v>3.5</v>
      </c>
      <c r="BQ72" s="94">
        <v>5.9</v>
      </c>
      <c r="BR72" s="94">
        <v>0</v>
      </c>
      <c r="BS72" s="94">
        <v>0</v>
      </c>
      <c r="BT72" s="94">
        <v>0</v>
      </c>
      <c r="BU72" s="94">
        <v>11.5</v>
      </c>
      <c r="BV72" s="94">
        <v>0</v>
      </c>
      <c r="BW72" s="94">
        <v>0</v>
      </c>
      <c r="BX72" s="94">
        <v>9</v>
      </c>
      <c r="BY72" s="94">
        <v>3.5</v>
      </c>
      <c r="BZ72" s="94">
        <v>0</v>
      </c>
      <c r="CA72" s="94">
        <v>6</v>
      </c>
      <c r="CB72" s="94">
        <v>0</v>
      </c>
      <c r="CC72" s="94">
        <v>0</v>
      </c>
      <c r="CD72" s="94">
        <v>0</v>
      </c>
      <c r="CE72" s="94">
        <v>0</v>
      </c>
      <c r="CF72" s="94">
        <v>0</v>
      </c>
      <c r="CG72" s="94">
        <v>0</v>
      </c>
      <c r="CH72" s="94">
        <v>0</v>
      </c>
      <c r="CI72" s="94">
        <v>0</v>
      </c>
      <c r="CJ72" s="94">
        <v>0</v>
      </c>
      <c r="CK72" s="94">
        <v>0.5</v>
      </c>
      <c r="CL72" s="94">
        <v>0</v>
      </c>
      <c r="CM72" s="94">
        <v>0</v>
      </c>
      <c r="CN72" s="94">
        <v>0</v>
      </c>
      <c r="CO72" s="94">
        <v>1.5</v>
      </c>
      <c r="CP72" s="94">
        <v>0</v>
      </c>
      <c r="CQ72" s="94">
        <v>0</v>
      </c>
      <c r="CR72" s="94">
        <v>0</v>
      </c>
      <c r="CS72" s="94">
        <v>0</v>
      </c>
      <c r="CT72" s="94">
        <v>3.4</v>
      </c>
      <c r="CU72" s="94">
        <v>0</v>
      </c>
      <c r="CV72" s="94">
        <v>0</v>
      </c>
      <c r="CW72" s="94">
        <v>3.67</v>
      </c>
      <c r="CX72" s="94">
        <v>0</v>
      </c>
      <c r="CY72" s="94">
        <v>96</v>
      </c>
      <c r="CZ72" s="94">
        <v>0</v>
      </c>
      <c r="DA72" s="94">
        <v>0</v>
      </c>
      <c r="DB72" s="94">
        <v>0</v>
      </c>
      <c r="DC72" s="94">
        <v>1</v>
      </c>
      <c r="DD72" s="12"/>
      <c r="DE72" s="12">
        <v>5</v>
      </c>
      <c r="DF72" s="94">
        <v>0</v>
      </c>
      <c r="DG72" s="94">
        <v>1</v>
      </c>
      <c r="DH72" s="94">
        <v>13</v>
      </c>
      <c r="DI72" s="94">
        <v>0</v>
      </c>
      <c r="DJ72" s="94">
        <v>0.92</v>
      </c>
      <c r="DK72" s="94">
        <v>2.17</v>
      </c>
      <c r="DL72" s="94">
        <v>20.3</v>
      </c>
      <c r="DM72" s="94">
        <v>0</v>
      </c>
      <c r="DN72" s="94">
        <v>0</v>
      </c>
      <c r="DO72" s="94">
        <v>3</v>
      </c>
      <c r="DP72" s="94"/>
      <c r="DQ72" s="94"/>
      <c r="DR72" s="94">
        <v>0</v>
      </c>
      <c r="DS72" s="94">
        <v>0</v>
      </c>
      <c r="DT72" s="94">
        <v>15</v>
      </c>
      <c r="DU72" s="94">
        <v>0</v>
      </c>
      <c r="DV72" s="94">
        <v>0</v>
      </c>
      <c r="DW72" s="94">
        <v>0</v>
      </c>
      <c r="DX72" s="94">
        <v>4</v>
      </c>
      <c r="DY72" s="94">
        <v>2.15</v>
      </c>
      <c r="DZ72" s="94">
        <v>7</v>
      </c>
      <c r="EA72" s="94">
        <v>0</v>
      </c>
      <c r="EB72" s="94">
        <v>0</v>
      </c>
      <c r="EC72" s="94">
        <v>0</v>
      </c>
      <c r="ED72" s="94">
        <v>0</v>
      </c>
      <c r="EE72" s="94">
        <v>0</v>
      </c>
      <c r="EF72" s="94">
        <v>7</v>
      </c>
      <c r="EG72" s="94">
        <v>0</v>
      </c>
      <c r="EH72" s="94">
        <v>10</v>
      </c>
      <c r="EI72" s="94"/>
      <c r="EJ72" s="12"/>
    </row>
    <row r="73" spans="1:140">
      <c r="A73" s="500"/>
      <c r="B73" s="53" t="s">
        <v>252</v>
      </c>
      <c r="C73" s="12"/>
      <c r="D73" s="12">
        <v>2</v>
      </c>
      <c r="E73" s="12">
        <v>4.75</v>
      </c>
      <c r="F73" s="12">
        <v>8.5</v>
      </c>
      <c r="G73" s="12">
        <v>3.5</v>
      </c>
      <c r="H73" s="12">
        <v>24.5</v>
      </c>
      <c r="I73" s="12">
        <v>12</v>
      </c>
      <c r="J73" s="216">
        <v>11</v>
      </c>
      <c r="K73" s="216">
        <v>68</v>
      </c>
      <c r="L73" s="216">
        <v>8</v>
      </c>
      <c r="M73" s="216">
        <v>10</v>
      </c>
      <c r="N73" s="216">
        <v>19.170000000000002</v>
      </c>
      <c r="O73" s="12">
        <v>20.83</v>
      </c>
      <c r="P73" s="12">
        <v>29.93</v>
      </c>
      <c r="Q73" s="12">
        <v>5.4</v>
      </c>
      <c r="R73">
        <v>26.84</v>
      </c>
      <c r="S73" s="208">
        <v>40.75</v>
      </c>
      <c r="T73" s="12">
        <v>1</v>
      </c>
      <c r="U73" s="94">
        <v>12.5</v>
      </c>
      <c r="V73" s="94">
        <v>10.17</v>
      </c>
      <c r="W73" s="94">
        <v>5.25</v>
      </c>
      <c r="X73" s="94">
        <v>2</v>
      </c>
      <c r="Y73">
        <v>23.5</v>
      </c>
      <c r="Z73">
        <v>1.83</v>
      </c>
      <c r="AA73">
        <v>0</v>
      </c>
      <c r="AB73">
        <v>12.5</v>
      </c>
      <c r="AC73">
        <v>14.42</v>
      </c>
      <c r="AD73">
        <v>1.5</v>
      </c>
      <c r="AE73">
        <v>6.5</v>
      </c>
      <c r="AF73">
        <v>7.42</v>
      </c>
      <c r="AG73">
        <v>0</v>
      </c>
      <c r="AH73">
        <v>10.67</v>
      </c>
      <c r="AI73">
        <v>14.58</v>
      </c>
      <c r="AJ73">
        <v>1.5</v>
      </c>
      <c r="AK73">
        <v>3.42</v>
      </c>
      <c r="AL73">
        <v>41.34</v>
      </c>
      <c r="AM73">
        <v>7.5</v>
      </c>
      <c r="AN73">
        <v>15.25</v>
      </c>
      <c r="AO73">
        <v>2.75</v>
      </c>
      <c r="AP73">
        <v>10</v>
      </c>
      <c r="AQ73">
        <v>13.17</v>
      </c>
      <c r="AR73">
        <v>5.92</v>
      </c>
      <c r="AS73">
        <v>72.67</v>
      </c>
      <c r="AT73">
        <v>46.5</v>
      </c>
      <c r="AU73">
        <v>6.59</v>
      </c>
      <c r="AV73">
        <v>8.3000000000000007</v>
      </c>
      <c r="AW73">
        <v>0</v>
      </c>
      <c r="AX73">
        <v>7.67</v>
      </c>
      <c r="AY73">
        <v>11.2</v>
      </c>
      <c r="AZ73">
        <v>19.5</v>
      </c>
      <c r="BA73">
        <v>8.25</v>
      </c>
      <c r="BB73">
        <v>2.2999999999999998</v>
      </c>
      <c r="BC73">
        <v>3.48</v>
      </c>
      <c r="BD73">
        <v>147.5</v>
      </c>
      <c r="BE73">
        <v>168</v>
      </c>
      <c r="BF73">
        <v>168</v>
      </c>
      <c r="BG73">
        <v>123.5</v>
      </c>
      <c r="BH73">
        <v>3.25</v>
      </c>
      <c r="BI73">
        <v>3.25</v>
      </c>
      <c r="BJ73">
        <v>15.08</v>
      </c>
      <c r="BK73">
        <v>12</v>
      </c>
      <c r="BL73">
        <v>6</v>
      </c>
      <c r="BM73">
        <v>2.5</v>
      </c>
      <c r="BN73">
        <v>0</v>
      </c>
      <c r="BO73">
        <v>13.3</v>
      </c>
      <c r="BP73">
        <v>18.25</v>
      </c>
      <c r="BQ73">
        <v>0</v>
      </c>
      <c r="BR73">
        <v>3</v>
      </c>
      <c r="BS73">
        <v>7.43</v>
      </c>
      <c r="BT73">
        <v>7.43</v>
      </c>
      <c r="BU73">
        <v>0</v>
      </c>
      <c r="BV73">
        <v>15.5</v>
      </c>
      <c r="BW73">
        <v>4.5</v>
      </c>
      <c r="BX73">
        <v>2.5</v>
      </c>
      <c r="BY73">
        <v>4</v>
      </c>
      <c r="BZ73">
        <v>4</v>
      </c>
      <c r="CA73">
        <v>8</v>
      </c>
      <c r="CB73">
        <v>15.5</v>
      </c>
      <c r="CC73">
        <v>12</v>
      </c>
      <c r="CD73">
        <v>156</v>
      </c>
      <c r="CE73">
        <v>37.700000000000003</v>
      </c>
      <c r="CF73">
        <v>10.83</v>
      </c>
      <c r="CG73">
        <v>10</v>
      </c>
      <c r="CH73">
        <v>6</v>
      </c>
      <c r="CI73">
        <v>30</v>
      </c>
      <c r="CJ73">
        <v>16.329999999999998</v>
      </c>
      <c r="CK73">
        <v>2</v>
      </c>
      <c r="CL73">
        <v>28</v>
      </c>
      <c r="CM73">
        <v>26.8</v>
      </c>
      <c r="CN73">
        <v>43.17</v>
      </c>
      <c r="CO73">
        <v>3</v>
      </c>
      <c r="CP73">
        <v>24.5</v>
      </c>
      <c r="CQ73">
        <v>7</v>
      </c>
      <c r="CR73">
        <v>20</v>
      </c>
      <c r="CS73">
        <v>16.170000000000002</v>
      </c>
      <c r="CT73">
        <v>18.75</v>
      </c>
      <c r="CU73">
        <v>1</v>
      </c>
      <c r="CV73">
        <v>3</v>
      </c>
      <c r="CW73">
        <v>2.5</v>
      </c>
      <c r="CX73">
        <v>17</v>
      </c>
      <c r="CY73">
        <v>23</v>
      </c>
      <c r="CZ73">
        <v>69</v>
      </c>
      <c r="DA73">
        <v>69</v>
      </c>
      <c r="DB73">
        <v>56</v>
      </c>
      <c r="DC73">
        <v>2</v>
      </c>
      <c r="DD73" s="12"/>
      <c r="DE73" s="12">
        <v>8</v>
      </c>
      <c r="DF73">
        <v>17.5</v>
      </c>
      <c r="DG73">
        <v>0</v>
      </c>
      <c r="DH73">
        <v>6</v>
      </c>
      <c r="DI73">
        <v>5.67</v>
      </c>
      <c r="DJ73">
        <v>17.840000000000003</v>
      </c>
      <c r="DK73">
        <v>27.9</v>
      </c>
      <c r="DL73">
        <v>4</v>
      </c>
      <c r="DM73">
        <v>15</v>
      </c>
      <c r="DN73">
        <v>17</v>
      </c>
      <c r="DO73">
        <v>7</v>
      </c>
      <c r="DP73"/>
      <c r="DQ73"/>
      <c r="DR73">
        <v>11</v>
      </c>
      <c r="DS73">
        <v>0</v>
      </c>
      <c r="DT73">
        <v>0</v>
      </c>
      <c r="DU73">
        <v>21.5</v>
      </c>
      <c r="DV73">
        <v>27.5</v>
      </c>
      <c r="DW73">
        <v>12</v>
      </c>
      <c r="DX73">
        <v>1</v>
      </c>
      <c r="DY73">
        <v>11</v>
      </c>
      <c r="DZ73">
        <v>3.2</v>
      </c>
      <c r="EA73">
        <v>7.5</v>
      </c>
      <c r="EB73">
        <v>0</v>
      </c>
      <c r="EC73">
        <v>4.5</v>
      </c>
      <c r="ED73">
        <v>1</v>
      </c>
      <c r="EE73">
        <v>4.67</v>
      </c>
      <c r="EF73">
        <v>15</v>
      </c>
      <c r="EG73">
        <v>6.5</v>
      </c>
      <c r="EH73">
        <v>4.0999999999999996</v>
      </c>
      <c r="EI73"/>
      <c r="EJ73" s="12"/>
    </row>
    <row r="74" spans="1:140" ht="16.5" customHeight="1">
      <c r="A74" s="500"/>
      <c r="B74" s="53" t="s">
        <v>222</v>
      </c>
      <c r="C74" s="12"/>
      <c r="D74" s="12">
        <v>168</v>
      </c>
      <c r="E74" s="12">
        <v>168</v>
      </c>
      <c r="F74" s="12">
        <v>168</v>
      </c>
      <c r="G74" s="12">
        <v>168</v>
      </c>
      <c r="H74" s="12">
        <v>168</v>
      </c>
      <c r="I74" s="12">
        <v>168</v>
      </c>
      <c r="J74" s="216">
        <v>168</v>
      </c>
      <c r="K74" s="216">
        <v>168</v>
      </c>
      <c r="L74" s="216">
        <v>168</v>
      </c>
      <c r="M74" s="216">
        <v>168</v>
      </c>
      <c r="N74" s="216">
        <v>168</v>
      </c>
      <c r="O74" s="12">
        <v>168</v>
      </c>
      <c r="P74" s="12">
        <v>168</v>
      </c>
      <c r="Q74" s="12">
        <v>168</v>
      </c>
      <c r="R74" s="12">
        <v>168</v>
      </c>
      <c r="S74" s="208">
        <v>168</v>
      </c>
      <c r="T74" s="12">
        <v>168</v>
      </c>
      <c r="U74" s="12">
        <v>144</v>
      </c>
      <c r="V74" s="12">
        <v>168</v>
      </c>
      <c r="W74" s="12">
        <v>168</v>
      </c>
      <c r="X74" s="12">
        <v>168</v>
      </c>
      <c r="Y74" s="12">
        <v>168</v>
      </c>
      <c r="Z74" s="12">
        <v>168</v>
      </c>
      <c r="AA74" s="12">
        <v>168</v>
      </c>
      <c r="AB74" s="12">
        <v>168</v>
      </c>
      <c r="AC74" s="12">
        <v>168</v>
      </c>
      <c r="AD74" s="12">
        <v>168</v>
      </c>
      <c r="AE74" s="12">
        <v>168</v>
      </c>
      <c r="AF74" s="12">
        <v>168</v>
      </c>
      <c r="AG74" s="12">
        <v>168</v>
      </c>
      <c r="AH74" s="12">
        <v>168</v>
      </c>
      <c r="AI74" s="12">
        <v>168</v>
      </c>
      <c r="AJ74" s="12">
        <v>168</v>
      </c>
      <c r="AK74" s="12">
        <v>168</v>
      </c>
      <c r="AL74" s="12">
        <v>168</v>
      </c>
      <c r="AM74" s="12">
        <v>168</v>
      </c>
      <c r="AN74" s="12">
        <v>168</v>
      </c>
      <c r="AO74" s="12">
        <v>168</v>
      </c>
      <c r="AP74" s="12">
        <v>168</v>
      </c>
      <c r="AQ74" s="12">
        <v>168</v>
      </c>
      <c r="AR74" s="12">
        <v>168</v>
      </c>
      <c r="AS74" s="12">
        <v>168</v>
      </c>
      <c r="AT74" s="12">
        <v>168</v>
      </c>
      <c r="AU74" s="12">
        <v>168</v>
      </c>
      <c r="AV74" s="12">
        <v>168</v>
      </c>
      <c r="AW74" s="12">
        <v>168</v>
      </c>
      <c r="AX74" s="12">
        <v>168</v>
      </c>
      <c r="AY74" s="12">
        <v>168</v>
      </c>
      <c r="AZ74" s="12">
        <v>168</v>
      </c>
      <c r="BA74" s="12">
        <v>168</v>
      </c>
      <c r="BB74" s="12">
        <v>168</v>
      </c>
      <c r="BC74" s="12">
        <v>168</v>
      </c>
      <c r="BD74" s="12">
        <v>168</v>
      </c>
      <c r="BE74" s="12">
        <v>168</v>
      </c>
      <c r="BF74" s="12">
        <v>168</v>
      </c>
      <c r="BG74" s="12">
        <v>168</v>
      </c>
      <c r="BH74" s="12">
        <v>168</v>
      </c>
      <c r="BI74" s="12">
        <v>168</v>
      </c>
      <c r="BJ74" s="12">
        <v>168</v>
      </c>
      <c r="BK74" s="12">
        <v>168</v>
      </c>
      <c r="BL74" s="12">
        <v>168</v>
      </c>
      <c r="BM74" s="12">
        <v>168</v>
      </c>
      <c r="BN74" s="12">
        <v>168</v>
      </c>
      <c r="BO74" s="12">
        <v>168</v>
      </c>
      <c r="BP74" s="12">
        <v>168</v>
      </c>
      <c r="BQ74" s="12">
        <v>168</v>
      </c>
      <c r="BR74" s="12">
        <v>168</v>
      </c>
      <c r="BS74" s="12">
        <v>168</v>
      </c>
      <c r="BT74" s="12">
        <v>168</v>
      </c>
      <c r="BU74" s="12">
        <v>168</v>
      </c>
      <c r="BV74" s="12">
        <v>168</v>
      </c>
      <c r="BW74" s="12">
        <v>168</v>
      </c>
      <c r="BX74" s="12">
        <v>168</v>
      </c>
      <c r="BY74" s="12">
        <v>168</v>
      </c>
      <c r="BZ74" s="12">
        <v>168</v>
      </c>
      <c r="CA74" s="12">
        <v>144</v>
      </c>
      <c r="CB74" s="12">
        <v>168</v>
      </c>
      <c r="CC74" s="12">
        <v>168</v>
      </c>
      <c r="CD74" s="12">
        <v>168</v>
      </c>
      <c r="CE74" s="12">
        <v>168</v>
      </c>
      <c r="CF74" s="12">
        <v>168</v>
      </c>
      <c r="CG74" s="12">
        <v>168</v>
      </c>
      <c r="CH74" s="12">
        <v>168</v>
      </c>
      <c r="CI74" s="12">
        <v>168</v>
      </c>
      <c r="CJ74" s="12">
        <v>168</v>
      </c>
      <c r="CK74" s="12">
        <v>168</v>
      </c>
      <c r="CL74" s="12">
        <v>168</v>
      </c>
      <c r="CM74" s="12">
        <v>168</v>
      </c>
      <c r="CN74" s="12">
        <v>168</v>
      </c>
      <c r="CO74" s="12">
        <v>168</v>
      </c>
      <c r="CP74" s="12">
        <v>168</v>
      </c>
      <c r="CQ74" s="12">
        <v>168</v>
      </c>
      <c r="CR74" s="12">
        <v>168</v>
      </c>
      <c r="CS74" s="12">
        <v>168</v>
      </c>
      <c r="CT74" s="12">
        <v>168</v>
      </c>
      <c r="CU74" s="12">
        <v>168</v>
      </c>
      <c r="CV74" s="12">
        <v>168</v>
      </c>
      <c r="CW74" s="12">
        <v>168</v>
      </c>
      <c r="CX74" s="12">
        <v>168</v>
      </c>
      <c r="CY74" s="12">
        <v>168</v>
      </c>
      <c r="CZ74" s="12">
        <v>168</v>
      </c>
      <c r="DA74" s="12">
        <v>168</v>
      </c>
      <c r="DB74" s="12">
        <v>168</v>
      </c>
      <c r="DC74" s="12">
        <v>168</v>
      </c>
      <c r="DD74" s="12"/>
      <c r="DE74" s="12">
        <v>144</v>
      </c>
      <c r="DF74" s="12">
        <v>168</v>
      </c>
      <c r="DG74" s="12">
        <v>168</v>
      </c>
      <c r="DH74" s="12">
        <v>168</v>
      </c>
      <c r="DI74" s="12">
        <v>168</v>
      </c>
      <c r="DJ74" s="12">
        <v>168</v>
      </c>
      <c r="DK74" s="12">
        <v>168</v>
      </c>
      <c r="DL74" s="12">
        <v>168</v>
      </c>
      <c r="DM74" s="12">
        <v>168</v>
      </c>
      <c r="DN74" s="12">
        <v>168</v>
      </c>
      <c r="DO74" s="12">
        <v>168</v>
      </c>
      <c r="DP74" s="12"/>
      <c r="DQ74" s="12"/>
      <c r="DR74" s="12">
        <v>168</v>
      </c>
      <c r="DS74" s="12">
        <v>168</v>
      </c>
      <c r="DT74" s="12">
        <v>168</v>
      </c>
      <c r="DU74" s="12">
        <v>168</v>
      </c>
      <c r="DV74" s="12">
        <v>168</v>
      </c>
      <c r="DW74" s="12">
        <v>168</v>
      </c>
      <c r="DX74" s="12">
        <v>168</v>
      </c>
      <c r="DY74" s="12">
        <v>168</v>
      </c>
      <c r="DZ74" s="12">
        <v>168</v>
      </c>
      <c r="EA74" s="12">
        <v>168</v>
      </c>
      <c r="EB74" s="12">
        <v>168</v>
      </c>
      <c r="EC74" s="12">
        <v>168</v>
      </c>
      <c r="ED74" s="12">
        <v>168</v>
      </c>
      <c r="EE74" s="12">
        <v>168</v>
      </c>
      <c r="EF74" s="12">
        <v>168</v>
      </c>
      <c r="EG74" s="12">
        <v>168</v>
      </c>
      <c r="EH74" s="12">
        <v>168</v>
      </c>
      <c r="EI74" s="12"/>
      <c r="EJ74" s="12"/>
    </row>
    <row r="75" spans="1:140">
      <c r="A75" s="501"/>
      <c r="B75" s="53" t="s">
        <v>146</v>
      </c>
      <c r="C75" s="12"/>
      <c r="D75" s="173">
        <v>13.565402843601897</v>
      </c>
      <c r="E75" s="173">
        <v>8.596817313999999</v>
      </c>
      <c r="F75" s="173">
        <v>17.170932424131323</v>
      </c>
      <c r="G75" s="173">
        <v>10.23</v>
      </c>
      <c r="H75" s="173">
        <v>9.4077289229528027</v>
      </c>
      <c r="I75" s="173">
        <v>12.667062415196742</v>
      </c>
      <c r="J75" s="172">
        <v>14.107224770642201</v>
      </c>
      <c r="K75" s="172">
        <v>11.42214841412328</v>
      </c>
      <c r="L75" s="172">
        <v>16.38702928870293</v>
      </c>
      <c r="M75" s="172">
        <v>13.506651108518087</v>
      </c>
      <c r="N75" s="172">
        <v>17.19138981856614</v>
      </c>
      <c r="O75" s="164">
        <v>11.574931880108991</v>
      </c>
      <c r="P75" s="164">
        <v>14.2262341325811</v>
      </c>
      <c r="Q75" s="164">
        <v>16.442007198814309</v>
      </c>
      <c r="R75" s="164">
        <v>17.455208946439082</v>
      </c>
      <c r="S75">
        <v>17.4430379</v>
      </c>
      <c r="T75" s="94">
        <v>14.627968337730872</v>
      </c>
      <c r="U75" s="94">
        <v>7.4588461538461548</v>
      </c>
      <c r="V75" s="94">
        <v>17.655699177438304</v>
      </c>
      <c r="W75" s="94">
        <v>15.655198973042364</v>
      </c>
      <c r="X75" s="94">
        <v>16.920000000000002</v>
      </c>
      <c r="Y75">
        <v>17.457705677867903</v>
      </c>
      <c r="Z75" s="319">
        <v>14.63</v>
      </c>
      <c r="AA75" s="319">
        <v>13.98</v>
      </c>
      <c r="AB75">
        <v>20.42711518858308</v>
      </c>
      <c r="AC75">
        <v>17.039371727748691</v>
      </c>
      <c r="AD75">
        <v>14.57</v>
      </c>
      <c r="AE75">
        <v>11.197528596745608</v>
      </c>
      <c r="AF75">
        <v>10.827712609970675</v>
      </c>
      <c r="AG75">
        <v>12.8</v>
      </c>
      <c r="AH75">
        <v>11.152119958634954</v>
      </c>
      <c r="AI75">
        <v>20.56</v>
      </c>
      <c r="AJ75">
        <v>19.37</v>
      </c>
      <c r="AK75">
        <v>24.530973451327434</v>
      </c>
      <c r="AL75">
        <v>20.629800629590765</v>
      </c>
      <c r="AM75">
        <v>22.73</v>
      </c>
      <c r="AN75">
        <v>26.587573437778172</v>
      </c>
      <c r="AO75">
        <v>16.72</v>
      </c>
      <c r="AP75">
        <v>16.583977245792841</v>
      </c>
      <c r="AQ75">
        <v>17.906348020911128</v>
      </c>
      <c r="AR75">
        <v>16.538860103626945</v>
      </c>
      <c r="AS75">
        <v>5.3659999999999997</v>
      </c>
      <c r="AT75">
        <v>18.026089873417721</v>
      </c>
      <c r="AU75">
        <v>19.54</v>
      </c>
      <c r="AV75">
        <v>16.13</v>
      </c>
      <c r="AW75">
        <v>22.301112061591105</v>
      </c>
      <c r="AX75">
        <v>18.770053475935828</v>
      </c>
      <c r="AY75">
        <v>16.04494382022472</v>
      </c>
      <c r="AZ75">
        <v>11.71</v>
      </c>
      <c r="BA75">
        <v>12.8390534398997</v>
      </c>
      <c r="BB75">
        <v>17.84</v>
      </c>
      <c r="BC75">
        <v>17.324358426542666</v>
      </c>
      <c r="BD75">
        <v>0</v>
      </c>
      <c r="BE75">
        <v>0</v>
      </c>
      <c r="BF75">
        <v>0</v>
      </c>
      <c r="BG75">
        <v>2.9606299212598426</v>
      </c>
      <c r="BH75">
        <v>3.07</v>
      </c>
      <c r="BI75">
        <v>17.11</v>
      </c>
      <c r="BJ75">
        <v>15.879195402298848</v>
      </c>
      <c r="BK75">
        <v>16.04</v>
      </c>
      <c r="BL75">
        <v>14.635949367088607</v>
      </c>
      <c r="BM75">
        <v>16.68745432399513</v>
      </c>
      <c r="BN75">
        <v>16.579999999999998</v>
      </c>
      <c r="BO75">
        <v>15.624880382775121</v>
      </c>
      <c r="BP75">
        <v>20.90909090909091</v>
      </c>
      <c r="BQ75">
        <v>9.66</v>
      </c>
      <c r="BR75">
        <v>19.690000000000001</v>
      </c>
      <c r="BS75">
        <v>15.873417721518987</v>
      </c>
      <c r="BT75">
        <v>15.873417721518987</v>
      </c>
      <c r="BU75">
        <v>14.168708609271523</v>
      </c>
      <c r="BV75">
        <v>12.042065009560231</v>
      </c>
      <c r="BW75">
        <v>11.99</v>
      </c>
      <c r="BX75">
        <v>19.8</v>
      </c>
      <c r="BY75">
        <v>13.56828</v>
      </c>
      <c r="BZ75">
        <v>17.84</v>
      </c>
      <c r="CA75">
        <v>10.52</v>
      </c>
      <c r="CB75">
        <v>19.681985294117649</v>
      </c>
      <c r="CC75">
        <v>15.753424657534246</v>
      </c>
      <c r="CD75">
        <v>1.64</v>
      </c>
      <c r="CE75">
        <v>16</v>
      </c>
      <c r="CF75">
        <v>14.594594594594595</v>
      </c>
      <c r="CG75">
        <v>11.06</v>
      </c>
      <c r="CH75">
        <v>14.3</v>
      </c>
      <c r="CI75">
        <v>32.520000000000003</v>
      </c>
      <c r="CJ75">
        <v>12.573333333333336</v>
      </c>
      <c r="CK75">
        <v>19.05</v>
      </c>
      <c r="CL75">
        <v>12.04</v>
      </c>
      <c r="CM75">
        <v>13.508775351014041</v>
      </c>
      <c r="CN75">
        <v>11.99</v>
      </c>
      <c r="CO75">
        <v>13.7</v>
      </c>
      <c r="CP75">
        <v>19.670588235294115</v>
      </c>
      <c r="CQ75">
        <v>16.006784260515605</v>
      </c>
      <c r="CR75">
        <v>8.7713004484304928</v>
      </c>
      <c r="CS75">
        <v>12.121539500337612</v>
      </c>
      <c r="CT75">
        <v>14.11246246246246</v>
      </c>
      <c r="CU75">
        <v>10.27</v>
      </c>
      <c r="CV75">
        <v>15.061999999999999</v>
      </c>
      <c r="CW75">
        <v>14.177656675749317</v>
      </c>
      <c r="CX75">
        <v>16.260000000000002</v>
      </c>
      <c r="CY75">
        <v>4.4344370860927151</v>
      </c>
      <c r="CZ75">
        <v>12.96</v>
      </c>
      <c r="DA75">
        <v>12.96</v>
      </c>
      <c r="DB75">
        <v>8.3869604048824051</v>
      </c>
      <c r="DC75">
        <v>5.87</v>
      </c>
      <c r="DD75" s="12"/>
      <c r="DE75" s="12">
        <v>5.58</v>
      </c>
      <c r="DF75">
        <v>11.585740072202166</v>
      </c>
      <c r="DG75">
        <v>9.84</v>
      </c>
      <c r="DH75">
        <v>10.19</v>
      </c>
      <c r="DI75">
        <v>10.002669902912622</v>
      </c>
      <c r="DJ75">
        <v>16.197183098591548</v>
      </c>
      <c r="DK75">
        <v>11.56</v>
      </c>
      <c r="DL75">
        <v>13.92</v>
      </c>
      <c r="DM75">
        <v>16.385492227979274</v>
      </c>
      <c r="DN75">
        <v>15.254374923171479</v>
      </c>
      <c r="DO75">
        <v>14.710030395136778</v>
      </c>
      <c r="DP75"/>
      <c r="DQ75"/>
      <c r="DR75">
        <v>8.8288713910759657</v>
      </c>
      <c r="DS75">
        <v>9.4600000000000009</v>
      </c>
      <c r="DT75">
        <v>8.56</v>
      </c>
      <c r="DU75">
        <v>13.381818181818183</v>
      </c>
      <c r="DV75">
        <v>4.49</v>
      </c>
      <c r="DW75">
        <v>14.82</v>
      </c>
      <c r="DX75">
        <v>16.206781625851324</v>
      </c>
      <c r="DY75">
        <v>5.16</v>
      </c>
      <c r="DZ75">
        <v>5.32</v>
      </c>
      <c r="EA75">
        <v>8.7492093272581073</v>
      </c>
      <c r="EB75">
        <v>15.51</v>
      </c>
      <c r="EC75">
        <v>15.517799999999999</v>
      </c>
      <c r="ED75">
        <v>7.4863636363636354</v>
      </c>
      <c r="EE75">
        <v>14.681818181818183</v>
      </c>
      <c r="EF75">
        <v>8.84</v>
      </c>
      <c r="EG75">
        <v>17.445609436435124</v>
      </c>
      <c r="EH75">
        <v>13.505000877346903</v>
      </c>
      <c r="EI75" s="12"/>
      <c r="EJ75" s="12"/>
    </row>
    <row r="76" spans="1:140">
      <c r="A76" s="496" t="s">
        <v>162</v>
      </c>
      <c r="B76" s="54" t="s">
        <v>147</v>
      </c>
      <c r="C76" s="8"/>
      <c r="D76" s="8">
        <f t="shared" ref="D76:N76" si="353">D66</f>
        <v>0.98809523809523803</v>
      </c>
      <c r="E76" s="8">
        <f t="shared" si="353"/>
        <v>0.96095238095238089</v>
      </c>
      <c r="F76" s="8">
        <f t="shared" si="353"/>
        <v>0.89434523809523825</v>
      </c>
      <c r="G76" s="8">
        <f t="shared" si="353"/>
        <v>0.97916666666666696</v>
      </c>
      <c r="H76" s="8">
        <f t="shared" si="353"/>
        <v>0.7529761904714285</v>
      </c>
      <c r="I76" s="8">
        <f t="shared" si="353"/>
        <v>0.9285714285714286</v>
      </c>
      <c r="J76" s="8">
        <f t="shared" si="353"/>
        <v>0.93154761904761896</v>
      </c>
      <c r="K76" s="8">
        <f t="shared" si="353"/>
        <v>0.54863095238095205</v>
      </c>
      <c r="L76" s="8">
        <f t="shared" si="353"/>
        <v>0.92261904762857139</v>
      </c>
      <c r="M76" s="8">
        <f t="shared" si="353"/>
        <v>0.74404761904761896</v>
      </c>
      <c r="N76" s="8">
        <f t="shared" si="353"/>
        <v>0.9017857142857143</v>
      </c>
      <c r="O76" s="8">
        <f t="shared" ref="O76:AK76" si="354">+O66</f>
        <v>0.62601190476190482</v>
      </c>
      <c r="P76" s="8">
        <f t="shared" si="354"/>
        <v>0.82184523809523791</v>
      </c>
      <c r="Q76" s="8">
        <f t="shared" si="354"/>
        <v>0.96821428571428603</v>
      </c>
      <c r="R76" s="8">
        <f t="shared" si="354"/>
        <v>0.84023809523809501</v>
      </c>
      <c r="S76" s="8">
        <f t="shared" si="354"/>
        <v>0.66220238095238093</v>
      </c>
      <c r="T76" s="8">
        <f t="shared" si="354"/>
        <v>0.99404761904761896</v>
      </c>
      <c r="U76" s="8">
        <f t="shared" si="354"/>
        <v>0.82986111111111116</v>
      </c>
      <c r="V76" s="8">
        <f t="shared" si="354"/>
        <v>0.93946428571428564</v>
      </c>
      <c r="W76" s="8">
        <f t="shared" si="354"/>
        <v>0.66517857142857095</v>
      </c>
      <c r="X76" s="8">
        <f t="shared" si="354"/>
        <v>0.98809523809523803</v>
      </c>
      <c r="Y76" s="8">
        <f t="shared" si="354"/>
        <v>0.86011904761904778</v>
      </c>
      <c r="Z76" s="8">
        <f t="shared" si="354"/>
        <v>0.84624999999999995</v>
      </c>
      <c r="AA76" s="8">
        <f t="shared" si="354"/>
        <v>0.95535714285714302</v>
      </c>
      <c r="AB76" s="8">
        <f t="shared" si="354"/>
        <v>0.84226190476190477</v>
      </c>
      <c r="AC76" s="8">
        <f t="shared" si="354"/>
        <v>0.91416666666666702</v>
      </c>
      <c r="AD76" s="8">
        <f t="shared" si="354"/>
        <v>0.99107142857142905</v>
      </c>
      <c r="AE76" s="8">
        <f t="shared" si="354"/>
        <v>0.88988095238095222</v>
      </c>
      <c r="AF76" s="8">
        <f t="shared" si="354"/>
        <v>0.95583333333333298</v>
      </c>
      <c r="AG76" s="8">
        <f t="shared" si="354"/>
        <v>0.98809523809523803</v>
      </c>
      <c r="AH76" s="8">
        <f t="shared" si="354"/>
        <v>0.52279761904761901</v>
      </c>
      <c r="AI76" s="8">
        <f t="shared" si="354"/>
        <v>0.89434523809523803</v>
      </c>
      <c r="AJ76" s="8">
        <f t="shared" si="354"/>
        <v>0.92857142857142905</v>
      </c>
      <c r="AK76" s="8">
        <f t="shared" si="354"/>
        <v>0.92904761904761912</v>
      </c>
      <c r="AL76" s="8">
        <f t="shared" ref="AL76:AQ76" si="355">+AL66</f>
        <v>0.69440476190476197</v>
      </c>
      <c r="AM76" s="8">
        <f t="shared" si="355"/>
        <v>0.93154761904761896</v>
      </c>
      <c r="AN76" s="8">
        <f t="shared" si="355"/>
        <v>0.90773809523809523</v>
      </c>
      <c r="AO76" s="8">
        <f t="shared" si="355"/>
        <v>0.91220238095238104</v>
      </c>
      <c r="AP76" s="8">
        <f t="shared" si="355"/>
        <v>0.83928571428571397</v>
      </c>
      <c r="AQ76" s="8">
        <f t="shared" si="355"/>
        <v>0.86404761904761918</v>
      </c>
      <c r="AR76" s="8">
        <f t="shared" ref="AR76:BT76" si="356">+AR66</f>
        <v>0.96476190476190504</v>
      </c>
      <c r="AS76" s="8">
        <f t="shared" si="356"/>
        <v>0.47815476190476203</v>
      </c>
      <c r="AT76" s="8">
        <f t="shared" si="356"/>
        <v>0.7232142857142857</v>
      </c>
      <c r="AU76" s="8">
        <f t="shared" si="356"/>
        <v>0.96077380952380997</v>
      </c>
      <c r="AV76" s="8">
        <f t="shared" si="356"/>
        <v>0.95059523809523805</v>
      </c>
      <c r="AW76" s="8">
        <f t="shared" si="356"/>
        <v>1</v>
      </c>
      <c r="AX76" s="8">
        <f t="shared" si="356"/>
        <v>0.95434523809523819</v>
      </c>
      <c r="AY76" s="8">
        <f t="shared" si="356"/>
        <v>0.93333333333333324</v>
      </c>
      <c r="AZ76" s="8">
        <f t="shared" si="356"/>
        <v>0.83630952380952395</v>
      </c>
      <c r="BA76" s="8">
        <f t="shared" si="356"/>
        <v>0.9508928571428571</v>
      </c>
      <c r="BB76" s="8">
        <f t="shared" si="356"/>
        <v>0.98630952380952397</v>
      </c>
      <c r="BC76" s="8">
        <f t="shared" si="356"/>
        <v>0.88107142857142862</v>
      </c>
      <c r="BD76" s="8">
        <f t="shared" si="356"/>
        <v>0.12202380952381001</v>
      </c>
      <c r="BE76" s="8">
        <f t="shared" si="356"/>
        <v>0</v>
      </c>
      <c r="BF76" s="8">
        <f t="shared" si="356"/>
        <v>0</v>
      </c>
      <c r="BG76" s="8">
        <f t="shared" si="356"/>
        <v>0.26488095238095238</v>
      </c>
      <c r="BH76" s="8">
        <f t="shared" si="356"/>
        <v>0.98065476190476197</v>
      </c>
      <c r="BI76" s="8">
        <f t="shared" si="356"/>
        <v>0.98065476190476197</v>
      </c>
      <c r="BJ76" s="8">
        <f t="shared" si="356"/>
        <v>0.81202380952380959</v>
      </c>
      <c r="BK76" s="8">
        <f t="shared" si="356"/>
        <v>0.92857142857142905</v>
      </c>
      <c r="BL76" s="8">
        <f t="shared" si="356"/>
        <v>0.96428571428571397</v>
      </c>
      <c r="BM76" s="8">
        <f t="shared" si="356"/>
        <v>0.9107142857142857</v>
      </c>
      <c r="BN76" s="8">
        <f t="shared" si="356"/>
        <v>0.922619047619048</v>
      </c>
      <c r="BO76" s="8">
        <f t="shared" si="356"/>
        <v>0.92083333333333295</v>
      </c>
      <c r="BP76" s="8">
        <f t="shared" si="356"/>
        <v>0.8705357142857143</v>
      </c>
      <c r="BQ76" s="8">
        <f t="shared" si="356"/>
        <v>0.85773809523809497</v>
      </c>
      <c r="BR76" s="8">
        <f t="shared" si="356"/>
        <v>0.98214285714285698</v>
      </c>
      <c r="BS76" s="8">
        <f t="shared" si="356"/>
        <v>0.95577380952380953</v>
      </c>
      <c r="BT76" s="8">
        <f t="shared" si="356"/>
        <v>0.95577380952380953</v>
      </c>
      <c r="BU76" s="8">
        <f t="shared" ref="BU76:CC76" si="357">+BU66</f>
        <v>0.93154761904761896</v>
      </c>
      <c r="BV76" s="8">
        <f t="shared" si="357"/>
        <v>0.90773809523809523</v>
      </c>
      <c r="BW76" s="8">
        <f t="shared" si="357"/>
        <v>0.89583333333333304</v>
      </c>
      <c r="BX76" s="8">
        <f t="shared" si="357"/>
        <v>0.93154761904761896</v>
      </c>
      <c r="BY76" s="8">
        <f t="shared" si="357"/>
        <v>0.8839285714285714</v>
      </c>
      <c r="BZ76" s="8">
        <f t="shared" si="357"/>
        <v>0.97619047619047605</v>
      </c>
      <c r="CA76" s="8">
        <f t="shared" si="357"/>
        <v>0.84722222222222199</v>
      </c>
      <c r="CB76" s="8">
        <f t="shared" si="357"/>
        <v>0.90773809523809523</v>
      </c>
      <c r="CC76" s="8">
        <f t="shared" si="357"/>
        <v>0.83333333333333348</v>
      </c>
      <c r="CD76" s="8">
        <f t="shared" ref="CD76:CF76" si="358">+CD66</f>
        <v>7.1428571428571397E-2</v>
      </c>
      <c r="CE76" s="8">
        <f t="shared" si="358"/>
        <v>0.77559523809523812</v>
      </c>
      <c r="CF76" s="8">
        <f t="shared" si="358"/>
        <v>0.93553571428571436</v>
      </c>
      <c r="CG76" s="8">
        <f t="shared" ref="CG76:CH76" si="359">+CG66</f>
        <v>0.94047619047619002</v>
      </c>
      <c r="CH76" s="8">
        <f t="shared" si="359"/>
        <v>0.92857142857142905</v>
      </c>
      <c r="CI76" s="8">
        <f t="shared" ref="CI76:CJ76" si="360">+CI66</f>
        <v>0.82142857142857095</v>
      </c>
      <c r="CJ76" s="8">
        <f t="shared" si="360"/>
        <v>0.90279761904761913</v>
      </c>
      <c r="CK76" s="8">
        <f t="shared" ref="CK76:CM76" si="361">+CK66</f>
        <v>0.985119047619048</v>
      </c>
      <c r="CL76" s="8">
        <f t="shared" si="361"/>
        <v>0.76190476190476197</v>
      </c>
      <c r="CM76" s="8">
        <f t="shared" si="361"/>
        <v>0.84047619047619038</v>
      </c>
      <c r="CN76" s="8">
        <f t="shared" ref="CN76:CP76" si="362">+CN66</f>
        <v>0.74303571428571402</v>
      </c>
      <c r="CO76" s="8">
        <f t="shared" si="362"/>
        <v>0.97321428571428603</v>
      </c>
      <c r="CP76" s="8">
        <f t="shared" si="362"/>
        <v>0.85416666666666652</v>
      </c>
      <c r="CQ76" s="8">
        <f t="shared" ref="CQ76:CT76" si="363">+CQ66</f>
        <v>0.95833333333333304</v>
      </c>
      <c r="CR76" s="8">
        <f t="shared" si="363"/>
        <v>0.88095238095238104</v>
      </c>
      <c r="CS76" s="8">
        <f t="shared" si="363"/>
        <v>0.90375000000000005</v>
      </c>
      <c r="CT76" s="8">
        <f t="shared" si="363"/>
        <v>0.80863095238095239</v>
      </c>
      <c r="CU76" s="8">
        <f t="shared" ref="CU76:CW76" si="364">+CU66</f>
        <v>0.99404761904761896</v>
      </c>
      <c r="CV76" s="8">
        <f t="shared" si="364"/>
        <v>0.89287142857142998</v>
      </c>
      <c r="CW76" s="8">
        <f t="shared" si="364"/>
        <v>0.89184523809523797</v>
      </c>
      <c r="CX76" s="8">
        <f t="shared" ref="CX76:CY76" si="365">+CX66</f>
        <v>0.89880952380952395</v>
      </c>
      <c r="CY76" s="8">
        <f t="shared" si="365"/>
        <v>0.29166666666666669</v>
      </c>
      <c r="CZ76" s="8">
        <f t="shared" ref="CZ76:DB76" si="366">+CZ66</f>
        <v>0.58928571428571397</v>
      </c>
      <c r="DA76" s="8">
        <f t="shared" si="366"/>
        <v>0.58928571428571397</v>
      </c>
      <c r="DB76" s="8">
        <f t="shared" si="366"/>
        <v>0.66666666666666652</v>
      </c>
      <c r="DC76" s="8">
        <f t="shared" ref="DC76:DF76" si="367">+DC66</f>
        <v>0.98214285714285698</v>
      </c>
      <c r="DD76" s="8"/>
      <c r="DE76" s="8">
        <f t="shared" si="367"/>
        <v>0.84722222222221999</v>
      </c>
      <c r="DF76" s="8">
        <f t="shared" si="367"/>
        <v>0.89583333333333348</v>
      </c>
      <c r="DG76" s="8">
        <f t="shared" ref="DG76:DJ76" si="368">+DG66</f>
        <v>0.99404761904761896</v>
      </c>
      <c r="DH76" s="8">
        <f t="shared" si="368"/>
        <v>0.88690476190476197</v>
      </c>
      <c r="DI76" s="8">
        <f t="shared" si="368"/>
        <v>0.96625000000000005</v>
      </c>
      <c r="DJ76" s="8">
        <f t="shared" si="368"/>
        <v>0.82880952380952388</v>
      </c>
      <c r="DK76" s="8">
        <f t="shared" ref="DK76:DM76" si="369">+DK66</f>
        <v>0.821011904761905</v>
      </c>
      <c r="DL76" s="8">
        <f t="shared" si="369"/>
        <v>0.85535714285714304</v>
      </c>
      <c r="DM76" s="8">
        <f t="shared" si="369"/>
        <v>0.9107142857142857</v>
      </c>
      <c r="DN76" s="8">
        <f t="shared" ref="DN76:DR76" si="370">+DN66</f>
        <v>0.89880952380952395</v>
      </c>
      <c r="DO76" s="8">
        <f t="shared" si="370"/>
        <v>0.875</v>
      </c>
      <c r="DP76" s="8">
        <f t="shared" si="370"/>
        <v>0</v>
      </c>
      <c r="DQ76" s="8">
        <f t="shared" si="370"/>
        <v>0</v>
      </c>
      <c r="DR76" s="8">
        <f t="shared" si="370"/>
        <v>0.8888690476190475</v>
      </c>
      <c r="DS76" s="8">
        <f t="shared" ref="DS76:DU76" si="371">+DS66</f>
        <v>0.89285714285714302</v>
      </c>
      <c r="DT76" s="8">
        <f t="shared" si="371"/>
        <v>0.80952380952380898</v>
      </c>
      <c r="DU76" s="8">
        <f t="shared" si="371"/>
        <v>0.85416666666666652</v>
      </c>
      <c r="DV76" s="8">
        <f t="shared" ref="DV76:DX76" si="372">+DV66</f>
        <v>0.69345238095238104</v>
      </c>
      <c r="DW76" s="8">
        <f t="shared" si="372"/>
        <v>0.83928571428571397</v>
      </c>
      <c r="DX76" s="8">
        <f t="shared" si="372"/>
        <v>0.89880952380952384</v>
      </c>
      <c r="DY76" s="8">
        <f t="shared" ref="DY76:EA76" si="373">+DY66</f>
        <v>0.92172619047618998</v>
      </c>
      <c r="DZ76" s="8">
        <f t="shared" si="373"/>
        <v>0.87976190476190497</v>
      </c>
      <c r="EA76" s="8">
        <f t="shared" si="373"/>
        <v>0.9553571428571429</v>
      </c>
      <c r="EB76" s="8">
        <f t="shared" ref="EB76:ED76" si="374">+EB66</f>
        <v>0.92857142857142905</v>
      </c>
      <c r="EC76" s="8">
        <f t="shared" si="374"/>
        <v>0.97319999999999995</v>
      </c>
      <c r="ED76" s="8">
        <f t="shared" si="374"/>
        <v>0.99404761904761907</v>
      </c>
      <c r="EE76" s="8">
        <f t="shared" ref="EE76:EH76" si="375">+EE66</f>
        <v>0.97220238095238098</v>
      </c>
      <c r="EF76" s="8">
        <f t="shared" si="375"/>
        <v>0.72619047619047605</v>
      </c>
      <c r="EG76" s="8">
        <f t="shared" si="375"/>
        <v>0.96130952380952384</v>
      </c>
      <c r="EH76" s="8">
        <f t="shared" si="375"/>
        <v>0.85654761904761911</v>
      </c>
      <c r="EI76" s="8"/>
      <c r="EJ76" s="8"/>
    </row>
    <row r="77" spans="1:140">
      <c r="A77" s="497"/>
      <c r="B77" s="54" t="s">
        <v>253</v>
      </c>
      <c r="C77" s="8"/>
      <c r="D77" s="8">
        <f t="shared" ref="D77:AK77" si="376">+D71/D74</f>
        <v>0</v>
      </c>
      <c r="E77" s="8">
        <f t="shared" si="376"/>
        <v>0</v>
      </c>
      <c r="F77" s="8">
        <f t="shared" si="376"/>
        <v>0</v>
      </c>
      <c r="G77" s="8">
        <f t="shared" si="376"/>
        <v>0</v>
      </c>
      <c r="H77" s="8">
        <f t="shared" si="376"/>
        <v>0.10119047619047619</v>
      </c>
      <c r="I77" s="8">
        <f t="shared" si="376"/>
        <v>0</v>
      </c>
      <c r="J77" s="8">
        <f t="shared" si="376"/>
        <v>0</v>
      </c>
      <c r="K77" s="8">
        <f t="shared" si="376"/>
        <v>0</v>
      </c>
      <c r="L77" s="8">
        <f t="shared" si="376"/>
        <v>2.976190476190476E-2</v>
      </c>
      <c r="M77" s="8">
        <f t="shared" si="376"/>
        <v>7.1428571428571425E-2</v>
      </c>
      <c r="N77" s="8">
        <f t="shared" si="376"/>
        <v>0</v>
      </c>
      <c r="O77" s="8">
        <f t="shared" si="376"/>
        <v>0.10714285714285714</v>
      </c>
      <c r="P77" s="8">
        <f t="shared" si="376"/>
        <v>0</v>
      </c>
      <c r="Q77" s="8">
        <f t="shared" si="376"/>
        <v>0</v>
      </c>
      <c r="R77" s="8">
        <f t="shared" si="376"/>
        <v>0</v>
      </c>
      <c r="S77" s="8">
        <f t="shared" si="376"/>
        <v>0</v>
      </c>
      <c r="T77" s="8">
        <f t="shared" si="376"/>
        <v>0</v>
      </c>
      <c r="U77" s="8">
        <f t="shared" si="376"/>
        <v>8.3333333333333329E-2</v>
      </c>
      <c r="V77" s="8">
        <f t="shared" si="376"/>
        <v>0</v>
      </c>
      <c r="W77" s="8">
        <f t="shared" si="376"/>
        <v>0</v>
      </c>
      <c r="X77" s="8">
        <f t="shared" si="376"/>
        <v>0</v>
      </c>
      <c r="Y77" s="8">
        <f t="shared" si="376"/>
        <v>0</v>
      </c>
      <c r="Z77" s="8">
        <f t="shared" si="376"/>
        <v>0.13095238095238096</v>
      </c>
      <c r="AA77" s="8">
        <f t="shared" si="376"/>
        <v>0</v>
      </c>
      <c r="AB77" s="8">
        <f t="shared" si="376"/>
        <v>7.1428571428571425E-2</v>
      </c>
      <c r="AC77" s="8">
        <f t="shared" si="376"/>
        <v>0</v>
      </c>
      <c r="AD77" s="8">
        <f t="shared" si="376"/>
        <v>0</v>
      </c>
      <c r="AE77" s="8">
        <f t="shared" si="376"/>
        <v>7.1428571428571425E-2</v>
      </c>
      <c r="AF77" s="8">
        <f t="shared" si="376"/>
        <v>0</v>
      </c>
      <c r="AG77" s="8">
        <f t="shared" si="376"/>
        <v>0</v>
      </c>
      <c r="AH77" s="8">
        <f t="shared" si="376"/>
        <v>8.3333333333333329E-2</v>
      </c>
      <c r="AI77" s="8">
        <f t="shared" si="376"/>
        <v>0</v>
      </c>
      <c r="AJ77" s="8">
        <f t="shared" si="376"/>
        <v>6.25E-2</v>
      </c>
      <c r="AK77" s="8">
        <f t="shared" si="376"/>
        <v>0</v>
      </c>
      <c r="AL77" s="8">
        <f t="shared" ref="AL77:AQ77" si="377">+AL71/AL74</f>
        <v>5.9523809523809521E-2</v>
      </c>
      <c r="AM77" s="8">
        <f t="shared" si="377"/>
        <v>0</v>
      </c>
      <c r="AN77" s="8">
        <f t="shared" si="377"/>
        <v>0</v>
      </c>
      <c r="AO77" s="8">
        <f t="shared" si="377"/>
        <v>0</v>
      </c>
      <c r="AP77" s="8">
        <f t="shared" si="377"/>
        <v>0</v>
      </c>
      <c r="AQ77" s="8">
        <f t="shared" si="377"/>
        <v>2.3809523809523808E-2</v>
      </c>
      <c r="AR77" s="8">
        <f t="shared" ref="AR77:BT77" si="378">+AR71/AR74</f>
        <v>0</v>
      </c>
      <c r="AS77" s="8">
        <f t="shared" si="378"/>
        <v>0</v>
      </c>
      <c r="AT77" s="8">
        <f t="shared" si="378"/>
        <v>0</v>
      </c>
      <c r="AU77" s="8">
        <f t="shared" si="378"/>
        <v>0</v>
      </c>
      <c r="AV77" s="8">
        <f t="shared" si="378"/>
        <v>0</v>
      </c>
      <c r="AW77" s="8">
        <f t="shared" si="378"/>
        <v>0</v>
      </c>
      <c r="AX77" s="8">
        <f t="shared" si="378"/>
        <v>0</v>
      </c>
      <c r="AY77" s="8">
        <f t="shared" si="378"/>
        <v>0</v>
      </c>
      <c r="AZ77" s="8">
        <f t="shared" si="378"/>
        <v>4.7619047619047616E-2</v>
      </c>
      <c r="BA77" s="8">
        <f t="shared" si="378"/>
        <v>0</v>
      </c>
      <c r="BB77" s="8">
        <f t="shared" si="378"/>
        <v>0</v>
      </c>
      <c r="BC77" s="8">
        <f t="shared" si="378"/>
        <v>9.8214285714285712E-2</v>
      </c>
      <c r="BD77" s="8">
        <f t="shared" si="378"/>
        <v>0</v>
      </c>
      <c r="BE77" s="8">
        <f t="shared" si="378"/>
        <v>0</v>
      </c>
      <c r="BF77" s="8">
        <f t="shared" si="378"/>
        <v>0</v>
      </c>
      <c r="BG77" s="8">
        <f t="shared" si="378"/>
        <v>0</v>
      </c>
      <c r="BH77" s="8">
        <f t="shared" si="378"/>
        <v>0</v>
      </c>
      <c r="BI77" s="8">
        <f t="shared" si="378"/>
        <v>0</v>
      </c>
      <c r="BJ77" s="8">
        <f t="shared" si="378"/>
        <v>5.9523809523809521E-2</v>
      </c>
      <c r="BK77" s="8">
        <f t="shared" si="378"/>
        <v>0</v>
      </c>
      <c r="BL77" s="8">
        <f t="shared" si="378"/>
        <v>0</v>
      </c>
      <c r="BM77" s="8">
        <f t="shared" si="378"/>
        <v>5.0595238095238096E-2</v>
      </c>
      <c r="BN77" s="8">
        <f t="shared" si="378"/>
        <v>7.7380952380952384E-2</v>
      </c>
      <c r="BO77" s="8">
        <f t="shared" si="378"/>
        <v>0</v>
      </c>
      <c r="BP77" s="8">
        <f t="shared" si="378"/>
        <v>0</v>
      </c>
      <c r="BQ77" s="8">
        <f t="shared" si="378"/>
        <v>0.10714285714285714</v>
      </c>
      <c r="BR77" s="8">
        <f t="shared" si="378"/>
        <v>0</v>
      </c>
      <c r="BS77" s="8">
        <f t="shared" si="378"/>
        <v>0</v>
      </c>
      <c r="BT77" s="8">
        <f t="shared" si="378"/>
        <v>0</v>
      </c>
      <c r="BU77" s="8">
        <f t="shared" ref="BU77:CC77" si="379">+BU71/BU74</f>
        <v>0</v>
      </c>
      <c r="BV77" s="8">
        <f t="shared" si="379"/>
        <v>0</v>
      </c>
      <c r="BW77" s="8">
        <f t="shared" si="379"/>
        <v>7.7380952380952384E-2</v>
      </c>
      <c r="BX77" s="8">
        <f t="shared" si="379"/>
        <v>0</v>
      </c>
      <c r="BY77" s="8">
        <f t="shared" si="379"/>
        <v>7.1428571428571425E-2</v>
      </c>
      <c r="BZ77" s="8">
        <f t="shared" si="379"/>
        <v>0</v>
      </c>
      <c r="CA77" s="8">
        <f t="shared" si="379"/>
        <v>5.5555555555555552E-2</v>
      </c>
      <c r="CB77" s="8">
        <f t="shared" si="379"/>
        <v>0</v>
      </c>
      <c r="CC77" s="8">
        <f t="shared" si="379"/>
        <v>9.5238095238095233E-2</v>
      </c>
      <c r="CD77" s="8">
        <f t="shared" ref="CD77:CF77" si="380">+CD71/CD74</f>
        <v>0</v>
      </c>
      <c r="CE77" s="8">
        <f t="shared" si="380"/>
        <v>0</v>
      </c>
      <c r="CF77" s="8">
        <f t="shared" si="380"/>
        <v>0</v>
      </c>
      <c r="CG77" s="8">
        <f t="shared" ref="CG77:CH77" si="381">+CG71/CG74</f>
        <v>0</v>
      </c>
      <c r="CH77" s="8">
        <f t="shared" si="381"/>
        <v>2.3809523809523808E-2</v>
      </c>
      <c r="CI77" s="8">
        <f t="shared" ref="CI77:CJ77" si="382">+CI71/CI74</f>
        <v>0</v>
      </c>
      <c r="CJ77" s="8">
        <f t="shared" si="382"/>
        <v>0</v>
      </c>
      <c r="CK77" s="8">
        <f t="shared" ref="CK77:CM77" si="383">+CK71/CK74</f>
        <v>0</v>
      </c>
      <c r="CL77" s="8">
        <f t="shared" si="383"/>
        <v>7.1428571428571425E-2</v>
      </c>
      <c r="CM77" s="8">
        <f t="shared" si="383"/>
        <v>0</v>
      </c>
      <c r="CN77" s="8">
        <f t="shared" ref="CN77:CP77" si="384">+CN71/CN74</f>
        <v>0</v>
      </c>
      <c r="CO77" s="8">
        <f t="shared" si="384"/>
        <v>0</v>
      </c>
      <c r="CP77" s="8">
        <f t="shared" si="384"/>
        <v>0</v>
      </c>
      <c r="CQ77" s="8">
        <f t="shared" ref="CQ77:CT77" si="385">+CQ71/CQ74</f>
        <v>0</v>
      </c>
      <c r="CR77" s="8">
        <f t="shared" si="385"/>
        <v>0</v>
      </c>
      <c r="CS77" s="8">
        <f t="shared" si="385"/>
        <v>0</v>
      </c>
      <c r="CT77" s="8">
        <f t="shared" si="385"/>
        <v>5.9523809523809521E-2</v>
      </c>
      <c r="CU77" s="8">
        <f t="shared" ref="CU77:CW77" si="386">+CU71/CU74</f>
        <v>0</v>
      </c>
      <c r="CV77" s="8">
        <f t="shared" si="386"/>
        <v>8.9285714285714288E-2</v>
      </c>
      <c r="CW77" s="8">
        <f t="shared" si="386"/>
        <v>7.1428571428571425E-2</v>
      </c>
      <c r="CX77" s="8">
        <f t="shared" ref="CX77:CY77" si="387">+CX71/CX74</f>
        <v>0</v>
      </c>
      <c r="CY77" s="8">
        <f t="shared" si="387"/>
        <v>0</v>
      </c>
      <c r="CZ77" s="8">
        <f t="shared" ref="CZ77:DB77" si="388">+CZ71/CZ74</f>
        <v>0</v>
      </c>
      <c r="DA77" s="8">
        <f t="shared" si="388"/>
        <v>0</v>
      </c>
      <c r="DB77" s="8">
        <f t="shared" si="388"/>
        <v>0</v>
      </c>
      <c r="DC77" s="8">
        <f t="shared" ref="DC77:DF77" si="389">+DC71/DC74</f>
        <v>0</v>
      </c>
      <c r="DD77" s="8"/>
      <c r="DE77" s="8">
        <f t="shared" si="389"/>
        <v>6.25E-2</v>
      </c>
      <c r="DF77" s="8">
        <f t="shared" si="389"/>
        <v>0</v>
      </c>
      <c r="DG77" s="8">
        <f t="shared" ref="DG77:DJ77" si="390">+DG71/DG74</f>
        <v>0</v>
      </c>
      <c r="DH77" s="8">
        <f t="shared" si="390"/>
        <v>0</v>
      </c>
      <c r="DI77" s="8">
        <f t="shared" si="390"/>
        <v>0</v>
      </c>
      <c r="DJ77" s="8">
        <f t="shared" si="390"/>
        <v>5.9523809523809521E-2</v>
      </c>
      <c r="DK77" s="8">
        <f t="shared" ref="DK77:DM77" si="391">+DK71/DK74</f>
        <v>0</v>
      </c>
      <c r="DL77" s="8">
        <f t="shared" si="391"/>
        <v>0</v>
      </c>
      <c r="DM77" s="8">
        <f t="shared" si="391"/>
        <v>0</v>
      </c>
      <c r="DN77" s="8">
        <f t="shared" ref="DN77:DR77" si="392">+DN71/DN74</f>
        <v>0</v>
      </c>
      <c r="DO77" s="8">
        <f t="shared" si="392"/>
        <v>6.5476190476190479E-2</v>
      </c>
      <c r="DP77" s="8" t="e">
        <f t="shared" si="392"/>
        <v>#DIV/0!</v>
      </c>
      <c r="DQ77" s="8" t="e">
        <f t="shared" si="392"/>
        <v>#DIV/0!</v>
      </c>
      <c r="DR77" s="8">
        <f t="shared" si="392"/>
        <v>4.5654761904761906E-2</v>
      </c>
      <c r="DS77" s="8">
        <f t="shared" ref="DS77:DU77" si="393">+DS71/DS74</f>
        <v>0.10714285714285714</v>
      </c>
      <c r="DT77" s="8">
        <f t="shared" si="393"/>
        <v>0.10119047619047619</v>
      </c>
      <c r="DU77" s="8">
        <f t="shared" si="393"/>
        <v>1.7857142857142856E-2</v>
      </c>
      <c r="DV77" s="8">
        <f t="shared" ref="DV77:DX77" si="394">+DV71/DV74</f>
        <v>0.14285714285714285</v>
      </c>
      <c r="DW77" s="8">
        <f t="shared" si="394"/>
        <v>8.9285714285714288E-2</v>
      </c>
      <c r="DX77" s="8">
        <f t="shared" si="394"/>
        <v>7.1428571428571425E-2</v>
      </c>
      <c r="DY77" s="8">
        <f t="shared" ref="DY77:EA77" si="395">+DY71/DY74</f>
        <v>0</v>
      </c>
      <c r="DZ77" s="8">
        <f t="shared" si="395"/>
        <v>5.9523809523809521E-2</v>
      </c>
      <c r="EA77" s="8">
        <f t="shared" si="395"/>
        <v>0</v>
      </c>
      <c r="EB77" s="8">
        <f t="shared" ref="EB77:ED77" si="396">+EB71/EB74</f>
        <v>7.1428571428571425E-2</v>
      </c>
      <c r="EC77" s="8">
        <f t="shared" si="396"/>
        <v>0</v>
      </c>
      <c r="ED77" s="8">
        <f t="shared" si="396"/>
        <v>0</v>
      </c>
      <c r="EE77" s="8">
        <f t="shared" ref="EE77:EH77" si="397">+EE71/EE74</f>
        <v>0</v>
      </c>
      <c r="EF77" s="8">
        <f t="shared" si="397"/>
        <v>0.14285714285714285</v>
      </c>
      <c r="EG77" s="8">
        <f t="shared" si="397"/>
        <v>0</v>
      </c>
      <c r="EH77" s="8">
        <f t="shared" si="397"/>
        <v>5.9523809523809521E-2</v>
      </c>
      <c r="EI77" s="8"/>
      <c r="EJ77" s="8"/>
    </row>
    <row r="78" spans="1:140" ht="15.75" customHeight="1">
      <c r="A78" s="497"/>
      <c r="B78" s="54" t="s">
        <v>254</v>
      </c>
      <c r="C78" s="8"/>
      <c r="D78" s="8">
        <f t="shared" ref="D78:AK78" si="398">+D72/D74</f>
        <v>0</v>
      </c>
      <c r="E78" s="8">
        <f t="shared" si="398"/>
        <v>1.0773809523809524E-2</v>
      </c>
      <c r="F78" s="8">
        <f t="shared" si="398"/>
        <v>5.5059523809523808E-2</v>
      </c>
      <c r="G78" s="8">
        <f t="shared" si="398"/>
        <v>0</v>
      </c>
      <c r="H78" s="8">
        <f t="shared" si="398"/>
        <v>0</v>
      </c>
      <c r="I78" s="8">
        <f t="shared" si="398"/>
        <v>0</v>
      </c>
      <c r="J78" s="8">
        <f t="shared" si="398"/>
        <v>2.976190476190476E-3</v>
      </c>
      <c r="K78" s="8">
        <f t="shared" si="398"/>
        <v>4.6607142857142861E-2</v>
      </c>
      <c r="L78" s="8">
        <f t="shared" si="398"/>
        <v>0</v>
      </c>
      <c r="M78" s="8">
        <f t="shared" si="398"/>
        <v>0.125</v>
      </c>
      <c r="N78" s="8">
        <f t="shared" si="398"/>
        <v>0</v>
      </c>
      <c r="O78" s="8">
        <f t="shared" si="398"/>
        <v>0.14285714285714285</v>
      </c>
      <c r="P78" s="8">
        <f t="shared" si="398"/>
        <v>0</v>
      </c>
      <c r="Q78" s="8">
        <f t="shared" si="398"/>
        <v>0</v>
      </c>
      <c r="R78" s="8">
        <f t="shared" si="398"/>
        <v>0</v>
      </c>
      <c r="S78" s="8">
        <f t="shared" si="398"/>
        <v>9.5238095238095233E-2</v>
      </c>
      <c r="T78" s="8">
        <f t="shared" si="398"/>
        <v>0</v>
      </c>
      <c r="U78" s="8">
        <f t="shared" si="398"/>
        <v>0</v>
      </c>
      <c r="V78" s="8">
        <f t="shared" si="398"/>
        <v>0</v>
      </c>
      <c r="W78" s="8">
        <f t="shared" si="398"/>
        <v>0.30357142857142855</v>
      </c>
      <c r="X78" s="8">
        <f t="shared" si="398"/>
        <v>0</v>
      </c>
      <c r="Y78" s="8">
        <f t="shared" si="398"/>
        <v>0</v>
      </c>
      <c r="Z78" s="8">
        <f t="shared" si="398"/>
        <v>1.1904761904761904E-2</v>
      </c>
      <c r="AA78" s="8">
        <f t="shared" si="398"/>
        <v>4.4642857142857144E-2</v>
      </c>
      <c r="AB78" s="8">
        <f t="shared" si="398"/>
        <v>1.1904761904761904E-2</v>
      </c>
      <c r="AC78" s="8">
        <f t="shared" si="398"/>
        <v>0</v>
      </c>
      <c r="AD78" s="8">
        <f t="shared" si="398"/>
        <v>0</v>
      </c>
      <c r="AE78" s="8">
        <f t="shared" si="398"/>
        <v>0</v>
      </c>
      <c r="AF78" s="8">
        <f t="shared" si="398"/>
        <v>0</v>
      </c>
      <c r="AG78" s="8">
        <f t="shared" si="398"/>
        <v>1.1904761904761904E-2</v>
      </c>
      <c r="AH78" s="8">
        <f t="shared" si="398"/>
        <v>0.33035714285714285</v>
      </c>
      <c r="AI78" s="8">
        <f t="shared" si="398"/>
        <v>1.8869047619047619E-2</v>
      </c>
      <c r="AJ78" s="8">
        <f t="shared" si="398"/>
        <v>0</v>
      </c>
      <c r="AK78" s="8">
        <f t="shared" si="398"/>
        <v>5.0595238095238096E-2</v>
      </c>
      <c r="AL78" s="8">
        <f t="shared" ref="AL78:AQ78" si="399">+AL72/AL74</f>
        <v>0</v>
      </c>
      <c r="AM78" s="8">
        <f t="shared" si="399"/>
        <v>2.3809523809523808E-2</v>
      </c>
      <c r="AN78" s="8">
        <f t="shared" si="399"/>
        <v>1.488095238095238E-3</v>
      </c>
      <c r="AO78" s="8">
        <f t="shared" si="399"/>
        <v>7.1428571428571425E-2</v>
      </c>
      <c r="AP78" s="8">
        <f t="shared" si="399"/>
        <v>0.10119047619047619</v>
      </c>
      <c r="AQ78" s="8">
        <f t="shared" si="399"/>
        <v>3.3750000000000002E-2</v>
      </c>
      <c r="AR78" s="8">
        <f t="shared" ref="AR78:BT78" si="400">+AR72/AR74</f>
        <v>0</v>
      </c>
      <c r="AS78" s="8">
        <f t="shared" si="400"/>
        <v>8.9285714285714288E-2</v>
      </c>
      <c r="AT78" s="8">
        <f t="shared" si="400"/>
        <v>0</v>
      </c>
      <c r="AU78" s="8">
        <f t="shared" si="400"/>
        <v>0</v>
      </c>
      <c r="AV78" s="8">
        <f t="shared" si="400"/>
        <v>0</v>
      </c>
      <c r="AW78" s="8">
        <f t="shared" si="400"/>
        <v>0</v>
      </c>
      <c r="AX78" s="8">
        <f t="shared" si="400"/>
        <v>0</v>
      </c>
      <c r="AY78" s="8">
        <f t="shared" si="400"/>
        <v>0</v>
      </c>
      <c r="AZ78" s="8">
        <f t="shared" si="400"/>
        <v>0</v>
      </c>
      <c r="BA78" s="8">
        <f t="shared" si="400"/>
        <v>0</v>
      </c>
      <c r="BB78" s="8">
        <f t="shared" si="400"/>
        <v>0</v>
      </c>
      <c r="BC78" s="8">
        <f t="shared" si="400"/>
        <v>0</v>
      </c>
      <c r="BD78" s="8">
        <f t="shared" si="400"/>
        <v>0</v>
      </c>
      <c r="BE78" s="8">
        <f t="shared" si="400"/>
        <v>0</v>
      </c>
      <c r="BF78" s="8">
        <f t="shared" si="400"/>
        <v>0</v>
      </c>
      <c r="BG78" s="8">
        <f t="shared" si="400"/>
        <v>0</v>
      </c>
      <c r="BH78" s="8">
        <f t="shared" si="400"/>
        <v>0</v>
      </c>
      <c r="BI78" s="8">
        <f t="shared" si="400"/>
        <v>0</v>
      </c>
      <c r="BJ78" s="8">
        <f t="shared" si="400"/>
        <v>3.8690476190476192E-2</v>
      </c>
      <c r="BK78" s="8">
        <f t="shared" si="400"/>
        <v>0</v>
      </c>
      <c r="BL78" s="8">
        <f t="shared" si="400"/>
        <v>0</v>
      </c>
      <c r="BM78" s="8">
        <f t="shared" si="400"/>
        <v>2.3809523809523808E-2</v>
      </c>
      <c r="BN78" s="8">
        <f t="shared" si="400"/>
        <v>0</v>
      </c>
      <c r="BO78" s="8">
        <f t="shared" si="400"/>
        <v>0</v>
      </c>
      <c r="BP78" s="8">
        <f t="shared" si="400"/>
        <v>2.0833333333333332E-2</v>
      </c>
      <c r="BQ78" s="8">
        <f t="shared" si="400"/>
        <v>3.5119047619047619E-2</v>
      </c>
      <c r="BR78" s="8">
        <f t="shared" si="400"/>
        <v>0</v>
      </c>
      <c r="BS78" s="8">
        <f t="shared" si="400"/>
        <v>0</v>
      </c>
      <c r="BT78" s="8">
        <f t="shared" si="400"/>
        <v>0</v>
      </c>
      <c r="BU78" s="8">
        <f t="shared" ref="BU78:CC78" si="401">+BU72/BU74</f>
        <v>6.8452380952380959E-2</v>
      </c>
      <c r="BV78" s="8">
        <f t="shared" si="401"/>
        <v>0</v>
      </c>
      <c r="BW78" s="8">
        <f t="shared" si="401"/>
        <v>0</v>
      </c>
      <c r="BX78" s="8">
        <f t="shared" si="401"/>
        <v>5.3571428571428568E-2</v>
      </c>
      <c r="BY78" s="8">
        <f t="shared" si="401"/>
        <v>2.0833333333333332E-2</v>
      </c>
      <c r="BZ78" s="8">
        <f t="shared" si="401"/>
        <v>0</v>
      </c>
      <c r="CA78" s="8">
        <f t="shared" si="401"/>
        <v>4.1666666666666664E-2</v>
      </c>
      <c r="CB78" s="8">
        <f t="shared" si="401"/>
        <v>0</v>
      </c>
      <c r="CC78" s="8">
        <f t="shared" si="401"/>
        <v>0</v>
      </c>
      <c r="CD78" s="8">
        <f t="shared" ref="CD78:CF78" si="402">+CD72/CD74</f>
        <v>0</v>
      </c>
      <c r="CE78" s="8">
        <f t="shared" si="402"/>
        <v>0</v>
      </c>
      <c r="CF78" s="8">
        <f t="shared" si="402"/>
        <v>0</v>
      </c>
      <c r="CG78" s="8">
        <f t="shared" ref="CG78:CH78" si="403">+CG72/CG74</f>
        <v>0</v>
      </c>
      <c r="CH78" s="8">
        <f t="shared" si="403"/>
        <v>0</v>
      </c>
      <c r="CI78" s="8">
        <f t="shared" ref="CI78:CJ78" si="404">+CI72/CI74</f>
        <v>0</v>
      </c>
      <c r="CJ78" s="8">
        <f t="shared" si="404"/>
        <v>0</v>
      </c>
      <c r="CK78" s="8">
        <f t="shared" ref="CK78:CM78" si="405">+CK72/CK74</f>
        <v>2.976190476190476E-3</v>
      </c>
      <c r="CL78" s="8">
        <f t="shared" si="405"/>
        <v>0</v>
      </c>
      <c r="CM78" s="8">
        <f t="shared" si="405"/>
        <v>0</v>
      </c>
      <c r="CN78" s="8">
        <f t="shared" ref="CN78:CP78" si="406">+CN72/CN74</f>
        <v>0</v>
      </c>
      <c r="CO78" s="8">
        <f t="shared" si="406"/>
        <v>8.9285714285714281E-3</v>
      </c>
      <c r="CP78" s="8">
        <f t="shared" si="406"/>
        <v>0</v>
      </c>
      <c r="CQ78" s="8">
        <f t="shared" ref="CQ78:CT78" si="407">+CQ72/CQ74</f>
        <v>0</v>
      </c>
      <c r="CR78" s="8">
        <f t="shared" si="407"/>
        <v>0</v>
      </c>
      <c r="CS78" s="8">
        <f t="shared" si="407"/>
        <v>0</v>
      </c>
      <c r="CT78" s="8">
        <f t="shared" si="407"/>
        <v>2.0238095238095239E-2</v>
      </c>
      <c r="CU78" s="8">
        <f t="shared" ref="CU78:CW78" si="408">+CU72/CU74</f>
        <v>0</v>
      </c>
      <c r="CV78" s="8">
        <f t="shared" si="408"/>
        <v>0</v>
      </c>
      <c r="CW78" s="8">
        <f t="shared" si="408"/>
        <v>2.1845238095238095E-2</v>
      </c>
      <c r="CX78" s="8">
        <f t="shared" ref="CX78:CY78" si="409">+CX72/CX74</f>
        <v>0</v>
      </c>
      <c r="CY78" s="8">
        <f t="shared" si="409"/>
        <v>0.5714285714285714</v>
      </c>
      <c r="CZ78" s="8">
        <f t="shared" ref="CZ78:DB78" si="410">+CZ72/CZ74</f>
        <v>0</v>
      </c>
      <c r="DA78" s="8">
        <f t="shared" si="410"/>
        <v>0</v>
      </c>
      <c r="DB78" s="8">
        <f t="shared" si="410"/>
        <v>0</v>
      </c>
      <c r="DC78" s="8">
        <f t="shared" ref="DC78:DF78" si="411">+DC72/DC74</f>
        <v>5.9523809523809521E-3</v>
      </c>
      <c r="DD78" s="8"/>
      <c r="DE78" s="8">
        <f t="shared" si="411"/>
        <v>3.4722222222222224E-2</v>
      </c>
      <c r="DF78" s="8">
        <f t="shared" si="411"/>
        <v>0</v>
      </c>
      <c r="DG78" s="8">
        <f t="shared" ref="DG78:DJ78" si="412">+DG72/DG74</f>
        <v>5.9523809523809521E-3</v>
      </c>
      <c r="DH78" s="8">
        <f t="shared" si="412"/>
        <v>7.7380952380952384E-2</v>
      </c>
      <c r="DI78" s="8">
        <f t="shared" si="412"/>
        <v>0</v>
      </c>
      <c r="DJ78" s="8">
        <f t="shared" si="412"/>
        <v>5.4761904761904765E-3</v>
      </c>
      <c r="DK78" s="8">
        <f t="shared" ref="DK78:DM78" si="413">+DK72/DK74</f>
        <v>1.2916666666666667E-2</v>
      </c>
      <c r="DL78" s="8">
        <f t="shared" si="413"/>
        <v>0.12083333333333333</v>
      </c>
      <c r="DM78" s="8">
        <f t="shared" si="413"/>
        <v>0</v>
      </c>
      <c r="DN78" s="8">
        <f t="shared" ref="DN78:DR78" si="414">+DN72/DN74</f>
        <v>0</v>
      </c>
      <c r="DO78" s="8">
        <f t="shared" si="414"/>
        <v>1.7857142857142856E-2</v>
      </c>
      <c r="DP78" s="8" t="e">
        <f t="shared" si="414"/>
        <v>#DIV/0!</v>
      </c>
      <c r="DQ78" s="8" t="e">
        <f t="shared" si="414"/>
        <v>#DIV/0!</v>
      </c>
      <c r="DR78" s="8">
        <f t="shared" si="414"/>
        <v>0</v>
      </c>
      <c r="DS78" s="8">
        <f t="shared" ref="DS78:DU78" si="415">+DS72/DS74</f>
        <v>0</v>
      </c>
      <c r="DT78" s="8">
        <f t="shared" si="415"/>
        <v>8.9285714285714288E-2</v>
      </c>
      <c r="DU78" s="8">
        <f t="shared" si="415"/>
        <v>0</v>
      </c>
      <c r="DV78" s="8">
        <f t="shared" ref="DV78:DX78" si="416">+DV72/DV74</f>
        <v>0</v>
      </c>
      <c r="DW78" s="8">
        <f t="shared" si="416"/>
        <v>0</v>
      </c>
      <c r="DX78" s="8">
        <f t="shared" si="416"/>
        <v>2.3809523809523808E-2</v>
      </c>
      <c r="DY78" s="8">
        <f t="shared" ref="DY78:EA78" si="417">+DY72/DY74</f>
        <v>1.2797619047619047E-2</v>
      </c>
      <c r="DZ78" s="8">
        <f t="shared" si="417"/>
        <v>4.1666666666666664E-2</v>
      </c>
      <c r="EA78" s="8">
        <f t="shared" si="417"/>
        <v>0</v>
      </c>
      <c r="EB78" s="8">
        <f t="shared" ref="EB78:ED78" si="418">+EB72/EB74</f>
        <v>0</v>
      </c>
      <c r="EC78" s="8">
        <f t="shared" si="418"/>
        <v>0</v>
      </c>
      <c r="ED78" s="8">
        <f t="shared" si="418"/>
        <v>0</v>
      </c>
      <c r="EE78" s="8">
        <f t="shared" ref="EE78:EH78" si="419">+EE72/EE74</f>
        <v>0</v>
      </c>
      <c r="EF78" s="8">
        <f t="shared" si="419"/>
        <v>4.1666666666666664E-2</v>
      </c>
      <c r="EG78" s="8">
        <f t="shared" si="419"/>
        <v>0</v>
      </c>
      <c r="EH78" s="8">
        <f t="shared" si="419"/>
        <v>5.9523809523809521E-2</v>
      </c>
      <c r="EI78" s="8"/>
      <c r="EJ78" s="8"/>
    </row>
    <row r="79" spans="1:140" ht="16.5" customHeight="1">
      <c r="A79" s="497"/>
      <c r="B79" s="54" t="s">
        <v>255</v>
      </c>
      <c r="C79" s="8"/>
      <c r="D79" s="8">
        <f t="shared" ref="D79:AK79" si="420">+D73/D74</f>
        <v>1.1904761904761904E-2</v>
      </c>
      <c r="E79" s="8">
        <f t="shared" si="420"/>
        <v>2.8273809523809524E-2</v>
      </c>
      <c r="F79" s="8">
        <f t="shared" si="420"/>
        <v>5.0595238095238096E-2</v>
      </c>
      <c r="G79" s="8">
        <f t="shared" si="420"/>
        <v>2.0833333333333332E-2</v>
      </c>
      <c r="H79" s="8">
        <f t="shared" si="420"/>
        <v>0.14583333333333334</v>
      </c>
      <c r="I79" s="8">
        <f t="shared" si="420"/>
        <v>7.1428571428571425E-2</v>
      </c>
      <c r="J79" s="8">
        <f t="shared" si="420"/>
        <v>6.5476190476190479E-2</v>
      </c>
      <c r="K79" s="8">
        <f t="shared" si="420"/>
        <v>0.40476190476190477</v>
      </c>
      <c r="L79" s="8">
        <f t="shared" si="420"/>
        <v>4.7619047619047616E-2</v>
      </c>
      <c r="M79" s="8">
        <f t="shared" si="420"/>
        <v>5.9523809523809521E-2</v>
      </c>
      <c r="N79" s="8">
        <f t="shared" si="420"/>
        <v>0.11410714285714287</v>
      </c>
      <c r="O79" s="8">
        <f t="shared" si="420"/>
        <v>0.12398809523809523</v>
      </c>
      <c r="P79" s="8">
        <f t="shared" si="420"/>
        <v>0.1781547619047619</v>
      </c>
      <c r="Q79" s="8">
        <f t="shared" si="420"/>
        <v>3.2142857142857147E-2</v>
      </c>
      <c r="R79" s="8">
        <f t="shared" si="420"/>
        <v>0.15976190476190477</v>
      </c>
      <c r="S79" s="8">
        <f t="shared" si="420"/>
        <v>0.24255952380952381</v>
      </c>
      <c r="T79" s="8">
        <f t="shared" si="420"/>
        <v>5.9523809523809521E-3</v>
      </c>
      <c r="U79" s="8">
        <f t="shared" si="420"/>
        <v>8.6805555555555552E-2</v>
      </c>
      <c r="V79" s="8">
        <f t="shared" si="420"/>
        <v>6.0535714285714283E-2</v>
      </c>
      <c r="W79" s="8">
        <f t="shared" si="420"/>
        <v>3.125E-2</v>
      </c>
      <c r="X79" s="8">
        <f t="shared" si="420"/>
        <v>1.1904761904761904E-2</v>
      </c>
      <c r="Y79" s="8">
        <f t="shared" si="420"/>
        <v>0.13988095238095238</v>
      </c>
      <c r="Z79" s="8">
        <f t="shared" si="420"/>
        <v>1.0892857142857143E-2</v>
      </c>
      <c r="AA79" s="8">
        <f t="shared" si="420"/>
        <v>0</v>
      </c>
      <c r="AB79" s="8">
        <f t="shared" si="420"/>
        <v>7.4404761904761904E-2</v>
      </c>
      <c r="AC79" s="8">
        <f t="shared" si="420"/>
        <v>8.5833333333333331E-2</v>
      </c>
      <c r="AD79" s="8">
        <f t="shared" si="420"/>
        <v>8.9285714285714281E-3</v>
      </c>
      <c r="AE79" s="8">
        <f t="shared" si="420"/>
        <v>3.8690476190476192E-2</v>
      </c>
      <c r="AF79" s="8">
        <f t="shared" si="420"/>
        <v>4.4166666666666667E-2</v>
      </c>
      <c r="AG79" s="8">
        <f t="shared" si="420"/>
        <v>0</v>
      </c>
      <c r="AH79" s="8">
        <f t="shared" si="420"/>
        <v>6.3511904761904756E-2</v>
      </c>
      <c r="AI79" s="8">
        <f t="shared" si="420"/>
        <v>8.6785714285714285E-2</v>
      </c>
      <c r="AJ79" s="8">
        <f t="shared" si="420"/>
        <v>8.9285714285714281E-3</v>
      </c>
      <c r="AK79" s="8">
        <f t="shared" si="420"/>
        <v>2.0357142857142858E-2</v>
      </c>
      <c r="AL79" s="8">
        <f t="shared" ref="AL79:AQ79" si="421">+AL73/AL74</f>
        <v>0.24607142857142858</v>
      </c>
      <c r="AM79" s="8">
        <f t="shared" si="421"/>
        <v>4.4642857142857144E-2</v>
      </c>
      <c r="AN79" s="8">
        <f t="shared" si="421"/>
        <v>9.0773809523809521E-2</v>
      </c>
      <c r="AO79" s="8">
        <f t="shared" si="421"/>
        <v>1.636904761904762E-2</v>
      </c>
      <c r="AP79" s="8">
        <f t="shared" si="421"/>
        <v>5.9523809523809521E-2</v>
      </c>
      <c r="AQ79" s="8">
        <f t="shared" si="421"/>
        <v>7.8392857142857139E-2</v>
      </c>
      <c r="AR79" s="8">
        <f t="shared" ref="AR79:BT79" si="422">+AR73/AR74</f>
        <v>3.5238095238095235E-2</v>
      </c>
      <c r="AS79" s="8">
        <f t="shared" si="422"/>
        <v>0.43255952380952384</v>
      </c>
      <c r="AT79" s="8">
        <f t="shared" si="422"/>
        <v>0.2767857142857143</v>
      </c>
      <c r="AU79" s="8">
        <f t="shared" si="422"/>
        <v>3.9226190476190477E-2</v>
      </c>
      <c r="AV79" s="8">
        <f t="shared" si="422"/>
        <v>4.940476190476191E-2</v>
      </c>
      <c r="AW79" s="8">
        <f t="shared" si="422"/>
        <v>0</v>
      </c>
      <c r="AX79" s="8">
        <f t="shared" si="422"/>
        <v>4.5654761904761906E-2</v>
      </c>
      <c r="AY79" s="8">
        <f t="shared" si="422"/>
        <v>6.6666666666666666E-2</v>
      </c>
      <c r="AZ79" s="8">
        <f t="shared" si="422"/>
        <v>0.11607142857142858</v>
      </c>
      <c r="BA79" s="8">
        <f t="shared" si="422"/>
        <v>4.9107142857142856E-2</v>
      </c>
      <c r="BB79" s="8">
        <f t="shared" si="422"/>
        <v>1.3690476190476189E-2</v>
      </c>
      <c r="BC79" s="8">
        <f t="shared" si="422"/>
        <v>2.0714285714285713E-2</v>
      </c>
      <c r="BD79" s="8">
        <f t="shared" si="422"/>
        <v>0.87797619047619047</v>
      </c>
      <c r="BE79" s="8">
        <f t="shared" si="422"/>
        <v>1</v>
      </c>
      <c r="BF79" s="8">
        <f t="shared" si="422"/>
        <v>1</v>
      </c>
      <c r="BG79" s="8">
        <f t="shared" si="422"/>
        <v>0.73511904761904767</v>
      </c>
      <c r="BH79" s="8">
        <f t="shared" si="422"/>
        <v>1.9345238095238096E-2</v>
      </c>
      <c r="BI79" s="8">
        <f t="shared" si="422"/>
        <v>1.9345238095238096E-2</v>
      </c>
      <c r="BJ79" s="8">
        <f t="shared" si="422"/>
        <v>8.9761904761904765E-2</v>
      </c>
      <c r="BK79" s="8">
        <f t="shared" si="422"/>
        <v>7.1428571428571425E-2</v>
      </c>
      <c r="BL79" s="8">
        <f t="shared" si="422"/>
        <v>3.5714285714285712E-2</v>
      </c>
      <c r="BM79" s="8">
        <f t="shared" si="422"/>
        <v>1.488095238095238E-2</v>
      </c>
      <c r="BN79" s="8">
        <f t="shared" si="422"/>
        <v>0</v>
      </c>
      <c r="BO79" s="8">
        <f t="shared" si="422"/>
        <v>7.9166666666666677E-2</v>
      </c>
      <c r="BP79" s="8">
        <f t="shared" si="422"/>
        <v>0.10863095238095238</v>
      </c>
      <c r="BQ79" s="8">
        <f t="shared" si="422"/>
        <v>0</v>
      </c>
      <c r="BR79" s="8">
        <f t="shared" si="422"/>
        <v>1.7857142857142856E-2</v>
      </c>
      <c r="BS79" s="8">
        <f t="shared" si="422"/>
        <v>4.4226190476190474E-2</v>
      </c>
      <c r="BT79" s="8">
        <f t="shared" si="422"/>
        <v>4.4226190476190474E-2</v>
      </c>
      <c r="BU79" s="8">
        <f t="shared" ref="BU79:CC79" si="423">+BU73/BU74</f>
        <v>0</v>
      </c>
      <c r="BV79" s="8">
        <f t="shared" si="423"/>
        <v>9.2261904761904767E-2</v>
      </c>
      <c r="BW79" s="8">
        <f t="shared" si="423"/>
        <v>2.6785714285714284E-2</v>
      </c>
      <c r="BX79" s="8">
        <f t="shared" si="423"/>
        <v>1.488095238095238E-2</v>
      </c>
      <c r="BY79" s="8">
        <f t="shared" si="423"/>
        <v>2.3809523809523808E-2</v>
      </c>
      <c r="BZ79" s="8">
        <f t="shared" si="423"/>
        <v>2.3809523809523808E-2</v>
      </c>
      <c r="CA79" s="8">
        <f t="shared" si="423"/>
        <v>5.5555555555555552E-2</v>
      </c>
      <c r="CB79" s="8">
        <f t="shared" si="423"/>
        <v>9.2261904761904767E-2</v>
      </c>
      <c r="CC79" s="8">
        <f t="shared" si="423"/>
        <v>7.1428571428571425E-2</v>
      </c>
      <c r="CD79" s="8">
        <f t="shared" ref="CD79:CF79" si="424">+CD73/CD74</f>
        <v>0.9285714285714286</v>
      </c>
      <c r="CE79" s="8">
        <f t="shared" si="424"/>
        <v>0.22440476190476191</v>
      </c>
      <c r="CF79" s="8">
        <f t="shared" si="424"/>
        <v>6.446428571428571E-2</v>
      </c>
      <c r="CG79" s="8">
        <f t="shared" ref="CG79:CH79" si="425">+CG73/CG74</f>
        <v>5.9523809523809521E-2</v>
      </c>
      <c r="CH79" s="8">
        <f t="shared" si="425"/>
        <v>3.5714285714285712E-2</v>
      </c>
      <c r="CI79" s="8">
        <f t="shared" ref="CI79:CJ79" si="426">+CI73/CI74</f>
        <v>0.17857142857142858</v>
      </c>
      <c r="CJ79" s="8">
        <f t="shared" si="426"/>
        <v>9.7202380952380943E-2</v>
      </c>
      <c r="CK79" s="8">
        <f t="shared" ref="CK79:CM79" si="427">+CK73/CK74</f>
        <v>1.1904761904761904E-2</v>
      </c>
      <c r="CL79" s="8">
        <f t="shared" si="427"/>
        <v>0.16666666666666666</v>
      </c>
      <c r="CM79" s="8">
        <f t="shared" si="427"/>
        <v>0.15952380952380954</v>
      </c>
      <c r="CN79" s="8">
        <f t="shared" ref="CN79:CP79" si="428">+CN73/CN74</f>
        <v>0.2569642857142857</v>
      </c>
      <c r="CO79" s="8">
        <f t="shared" si="428"/>
        <v>1.7857142857142856E-2</v>
      </c>
      <c r="CP79" s="8">
        <f t="shared" si="428"/>
        <v>0.14583333333333334</v>
      </c>
      <c r="CQ79" s="8">
        <f t="shared" ref="CQ79:CT79" si="429">+CQ73/CQ74</f>
        <v>4.1666666666666664E-2</v>
      </c>
      <c r="CR79" s="8">
        <f t="shared" si="429"/>
        <v>0.11904761904761904</v>
      </c>
      <c r="CS79" s="8">
        <f t="shared" si="429"/>
        <v>9.6250000000000016E-2</v>
      </c>
      <c r="CT79" s="8">
        <f t="shared" si="429"/>
        <v>0.11160714285714286</v>
      </c>
      <c r="CU79" s="8">
        <f t="shared" ref="CU79:CW79" si="430">+CU73/CU74</f>
        <v>5.9523809523809521E-3</v>
      </c>
      <c r="CV79" s="8">
        <f t="shared" si="430"/>
        <v>1.7857142857142856E-2</v>
      </c>
      <c r="CW79" s="8">
        <f t="shared" si="430"/>
        <v>1.488095238095238E-2</v>
      </c>
      <c r="CX79" s="8">
        <f t="shared" ref="CX79:CY79" si="431">+CX73/CX74</f>
        <v>0.10119047619047619</v>
      </c>
      <c r="CY79" s="8">
        <f t="shared" si="431"/>
        <v>0.13690476190476192</v>
      </c>
      <c r="CZ79" s="8">
        <f t="shared" ref="CZ79:DB79" si="432">+CZ73/CZ74</f>
        <v>0.4107142857142857</v>
      </c>
      <c r="DA79" s="8">
        <f t="shared" si="432"/>
        <v>0.4107142857142857</v>
      </c>
      <c r="DB79" s="8">
        <f t="shared" si="432"/>
        <v>0.33333333333333331</v>
      </c>
      <c r="DC79" s="8">
        <f t="shared" ref="DC79:DF79" si="433">+DC73/DC74</f>
        <v>1.1904761904761904E-2</v>
      </c>
      <c r="DD79" s="8"/>
      <c r="DE79" s="8">
        <f t="shared" si="433"/>
        <v>5.5555555555555552E-2</v>
      </c>
      <c r="DF79" s="8">
        <f t="shared" si="433"/>
        <v>0.10416666666666667</v>
      </c>
      <c r="DG79" s="8">
        <f t="shared" ref="DG79:DJ79" si="434">+DG73/DG74</f>
        <v>0</v>
      </c>
      <c r="DH79" s="8">
        <f t="shared" si="434"/>
        <v>3.5714285714285712E-2</v>
      </c>
      <c r="DI79" s="8">
        <f t="shared" si="434"/>
        <v>3.3750000000000002E-2</v>
      </c>
      <c r="DJ79" s="8">
        <f t="shared" si="434"/>
        <v>0.10619047619047621</v>
      </c>
      <c r="DK79" s="8">
        <f t="shared" ref="DK79:DM79" si="435">+DK73/DK74</f>
        <v>0.16607142857142856</v>
      </c>
      <c r="DL79" s="8">
        <f t="shared" si="435"/>
        <v>2.3809523809523808E-2</v>
      </c>
      <c r="DM79" s="8">
        <f t="shared" si="435"/>
        <v>8.9285714285714288E-2</v>
      </c>
      <c r="DN79" s="8">
        <f t="shared" ref="DN79:DR79" si="436">+DN73/DN74</f>
        <v>0.10119047619047619</v>
      </c>
      <c r="DO79" s="8">
        <f t="shared" si="436"/>
        <v>4.1666666666666664E-2</v>
      </c>
      <c r="DP79" s="8" t="e">
        <f t="shared" si="436"/>
        <v>#DIV/0!</v>
      </c>
      <c r="DQ79" s="8" t="e">
        <f t="shared" si="436"/>
        <v>#DIV/0!</v>
      </c>
      <c r="DR79" s="8">
        <f t="shared" si="436"/>
        <v>6.5476190476190479E-2</v>
      </c>
      <c r="DS79" s="8">
        <f t="shared" ref="DS79:DU79" si="437">+DS73/DS74</f>
        <v>0</v>
      </c>
      <c r="DT79" s="8">
        <f t="shared" si="437"/>
        <v>0</v>
      </c>
      <c r="DU79" s="8">
        <f t="shared" si="437"/>
        <v>0.12797619047619047</v>
      </c>
      <c r="DV79" s="8">
        <f t="shared" ref="DV79:DX79" si="438">+DV73/DV74</f>
        <v>0.16369047619047619</v>
      </c>
      <c r="DW79" s="8">
        <f t="shared" si="438"/>
        <v>7.1428571428571425E-2</v>
      </c>
      <c r="DX79" s="8">
        <f t="shared" si="438"/>
        <v>5.9523809523809521E-3</v>
      </c>
      <c r="DY79" s="8">
        <f t="shared" ref="DY79:EA79" si="439">+DY73/DY74</f>
        <v>6.5476190476190479E-2</v>
      </c>
      <c r="DZ79" s="8">
        <f t="shared" si="439"/>
        <v>1.9047619047619049E-2</v>
      </c>
      <c r="EA79" s="8">
        <f t="shared" si="439"/>
        <v>4.4642857142857144E-2</v>
      </c>
      <c r="EB79" s="8">
        <f t="shared" ref="EB79:ED79" si="440">+EB73/EB74</f>
        <v>0</v>
      </c>
      <c r="EC79" s="8">
        <f t="shared" si="440"/>
        <v>2.6785714285714284E-2</v>
      </c>
      <c r="ED79" s="8">
        <f t="shared" si="440"/>
        <v>5.9523809523809521E-3</v>
      </c>
      <c r="EE79" s="8">
        <f t="shared" ref="EE79:EH79" si="441">+EE73/EE74</f>
        <v>2.7797619047619047E-2</v>
      </c>
      <c r="EF79" s="8">
        <f t="shared" si="441"/>
        <v>8.9285714285714288E-2</v>
      </c>
      <c r="EG79" s="8">
        <f t="shared" si="441"/>
        <v>3.8690476190476192E-2</v>
      </c>
      <c r="EH79" s="8">
        <f t="shared" si="441"/>
        <v>2.4404761904761901E-2</v>
      </c>
      <c r="EI79" s="8"/>
      <c r="EJ79" s="8"/>
    </row>
    <row r="80" spans="1:140">
      <c r="A80" s="498"/>
      <c r="B80" s="54" t="s">
        <v>60</v>
      </c>
      <c r="C80" s="9"/>
      <c r="D80" s="9">
        <f t="shared" ref="D80:AK80" si="442">SUM(D76:D79)</f>
        <v>0.99999999999999989</v>
      </c>
      <c r="E80" s="9">
        <f t="shared" si="442"/>
        <v>1</v>
      </c>
      <c r="F80" s="9">
        <f t="shared" si="442"/>
        <v>1.0000000000000002</v>
      </c>
      <c r="G80" s="9">
        <f t="shared" si="442"/>
        <v>1.0000000000000002</v>
      </c>
      <c r="H80" s="9">
        <f t="shared" si="442"/>
        <v>0.99999999999523803</v>
      </c>
      <c r="I80" s="9">
        <f t="shared" si="442"/>
        <v>1</v>
      </c>
      <c r="J80" s="9">
        <f t="shared" si="442"/>
        <v>0.99999999999999989</v>
      </c>
      <c r="K80" s="9">
        <f t="shared" si="442"/>
        <v>0.99999999999999967</v>
      </c>
      <c r="L80" s="9">
        <f t="shared" si="442"/>
        <v>1.0000000000095237</v>
      </c>
      <c r="M80" s="9">
        <f t="shared" si="442"/>
        <v>0.99999999999999989</v>
      </c>
      <c r="N80" s="9">
        <f t="shared" si="442"/>
        <v>1.0158928571428572</v>
      </c>
      <c r="O80" s="9">
        <f t="shared" si="442"/>
        <v>1</v>
      </c>
      <c r="P80" s="9">
        <f t="shared" si="442"/>
        <v>0.99999999999999978</v>
      </c>
      <c r="Q80" s="9">
        <f t="shared" si="442"/>
        <v>1.0003571428571432</v>
      </c>
      <c r="R80" s="9">
        <f t="shared" si="442"/>
        <v>0.99999999999999978</v>
      </c>
      <c r="S80" s="9">
        <f t="shared" si="442"/>
        <v>1</v>
      </c>
      <c r="T80" s="9">
        <f t="shared" si="442"/>
        <v>0.99999999999999989</v>
      </c>
      <c r="U80" s="9">
        <f t="shared" si="442"/>
        <v>1</v>
      </c>
      <c r="V80" s="9">
        <f t="shared" si="442"/>
        <v>0.99999999999999989</v>
      </c>
      <c r="W80" s="9">
        <f t="shared" si="442"/>
        <v>0.99999999999999956</v>
      </c>
      <c r="X80" s="9">
        <f t="shared" si="442"/>
        <v>0.99999999999999989</v>
      </c>
      <c r="Y80" s="9">
        <f t="shared" si="442"/>
        <v>1.0000000000000002</v>
      </c>
      <c r="Z80" s="9">
        <f t="shared" si="442"/>
        <v>0.99999999999999989</v>
      </c>
      <c r="AA80" s="9">
        <f t="shared" si="442"/>
        <v>1.0000000000000002</v>
      </c>
      <c r="AB80" s="9">
        <f t="shared" si="442"/>
        <v>0.99999999999999989</v>
      </c>
      <c r="AC80" s="9">
        <f t="shared" si="442"/>
        <v>1.0000000000000004</v>
      </c>
      <c r="AD80" s="9">
        <f t="shared" si="442"/>
        <v>1.0000000000000004</v>
      </c>
      <c r="AE80" s="9">
        <f t="shared" si="442"/>
        <v>0.99999999999999978</v>
      </c>
      <c r="AF80" s="9">
        <f t="shared" si="442"/>
        <v>0.99999999999999967</v>
      </c>
      <c r="AG80" s="9">
        <f t="shared" si="442"/>
        <v>0.99999999999999989</v>
      </c>
      <c r="AH80" s="9">
        <f t="shared" si="442"/>
        <v>0.99999999999999989</v>
      </c>
      <c r="AI80" s="9">
        <f t="shared" si="442"/>
        <v>0.99999999999999989</v>
      </c>
      <c r="AJ80" s="9">
        <f t="shared" si="442"/>
        <v>1.0000000000000004</v>
      </c>
      <c r="AK80" s="9">
        <f t="shared" si="442"/>
        <v>1.0000000000000002</v>
      </c>
      <c r="AL80" s="9">
        <f t="shared" ref="AL80:AQ80" si="443">SUM(AL76:AL79)</f>
        <v>1</v>
      </c>
      <c r="AM80" s="9">
        <f t="shared" si="443"/>
        <v>0.99999999999999989</v>
      </c>
      <c r="AN80" s="9">
        <f t="shared" si="443"/>
        <v>1</v>
      </c>
      <c r="AO80" s="9">
        <f t="shared" si="443"/>
        <v>1</v>
      </c>
      <c r="AP80" s="9">
        <f t="shared" si="443"/>
        <v>0.99999999999999967</v>
      </c>
      <c r="AQ80" s="9">
        <f t="shared" si="443"/>
        <v>1.0000000000000002</v>
      </c>
      <c r="AR80" s="9">
        <f t="shared" ref="AR80:BT80" si="444">SUM(AR76:AR79)</f>
        <v>1.0000000000000002</v>
      </c>
      <c r="AS80" s="9">
        <f t="shared" si="444"/>
        <v>1.0000000000000002</v>
      </c>
      <c r="AT80" s="9">
        <f t="shared" si="444"/>
        <v>1</v>
      </c>
      <c r="AU80" s="9">
        <f t="shared" si="444"/>
        <v>1.0000000000000004</v>
      </c>
      <c r="AV80" s="9">
        <f t="shared" si="444"/>
        <v>1</v>
      </c>
      <c r="AW80" s="9">
        <f t="shared" si="444"/>
        <v>1</v>
      </c>
      <c r="AX80" s="9">
        <f t="shared" si="444"/>
        <v>1</v>
      </c>
      <c r="AY80" s="9">
        <f t="shared" si="444"/>
        <v>0.99999999999999989</v>
      </c>
      <c r="AZ80" s="9">
        <f t="shared" si="444"/>
        <v>1.0000000000000002</v>
      </c>
      <c r="BA80" s="9">
        <f t="shared" si="444"/>
        <v>1</v>
      </c>
      <c r="BB80" s="9">
        <f t="shared" si="444"/>
        <v>1.0000000000000002</v>
      </c>
      <c r="BC80" s="9">
        <f t="shared" si="444"/>
        <v>1</v>
      </c>
      <c r="BD80" s="9">
        <f t="shared" si="444"/>
        <v>1.0000000000000004</v>
      </c>
      <c r="BE80" s="9">
        <f t="shared" si="444"/>
        <v>1</v>
      </c>
      <c r="BF80" s="9">
        <f t="shared" si="444"/>
        <v>1</v>
      </c>
      <c r="BG80" s="9">
        <f t="shared" si="444"/>
        <v>1</v>
      </c>
      <c r="BH80" s="9">
        <f t="shared" si="444"/>
        <v>1</v>
      </c>
      <c r="BI80" s="9">
        <f t="shared" si="444"/>
        <v>1</v>
      </c>
      <c r="BJ80" s="9">
        <f t="shared" si="444"/>
        <v>1</v>
      </c>
      <c r="BK80" s="9">
        <f t="shared" si="444"/>
        <v>1.0000000000000004</v>
      </c>
      <c r="BL80" s="9">
        <f t="shared" si="444"/>
        <v>0.99999999999999967</v>
      </c>
      <c r="BM80" s="9">
        <f t="shared" si="444"/>
        <v>1</v>
      </c>
      <c r="BN80" s="9">
        <f t="shared" si="444"/>
        <v>1.0000000000000004</v>
      </c>
      <c r="BO80" s="9">
        <f t="shared" si="444"/>
        <v>0.99999999999999967</v>
      </c>
      <c r="BP80" s="9">
        <f t="shared" si="444"/>
        <v>1</v>
      </c>
      <c r="BQ80" s="9">
        <f t="shared" si="444"/>
        <v>0.99999999999999967</v>
      </c>
      <c r="BR80" s="9">
        <f t="shared" si="444"/>
        <v>0.99999999999999989</v>
      </c>
      <c r="BS80" s="9">
        <f t="shared" si="444"/>
        <v>1</v>
      </c>
      <c r="BT80" s="9">
        <f t="shared" si="444"/>
        <v>1</v>
      </c>
      <c r="BU80" s="9">
        <f t="shared" ref="BU80:CC80" si="445">SUM(BU76:BU79)</f>
        <v>0.99999999999999989</v>
      </c>
      <c r="BV80" s="9">
        <f t="shared" si="445"/>
        <v>1</v>
      </c>
      <c r="BW80" s="9">
        <f t="shared" si="445"/>
        <v>0.99999999999999967</v>
      </c>
      <c r="BX80" s="9">
        <f t="shared" si="445"/>
        <v>0.99999999999999989</v>
      </c>
      <c r="BY80" s="9">
        <f t="shared" si="445"/>
        <v>1</v>
      </c>
      <c r="BZ80" s="9">
        <f t="shared" si="445"/>
        <v>0.99999999999999989</v>
      </c>
      <c r="CA80" s="9">
        <f t="shared" si="445"/>
        <v>0.99999999999999978</v>
      </c>
      <c r="CB80" s="9">
        <f t="shared" si="445"/>
        <v>1</v>
      </c>
      <c r="CC80" s="9">
        <f t="shared" si="445"/>
        <v>1.0000000000000002</v>
      </c>
      <c r="CD80" s="9">
        <f t="shared" ref="CD80:CF80" si="446">SUM(CD76:CD79)</f>
        <v>1</v>
      </c>
      <c r="CE80" s="9">
        <f t="shared" si="446"/>
        <v>1</v>
      </c>
      <c r="CF80" s="9">
        <f t="shared" si="446"/>
        <v>1</v>
      </c>
      <c r="CG80" s="9">
        <f t="shared" ref="CG80:CH80" si="447">SUM(CG76:CG79)</f>
        <v>0.99999999999999956</v>
      </c>
      <c r="CH80" s="9">
        <f t="shared" si="447"/>
        <v>0.98809523809523858</v>
      </c>
      <c r="CI80" s="9">
        <f t="shared" ref="CI80:CJ80" si="448">SUM(CI76:CI79)</f>
        <v>0.99999999999999956</v>
      </c>
      <c r="CJ80" s="9">
        <f t="shared" si="448"/>
        <v>1</v>
      </c>
      <c r="CK80" s="9">
        <f t="shared" ref="CK80:CM80" si="449">SUM(CK76:CK79)</f>
        <v>1.0000000000000004</v>
      </c>
      <c r="CL80" s="9">
        <f t="shared" si="449"/>
        <v>1</v>
      </c>
      <c r="CM80" s="9">
        <f t="shared" si="449"/>
        <v>0.99999999999999989</v>
      </c>
      <c r="CN80" s="9">
        <f t="shared" ref="CN80:CP80" si="450">SUM(CN76:CN79)</f>
        <v>0.99999999999999978</v>
      </c>
      <c r="CO80" s="9">
        <f t="shared" si="450"/>
        <v>1.0000000000000002</v>
      </c>
      <c r="CP80" s="9">
        <f t="shared" si="450"/>
        <v>0.99999999999999989</v>
      </c>
      <c r="CQ80" s="9">
        <f t="shared" ref="CQ80:CT80" si="451">SUM(CQ76:CQ79)</f>
        <v>0.99999999999999967</v>
      </c>
      <c r="CR80" s="9">
        <f t="shared" si="451"/>
        <v>1</v>
      </c>
      <c r="CS80" s="9">
        <f t="shared" si="451"/>
        <v>1</v>
      </c>
      <c r="CT80" s="9">
        <f t="shared" si="451"/>
        <v>1</v>
      </c>
      <c r="CU80" s="9">
        <f t="shared" ref="CU80:CW80" si="452">SUM(CU76:CU79)</f>
        <v>0.99999999999999989</v>
      </c>
      <c r="CV80" s="9">
        <f t="shared" si="452"/>
        <v>1.0000142857142871</v>
      </c>
      <c r="CW80" s="9">
        <f t="shared" si="452"/>
        <v>0.99999999999999978</v>
      </c>
      <c r="CX80" s="9">
        <f t="shared" ref="CX80:CY80" si="453">SUM(CX76:CX79)</f>
        <v>1.0000000000000002</v>
      </c>
      <c r="CY80" s="9">
        <f t="shared" si="453"/>
        <v>1</v>
      </c>
      <c r="CZ80" s="9">
        <f t="shared" ref="CZ80:DB80" si="454">SUM(CZ76:CZ79)</f>
        <v>0.99999999999999967</v>
      </c>
      <c r="DA80" s="9">
        <f t="shared" si="454"/>
        <v>0.99999999999999967</v>
      </c>
      <c r="DB80" s="9">
        <f t="shared" si="454"/>
        <v>0.99999999999999978</v>
      </c>
      <c r="DC80" s="9">
        <f t="shared" ref="DC80:DF80" si="455">SUM(DC76:DC79)</f>
        <v>0.99999999999999978</v>
      </c>
      <c r="DD80" s="9"/>
      <c r="DE80" s="9">
        <f t="shared" si="455"/>
        <v>0.99999999999999778</v>
      </c>
      <c r="DF80" s="9">
        <f t="shared" si="455"/>
        <v>1.0000000000000002</v>
      </c>
      <c r="DG80" s="9">
        <f t="shared" ref="DG80:DJ80" si="456">SUM(DG76:DG79)</f>
        <v>0.99999999999999989</v>
      </c>
      <c r="DH80" s="9">
        <f t="shared" si="456"/>
        <v>1.0000000000000002</v>
      </c>
      <c r="DI80" s="9">
        <f t="shared" si="456"/>
        <v>1</v>
      </c>
      <c r="DJ80" s="9">
        <f t="shared" si="456"/>
        <v>1.0000000000000002</v>
      </c>
      <c r="DK80" s="9">
        <f t="shared" ref="DK80:DM80" si="457">SUM(DK76:DK79)</f>
        <v>1.0000000000000002</v>
      </c>
      <c r="DL80" s="9">
        <f t="shared" si="457"/>
        <v>1.0000000000000002</v>
      </c>
      <c r="DM80" s="9">
        <f t="shared" si="457"/>
        <v>1</v>
      </c>
      <c r="DN80" s="9">
        <f t="shared" ref="DN80:DR80" si="458">SUM(DN76:DN79)</f>
        <v>1.0000000000000002</v>
      </c>
      <c r="DO80" s="9">
        <f t="shared" si="458"/>
        <v>1</v>
      </c>
      <c r="DP80" s="9" t="e">
        <f t="shared" si="458"/>
        <v>#DIV/0!</v>
      </c>
      <c r="DQ80" s="9" t="e">
        <f t="shared" si="458"/>
        <v>#DIV/0!</v>
      </c>
      <c r="DR80" s="9">
        <f t="shared" si="458"/>
        <v>0.99999999999999989</v>
      </c>
      <c r="DS80" s="9">
        <f t="shared" ref="DS80:DU80" si="459">SUM(DS76:DS79)</f>
        <v>1.0000000000000002</v>
      </c>
      <c r="DT80" s="9">
        <f t="shared" si="459"/>
        <v>0.99999999999999944</v>
      </c>
      <c r="DU80" s="9">
        <f t="shared" si="459"/>
        <v>0.99999999999999989</v>
      </c>
      <c r="DV80" s="9">
        <f t="shared" ref="DV80:DX80" si="460">SUM(DV76:DV79)</f>
        <v>1.0000000000000002</v>
      </c>
      <c r="DW80" s="9">
        <f t="shared" si="460"/>
        <v>0.99999999999999967</v>
      </c>
      <c r="DX80" s="9">
        <f t="shared" si="460"/>
        <v>1</v>
      </c>
      <c r="DY80" s="9">
        <f t="shared" ref="DY80:EA80" si="461">SUM(DY76:DY79)</f>
        <v>0.99999999999999944</v>
      </c>
      <c r="DZ80" s="9">
        <f t="shared" si="461"/>
        <v>1.0000000000000002</v>
      </c>
      <c r="EA80" s="9">
        <f t="shared" si="461"/>
        <v>1</v>
      </c>
      <c r="EB80" s="9">
        <f t="shared" ref="EB80:ED80" si="462">SUM(EB76:EB79)</f>
        <v>1.0000000000000004</v>
      </c>
      <c r="EC80" s="9">
        <f t="shared" si="462"/>
        <v>0.99998571428571426</v>
      </c>
      <c r="ED80" s="9">
        <f t="shared" si="462"/>
        <v>1</v>
      </c>
      <c r="EE80" s="9">
        <f t="shared" ref="EE80:EH80" si="463">SUM(EE76:EE79)</f>
        <v>1</v>
      </c>
      <c r="EF80" s="9">
        <f t="shared" si="463"/>
        <v>0.99999999999999978</v>
      </c>
      <c r="EG80" s="9">
        <f t="shared" si="463"/>
        <v>1</v>
      </c>
      <c r="EH80" s="9">
        <f t="shared" si="463"/>
        <v>1</v>
      </c>
      <c r="EI80" s="9"/>
      <c r="EJ80" s="9"/>
    </row>
    <row r="81" spans="1:140">
      <c r="A81" s="31" t="s">
        <v>367</v>
      </c>
      <c r="B81" s="29"/>
      <c r="C81" s="32" t="s">
        <v>229</v>
      </c>
      <c r="D81" s="32" t="s">
        <v>178</v>
      </c>
      <c r="E81" s="32" t="s">
        <v>179</v>
      </c>
      <c r="F81" s="32" t="s">
        <v>180</v>
      </c>
      <c r="G81" s="32" t="s">
        <v>181</v>
      </c>
      <c r="H81" s="32" t="s">
        <v>182</v>
      </c>
      <c r="I81" s="32" t="s">
        <v>183</v>
      </c>
      <c r="J81" s="32" t="s">
        <v>236</v>
      </c>
      <c r="K81" s="32" t="s">
        <v>185</v>
      </c>
      <c r="L81" s="32" t="s">
        <v>186</v>
      </c>
      <c r="M81" s="32" t="s">
        <v>187</v>
      </c>
      <c r="N81" s="32" t="s">
        <v>188</v>
      </c>
      <c r="O81" s="32" t="s">
        <v>237</v>
      </c>
      <c r="P81" s="32" t="s">
        <v>246</v>
      </c>
      <c r="Q81" s="32" t="s">
        <v>247</v>
      </c>
      <c r="R81" s="32" t="s">
        <v>248</v>
      </c>
      <c r="S81" s="32" t="s">
        <v>249</v>
      </c>
      <c r="T81" s="32" t="s">
        <v>189</v>
      </c>
      <c r="U81" s="32" t="s">
        <v>190</v>
      </c>
      <c r="V81" s="32" t="s">
        <v>191</v>
      </c>
      <c r="W81" s="32" t="s">
        <v>192</v>
      </c>
      <c r="X81" s="32" t="s">
        <v>193</v>
      </c>
      <c r="Y81" s="32" t="s">
        <v>194</v>
      </c>
      <c r="Z81" s="32" t="s">
        <v>111</v>
      </c>
      <c r="AA81" s="32" t="s">
        <v>112</v>
      </c>
      <c r="AB81" s="32" t="s">
        <v>113</v>
      </c>
      <c r="AC81" s="32" t="s">
        <v>114</v>
      </c>
      <c r="AD81" s="32" t="s">
        <v>195</v>
      </c>
      <c r="AE81" s="32" t="s">
        <v>196</v>
      </c>
      <c r="AF81" s="32" t="s">
        <v>197</v>
      </c>
      <c r="AG81" s="32" t="s">
        <v>198</v>
      </c>
      <c r="AH81" s="32" t="s">
        <v>199</v>
      </c>
      <c r="AI81" s="32" t="s">
        <v>200</v>
      </c>
      <c r="AJ81" s="32" t="s">
        <v>201</v>
      </c>
      <c r="AK81" s="32" t="s">
        <v>202</v>
      </c>
      <c r="AL81" s="32" t="s">
        <v>203</v>
      </c>
      <c r="AM81" s="32" t="s">
        <v>204</v>
      </c>
      <c r="AN81" s="32" t="s">
        <v>205</v>
      </c>
      <c r="AO81" s="32" t="s">
        <v>206</v>
      </c>
      <c r="AP81" s="32" t="s">
        <v>207</v>
      </c>
      <c r="AQ81" s="32" t="s">
        <v>208</v>
      </c>
      <c r="AR81" s="32" t="s">
        <v>209</v>
      </c>
      <c r="AS81" s="32" t="s">
        <v>210</v>
      </c>
      <c r="AT81" s="32" t="s">
        <v>211</v>
      </c>
      <c r="AU81" s="32" t="s">
        <v>212</v>
      </c>
      <c r="AV81" s="32" t="s">
        <v>213</v>
      </c>
      <c r="AW81" s="32" t="s">
        <v>307</v>
      </c>
      <c r="AX81" s="32" t="s">
        <v>215</v>
      </c>
      <c r="AY81" s="32" t="s">
        <v>216</v>
      </c>
      <c r="AZ81" s="32" t="s">
        <v>217</v>
      </c>
      <c r="BA81" s="32" t="s">
        <v>218</v>
      </c>
      <c r="BB81" s="32" t="s">
        <v>219</v>
      </c>
      <c r="BC81" s="32" t="s">
        <v>220</v>
      </c>
      <c r="BD81" s="32" t="s">
        <v>178</v>
      </c>
      <c r="BE81" s="32" t="s">
        <v>179</v>
      </c>
      <c r="BF81" s="32" t="s">
        <v>180</v>
      </c>
      <c r="BG81" s="32" t="s">
        <v>181</v>
      </c>
      <c r="BH81" s="32" t="s">
        <v>182</v>
      </c>
      <c r="BI81" s="32" t="s">
        <v>183</v>
      </c>
      <c r="BJ81" s="32" t="s">
        <v>184</v>
      </c>
      <c r="BK81" s="32" t="s">
        <v>185</v>
      </c>
      <c r="BL81" s="32" t="s">
        <v>186</v>
      </c>
      <c r="BM81" s="32" t="s">
        <v>187</v>
      </c>
      <c r="BN81" s="32" t="s">
        <v>188</v>
      </c>
      <c r="BO81" s="32" t="s">
        <v>188</v>
      </c>
      <c r="BP81" s="32" t="s">
        <v>246</v>
      </c>
      <c r="BQ81" s="32" t="s">
        <v>247</v>
      </c>
      <c r="BR81" s="32" t="s">
        <v>248</v>
      </c>
      <c r="BS81" s="32" t="s">
        <v>249</v>
      </c>
      <c r="BT81" s="32" t="s">
        <v>189</v>
      </c>
      <c r="BU81" s="32" t="s">
        <v>190</v>
      </c>
      <c r="BV81" s="32" t="s">
        <v>191</v>
      </c>
      <c r="BW81" s="32" t="s">
        <v>192</v>
      </c>
      <c r="BX81" s="32" t="s">
        <v>193</v>
      </c>
      <c r="BY81" s="32" t="s">
        <v>194</v>
      </c>
      <c r="BZ81" s="32" t="s">
        <v>111</v>
      </c>
      <c r="CA81" s="32" t="s">
        <v>112</v>
      </c>
      <c r="CB81" s="32" t="s">
        <v>113</v>
      </c>
      <c r="CC81" s="32" t="s">
        <v>114</v>
      </c>
      <c r="CD81" s="32" t="s">
        <v>195</v>
      </c>
      <c r="CE81" s="32" t="s">
        <v>196</v>
      </c>
      <c r="CF81" s="32" t="s">
        <v>197</v>
      </c>
      <c r="CG81" s="32" t="s">
        <v>198</v>
      </c>
      <c r="CH81" s="32" t="s">
        <v>199</v>
      </c>
      <c r="CI81" s="32" t="s">
        <v>200</v>
      </c>
      <c r="CJ81" s="32" t="s">
        <v>201</v>
      </c>
      <c r="CK81" s="32" t="s">
        <v>202</v>
      </c>
      <c r="CL81" s="32" t="s">
        <v>203</v>
      </c>
      <c r="CM81" s="32" t="s">
        <v>204</v>
      </c>
      <c r="CN81" s="32" t="s">
        <v>205</v>
      </c>
      <c r="CO81" s="32" t="s">
        <v>206</v>
      </c>
      <c r="CP81" s="32" t="s">
        <v>207</v>
      </c>
      <c r="CQ81" s="32" t="s">
        <v>208</v>
      </c>
      <c r="CR81" s="32" t="s">
        <v>209</v>
      </c>
      <c r="CS81" s="32" t="s">
        <v>210</v>
      </c>
      <c r="CT81" s="32" t="s">
        <v>211</v>
      </c>
      <c r="CU81" s="32" t="s">
        <v>212</v>
      </c>
      <c r="CV81" s="32" t="s">
        <v>213</v>
      </c>
      <c r="CW81" s="32" t="s">
        <v>214</v>
      </c>
      <c r="CX81" s="32" t="s">
        <v>215</v>
      </c>
      <c r="CY81" s="32" t="s">
        <v>216</v>
      </c>
      <c r="CZ81" s="32" t="s">
        <v>217</v>
      </c>
      <c r="DA81" s="32" t="s">
        <v>218</v>
      </c>
      <c r="DB81" s="32" t="s">
        <v>219</v>
      </c>
      <c r="DC81" s="32" t="s">
        <v>220</v>
      </c>
      <c r="DD81" s="32" t="s">
        <v>311</v>
      </c>
      <c r="DE81" s="32" t="s">
        <v>178</v>
      </c>
      <c r="DF81" s="32" t="s">
        <v>179</v>
      </c>
      <c r="DG81" s="32" t="s">
        <v>180</v>
      </c>
      <c r="DH81" s="32" t="s">
        <v>181</v>
      </c>
      <c r="DI81" s="32" t="s">
        <v>182</v>
      </c>
      <c r="DJ81" s="32" t="s">
        <v>183</v>
      </c>
      <c r="DK81" s="32" t="s">
        <v>184</v>
      </c>
      <c r="DL81" s="32" t="s">
        <v>185</v>
      </c>
      <c r="DM81" s="32" t="s">
        <v>186</v>
      </c>
      <c r="DN81" s="32" t="s">
        <v>187</v>
      </c>
      <c r="DO81" s="32" t="s">
        <v>188</v>
      </c>
      <c r="DP81" s="32" t="s">
        <v>237</v>
      </c>
      <c r="DQ81" s="32" t="s">
        <v>246</v>
      </c>
      <c r="DR81" s="32" t="s">
        <v>247</v>
      </c>
      <c r="DS81" s="32" t="s">
        <v>248</v>
      </c>
      <c r="DT81" s="32" t="s">
        <v>249</v>
      </c>
      <c r="DU81" s="32" t="s">
        <v>189</v>
      </c>
      <c r="DV81" s="32" t="s">
        <v>190</v>
      </c>
      <c r="DW81" s="32" t="s">
        <v>191</v>
      </c>
      <c r="DX81" s="32" t="s">
        <v>192</v>
      </c>
      <c r="DY81" s="32" t="s">
        <v>193</v>
      </c>
      <c r="DZ81" s="32" t="s">
        <v>194</v>
      </c>
      <c r="EA81" s="32" t="s">
        <v>111</v>
      </c>
      <c r="EB81" s="32" t="s">
        <v>112</v>
      </c>
      <c r="EC81" s="32" t="s">
        <v>113</v>
      </c>
      <c r="ED81" s="32" t="s">
        <v>114</v>
      </c>
      <c r="EE81" s="32" t="s">
        <v>195</v>
      </c>
      <c r="EF81" s="32" t="s">
        <v>196</v>
      </c>
      <c r="EG81" s="32" t="s">
        <v>197</v>
      </c>
      <c r="EH81" s="32" t="s">
        <v>198</v>
      </c>
      <c r="EI81" s="32" t="s">
        <v>378</v>
      </c>
      <c r="EJ81" s="32" t="s">
        <v>119</v>
      </c>
    </row>
    <row r="82" spans="1:140">
      <c r="A82" s="502" t="s">
        <v>20</v>
      </c>
      <c r="B82" s="51" t="s">
        <v>84</v>
      </c>
      <c r="C82" s="4"/>
      <c r="D82" s="169">
        <v>0.98809523809523803</v>
      </c>
      <c r="E82" s="169">
        <v>0.96095238095238089</v>
      </c>
      <c r="F82" s="169">
        <v>0.89434523809523825</v>
      </c>
      <c r="G82" s="169">
        <v>0.97916666666666696</v>
      </c>
      <c r="H82" s="169">
        <v>0.7529761904714285</v>
      </c>
      <c r="I82" s="169">
        <v>0.9285714285714286</v>
      </c>
      <c r="J82" s="169">
        <v>0.93154761904761896</v>
      </c>
      <c r="K82" s="169">
        <v>0.54863095238095205</v>
      </c>
      <c r="L82" s="169">
        <v>0.92261904762857139</v>
      </c>
      <c r="M82" s="169">
        <v>0.74404761904761896</v>
      </c>
      <c r="N82" s="169">
        <v>0.9017857142857143</v>
      </c>
      <c r="O82" s="160">
        <v>0.62601190476190482</v>
      </c>
      <c r="P82" s="160">
        <v>0.82184523809523791</v>
      </c>
      <c r="Q82" s="160">
        <v>0.96821428571428603</v>
      </c>
      <c r="R82" s="160">
        <v>0.84023809523809501</v>
      </c>
      <c r="S82" s="160">
        <v>0.66220238095238093</v>
      </c>
      <c r="T82" s="160">
        <v>0.99404761904761896</v>
      </c>
      <c r="U82" s="160">
        <v>0.82986111111111116</v>
      </c>
      <c r="V82" s="160">
        <v>0.93946428571428564</v>
      </c>
      <c r="W82" s="160">
        <v>0.66517857142857095</v>
      </c>
      <c r="X82" s="160">
        <v>0.98809523809523803</v>
      </c>
      <c r="Y82" s="160">
        <v>0.86011904761904778</v>
      </c>
      <c r="Z82" s="160">
        <v>0.84624999999999995</v>
      </c>
      <c r="AA82" s="160">
        <v>0.95535714285714302</v>
      </c>
      <c r="AB82" s="160">
        <v>0.84226190476190477</v>
      </c>
      <c r="AC82" s="160">
        <v>0.91416666666666702</v>
      </c>
      <c r="AD82" s="160">
        <v>0.99107142857142905</v>
      </c>
      <c r="AE82" s="160">
        <v>0.88988095238095222</v>
      </c>
      <c r="AF82" s="160">
        <v>0.95583333333333298</v>
      </c>
      <c r="AG82" s="160">
        <v>0.98809523809523803</v>
      </c>
      <c r="AH82" s="160">
        <v>0.52279761904761901</v>
      </c>
      <c r="AI82" s="160">
        <v>0.89434523809523803</v>
      </c>
      <c r="AJ82" s="160">
        <v>0.92857142857142905</v>
      </c>
      <c r="AK82" s="160">
        <v>0.92904761904761912</v>
      </c>
      <c r="AL82" s="160">
        <v>0.69440476190476197</v>
      </c>
      <c r="AM82" s="160">
        <v>0.93154761904761896</v>
      </c>
      <c r="AN82" s="160">
        <v>0.90773809523809523</v>
      </c>
      <c r="AO82" s="160">
        <v>0.91220238095238104</v>
      </c>
      <c r="AP82" s="160">
        <v>0.83928571428571397</v>
      </c>
      <c r="AQ82" s="160">
        <v>0.86404761904761918</v>
      </c>
      <c r="AR82" s="160">
        <v>0.96476190476190504</v>
      </c>
      <c r="AS82" s="160">
        <v>0.47815476190476203</v>
      </c>
      <c r="AT82" s="160">
        <v>0.7232142857142857</v>
      </c>
      <c r="AU82" s="160">
        <v>0.96077380952380997</v>
      </c>
      <c r="AV82" s="160">
        <v>0.95059523809523805</v>
      </c>
      <c r="AW82" s="160">
        <v>1</v>
      </c>
      <c r="AX82" s="160">
        <v>0.95434523809523819</v>
      </c>
      <c r="AY82" s="160">
        <v>0.93333333333333324</v>
      </c>
      <c r="AZ82" s="160">
        <v>0.83630952380952395</v>
      </c>
      <c r="BA82" s="160">
        <v>0.9508928571428571</v>
      </c>
      <c r="BB82" s="160">
        <v>0.98630952380952397</v>
      </c>
      <c r="BC82" s="160">
        <v>0.88107142857142862</v>
      </c>
      <c r="BD82" s="160">
        <v>0.12202380952381001</v>
      </c>
      <c r="BE82" s="160">
        <v>0</v>
      </c>
      <c r="BF82" s="160">
        <v>0</v>
      </c>
      <c r="BG82" s="160">
        <v>0.26488095238095238</v>
      </c>
      <c r="BH82" s="160">
        <v>0.98065476190476197</v>
      </c>
      <c r="BI82" s="160">
        <v>0.98065476190476197</v>
      </c>
      <c r="BJ82" s="160">
        <v>0.81202380952380959</v>
      </c>
      <c r="BK82" s="160">
        <v>0.92857142857142905</v>
      </c>
      <c r="BL82" s="160">
        <v>0.96428571428571397</v>
      </c>
      <c r="BM82" s="160">
        <v>0.9107142857142857</v>
      </c>
      <c r="BN82" s="160">
        <v>0.922619047619048</v>
      </c>
      <c r="BO82" s="160">
        <v>0.92083333333333295</v>
      </c>
      <c r="BP82" s="160">
        <v>0.8705357142857143</v>
      </c>
      <c r="BQ82" s="160">
        <v>0.85773809523809497</v>
      </c>
      <c r="BR82" s="160">
        <v>0.98214285714285698</v>
      </c>
      <c r="BS82" s="160">
        <v>0.95577380952380953</v>
      </c>
      <c r="BT82" s="160">
        <v>0.95577380952380953</v>
      </c>
      <c r="BU82" s="160">
        <v>0.93154761904761896</v>
      </c>
      <c r="BV82" s="160">
        <v>0.90773809523809523</v>
      </c>
      <c r="BW82" s="160">
        <v>0.89583333333333304</v>
      </c>
      <c r="BX82" s="160">
        <v>0.93154761904761896</v>
      </c>
      <c r="BY82" s="160">
        <v>0.8839285714285714</v>
      </c>
      <c r="BZ82" s="160">
        <v>0.97619047619047605</v>
      </c>
      <c r="CA82" s="160"/>
      <c r="CB82" s="160"/>
      <c r="CC82" s="160"/>
      <c r="CD82" s="160"/>
      <c r="CE82" s="160"/>
      <c r="CF82" s="160"/>
      <c r="CG82" s="160"/>
      <c r="CH82" s="160"/>
      <c r="CI82" s="160">
        <v>0.83928571428571397</v>
      </c>
      <c r="CJ82" s="160">
        <v>0</v>
      </c>
      <c r="CK82" s="160">
        <v>1</v>
      </c>
      <c r="CL82" s="160">
        <v>0.98809523809523803</v>
      </c>
      <c r="CM82" s="160">
        <v>0.996</v>
      </c>
      <c r="CN82" s="160">
        <v>1</v>
      </c>
      <c r="CO82" s="160">
        <v>0.94047619047619002</v>
      </c>
      <c r="CP82" s="160">
        <v>0.97619047619047605</v>
      </c>
      <c r="CQ82" s="160">
        <v>1</v>
      </c>
      <c r="CR82" s="160">
        <v>0.97916666666666696</v>
      </c>
      <c r="CS82" s="160">
        <v>0.97916666666666696</v>
      </c>
      <c r="CT82" s="160">
        <v>0.94642857142857095</v>
      </c>
      <c r="CU82" s="160">
        <v>1</v>
      </c>
      <c r="CV82" s="160">
        <v>0.86904761904761896</v>
      </c>
      <c r="CW82" s="160">
        <v>0.98958299999999999</v>
      </c>
      <c r="CX82" s="160">
        <v>0.99404761904761896</v>
      </c>
      <c r="CY82" s="160">
        <v>0.99553571428571397</v>
      </c>
      <c r="CZ82" s="160">
        <v>0.98452380952381002</v>
      </c>
      <c r="DA82" s="160">
        <v>0.98452380952381002</v>
      </c>
      <c r="DB82" s="160">
        <v>0.91964285714285698</v>
      </c>
      <c r="DC82" s="160">
        <v>0.99404761904761896</v>
      </c>
      <c r="DD82" s="4">
        <v>0.84844939718614709</v>
      </c>
      <c r="DE82" s="4">
        <v>0.98958333333333304</v>
      </c>
      <c r="DF82" s="160">
        <v>0.93005952380952395</v>
      </c>
      <c r="DG82" s="160">
        <v>0.98809523809523803</v>
      </c>
      <c r="DH82" s="160">
        <v>0.79166666666666696</v>
      </c>
      <c r="DI82" s="160">
        <v>0.98799999999999999</v>
      </c>
      <c r="DJ82" s="160">
        <v>0.91172619047619041</v>
      </c>
      <c r="DK82" s="160">
        <v>0.90476190476190499</v>
      </c>
      <c r="DL82" s="160">
        <v>0.98571428571428599</v>
      </c>
      <c r="DM82" s="160">
        <v>0.91369047619047616</v>
      </c>
      <c r="DN82" s="160">
        <v>0.93452380952380998</v>
      </c>
      <c r="DO82" s="160">
        <v>1</v>
      </c>
      <c r="DP82" s="160"/>
      <c r="DQ82" s="160"/>
      <c r="DR82" s="160">
        <v>0.97619047619047616</v>
      </c>
      <c r="DS82" s="160">
        <v>0.92857142857142905</v>
      </c>
      <c r="DT82" s="160">
        <v>0.94226190476190497</v>
      </c>
      <c r="DU82" s="160">
        <v>0.85369047619047633</v>
      </c>
      <c r="DV82" s="160">
        <v>0.98214285714285698</v>
      </c>
      <c r="DW82" s="160">
        <v>0.90476190476190499</v>
      </c>
      <c r="DX82" s="160">
        <v>0.94446428571428565</v>
      </c>
      <c r="DY82" s="160">
        <v>0.82142857142857095</v>
      </c>
      <c r="DZ82" s="160">
        <v>0.98809523809523803</v>
      </c>
      <c r="EA82" s="160">
        <v>1</v>
      </c>
      <c r="EB82" s="160">
        <v>0.89285714285714302</v>
      </c>
      <c r="EC82" s="160">
        <v>0.9446</v>
      </c>
      <c r="ED82" s="160">
        <v>1</v>
      </c>
      <c r="EE82" s="160">
        <v>0.99404761904761896</v>
      </c>
      <c r="EF82" s="160">
        <v>0.99404761904761896</v>
      </c>
      <c r="EG82" s="160">
        <v>0.95238095238095222</v>
      </c>
      <c r="EH82" s="160">
        <v>0.95714285714285718</v>
      </c>
      <c r="EI82" s="4">
        <f>AVERAGE(DE82:EH82)</f>
        <v>0.94337517006802718</v>
      </c>
      <c r="EJ82" s="4">
        <v>0.85</v>
      </c>
    </row>
    <row r="83" spans="1:140">
      <c r="A83" s="503"/>
      <c r="B83" s="51" t="s">
        <v>141</v>
      </c>
      <c r="C83" s="3"/>
      <c r="D83" s="169">
        <v>8.1719294238565596E-2</v>
      </c>
      <c r="E83" s="169">
        <v>5.3250850557482653E-2</v>
      </c>
      <c r="F83" s="169">
        <v>0.11471507105928111</v>
      </c>
      <c r="G83" s="169">
        <v>6.2225802907679401E-2</v>
      </c>
      <c r="H83" s="169">
        <v>0.13725177375142858</v>
      </c>
      <c r="I83" s="169">
        <v>7.5291352775058801E-2</v>
      </c>
      <c r="J83" s="169">
        <v>0.59616613418530395</v>
      </c>
      <c r="K83" s="169">
        <v>0.123924795639832</v>
      </c>
      <c r="L83" s="169">
        <v>0.10877149974378979</v>
      </c>
      <c r="M83" s="169">
        <v>0.10015535561438563</v>
      </c>
      <c r="N83" s="169">
        <v>0.1275321634257143</v>
      </c>
      <c r="O83" s="161">
        <v>8.4058217115287395E-2</v>
      </c>
      <c r="P83" s="161">
        <v>0.10303638830000074</v>
      </c>
      <c r="Q83" s="161">
        <v>0.101082055814671</v>
      </c>
      <c r="R83" s="161">
        <v>0.123655489844425</v>
      </c>
      <c r="S83" s="161">
        <v>0.15679135258142513</v>
      </c>
      <c r="T83" s="161">
        <v>8.7592624776831607E-2</v>
      </c>
      <c r="U83" s="161">
        <v>6.2417122626327648E-2</v>
      </c>
      <c r="V83" s="161">
        <v>0.11186529289386242</v>
      </c>
      <c r="W83" s="161">
        <v>0.140091265978008</v>
      </c>
      <c r="X83" s="161">
        <v>0.10223035064454</v>
      </c>
      <c r="Y83" s="161">
        <v>0.1208145721651758</v>
      </c>
      <c r="Z83" s="161">
        <v>9.89541113521063E-2</v>
      </c>
      <c r="AA83" s="161">
        <v>8.6347013409183299E-2</v>
      </c>
      <c r="AB83" s="160">
        <v>0.14436123808185922</v>
      </c>
      <c r="AC83" s="160">
        <v>0.110947856021283</v>
      </c>
      <c r="AD83" s="160">
        <v>8.7532940219248706E-2</v>
      </c>
      <c r="AE83" s="160">
        <v>7.4899856834418785E-2</v>
      </c>
      <c r="AF83" s="160">
        <v>6.7428774504736999E-2</v>
      </c>
      <c r="AG83" s="160">
        <v>6.5227184397413707E-2</v>
      </c>
      <c r="AH83" s="160">
        <v>0.12697392643327968</v>
      </c>
      <c r="AI83" s="160">
        <v>0.136613746710678</v>
      </c>
      <c r="AJ83" s="160">
        <v>0.124195365304152</v>
      </c>
      <c r="AK83" s="160">
        <v>0.15716923021096507</v>
      </c>
      <c r="AL83" s="160">
        <v>0.176836967508921</v>
      </c>
      <c r="AM83" s="160">
        <v>0.14530273134546901</v>
      </c>
      <c r="AN83" s="160">
        <v>0.17434474385428309</v>
      </c>
      <c r="AO83" s="160">
        <v>0.10932742179961499</v>
      </c>
      <c r="AP83" s="160">
        <v>0.11761685989924001</v>
      </c>
      <c r="AQ83" s="160">
        <v>0.12335593841906262</v>
      </c>
      <c r="AR83" s="160">
        <v>0.10204133825041301</v>
      </c>
      <c r="AS83" s="160">
        <v>6.6807751358977596E-2</v>
      </c>
      <c r="AT83" s="160">
        <v>0.14836287961660674</v>
      </c>
      <c r="AU83" s="160">
        <v>0.121117764206745</v>
      </c>
      <c r="AV83" s="160">
        <v>0.10102275099144201</v>
      </c>
      <c r="AW83" s="160">
        <v>0.13274471465232801</v>
      </c>
      <c r="AX83" s="160">
        <v>0.11707137451466243</v>
      </c>
      <c r="AY83" s="160">
        <v>0.10232744783306581</v>
      </c>
      <c r="AZ83" s="160">
        <v>8.3359980745095999E-2</v>
      </c>
      <c r="BA83" s="160">
        <v>8.0369661595616274E-2</v>
      </c>
      <c r="BB83" s="160">
        <v>0.10770235963630399</v>
      </c>
      <c r="BC83" s="160">
        <v>0.11704065954967346</v>
      </c>
      <c r="BD83" s="160">
        <v>0</v>
      </c>
      <c r="BE83" s="160">
        <v>0</v>
      </c>
      <c r="BF83" s="160">
        <v>0</v>
      </c>
      <c r="BG83" s="160">
        <v>6.6531009466513302E-2</v>
      </c>
      <c r="BH83" s="160">
        <v>1.8665520538212601E-2</v>
      </c>
      <c r="BI83" s="160">
        <v>0.103868861289185</v>
      </c>
      <c r="BJ83" s="160">
        <v>0.11639932123074949</v>
      </c>
      <c r="BK83" s="160">
        <v>0.10283263102812</v>
      </c>
      <c r="BL83" s="160">
        <v>9.0345366463509894E-2</v>
      </c>
      <c r="BM83" s="160">
        <v>0.10906832891500085</v>
      </c>
      <c r="BN83" s="160">
        <v>0.106974825707817</v>
      </c>
      <c r="BO83" s="160">
        <v>0.10100116601664599</v>
      </c>
      <c r="BP83" s="160">
        <v>0.14296814296814297</v>
      </c>
      <c r="BQ83" s="160">
        <v>6.6841365690630802E-2</v>
      </c>
      <c r="BR83" s="160">
        <v>0.11938332819440201</v>
      </c>
      <c r="BS83" s="160">
        <v>9.8856683823372898E-2</v>
      </c>
      <c r="BT83" s="160">
        <v>9.8856683823372898E-2</v>
      </c>
      <c r="BU83" s="160">
        <v>9.0534879292469797E-2</v>
      </c>
      <c r="BV83" s="160">
        <v>7.8964360718427745E-2</v>
      </c>
      <c r="BW83" s="160">
        <v>7.9716370746271095E-2</v>
      </c>
      <c r="BX83" s="160">
        <v>0.126517571884984</v>
      </c>
      <c r="BY83" s="160">
        <v>9.1368888888888888E-2</v>
      </c>
      <c r="BZ83" s="160">
        <v>0.108775739632575</v>
      </c>
      <c r="CA83" s="160"/>
      <c r="CB83" s="160"/>
      <c r="CC83" s="160"/>
      <c r="CD83" s="160"/>
      <c r="CE83" s="160"/>
      <c r="CF83" s="160"/>
      <c r="CG83" s="160"/>
      <c r="CH83" s="160"/>
      <c r="CI83" s="160">
        <v>4.5293092815294499E-2</v>
      </c>
      <c r="CJ83" s="160">
        <v>0</v>
      </c>
      <c r="CK83" s="160">
        <v>0.186778608156878</v>
      </c>
      <c r="CL83" s="160">
        <v>6.4870148254337803E-2</v>
      </c>
      <c r="CM83" s="160">
        <v>4.1000000000000002E-2</v>
      </c>
      <c r="CN83" s="160">
        <v>1.8474195961106998E-2</v>
      </c>
      <c r="CO83" s="160">
        <v>5.58681043913112E-2</v>
      </c>
      <c r="CP83" s="160">
        <v>5.4355472560975601E-2</v>
      </c>
      <c r="CQ83" s="160">
        <v>2.27627020785219E-2</v>
      </c>
      <c r="CR83" s="160">
        <v>4.1041972610225103E-2</v>
      </c>
      <c r="CS83" s="160">
        <v>4.5957446808510598E-2</v>
      </c>
      <c r="CT83" s="160">
        <v>4.30360043555095E-2</v>
      </c>
      <c r="CU83" s="160">
        <v>5.0804438280166397E-2</v>
      </c>
      <c r="CV83" s="160">
        <v>3.2256941252183501E-2</v>
      </c>
      <c r="CW83" s="160">
        <v>3.7699999999999997E-2</v>
      </c>
      <c r="CX83" s="160">
        <v>5.3757084411188497E-2</v>
      </c>
      <c r="CY83" s="160">
        <v>8.38138258408892E-2</v>
      </c>
      <c r="CZ83" s="160">
        <v>8.9528920818468305E-2</v>
      </c>
      <c r="DA83" s="160">
        <v>8.9528920818468305E-2</v>
      </c>
      <c r="DB83" s="160">
        <v>7.6959975440346898E-2</v>
      </c>
      <c r="DC83" s="160">
        <v>5.1345261415999197E-2</v>
      </c>
      <c r="DD83" s="4">
        <v>7.053645824067438E-2</v>
      </c>
      <c r="DE83" s="4">
        <v>4.47361190021177E-2</v>
      </c>
      <c r="DF83" s="160">
        <v>6.4459906976744197E-2</v>
      </c>
      <c r="DG83" s="160">
        <v>0.10421686746988</v>
      </c>
      <c r="DH83" s="160">
        <v>7.1411945096155602E-2</v>
      </c>
      <c r="DI83" s="160">
        <v>6.0600000000000001E-2</v>
      </c>
      <c r="DJ83" s="160">
        <v>5.7537707316433942E-2</v>
      </c>
      <c r="DK83" s="160">
        <v>2.4949148232901099E-2</v>
      </c>
      <c r="DL83" s="160">
        <v>5.0042866317677299E-2</v>
      </c>
      <c r="DM83" s="160">
        <v>7.3034853837623356E-2</v>
      </c>
      <c r="DN83" s="160">
        <v>4.2480045150366803E-2</v>
      </c>
      <c r="DO83" s="160">
        <v>3.1047266200294552E-2</v>
      </c>
      <c r="DP83" s="160"/>
      <c r="DQ83" s="160"/>
      <c r="DR83" s="160">
        <v>3.0225666742648739E-2</v>
      </c>
      <c r="DS83" s="160">
        <v>4.3761891818429002E-2</v>
      </c>
      <c r="DT83" s="160">
        <v>4.2410208538102699E-2</v>
      </c>
      <c r="DU83" s="160">
        <v>5.4983365539773288E-2</v>
      </c>
      <c r="DV83" s="160">
        <v>6.5644463063817896E-2</v>
      </c>
      <c r="DW83" s="160">
        <v>0.109868421052632</v>
      </c>
      <c r="DX83" s="160">
        <v>9.3971316795969789E-2</v>
      </c>
      <c r="DY83" s="160">
        <v>7.8599144363744905E-2</v>
      </c>
      <c r="DZ83" s="160">
        <v>5.1701600924244903E-2</v>
      </c>
      <c r="EA83" s="160">
        <v>4.5910095757353601E-2</v>
      </c>
      <c r="EB83" s="160">
        <v>3.696E-2</v>
      </c>
      <c r="EC83" s="160">
        <v>3.5299999999999998E-2</v>
      </c>
      <c r="ED83" s="160">
        <v>4.5894671366369481E-2</v>
      </c>
      <c r="EE83" s="160">
        <v>1.0090056108255901E-2</v>
      </c>
      <c r="EF83" s="160">
        <v>6.12770248975733E-2</v>
      </c>
      <c r="EG83" s="160">
        <v>6.5623673036093427E-2</v>
      </c>
      <c r="EH83" s="160">
        <v>6.3154546900202183E-2</v>
      </c>
      <c r="EI83" s="4">
        <f>AVERAGE(DE83:EH83)</f>
        <v>5.5710459732335911E-2</v>
      </c>
      <c r="EJ83" s="3">
        <v>0.2</v>
      </c>
    </row>
    <row r="84" spans="1:140">
      <c r="A84" s="503"/>
      <c r="B84" s="51" t="s">
        <v>18</v>
      </c>
      <c r="C84" s="5"/>
      <c r="D84" s="233">
        <v>6.7827014218009483</v>
      </c>
      <c r="E84" s="233">
        <v>8.596817313999999</v>
      </c>
      <c r="F84" s="233">
        <v>2.8618220706885538</v>
      </c>
      <c r="G84" s="233">
        <v>3.4120481927710848</v>
      </c>
      <c r="H84" s="233">
        <v>9.4077289229528027</v>
      </c>
      <c r="I84" s="233">
        <v>6.3335312075983712</v>
      </c>
      <c r="J84" s="171">
        <v>93.3</v>
      </c>
      <c r="K84" s="171">
        <v>3.80738280470776</v>
      </c>
      <c r="L84" s="171">
        <v>16.38702928870293</v>
      </c>
      <c r="M84" s="171">
        <v>3.3766627771295217</v>
      </c>
      <c r="N84" s="171">
        <v>5.7304632728553804</v>
      </c>
      <c r="O84" s="150">
        <v>2.3149863760217984</v>
      </c>
      <c r="P84" s="150">
        <v>1.4226234132581099</v>
      </c>
      <c r="Q84" s="150">
        <v>5.4806690662714361</v>
      </c>
      <c r="R84" s="150">
        <v>2.4936012780627261</v>
      </c>
      <c r="S84" s="150">
        <v>2.1803797468354431</v>
      </c>
      <c r="T84" s="150">
        <v>14.627968337730872</v>
      </c>
      <c r="U84" s="150">
        <v>3.7294230769230774</v>
      </c>
      <c r="V84" s="150">
        <v>5.8852330591461017</v>
      </c>
      <c r="W84" s="150">
        <v>3.9137997432605909</v>
      </c>
      <c r="X84" s="150">
        <v>16.97023820699366</v>
      </c>
      <c r="Y84" s="150">
        <v>4.3644264194669757</v>
      </c>
      <c r="Z84" s="150">
        <v>14.068306010928962</v>
      </c>
      <c r="AA84" s="150">
        <v>6.9293478260869561</v>
      </c>
      <c r="AB84" s="150">
        <v>2.9181593126547258</v>
      </c>
      <c r="AC84" s="150">
        <v>5.6797905759162299</v>
      </c>
      <c r="AD84" s="150">
        <v>7.2871172732524538</v>
      </c>
      <c r="AE84" s="150">
        <v>5.5987642983728039</v>
      </c>
      <c r="AF84" s="150">
        <v>5.4138563049853374</v>
      </c>
      <c r="AG84" s="150">
        <v>10.827712609970675</v>
      </c>
      <c r="AH84" s="150">
        <v>5.5760599793174768</v>
      </c>
      <c r="AI84" s="150">
        <v>6.8420718144264372</v>
      </c>
      <c r="AJ84" s="150">
        <v>6.4581589958159</v>
      </c>
      <c r="AK84" s="150">
        <v>12.265486725663717</v>
      </c>
      <c r="AL84" s="150">
        <v>4.1259601259181533</v>
      </c>
      <c r="AM84" s="150">
        <v>5.6849693638914873</v>
      </c>
      <c r="AN84" s="150">
        <v>6.646893359444543</v>
      </c>
      <c r="AO84" s="150">
        <v>5.5848091302636753</v>
      </c>
      <c r="AP84" s="150">
        <v>5.5279924152642801</v>
      </c>
      <c r="AQ84" s="150">
        <v>5.9687826736370431</v>
      </c>
      <c r="AR84" s="150">
        <v>2.6805283798422925</v>
      </c>
      <c r="AS84" s="150">
        <v>1.788888888888889</v>
      </c>
      <c r="AT84" s="150">
        <v>9.0130449367088605</v>
      </c>
      <c r="AU84" s="150">
        <v>9.7748091603053435</v>
      </c>
      <c r="AV84" s="150">
        <v>16.133333333333333</v>
      </c>
      <c r="AW84" s="150">
        <v>22.301112061591105</v>
      </c>
      <c r="AX84" s="150">
        <v>9.3850267379679142</v>
      </c>
      <c r="AY84" s="150">
        <v>8.02247191011236</v>
      </c>
      <c r="AZ84" s="150">
        <v>5.8560386473429951</v>
      </c>
      <c r="BA84" s="150">
        <v>4.2796844799665665</v>
      </c>
      <c r="BB84" s="150">
        <v>17.846280991735537</v>
      </c>
      <c r="BC84" s="150">
        <v>4.3310896066356666</v>
      </c>
      <c r="BD84" s="150">
        <v>0</v>
      </c>
      <c r="BE84" s="150">
        <v>0</v>
      </c>
      <c r="BF84" s="150">
        <v>0</v>
      </c>
      <c r="BG84" s="150">
        <v>1.4803149606299213</v>
      </c>
      <c r="BH84" s="150">
        <v>1.5375722543352601</v>
      </c>
      <c r="BI84" s="150">
        <v>8.5561974486966168</v>
      </c>
      <c r="BJ84" s="150">
        <v>2.6465325670498081</v>
      </c>
      <c r="BK84" s="150">
        <v>5.3472968134622265</v>
      </c>
      <c r="BL84" s="150">
        <v>4.8786497890295353</v>
      </c>
      <c r="BM84" s="150">
        <v>5.5624847746650437</v>
      </c>
      <c r="BN84" s="150">
        <v>16.581097984711604</v>
      </c>
      <c r="BO84" s="150">
        <v>5.2082934609250406</v>
      </c>
      <c r="BP84" s="150">
        <v>6.9696969696969697</v>
      </c>
      <c r="BQ84" s="150">
        <v>4.8159203980099505</v>
      </c>
      <c r="BR84" s="150">
        <v>19.698249152076265</v>
      </c>
      <c r="BS84" s="150">
        <v>3.1746835443037975</v>
      </c>
      <c r="BT84" s="150">
        <v>3.1746835443037975</v>
      </c>
      <c r="BU84" s="150">
        <v>14.168708609271523</v>
      </c>
      <c r="BV84" s="150">
        <v>6.0210325047801154</v>
      </c>
      <c r="BW84" s="150">
        <v>3.9991045991045993</v>
      </c>
      <c r="BX84" s="150">
        <v>19.8</v>
      </c>
      <c r="BY84" s="150">
        <v>6.7841399999999998</v>
      </c>
      <c r="BZ84" s="150">
        <v>8.9196106498711707</v>
      </c>
      <c r="CA84" s="150"/>
      <c r="CB84" s="150"/>
      <c r="CC84" s="150"/>
      <c r="CD84" s="150"/>
      <c r="CE84" s="150"/>
      <c r="CF84" s="150"/>
      <c r="CG84" s="150"/>
      <c r="CH84" s="150"/>
      <c r="CI84" s="150">
        <v>3.1931630434782603</v>
      </c>
      <c r="CJ84" s="150">
        <v>0</v>
      </c>
      <c r="CK84" s="150">
        <v>31.378806170355464</v>
      </c>
      <c r="CL84" s="150">
        <v>10.768444610220069</v>
      </c>
      <c r="CM84" s="150">
        <v>6.86</v>
      </c>
      <c r="CN84" s="150">
        <v>3.1036649214659691</v>
      </c>
      <c r="CO84" s="150">
        <v>8.8271604938271615</v>
      </c>
      <c r="CP84" s="150">
        <v>8.9142975000000018</v>
      </c>
      <c r="CQ84" s="150">
        <v>3.8241339491916859</v>
      </c>
      <c r="CR84" s="150">
        <v>3.3757022471910108</v>
      </c>
      <c r="CS84" s="150">
        <v>3.78</v>
      </c>
      <c r="CT84" s="150">
        <v>6.8427246925260166</v>
      </c>
      <c r="CU84" s="150">
        <v>8.5351456310679623</v>
      </c>
      <c r="CV84" s="150">
        <v>4.7095134228187918</v>
      </c>
      <c r="CW84" s="150">
        <v>3.13794</v>
      </c>
      <c r="CX84" s="150">
        <v>8.9774330966684861</v>
      </c>
      <c r="CY84" s="165">
        <v>7.0089311859443626</v>
      </c>
      <c r="CZ84" s="165">
        <v>7.4040417516873323</v>
      </c>
      <c r="DA84" s="165">
        <v>7.4040417516873323</v>
      </c>
      <c r="DB84" s="150">
        <v>2.9725790513833994</v>
      </c>
      <c r="DC84" s="150">
        <v>8.5746586564718719</v>
      </c>
      <c r="DD84" s="5">
        <v>6.7935602772933716</v>
      </c>
      <c r="DE84" s="5">
        <v>6.3748969578017673</v>
      </c>
      <c r="DF84" s="150">
        <v>5.0359302325581403</v>
      </c>
      <c r="DG84" s="150">
        <v>5.7666666666666666</v>
      </c>
      <c r="DH84" s="150">
        <v>4.7488943488943489</v>
      </c>
      <c r="DI84" s="150">
        <v>10.07</v>
      </c>
      <c r="DJ84" s="150">
        <v>2.2032626574145464</v>
      </c>
      <c r="DK84" s="150">
        <v>3.7922705314009661</v>
      </c>
      <c r="DL84" s="150">
        <v>8.2870986622073577</v>
      </c>
      <c r="DM84" s="150">
        <v>11.210850064075185</v>
      </c>
      <c r="DN84" s="150">
        <v>2.2231223628691983</v>
      </c>
      <c r="DO84" s="150">
        <v>5.215940721649484</v>
      </c>
      <c r="DP84" s="150"/>
      <c r="DQ84" s="150"/>
      <c r="DR84" s="150">
        <v>4.9570093457943933</v>
      </c>
      <c r="DS84" s="150">
        <v>2.2756183745583054</v>
      </c>
      <c r="DT84" s="150">
        <v>6.7135360115816649</v>
      </c>
      <c r="DU84" s="150">
        <v>1.1265306122448979</v>
      </c>
      <c r="DV84" s="150">
        <v>3.6104454685099818</v>
      </c>
      <c r="DW84" s="150">
        <v>16.7</v>
      </c>
      <c r="DX84" s="150">
        <v>7.4552144180082633</v>
      </c>
      <c r="DY84" s="150">
        <v>5.4233409610983978</v>
      </c>
      <c r="DZ84" s="150">
        <v>4.2912328767123284</v>
      </c>
      <c r="EA84" s="150">
        <v>7.7128960872354062</v>
      </c>
      <c r="EB84" s="150">
        <v>5.5440000000000005</v>
      </c>
      <c r="EC84" s="150">
        <v>5.5440000000000005</v>
      </c>
      <c r="ED84" s="150">
        <v>7.7103047895500723</v>
      </c>
      <c r="EE84" s="150">
        <v>1.6850393700787401</v>
      </c>
      <c r="EF84" s="150">
        <v>10.233263157894735</v>
      </c>
      <c r="EG84" s="150">
        <v>10.499787685774947</v>
      </c>
      <c r="EH84" s="150">
        <v>10.155251141552512</v>
      </c>
      <c r="EI84" s="5">
        <f>AVERAGE(DE84:EH84)</f>
        <v>6.3059429823618682</v>
      </c>
      <c r="EJ84" s="5">
        <v>20</v>
      </c>
    </row>
    <row r="85" spans="1:140">
      <c r="A85" s="504"/>
      <c r="B85" s="51" t="s">
        <v>19</v>
      </c>
      <c r="C85" s="5"/>
      <c r="D85" s="233">
        <v>1</v>
      </c>
      <c r="E85" s="233">
        <v>4.75</v>
      </c>
      <c r="F85" s="233">
        <v>1.4166666666666667</v>
      </c>
      <c r="G85" s="233">
        <v>1.1666666666666667</v>
      </c>
      <c r="H85" s="233">
        <v>24.5</v>
      </c>
      <c r="I85" s="233">
        <v>6</v>
      </c>
      <c r="J85" s="171">
        <v>0.5</v>
      </c>
      <c r="K85" s="171">
        <v>22.666666666666668</v>
      </c>
      <c r="L85" s="171">
        <v>8</v>
      </c>
      <c r="M85" s="171">
        <v>2.5</v>
      </c>
      <c r="N85" s="171">
        <v>6.3900000000000006</v>
      </c>
      <c r="O85" s="150">
        <v>4.1659999999999995</v>
      </c>
      <c r="P85" s="150">
        <v>2.9929999999999999</v>
      </c>
      <c r="Q85" s="150">
        <v>1.78</v>
      </c>
      <c r="R85" s="150">
        <v>3.8342857142857141</v>
      </c>
      <c r="S85" s="150">
        <v>5.09375</v>
      </c>
      <c r="T85" s="150">
        <v>1</v>
      </c>
      <c r="U85" s="150">
        <v>6.25</v>
      </c>
      <c r="V85" s="150">
        <v>3.39</v>
      </c>
      <c r="W85" s="150">
        <v>1.3125</v>
      </c>
      <c r="X85" s="150">
        <v>2</v>
      </c>
      <c r="Y85" s="150">
        <v>5.875</v>
      </c>
      <c r="Z85" s="150">
        <v>1.83</v>
      </c>
      <c r="AA85" s="150">
        <v>0</v>
      </c>
      <c r="AB85" s="150">
        <v>1.7857142857142858</v>
      </c>
      <c r="AC85" s="150">
        <v>4.8066666666666666</v>
      </c>
      <c r="AD85" s="150">
        <v>0.75</v>
      </c>
      <c r="AE85" s="150">
        <v>3.25</v>
      </c>
      <c r="AF85" s="150">
        <v>3.71</v>
      </c>
      <c r="AG85" s="150">
        <v>0</v>
      </c>
      <c r="AH85" s="150">
        <v>5.335</v>
      </c>
      <c r="AI85" s="150">
        <v>4.8600000000000003</v>
      </c>
      <c r="AJ85" s="150">
        <v>0.5</v>
      </c>
      <c r="AK85" s="150">
        <v>1.71</v>
      </c>
      <c r="AL85" s="150">
        <v>8.2680000000000007</v>
      </c>
      <c r="AM85" s="150">
        <v>1.875</v>
      </c>
      <c r="AN85" s="150">
        <v>3.8125</v>
      </c>
      <c r="AO85" s="150">
        <v>0.91666666666666663</v>
      </c>
      <c r="AP85" s="150">
        <v>3.3333333333333335</v>
      </c>
      <c r="AQ85" s="150">
        <v>4.3899999999999997</v>
      </c>
      <c r="AR85" s="150">
        <v>0.95948136142625606</v>
      </c>
      <c r="AS85" s="150">
        <v>24.223333333333333</v>
      </c>
      <c r="AT85" s="150">
        <v>23.25</v>
      </c>
      <c r="AU85" s="150">
        <v>3.2949999999999999</v>
      </c>
      <c r="AV85" s="150">
        <v>8.3000000000000007</v>
      </c>
      <c r="AW85" s="150">
        <v>0</v>
      </c>
      <c r="AX85" s="150">
        <v>3.835</v>
      </c>
      <c r="AY85" s="150">
        <v>5.6</v>
      </c>
      <c r="AZ85" s="150">
        <v>9.75</v>
      </c>
      <c r="BA85" s="150">
        <v>2.75</v>
      </c>
      <c r="BB85" s="150">
        <v>2.2999999999999998</v>
      </c>
      <c r="BC85" s="150">
        <v>0.87</v>
      </c>
      <c r="BD85" s="150">
        <v>147.5</v>
      </c>
      <c r="BE85" s="150">
        <v>168</v>
      </c>
      <c r="BF85" s="150">
        <v>168</v>
      </c>
      <c r="BG85" s="150">
        <v>61.75</v>
      </c>
      <c r="BH85" s="150">
        <v>1.625</v>
      </c>
      <c r="BI85" s="150">
        <v>1.625</v>
      </c>
      <c r="BJ85" s="150">
        <v>2.5133333333333332</v>
      </c>
      <c r="BK85" s="150">
        <v>4</v>
      </c>
      <c r="BL85" s="150">
        <v>2</v>
      </c>
      <c r="BM85" s="150">
        <v>0.83333333333333337</v>
      </c>
      <c r="BN85" s="150">
        <v>0</v>
      </c>
      <c r="BO85" s="150">
        <v>4.4333333333333336</v>
      </c>
      <c r="BP85" s="150">
        <v>6.083333333333333</v>
      </c>
      <c r="BQ85" s="150">
        <v>0</v>
      </c>
      <c r="BR85" s="150">
        <v>3</v>
      </c>
      <c r="BS85" s="150">
        <v>1.486</v>
      </c>
      <c r="BT85" s="150">
        <v>1.486</v>
      </c>
      <c r="BU85" s="150">
        <v>0</v>
      </c>
      <c r="BV85" s="150">
        <v>7.75</v>
      </c>
      <c r="BW85" s="150">
        <v>1.5</v>
      </c>
      <c r="BX85" s="150">
        <v>2.5</v>
      </c>
      <c r="BY85" s="150">
        <v>2</v>
      </c>
      <c r="BZ85" s="150">
        <v>2</v>
      </c>
      <c r="CA85" s="150"/>
      <c r="CB85" s="150"/>
      <c r="CC85" s="150"/>
      <c r="CD85" s="150"/>
      <c r="CE85" s="150"/>
      <c r="CF85" s="150"/>
      <c r="CG85" s="150"/>
      <c r="CH85" s="150"/>
      <c r="CI85" s="150">
        <v>13.5</v>
      </c>
      <c r="CJ85" s="150">
        <v>168</v>
      </c>
      <c r="CK85" s="150">
        <v>0</v>
      </c>
      <c r="CL85" s="150">
        <v>2</v>
      </c>
      <c r="CM85" s="150">
        <v>0.67</v>
      </c>
      <c r="CN85" s="150">
        <v>0</v>
      </c>
      <c r="CO85" s="150">
        <v>1</v>
      </c>
      <c r="CP85" s="150">
        <v>4</v>
      </c>
      <c r="CQ85" s="150">
        <v>0</v>
      </c>
      <c r="CR85" s="150">
        <v>1.75</v>
      </c>
      <c r="CS85" s="150">
        <v>1.75</v>
      </c>
      <c r="CT85" s="150">
        <v>9</v>
      </c>
      <c r="CU85" s="150">
        <v>0</v>
      </c>
      <c r="CV85" s="150">
        <v>7</v>
      </c>
      <c r="CW85" s="150">
        <v>0.875</v>
      </c>
      <c r="CX85" s="150">
        <v>1</v>
      </c>
      <c r="CY85" s="165">
        <v>0.375</v>
      </c>
      <c r="CZ85" s="165">
        <v>1.3</v>
      </c>
      <c r="DA85" s="165">
        <v>1.3</v>
      </c>
      <c r="DB85" s="150">
        <v>0.66749999999999998</v>
      </c>
      <c r="DC85" s="150">
        <v>1</v>
      </c>
      <c r="DD85" s="5">
        <v>18.301655303030302</v>
      </c>
      <c r="DE85" s="5">
        <v>1.5</v>
      </c>
      <c r="DF85" s="150">
        <v>1</v>
      </c>
      <c r="DG85" s="150">
        <v>0.66666666666666663</v>
      </c>
      <c r="DH85" s="150">
        <v>8.5</v>
      </c>
      <c r="DI85" s="150">
        <v>2</v>
      </c>
      <c r="DJ85" s="150">
        <v>3.7075</v>
      </c>
      <c r="DK85" s="150">
        <v>0</v>
      </c>
      <c r="DL85" s="150">
        <v>2.4</v>
      </c>
      <c r="DM85" s="150">
        <v>0</v>
      </c>
      <c r="DN85" s="150">
        <v>3.6666666666666665</v>
      </c>
      <c r="DO85" s="150">
        <v>0</v>
      </c>
      <c r="DP85" s="150"/>
      <c r="DQ85" s="150"/>
      <c r="DR85" s="150">
        <v>4</v>
      </c>
      <c r="DS85" s="150">
        <v>4</v>
      </c>
      <c r="DT85" s="150">
        <v>9.6999999999999993</v>
      </c>
      <c r="DU85" s="150">
        <v>3.5114285714285711</v>
      </c>
      <c r="DV85" s="150">
        <v>1</v>
      </c>
      <c r="DW85" s="150">
        <v>5</v>
      </c>
      <c r="DX85" s="150">
        <v>4.665</v>
      </c>
      <c r="DY85" s="150">
        <v>8.5</v>
      </c>
      <c r="DZ85" s="150">
        <v>1</v>
      </c>
      <c r="EA85" s="150">
        <v>0</v>
      </c>
      <c r="EB85" s="150">
        <v>0</v>
      </c>
      <c r="EC85" s="150">
        <v>1.3</v>
      </c>
      <c r="ED85" s="150">
        <v>0</v>
      </c>
      <c r="EE85" s="150">
        <v>0</v>
      </c>
      <c r="EF85" s="150">
        <v>1</v>
      </c>
      <c r="EG85" s="150">
        <v>8</v>
      </c>
      <c r="EH85" s="150">
        <v>7.2</v>
      </c>
      <c r="EI85" s="5">
        <f>AVERAGE(DE85:EH85)</f>
        <v>2.939902210884354</v>
      </c>
      <c r="EJ85" s="5">
        <v>4</v>
      </c>
    </row>
    <row r="86" spans="1:140">
      <c r="A86" s="14"/>
      <c r="B86" s="13"/>
      <c r="C86"/>
      <c r="D86"/>
      <c r="E86"/>
      <c r="F86"/>
      <c r="G86"/>
      <c r="H86"/>
      <c r="I86"/>
      <c r="J86" s="234"/>
      <c r="K86" s="234"/>
      <c r="L86" s="234"/>
      <c r="M86" s="234"/>
      <c r="N86" s="234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 s="13"/>
    </row>
    <row r="87" spans="1:140">
      <c r="A87" s="499" t="s">
        <v>52</v>
      </c>
      <c r="B87" s="53" t="s">
        <v>250</v>
      </c>
      <c r="C87" s="12"/>
      <c r="D87" s="12">
        <v>0</v>
      </c>
      <c r="E87" s="12">
        <v>0</v>
      </c>
      <c r="F87" s="12">
        <v>0</v>
      </c>
      <c r="G87" s="12">
        <v>0</v>
      </c>
      <c r="H87" s="12">
        <v>17</v>
      </c>
      <c r="I87" s="12">
        <v>0</v>
      </c>
      <c r="J87" s="216">
        <v>0</v>
      </c>
      <c r="K87" s="216">
        <v>0</v>
      </c>
      <c r="L87" s="216">
        <v>5</v>
      </c>
      <c r="M87" s="216">
        <v>12</v>
      </c>
      <c r="N87" s="216">
        <v>0</v>
      </c>
      <c r="O87" s="12">
        <v>18</v>
      </c>
      <c r="P87" s="12">
        <v>0</v>
      </c>
      <c r="Q87" s="12">
        <v>0</v>
      </c>
      <c r="R87" s="12">
        <v>0</v>
      </c>
      <c r="S87" s="208">
        <v>0</v>
      </c>
      <c r="T87" s="12">
        <v>0</v>
      </c>
      <c r="U87" s="94">
        <v>12</v>
      </c>
      <c r="V87" s="94">
        <v>0</v>
      </c>
      <c r="W87" s="94">
        <v>0</v>
      </c>
      <c r="X87" s="94">
        <v>0</v>
      </c>
      <c r="Y87" s="94">
        <v>0</v>
      </c>
      <c r="Z87" s="94">
        <v>22</v>
      </c>
      <c r="AA87" s="94">
        <v>0</v>
      </c>
      <c r="AB87" s="94">
        <v>12</v>
      </c>
      <c r="AC87" s="94">
        <v>0</v>
      </c>
      <c r="AD87" s="94">
        <v>0</v>
      </c>
      <c r="AE87" s="94">
        <v>12</v>
      </c>
      <c r="AF87" s="94">
        <v>0</v>
      </c>
      <c r="AG87" s="94">
        <v>0</v>
      </c>
      <c r="AH87" s="94">
        <v>14</v>
      </c>
      <c r="AI87" s="94">
        <v>0</v>
      </c>
      <c r="AJ87" s="94">
        <v>10.5</v>
      </c>
      <c r="AK87" s="94">
        <v>0</v>
      </c>
      <c r="AL87" s="94">
        <v>10</v>
      </c>
      <c r="AM87" s="94">
        <v>0</v>
      </c>
      <c r="AN87" s="94">
        <v>0</v>
      </c>
      <c r="AO87" s="94">
        <v>0</v>
      </c>
      <c r="AP87" s="94">
        <v>0</v>
      </c>
      <c r="AQ87" s="94">
        <v>4</v>
      </c>
      <c r="AR87" s="94">
        <v>0</v>
      </c>
      <c r="AS87" s="94">
        <v>0</v>
      </c>
      <c r="AT87" s="94">
        <v>0</v>
      </c>
      <c r="AU87" s="94">
        <v>0</v>
      </c>
      <c r="AV87" s="94">
        <v>0</v>
      </c>
      <c r="AW87" s="94">
        <v>0</v>
      </c>
      <c r="AX87" s="94">
        <v>0</v>
      </c>
      <c r="AY87" s="94">
        <v>0</v>
      </c>
      <c r="AZ87" s="94">
        <v>8</v>
      </c>
      <c r="BA87" s="94">
        <v>0</v>
      </c>
      <c r="BB87" s="94">
        <v>0</v>
      </c>
      <c r="BC87" s="94">
        <v>16.5</v>
      </c>
      <c r="BD87" s="94">
        <v>0</v>
      </c>
      <c r="BE87" s="94"/>
      <c r="BF87" s="94">
        <v>0</v>
      </c>
      <c r="BG87" s="94">
        <v>0</v>
      </c>
      <c r="BH87" s="94">
        <v>0</v>
      </c>
      <c r="BI87" s="94">
        <v>0</v>
      </c>
      <c r="BJ87" s="94">
        <v>10</v>
      </c>
      <c r="BK87" s="94">
        <v>0</v>
      </c>
      <c r="BL87" s="94">
        <v>0</v>
      </c>
      <c r="BM87" s="94">
        <v>8.5</v>
      </c>
      <c r="BN87" s="94">
        <v>13</v>
      </c>
      <c r="BO87" s="94">
        <v>0</v>
      </c>
      <c r="BP87" s="94">
        <v>0</v>
      </c>
      <c r="BQ87" s="94">
        <v>18</v>
      </c>
      <c r="BR87" s="94">
        <v>0</v>
      </c>
      <c r="BS87" s="94">
        <v>0</v>
      </c>
      <c r="BT87" s="94">
        <v>0</v>
      </c>
      <c r="BU87" s="94">
        <v>0</v>
      </c>
      <c r="BV87" s="94">
        <v>0</v>
      </c>
      <c r="BW87" s="94">
        <v>13</v>
      </c>
      <c r="BX87" s="94">
        <v>0</v>
      </c>
      <c r="BY87" s="94">
        <v>12</v>
      </c>
      <c r="BZ87" s="94">
        <v>0</v>
      </c>
      <c r="CA87" s="94"/>
      <c r="CB87" s="94"/>
      <c r="CC87" s="94"/>
      <c r="CD87" s="94"/>
      <c r="CE87" s="94"/>
      <c r="CF87" s="94"/>
      <c r="CG87" s="94"/>
      <c r="CH87" s="94"/>
      <c r="CI87" s="94">
        <v>0</v>
      </c>
      <c r="CJ87" s="94">
        <v>0</v>
      </c>
      <c r="CK87" s="94">
        <v>0</v>
      </c>
      <c r="CL87" s="94">
        <v>0</v>
      </c>
      <c r="CM87" s="94">
        <v>0</v>
      </c>
      <c r="CN87" s="94">
        <v>0</v>
      </c>
      <c r="CO87" s="94">
        <v>9</v>
      </c>
      <c r="CP87" s="94">
        <v>0</v>
      </c>
      <c r="CQ87" s="94">
        <v>0</v>
      </c>
      <c r="CR87" s="94">
        <v>0</v>
      </c>
      <c r="CS87" s="94"/>
      <c r="CT87" s="94">
        <v>0</v>
      </c>
      <c r="CU87" s="94">
        <v>0</v>
      </c>
      <c r="CV87" s="94">
        <v>15</v>
      </c>
      <c r="CW87" s="94">
        <v>0</v>
      </c>
      <c r="CX87" s="94">
        <v>0</v>
      </c>
      <c r="CY87" s="94">
        <v>0</v>
      </c>
      <c r="CZ87" s="94">
        <v>0</v>
      </c>
      <c r="DA87" s="94">
        <v>0</v>
      </c>
      <c r="DB87" s="94">
        <v>10.83</v>
      </c>
      <c r="DC87" s="94">
        <v>0</v>
      </c>
      <c r="DD87" s="12"/>
      <c r="DE87" s="12">
        <v>0</v>
      </c>
      <c r="DF87" s="94">
        <v>9.75</v>
      </c>
      <c r="DG87" s="94">
        <v>0</v>
      </c>
      <c r="DH87" s="94">
        <v>18</v>
      </c>
      <c r="DI87" s="94">
        <v>0</v>
      </c>
      <c r="DJ87" s="94">
        <v>0</v>
      </c>
      <c r="DK87" s="94">
        <v>16</v>
      </c>
      <c r="DL87" s="94">
        <v>0</v>
      </c>
      <c r="DM87" s="94">
        <v>12</v>
      </c>
      <c r="DN87" s="94">
        <v>0</v>
      </c>
      <c r="DO87" s="94">
        <v>0</v>
      </c>
      <c r="DP87" s="94"/>
      <c r="DQ87" s="94"/>
      <c r="DR87" s="94">
        <v>0</v>
      </c>
      <c r="DS87" s="94">
        <v>0</v>
      </c>
      <c r="DT87" s="94">
        <v>0</v>
      </c>
      <c r="DU87" s="94">
        <v>0</v>
      </c>
      <c r="DV87" s="94">
        <v>0</v>
      </c>
      <c r="DW87" s="94">
        <v>6</v>
      </c>
      <c r="DX87" s="94">
        <v>0</v>
      </c>
      <c r="DY87" s="94">
        <v>13</v>
      </c>
      <c r="DZ87" s="94">
        <v>0</v>
      </c>
      <c r="EA87" s="94">
        <v>0</v>
      </c>
      <c r="EB87" s="94">
        <v>18</v>
      </c>
      <c r="EC87" s="94">
        <v>8</v>
      </c>
      <c r="ED87" s="94">
        <v>0</v>
      </c>
      <c r="EE87" s="94">
        <v>0</v>
      </c>
      <c r="EF87" s="94">
        <v>0</v>
      </c>
      <c r="EG87" s="94">
        <v>0</v>
      </c>
      <c r="EH87" s="94">
        <v>0</v>
      </c>
      <c r="EI87" s="94"/>
      <c r="EJ87" s="12"/>
    </row>
    <row r="88" spans="1:140">
      <c r="A88" s="500"/>
      <c r="B88" s="53" t="s">
        <v>251</v>
      </c>
      <c r="C88" s="12"/>
      <c r="D88" s="12">
        <v>0</v>
      </c>
      <c r="E88" s="12">
        <v>1.81</v>
      </c>
      <c r="F88" s="12">
        <v>9.25</v>
      </c>
      <c r="G88" s="12">
        <v>0</v>
      </c>
      <c r="H88" s="12">
        <v>0</v>
      </c>
      <c r="I88" s="12">
        <v>0</v>
      </c>
      <c r="J88" s="216">
        <v>0.5</v>
      </c>
      <c r="K88" s="216">
        <v>7.83</v>
      </c>
      <c r="L88" s="216">
        <v>0</v>
      </c>
      <c r="M88" s="216">
        <v>21</v>
      </c>
      <c r="N88" s="216">
        <v>0</v>
      </c>
      <c r="O88" s="12">
        <v>24</v>
      </c>
      <c r="P88" s="12">
        <v>0</v>
      </c>
      <c r="Q88" s="12">
        <v>0</v>
      </c>
      <c r="R88" s="12">
        <v>0</v>
      </c>
      <c r="S88" s="208">
        <v>16</v>
      </c>
      <c r="T88" s="12">
        <v>0</v>
      </c>
      <c r="U88" s="94">
        <v>0</v>
      </c>
      <c r="V88" s="94">
        <v>0</v>
      </c>
      <c r="W88" s="94">
        <v>51</v>
      </c>
      <c r="X88" s="94">
        <v>0</v>
      </c>
      <c r="Y88" s="94">
        <v>0</v>
      </c>
      <c r="Z88" s="94">
        <v>2</v>
      </c>
      <c r="AA88" s="94">
        <v>7.5</v>
      </c>
      <c r="AB88" s="94">
        <v>2</v>
      </c>
      <c r="AC88" s="94">
        <v>0</v>
      </c>
      <c r="AD88" s="94">
        <v>0</v>
      </c>
      <c r="AE88" s="94">
        <v>0</v>
      </c>
      <c r="AF88" s="94">
        <v>0</v>
      </c>
      <c r="AG88" s="94">
        <v>2</v>
      </c>
      <c r="AH88" s="94">
        <v>55.5</v>
      </c>
      <c r="AI88" s="94">
        <v>3.17</v>
      </c>
      <c r="AJ88" s="94">
        <v>0</v>
      </c>
      <c r="AK88" s="94">
        <v>8.5</v>
      </c>
      <c r="AL88" s="94">
        <v>0</v>
      </c>
      <c r="AM88" s="94">
        <v>4</v>
      </c>
      <c r="AN88" s="94">
        <v>0.25</v>
      </c>
      <c r="AO88" s="94">
        <v>12</v>
      </c>
      <c r="AP88" s="94">
        <v>17</v>
      </c>
      <c r="AQ88" s="94">
        <v>5.67</v>
      </c>
      <c r="AR88" s="94">
        <v>0</v>
      </c>
      <c r="AS88" s="94">
        <v>15</v>
      </c>
      <c r="AT88" s="94">
        <v>0</v>
      </c>
      <c r="AU88" s="94">
        <v>0</v>
      </c>
      <c r="AV88" s="94">
        <v>0</v>
      </c>
      <c r="AW88" s="94">
        <v>0</v>
      </c>
      <c r="AX88" s="94">
        <v>0</v>
      </c>
      <c r="AY88" s="94">
        <v>0</v>
      </c>
      <c r="AZ88" s="94">
        <v>0</v>
      </c>
      <c r="BA88" s="94">
        <v>0</v>
      </c>
      <c r="BB88" s="94">
        <v>0</v>
      </c>
      <c r="BC88" s="94">
        <v>0</v>
      </c>
      <c r="BD88" s="94">
        <v>0</v>
      </c>
      <c r="BE88" s="94"/>
      <c r="BF88" s="94">
        <v>0</v>
      </c>
      <c r="BG88" s="94">
        <v>0</v>
      </c>
      <c r="BH88" s="94">
        <v>0</v>
      </c>
      <c r="BI88" s="94">
        <v>0</v>
      </c>
      <c r="BJ88" s="94">
        <v>6.5</v>
      </c>
      <c r="BK88" s="94">
        <v>0</v>
      </c>
      <c r="BL88" s="94">
        <v>0</v>
      </c>
      <c r="BM88" s="94">
        <v>4</v>
      </c>
      <c r="BN88" s="94">
        <v>0</v>
      </c>
      <c r="BO88" s="94">
        <v>0</v>
      </c>
      <c r="BP88" s="94">
        <v>3.5</v>
      </c>
      <c r="BQ88" s="94">
        <v>5.9</v>
      </c>
      <c r="BR88" s="94">
        <v>0</v>
      </c>
      <c r="BS88" s="94">
        <v>0</v>
      </c>
      <c r="BT88" s="94">
        <v>0</v>
      </c>
      <c r="BU88" s="94">
        <v>11.5</v>
      </c>
      <c r="BV88" s="94">
        <v>0</v>
      </c>
      <c r="BW88" s="94">
        <v>0</v>
      </c>
      <c r="BX88" s="94">
        <v>9</v>
      </c>
      <c r="BY88" s="94">
        <v>3.5</v>
      </c>
      <c r="BZ88" s="94">
        <v>0</v>
      </c>
      <c r="CA88" s="94"/>
      <c r="CB88" s="94"/>
      <c r="CC88" s="94"/>
      <c r="CD88" s="94"/>
      <c r="CE88" s="94"/>
      <c r="CF88" s="94"/>
      <c r="CG88" s="94"/>
      <c r="CH88" s="94"/>
      <c r="CI88" s="94">
        <v>0</v>
      </c>
      <c r="CJ88" s="94">
        <v>0</v>
      </c>
      <c r="CK88" s="94">
        <v>0</v>
      </c>
      <c r="CL88" s="94">
        <v>0</v>
      </c>
      <c r="CM88" s="94">
        <v>0</v>
      </c>
      <c r="CN88" s="94">
        <v>0</v>
      </c>
      <c r="CO88" s="94">
        <v>0</v>
      </c>
      <c r="CP88" s="94">
        <v>0</v>
      </c>
      <c r="CQ88" s="94">
        <v>0</v>
      </c>
      <c r="CR88" s="94">
        <v>0</v>
      </c>
      <c r="CS88" s="94"/>
      <c r="CT88" s="94">
        <v>0</v>
      </c>
      <c r="CU88" s="94">
        <v>0</v>
      </c>
      <c r="CV88" s="94">
        <v>0</v>
      </c>
      <c r="CW88" s="94">
        <v>0</v>
      </c>
      <c r="CX88" s="94">
        <v>0</v>
      </c>
      <c r="CY88" s="94">
        <v>0</v>
      </c>
      <c r="CZ88" s="94">
        <v>0</v>
      </c>
      <c r="DA88" s="94">
        <v>0</v>
      </c>
      <c r="DB88" s="94">
        <v>0</v>
      </c>
      <c r="DC88" s="94">
        <v>0</v>
      </c>
      <c r="DD88" s="12"/>
      <c r="DE88" s="12">
        <v>0</v>
      </c>
      <c r="DF88" s="94"/>
      <c r="DG88" s="94">
        <v>0</v>
      </c>
      <c r="DH88" s="94">
        <v>0</v>
      </c>
      <c r="DI88" s="94">
        <v>0</v>
      </c>
      <c r="DJ88" s="94">
        <v>0</v>
      </c>
      <c r="DK88" s="94">
        <v>0</v>
      </c>
      <c r="DL88" s="94">
        <v>0</v>
      </c>
      <c r="DM88" s="94">
        <v>2.5</v>
      </c>
      <c r="DN88" s="94">
        <v>0</v>
      </c>
      <c r="DO88" s="94">
        <v>0</v>
      </c>
      <c r="DP88" s="94"/>
      <c r="DQ88" s="94"/>
      <c r="DR88" s="94">
        <v>0</v>
      </c>
      <c r="DS88" s="94">
        <v>0</v>
      </c>
      <c r="DT88" s="94">
        <v>0</v>
      </c>
      <c r="DU88" s="94">
        <v>0</v>
      </c>
      <c r="DV88" s="94">
        <v>0</v>
      </c>
      <c r="DW88" s="94">
        <v>5</v>
      </c>
      <c r="DX88" s="94">
        <v>0</v>
      </c>
      <c r="DY88" s="94">
        <v>7</v>
      </c>
      <c r="DZ88" s="94">
        <v>0</v>
      </c>
      <c r="EA88" s="94">
        <v>0</v>
      </c>
      <c r="EB88" s="94">
        <v>0</v>
      </c>
      <c r="EC88" s="94">
        <v>0</v>
      </c>
      <c r="ED88" s="94">
        <v>0</v>
      </c>
      <c r="EE88" s="94">
        <v>1</v>
      </c>
      <c r="EF88" s="94">
        <v>0</v>
      </c>
      <c r="EG88" s="94">
        <v>0</v>
      </c>
      <c r="EH88" s="94">
        <v>0</v>
      </c>
      <c r="EI88" s="94"/>
      <c r="EJ88" s="12"/>
    </row>
    <row r="89" spans="1:140">
      <c r="A89" s="500"/>
      <c r="B89" s="53" t="s">
        <v>252</v>
      </c>
      <c r="C89" s="12"/>
      <c r="D89" s="12">
        <v>2</v>
      </c>
      <c r="E89" s="12">
        <v>4.75</v>
      </c>
      <c r="F89" s="12">
        <v>8.5</v>
      </c>
      <c r="G89" s="12">
        <v>3.5</v>
      </c>
      <c r="H89" s="12">
        <v>24.5</v>
      </c>
      <c r="I89" s="12">
        <v>12</v>
      </c>
      <c r="J89" s="216">
        <v>11</v>
      </c>
      <c r="K89" s="216">
        <v>68</v>
      </c>
      <c r="L89" s="216">
        <v>8</v>
      </c>
      <c r="M89" s="216">
        <v>10</v>
      </c>
      <c r="N89" s="216">
        <v>19.170000000000002</v>
      </c>
      <c r="O89" s="12">
        <v>20.83</v>
      </c>
      <c r="P89" s="12">
        <v>29.93</v>
      </c>
      <c r="Q89" s="12">
        <v>5.4</v>
      </c>
      <c r="R89">
        <v>26.84</v>
      </c>
      <c r="S89" s="208">
        <v>40.75</v>
      </c>
      <c r="T89" s="12">
        <v>1</v>
      </c>
      <c r="U89" s="94">
        <v>12.5</v>
      </c>
      <c r="V89" s="94">
        <v>10.17</v>
      </c>
      <c r="W89" s="94">
        <v>5.25</v>
      </c>
      <c r="X89" s="94">
        <v>2</v>
      </c>
      <c r="Y89">
        <v>23.5</v>
      </c>
      <c r="Z89">
        <v>1.83</v>
      </c>
      <c r="AA89">
        <v>0</v>
      </c>
      <c r="AB89">
        <v>12.5</v>
      </c>
      <c r="AC89">
        <v>14.42</v>
      </c>
      <c r="AD89">
        <v>1.5</v>
      </c>
      <c r="AE89">
        <v>6.5</v>
      </c>
      <c r="AF89">
        <v>7.42</v>
      </c>
      <c r="AG89">
        <v>0</v>
      </c>
      <c r="AH89">
        <v>10.67</v>
      </c>
      <c r="AI89">
        <v>14.58</v>
      </c>
      <c r="AJ89">
        <v>1.5</v>
      </c>
      <c r="AK89">
        <v>3.42</v>
      </c>
      <c r="AL89">
        <v>41.34</v>
      </c>
      <c r="AM89">
        <v>7.5</v>
      </c>
      <c r="AN89">
        <v>15.25</v>
      </c>
      <c r="AO89">
        <v>2.75</v>
      </c>
      <c r="AP89">
        <v>10</v>
      </c>
      <c r="AQ89">
        <v>13.17</v>
      </c>
      <c r="AR89">
        <v>5.92</v>
      </c>
      <c r="AS89">
        <v>72.67</v>
      </c>
      <c r="AT89">
        <v>46.5</v>
      </c>
      <c r="AU89">
        <v>6.59</v>
      </c>
      <c r="AV89">
        <v>8.3000000000000007</v>
      </c>
      <c r="AW89">
        <v>0</v>
      </c>
      <c r="AX89">
        <v>7.67</v>
      </c>
      <c r="AY89">
        <v>11.2</v>
      </c>
      <c r="AZ89">
        <v>19.5</v>
      </c>
      <c r="BA89">
        <v>8.25</v>
      </c>
      <c r="BB89">
        <v>2.2999999999999998</v>
      </c>
      <c r="BC89">
        <v>3.48</v>
      </c>
      <c r="BD89">
        <v>147.5</v>
      </c>
      <c r="BE89">
        <v>168</v>
      </c>
      <c r="BF89">
        <v>168</v>
      </c>
      <c r="BG89">
        <v>123.5</v>
      </c>
      <c r="BH89">
        <v>3.25</v>
      </c>
      <c r="BI89">
        <v>3.25</v>
      </c>
      <c r="BJ89">
        <v>15.08</v>
      </c>
      <c r="BK89">
        <v>12</v>
      </c>
      <c r="BL89">
        <v>6</v>
      </c>
      <c r="BM89">
        <v>2.5</v>
      </c>
      <c r="BN89">
        <v>0</v>
      </c>
      <c r="BO89">
        <v>13.3</v>
      </c>
      <c r="BP89">
        <v>18.25</v>
      </c>
      <c r="BQ89">
        <v>0</v>
      </c>
      <c r="BR89">
        <v>3</v>
      </c>
      <c r="BS89">
        <v>7.43</v>
      </c>
      <c r="BT89">
        <v>7.43</v>
      </c>
      <c r="BU89">
        <v>0</v>
      </c>
      <c r="BV89">
        <v>15.5</v>
      </c>
      <c r="BW89">
        <v>4.5</v>
      </c>
      <c r="BX89">
        <v>2.5</v>
      </c>
      <c r="BY89">
        <v>4</v>
      </c>
      <c r="BZ89">
        <v>4</v>
      </c>
      <c r="CA89"/>
      <c r="CB89"/>
      <c r="CC89"/>
      <c r="CD89"/>
      <c r="CE89"/>
      <c r="CF89"/>
      <c r="CG89"/>
      <c r="CH89"/>
      <c r="CI89">
        <v>27</v>
      </c>
      <c r="CJ89">
        <v>168</v>
      </c>
      <c r="CK89"/>
      <c r="CL89">
        <v>2</v>
      </c>
      <c r="CM89">
        <v>0.67</v>
      </c>
      <c r="CN89">
        <v>0</v>
      </c>
      <c r="CO89">
        <v>1</v>
      </c>
      <c r="CP89">
        <v>4</v>
      </c>
      <c r="CQ89">
        <v>0</v>
      </c>
      <c r="CR89">
        <v>3.5</v>
      </c>
      <c r="CS89">
        <v>3.5</v>
      </c>
      <c r="CT89">
        <v>9</v>
      </c>
      <c r="CU89">
        <v>0</v>
      </c>
      <c r="CV89">
        <v>7</v>
      </c>
      <c r="CW89">
        <v>1.75</v>
      </c>
      <c r="CX89">
        <v>1</v>
      </c>
      <c r="CY89">
        <v>0.75</v>
      </c>
      <c r="CZ89">
        <v>2.6</v>
      </c>
      <c r="DA89">
        <v>2.6</v>
      </c>
      <c r="DB89">
        <v>2.67</v>
      </c>
      <c r="DC89">
        <v>1</v>
      </c>
      <c r="DD89" s="12"/>
      <c r="DE89" s="12">
        <v>1.5</v>
      </c>
      <c r="DF89">
        <v>2</v>
      </c>
      <c r="DG89">
        <v>2</v>
      </c>
      <c r="DH89">
        <v>17</v>
      </c>
      <c r="DI89">
        <v>2</v>
      </c>
      <c r="DJ89">
        <v>14.83</v>
      </c>
      <c r="DK89">
        <v>0</v>
      </c>
      <c r="DL89">
        <v>2.4</v>
      </c>
      <c r="DM89">
        <v>0</v>
      </c>
      <c r="DN89">
        <v>11</v>
      </c>
      <c r="DO89">
        <v>0</v>
      </c>
      <c r="DP89"/>
      <c r="DQ89"/>
      <c r="DR89">
        <v>4</v>
      </c>
      <c r="DS89">
        <v>12</v>
      </c>
      <c r="DT89">
        <v>9.6999999999999993</v>
      </c>
      <c r="DU89">
        <v>24.58</v>
      </c>
      <c r="DV89">
        <v>3</v>
      </c>
      <c r="DW89">
        <v>5</v>
      </c>
      <c r="DX89">
        <v>9.33</v>
      </c>
      <c r="DY89">
        <v>10</v>
      </c>
      <c r="DZ89">
        <v>2</v>
      </c>
      <c r="EA89">
        <v>0</v>
      </c>
      <c r="EB89">
        <v>0</v>
      </c>
      <c r="EC89">
        <v>1.3</v>
      </c>
      <c r="ED89">
        <v>0</v>
      </c>
      <c r="EE89">
        <v>0</v>
      </c>
      <c r="EF89">
        <v>1</v>
      </c>
      <c r="EG89">
        <v>8</v>
      </c>
      <c r="EH89">
        <v>7.2</v>
      </c>
      <c r="EI89"/>
      <c r="EJ89" s="12"/>
    </row>
    <row r="90" spans="1:140">
      <c r="A90" s="500"/>
      <c r="B90" s="53" t="s">
        <v>222</v>
      </c>
      <c r="C90" s="12"/>
      <c r="D90" s="12">
        <v>168</v>
      </c>
      <c r="E90" s="12">
        <v>168</v>
      </c>
      <c r="F90" s="12">
        <v>168</v>
      </c>
      <c r="G90" s="12">
        <v>168</v>
      </c>
      <c r="H90" s="12">
        <v>168</v>
      </c>
      <c r="I90" s="12">
        <v>168</v>
      </c>
      <c r="J90" s="216">
        <v>168</v>
      </c>
      <c r="K90" s="216">
        <v>168</v>
      </c>
      <c r="L90" s="216">
        <v>168</v>
      </c>
      <c r="M90" s="216">
        <v>168</v>
      </c>
      <c r="N90" s="216">
        <v>168</v>
      </c>
      <c r="O90" s="12">
        <v>168</v>
      </c>
      <c r="P90" s="12">
        <v>168</v>
      </c>
      <c r="Q90" s="12">
        <v>168</v>
      </c>
      <c r="R90" s="12">
        <v>168</v>
      </c>
      <c r="S90" s="208">
        <v>168</v>
      </c>
      <c r="T90" s="12">
        <v>168</v>
      </c>
      <c r="U90" s="12">
        <v>144</v>
      </c>
      <c r="V90" s="12">
        <v>168</v>
      </c>
      <c r="W90" s="12">
        <v>168</v>
      </c>
      <c r="X90" s="12">
        <v>168</v>
      </c>
      <c r="Y90" s="12">
        <v>168</v>
      </c>
      <c r="Z90" s="12">
        <v>168</v>
      </c>
      <c r="AA90" s="12">
        <v>168</v>
      </c>
      <c r="AB90" s="12">
        <v>168</v>
      </c>
      <c r="AC90" s="12">
        <v>168</v>
      </c>
      <c r="AD90" s="12">
        <v>168</v>
      </c>
      <c r="AE90" s="12">
        <v>168</v>
      </c>
      <c r="AF90" s="12">
        <v>168</v>
      </c>
      <c r="AG90" s="12">
        <v>168</v>
      </c>
      <c r="AH90" s="12">
        <v>168</v>
      </c>
      <c r="AI90" s="12">
        <v>168</v>
      </c>
      <c r="AJ90" s="12">
        <v>168</v>
      </c>
      <c r="AK90" s="12">
        <v>168</v>
      </c>
      <c r="AL90" s="12">
        <v>168</v>
      </c>
      <c r="AM90" s="12">
        <v>168</v>
      </c>
      <c r="AN90" s="12">
        <v>168</v>
      </c>
      <c r="AO90" s="12">
        <v>168</v>
      </c>
      <c r="AP90" s="12">
        <v>168</v>
      </c>
      <c r="AQ90" s="12">
        <v>168</v>
      </c>
      <c r="AR90" s="12">
        <v>168</v>
      </c>
      <c r="AS90" s="12">
        <v>168</v>
      </c>
      <c r="AT90" s="12">
        <v>168</v>
      </c>
      <c r="AU90" s="12">
        <v>168</v>
      </c>
      <c r="AV90" s="12">
        <v>168</v>
      </c>
      <c r="AW90" s="12">
        <v>168</v>
      </c>
      <c r="AX90" s="12">
        <v>168</v>
      </c>
      <c r="AY90" s="12">
        <v>168</v>
      </c>
      <c r="AZ90" s="12">
        <v>168</v>
      </c>
      <c r="BA90" s="12">
        <v>168</v>
      </c>
      <c r="BB90" s="12">
        <v>168</v>
      </c>
      <c r="BC90" s="12">
        <v>168</v>
      </c>
      <c r="BD90" s="12">
        <v>168</v>
      </c>
      <c r="BE90" s="12">
        <v>168</v>
      </c>
      <c r="BF90" s="12">
        <v>168</v>
      </c>
      <c r="BG90" s="12">
        <v>168</v>
      </c>
      <c r="BH90" s="12">
        <v>168</v>
      </c>
      <c r="BI90" s="12">
        <v>168</v>
      </c>
      <c r="BJ90" s="12">
        <v>168</v>
      </c>
      <c r="BK90" s="12">
        <v>168</v>
      </c>
      <c r="BL90" s="12">
        <v>168</v>
      </c>
      <c r="BM90" s="12">
        <v>168</v>
      </c>
      <c r="BN90" s="12">
        <v>168</v>
      </c>
      <c r="BO90" s="12">
        <v>168</v>
      </c>
      <c r="BP90" s="12">
        <v>168</v>
      </c>
      <c r="BQ90" s="12">
        <v>168</v>
      </c>
      <c r="BR90" s="12">
        <v>168</v>
      </c>
      <c r="BS90" s="12">
        <v>168</v>
      </c>
      <c r="BT90" s="12">
        <v>168</v>
      </c>
      <c r="BU90" s="12">
        <v>168</v>
      </c>
      <c r="BV90" s="12">
        <v>168</v>
      </c>
      <c r="BW90" s="12">
        <v>168</v>
      </c>
      <c r="BX90" s="12">
        <v>168</v>
      </c>
      <c r="BY90" s="12">
        <v>168</v>
      </c>
      <c r="BZ90" s="12">
        <v>168</v>
      </c>
      <c r="CA90" s="12"/>
      <c r="CB90" s="12"/>
      <c r="CC90" s="12"/>
      <c r="CD90" s="12"/>
      <c r="CE90" s="12"/>
      <c r="CF90" s="12"/>
      <c r="CG90" s="12"/>
      <c r="CH90" s="12"/>
      <c r="CI90" s="12">
        <v>168</v>
      </c>
      <c r="CJ90" s="12">
        <v>168</v>
      </c>
      <c r="CK90" s="12">
        <v>168</v>
      </c>
      <c r="CL90" s="12">
        <v>168</v>
      </c>
      <c r="CM90" s="12">
        <v>168</v>
      </c>
      <c r="CN90" s="12">
        <v>168</v>
      </c>
      <c r="CO90" s="12">
        <v>168</v>
      </c>
      <c r="CP90" s="12">
        <v>168</v>
      </c>
      <c r="CQ90" s="12">
        <v>168</v>
      </c>
      <c r="CR90" s="12">
        <v>168</v>
      </c>
      <c r="CS90" s="12">
        <v>168</v>
      </c>
      <c r="CT90" s="12">
        <v>168</v>
      </c>
      <c r="CU90" s="12">
        <v>168</v>
      </c>
      <c r="CV90" s="12">
        <v>168</v>
      </c>
      <c r="CW90" s="12">
        <v>168</v>
      </c>
      <c r="CX90" s="12">
        <v>168</v>
      </c>
      <c r="CY90" s="12">
        <v>168</v>
      </c>
      <c r="CZ90" s="12">
        <v>168</v>
      </c>
      <c r="DA90" s="12">
        <v>168</v>
      </c>
      <c r="DB90" s="12">
        <v>168</v>
      </c>
      <c r="DC90" s="12">
        <v>168</v>
      </c>
      <c r="DD90" s="12"/>
      <c r="DE90" s="12">
        <v>144</v>
      </c>
      <c r="DF90" s="12">
        <v>168</v>
      </c>
      <c r="DG90" s="12">
        <v>168</v>
      </c>
      <c r="DH90" s="12">
        <v>168</v>
      </c>
      <c r="DI90" s="12">
        <v>168</v>
      </c>
      <c r="DJ90" s="12">
        <v>168</v>
      </c>
      <c r="DK90" s="12">
        <v>168</v>
      </c>
      <c r="DL90" s="12">
        <v>168</v>
      </c>
      <c r="DM90" s="12">
        <v>168</v>
      </c>
      <c r="DN90" s="12">
        <v>168</v>
      </c>
      <c r="DO90" s="12">
        <v>168</v>
      </c>
      <c r="DP90" s="12"/>
      <c r="DQ90" s="12"/>
      <c r="DR90" s="12">
        <v>168</v>
      </c>
      <c r="DS90" s="12">
        <v>168</v>
      </c>
      <c r="DT90" s="12">
        <v>168</v>
      </c>
      <c r="DU90" s="12">
        <v>168</v>
      </c>
      <c r="DV90" s="12">
        <v>168</v>
      </c>
      <c r="DW90" s="12">
        <v>168</v>
      </c>
      <c r="DX90" s="12">
        <v>168</v>
      </c>
      <c r="DY90" s="12">
        <v>168</v>
      </c>
      <c r="DZ90" s="12">
        <v>168</v>
      </c>
      <c r="EA90" s="12">
        <v>168</v>
      </c>
      <c r="EB90" s="12">
        <v>168</v>
      </c>
      <c r="EC90" s="12">
        <v>168</v>
      </c>
      <c r="ED90" s="12">
        <v>168</v>
      </c>
      <c r="EE90" s="12">
        <v>168</v>
      </c>
      <c r="EF90" s="12">
        <v>168</v>
      </c>
      <c r="EG90" s="12">
        <v>168</v>
      </c>
      <c r="EH90" s="12">
        <v>168</v>
      </c>
      <c r="EI90" s="12"/>
      <c r="EJ90" s="12"/>
    </row>
    <row r="91" spans="1:140" ht="16.5" customHeight="1">
      <c r="A91" s="501"/>
      <c r="B91" s="53" t="s">
        <v>146</v>
      </c>
      <c r="C91" s="12"/>
      <c r="D91" s="173">
        <v>13.565402843601897</v>
      </c>
      <c r="E91" s="173">
        <v>8.596817313999999</v>
      </c>
      <c r="F91" s="173">
        <v>17.170932424131323</v>
      </c>
      <c r="G91" s="173">
        <v>10.23</v>
      </c>
      <c r="H91" s="173">
        <v>9.4077289229528027</v>
      </c>
      <c r="I91" s="173">
        <v>12.667062415196742</v>
      </c>
      <c r="J91" s="172">
        <v>14.107224770642201</v>
      </c>
      <c r="K91" s="172">
        <v>11.42214841412328</v>
      </c>
      <c r="L91" s="172">
        <v>16.38702928870293</v>
      </c>
      <c r="M91" s="172">
        <v>13.506651108518087</v>
      </c>
      <c r="N91" s="172">
        <v>17.19138981856614</v>
      </c>
      <c r="O91" s="164">
        <v>11.574931880108991</v>
      </c>
      <c r="P91" s="164">
        <v>14.2262341325811</v>
      </c>
      <c r="Q91" s="164">
        <v>16.442007198814309</v>
      </c>
      <c r="R91" s="164">
        <v>17.455208946439082</v>
      </c>
      <c r="S91">
        <v>17.4430379</v>
      </c>
      <c r="T91" s="94">
        <v>14.627968337730872</v>
      </c>
      <c r="U91" s="94">
        <v>7.4588461538461548</v>
      </c>
      <c r="V91" s="94">
        <v>17.655699177438304</v>
      </c>
      <c r="W91" s="94">
        <v>15.655198973042364</v>
      </c>
      <c r="X91" s="94">
        <v>16.920000000000002</v>
      </c>
      <c r="Y91">
        <v>17.457705677867903</v>
      </c>
      <c r="Z91" s="319">
        <v>14.63</v>
      </c>
      <c r="AA91" s="319">
        <v>13.98</v>
      </c>
      <c r="AB91">
        <v>20.42711518858308</v>
      </c>
      <c r="AC91">
        <v>17.039371727748691</v>
      </c>
      <c r="AD91">
        <v>14.57</v>
      </c>
      <c r="AE91">
        <v>11.197528596745608</v>
      </c>
      <c r="AF91">
        <v>10.827712609970675</v>
      </c>
      <c r="AG91">
        <v>12.8</v>
      </c>
      <c r="AH91">
        <v>11.152119958634954</v>
      </c>
      <c r="AI91">
        <v>20.56</v>
      </c>
      <c r="AJ91">
        <v>19.37</v>
      </c>
      <c r="AK91">
        <v>24.530973451327434</v>
      </c>
      <c r="AL91">
        <v>20.629800629590765</v>
      </c>
      <c r="AM91">
        <v>22.73</v>
      </c>
      <c r="AN91">
        <v>26.587573437778172</v>
      </c>
      <c r="AO91">
        <v>16.72</v>
      </c>
      <c r="AP91">
        <v>16.583977245792841</v>
      </c>
      <c r="AQ91">
        <v>17.906348020911128</v>
      </c>
      <c r="AR91">
        <v>16.538860103626945</v>
      </c>
      <c r="AS91">
        <v>5.3659999999999997</v>
      </c>
      <c r="AT91">
        <v>18.026089873417721</v>
      </c>
      <c r="AU91">
        <v>19.54</v>
      </c>
      <c r="AV91">
        <v>16.13</v>
      </c>
      <c r="AW91">
        <v>22.301112061591105</v>
      </c>
      <c r="AX91">
        <v>18.770053475935828</v>
      </c>
      <c r="AY91">
        <v>16.04494382022472</v>
      </c>
      <c r="AZ91">
        <v>11.71</v>
      </c>
      <c r="BA91">
        <v>12.8390534398997</v>
      </c>
      <c r="BB91">
        <v>17.84</v>
      </c>
      <c r="BC91">
        <v>17.324358426542666</v>
      </c>
      <c r="BD91">
        <v>0</v>
      </c>
      <c r="BE91">
        <v>0</v>
      </c>
      <c r="BF91">
        <v>0</v>
      </c>
      <c r="BG91">
        <v>2.9606299212598426</v>
      </c>
      <c r="BH91">
        <v>3.07</v>
      </c>
      <c r="BI91">
        <v>17.11</v>
      </c>
      <c r="BJ91">
        <v>15.879195402298848</v>
      </c>
      <c r="BK91">
        <v>16.04</v>
      </c>
      <c r="BL91">
        <v>14.635949367088607</v>
      </c>
      <c r="BM91">
        <v>16.68745432399513</v>
      </c>
      <c r="BN91">
        <v>16.579999999999998</v>
      </c>
      <c r="BO91">
        <v>15.624880382775121</v>
      </c>
      <c r="BP91">
        <v>20.90909090909091</v>
      </c>
      <c r="BQ91">
        <v>9.66</v>
      </c>
      <c r="BR91">
        <v>19.690000000000001</v>
      </c>
      <c r="BS91">
        <v>15.873417721518987</v>
      </c>
      <c r="BT91">
        <v>15.873417721518987</v>
      </c>
      <c r="BU91">
        <v>14.168708609271523</v>
      </c>
      <c r="BV91">
        <v>12.042065009560231</v>
      </c>
      <c r="BW91">
        <v>11.99</v>
      </c>
      <c r="BX91">
        <v>19.8</v>
      </c>
      <c r="BY91">
        <v>13.56828</v>
      </c>
      <c r="BZ91">
        <v>17.84</v>
      </c>
      <c r="CA91"/>
      <c r="CB91"/>
      <c r="CC91"/>
      <c r="CD91"/>
      <c r="CE91"/>
      <c r="CF91"/>
      <c r="CG91"/>
      <c r="CH91"/>
      <c r="CI91">
        <v>6.38</v>
      </c>
      <c r="CJ91">
        <v>0</v>
      </c>
      <c r="CK91">
        <v>31.7</v>
      </c>
      <c r="CL91">
        <v>10.76</v>
      </c>
      <c r="CM91">
        <v>6.86</v>
      </c>
      <c r="CN91">
        <v>3.1019999999999999</v>
      </c>
      <c r="CO91">
        <v>8.82</v>
      </c>
      <c r="CP91">
        <v>8.9139999999999997</v>
      </c>
      <c r="CQ91">
        <v>3.08</v>
      </c>
      <c r="CR91">
        <v>6.75</v>
      </c>
      <c r="CS91">
        <v>7.56</v>
      </c>
      <c r="CT91">
        <v>6.84</v>
      </c>
      <c r="CU91">
        <v>6.84</v>
      </c>
      <c r="CV91">
        <v>4.72</v>
      </c>
      <c r="CW91">
        <v>6.275874</v>
      </c>
      <c r="CX91">
        <v>8.9700000000000006</v>
      </c>
      <c r="CY91">
        <v>14.01</v>
      </c>
      <c r="CZ91">
        <v>14.808083503374665</v>
      </c>
      <c r="DA91">
        <v>14.808083503374665</v>
      </c>
      <c r="DB91">
        <v>11.89</v>
      </c>
      <c r="DC91">
        <v>8.57</v>
      </c>
      <c r="DD91" s="12"/>
      <c r="DE91" s="12">
        <v>6.37</v>
      </c>
      <c r="DF91">
        <v>10.071860465116281</v>
      </c>
      <c r="DG91">
        <v>17.3</v>
      </c>
      <c r="DH91">
        <v>9.49</v>
      </c>
      <c r="DI91">
        <v>10.07</v>
      </c>
      <c r="DJ91">
        <v>8.8130506296581856</v>
      </c>
      <c r="DK91">
        <v>3.79</v>
      </c>
      <c r="DL91">
        <v>8.2799999999999994</v>
      </c>
      <c r="DM91">
        <v>11.210850064075185</v>
      </c>
      <c r="DN91">
        <v>6.69</v>
      </c>
      <c r="DO91">
        <v>5.215940721649484</v>
      </c>
      <c r="DP91"/>
      <c r="DQ91"/>
      <c r="DR91">
        <v>4.9570093457943933</v>
      </c>
      <c r="DS91">
        <v>6.82</v>
      </c>
      <c r="DT91">
        <v>6.7135360115816649</v>
      </c>
      <c r="DU91">
        <v>7.8857142857142852</v>
      </c>
      <c r="DV91">
        <v>10.83</v>
      </c>
      <c r="DW91">
        <v>16.3</v>
      </c>
      <c r="DX91">
        <v>14.910428836016527</v>
      </c>
      <c r="DY91">
        <v>10.84</v>
      </c>
      <c r="DZ91">
        <v>8.52</v>
      </c>
      <c r="EA91">
        <v>7.7128960872354062</v>
      </c>
      <c r="EB91">
        <v>5.54</v>
      </c>
      <c r="EC91">
        <v>5.54</v>
      </c>
      <c r="ED91">
        <v>7.7103047895500723</v>
      </c>
      <c r="EE91">
        <v>1.6850393700787401</v>
      </c>
      <c r="EF91">
        <v>10.23</v>
      </c>
      <c r="EG91">
        <v>10.499787685774947</v>
      </c>
      <c r="EH91">
        <v>10.155251141552512</v>
      </c>
      <c r="EI91" s="12"/>
      <c r="EJ91" s="12"/>
    </row>
    <row r="92" spans="1:140">
      <c r="A92" s="496" t="s">
        <v>162</v>
      </c>
      <c r="B92" s="54" t="s">
        <v>147</v>
      </c>
      <c r="C92" s="8"/>
      <c r="D92" s="8">
        <f t="shared" ref="D92:N92" si="464">D82</f>
        <v>0.98809523809523803</v>
      </c>
      <c r="E92" s="8">
        <f t="shared" si="464"/>
        <v>0.96095238095238089</v>
      </c>
      <c r="F92" s="8">
        <f t="shared" si="464"/>
        <v>0.89434523809523825</v>
      </c>
      <c r="G92" s="8">
        <f t="shared" si="464"/>
        <v>0.97916666666666696</v>
      </c>
      <c r="H92" s="8">
        <f t="shared" si="464"/>
        <v>0.7529761904714285</v>
      </c>
      <c r="I92" s="8">
        <f t="shared" si="464"/>
        <v>0.9285714285714286</v>
      </c>
      <c r="J92" s="8">
        <f t="shared" si="464"/>
        <v>0.93154761904761896</v>
      </c>
      <c r="K92" s="8">
        <f t="shared" si="464"/>
        <v>0.54863095238095205</v>
      </c>
      <c r="L92" s="8">
        <f t="shared" si="464"/>
        <v>0.92261904762857139</v>
      </c>
      <c r="M92" s="8">
        <f t="shared" si="464"/>
        <v>0.74404761904761896</v>
      </c>
      <c r="N92" s="8">
        <f t="shared" si="464"/>
        <v>0.9017857142857143</v>
      </c>
      <c r="O92" s="8">
        <f t="shared" ref="O92:BZ92" si="465">+O82</f>
        <v>0.62601190476190482</v>
      </c>
      <c r="P92" s="8">
        <f t="shared" si="465"/>
        <v>0.82184523809523791</v>
      </c>
      <c r="Q92" s="8">
        <f t="shared" si="465"/>
        <v>0.96821428571428603</v>
      </c>
      <c r="R92" s="8">
        <f t="shared" si="465"/>
        <v>0.84023809523809501</v>
      </c>
      <c r="S92" s="8">
        <f t="shared" si="465"/>
        <v>0.66220238095238093</v>
      </c>
      <c r="T92" s="8">
        <f t="shared" si="465"/>
        <v>0.99404761904761896</v>
      </c>
      <c r="U92" s="8">
        <f t="shared" si="465"/>
        <v>0.82986111111111116</v>
      </c>
      <c r="V92" s="8">
        <f t="shared" si="465"/>
        <v>0.93946428571428564</v>
      </c>
      <c r="W92" s="8">
        <f t="shared" si="465"/>
        <v>0.66517857142857095</v>
      </c>
      <c r="X92" s="8">
        <f t="shared" si="465"/>
        <v>0.98809523809523803</v>
      </c>
      <c r="Y92" s="8">
        <f t="shared" si="465"/>
        <v>0.86011904761904778</v>
      </c>
      <c r="Z92" s="8">
        <f t="shared" si="465"/>
        <v>0.84624999999999995</v>
      </c>
      <c r="AA92" s="8">
        <f t="shared" si="465"/>
        <v>0.95535714285714302</v>
      </c>
      <c r="AB92" s="8">
        <f t="shared" si="465"/>
        <v>0.84226190476190477</v>
      </c>
      <c r="AC92" s="8">
        <f t="shared" si="465"/>
        <v>0.91416666666666702</v>
      </c>
      <c r="AD92" s="8">
        <f t="shared" si="465"/>
        <v>0.99107142857142905</v>
      </c>
      <c r="AE92" s="8">
        <f t="shared" si="465"/>
        <v>0.88988095238095222</v>
      </c>
      <c r="AF92" s="8">
        <f t="shared" si="465"/>
        <v>0.95583333333333298</v>
      </c>
      <c r="AG92" s="8">
        <f t="shared" si="465"/>
        <v>0.98809523809523803</v>
      </c>
      <c r="AH92" s="8">
        <f t="shared" si="465"/>
        <v>0.52279761904761901</v>
      </c>
      <c r="AI92" s="8">
        <f t="shared" si="465"/>
        <v>0.89434523809523803</v>
      </c>
      <c r="AJ92" s="8">
        <f t="shared" si="465"/>
        <v>0.92857142857142905</v>
      </c>
      <c r="AK92" s="8">
        <f t="shared" si="465"/>
        <v>0.92904761904761912</v>
      </c>
      <c r="AL92" s="8">
        <f t="shared" si="465"/>
        <v>0.69440476190476197</v>
      </c>
      <c r="AM92" s="8">
        <f t="shared" si="465"/>
        <v>0.93154761904761896</v>
      </c>
      <c r="AN92" s="8">
        <f t="shared" si="465"/>
        <v>0.90773809523809523</v>
      </c>
      <c r="AO92" s="8">
        <f t="shared" si="465"/>
        <v>0.91220238095238104</v>
      </c>
      <c r="AP92" s="8">
        <f t="shared" si="465"/>
        <v>0.83928571428571397</v>
      </c>
      <c r="AQ92" s="8">
        <f t="shared" si="465"/>
        <v>0.86404761904761918</v>
      </c>
      <c r="AR92" s="8">
        <f t="shared" si="465"/>
        <v>0.96476190476190504</v>
      </c>
      <c r="AS92" s="8">
        <f t="shared" si="465"/>
        <v>0.47815476190476203</v>
      </c>
      <c r="AT92" s="8">
        <f t="shared" si="465"/>
        <v>0.7232142857142857</v>
      </c>
      <c r="AU92" s="8">
        <f t="shared" si="465"/>
        <v>0.96077380952380997</v>
      </c>
      <c r="AV92" s="8">
        <f t="shared" si="465"/>
        <v>0.95059523809523805</v>
      </c>
      <c r="AW92" s="8">
        <f t="shared" si="465"/>
        <v>1</v>
      </c>
      <c r="AX92" s="8">
        <f t="shared" si="465"/>
        <v>0.95434523809523819</v>
      </c>
      <c r="AY92" s="8">
        <f t="shared" si="465"/>
        <v>0.93333333333333324</v>
      </c>
      <c r="AZ92" s="8">
        <f t="shared" si="465"/>
        <v>0.83630952380952395</v>
      </c>
      <c r="BA92" s="8">
        <f t="shared" si="465"/>
        <v>0.9508928571428571</v>
      </c>
      <c r="BB92" s="8">
        <f t="shared" si="465"/>
        <v>0.98630952380952397</v>
      </c>
      <c r="BC92" s="8">
        <f t="shared" si="465"/>
        <v>0.88107142857142862</v>
      </c>
      <c r="BD92" s="8">
        <f t="shared" si="465"/>
        <v>0.12202380952381001</v>
      </c>
      <c r="BE92" s="8">
        <f t="shared" si="465"/>
        <v>0</v>
      </c>
      <c r="BF92" s="8">
        <f t="shared" si="465"/>
        <v>0</v>
      </c>
      <c r="BG92" s="8">
        <f t="shared" si="465"/>
        <v>0.26488095238095238</v>
      </c>
      <c r="BH92" s="8">
        <f t="shared" si="465"/>
        <v>0.98065476190476197</v>
      </c>
      <c r="BI92" s="8">
        <f t="shared" si="465"/>
        <v>0.98065476190476197</v>
      </c>
      <c r="BJ92" s="8">
        <f t="shared" si="465"/>
        <v>0.81202380952380959</v>
      </c>
      <c r="BK92" s="8">
        <f t="shared" si="465"/>
        <v>0.92857142857142905</v>
      </c>
      <c r="BL92" s="8">
        <f t="shared" si="465"/>
        <v>0.96428571428571397</v>
      </c>
      <c r="BM92" s="8">
        <f t="shared" si="465"/>
        <v>0.9107142857142857</v>
      </c>
      <c r="BN92" s="8">
        <f t="shared" si="465"/>
        <v>0.922619047619048</v>
      </c>
      <c r="BO92" s="8">
        <f t="shared" si="465"/>
        <v>0.92083333333333295</v>
      </c>
      <c r="BP92" s="8">
        <f t="shared" si="465"/>
        <v>0.8705357142857143</v>
      </c>
      <c r="BQ92" s="8">
        <f t="shared" si="465"/>
        <v>0.85773809523809497</v>
      </c>
      <c r="BR92" s="8">
        <f t="shared" si="465"/>
        <v>0.98214285714285698</v>
      </c>
      <c r="BS92" s="8">
        <f t="shared" si="465"/>
        <v>0.95577380952380953</v>
      </c>
      <c r="BT92" s="8">
        <f t="shared" si="465"/>
        <v>0.95577380952380953</v>
      </c>
      <c r="BU92" s="8">
        <f t="shared" si="465"/>
        <v>0.93154761904761896</v>
      </c>
      <c r="BV92" s="8">
        <f t="shared" si="465"/>
        <v>0.90773809523809523</v>
      </c>
      <c r="BW92" s="8">
        <f t="shared" si="465"/>
        <v>0.89583333333333304</v>
      </c>
      <c r="BX92" s="8">
        <f t="shared" si="465"/>
        <v>0.93154761904761896</v>
      </c>
      <c r="BY92" s="8">
        <f t="shared" si="465"/>
        <v>0.8839285714285714</v>
      </c>
      <c r="BZ92" s="8">
        <f t="shared" si="465"/>
        <v>0.97619047619047605</v>
      </c>
      <c r="CA92" s="8"/>
      <c r="CB92" s="8"/>
      <c r="CC92" s="8"/>
      <c r="CD92" s="8"/>
      <c r="CE92" s="8"/>
      <c r="CF92" s="8"/>
      <c r="CG92" s="8"/>
      <c r="CH92" s="8"/>
      <c r="CI92" s="8">
        <f t="shared" ref="CI92:CJ92" si="466">+CI82</f>
        <v>0.83928571428571397</v>
      </c>
      <c r="CJ92" s="8">
        <f t="shared" si="466"/>
        <v>0</v>
      </c>
      <c r="CK92" s="8">
        <f t="shared" ref="CK92:CM92" si="467">+CK82</f>
        <v>1</v>
      </c>
      <c r="CL92" s="8">
        <f t="shared" si="467"/>
        <v>0.98809523809523803</v>
      </c>
      <c r="CM92" s="8">
        <f t="shared" si="467"/>
        <v>0.996</v>
      </c>
      <c r="CN92" s="8">
        <f t="shared" ref="CN92:CP92" si="468">+CN82</f>
        <v>1</v>
      </c>
      <c r="CO92" s="8">
        <f t="shared" si="468"/>
        <v>0.94047619047619002</v>
      </c>
      <c r="CP92" s="8">
        <f t="shared" si="468"/>
        <v>0.97619047619047605</v>
      </c>
      <c r="CQ92" s="8">
        <f t="shared" ref="CQ92:CT92" si="469">+CQ82</f>
        <v>1</v>
      </c>
      <c r="CR92" s="8">
        <f t="shared" si="469"/>
        <v>0.97916666666666696</v>
      </c>
      <c r="CS92" s="8">
        <f t="shared" si="469"/>
        <v>0.97916666666666696</v>
      </c>
      <c r="CT92" s="8">
        <f t="shared" si="469"/>
        <v>0.94642857142857095</v>
      </c>
      <c r="CU92" s="8">
        <f t="shared" ref="CU92:CW92" si="470">+CU82</f>
        <v>1</v>
      </c>
      <c r="CV92" s="8">
        <f t="shared" si="470"/>
        <v>0.86904761904761896</v>
      </c>
      <c r="CW92" s="8">
        <f t="shared" si="470"/>
        <v>0.98958299999999999</v>
      </c>
      <c r="CX92" s="8">
        <f t="shared" ref="CX92:CY92" si="471">+CX82</f>
        <v>0.99404761904761896</v>
      </c>
      <c r="CY92" s="8">
        <f t="shared" si="471"/>
        <v>0.99553571428571397</v>
      </c>
      <c r="CZ92" s="8">
        <f t="shared" ref="CZ92:DB92" si="472">+CZ82</f>
        <v>0.98452380952381002</v>
      </c>
      <c r="DA92" s="8">
        <f t="shared" si="472"/>
        <v>0.98452380952381002</v>
      </c>
      <c r="DB92" s="8">
        <f t="shared" si="472"/>
        <v>0.91964285714285698</v>
      </c>
      <c r="DC92" s="8">
        <f t="shared" ref="DC92:DF92" si="473">+DC82</f>
        <v>0.99404761904761896</v>
      </c>
      <c r="DD92" s="8"/>
      <c r="DE92" s="8">
        <f t="shared" si="473"/>
        <v>0.98958333333333304</v>
      </c>
      <c r="DF92" s="8">
        <f t="shared" si="473"/>
        <v>0.93005952380952395</v>
      </c>
      <c r="DG92" s="8">
        <f t="shared" ref="DG92:DJ92" si="474">+DG82</f>
        <v>0.98809523809523803</v>
      </c>
      <c r="DH92" s="8">
        <f t="shared" si="474"/>
        <v>0.79166666666666696</v>
      </c>
      <c r="DI92" s="8">
        <f t="shared" si="474"/>
        <v>0.98799999999999999</v>
      </c>
      <c r="DJ92" s="8">
        <f t="shared" si="474"/>
        <v>0.91172619047619041</v>
      </c>
      <c r="DK92" s="8">
        <f t="shared" ref="DK92:DM92" si="475">+DK82</f>
        <v>0.90476190476190499</v>
      </c>
      <c r="DL92" s="8">
        <f t="shared" si="475"/>
        <v>0.98571428571428599</v>
      </c>
      <c r="DM92" s="8">
        <f t="shared" si="475"/>
        <v>0.91369047619047616</v>
      </c>
      <c r="DN92" s="8">
        <f t="shared" ref="DN92:DR92" si="476">+DN82</f>
        <v>0.93452380952380998</v>
      </c>
      <c r="DO92" s="8">
        <f t="shared" si="476"/>
        <v>1</v>
      </c>
      <c r="DP92" s="8">
        <f t="shared" si="476"/>
        <v>0</v>
      </c>
      <c r="DQ92" s="8">
        <f t="shared" si="476"/>
        <v>0</v>
      </c>
      <c r="DR92" s="8">
        <f t="shared" si="476"/>
        <v>0.97619047619047616</v>
      </c>
      <c r="DS92" s="8">
        <f t="shared" ref="DS92:DU92" si="477">+DS82</f>
        <v>0.92857142857142905</v>
      </c>
      <c r="DT92" s="8">
        <f t="shared" si="477"/>
        <v>0.94226190476190497</v>
      </c>
      <c r="DU92" s="8">
        <f t="shared" si="477"/>
        <v>0.85369047619047633</v>
      </c>
      <c r="DV92" s="8">
        <f t="shared" ref="DV92:DX92" si="478">+DV82</f>
        <v>0.98214285714285698</v>
      </c>
      <c r="DW92" s="8">
        <f t="shared" si="478"/>
        <v>0.90476190476190499</v>
      </c>
      <c r="DX92" s="8">
        <f t="shared" si="478"/>
        <v>0.94446428571428565</v>
      </c>
      <c r="DY92" s="8">
        <f t="shared" ref="DY92:EA92" si="479">+DY82</f>
        <v>0.82142857142857095</v>
      </c>
      <c r="DZ92" s="8">
        <f t="shared" si="479"/>
        <v>0.98809523809523803</v>
      </c>
      <c r="EA92" s="8">
        <f t="shared" si="479"/>
        <v>1</v>
      </c>
      <c r="EB92" s="8">
        <f t="shared" ref="EB92:ED92" si="480">+EB82</f>
        <v>0.89285714285714302</v>
      </c>
      <c r="EC92" s="8">
        <f t="shared" si="480"/>
        <v>0.9446</v>
      </c>
      <c r="ED92" s="8">
        <f t="shared" si="480"/>
        <v>1</v>
      </c>
      <c r="EE92" s="8">
        <f t="shared" ref="EE92:EH92" si="481">+EE82</f>
        <v>0.99404761904761896</v>
      </c>
      <c r="EF92" s="8">
        <f t="shared" si="481"/>
        <v>0.99404761904761896</v>
      </c>
      <c r="EG92" s="8">
        <f t="shared" si="481"/>
        <v>0.95238095238095222</v>
      </c>
      <c r="EH92" s="8">
        <f t="shared" si="481"/>
        <v>0.95714285714285718</v>
      </c>
      <c r="EI92" s="8"/>
      <c r="EJ92" s="8"/>
    </row>
    <row r="93" spans="1:140">
      <c r="A93" s="497"/>
      <c r="B93" s="54" t="s">
        <v>253</v>
      </c>
      <c r="C93" s="8"/>
      <c r="D93" s="8">
        <f t="shared" ref="D93:BO93" si="482">+D87/D90</f>
        <v>0</v>
      </c>
      <c r="E93" s="8">
        <f t="shared" si="482"/>
        <v>0</v>
      </c>
      <c r="F93" s="8">
        <f t="shared" si="482"/>
        <v>0</v>
      </c>
      <c r="G93" s="8">
        <f t="shared" si="482"/>
        <v>0</v>
      </c>
      <c r="H93" s="8">
        <f t="shared" si="482"/>
        <v>0.10119047619047619</v>
      </c>
      <c r="I93" s="8">
        <f t="shared" si="482"/>
        <v>0</v>
      </c>
      <c r="J93" s="8">
        <f t="shared" si="482"/>
        <v>0</v>
      </c>
      <c r="K93" s="8">
        <f t="shared" si="482"/>
        <v>0</v>
      </c>
      <c r="L93" s="8">
        <f t="shared" si="482"/>
        <v>2.976190476190476E-2</v>
      </c>
      <c r="M93" s="8">
        <f t="shared" si="482"/>
        <v>7.1428571428571425E-2</v>
      </c>
      <c r="N93" s="8">
        <f t="shared" si="482"/>
        <v>0</v>
      </c>
      <c r="O93" s="8">
        <f t="shared" si="482"/>
        <v>0.10714285714285714</v>
      </c>
      <c r="P93" s="8">
        <f t="shared" si="482"/>
        <v>0</v>
      </c>
      <c r="Q93" s="8">
        <f t="shared" si="482"/>
        <v>0</v>
      </c>
      <c r="R93" s="8">
        <f t="shared" si="482"/>
        <v>0</v>
      </c>
      <c r="S93" s="8">
        <f t="shared" si="482"/>
        <v>0</v>
      </c>
      <c r="T93" s="8">
        <f t="shared" si="482"/>
        <v>0</v>
      </c>
      <c r="U93" s="8">
        <f t="shared" si="482"/>
        <v>8.3333333333333329E-2</v>
      </c>
      <c r="V93" s="8">
        <f t="shared" si="482"/>
        <v>0</v>
      </c>
      <c r="W93" s="8">
        <f t="shared" si="482"/>
        <v>0</v>
      </c>
      <c r="X93" s="8">
        <f t="shared" si="482"/>
        <v>0</v>
      </c>
      <c r="Y93" s="8">
        <f t="shared" si="482"/>
        <v>0</v>
      </c>
      <c r="Z93" s="8">
        <f t="shared" si="482"/>
        <v>0.13095238095238096</v>
      </c>
      <c r="AA93" s="8">
        <f t="shared" si="482"/>
        <v>0</v>
      </c>
      <c r="AB93" s="8">
        <f t="shared" si="482"/>
        <v>7.1428571428571425E-2</v>
      </c>
      <c r="AC93" s="8">
        <f t="shared" si="482"/>
        <v>0</v>
      </c>
      <c r="AD93" s="8">
        <f t="shared" si="482"/>
        <v>0</v>
      </c>
      <c r="AE93" s="8">
        <f t="shared" si="482"/>
        <v>7.1428571428571425E-2</v>
      </c>
      <c r="AF93" s="8">
        <f t="shared" si="482"/>
        <v>0</v>
      </c>
      <c r="AG93" s="8">
        <f t="shared" si="482"/>
        <v>0</v>
      </c>
      <c r="AH93" s="8">
        <f t="shared" si="482"/>
        <v>8.3333333333333329E-2</v>
      </c>
      <c r="AI93" s="8">
        <f t="shared" si="482"/>
        <v>0</v>
      </c>
      <c r="AJ93" s="8">
        <f t="shared" si="482"/>
        <v>6.25E-2</v>
      </c>
      <c r="AK93" s="8">
        <f t="shared" si="482"/>
        <v>0</v>
      </c>
      <c r="AL93" s="8">
        <f t="shared" si="482"/>
        <v>5.9523809523809521E-2</v>
      </c>
      <c r="AM93" s="8">
        <f t="shared" si="482"/>
        <v>0</v>
      </c>
      <c r="AN93" s="8">
        <f t="shared" si="482"/>
        <v>0</v>
      </c>
      <c r="AO93" s="8">
        <f t="shared" si="482"/>
        <v>0</v>
      </c>
      <c r="AP93" s="8">
        <f t="shared" si="482"/>
        <v>0</v>
      </c>
      <c r="AQ93" s="8">
        <f t="shared" si="482"/>
        <v>2.3809523809523808E-2</v>
      </c>
      <c r="AR93" s="8">
        <f t="shared" si="482"/>
        <v>0</v>
      </c>
      <c r="AS93" s="8">
        <f t="shared" si="482"/>
        <v>0</v>
      </c>
      <c r="AT93" s="8">
        <f t="shared" si="482"/>
        <v>0</v>
      </c>
      <c r="AU93" s="8">
        <f t="shared" si="482"/>
        <v>0</v>
      </c>
      <c r="AV93" s="8">
        <f t="shared" si="482"/>
        <v>0</v>
      </c>
      <c r="AW93" s="8">
        <f t="shared" si="482"/>
        <v>0</v>
      </c>
      <c r="AX93" s="8">
        <f t="shared" si="482"/>
        <v>0</v>
      </c>
      <c r="AY93" s="8">
        <f t="shared" si="482"/>
        <v>0</v>
      </c>
      <c r="AZ93" s="8">
        <f t="shared" si="482"/>
        <v>4.7619047619047616E-2</v>
      </c>
      <c r="BA93" s="8">
        <f t="shared" si="482"/>
        <v>0</v>
      </c>
      <c r="BB93" s="8">
        <f t="shared" si="482"/>
        <v>0</v>
      </c>
      <c r="BC93" s="8">
        <f t="shared" si="482"/>
        <v>9.8214285714285712E-2</v>
      </c>
      <c r="BD93" s="8">
        <f t="shared" si="482"/>
        <v>0</v>
      </c>
      <c r="BE93" s="8">
        <f t="shared" si="482"/>
        <v>0</v>
      </c>
      <c r="BF93" s="8">
        <f t="shared" si="482"/>
        <v>0</v>
      </c>
      <c r="BG93" s="8">
        <f t="shared" si="482"/>
        <v>0</v>
      </c>
      <c r="BH93" s="8">
        <f t="shared" si="482"/>
        <v>0</v>
      </c>
      <c r="BI93" s="8">
        <f t="shared" si="482"/>
        <v>0</v>
      </c>
      <c r="BJ93" s="8">
        <f t="shared" si="482"/>
        <v>5.9523809523809521E-2</v>
      </c>
      <c r="BK93" s="8">
        <f t="shared" si="482"/>
        <v>0</v>
      </c>
      <c r="BL93" s="8">
        <f t="shared" si="482"/>
        <v>0</v>
      </c>
      <c r="BM93" s="8">
        <f t="shared" si="482"/>
        <v>5.0595238095238096E-2</v>
      </c>
      <c r="BN93" s="8">
        <f t="shared" si="482"/>
        <v>7.7380952380952384E-2</v>
      </c>
      <c r="BO93" s="8">
        <f t="shared" si="482"/>
        <v>0</v>
      </c>
      <c r="BP93" s="8">
        <f t="shared" ref="BP93:CJ93" si="483">+BP87/BP90</f>
        <v>0</v>
      </c>
      <c r="BQ93" s="8">
        <f t="shared" si="483"/>
        <v>0.10714285714285714</v>
      </c>
      <c r="BR93" s="8">
        <f t="shared" si="483"/>
        <v>0</v>
      </c>
      <c r="BS93" s="8">
        <f t="shared" si="483"/>
        <v>0</v>
      </c>
      <c r="BT93" s="8">
        <f t="shared" si="483"/>
        <v>0</v>
      </c>
      <c r="BU93" s="8">
        <f t="shared" si="483"/>
        <v>0</v>
      </c>
      <c r="BV93" s="8">
        <f t="shared" si="483"/>
        <v>0</v>
      </c>
      <c r="BW93" s="8">
        <f t="shared" si="483"/>
        <v>7.7380952380952384E-2</v>
      </c>
      <c r="BX93" s="8">
        <f t="shared" si="483"/>
        <v>0</v>
      </c>
      <c r="BY93" s="8">
        <f t="shared" si="483"/>
        <v>7.1428571428571425E-2</v>
      </c>
      <c r="BZ93" s="8">
        <f t="shared" si="483"/>
        <v>0</v>
      </c>
      <c r="CA93" s="8"/>
      <c r="CB93" s="8"/>
      <c r="CC93" s="8"/>
      <c r="CD93" s="8"/>
      <c r="CE93" s="8"/>
      <c r="CF93" s="8"/>
      <c r="CG93" s="8"/>
      <c r="CH93" s="8"/>
      <c r="CI93" s="8">
        <f t="shared" si="483"/>
        <v>0</v>
      </c>
      <c r="CJ93" s="8">
        <f t="shared" si="483"/>
        <v>0</v>
      </c>
      <c r="CK93" s="8">
        <f t="shared" ref="CK93:CM93" si="484">+CK87/CK90</f>
        <v>0</v>
      </c>
      <c r="CL93" s="8">
        <f t="shared" si="484"/>
        <v>0</v>
      </c>
      <c r="CM93" s="8">
        <f t="shared" si="484"/>
        <v>0</v>
      </c>
      <c r="CN93" s="8">
        <f t="shared" ref="CN93:CP93" si="485">+CN87/CN90</f>
        <v>0</v>
      </c>
      <c r="CO93" s="8">
        <f t="shared" si="485"/>
        <v>5.3571428571428568E-2</v>
      </c>
      <c r="CP93" s="8">
        <f t="shared" si="485"/>
        <v>0</v>
      </c>
      <c r="CQ93" s="8">
        <f t="shared" ref="CQ93:CT93" si="486">+CQ87/CQ90</f>
        <v>0</v>
      </c>
      <c r="CR93" s="8">
        <f t="shared" si="486"/>
        <v>0</v>
      </c>
      <c r="CS93" s="8">
        <f t="shared" si="486"/>
        <v>0</v>
      </c>
      <c r="CT93" s="8">
        <f t="shared" si="486"/>
        <v>0</v>
      </c>
      <c r="CU93" s="8">
        <f t="shared" ref="CU93:CW93" si="487">+CU87/CU90</f>
        <v>0</v>
      </c>
      <c r="CV93" s="8">
        <f t="shared" si="487"/>
        <v>8.9285714285714288E-2</v>
      </c>
      <c r="CW93" s="8">
        <f t="shared" si="487"/>
        <v>0</v>
      </c>
      <c r="CX93" s="8">
        <f t="shared" ref="CX93:CY93" si="488">+CX87/CX90</f>
        <v>0</v>
      </c>
      <c r="CY93" s="8">
        <f t="shared" si="488"/>
        <v>0</v>
      </c>
      <c r="CZ93" s="8">
        <f t="shared" ref="CZ93:DB93" si="489">+CZ87/CZ90</f>
        <v>0</v>
      </c>
      <c r="DA93" s="8">
        <f t="shared" si="489"/>
        <v>0</v>
      </c>
      <c r="DB93" s="8">
        <f t="shared" si="489"/>
        <v>6.446428571428571E-2</v>
      </c>
      <c r="DC93" s="8">
        <f t="shared" ref="DC93:DF93" si="490">+DC87/DC90</f>
        <v>0</v>
      </c>
      <c r="DD93" s="8"/>
      <c r="DE93" s="8">
        <f t="shared" si="490"/>
        <v>0</v>
      </c>
      <c r="DF93" s="8">
        <f t="shared" si="490"/>
        <v>5.8035714285714288E-2</v>
      </c>
      <c r="DG93" s="8">
        <f t="shared" ref="DG93:DJ93" si="491">+DG87/DG90</f>
        <v>0</v>
      </c>
      <c r="DH93" s="8">
        <f t="shared" si="491"/>
        <v>0.10714285714285714</v>
      </c>
      <c r="DI93" s="8">
        <f t="shared" si="491"/>
        <v>0</v>
      </c>
      <c r="DJ93" s="8">
        <f t="shared" si="491"/>
        <v>0</v>
      </c>
      <c r="DK93" s="8">
        <f t="shared" ref="DK93:DM93" si="492">+DK87/DK90</f>
        <v>9.5238095238095233E-2</v>
      </c>
      <c r="DL93" s="8">
        <f t="shared" si="492"/>
        <v>0</v>
      </c>
      <c r="DM93" s="8">
        <f t="shared" si="492"/>
        <v>7.1428571428571425E-2</v>
      </c>
      <c r="DN93" s="8">
        <f t="shared" ref="DN93:DR93" si="493">+DN87/DN90</f>
        <v>0</v>
      </c>
      <c r="DO93" s="8">
        <f t="shared" si="493"/>
        <v>0</v>
      </c>
      <c r="DP93" s="8" t="e">
        <f t="shared" si="493"/>
        <v>#DIV/0!</v>
      </c>
      <c r="DQ93" s="8" t="e">
        <f t="shared" si="493"/>
        <v>#DIV/0!</v>
      </c>
      <c r="DR93" s="8">
        <f t="shared" si="493"/>
        <v>0</v>
      </c>
      <c r="DS93" s="8">
        <f t="shared" ref="DS93:DU93" si="494">+DS87/DS90</f>
        <v>0</v>
      </c>
      <c r="DT93" s="8">
        <f t="shared" si="494"/>
        <v>0</v>
      </c>
      <c r="DU93" s="8">
        <f t="shared" si="494"/>
        <v>0</v>
      </c>
      <c r="DV93" s="8">
        <f t="shared" ref="DV93:DX93" si="495">+DV87/DV90</f>
        <v>0</v>
      </c>
      <c r="DW93" s="8">
        <f t="shared" si="495"/>
        <v>3.5714285714285712E-2</v>
      </c>
      <c r="DX93" s="8">
        <f t="shared" si="495"/>
        <v>0</v>
      </c>
      <c r="DY93" s="8">
        <f t="shared" ref="DY93:EA93" si="496">+DY87/DY90</f>
        <v>7.7380952380952384E-2</v>
      </c>
      <c r="DZ93" s="8">
        <f t="shared" si="496"/>
        <v>0</v>
      </c>
      <c r="EA93" s="8">
        <f t="shared" si="496"/>
        <v>0</v>
      </c>
      <c r="EB93" s="8">
        <f t="shared" ref="EB93:ED93" si="497">+EB87/EB90</f>
        <v>0.10714285714285714</v>
      </c>
      <c r="EC93" s="8">
        <f t="shared" si="497"/>
        <v>4.7619047619047616E-2</v>
      </c>
      <c r="ED93" s="8">
        <f t="shared" si="497"/>
        <v>0</v>
      </c>
      <c r="EE93" s="8">
        <f t="shared" ref="EE93:EH93" si="498">+EE87/EE90</f>
        <v>0</v>
      </c>
      <c r="EF93" s="8">
        <f t="shared" si="498"/>
        <v>0</v>
      </c>
      <c r="EG93" s="8">
        <f t="shared" si="498"/>
        <v>0</v>
      </c>
      <c r="EH93" s="8">
        <f t="shared" si="498"/>
        <v>0</v>
      </c>
      <c r="EI93" s="8"/>
      <c r="EJ93" s="8"/>
    </row>
    <row r="94" spans="1:140">
      <c r="A94" s="497"/>
      <c r="B94" s="54" t="s">
        <v>254</v>
      </c>
      <c r="C94" s="8"/>
      <c r="D94" s="8">
        <f t="shared" ref="D94:BO94" si="499">+D88/D90</f>
        <v>0</v>
      </c>
      <c r="E94" s="8">
        <f t="shared" si="499"/>
        <v>1.0773809523809524E-2</v>
      </c>
      <c r="F94" s="8">
        <f t="shared" si="499"/>
        <v>5.5059523809523808E-2</v>
      </c>
      <c r="G94" s="8">
        <f t="shared" si="499"/>
        <v>0</v>
      </c>
      <c r="H94" s="8">
        <f t="shared" si="499"/>
        <v>0</v>
      </c>
      <c r="I94" s="8">
        <f t="shared" si="499"/>
        <v>0</v>
      </c>
      <c r="J94" s="8">
        <f t="shared" si="499"/>
        <v>2.976190476190476E-3</v>
      </c>
      <c r="K94" s="8">
        <f t="shared" si="499"/>
        <v>4.6607142857142861E-2</v>
      </c>
      <c r="L94" s="8">
        <f t="shared" si="499"/>
        <v>0</v>
      </c>
      <c r="M94" s="8">
        <f t="shared" si="499"/>
        <v>0.125</v>
      </c>
      <c r="N94" s="8">
        <f t="shared" si="499"/>
        <v>0</v>
      </c>
      <c r="O94" s="8">
        <f t="shared" si="499"/>
        <v>0.14285714285714285</v>
      </c>
      <c r="P94" s="8">
        <f t="shared" si="499"/>
        <v>0</v>
      </c>
      <c r="Q94" s="8">
        <f t="shared" si="499"/>
        <v>0</v>
      </c>
      <c r="R94" s="8">
        <f t="shared" si="499"/>
        <v>0</v>
      </c>
      <c r="S94" s="8">
        <f t="shared" si="499"/>
        <v>9.5238095238095233E-2</v>
      </c>
      <c r="T94" s="8">
        <f t="shared" si="499"/>
        <v>0</v>
      </c>
      <c r="U94" s="8">
        <f t="shared" si="499"/>
        <v>0</v>
      </c>
      <c r="V94" s="8">
        <f t="shared" si="499"/>
        <v>0</v>
      </c>
      <c r="W94" s="8">
        <f t="shared" si="499"/>
        <v>0.30357142857142855</v>
      </c>
      <c r="X94" s="8">
        <f t="shared" si="499"/>
        <v>0</v>
      </c>
      <c r="Y94" s="8">
        <f t="shared" si="499"/>
        <v>0</v>
      </c>
      <c r="Z94" s="8">
        <f t="shared" si="499"/>
        <v>1.1904761904761904E-2</v>
      </c>
      <c r="AA94" s="8">
        <f t="shared" si="499"/>
        <v>4.4642857142857144E-2</v>
      </c>
      <c r="AB94" s="8">
        <f t="shared" si="499"/>
        <v>1.1904761904761904E-2</v>
      </c>
      <c r="AC94" s="8">
        <f t="shared" si="499"/>
        <v>0</v>
      </c>
      <c r="AD94" s="8">
        <f t="shared" si="499"/>
        <v>0</v>
      </c>
      <c r="AE94" s="8">
        <f t="shared" si="499"/>
        <v>0</v>
      </c>
      <c r="AF94" s="8">
        <f t="shared" si="499"/>
        <v>0</v>
      </c>
      <c r="AG94" s="8">
        <f t="shared" si="499"/>
        <v>1.1904761904761904E-2</v>
      </c>
      <c r="AH94" s="8">
        <f t="shared" si="499"/>
        <v>0.33035714285714285</v>
      </c>
      <c r="AI94" s="8">
        <f t="shared" si="499"/>
        <v>1.8869047619047619E-2</v>
      </c>
      <c r="AJ94" s="8">
        <f t="shared" si="499"/>
        <v>0</v>
      </c>
      <c r="AK94" s="8">
        <f t="shared" si="499"/>
        <v>5.0595238095238096E-2</v>
      </c>
      <c r="AL94" s="8">
        <f t="shared" si="499"/>
        <v>0</v>
      </c>
      <c r="AM94" s="8">
        <f t="shared" si="499"/>
        <v>2.3809523809523808E-2</v>
      </c>
      <c r="AN94" s="8">
        <f t="shared" si="499"/>
        <v>1.488095238095238E-3</v>
      </c>
      <c r="AO94" s="8">
        <f t="shared" si="499"/>
        <v>7.1428571428571425E-2</v>
      </c>
      <c r="AP94" s="8">
        <f t="shared" si="499"/>
        <v>0.10119047619047619</v>
      </c>
      <c r="AQ94" s="8">
        <f t="shared" si="499"/>
        <v>3.3750000000000002E-2</v>
      </c>
      <c r="AR94" s="8">
        <f t="shared" si="499"/>
        <v>0</v>
      </c>
      <c r="AS94" s="8">
        <f t="shared" si="499"/>
        <v>8.9285714285714288E-2</v>
      </c>
      <c r="AT94" s="8">
        <f t="shared" si="499"/>
        <v>0</v>
      </c>
      <c r="AU94" s="8">
        <f t="shared" si="499"/>
        <v>0</v>
      </c>
      <c r="AV94" s="8">
        <f t="shared" si="499"/>
        <v>0</v>
      </c>
      <c r="AW94" s="8">
        <f t="shared" si="499"/>
        <v>0</v>
      </c>
      <c r="AX94" s="8">
        <f t="shared" si="499"/>
        <v>0</v>
      </c>
      <c r="AY94" s="8">
        <f t="shared" si="499"/>
        <v>0</v>
      </c>
      <c r="AZ94" s="8">
        <f t="shared" si="499"/>
        <v>0</v>
      </c>
      <c r="BA94" s="8">
        <f t="shared" si="499"/>
        <v>0</v>
      </c>
      <c r="BB94" s="8">
        <f t="shared" si="499"/>
        <v>0</v>
      </c>
      <c r="BC94" s="8">
        <f t="shared" si="499"/>
        <v>0</v>
      </c>
      <c r="BD94" s="8">
        <f t="shared" si="499"/>
        <v>0</v>
      </c>
      <c r="BE94" s="8">
        <f t="shared" si="499"/>
        <v>0</v>
      </c>
      <c r="BF94" s="8">
        <f t="shared" si="499"/>
        <v>0</v>
      </c>
      <c r="BG94" s="8">
        <f t="shared" si="499"/>
        <v>0</v>
      </c>
      <c r="BH94" s="8">
        <f t="shared" si="499"/>
        <v>0</v>
      </c>
      <c r="BI94" s="8">
        <f t="shared" si="499"/>
        <v>0</v>
      </c>
      <c r="BJ94" s="8">
        <f t="shared" si="499"/>
        <v>3.8690476190476192E-2</v>
      </c>
      <c r="BK94" s="8">
        <f t="shared" si="499"/>
        <v>0</v>
      </c>
      <c r="BL94" s="8">
        <f t="shared" si="499"/>
        <v>0</v>
      </c>
      <c r="BM94" s="8">
        <f t="shared" si="499"/>
        <v>2.3809523809523808E-2</v>
      </c>
      <c r="BN94" s="8">
        <f t="shared" si="499"/>
        <v>0</v>
      </c>
      <c r="BO94" s="8">
        <f t="shared" si="499"/>
        <v>0</v>
      </c>
      <c r="BP94" s="8">
        <f t="shared" ref="BP94:CJ94" si="500">+BP88/BP90</f>
        <v>2.0833333333333332E-2</v>
      </c>
      <c r="BQ94" s="8">
        <f t="shared" si="500"/>
        <v>3.5119047619047619E-2</v>
      </c>
      <c r="BR94" s="8">
        <f t="shared" si="500"/>
        <v>0</v>
      </c>
      <c r="BS94" s="8">
        <f t="shared" si="500"/>
        <v>0</v>
      </c>
      <c r="BT94" s="8">
        <f t="shared" si="500"/>
        <v>0</v>
      </c>
      <c r="BU94" s="8">
        <f t="shared" si="500"/>
        <v>6.8452380952380959E-2</v>
      </c>
      <c r="BV94" s="8">
        <f t="shared" si="500"/>
        <v>0</v>
      </c>
      <c r="BW94" s="8">
        <f t="shared" si="500"/>
        <v>0</v>
      </c>
      <c r="BX94" s="8">
        <f t="shared" si="500"/>
        <v>5.3571428571428568E-2</v>
      </c>
      <c r="BY94" s="8">
        <f t="shared" si="500"/>
        <v>2.0833333333333332E-2</v>
      </c>
      <c r="BZ94" s="8">
        <f t="shared" si="500"/>
        <v>0</v>
      </c>
      <c r="CA94" s="8"/>
      <c r="CB94" s="8"/>
      <c r="CC94" s="8"/>
      <c r="CD94" s="8"/>
      <c r="CE94" s="8"/>
      <c r="CF94" s="8"/>
      <c r="CG94" s="8"/>
      <c r="CH94" s="8"/>
      <c r="CI94" s="8">
        <f t="shared" si="500"/>
        <v>0</v>
      </c>
      <c r="CJ94" s="8">
        <f t="shared" si="500"/>
        <v>0</v>
      </c>
      <c r="CK94" s="8">
        <f t="shared" ref="CK94:CM94" si="501">+CK88/CK90</f>
        <v>0</v>
      </c>
      <c r="CL94" s="8">
        <f t="shared" si="501"/>
        <v>0</v>
      </c>
      <c r="CM94" s="8">
        <f t="shared" si="501"/>
        <v>0</v>
      </c>
      <c r="CN94" s="8">
        <f t="shared" ref="CN94:CP94" si="502">+CN88/CN90</f>
        <v>0</v>
      </c>
      <c r="CO94" s="8">
        <f t="shared" si="502"/>
        <v>0</v>
      </c>
      <c r="CP94" s="8">
        <f t="shared" si="502"/>
        <v>0</v>
      </c>
      <c r="CQ94" s="8">
        <f t="shared" ref="CQ94:CT94" si="503">+CQ88/CQ90</f>
        <v>0</v>
      </c>
      <c r="CR94" s="8">
        <f t="shared" si="503"/>
        <v>0</v>
      </c>
      <c r="CS94" s="8">
        <f t="shared" si="503"/>
        <v>0</v>
      </c>
      <c r="CT94" s="8">
        <f t="shared" si="503"/>
        <v>0</v>
      </c>
      <c r="CU94" s="8">
        <f t="shared" ref="CU94:CW94" si="504">+CU88/CU90</f>
        <v>0</v>
      </c>
      <c r="CV94" s="8">
        <f t="shared" si="504"/>
        <v>0</v>
      </c>
      <c r="CW94" s="8">
        <f t="shared" si="504"/>
        <v>0</v>
      </c>
      <c r="CX94" s="8">
        <f t="shared" ref="CX94:CY94" si="505">+CX88/CX90</f>
        <v>0</v>
      </c>
      <c r="CY94" s="8">
        <f t="shared" si="505"/>
        <v>0</v>
      </c>
      <c r="CZ94" s="8">
        <f t="shared" ref="CZ94:DB94" si="506">+CZ88/CZ90</f>
        <v>0</v>
      </c>
      <c r="DA94" s="8">
        <f t="shared" si="506"/>
        <v>0</v>
      </c>
      <c r="DB94" s="8">
        <f t="shared" si="506"/>
        <v>0</v>
      </c>
      <c r="DC94" s="8">
        <f t="shared" ref="DC94:DF94" si="507">+DC88/DC90</f>
        <v>0</v>
      </c>
      <c r="DD94" s="8"/>
      <c r="DE94" s="8">
        <f t="shared" si="507"/>
        <v>0</v>
      </c>
      <c r="DF94" s="8">
        <f t="shared" si="507"/>
        <v>0</v>
      </c>
      <c r="DG94" s="8">
        <f t="shared" ref="DG94:DJ94" si="508">+DG88/DG90</f>
        <v>0</v>
      </c>
      <c r="DH94" s="8">
        <f t="shared" si="508"/>
        <v>0</v>
      </c>
      <c r="DI94" s="8">
        <f t="shared" si="508"/>
        <v>0</v>
      </c>
      <c r="DJ94" s="8">
        <f t="shared" si="508"/>
        <v>0</v>
      </c>
      <c r="DK94" s="8">
        <f t="shared" ref="DK94:DM94" si="509">+DK88/DK90</f>
        <v>0</v>
      </c>
      <c r="DL94" s="8">
        <f t="shared" si="509"/>
        <v>0</v>
      </c>
      <c r="DM94" s="8">
        <f t="shared" si="509"/>
        <v>1.488095238095238E-2</v>
      </c>
      <c r="DN94" s="8">
        <f t="shared" ref="DN94:DR94" si="510">+DN88/DN90</f>
        <v>0</v>
      </c>
      <c r="DO94" s="8">
        <f t="shared" si="510"/>
        <v>0</v>
      </c>
      <c r="DP94" s="8" t="e">
        <f t="shared" si="510"/>
        <v>#DIV/0!</v>
      </c>
      <c r="DQ94" s="8" t="e">
        <f t="shared" si="510"/>
        <v>#DIV/0!</v>
      </c>
      <c r="DR94" s="8">
        <f t="shared" si="510"/>
        <v>0</v>
      </c>
      <c r="DS94" s="8">
        <f t="shared" ref="DS94:DU94" si="511">+DS88/DS90</f>
        <v>0</v>
      </c>
      <c r="DT94" s="8">
        <f t="shared" si="511"/>
        <v>0</v>
      </c>
      <c r="DU94" s="8">
        <f t="shared" si="511"/>
        <v>0</v>
      </c>
      <c r="DV94" s="8">
        <f t="shared" ref="DV94:DX94" si="512">+DV88/DV90</f>
        <v>0</v>
      </c>
      <c r="DW94" s="8">
        <f t="shared" si="512"/>
        <v>2.976190476190476E-2</v>
      </c>
      <c r="DX94" s="8">
        <f t="shared" si="512"/>
        <v>0</v>
      </c>
      <c r="DY94" s="8">
        <f t="shared" ref="DY94:EA94" si="513">+DY88/DY90</f>
        <v>4.1666666666666664E-2</v>
      </c>
      <c r="DZ94" s="8">
        <f t="shared" si="513"/>
        <v>0</v>
      </c>
      <c r="EA94" s="8">
        <f t="shared" si="513"/>
        <v>0</v>
      </c>
      <c r="EB94" s="8">
        <f t="shared" ref="EB94:ED94" si="514">+EB88/EB90</f>
        <v>0</v>
      </c>
      <c r="EC94" s="8">
        <f t="shared" si="514"/>
        <v>0</v>
      </c>
      <c r="ED94" s="8">
        <f t="shared" si="514"/>
        <v>0</v>
      </c>
      <c r="EE94" s="8">
        <f t="shared" ref="EE94:EH94" si="515">+EE88/EE90</f>
        <v>5.9523809523809521E-3</v>
      </c>
      <c r="EF94" s="8">
        <f t="shared" si="515"/>
        <v>0</v>
      </c>
      <c r="EG94" s="8">
        <f t="shared" si="515"/>
        <v>0</v>
      </c>
      <c r="EH94" s="8">
        <f t="shared" si="515"/>
        <v>0</v>
      </c>
      <c r="EI94" s="8"/>
      <c r="EJ94" s="8"/>
    </row>
    <row r="95" spans="1:140">
      <c r="A95" s="497"/>
      <c r="B95" s="54" t="s">
        <v>255</v>
      </c>
      <c r="C95" s="8"/>
      <c r="D95" s="8">
        <f t="shared" ref="D95:BO95" si="516">+D89/D90</f>
        <v>1.1904761904761904E-2</v>
      </c>
      <c r="E95" s="8">
        <f t="shared" si="516"/>
        <v>2.8273809523809524E-2</v>
      </c>
      <c r="F95" s="8">
        <f t="shared" si="516"/>
        <v>5.0595238095238096E-2</v>
      </c>
      <c r="G95" s="8">
        <f t="shared" si="516"/>
        <v>2.0833333333333332E-2</v>
      </c>
      <c r="H95" s="8">
        <f t="shared" si="516"/>
        <v>0.14583333333333334</v>
      </c>
      <c r="I95" s="8">
        <f t="shared" si="516"/>
        <v>7.1428571428571425E-2</v>
      </c>
      <c r="J95" s="8">
        <f t="shared" si="516"/>
        <v>6.5476190476190479E-2</v>
      </c>
      <c r="K95" s="8">
        <f t="shared" si="516"/>
        <v>0.40476190476190477</v>
      </c>
      <c r="L95" s="8">
        <f t="shared" si="516"/>
        <v>4.7619047619047616E-2</v>
      </c>
      <c r="M95" s="8">
        <f t="shared" si="516"/>
        <v>5.9523809523809521E-2</v>
      </c>
      <c r="N95" s="8">
        <f t="shared" si="516"/>
        <v>0.11410714285714287</v>
      </c>
      <c r="O95" s="8">
        <f t="shared" si="516"/>
        <v>0.12398809523809523</v>
      </c>
      <c r="P95" s="8">
        <f t="shared" si="516"/>
        <v>0.1781547619047619</v>
      </c>
      <c r="Q95" s="8">
        <f t="shared" si="516"/>
        <v>3.2142857142857147E-2</v>
      </c>
      <c r="R95" s="8">
        <f t="shared" si="516"/>
        <v>0.15976190476190477</v>
      </c>
      <c r="S95" s="8">
        <f t="shared" si="516"/>
        <v>0.24255952380952381</v>
      </c>
      <c r="T95" s="8">
        <f t="shared" si="516"/>
        <v>5.9523809523809521E-3</v>
      </c>
      <c r="U95" s="8">
        <f t="shared" si="516"/>
        <v>8.6805555555555552E-2</v>
      </c>
      <c r="V95" s="8">
        <f t="shared" si="516"/>
        <v>6.0535714285714283E-2</v>
      </c>
      <c r="W95" s="8">
        <f t="shared" si="516"/>
        <v>3.125E-2</v>
      </c>
      <c r="X95" s="8">
        <f t="shared" si="516"/>
        <v>1.1904761904761904E-2</v>
      </c>
      <c r="Y95" s="8">
        <f t="shared" si="516"/>
        <v>0.13988095238095238</v>
      </c>
      <c r="Z95" s="8">
        <f t="shared" si="516"/>
        <v>1.0892857142857143E-2</v>
      </c>
      <c r="AA95" s="8">
        <f t="shared" si="516"/>
        <v>0</v>
      </c>
      <c r="AB95" s="8">
        <f t="shared" si="516"/>
        <v>7.4404761904761904E-2</v>
      </c>
      <c r="AC95" s="8">
        <f t="shared" si="516"/>
        <v>8.5833333333333331E-2</v>
      </c>
      <c r="AD95" s="8">
        <f t="shared" si="516"/>
        <v>8.9285714285714281E-3</v>
      </c>
      <c r="AE95" s="8">
        <f t="shared" si="516"/>
        <v>3.8690476190476192E-2</v>
      </c>
      <c r="AF95" s="8">
        <f t="shared" si="516"/>
        <v>4.4166666666666667E-2</v>
      </c>
      <c r="AG95" s="8">
        <f t="shared" si="516"/>
        <v>0</v>
      </c>
      <c r="AH95" s="8">
        <f t="shared" si="516"/>
        <v>6.3511904761904756E-2</v>
      </c>
      <c r="AI95" s="8">
        <f t="shared" si="516"/>
        <v>8.6785714285714285E-2</v>
      </c>
      <c r="AJ95" s="8">
        <f t="shared" si="516"/>
        <v>8.9285714285714281E-3</v>
      </c>
      <c r="AK95" s="8">
        <f t="shared" si="516"/>
        <v>2.0357142857142858E-2</v>
      </c>
      <c r="AL95" s="8">
        <f t="shared" si="516"/>
        <v>0.24607142857142858</v>
      </c>
      <c r="AM95" s="8">
        <f t="shared" si="516"/>
        <v>4.4642857142857144E-2</v>
      </c>
      <c r="AN95" s="8">
        <f t="shared" si="516"/>
        <v>9.0773809523809521E-2</v>
      </c>
      <c r="AO95" s="8">
        <f t="shared" si="516"/>
        <v>1.636904761904762E-2</v>
      </c>
      <c r="AP95" s="8">
        <f t="shared" si="516"/>
        <v>5.9523809523809521E-2</v>
      </c>
      <c r="AQ95" s="8">
        <f t="shared" si="516"/>
        <v>7.8392857142857139E-2</v>
      </c>
      <c r="AR95" s="8">
        <f t="shared" si="516"/>
        <v>3.5238095238095235E-2</v>
      </c>
      <c r="AS95" s="8">
        <f t="shared" si="516"/>
        <v>0.43255952380952384</v>
      </c>
      <c r="AT95" s="8">
        <f t="shared" si="516"/>
        <v>0.2767857142857143</v>
      </c>
      <c r="AU95" s="8">
        <f t="shared" si="516"/>
        <v>3.9226190476190477E-2</v>
      </c>
      <c r="AV95" s="8">
        <f t="shared" si="516"/>
        <v>4.940476190476191E-2</v>
      </c>
      <c r="AW95" s="8">
        <f t="shared" si="516"/>
        <v>0</v>
      </c>
      <c r="AX95" s="8">
        <f t="shared" si="516"/>
        <v>4.5654761904761906E-2</v>
      </c>
      <c r="AY95" s="8">
        <f t="shared" si="516"/>
        <v>6.6666666666666666E-2</v>
      </c>
      <c r="AZ95" s="8">
        <f t="shared" si="516"/>
        <v>0.11607142857142858</v>
      </c>
      <c r="BA95" s="8">
        <f t="shared" si="516"/>
        <v>4.9107142857142856E-2</v>
      </c>
      <c r="BB95" s="8">
        <f t="shared" si="516"/>
        <v>1.3690476190476189E-2</v>
      </c>
      <c r="BC95" s="8">
        <f t="shared" si="516"/>
        <v>2.0714285714285713E-2</v>
      </c>
      <c r="BD95" s="8">
        <f t="shared" si="516"/>
        <v>0.87797619047619047</v>
      </c>
      <c r="BE95" s="8">
        <f t="shared" si="516"/>
        <v>1</v>
      </c>
      <c r="BF95" s="8">
        <f t="shared" si="516"/>
        <v>1</v>
      </c>
      <c r="BG95" s="8">
        <f t="shared" si="516"/>
        <v>0.73511904761904767</v>
      </c>
      <c r="BH95" s="8">
        <f t="shared" si="516"/>
        <v>1.9345238095238096E-2</v>
      </c>
      <c r="BI95" s="8">
        <f t="shared" si="516"/>
        <v>1.9345238095238096E-2</v>
      </c>
      <c r="BJ95" s="8">
        <f t="shared" si="516"/>
        <v>8.9761904761904765E-2</v>
      </c>
      <c r="BK95" s="8">
        <f t="shared" si="516"/>
        <v>7.1428571428571425E-2</v>
      </c>
      <c r="BL95" s="8">
        <f t="shared" si="516"/>
        <v>3.5714285714285712E-2</v>
      </c>
      <c r="BM95" s="8">
        <f t="shared" si="516"/>
        <v>1.488095238095238E-2</v>
      </c>
      <c r="BN95" s="8">
        <f t="shared" si="516"/>
        <v>0</v>
      </c>
      <c r="BO95" s="8">
        <f t="shared" si="516"/>
        <v>7.9166666666666677E-2</v>
      </c>
      <c r="BP95" s="8">
        <f t="shared" ref="BP95:CJ95" si="517">+BP89/BP90</f>
        <v>0.10863095238095238</v>
      </c>
      <c r="BQ95" s="8">
        <f t="shared" si="517"/>
        <v>0</v>
      </c>
      <c r="BR95" s="8">
        <f t="shared" si="517"/>
        <v>1.7857142857142856E-2</v>
      </c>
      <c r="BS95" s="8">
        <f t="shared" si="517"/>
        <v>4.4226190476190474E-2</v>
      </c>
      <c r="BT95" s="8">
        <f t="shared" si="517"/>
        <v>4.4226190476190474E-2</v>
      </c>
      <c r="BU95" s="8">
        <f t="shared" si="517"/>
        <v>0</v>
      </c>
      <c r="BV95" s="8">
        <f t="shared" si="517"/>
        <v>9.2261904761904767E-2</v>
      </c>
      <c r="BW95" s="8">
        <f t="shared" si="517"/>
        <v>2.6785714285714284E-2</v>
      </c>
      <c r="BX95" s="8">
        <f t="shared" si="517"/>
        <v>1.488095238095238E-2</v>
      </c>
      <c r="BY95" s="8">
        <f t="shared" si="517"/>
        <v>2.3809523809523808E-2</v>
      </c>
      <c r="BZ95" s="8">
        <f t="shared" si="517"/>
        <v>2.3809523809523808E-2</v>
      </c>
      <c r="CA95" s="8"/>
      <c r="CB95" s="8"/>
      <c r="CC95" s="8"/>
      <c r="CD95" s="8"/>
      <c r="CE95" s="8"/>
      <c r="CF95" s="8"/>
      <c r="CG95" s="8"/>
      <c r="CH95" s="8"/>
      <c r="CI95" s="8">
        <f t="shared" si="517"/>
        <v>0.16071428571428573</v>
      </c>
      <c r="CJ95" s="8">
        <f t="shared" si="517"/>
        <v>1</v>
      </c>
      <c r="CK95" s="8">
        <f t="shared" ref="CK95:CM95" si="518">+CK89/CK90</f>
        <v>0</v>
      </c>
      <c r="CL95" s="8">
        <f t="shared" si="518"/>
        <v>1.1904761904761904E-2</v>
      </c>
      <c r="CM95" s="8">
        <f t="shared" si="518"/>
        <v>3.9880952380952385E-3</v>
      </c>
      <c r="CN95" s="8">
        <f t="shared" ref="CN95:CP95" si="519">+CN89/CN90</f>
        <v>0</v>
      </c>
      <c r="CO95" s="8">
        <f t="shared" si="519"/>
        <v>5.9523809523809521E-3</v>
      </c>
      <c r="CP95" s="8">
        <f t="shared" si="519"/>
        <v>2.3809523809523808E-2</v>
      </c>
      <c r="CQ95" s="8">
        <f t="shared" ref="CQ95:CT95" si="520">+CQ89/CQ90</f>
        <v>0</v>
      </c>
      <c r="CR95" s="8">
        <f t="shared" si="520"/>
        <v>2.0833333333333332E-2</v>
      </c>
      <c r="CS95" s="8">
        <f t="shared" si="520"/>
        <v>2.0833333333333332E-2</v>
      </c>
      <c r="CT95" s="8">
        <f t="shared" si="520"/>
        <v>5.3571428571428568E-2</v>
      </c>
      <c r="CU95" s="8">
        <f t="shared" ref="CU95:CW95" si="521">+CU89/CU90</f>
        <v>0</v>
      </c>
      <c r="CV95" s="8">
        <f t="shared" si="521"/>
        <v>4.1666666666666664E-2</v>
      </c>
      <c r="CW95" s="8">
        <f t="shared" si="521"/>
        <v>1.0416666666666666E-2</v>
      </c>
      <c r="CX95" s="8">
        <f t="shared" ref="CX95:CY95" si="522">+CX89/CX90</f>
        <v>5.9523809523809521E-3</v>
      </c>
      <c r="CY95" s="8">
        <f t="shared" si="522"/>
        <v>4.464285714285714E-3</v>
      </c>
      <c r="CZ95" s="8">
        <f t="shared" ref="CZ95:DB95" si="523">+CZ89/CZ90</f>
        <v>1.5476190476190477E-2</v>
      </c>
      <c r="DA95" s="8">
        <f t="shared" si="523"/>
        <v>1.5476190476190477E-2</v>
      </c>
      <c r="DB95" s="8">
        <f t="shared" si="523"/>
        <v>1.5892857142857143E-2</v>
      </c>
      <c r="DC95" s="8">
        <f t="shared" ref="DC95:DF95" si="524">+DC89/DC90</f>
        <v>5.9523809523809521E-3</v>
      </c>
      <c r="DD95" s="8"/>
      <c r="DE95" s="8">
        <f t="shared" si="524"/>
        <v>1.0416666666666666E-2</v>
      </c>
      <c r="DF95" s="8">
        <f t="shared" si="524"/>
        <v>1.1904761904761904E-2</v>
      </c>
      <c r="DG95" s="8">
        <f t="shared" ref="DG95:DJ95" si="525">+DG89/DG90</f>
        <v>1.1904761904761904E-2</v>
      </c>
      <c r="DH95" s="8">
        <f t="shared" si="525"/>
        <v>0.10119047619047619</v>
      </c>
      <c r="DI95" s="8">
        <f t="shared" si="525"/>
        <v>1.1904761904761904E-2</v>
      </c>
      <c r="DJ95" s="8">
        <f t="shared" si="525"/>
        <v>8.8273809523809518E-2</v>
      </c>
      <c r="DK95" s="8">
        <f t="shared" ref="DK95:DM95" si="526">+DK89/DK90</f>
        <v>0</v>
      </c>
      <c r="DL95" s="8">
        <f t="shared" si="526"/>
        <v>1.4285714285714285E-2</v>
      </c>
      <c r="DM95" s="8">
        <f t="shared" si="526"/>
        <v>0</v>
      </c>
      <c r="DN95" s="8">
        <f t="shared" ref="DN95:DR95" si="527">+DN89/DN90</f>
        <v>6.5476190476190479E-2</v>
      </c>
      <c r="DO95" s="8">
        <f t="shared" si="527"/>
        <v>0</v>
      </c>
      <c r="DP95" s="8" t="e">
        <f t="shared" si="527"/>
        <v>#DIV/0!</v>
      </c>
      <c r="DQ95" s="8" t="e">
        <f t="shared" si="527"/>
        <v>#DIV/0!</v>
      </c>
      <c r="DR95" s="8">
        <f t="shared" si="527"/>
        <v>2.3809523809523808E-2</v>
      </c>
      <c r="DS95" s="8">
        <f t="shared" ref="DS95:DU95" si="528">+DS89/DS90</f>
        <v>7.1428571428571425E-2</v>
      </c>
      <c r="DT95" s="8">
        <f t="shared" si="528"/>
        <v>5.7738095238095234E-2</v>
      </c>
      <c r="DU95" s="8">
        <f t="shared" si="528"/>
        <v>0.14630952380952381</v>
      </c>
      <c r="DV95" s="8">
        <f t="shared" ref="DV95:DX95" si="529">+DV89/DV90</f>
        <v>1.7857142857142856E-2</v>
      </c>
      <c r="DW95" s="8">
        <f t="shared" si="529"/>
        <v>2.976190476190476E-2</v>
      </c>
      <c r="DX95" s="8">
        <f t="shared" si="529"/>
        <v>5.5535714285714285E-2</v>
      </c>
      <c r="DY95" s="8">
        <f t="shared" ref="DY95:EA95" si="530">+DY89/DY90</f>
        <v>5.9523809523809521E-2</v>
      </c>
      <c r="DZ95" s="8">
        <f t="shared" si="530"/>
        <v>1.1904761904761904E-2</v>
      </c>
      <c r="EA95" s="8">
        <f t="shared" si="530"/>
        <v>0</v>
      </c>
      <c r="EB95" s="8">
        <f t="shared" ref="EB95:ED95" si="531">+EB89/EB90</f>
        <v>0</v>
      </c>
      <c r="EC95" s="8">
        <f t="shared" si="531"/>
        <v>7.7380952380952384E-3</v>
      </c>
      <c r="ED95" s="8">
        <f t="shared" si="531"/>
        <v>0</v>
      </c>
      <c r="EE95" s="8">
        <f t="shared" ref="EE95:EH95" si="532">+EE89/EE90</f>
        <v>0</v>
      </c>
      <c r="EF95" s="8">
        <f t="shared" si="532"/>
        <v>5.9523809523809521E-3</v>
      </c>
      <c r="EG95" s="8">
        <f t="shared" si="532"/>
        <v>4.7619047619047616E-2</v>
      </c>
      <c r="EH95" s="8">
        <f t="shared" si="532"/>
        <v>4.2857142857142858E-2</v>
      </c>
      <c r="EI95" s="8"/>
      <c r="EJ95" s="8"/>
    </row>
    <row r="96" spans="1:140" ht="16.5" customHeight="1">
      <c r="A96" s="498"/>
      <c r="B96" s="54" t="s">
        <v>60</v>
      </c>
      <c r="C96" s="9"/>
      <c r="D96" s="9">
        <f t="shared" ref="D96:BO96" si="533">SUM(D92:D95)</f>
        <v>0.99999999999999989</v>
      </c>
      <c r="E96" s="9">
        <f t="shared" si="533"/>
        <v>1</v>
      </c>
      <c r="F96" s="9">
        <f t="shared" si="533"/>
        <v>1.0000000000000002</v>
      </c>
      <c r="G96" s="9">
        <f t="shared" si="533"/>
        <v>1.0000000000000002</v>
      </c>
      <c r="H96" s="9">
        <f t="shared" si="533"/>
        <v>0.99999999999523803</v>
      </c>
      <c r="I96" s="9">
        <f t="shared" si="533"/>
        <v>1</v>
      </c>
      <c r="J96" s="9">
        <f t="shared" si="533"/>
        <v>0.99999999999999989</v>
      </c>
      <c r="K96" s="9">
        <f t="shared" si="533"/>
        <v>0.99999999999999967</v>
      </c>
      <c r="L96" s="9">
        <f t="shared" si="533"/>
        <v>1.0000000000095237</v>
      </c>
      <c r="M96" s="9">
        <f t="shared" si="533"/>
        <v>0.99999999999999989</v>
      </c>
      <c r="N96" s="9">
        <f t="shared" si="533"/>
        <v>1.0158928571428572</v>
      </c>
      <c r="O96" s="9">
        <f t="shared" si="533"/>
        <v>1</v>
      </c>
      <c r="P96" s="9">
        <f t="shared" si="533"/>
        <v>0.99999999999999978</v>
      </c>
      <c r="Q96" s="9">
        <f t="shared" si="533"/>
        <v>1.0003571428571432</v>
      </c>
      <c r="R96" s="9">
        <f t="shared" si="533"/>
        <v>0.99999999999999978</v>
      </c>
      <c r="S96" s="9">
        <f t="shared" si="533"/>
        <v>1</v>
      </c>
      <c r="T96" s="9">
        <f t="shared" si="533"/>
        <v>0.99999999999999989</v>
      </c>
      <c r="U96" s="9">
        <f t="shared" si="533"/>
        <v>1</v>
      </c>
      <c r="V96" s="9">
        <f t="shared" si="533"/>
        <v>0.99999999999999989</v>
      </c>
      <c r="W96" s="9">
        <f t="shared" si="533"/>
        <v>0.99999999999999956</v>
      </c>
      <c r="X96" s="9">
        <f t="shared" si="533"/>
        <v>0.99999999999999989</v>
      </c>
      <c r="Y96" s="9">
        <f t="shared" si="533"/>
        <v>1.0000000000000002</v>
      </c>
      <c r="Z96" s="9">
        <f t="shared" si="533"/>
        <v>0.99999999999999989</v>
      </c>
      <c r="AA96" s="9">
        <f t="shared" si="533"/>
        <v>1.0000000000000002</v>
      </c>
      <c r="AB96" s="9">
        <f t="shared" si="533"/>
        <v>0.99999999999999989</v>
      </c>
      <c r="AC96" s="9">
        <f t="shared" si="533"/>
        <v>1.0000000000000004</v>
      </c>
      <c r="AD96" s="9">
        <f t="shared" si="533"/>
        <v>1.0000000000000004</v>
      </c>
      <c r="AE96" s="9">
        <f t="shared" si="533"/>
        <v>0.99999999999999978</v>
      </c>
      <c r="AF96" s="9">
        <f t="shared" si="533"/>
        <v>0.99999999999999967</v>
      </c>
      <c r="AG96" s="9">
        <f t="shared" si="533"/>
        <v>0.99999999999999989</v>
      </c>
      <c r="AH96" s="9">
        <f t="shared" si="533"/>
        <v>0.99999999999999989</v>
      </c>
      <c r="AI96" s="9">
        <f t="shared" si="533"/>
        <v>0.99999999999999989</v>
      </c>
      <c r="AJ96" s="9">
        <f t="shared" si="533"/>
        <v>1.0000000000000004</v>
      </c>
      <c r="AK96" s="9">
        <f t="shared" si="533"/>
        <v>1.0000000000000002</v>
      </c>
      <c r="AL96" s="9">
        <f t="shared" si="533"/>
        <v>1</v>
      </c>
      <c r="AM96" s="9">
        <f t="shared" si="533"/>
        <v>0.99999999999999989</v>
      </c>
      <c r="AN96" s="9">
        <f t="shared" si="533"/>
        <v>1</v>
      </c>
      <c r="AO96" s="9">
        <f t="shared" si="533"/>
        <v>1</v>
      </c>
      <c r="AP96" s="9">
        <f t="shared" si="533"/>
        <v>0.99999999999999967</v>
      </c>
      <c r="AQ96" s="9">
        <f t="shared" si="533"/>
        <v>1.0000000000000002</v>
      </c>
      <c r="AR96" s="9">
        <f t="shared" si="533"/>
        <v>1.0000000000000002</v>
      </c>
      <c r="AS96" s="9">
        <f t="shared" si="533"/>
        <v>1.0000000000000002</v>
      </c>
      <c r="AT96" s="9">
        <f t="shared" si="533"/>
        <v>1</v>
      </c>
      <c r="AU96" s="9">
        <f t="shared" si="533"/>
        <v>1.0000000000000004</v>
      </c>
      <c r="AV96" s="9">
        <f t="shared" si="533"/>
        <v>1</v>
      </c>
      <c r="AW96" s="9">
        <f t="shared" si="533"/>
        <v>1</v>
      </c>
      <c r="AX96" s="9">
        <f t="shared" si="533"/>
        <v>1</v>
      </c>
      <c r="AY96" s="9">
        <f t="shared" si="533"/>
        <v>0.99999999999999989</v>
      </c>
      <c r="AZ96" s="9">
        <f t="shared" si="533"/>
        <v>1.0000000000000002</v>
      </c>
      <c r="BA96" s="9">
        <f t="shared" si="533"/>
        <v>1</v>
      </c>
      <c r="BB96" s="9">
        <f t="shared" si="533"/>
        <v>1.0000000000000002</v>
      </c>
      <c r="BC96" s="9">
        <f t="shared" si="533"/>
        <v>1</v>
      </c>
      <c r="BD96" s="9">
        <f t="shared" si="533"/>
        <v>1.0000000000000004</v>
      </c>
      <c r="BE96" s="9">
        <f t="shared" si="533"/>
        <v>1</v>
      </c>
      <c r="BF96" s="9">
        <f t="shared" si="533"/>
        <v>1</v>
      </c>
      <c r="BG96" s="9">
        <f t="shared" si="533"/>
        <v>1</v>
      </c>
      <c r="BH96" s="9">
        <f t="shared" si="533"/>
        <v>1</v>
      </c>
      <c r="BI96" s="9">
        <f t="shared" si="533"/>
        <v>1</v>
      </c>
      <c r="BJ96" s="9">
        <f t="shared" si="533"/>
        <v>1</v>
      </c>
      <c r="BK96" s="9">
        <f t="shared" si="533"/>
        <v>1.0000000000000004</v>
      </c>
      <c r="BL96" s="9">
        <f t="shared" si="533"/>
        <v>0.99999999999999967</v>
      </c>
      <c r="BM96" s="9">
        <f t="shared" si="533"/>
        <v>1</v>
      </c>
      <c r="BN96" s="9">
        <f t="shared" si="533"/>
        <v>1.0000000000000004</v>
      </c>
      <c r="BO96" s="9">
        <f t="shared" si="533"/>
        <v>0.99999999999999967</v>
      </c>
      <c r="BP96" s="9">
        <f t="shared" ref="BP96:CJ96" si="534">SUM(BP92:BP95)</f>
        <v>1</v>
      </c>
      <c r="BQ96" s="9">
        <f t="shared" si="534"/>
        <v>0.99999999999999967</v>
      </c>
      <c r="BR96" s="9">
        <f t="shared" si="534"/>
        <v>0.99999999999999989</v>
      </c>
      <c r="BS96" s="9">
        <f t="shared" si="534"/>
        <v>1</v>
      </c>
      <c r="BT96" s="9">
        <f t="shared" si="534"/>
        <v>1</v>
      </c>
      <c r="BU96" s="9">
        <f t="shared" si="534"/>
        <v>0.99999999999999989</v>
      </c>
      <c r="BV96" s="9">
        <f t="shared" si="534"/>
        <v>1</v>
      </c>
      <c r="BW96" s="9">
        <f t="shared" si="534"/>
        <v>0.99999999999999967</v>
      </c>
      <c r="BX96" s="9">
        <f t="shared" si="534"/>
        <v>0.99999999999999989</v>
      </c>
      <c r="BY96" s="9">
        <f t="shared" si="534"/>
        <v>1</v>
      </c>
      <c r="BZ96" s="9">
        <f t="shared" si="534"/>
        <v>0.99999999999999989</v>
      </c>
      <c r="CA96" s="9"/>
      <c r="CB96" s="9"/>
      <c r="CC96" s="9"/>
      <c r="CD96" s="9"/>
      <c r="CE96" s="9"/>
      <c r="CF96" s="9"/>
      <c r="CG96" s="9"/>
      <c r="CH96" s="9"/>
      <c r="CI96" s="9">
        <f t="shared" si="534"/>
        <v>0.99999999999999967</v>
      </c>
      <c r="CJ96" s="9">
        <f t="shared" si="534"/>
        <v>1</v>
      </c>
      <c r="CK96" s="9">
        <f t="shared" ref="CK96:CM96" si="535">SUM(CK92:CK95)</f>
        <v>1</v>
      </c>
      <c r="CL96" s="9">
        <f t="shared" si="535"/>
        <v>0.99999999999999989</v>
      </c>
      <c r="CM96" s="9">
        <f t="shared" si="535"/>
        <v>0.99998809523809529</v>
      </c>
      <c r="CN96" s="9">
        <f t="shared" ref="CN96:CP96" si="536">SUM(CN92:CN95)</f>
        <v>1</v>
      </c>
      <c r="CO96" s="9">
        <f t="shared" si="536"/>
        <v>0.99999999999999956</v>
      </c>
      <c r="CP96" s="9">
        <f t="shared" si="536"/>
        <v>0.99999999999999989</v>
      </c>
      <c r="CQ96" s="9">
        <f t="shared" ref="CQ96:CT96" si="537">SUM(CQ92:CQ95)</f>
        <v>1</v>
      </c>
      <c r="CR96" s="9">
        <f t="shared" si="537"/>
        <v>1.0000000000000002</v>
      </c>
      <c r="CS96" s="9">
        <f t="shared" si="537"/>
        <v>1.0000000000000002</v>
      </c>
      <c r="CT96" s="9">
        <f t="shared" si="537"/>
        <v>0.99999999999999956</v>
      </c>
      <c r="CU96" s="9">
        <f t="shared" ref="CU96:CW96" si="538">SUM(CU92:CU95)</f>
        <v>1</v>
      </c>
      <c r="CV96" s="9">
        <f t="shared" si="538"/>
        <v>0.99999999999999989</v>
      </c>
      <c r="CW96" s="9">
        <f t="shared" si="538"/>
        <v>0.99999966666666662</v>
      </c>
      <c r="CX96" s="9">
        <f t="shared" ref="CX96:CY96" si="539">SUM(CX92:CX95)</f>
        <v>0.99999999999999989</v>
      </c>
      <c r="CY96" s="9">
        <f t="shared" si="539"/>
        <v>0.99999999999999967</v>
      </c>
      <c r="CZ96" s="9">
        <f t="shared" ref="CZ96:DB96" si="540">SUM(CZ92:CZ95)</f>
        <v>1.0000000000000004</v>
      </c>
      <c r="DA96" s="9">
        <f t="shared" si="540"/>
        <v>1.0000000000000004</v>
      </c>
      <c r="DB96" s="9">
        <f t="shared" si="540"/>
        <v>0.99999999999999989</v>
      </c>
      <c r="DC96" s="9">
        <f t="shared" ref="DC96:DF96" si="541">SUM(DC92:DC95)</f>
        <v>0.99999999999999989</v>
      </c>
      <c r="DD96" s="9"/>
      <c r="DE96" s="9">
        <f t="shared" si="541"/>
        <v>0.99999999999999967</v>
      </c>
      <c r="DF96" s="9">
        <f t="shared" si="541"/>
        <v>1.0000000000000002</v>
      </c>
      <c r="DG96" s="9">
        <f t="shared" ref="DG96:DJ96" si="542">SUM(DG92:DG95)</f>
        <v>0.99999999999999989</v>
      </c>
      <c r="DH96" s="9">
        <f t="shared" si="542"/>
        <v>1.0000000000000002</v>
      </c>
      <c r="DI96" s="9">
        <f t="shared" si="542"/>
        <v>0.99990476190476185</v>
      </c>
      <c r="DJ96" s="9">
        <f t="shared" si="542"/>
        <v>0.99999999999999989</v>
      </c>
      <c r="DK96" s="9">
        <f t="shared" ref="DK96:DM96" si="543">SUM(DK92:DK95)</f>
        <v>1.0000000000000002</v>
      </c>
      <c r="DL96" s="9">
        <f t="shared" si="543"/>
        <v>1.0000000000000002</v>
      </c>
      <c r="DM96" s="9">
        <f t="shared" si="543"/>
        <v>0.99999999999999989</v>
      </c>
      <c r="DN96" s="9">
        <f t="shared" ref="DN96:DR96" si="544">SUM(DN92:DN95)</f>
        <v>1.0000000000000004</v>
      </c>
      <c r="DO96" s="9">
        <f t="shared" si="544"/>
        <v>1</v>
      </c>
      <c r="DP96" s="9" t="e">
        <f t="shared" si="544"/>
        <v>#DIV/0!</v>
      </c>
      <c r="DQ96" s="9" t="e">
        <f t="shared" si="544"/>
        <v>#DIV/0!</v>
      </c>
      <c r="DR96" s="9">
        <f t="shared" si="544"/>
        <v>1</v>
      </c>
      <c r="DS96" s="9">
        <f t="shared" ref="DS96:DU96" si="545">SUM(DS92:DS95)</f>
        <v>1.0000000000000004</v>
      </c>
      <c r="DT96" s="9">
        <f t="shared" si="545"/>
        <v>1.0000000000000002</v>
      </c>
      <c r="DU96" s="9">
        <f t="shared" si="545"/>
        <v>1.0000000000000002</v>
      </c>
      <c r="DV96" s="9">
        <f t="shared" ref="DV96:DX96" si="546">SUM(DV92:DV95)</f>
        <v>0.99999999999999989</v>
      </c>
      <c r="DW96" s="9">
        <f t="shared" si="546"/>
        <v>1.0000000000000002</v>
      </c>
      <c r="DX96" s="9">
        <f t="shared" si="546"/>
        <v>0.99999999999999989</v>
      </c>
      <c r="DY96" s="9">
        <f t="shared" ref="DY96:EA96" si="547">SUM(DY92:DY95)</f>
        <v>0.99999999999999944</v>
      </c>
      <c r="DZ96" s="9">
        <f t="shared" si="547"/>
        <v>0.99999999999999989</v>
      </c>
      <c r="EA96" s="9">
        <f t="shared" si="547"/>
        <v>1</v>
      </c>
      <c r="EB96" s="9">
        <f t="shared" ref="EB96:ED96" si="548">SUM(EB92:EB95)</f>
        <v>1.0000000000000002</v>
      </c>
      <c r="EC96" s="9">
        <f t="shared" si="548"/>
        <v>0.99995714285714277</v>
      </c>
      <c r="ED96" s="9">
        <f t="shared" si="548"/>
        <v>1</v>
      </c>
      <c r="EE96" s="9">
        <f t="shared" ref="EE96:EH96" si="549">SUM(EE92:EE95)</f>
        <v>0.99999999999999989</v>
      </c>
      <c r="EF96" s="9">
        <f t="shared" si="549"/>
        <v>0.99999999999999989</v>
      </c>
      <c r="EG96" s="9">
        <f t="shared" si="549"/>
        <v>0.99999999999999978</v>
      </c>
      <c r="EH96" s="9">
        <f t="shared" si="549"/>
        <v>1</v>
      </c>
      <c r="EI96" s="9"/>
      <c r="EJ96" s="9"/>
    </row>
    <row r="97" spans="1:140" ht="16.5" customHeight="1">
      <c r="A97" s="31" t="s">
        <v>386</v>
      </c>
      <c r="B97" s="29"/>
      <c r="C97" s="32" t="s">
        <v>229</v>
      </c>
      <c r="D97" s="32" t="s">
        <v>178</v>
      </c>
      <c r="E97" s="32" t="s">
        <v>179</v>
      </c>
      <c r="F97" s="32" t="s">
        <v>180</v>
      </c>
      <c r="G97" s="32" t="s">
        <v>181</v>
      </c>
      <c r="H97" s="32" t="s">
        <v>182</v>
      </c>
      <c r="I97" s="32" t="s">
        <v>183</v>
      </c>
      <c r="J97" s="32" t="s">
        <v>236</v>
      </c>
      <c r="K97" s="32" t="s">
        <v>185</v>
      </c>
      <c r="L97" s="32" t="s">
        <v>186</v>
      </c>
      <c r="M97" s="32" t="s">
        <v>187</v>
      </c>
      <c r="N97" s="32" t="s">
        <v>188</v>
      </c>
      <c r="O97" s="32" t="s">
        <v>237</v>
      </c>
      <c r="P97" s="32" t="s">
        <v>246</v>
      </c>
      <c r="Q97" s="32" t="s">
        <v>247</v>
      </c>
      <c r="R97" s="32" t="s">
        <v>248</v>
      </c>
      <c r="S97" s="32" t="s">
        <v>249</v>
      </c>
      <c r="T97" s="32" t="s">
        <v>189</v>
      </c>
      <c r="U97" s="32" t="s">
        <v>190</v>
      </c>
      <c r="V97" s="32" t="s">
        <v>191</v>
      </c>
      <c r="W97" s="32" t="s">
        <v>192</v>
      </c>
      <c r="X97" s="32" t="s">
        <v>193</v>
      </c>
      <c r="Y97" s="32" t="s">
        <v>194</v>
      </c>
      <c r="Z97" s="32" t="s">
        <v>111</v>
      </c>
      <c r="AA97" s="32" t="s">
        <v>112</v>
      </c>
      <c r="AB97" s="32" t="s">
        <v>113</v>
      </c>
      <c r="AC97" s="32" t="s">
        <v>114</v>
      </c>
      <c r="AD97" s="32" t="s">
        <v>195</v>
      </c>
      <c r="AE97" s="32" t="s">
        <v>196</v>
      </c>
      <c r="AF97" s="32" t="s">
        <v>197</v>
      </c>
      <c r="AG97" s="32" t="s">
        <v>198</v>
      </c>
      <c r="AH97" s="32" t="s">
        <v>199</v>
      </c>
      <c r="AI97" s="32" t="s">
        <v>200</v>
      </c>
      <c r="AJ97" s="32" t="s">
        <v>201</v>
      </c>
      <c r="AK97" s="32" t="s">
        <v>202</v>
      </c>
      <c r="AL97" s="32" t="s">
        <v>203</v>
      </c>
      <c r="AM97" s="32" t="s">
        <v>204</v>
      </c>
      <c r="AN97" s="32" t="s">
        <v>205</v>
      </c>
      <c r="AO97" s="32" t="s">
        <v>206</v>
      </c>
      <c r="AP97" s="32" t="s">
        <v>207</v>
      </c>
      <c r="AQ97" s="32" t="s">
        <v>208</v>
      </c>
      <c r="AR97" s="32" t="s">
        <v>209</v>
      </c>
      <c r="AS97" s="32" t="s">
        <v>210</v>
      </c>
      <c r="AT97" s="32" t="s">
        <v>211</v>
      </c>
      <c r="AU97" s="32" t="s">
        <v>212</v>
      </c>
      <c r="AV97" s="32" t="s">
        <v>213</v>
      </c>
      <c r="AW97" s="32" t="s">
        <v>307</v>
      </c>
      <c r="AX97" s="32" t="s">
        <v>215</v>
      </c>
      <c r="AY97" s="32" t="s">
        <v>216</v>
      </c>
      <c r="AZ97" s="32" t="s">
        <v>217</v>
      </c>
      <c r="BA97" s="32" t="s">
        <v>218</v>
      </c>
      <c r="BB97" s="32" t="s">
        <v>219</v>
      </c>
      <c r="BC97" s="32" t="s">
        <v>220</v>
      </c>
      <c r="BD97" s="32" t="s">
        <v>178</v>
      </c>
      <c r="BE97" s="32" t="s">
        <v>179</v>
      </c>
      <c r="BF97" s="32" t="s">
        <v>180</v>
      </c>
      <c r="BG97" s="32" t="s">
        <v>181</v>
      </c>
      <c r="BH97" s="32" t="s">
        <v>182</v>
      </c>
      <c r="BI97" s="32" t="s">
        <v>183</v>
      </c>
      <c r="BJ97" s="32" t="s">
        <v>184</v>
      </c>
      <c r="BK97" s="32" t="s">
        <v>185</v>
      </c>
      <c r="BL97" s="32" t="s">
        <v>186</v>
      </c>
      <c r="BM97" s="32" t="s">
        <v>187</v>
      </c>
      <c r="BN97" s="32" t="s">
        <v>188</v>
      </c>
      <c r="BO97" s="32" t="s">
        <v>188</v>
      </c>
      <c r="BP97" s="32" t="s">
        <v>246</v>
      </c>
      <c r="BQ97" s="32" t="s">
        <v>247</v>
      </c>
      <c r="BR97" s="32" t="s">
        <v>248</v>
      </c>
      <c r="BS97" s="32" t="s">
        <v>249</v>
      </c>
      <c r="BT97" s="32" t="s">
        <v>189</v>
      </c>
      <c r="BU97" s="32" t="s">
        <v>190</v>
      </c>
      <c r="BV97" s="32" t="s">
        <v>191</v>
      </c>
      <c r="BW97" s="32" t="s">
        <v>192</v>
      </c>
      <c r="BX97" s="32" t="s">
        <v>193</v>
      </c>
      <c r="BY97" s="32" t="s">
        <v>194</v>
      </c>
      <c r="BZ97" s="32" t="s">
        <v>111</v>
      </c>
      <c r="CA97" s="32" t="s">
        <v>112</v>
      </c>
      <c r="CB97" s="32" t="s">
        <v>113</v>
      </c>
      <c r="CC97" s="32" t="s">
        <v>114</v>
      </c>
      <c r="CD97" s="32" t="s">
        <v>195</v>
      </c>
      <c r="CE97" s="32" t="s">
        <v>196</v>
      </c>
      <c r="CF97" s="32" t="s">
        <v>197</v>
      </c>
      <c r="CG97" s="32" t="s">
        <v>198</v>
      </c>
      <c r="CH97" s="32" t="s">
        <v>199</v>
      </c>
      <c r="CI97" s="32" t="s">
        <v>200</v>
      </c>
      <c r="CJ97" s="32" t="s">
        <v>201</v>
      </c>
      <c r="CK97" s="32" t="s">
        <v>202</v>
      </c>
      <c r="CL97" s="32" t="s">
        <v>203</v>
      </c>
      <c r="CM97" s="32" t="s">
        <v>204</v>
      </c>
      <c r="CN97" s="32" t="s">
        <v>205</v>
      </c>
      <c r="CO97" s="32" t="s">
        <v>206</v>
      </c>
      <c r="CP97" s="32" t="s">
        <v>207</v>
      </c>
      <c r="CQ97" s="32" t="s">
        <v>208</v>
      </c>
      <c r="CR97" s="32" t="s">
        <v>209</v>
      </c>
      <c r="CS97" s="32" t="s">
        <v>210</v>
      </c>
      <c r="CT97" s="32" t="s">
        <v>211</v>
      </c>
      <c r="CU97" s="32" t="s">
        <v>212</v>
      </c>
      <c r="CV97" s="32" t="s">
        <v>213</v>
      </c>
      <c r="CW97" s="32" t="s">
        <v>214</v>
      </c>
      <c r="CX97" s="32" t="s">
        <v>215</v>
      </c>
      <c r="CY97" s="32" t="s">
        <v>216</v>
      </c>
      <c r="CZ97" s="32" t="s">
        <v>217</v>
      </c>
      <c r="DA97" s="32" t="s">
        <v>218</v>
      </c>
      <c r="DB97" s="32" t="s">
        <v>219</v>
      </c>
      <c r="DC97" s="32" t="s">
        <v>220</v>
      </c>
      <c r="DD97" s="32" t="s">
        <v>311</v>
      </c>
      <c r="DE97" s="32" t="s">
        <v>178</v>
      </c>
      <c r="DF97" s="32" t="s">
        <v>179</v>
      </c>
      <c r="DG97" s="32" t="s">
        <v>180</v>
      </c>
      <c r="DH97" s="32" t="s">
        <v>181</v>
      </c>
      <c r="DI97" s="32" t="s">
        <v>182</v>
      </c>
      <c r="DJ97" s="32" t="s">
        <v>183</v>
      </c>
      <c r="DK97" s="32" t="s">
        <v>184</v>
      </c>
      <c r="DL97" s="32" t="s">
        <v>185</v>
      </c>
      <c r="DM97" s="32" t="s">
        <v>186</v>
      </c>
      <c r="DN97" s="32" t="s">
        <v>187</v>
      </c>
      <c r="DO97" s="32" t="s">
        <v>188</v>
      </c>
      <c r="DP97" s="32" t="s">
        <v>237</v>
      </c>
      <c r="DQ97" s="32" t="s">
        <v>246</v>
      </c>
      <c r="DR97" s="32" t="s">
        <v>247</v>
      </c>
      <c r="DS97" s="32" t="s">
        <v>248</v>
      </c>
      <c r="DT97" s="32" t="s">
        <v>249</v>
      </c>
      <c r="DU97" s="32" t="s">
        <v>189</v>
      </c>
      <c r="DV97" s="32" t="s">
        <v>190</v>
      </c>
      <c r="DW97" s="32" t="s">
        <v>191</v>
      </c>
      <c r="DX97" s="32" t="s">
        <v>192</v>
      </c>
      <c r="DY97" s="32" t="s">
        <v>193</v>
      </c>
      <c r="DZ97" s="32" t="s">
        <v>194</v>
      </c>
      <c r="EA97" s="32" t="s">
        <v>111</v>
      </c>
      <c r="EB97" s="32" t="s">
        <v>112</v>
      </c>
      <c r="EC97" s="32" t="s">
        <v>113</v>
      </c>
      <c r="ED97" s="32" t="s">
        <v>114</v>
      </c>
      <c r="EE97" s="32" t="s">
        <v>195</v>
      </c>
      <c r="EF97" s="32" t="s">
        <v>196</v>
      </c>
      <c r="EG97" s="32" t="s">
        <v>197</v>
      </c>
      <c r="EH97" s="32" t="s">
        <v>198</v>
      </c>
      <c r="EI97" s="32" t="s">
        <v>378</v>
      </c>
      <c r="EJ97" s="32" t="s">
        <v>119</v>
      </c>
    </row>
    <row r="98" spans="1:140" ht="16.5" customHeight="1">
      <c r="A98" s="502" t="s">
        <v>20</v>
      </c>
      <c r="B98" s="51" t="s">
        <v>84</v>
      </c>
      <c r="C98" s="4">
        <v>0.86874389499398652</v>
      </c>
      <c r="D98" s="169">
        <v>0.98809523809523803</v>
      </c>
      <c r="E98" s="169">
        <v>0.96095238095238089</v>
      </c>
      <c r="F98" s="169">
        <v>0.89434523809523825</v>
      </c>
      <c r="G98" s="169">
        <v>0.97916666666666696</v>
      </c>
      <c r="H98" s="169">
        <v>0.7529761904714285</v>
      </c>
      <c r="I98" s="169">
        <v>0.9285714285714286</v>
      </c>
      <c r="J98" s="169">
        <v>0.93154761904761896</v>
      </c>
      <c r="K98" s="169">
        <v>0.54863095238095205</v>
      </c>
      <c r="L98" s="169">
        <v>0.92261904762857139</v>
      </c>
      <c r="M98" s="169">
        <v>0.74404761904761896</v>
      </c>
      <c r="N98" s="169">
        <v>0.9017857142857143</v>
      </c>
      <c r="O98" s="160">
        <v>0.62601190476190482</v>
      </c>
      <c r="P98" s="160">
        <v>0.82184523809523791</v>
      </c>
      <c r="Q98" s="160">
        <v>0.96821428571428603</v>
      </c>
      <c r="R98" s="160">
        <v>0.84023809523809501</v>
      </c>
      <c r="S98" s="160">
        <v>0.66220238095238093</v>
      </c>
      <c r="T98" s="160">
        <v>0.99404761904761896</v>
      </c>
      <c r="U98" s="160">
        <v>0.82986111111111116</v>
      </c>
      <c r="V98" s="160">
        <v>0.93946428571428564</v>
      </c>
      <c r="W98" s="160">
        <v>0.66517857142857095</v>
      </c>
      <c r="X98" s="160">
        <v>0.98809523809523803</v>
      </c>
      <c r="Y98" s="160">
        <v>0.86011904761904778</v>
      </c>
      <c r="Z98" s="160">
        <v>0.84624999999999995</v>
      </c>
      <c r="AA98" s="160">
        <v>0.95535714285714302</v>
      </c>
      <c r="AB98" s="160">
        <v>0.84226190476190477</v>
      </c>
      <c r="AC98" s="160">
        <v>0.91416666666666702</v>
      </c>
      <c r="AD98" s="160">
        <v>0.99107142857142905</v>
      </c>
      <c r="AE98" s="160">
        <v>0.88988095238095222</v>
      </c>
      <c r="AF98" s="160">
        <v>0.95583333333333298</v>
      </c>
      <c r="AG98" s="160">
        <v>0.98809523809523803</v>
      </c>
      <c r="AH98" s="160">
        <v>0.52279761904761901</v>
      </c>
      <c r="AI98" s="160">
        <v>0.89434523809523803</v>
      </c>
      <c r="AJ98" s="160">
        <v>0.92857142857142905</v>
      </c>
      <c r="AK98" s="160">
        <v>0.92904761904761912</v>
      </c>
      <c r="AL98" s="160">
        <v>0.69440476190476197</v>
      </c>
      <c r="AM98" s="160">
        <v>0.93154761904761896</v>
      </c>
      <c r="AN98" s="160">
        <v>0.90773809523809523</v>
      </c>
      <c r="AO98" s="160">
        <v>0.91220238095238104</v>
      </c>
      <c r="AP98" s="160">
        <v>0.83928571428571397</v>
      </c>
      <c r="AQ98" s="160">
        <v>0.86404761904761918</v>
      </c>
      <c r="AR98" s="160">
        <v>0.96476190476190504</v>
      </c>
      <c r="AS98" s="160">
        <v>0.47815476190476203</v>
      </c>
      <c r="AT98" s="160">
        <v>0.7232142857142857</v>
      </c>
      <c r="AU98" s="160">
        <v>0.96077380952380997</v>
      </c>
      <c r="AV98" s="160">
        <v>0.95059523809523805</v>
      </c>
      <c r="AW98" s="160">
        <v>1</v>
      </c>
      <c r="AX98" s="160">
        <v>0.95434523809523819</v>
      </c>
      <c r="AY98" s="160">
        <v>0.93333333333333324</v>
      </c>
      <c r="AZ98" s="160">
        <v>0.83630952380952395</v>
      </c>
      <c r="BA98" s="160">
        <v>0.9508928571428571</v>
      </c>
      <c r="BB98" s="160">
        <v>0.98630952380952397</v>
      </c>
      <c r="BC98" s="160">
        <v>0.88107142857142862</v>
      </c>
      <c r="BD98" s="160">
        <v>0.12202380952381001</v>
      </c>
      <c r="BE98" s="160">
        <v>0</v>
      </c>
      <c r="BF98" s="160">
        <v>0</v>
      </c>
      <c r="BG98" s="160">
        <v>0.26488095238095238</v>
      </c>
      <c r="BH98" s="160">
        <v>0.98065476190476197</v>
      </c>
      <c r="BI98" s="160">
        <v>0.98065476190476197</v>
      </c>
      <c r="BJ98" s="160">
        <v>0.81202380952380959</v>
      </c>
      <c r="BK98" s="160">
        <v>0.92857142857142905</v>
      </c>
      <c r="BL98" s="160">
        <v>0.96428571428571397</v>
      </c>
      <c r="BM98" s="160">
        <v>0.9107142857142857</v>
      </c>
      <c r="BN98" s="160">
        <v>0.922619047619048</v>
      </c>
      <c r="BO98" s="160">
        <v>0.92083333333333295</v>
      </c>
      <c r="BP98" s="160">
        <v>0.8705357142857143</v>
      </c>
      <c r="BQ98" s="160">
        <v>0.85773809523809497</v>
      </c>
      <c r="BR98" s="160">
        <v>0.98214285714285698</v>
      </c>
      <c r="BS98" s="160">
        <v>0.95577380952380953</v>
      </c>
      <c r="BT98" s="160">
        <v>0.95577380952380953</v>
      </c>
      <c r="BU98" s="160">
        <v>0.93154761904761896</v>
      </c>
      <c r="BV98" s="160">
        <v>0.90773809523809523</v>
      </c>
      <c r="BW98" s="160">
        <v>0.89583333333333304</v>
      </c>
      <c r="BX98" s="160">
        <v>0.93154761904761896</v>
      </c>
      <c r="BY98" s="160">
        <v>0.8839285714285714</v>
      </c>
      <c r="BZ98" s="160">
        <v>0.97619047619047605</v>
      </c>
      <c r="CA98" s="160">
        <v>0.84722222222222199</v>
      </c>
      <c r="CB98" s="160">
        <v>0.90773809523809523</v>
      </c>
      <c r="CC98" s="160">
        <v>0.83333333333333348</v>
      </c>
      <c r="CD98" s="160">
        <v>7.1428571428571397E-2</v>
      </c>
      <c r="CE98" s="160">
        <v>0.77559523809523812</v>
      </c>
      <c r="CF98" s="160">
        <v>0.93553571428571436</v>
      </c>
      <c r="CG98" s="160">
        <v>0.94047619047619002</v>
      </c>
      <c r="CH98" s="160">
        <v>0.92857142857142905</v>
      </c>
      <c r="CI98" s="160">
        <v>0.82142857142857095</v>
      </c>
      <c r="CJ98" s="160">
        <v>0.90279761904761913</v>
      </c>
      <c r="CK98" s="160">
        <v>0.985119047619048</v>
      </c>
      <c r="CL98" s="160">
        <v>0.76190476190476197</v>
      </c>
      <c r="CM98" s="160">
        <v>0.84047619047619038</v>
      </c>
      <c r="CN98" s="160">
        <v>0.74303571428571402</v>
      </c>
      <c r="CO98" s="160">
        <v>0.97321428571428603</v>
      </c>
      <c r="CP98" s="160">
        <v>0.85416666666666652</v>
      </c>
      <c r="CQ98" s="160">
        <v>0.95833333333333304</v>
      </c>
      <c r="CR98" s="160">
        <v>0.88095238095238104</v>
      </c>
      <c r="CS98" s="160">
        <v>0.90375000000000005</v>
      </c>
      <c r="CT98" s="160">
        <v>0.80863095238095239</v>
      </c>
      <c r="CU98" s="160">
        <v>0.99404761904761896</v>
      </c>
      <c r="CV98" s="160">
        <v>0.89287142857142998</v>
      </c>
      <c r="CW98" s="160">
        <v>0.89184523809523797</v>
      </c>
      <c r="CX98" s="160">
        <v>0.89880952380952395</v>
      </c>
      <c r="CY98" s="160">
        <v>0.29166666666666669</v>
      </c>
      <c r="CZ98" s="160">
        <v>0.58928571428571397</v>
      </c>
      <c r="DA98" s="160">
        <v>0.58928571428571397</v>
      </c>
      <c r="DB98" s="160">
        <v>0.66666666666666652</v>
      </c>
      <c r="DC98" s="160">
        <v>0.98214285714285698</v>
      </c>
      <c r="DD98" s="4">
        <v>0.79666045482295478</v>
      </c>
      <c r="DE98" s="4">
        <v>0.84722222222221999</v>
      </c>
      <c r="DF98" s="160">
        <v>0.89583333333333348</v>
      </c>
      <c r="DG98" s="160">
        <v>0.99404761904761896</v>
      </c>
      <c r="DH98" s="160">
        <v>0.88690476190476197</v>
      </c>
      <c r="DI98" s="160">
        <v>0.96625000000000005</v>
      </c>
      <c r="DJ98" s="160"/>
      <c r="DK98" s="160"/>
      <c r="DL98" s="160"/>
      <c r="DM98" s="160"/>
      <c r="DN98" s="160"/>
      <c r="DO98" s="160"/>
      <c r="DP98" s="160"/>
      <c r="DQ98" s="160"/>
      <c r="DR98" s="160"/>
      <c r="DS98" s="160"/>
      <c r="DT98" s="160"/>
      <c r="DU98" s="160"/>
      <c r="DV98" s="160"/>
      <c r="DW98" s="160">
        <v>0.94642857142857095</v>
      </c>
      <c r="DX98" s="160">
        <v>1</v>
      </c>
      <c r="DY98" s="160">
        <v>0.64613095238095197</v>
      </c>
      <c r="DZ98" s="160">
        <v>0.47023809523809501</v>
      </c>
      <c r="EA98" s="160">
        <v>0.86309523809523814</v>
      </c>
      <c r="EB98" s="160">
        <v>0</v>
      </c>
      <c r="EC98" s="160">
        <v>0</v>
      </c>
      <c r="ED98" s="160">
        <v>0.95238095238095222</v>
      </c>
      <c r="EE98" s="160">
        <v>1</v>
      </c>
      <c r="EF98" s="160">
        <v>0.99404761904761896</v>
      </c>
      <c r="EG98" s="160">
        <v>1</v>
      </c>
      <c r="EH98" s="160">
        <v>1</v>
      </c>
      <c r="EI98" s="4">
        <f>AVERAGE(DE98:EH98)</f>
        <v>0.79191643323996253</v>
      </c>
      <c r="EJ98" s="4">
        <v>0.85</v>
      </c>
    </row>
    <row r="99" spans="1:140" ht="16.5" customHeight="1">
      <c r="A99" s="503"/>
      <c r="B99" s="51" t="s">
        <v>141</v>
      </c>
      <c r="C99" s="3">
        <v>0.11888545030569081</v>
      </c>
      <c r="D99" s="169">
        <v>8.1719294238565596E-2</v>
      </c>
      <c r="E99" s="169">
        <v>5.3250850557482653E-2</v>
      </c>
      <c r="F99" s="169">
        <v>0.11471507105928111</v>
      </c>
      <c r="G99" s="169">
        <v>6.2225802907679401E-2</v>
      </c>
      <c r="H99" s="169">
        <v>0.13725177375142858</v>
      </c>
      <c r="I99" s="169">
        <v>7.5291352775058801E-2</v>
      </c>
      <c r="J99" s="169">
        <v>0.59616613418530395</v>
      </c>
      <c r="K99" s="169">
        <v>0.123924795639832</v>
      </c>
      <c r="L99" s="169">
        <v>0.10877149974378979</v>
      </c>
      <c r="M99" s="169">
        <v>0.10015535561438563</v>
      </c>
      <c r="N99" s="169">
        <v>0.1275321634257143</v>
      </c>
      <c r="O99" s="161">
        <v>8.4058217115287395E-2</v>
      </c>
      <c r="P99" s="161">
        <v>0.10303638830000074</v>
      </c>
      <c r="Q99" s="161">
        <v>0.101082055814671</v>
      </c>
      <c r="R99" s="161">
        <v>0.123655489844425</v>
      </c>
      <c r="S99" s="161">
        <v>0.15679135258142513</v>
      </c>
      <c r="T99" s="161">
        <v>8.7592624776831607E-2</v>
      </c>
      <c r="U99" s="161">
        <v>6.2417122626327648E-2</v>
      </c>
      <c r="V99" s="161">
        <v>0.11186529289386242</v>
      </c>
      <c r="W99" s="161">
        <v>0.140091265978008</v>
      </c>
      <c r="X99" s="161">
        <v>0.10223035064454</v>
      </c>
      <c r="Y99" s="161">
        <v>0.1208145721651758</v>
      </c>
      <c r="Z99" s="161">
        <v>9.89541113521063E-2</v>
      </c>
      <c r="AA99" s="161">
        <v>8.6347013409183299E-2</v>
      </c>
      <c r="AB99" s="160">
        <v>0.14436123808185922</v>
      </c>
      <c r="AC99" s="160">
        <v>0.110947856021283</v>
      </c>
      <c r="AD99" s="160">
        <v>8.7532940219248706E-2</v>
      </c>
      <c r="AE99" s="160">
        <v>7.4899856834418785E-2</v>
      </c>
      <c r="AF99" s="160">
        <v>6.7428774504736999E-2</v>
      </c>
      <c r="AG99" s="160">
        <v>6.5227184397413707E-2</v>
      </c>
      <c r="AH99" s="160">
        <v>0.12697392643327968</v>
      </c>
      <c r="AI99" s="160">
        <v>0.136613746710678</v>
      </c>
      <c r="AJ99" s="160">
        <v>0.124195365304152</v>
      </c>
      <c r="AK99" s="160">
        <v>0.15716923021096507</v>
      </c>
      <c r="AL99" s="160">
        <v>0.176836967508921</v>
      </c>
      <c r="AM99" s="160">
        <v>0.14530273134546901</v>
      </c>
      <c r="AN99" s="160">
        <v>0.17434474385428309</v>
      </c>
      <c r="AO99" s="160">
        <v>0.10932742179961499</v>
      </c>
      <c r="AP99" s="160">
        <v>0.11761685989924001</v>
      </c>
      <c r="AQ99" s="160">
        <v>0.12335593841906262</v>
      </c>
      <c r="AR99" s="160">
        <v>0.10204133825041301</v>
      </c>
      <c r="AS99" s="160">
        <v>6.6807751358977596E-2</v>
      </c>
      <c r="AT99" s="160">
        <v>0.14836287961660674</v>
      </c>
      <c r="AU99" s="160">
        <v>0.121117764206745</v>
      </c>
      <c r="AV99" s="160">
        <v>0.10102275099144201</v>
      </c>
      <c r="AW99" s="160">
        <v>0.13274471465232801</v>
      </c>
      <c r="AX99" s="160">
        <v>0.11707137451466243</v>
      </c>
      <c r="AY99" s="160">
        <v>0.10232744783306581</v>
      </c>
      <c r="AZ99" s="160">
        <v>8.3359980745095999E-2</v>
      </c>
      <c r="BA99" s="160">
        <v>8.0369661595616274E-2</v>
      </c>
      <c r="BB99" s="160">
        <v>0.10770235963630399</v>
      </c>
      <c r="BC99" s="160">
        <v>0.11704065954967346</v>
      </c>
      <c r="BD99" s="160">
        <v>0</v>
      </c>
      <c r="BE99" s="160">
        <v>0</v>
      </c>
      <c r="BF99" s="160">
        <v>0</v>
      </c>
      <c r="BG99" s="160">
        <v>6.6531009466513302E-2</v>
      </c>
      <c r="BH99" s="160">
        <v>1.8665520538212601E-2</v>
      </c>
      <c r="BI99" s="160">
        <v>0.103868861289185</v>
      </c>
      <c r="BJ99" s="160">
        <v>0.11639932123074949</v>
      </c>
      <c r="BK99" s="160">
        <v>0.10283263102812</v>
      </c>
      <c r="BL99" s="160">
        <v>9.0345366463509894E-2</v>
      </c>
      <c r="BM99" s="160">
        <v>0.10906832891500085</v>
      </c>
      <c r="BN99" s="160">
        <v>0.106974825707817</v>
      </c>
      <c r="BO99" s="160">
        <v>0.10100116601664599</v>
      </c>
      <c r="BP99" s="160">
        <v>0.14296814296814297</v>
      </c>
      <c r="BQ99" s="160">
        <v>6.6841365690630802E-2</v>
      </c>
      <c r="BR99" s="160">
        <v>0.11938332819440201</v>
      </c>
      <c r="BS99" s="160">
        <v>9.8856683823372898E-2</v>
      </c>
      <c r="BT99" s="160">
        <v>9.8856683823372898E-2</v>
      </c>
      <c r="BU99" s="160">
        <v>9.0534879292469797E-2</v>
      </c>
      <c r="BV99" s="160">
        <v>7.8964360718427745E-2</v>
      </c>
      <c r="BW99" s="160">
        <v>7.9716370746271095E-2</v>
      </c>
      <c r="BX99" s="160">
        <v>0.126517571884984</v>
      </c>
      <c r="BY99" s="160">
        <v>9.1368888888888888E-2</v>
      </c>
      <c r="BZ99" s="160">
        <v>0.108775739632575</v>
      </c>
      <c r="CA99" s="160">
        <v>8.6230978460633698E-2</v>
      </c>
      <c r="CB99" s="160">
        <v>0.1290621986499518</v>
      </c>
      <c r="CC99" s="160">
        <v>0.11252446183953033</v>
      </c>
      <c r="CD99" s="160">
        <v>0.13636363636363599</v>
      </c>
      <c r="CE99" s="160">
        <v>0.12279355333844971</v>
      </c>
      <c r="CF99" s="160">
        <v>9.2858653652698311E-2</v>
      </c>
      <c r="CG99" s="160">
        <v>6.9675259157786607E-2</v>
      </c>
      <c r="CH99" s="160">
        <v>9.3581162255860995E-2</v>
      </c>
      <c r="CI99" s="160">
        <v>0.23567477366886599</v>
      </c>
      <c r="CJ99" s="160">
        <v>8.2899276938968369E-2</v>
      </c>
      <c r="CK99" s="160">
        <v>0.11787134815238</v>
      </c>
      <c r="CL99" s="160">
        <v>9.3786767958244893E-2</v>
      </c>
      <c r="CM99" s="160">
        <v>9.5671213534093788E-2</v>
      </c>
      <c r="CN99" s="160">
        <v>9.6110752203037705E-2</v>
      </c>
      <c r="CO99" s="160">
        <v>8.4923695395084695E-2</v>
      </c>
      <c r="CP99" s="160">
        <v>0.13707726993236316</v>
      </c>
      <c r="CQ99" s="160">
        <v>9.94210202516497E-2</v>
      </c>
      <c r="CR99" s="160">
        <v>5.9265543570476302E-2</v>
      </c>
      <c r="CS99" s="160">
        <v>7.9836260951970064E-2</v>
      </c>
      <c r="CT99" s="160">
        <v>0.10388268283005124</v>
      </c>
      <c r="CU99" s="160">
        <v>6.1553291779333601E-2</v>
      </c>
      <c r="CV99" s="160">
        <v>0.10456393442623001</v>
      </c>
      <c r="CW99" s="160">
        <v>9.462495278481825E-2</v>
      </c>
      <c r="CX99" s="160">
        <v>0.106907761113059</v>
      </c>
      <c r="CY99" s="160">
        <v>9.0498716042708482E-2</v>
      </c>
      <c r="CZ99" s="160">
        <v>0.130914520632951</v>
      </c>
      <c r="DA99" s="160">
        <v>0.130914520632951</v>
      </c>
      <c r="DB99" s="160">
        <v>7.4883575043592915E-2</v>
      </c>
      <c r="DC99" s="160">
        <v>3.5739591763330601E-2</v>
      </c>
      <c r="DD99" s="4">
        <v>9.3818892685461563E-2</v>
      </c>
      <c r="DE99" s="4">
        <v>4.57541405031818E-2</v>
      </c>
      <c r="DF99" s="160">
        <v>7.6981661609316715E-2</v>
      </c>
      <c r="DG99" s="160">
        <v>5.8928109763899998E-2</v>
      </c>
      <c r="DH99" s="160">
        <v>6.84201822782598E-2</v>
      </c>
      <c r="DI99" s="160">
        <v>6.161935503549943E-2</v>
      </c>
      <c r="DJ99" s="160"/>
      <c r="DK99" s="160"/>
      <c r="DL99" s="160"/>
      <c r="DM99" s="160"/>
      <c r="DN99" s="160"/>
      <c r="DO99" s="160"/>
      <c r="DP99" s="160"/>
      <c r="DQ99" s="160"/>
      <c r="DR99" s="160"/>
      <c r="DS99" s="160"/>
      <c r="DT99" s="160"/>
      <c r="DU99" s="160"/>
      <c r="DV99" s="160"/>
      <c r="DW99" s="160">
        <v>1.5242218540096599E-2</v>
      </c>
      <c r="DX99" s="160">
        <v>0</v>
      </c>
      <c r="DY99" s="160">
        <v>0</v>
      </c>
      <c r="DZ99" s="160">
        <v>0.24303797468354399</v>
      </c>
      <c r="EA99" s="160">
        <v>7.6137931034482756E-2</v>
      </c>
      <c r="EB99" s="160">
        <v>0</v>
      </c>
      <c r="EC99" s="160">
        <v>0</v>
      </c>
      <c r="ED99" s="160">
        <v>0.11706250000000001</v>
      </c>
      <c r="EE99" s="160">
        <v>0.12559523809523801</v>
      </c>
      <c r="EF99" s="160">
        <v>4.1916167664670698E-2</v>
      </c>
      <c r="EG99" s="160">
        <v>0.16607142857142854</v>
      </c>
      <c r="EH99" s="160">
        <v>0.22380952380952379</v>
      </c>
      <c r="EI99" s="4">
        <f>AVERAGE(DE99:EH99)</f>
        <v>7.7680966564067186E-2</v>
      </c>
      <c r="EJ99" s="3">
        <v>0.2</v>
      </c>
    </row>
    <row r="100" spans="1:140" ht="16.5" customHeight="1">
      <c r="A100" s="503"/>
      <c r="B100" s="51" t="s">
        <v>18</v>
      </c>
      <c r="C100" s="5">
        <v>8.8114631524503828</v>
      </c>
      <c r="D100" s="233">
        <v>6.7827014218009483</v>
      </c>
      <c r="E100" s="233">
        <v>8.596817313999999</v>
      </c>
      <c r="F100" s="233">
        <v>2.8618220706885538</v>
      </c>
      <c r="G100" s="233">
        <v>3.4120481927710848</v>
      </c>
      <c r="H100" s="233">
        <v>9.4077289229528027</v>
      </c>
      <c r="I100" s="233">
        <v>6.3335312075983712</v>
      </c>
      <c r="J100" s="171">
        <v>93.3</v>
      </c>
      <c r="K100" s="171">
        <v>3.80738280470776</v>
      </c>
      <c r="L100" s="171">
        <v>16.38702928870293</v>
      </c>
      <c r="M100" s="171">
        <v>3.3766627771295217</v>
      </c>
      <c r="N100" s="171">
        <v>5.7304632728553804</v>
      </c>
      <c r="O100" s="150">
        <v>2.3149863760217984</v>
      </c>
      <c r="P100" s="150">
        <v>1.4226234132581099</v>
      </c>
      <c r="Q100" s="150">
        <v>5.4806690662714361</v>
      </c>
      <c r="R100" s="150">
        <v>2.4936012780627261</v>
      </c>
      <c r="S100" s="150">
        <v>2.1803797468354431</v>
      </c>
      <c r="T100" s="150">
        <v>14.627968337730872</v>
      </c>
      <c r="U100" s="150">
        <v>3.7294230769230774</v>
      </c>
      <c r="V100" s="150">
        <v>5.8852330591461017</v>
      </c>
      <c r="W100" s="150">
        <v>3.9137997432605909</v>
      </c>
      <c r="X100" s="150">
        <v>16.97023820699366</v>
      </c>
      <c r="Y100" s="150">
        <v>4.3644264194669757</v>
      </c>
      <c r="Z100" s="150">
        <v>14.068306010928962</v>
      </c>
      <c r="AA100" s="150">
        <v>6.9293478260869561</v>
      </c>
      <c r="AB100" s="150">
        <v>2.9181593126547258</v>
      </c>
      <c r="AC100" s="150">
        <v>5.6797905759162299</v>
      </c>
      <c r="AD100" s="150">
        <v>7.2871172732524538</v>
      </c>
      <c r="AE100" s="150">
        <v>5.5987642983728039</v>
      </c>
      <c r="AF100" s="150">
        <v>5.4138563049853374</v>
      </c>
      <c r="AG100" s="150">
        <v>10.827712609970675</v>
      </c>
      <c r="AH100" s="150">
        <v>5.5760599793174768</v>
      </c>
      <c r="AI100" s="150">
        <v>6.8420718144264372</v>
      </c>
      <c r="AJ100" s="150">
        <v>6.4581589958159</v>
      </c>
      <c r="AK100" s="150">
        <v>12.265486725663717</v>
      </c>
      <c r="AL100" s="150">
        <v>4.1259601259181533</v>
      </c>
      <c r="AM100" s="150">
        <v>5.6849693638914873</v>
      </c>
      <c r="AN100" s="150">
        <v>6.646893359444543</v>
      </c>
      <c r="AO100" s="150">
        <v>5.5848091302636753</v>
      </c>
      <c r="AP100" s="150">
        <v>5.5279924152642801</v>
      </c>
      <c r="AQ100" s="150">
        <v>5.9687826736370431</v>
      </c>
      <c r="AR100" s="150">
        <v>2.6805283798422925</v>
      </c>
      <c r="AS100" s="150">
        <v>1.788888888888889</v>
      </c>
      <c r="AT100" s="150">
        <v>9.0130449367088605</v>
      </c>
      <c r="AU100" s="150">
        <v>9.7748091603053435</v>
      </c>
      <c r="AV100" s="150">
        <v>16.133333333333333</v>
      </c>
      <c r="AW100" s="150">
        <v>22.301112061591105</v>
      </c>
      <c r="AX100" s="150">
        <v>9.3850267379679142</v>
      </c>
      <c r="AY100" s="150">
        <v>8.02247191011236</v>
      </c>
      <c r="AZ100" s="150">
        <v>5.8560386473429951</v>
      </c>
      <c r="BA100" s="150">
        <v>4.2796844799665665</v>
      </c>
      <c r="BB100" s="150">
        <v>17.846280991735537</v>
      </c>
      <c r="BC100" s="150">
        <v>4.3310896066356666</v>
      </c>
      <c r="BD100" s="150">
        <v>0</v>
      </c>
      <c r="BE100" s="150">
        <v>0</v>
      </c>
      <c r="BF100" s="150">
        <v>0</v>
      </c>
      <c r="BG100" s="150">
        <v>1.4803149606299213</v>
      </c>
      <c r="BH100" s="150">
        <v>1.5375722543352601</v>
      </c>
      <c r="BI100" s="150">
        <v>8.5561974486966168</v>
      </c>
      <c r="BJ100" s="150">
        <v>2.6465325670498081</v>
      </c>
      <c r="BK100" s="150">
        <v>5.3472968134622265</v>
      </c>
      <c r="BL100" s="150">
        <v>4.8786497890295353</v>
      </c>
      <c r="BM100" s="150">
        <v>5.5624847746650437</v>
      </c>
      <c r="BN100" s="150">
        <v>16.581097984711604</v>
      </c>
      <c r="BO100" s="150">
        <v>5.2082934609250406</v>
      </c>
      <c r="BP100" s="150">
        <v>6.9696969696969697</v>
      </c>
      <c r="BQ100" s="150">
        <v>4.8159203980099505</v>
      </c>
      <c r="BR100" s="150">
        <v>19.698249152076265</v>
      </c>
      <c r="BS100" s="150">
        <v>3.1746835443037975</v>
      </c>
      <c r="BT100" s="150">
        <v>3.1746835443037975</v>
      </c>
      <c r="BU100" s="150">
        <v>14.168708609271523</v>
      </c>
      <c r="BV100" s="150">
        <v>6.0210325047801154</v>
      </c>
      <c r="BW100" s="150">
        <v>3.9991045991045993</v>
      </c>
      <c r="BX100" s="150">
        <v>19.8</v>
      </c>
      <c r="BY100" s="150">
        <v>6.7841399999999998</v>
      </c>
      <c r="BZ100" s="150">
        <v>8.9196106498711707</v>
      </c>
      <c r="CA100" s="150">
        <v>3.5067264573991026</v>
      </c>
      <c r="CB100" s="150">
        <v>6.5606617647058831</v>
      </c>
      <c r="CC100" s="150">
        <v>3.1506849315068495</v>
      </c>
      <c r="CD100" s="150">
        <v>1.6363636363636362</v>
      </c>
      <c r="CE100" s="150">
        <v>4</v>
      </c>
      <c r="CF100" s="150">
        <v>4.8648648648648649</v>
      </c>
      <c r="CG100" s="150">
        <v>5.5043454734651407</v>
      </c>
      <c r="CH100" s="150">
        <v>4.8662204373047748</v>
      </c>
      <c r="CI100" s="150">
        <v>16.261559383151756</v>
      </c>
      <c r="CJ100" s="150">
        <v>1.7961904761904766</v>
      </c>
      <c r="CK100" s="150">
        <v>9.7538540596094556</v>
      </c>
      <c r="CL100" s="150">
        <v>6.0023531493276723</v>
      </c>
      <c r="CM100" s="150">
        <v>2.25146255850234</v>
      </c>
      <c r="CN100" s="150">
        <v>3.9991683991683988</v>
      </c>
      <c r="CO100" s="150">
        <v>6.9425120985481721</v>
      </c>
      <c r="CP100" s="150">
        <v>2.4588235294117644</v>
      </c>
      <c r="CQ100" s="150">
        <v>8.0033921302578026</v>
      </c>
      <c r="CR100" s="150">
        <v>2.1928251121076232</v>
      </c>
      <c r="CS100" s="150">
        <v>2.4243079000675225</v>
      </c>
      <c r="CT100" s="150">
        <v>2.8224924924924921</v>
      </c>
      <c r="CU100" s="150">
        <v>10.279399727148704</v>
      </c>
      <c r="CV100" s="150">
        <v>15.684590163934425</v>
      </c>
      <c r="CW100" s="150">
        <v>14.177656675749317</v>
      </c>
      <c r="CX100" s="150">
        <v>8.0715359640359647</v>
      </c>
      <c r="CY100" s="165">
        <v>2.2172185430463576</v>
      </c>
      <c r="CZ100" s="165">
        <v>6.4802687713310583</v>
      </c>
      <c r="DA100" s="165">
        <v>6.4802687713310583</v>
      </c>
      <c r="DB100" s="150">
        <v>1.3978267341470676</v>
      </c>
      <c r="DC100" s="150">
        <v>2.9485163204747775</v>
      </c>
      <c r="DD100" s="5">
        <v>6.0780838567416886</v>
      </c>
      <c r="DE100" s="5">
        <v>5.5820051413881755</v>
      </c>
      <c r="DF100" s="150">
        <v>2.8964350180505414</v>
      </c>
      <c r="DG100" s="150">
        <v>9.8409943305713039</v>
      </c>
      <c r="DH100" s="150">
        <v>5.097303579730359</v>
      </c>
      <c r="DI100" s="150">
        <v>3.3342233009708742</v>
      </c>
      <c r="DJ100" s="150"/>
      <c r="DK100" s="150"/>
      <c r="DL100" s="150"/>
      <c r="DM100" s="150"/>
      <c r="DN100" s="150"/>
      <c r="DO100" s="150"/>
      <c r="DP100" s="150"/>
      <c r="DQ100" s="150"/>
      <c r="DR100" s="150"/>
      <c r="DS100" s="150"/>
      <c r="DT100" s="150"/>
      <c r="DU100" s="150"/>
      <c r="DV100" s="150"/>
      <c r="DW100" s="150">
        <v>2.4235127478753542</v>
      </c>
      <c r="DX100" s="150">
        <v>0</v>
      </c>
      <c r="DY100" s="150">
        <v>0</v>
      </c>
      <c r="DZ100" s="150">
        <v>19.2</v>
      </c>
      <c r="EA100" s="150">
        <v>5.52</v>
      </c>
      <c r="EB100" s="150">
        <v>0</v>
      </c>
      <c r="EC100" s="150">
        <v>0</v>
      </c>
      <c r="ED100" s="150">
        <v>18.73</v>
      </c>
      <c r="EE100" s="150">
        <v>21.1</v>
      </c>
      <c r="EF100" s="150">
        <v>7</v>
      </c>
      <c r="EG100" s="150">
        <v>27.899999999999995</v>
      </c>
      <c r="EH100" s="150">
        <v>37.6</v>
      </c>
      <c r="EI100" s="5">
        <f>AVERAGE(DE100:EH100)</f>
        <v>9.777910242269801</v>
      </c>
      <c r="EJ100" s="5">
        <v>20</v>
      </c>
    </row>
    <row r="101" spans="1:140" ht="16.5" customHeight="1">
      <c r="A101" s="504"/>
      <c r="B101" s="51" t="s">
        <v>19</v>
      </c>
      <c r="C101" s="5">
        <v>4.8625044492581972</v>
      </c>
      <c r="D101" s="233">
        <v>1</v>
      </c>
      <c r="E101" s="233">
        <v>4.75</v>
      </c>
      <c r="F101" s="233">
        <v>1.4166666666666667</v>
      </c>
      <c r="G101" s="233">
        <v>1.1666666666666667</v>
      </c>
      <c r="H101" s="233">
        <v>24.5</v>
      </c>
      <c r="I101" s="233">
        <v>6</v>
      </c>
      <c r="J101" s="171">
        <v>0.5</v>
      </c>
      <c r="K101" s="171">
        <v>22.666666666666668</v>
      </c>
      <c r="L101" s="171">
        <v>8</v>
      </c>
      <c r="M101" s="171">
        <v>2.5</v>
      </c>
      <c r="N101" s="171">
        <v>6.3900000000000006</v>
      </c>
      <c r="O101" s="150">
        <v>4.1659999999999995</v>
      </c>
      <c r="P101" s="150">
        <v>2.9929999999999999</v>
      </c>
      <c r="Q101" s="150">
        <v>1.78</v>
      </c>
      <c r="R101" s="150">
        <v>3.8342857142857141</v>
      </c>
      <c r="S101" s="150">
        <v>5.09375</v>
      </c>
      <c r="T101" s="150">
        <v>1</v>
      </c>
      <c r="U101" s="150">
        <v>6.25</v>
      </c>
      <c r="V101" s="150">
        <v>3.39</v>
      </c>
      <c r="W101" s="150">
        <v>1.3125</v>
      </c>
      <c r="X101" s="150">
        <v>2</v>
      </c>
      <c r="Y101" s="150">
        <v>5.875</v>
      </c>
      <c r="Z101" s="150">
        <v>1.83</v>
      </c>
      <c r="AA101" s="150">
        <v>0</v>
      </c>
      <c r="AB101" s="150">
        <v>1.7857142857142858</v>
      </c>
      <c r="AC101" s="150">
        <v>4.8066666666666666</v>
      </c>
      <c r="AD101" s="150">
        <v>0.75</v>
      </c>
      <c r="AE101" s="150">
        <v>3.25</v>
      </c>
      <c r="AF101" s="150">
        <v>3.71</v>
      </c>
      <c r="AG101" s="150">
        <v>0</v>
      </c>
      <c r="AH101" s="150">
        <v>5.335</v>
      </c>
      <c r="AI101" s="150">
        <v>4.8600000000000003</v>
      </c>
      <c r="AJ101" s="150">
        <v>0.5</v>
      </c>
      <c r="AK101" s="150">
        <v>1.71</v>
      </c>
      <c r="AL101" s="150">
        <v>8.2680000000000007</v>
      </c>
      <c r="AM101" s="150">
        <v>1.875</v>
      </c>
      <c r="AN101" s="150">
        <v>3.8125</v>
      </c>
      <c r="AO101" s="150">
        <v>0.91666666666666663</v>
      </c>
      <c r="AP101" s="150">
        <v>3.3333333333333335</v>
      </c>
      <c r="AQ101" s="150">
        <v>4.3899999999999997</v>
      </c>
      <c r="AR101" s="150">
        <v>0.95948136142625606</v>
      </c>
      <c r="AS101" s="150">
        <v>24.223333333333333</v>
      </c>
      <c r="AT101" s="150">
        <v>23.25</v>
      </c>
      <c r="AU101" s="150">
        <v>3.2949999999999999</v>
      </c>
      <c r="AV101" s="150">
        <v>8.3000000000000007</v>
      </c>
      <c r="AW101" s="150">
        <v>0</v>
      </c>
      <c r="AX101" s="150">
        <v>3.835</v>
      </c>
      <c r="AY101" s="150">
        <v>5.6</v>
      </c>
      <c r="AZ101" s="150">
        <v>9.75</v>
      </c>
      <c r="BA101" s="150">
        <v>2.75</v>
      </c>
      <c r="BB101" s="150">
        <v>2.2999999999999998</v>
      </c>
      <c r="BC101" s="150">
        <v>0.87</v>
      </c>
      <c r="BD101" s="150">
        <v>147.5</v>
      </c>
      <c r="BE101" s="150">
        <v>168</v>
      </c>
      <c r="BF101" s="150">
        <v>168</v>
      </c>
      <c r="BG101" s="150">
        <v>61.75</v>
      </c>
      <c r="BH101" s="150">
        <v>1.625</v>
      </c>
      <c r="BI101" s="150">
        <v>1.625</v>
      </c>
      <c r="BJ101" s="150">
        <v>2.5133333333333332</v>
      </c>
      <c r="BK101" s="150">
        <v>4</v>
      </c>
      <c r="BL101" s="150">
        <v>2</v>
      </c>
      <c r="BM101" s="150">
        <v>0.83333333333333337</v>
      </c>
      <c r="BN101" s="150">
        <v>0</v>
      </c>
      <c r="BO101" s="150">
        <v>4.4333333333333336</v>
      </c>
      <c r="BP101" s="150">
        <v>6.083333333333333</v>
      </c>
      <c r="BQ101" s="150">
        <v>0</v>
      </c>
      <c r="BR101" s="150">
        <v>3</v>
      </c>
      <c r="BS101" s="150">
        <v>1.486</v>
      </c>
      <c r="BT101" s="150">
        <v>1.486</v>
      </c>
      <c r="BU101" s="150">
        <v>0</v>
      </c>
      <c r="BV101" s="150">
        <v>7.75</v>
      </c>
      <c r="BW101" s="150">
        <v>1.5</v>
      </c>
      <c r="BX101" s="150">
        <v>2.5</v>
      </c>
      <c r="BY101" s="150">
        <v>2</v>
      </c>
      <c r="BZ101" s="150">
        <v>2</v>
      </c>
      <c r="CA101" s="150">
        <v>2.6666666666666665</v>
      </c>
      <c r="CB101" s="150">
        <v>5.166666666666667</v>
      </c>
      <c r="CC101" s="150">
        <v>2.4</v>
      </c>
      <c r="CD101" s="150">
        <v>156</v>
      </c>
      <c r="CE101" s="150">
        <v>9.4250000000000007</v>
      </c>
      <c r="CF101" s="150">
        <v>3.61</v>
      </c>
      <c r="CG101" s="150">
        <v>3</v>
      </c>
      <c r="CH101" s="150">
        <v>4</v>
      </c>
      <c r="CI101" s="150">
        <v>15</v>
      </c>
      <c r="CJ101" s="150">
        <v>2.3328571428571427</v>
      </c>
      <c r="CK101" s="150">
        <v>1</v>
      </c>
      <c r="CL101" s="150">
        <v>14</v>
      </c>
      <c r="CM101" s="150">
        <v>4.4666666666666668</v>
      </c>
      <c r="CN101" s="150">
        <v>14.39</v>
      </c>
      <c r="CO101" s="150">
        <v>1.5</v>
      </c>
      <c r="CP101" s="150">
        <v>3.0625</v>
      </c>
      <c r="CQ101" s="150">
        <v>3.5</v>
      </c>
      <c r="CR101" s="150">
        <v>5</v>
      </c>
      <c r="CS101" s="150">
        <v>3.2340000000000004</v>
      </c>
      <c r="CT101" s="150">
        <v>3.75</v>
      </c>
      <c r="CU101" s="150">
        <v>1</v>
      </c>
      <c r="CV101" s="150">
        <v>3</v>
      </c>
      <c r="CW101" s="150">
        <v>2.5</v>
      </c>
      <c r="CX101" s="150">
        <v>8.5</v>
      </c>
      <c r="CY101" s="165">
        <v>11.5</v>
      </c>
      <c r="CZ101" s="165">
        <v>34.5</v>
      </c>
      <c r="DA101" s="165">
        <v>34.5</v>
      </c>
      <c r="DB101" s="150">
        <v>9.3333333333333339</v>
      </c>
      <c r="DC101" s="150">
        <v>1</v>
      </c>
      <c r="DD101" s="5">
        <v>18.335058150183151</v>
      </c>
      <c r="DE101" s="5">
        <v>8</v>
      </c>
      <c r="DF101" s="150">
        <v>4.375</v>
      </c>
      <c r="DG101" s="150">
        <v>0</v>
      </c>
      <c r="DH101" s="150">
        <v>3</v>
      </c>
      <c r="DI101" s="150">
        <v>1.89</v>
      </c>
      <c r="DJ101" s="150"/>
      <c r="DK101" s="150"/>
      <c r="DL101" s="150"/>
      <c r="DM101" s="150"/>
      <c r="DN101" s="150"/>
      <c r="DO101" s="150"/>
      <c r="DP101" s="150"/>
      <c r="DQ101" s="150"/>
      <c r="DR101" s="150"/>
      <c r="DS101" s="150"/>
      <c r="DT101" s="150"/>
      <c r="DU101" s="150"/>
      <c r="DV101" s="150"/>
      <c r="DW101" s="150">
        <v>0</v>
      </c>
      <c r="DX101" s="150">
        <v>0</v>
      </c>
      <c r="DY101" s="150">
        <v>59.45</v>
      </c>
      <c r="DZ101" s="150">
        <v>89</v>
      </c>
      <c r="EA101" s="150">
        <v>11.5</v>
      </c>
      <c r="EB101" s="150">
        <v>168</v>
      </c>
      <c r="EC101" s="150">
        <v>168</v>
      </c>
      <c r="ED101" s="150">
        <v>0</v>
      </c>
      <c r="EE101" s="150">
        <v>0</v>
      </c>
      <c r="EF101" s="150">
        <v>1</v>
      </c>
      <c r="EG101" s="150">
        <v>0</v>
      </c>
      <c r="EH101" s="150">
        <v>0</v>
      </c>
      <c r="EI101" s="5">
        <f>AVERAGE(DE101:EH101)</f>
        <v>30.24794117647059</v>
      </c>
      <c r="EJ101" s="5">
        <v>4</v>
      </c>
    </row>
    <row r="102" spans="1:140" ht="16.5" customHeight="1">
      <c r="A102" s="14"/>
      <c r="B102" s="13"/>
      <c r="C102"/>
      <c r="D102"/>
      <c r="E102"/>
      <c r="F102"/>
      <c r="G102"/>
      <c r="H102"/>
      <c r="I102"/>
      <c r="J102" s="234"/>
      <c r="K102" s="234"/>
      <c r="L102" s="234"/>
      <c r="M102" s="234"/>
      <c r="N102" s="234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 s="13"/>
    </row>
    <row r="103" spans="1:140" ht="16.5" customHeight="1">
      <c r="A103" s="499" t="s">
        <v>52</v>
      </c>
      <c r="B103" s="53" t="s">
        <v>250</v>
      </c>
      <c r="C103" s="12"/>
      <c r="D103" s="12">
        <v>0</v>
      </c>
      <c r="E103" s="12">
        <v>0</v>
      </c>
      <c r="F103" s="12">
        <v>0</v>
      </c>
      <c r="G103" s="12">
        <v>0</v>
      </c>
      <c r="H103" s="12">
        <v>17</v>
      </c>
      <c r="I103" s="12">
        <v>0</v>
      </c>
      <c r="J103" s="216">
        <v>0</v>
      </c>
      <c r="K103" s="216">
        <v>0</v>
      </c>
      <c r="L103" s="216">
        <v>5</v>
      </c>
      <c r="M103" s="216">
        <v>12</v>
      </c>
      <c r="N103" s="216">
        <v>0</v>
      </c>
      <c r="O103" s="12">
        <v>18</v>
      </c>
      <c r="P103" s="12">
        <v>0</v>
      </c>
      <c r="Q103" s="12">
        <v>0</v>
      </c>
      <c r="R103" s="12">
        <v>0</v>
      </c>
      <c r="S103" s="208">
        <v>0</v>
      </c>
      <c r="T103" s="12">
        <v>0</v>
      </c>
      <c r="U103" s="94">
        <v>12</v>
      </c>
      <c r="V103" s="94">
        <v>0</v>
      </c>
      <c r="W103" s="94">
        <v>0</v>
      </c>
      <c r="X103" s="94">
        <v>0</v>
      </c>
      <c r="Y103" s="94">
        <v>0</v>
      </c>
      <c r="Z103" s="94">
        <v>22</v>
      </c>
      <c r="AA103" s="94">
        <v>0</v>
      </c>
      <c r="AB103" s="94">
        <v>12</v>
      </c>
      <c r="AC103" s="94">
        <v>0</v>
      </c>
      <c r="AD103" s="94">
        <v>0</v>
      </c>
      <c r="AE103" s="94">
        <v>12</v>
      </c>
      <c r="AF103" s="94">
        <v>0</v>
      </c>
      <c r="AG103" s="94">
        <v>0</v>
      </c>
      <c r="AH103" s="94">
        <v>14</v>
      </c>
      <c r="AI103" s="94">
        <v>0</v>
      </c>
      <c r="AJ103" s="94">
        <v>10.5</v>
      </c>
      <c r="AK103" s="94">
        <v>0</v>
      </c>
      <c r="AL103" s="94">
        <v>10</v>
      </c>
      <c r="AM103" s="94">
        <v>0</v>
      </c>
      <c r="AN103" s="94">
        <v>0</v>
      </c>
      <c r="AO103" s="94">
        <v>0</v>
      </c>
      <c r="AP103" s="94">
        <v>0</v>
      </c>
      <c r="AQ103" s="94">
        <v>4</v>
      </c>
      <c r="AR103" s="94">
        <v>0</v>
      </c>
      <c r="AS103" s="94">
        <v>0</v>
      </c>
      <c r="AT103" s="94">
        <v>0</v>
      </c>
      <c r="AU103" s="94">
        <v>0</v>
      </c>
      <c r="AV103" s="94">
        <v>0</v>
      </c>
      <c r="AW103" s="94">
        <v>0</v>
      </c>
      <c r="AX103" s="94">
        <v>0</v>
      </c>
      <c r="AY103" s="94">
        <v>0</v>
      </c>
      <c r="AZ103" s="94">
        <v>8</v>
      </c>
      <c r="BA103" s="94">
        <v>0</v>
      </c>
      <c r="BB103" s="94">
        <v>0</v>
      </c>
      <c r="BC103" s="94">
        <v>16.5</v>
      </c>
      <c r="BD103" s="94">
        <v>0</v>
      </c>
      <c r="BE103" s="94"/>
      <c r="BF103" s="94">
        <v>0</v>
      </c>
      <c r="BG103" s="94">
        <v>0</v>
      </c>
      <c r="BH103" s="94">
        <v>0</v>
      </c>
      <c r="BI103" s="94">
        <v>0</v>
      </c>
      <c r="BJ103" s="94">
        <v>10</v>
      </c>
      <c r="BK103" s="94">
        <v>0</v>
      </c>
      <c r="BL103" s="94">
        <v>0</v>
      </c>
      <c r="BM103" s="94">
        <v>8.5</v>
      </c>
      <c r="BN103" s="94">
        <v>13</v>
      </c>
      <c r="BO103" s="94">
        <v>0</v>
      </c>
      <c r="BP103" s="94">
        <v>0</v>
      </c>
      <c r="BQ103" s="94">
        <v>18</v>
      </c>
      <c r="BR103" s="94">
        <v>0</v>
      </c>
      <c r="BS103" s="94">
        <v>0</v>
      </c>
      <c r="BT103" s="94">
        <v>0</v>
      </c>
      <c r="BU103" s="94">
        <v>0</v>
      </c>
      <c r="BV103" s="94">
        <v>0</v>
      </c>
      <c r="BW103" s="94">
        <v>13</v>
      </c>
      <c r="BX103" s="94">
        <v>0</v>
      </c>
      <c r="BY103" s="94">
        <v>12</v>
      </c>
      <c r="BZ103" s="94">
        <v>0</v>
      </c>
      <c r="CA103" s="94">
        <v>8</v>
      </c>
      <c r="CB103" s="94">
        <v>0</v>
      </c>
      <c r="CC103" s="94">
        <v>16</v>
      </c>
      <c r="CD103" s="94">
        <v>0</v>
      </c>
      <c r="CE103" s="94">
        <v>0</v>
      </c>
      <c r="CF103" s="94">
        <v>0</v>
      </c>
      <c r="CG103" s="94">
        <v>0</v>
      </c>
      <c r="CH103" s="94">
        <v>4</v>
      </c>
      <c r="CI103" s="94">
        <v>0</v>
      </c>
      <c r="CJ103" s="94">
        <v>0</v>
      </c>
      <c r="CK103" s="94">
        <v>0</v>
      </c>
      <c r="CL103" s="94">
        <v>12</v>
      </c>
      <c r="CM103" s="94">
        <v>0</v>
      </c>
      <c r="CN103" s="94">
        <v>0</v>
      </c>
      <c r="CO103" s="94">
        <v>0</v>
      </c>
      <c r="CP103" s="94">
        <v>0</v>
      </c>
      <c r="CQ103" s="94">
        <v>0</v>
      </c>
      <c r="CR103" s="94">
        <v>0</v>
      </c>
      <c r="CS103" s="94">
        <v>0</v>
      </c>
      <c r="CT103" s="94">
        <v>10</v>
      </c>
      <c r="CU103" s="94">
        <v>0</v>
      </c>
      <c r="CV103" s="94">
        <v>15</v>
      </c>
      <c r="CW103" s="94">
        <v>12</v>
      </c>
      <c r="CX103" s="94">
        <v>0</v>
      </c>
      <c r="CY103" s="94">
        <v>0</v>
      </c>
      <c r="CZ103" s="94">
        <v>0</v>
      </c>
      <c r="DA103" s="94">
        <v>0</v>
      </c>
      <c r="DB103" s="94">
        <v>0</v>
      </c>
      <c r="DC103" s="94">
        <v>0</v>
      </c>
      <c r="DD103" s="12"/>
      <c r="DE103" s="12">
        <v>9</v>
      </c>
      <c r="DF103" s="94">
        <v>0</v>
      </c>
      <c r="DG103" s="94">
        <v>0</v>
      </c>
      <c r="DH103" s="94">
        <v>0</v>
      </c>
      <c r="DI103" s="94">
        <v>0</v>
      </c>
      <c r="DJ103" s="94"/>
      <c r="DK103" s="94"/>
      <c r="DL103" s="94"/>
      <c r="DM103" s="94"/>
      <c r="DN103" s="94"/>
      <c r="DO103" s="94"/>
      <c r="DP103" s="94"/>
      <c r="DQ103" s="94"/>
      <c r="DR103" s="94"/>
      <c r="DS103" s="94"/>
      <c r="DT103" s="94"/>
      <c r="DU103" s="94"/>
      <c r="DV103" s="94"/>
      <c r="DW103" s="94">
        <v>0</v>
      </c>
      <c r="DX103" s="94">
        <v>0</v>
      </c>
      <c r="DY103" s="94">
        <v>0</v>
      </c>
      <c r="DZ103" s="94">
        <v>0</v>
      </c>
      <c r="EA103" s="94">
        <v>0</v>
      </c>
      <c r="EB103" s="94">
        <v>0</v>
      </c>
      <c r="EC103" s="94">
        <v>0</v>
      </c>
      <c r="ED103" s="94">
        <v>8</v>
      </c>
      <c r="EE103" s="94">
        <v>0</v>
      </c>
      <c r="EF103" s="94">
        <v>0</v>
      </c>
      <c r="EG103" s="94">
        <v>0</v>
      </c>
      <c r="EH103" s="94">
        <v>0</v>
      </c>
      <c r="EI103" s="94"/>
      <c r="EJ103" s="12"/>
    </row>
    <row r="104" spans="1:140" ht="16.5" customHeight="1">
      <c r="A104" s="500"/>
      <c r="B104" s="53" t="s">
        <v>251</v>
      </c>
      <c r="C104" s="12"/>
      <c r="D104" s="12">
        <v>0</v>
      </c>
      <c r="E104" s="12">
        <v>1.81</v>
      </c>
      <c r="F104" s="12">
        <v>9.25</v>
      </c>
      <c r="G104" s="12">
        <v>0</v>
      </c>
      <c r="H104" s="12">
        <v>0</v>
      </c>
      <c r="I104" s="12">
        <v>0</v>
      </c>
      <c r="J104" s="216">
        <v>0.5</v>
      </c>
      <c r="K104" s="216">
        <v>7.83</v>
      </c>
      <c r="L104" s="216">
        <v>0</v>
      </c>
      <c r="M104" s="216">
        <v>21</v>
      </c>
      <c r="N104" s="216">
        <v>0</v>
      </c>
      <c r="O104" s="12">
        <v>24</v>
      </c>
      <c r="P104" s="12">
        <v>0</v>
      </c>
      <c r="Q104" s="12">
        <v>0</v>
      </c>
      <c r="R104" s="12">
        <v>0</v>
      </c>
      <c r="S104" s="208">
        <v>16</v>
      </c>
      <c r="T104" s="12">
        <v>0</v>
      </c>
      <c r="U104" s="94">
        <v>0</v>
      </c>
      <c r="V104" s="94">
        <v>0</v>
      </c>
      <c r="W104" s="94">
        <v>51</v>
      </c>
      <c r="X104" s="94">
        <v>0</v>
      </c>
      <c r="Y104" s="94">
        <v>0</v>
      </c>
      <c r="Z104" s="94">
        <v>2</v>
      </c>
      <c r="AA104" s="94">
        <v>7.5</v>
      </c>
      <c r="AB104" s="94">
        <v>2</v>
      </c>
      <c r="AC104" s="94">
        <v>0</v>
      </c>
      <c r="AD104" s="94">
        <v>0</v>
      </c>
      <c r="AE104" s="94">
        <v>0</v>
      </c>
      <c r="AF104" s="94">
        <v>0</v>
      </c>
      <c r="AG104" s="94">
        <v>2</v>
      </c>
      <c r="AH104" s="94">
        <v>55.5</v>
      </c>
      <c r="AI104" s="94">
        <v>3.17</v>
      </c>
      <c r="AJ104" s="94">
        <v>0</v>
      </c>
      <c r="AK104" s="94">
        <v>8.5</v>
      </c>
      <c r="AL104" s="94">
        <v>0</v>
      </c>
      <c r="AM104" s="94">
        <v>4</v>
      </c>
      <c r="AN104" s="94">
        <v>0.25</v>
      </c>
      <c r="AO104" s="94">
        <v>12</v>
      </c>
      <c r="AP104" s="94">
        <v>17</v>
      </c>
      <c r="AQ104" s="94">
        <v>5.67</v>
      </c>
      <c r="AR104" s="94">
        <v>0</v>
      </c>
      <c r="AS104" s="94">
        <v>15</v>
      </c>
      <c r="AT104" s="94">
        <v>0</v>
      </c>
      <c r="AU104" s="94">
        <v>0</v>
      </c>
      <c r="AV104" s="94">
        <v>0</v>
      </c>
      <c r="AW104" s="94">
        <v>0</v>
      </c>
      <c r="AX104" s="94">
        <v>0</v>
      </c>
      <c r="AY104" s="94">
        <v>0</v>
      </c>
      <c r="AZ104" s="94">
        <v>0</v>
      </c>
      <c r="BA104" s="94">
        <v>0</v>
      </c>
      <c r="BB104" s="94">
        <v>0</v>
      </c>
      <c r="BC104" s="94">
        <v>0</v>
      </c>
      <c r="BD104" s="94">
        <v>0</v>
      </c>
      <c r="BE104" s="94"/>
      <c r="BF104" s="94">
        <v>0</v>
      </c>
      <c r="BG104" s="94">
        <v>0</v>
      </c>
      <c r="BH104" s="94">
        <v>0</v>
      </c>
      <c r="BI104" s="94">
        <v>0</v>
      </c>
      <c r="BJ104" s="94">
        <v>6.5</v>
      </c>
      <c r="BK104" s="94">
        <v>0</v>
      </c>
      <c r="BL104" s="94">
        <v>0</v>
      </c>
      <c r="BM104" s="94">
        <v>4</v>
      </c>
      <c r="BN104" s="94">
        <v>0</v>
      </c>
      <c r="BO104" s="94">
        <v>0</v>
      </c>
      <c r="BP104" s="94">
        <v>3.5</v>
      </c>
      <c r="BQ104" s="94">
        <v>5.9</v>
      </c>
      <c r="BR104" s="94">
        <v>0</v>
      </c>
      <c r="BS104" s="94">
        <v>0</v>
      </c>
      <c r="BT104" s="94">
        <v>0</v>
      </c>
      <c r="BU104" s="94">
        <v>11.5</v>
      </c>
      <c r="BV104" s="94">
        <v>0</v>
      </c>
      <c r="BW104" s="94">
        <v>0</v>
      </c>
      <c r="BX104" s="94">
        <v>9</v>
      </c>
      <c r="BY104" s="94">
        <v>3.5</v>
      </c>
      <c r="BZ104" s="94">
        <v>0</v>
      </c>
      <c r="CA104" s="94">
        <v>6</v>
      </c>
      <c r="CB104" s="94">
        <v>0</v>
      </c>
      <c r="CC104" s="94">
        <v>0</v>
      </c>
      <c r="CD104" s="94">
        <v>0</v>
      </c>
      <c r="CE104" s="94">
        <v>0</v>
      </c>
      <c r="CF104" s="94">
        <v>0</v>
      </c>
      <c r="CG104" s="94">
        <v>0</v>
      </c>
      <c r="CH104" s="94">
        <v>0</v>
      </c>
      <c r="CI104" s="94">
        <v>0</v>
      </c>
      <c r="CJ104" s="94">
        <v>0</v>
      </c>
      <c r="CK104" s="94">
        <v>0.5</v>
      </c>
      <c r="CL104" s="94">
        <v>0</v>
      </c>
      <c r="CM104" s="94">
        <v>0</v>
      </c>
      <c r="CN104" s="94">
        <v>0</v>
      </c>
      <c r="CO104" s="94">
        <v>1.5</v>
      </c>
      <c r="CP104" s="94">
        <v>0</v>
      </c>
      <c r="CQ104" s="94">
        <v>0</v>
      </c>
      <c r="CR104" s="94">
        <v>0</v>
      </c>
      <c r="CS104" s="94">
        <v>0</v>
      </c>
      <c r="CT104" s="94">
        <v>3.4</v>
      </c>
      <c r="CU104" s="94">
        <v>0</v>
      </c>
      <c r="CV104" s="94">
        <v>0</v>
      </c>
      <c r="CW104" s="94">
        <v>3.67</v>
      </c>
      <c r="CX104" s="94">
        <v>0</v>
      </c>
      <c r="CY104" s="94">
        <v>96</v>
      </c>
      <c r="CZ104" s="94">
        <v>0</v>
      </c>
      <c r="DA104" s="94">
        <v>0</v>
      </c>
      <c r="DB104" s="94">
        <v>0</v>
      </c>
      <c r="DC104" s="94">
        <v>1</v>
      </c>
      <c r="DD104" s="12"/>
      <c r="DE104" s="12">
        <v>5</v>
      </c>
      <c r="DF104" s="94">
        <v>0</v>
      </c>
      <c r="DG104" s="94">
        <v>1</v>
      </c>
      <c r="DH104" s="94">
        <v>13</v>
      </c>
      <c r="DI104" s="94">
        <v>0</v>
      </c>
      <c r="DJ104" s="94"/>
      <c r="DK104" s="94"/>
      <c r="DL104" s="94"/>
      <c r="DM104" s="94"/>
      <c r="DN104" s="94"/>
      <c r="DO104" s="94"/>
      <c r="DP104" s="94"/>
      <c r="DQ104" s="94"/>
      <c r="DR104" s="94"/>
      <c r="DS104" s="94"/>
      <c r="DT104" s="94"/>
      <c r="DU104" s="94"/>
      <c r="DV104" s="94"/>
      <c r="DW104" s="94">
        <v>8</v>
      </c>
      <c r="DX104" s="94">
        <v>0</v>
      </c>
      <c r="DY104" s="94">
        <v>0</v>
      </c>
      <c r="DZ104" s="94">
        <v>0</v>
      </c>
      <c r="EA104" s="94">
        <v>0</v>
      </c>
      <c r="EB104" s="94">
        <v>0</v>
      </c>
      <c r="EC104" s="94">
        <v>0</v>
      </c>
      <c r="ED104" s="94">
        <v>0</v>
      </c>
      <c r="EE104" s="94">
        <v>0</v>
      </c>
      <c r="EF104" s="94">
        <v>0</v>
      </c>
      <c r="EG104" s="94">
        <v>0</v>
      </c>
      <c r="EH104" s="94">
        <v>0</v>
      </c>
      <c r="EI104" s="94"/>
      <c r="EJ104" s="12"/>
    </row>
    <row r="105" spans="1:140" ht="16.5" customHeight="1">
      <c r="A105" s="500"/>
      <c r="B105" s="53" t="s">
        <v>252</v>
      </c>
      <c r="C105" s="12"/>
      <c r="D105" s="12">
        <v>2</v>
      </c>
      <c r="E105" s="12">
        <v>4.75</v>
      </c>
      <c r="F105" s="12">
        <v>8.5</v>
      </c>
      <c r="G105" s="12">
        <v>3.5</v>
      </c>
      <c r="H105" s="12">
        <v>24.5</v>
      </c>
      <c r="I105" s="12">
        <v>12</v>
      </c>
      <c r="J105" s="216">
        <v>11</v>
      </c>
      <c r="K105" s="216">
        <v>68</v>
      </c>
      <c r="L105" s="216">
        <v>8</v>
      </c>
      <c r="M105" s="216">
        <v>10</v>
      </c>
      <c r="N105" s="216">
        <v>19.170000000000002</v>
      </c>
      <c r="O105" s="12">
        <v>20.83</v>
      </c>
      <c r="P105" s="12">
        <v>29.93</v>
      </c>
      <c r="Q105" s="12">
        <v>5.4</v>
      </c>
      <c r="R105">
        <v>26.84</v>
      </c>
      <c r="S105" s="208">
        <v>40.75</v>
      </c>
      <c r="T105" s="12">
        <v>1</v>
      </c>
      <c r="U105" s="94">
        <v>12.5</v>
      </c>
      <c r="V105" s="94">
        <v>10.17</v>
      </c>
      <c r="W105" s="94">
        <v>5.25</v>
      </c>
      <c r="X105" s="94">
        <v>2</v>
      </c>
      <c r="Y105">
        <v>23.5</v>
      </c>
      <c r="Z105">
        <v>1.83</v>
      </c>
      <c r="AA105">
        <v>0</v>
      </c>
      <c r="AB105">
        <v>12.5</v>
      </c>
      <c r="AC105">
        <v>14.42</v>
      </c>
      <c r="AD105">
        <v>1.5</v>
      </c>
      <c r="AE105">
        <v>6.5</v>
      </c>
      <c r="AF105">
        <v>7.42</v>
      </c>
      <c r="AG105">
        <v>0</v>
      </c>
      <c r="AH105">
        <v>10.67</v>
      </c>
      <c r="AI105">
        <v>14.58</v>
      </c>
      <c r="AJ105">
        <v>1.5</v>
      </c>
      <c r="AK105">
        <v>3.42</v>
      </c>
      <c r="AL105">
        <v>41.34</v>
      </c>
      <c r="AM105">
        <v>7.5</v>
      </c>
      <c r="AN105">
        <v>15.25</v>
      </c>
      <c r="AO105">
        <v>2.75</v>
      </c>
      <c r="AP105">
        <v>10</v>
      </c>
      <c r="AQ105">
        <v>13.17</v>
      </c>
      <c r="AR105">
        <v>5.92</v>
      </c>
      <c r="AS105">
        <v>72.67</v>
      </c>
      <c r="AT105">
        <v>46.5</v>
      </c>
      <c r="AU105">
        <v>6.59</v>
      </c>
      <c r="AV105">
        <v>8.3000000000000007</v>
      </c>
      <c r="AW105">
        <v>0</v>
      </c>
      <c r="AX105">
        <v>7.67</v>
      </c>
      <c r="AY105">
        <v>11.2</v>
      </c>
      <c r="AZ105">
        <v>19.5</v>
      </c>
      <c r="BA105">
        <v>8.25</v>
      </c>
      <c r="BB105">
        <v>2.2999999999999998</v>
      </c>
      <c r="BC105">
        <v>3.48</v>
      </c>
      <c r="BD105">
        <v>147.5</v>
      </c>
      <c r="BE105">
        <v>168</v>
      </c>
      <c r="BF105">
        <v>168</v>
      </c>
      <c r="BG105">
        <v>123.5</v>
      </c>
      <c r="BH105">
        <v>3.25</v>
      </c>
      <c r="BI105">
        <v>3.25</v>
      </c>
      <c r="BJ105">
        <v>15.08</v>
      </c>
      <c r="BK105">
        <v>12</v>
      </c>
      <c r="BL105">
        <v>6</v>
      </c>
      <c r="BM105">
        <v>2.5</v>
      </c>
      <c r="BN105">
        <v>0</v>
      </c>
      <c r="BO105">
        <v>13.3</v>
      </c>
      <c r="BP105">
        <v>18.25</v>
      </c>
      <c r="BQ105">
        <v>0</v>
      </c>
      <c r="BR105">
        <v>3</v>
      </c>
      <c r="BS105">
        <v>7.43</v>
      </c>
      <c r="BT105">
        <v>7.43</v>
      </c>
      <c r="BU105">
        <v>0</v>
      </c>
      <c r="BV105">
        <v>15.5</v>
      </c>
      <c r="BW105">
        <v>4.5</v>
      </c>
      <c r="BX105">
        <v>2.5</v>
      </c>
      <c r="BY105">
        <v>4</v>
      </c>
      <c r="BZ105">
        <v>4</v>
      </c>
      <c r="CA105">
        <v>8</v>
      </c>
      <c r="CB105">
        <v>15.5</v>
      </c>
      <c r="CC105">
        <v>12</v>
      </c>
      <c r="CD105">
        <v>156</v>
      </c>
      <c r="CE105">
        <v>37.700000000000003</v>
      </c>
      <c r="CF105">
        <v>10.83</v>
      </c>
      <c r="CG105">
        <v>10</v>
      </c>
      <c r="CH105">
        <v>6</v>
      </c>
      <c r="CI105">
        <v>30</v>
      </c>
      <c r="CJ105">
        <v>16.329999999999998</v>
      </c>
      <c r="CK105">
        <v>2</v>
      </c>
      <c r="CL105">
        <v>28</v>
      </c>
      <c r="CM105">
        <v>26.8</v>
      </c>
      <c r="CN105">
        <v>43.17</v>
      </c>
      <c r="CO105">
        <v>3</v>
      </c>
      <c r="CP105">
        <v>24.5</v>
      </c>
      <c r="CQ105">
        <v>7</v>
      </c>
      <c r="CR105">
        <v>20</v>
      </c>
      <c r="CS105">
        <v>16.170000000000002</v>
      </c>
      <c r="CT105">
        <v>18.75</v>
      </c>
      <c r="CU105">
        <v>1</v>
      </c>
      <c r="CV105">
        <v>3</v>
      </c>
      <c r="CW105">
        <v>2.5</v>
      </c>
      <c r="CX105">
        <v>17</v>
      </c>
      <c r="CY105">
        <v>23</v>
      </c>
      <c r="CZ105">
        <v>69</v>
      </c>
      <c r="DA105">
        <v>69</v>
      </c>
      <c r="DB105">
        <v>56</v>
      </c>
      <c r="DC105">
        <v>2</v>
      </c>
      <c r="DD105" s="12"/>
      <c r="DE105" s="12">
        <v>8</v>
      </c>
      <c r="DF105">
        <v>17.5</v>
      </c>
      <c r="DG105">
        <v>0</v>
      </c>
      <c r="DH105">
        <v>6</v>
      </c>
      <c r="DI105">
        <v>5.67</v>
      </c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>
        <v>1</v>
      </c>
      <c r="DX105">
        <v>0</v>
      </c>
      <c r="DY105">
        <v>59.45</v>
      </c>
      <c r="DZ105">
        <v>89</v>
      </c>
      <c r="EA105">
        <v>23</v>
      </c>
      <c r="EB105">
        <v>0</v>
      </c>
      <c r="EC105">
        <v>0</v>
      </c>
      <c r="ED105">
        <v>0</v>
      </c>
      <c r="EE105">
        <v>0</v>
      </c>
      <c r="EF105">
        <v>1</v>
      </c>
      <c r="EG105">
        <v>0</v>
      </c>
      <c r="EH105">
        <v>0</v>
      </c>
      <c r="EI105"/>
      <c r="EJ105" s="12"/>
    </row>
    <row r="106" spans="1:140" ht="16.5" customHeight="1">
      <c r="A106" s="500"/>
      <c r="B106" s="53" t="s">
        <v>222</v>
      </c>
      <c r="C106" s="12"/>
      <c r="D106" s="12">
        <v>168</v>
      </c>
      <c r="E106" s="12">
        <v>168</v>
      </c>
      <c r="F106" s="12">
        <v>168</v>
      </c>
      <c r="G106" s="12">
        <v>168</v>
      </c>
      <c r="H106" s="12">
        <v>168</v>
      </c>
      <c r="I106" s="12">
        <v>168</v>
      </c>
      <c r="J106" s="216">
        <v>168</v>
      </c>
      <c r="K106" s="216">
        <v>168</v>
      </c>
      <c r="L106" s="216">
        <v>168</v>
      </c>
      <c r="M106" s="216">
        <v>168</v>
      </c>
      <c r="N106" s="216">
        <v>168</v>
      </c>
      <c r="O106" s="12">
        <v>168</v>
      </c>
      <c r="P106" s="12">
        <v>168</v>
      </c>
      <c r="Q106" s="12">
        <v>168</v>
      </c>
      <c r="R106" s="12">
        <v>168</v>
      </c>
      <c r="S106" s="208">
        <v>168</v>
      </c>
      <c r="T106" s="12">
        <v>168</v>
      </c>
      <c r="U106" s="12">
        <v>144</v>
      </c>
      <c r="V106" s="12">
        <v>168</v>
      </c>
      <c r="W106" s="12">
        <v>168</v>
      </c>
      <c r="X106" s="12">
        <v>168</v>
      </c>
      <c r="Y106" s="12">
        <v>168</v>
      </c>
      <c r="Z106" s="12">
        <v>168</v>
      </c>
      <c r="AA106" s="12">
        <v>168</v>
      </c>
      <c r="AB106" s="12">
        <v>168</v>
      </c>
      <c r="AC106" s="12">
        <v>168</v>
      </c>
      <c r="AD106" s="12">
        <v>168</v>
      </c>
      <c r="AE106" s="12">
        <v>168</v>
      </c>
      <c r="AF106" s="12">
        <v>168</v>
      </c>
      <c r="AG106" s="12">
        <v>168</v>
      </c>
      <c r="AH106" s="12">
        <v>168</v>
      </c>
      <c r="AI106" s="12">
        <v>168</v>
      </c>
      <c r="AJ106" s="12">
        <v>168</v>
      </c>
      <c r="AK106" s="12">
        <v>168</v>
      </c>
      <c r="AL106" s="12">
        <v>168</v>
      </c>
      <c r="AM106" s="12">
        <v>168</v>
      </c>
      <c r="AN106" s="12">
        <v>168</v>
      </c>
      <c r="AO106" s="12">
        <v>168</v>
      </c>
      <c r="AP106" s="12">
        <v>168</v>
      </c>
      <c r="AQ106" s="12">
        <v>168</v>
      </c>
      <c r="AR106" s="12">
        <v>168</v>
      </c>
      <c r="AS106" s="12">
        <v>168</v>
      </c>
      <c r="AT106" s="12">
        <v>168</v>
      </c>
      <c r="AU106" s="12">
        <v>168</v>
      </c>
      <c r="AV106" s="12">
        <v>168</v>
      </c>
      <c r="AW106" s="12">
        <v>168</v>
      </c>
      <c r="AX106" s="12">
        <v>168</v>
      </c>
      <c r="AY106" s="12">
        <v>168</v>
      </c>
      <c r="AZ106" s="12">
        <v>168</v>
      </c>
      <c r="BA106" s="12">
        <v>168</v>
      </c>
      <c r="BB106" s="12">
        <v>168</v>
      </c>
      <c r="BC106" s="12">
        <v>168</v>
      </c>
      <c r="BD106" s="12">
        <v>168</v>
      </c>
      <c r="BE106" s="12">
        <v>168</v>
      </c>
      <c r="BF106" s="12">
        <v>168</v>
      </c>
      <c r="BG106" s="12">
        <v>168</v>
      </c>
      <c r="BH106" s="12">
        <v>168</v>
      </c>
      <c r="BI106" s="12">
        <v>168</v>
      </c>
      <c r="BJ106" s="12">
        <v>168</v>
      </c>
      <c r="BK106" s="12">
        <v>168</v>
      </c>
      <c r="BL106" s="12">
        <v>168</v>
      </c>
      <c r="BM106" s="12">
        <v>168</v>
      </c>
      <c r="BN106" s="12">
        <v>168</v>
      </c>
      <c r="BO106" s="12">
        <v>168</v>
      </c>
      <c r="BP106" s="12">
        <v>168</v>
      </c>
      <c r="BQ106" s="12">
        <v>168</v>
      </c>
      <c r="BR106" s="12">
        <v>168</v>
      </c>
      <c r="BS106" s="12">
        <v>168</v>
      </c>
      <c r="BT106" s="12">
        <v>168</v>
      </c>
      <c r="BU106" s="12">
        <v>168</v>
      </c>
      <c r="BV106" s="12">
        <v>168</v>
      </c>
      <c r="BW106" s="12">
        <v>168</v>
      </c>
      <c r="BX106" s="12">
        <v>168</v>
      </c>
      <c r="BY106" s="12">
        <v>168</v>
      </c>
      <c r="BZ106" s="12">
        <v>168</v>
      </c>
      <c r="CA106" s="12">
        <v>144</v>
      </c>
      <c r="CB106" s="12">
        <v>168</v>
      </c>
      <c r="CC106" s="12">
        <v>168</v>
      </c>
      <c r="CD106" s="12">
        <v>168</v>
      </c>
      <c r="CE106" s="12">
        <v>168</v>
      </c>
      <c r="CF106" s="12">
        <v>168</v>
      </c>
      <c r="CG106" s="12">
        <v>168</v>
      </c>
      <c r="CH106" s="12">
        <v>168</v>
      </c>
      <c r="CI106" s="12">
        <v>168</v>
      </c>
      <c r="CJ106" s="12">
        <v>168</v>
      </c>
      <c r="CK106" s="12">
        <v>168</v>
      </c>
      <c r="CL106" s="12">
        <v>168</v>
      </c>
      <c r="CM106" s="12">
        <v>168</v>
      </c>
      <c r="CN106" s="12">
        <v>168</v>
      </c>
      <c r="CO106" s="12">
        <v>168</v>
      </c>
      <c r="CP106" s="12">
        <v>168</v>
      </c>
      <c r="CQ106" s="12">
        <v>168</v>
      </c>
      <c r="CR106" s="12">
        <v>168</v>
      </c>
      <c r="CS106" s="12">
        <v>168</v>
      </c>
      <c r="CT106" s="12">
        <v>168</v>
      </c>
      <c r="CU106" s="12">
        <v>168</v>
      </c>
      <c r="CV106" s="12">
        <v>168</v>
      </c>
      <c r="CW106" s="12">
        <v>168</v>
      </c>
      <c r="CX106" s="12">
        <v>168</v>
      </c>
      <c r="CY106" s="12">
        <v>168</v>
      </c>
      <c r="CZ106" s="12">
        <v>168</v>
      </c>
      <c r="DA106" s="12">
        <v>168</v>
      </c>
      <c r="DB106" s="12">
        <v>168</v>
      </c>
      <c r="DC106" s="12">
        <v>168</v>
      </c>
      <c r="DD106" s="12"/>
      <c r="DE106" s="12">
        <v>144</v>
      </c>
      <c r="DF106" s="12">
        <v>168</v>
      </c>
      <c r="DG106" s="12">
        <v>168</v>
      </c>
      <c r="DH106" s="12">
        <v>168</v>
      </c>
      <c r="DI106" s="12">
        <v>168</v>
      </c>
      <c r="DJ106" s="12"/>
      <c r="DK106" s="12"/>
      <c r="DL106" s="12"/>
      <c r="DM106" s="12"/>
      <c r="DN106" s="12"/>
      <c r="DO106" s="12"/>
      <c r="DP106" s="12"/>
      <c r="DQ106" s="12"/>
      <c r="DR106" s="12"/>
      <c r="DS106" s="12"/>
      <c r="DT106" s="12"/>
      <c r="DU106" s="12"/>
      <c r="DV106" s="12"/>
      <c r="DW106" s="12">
        <v>168</v>
      </c>
      <c r="DX106" s="12">
        <v>168</v>
      </c>
      <c r="DY106" s="12">
        <v>168</v>
      </c>
      <c r="DZ106" s="12">
        <v>168</v>
      </c>
      <c r="EA106" s="12">
        <v>168</v>
      </c>
      <c r="EB106" s="12">
        <v>168</v>
      </c>
      <c r="EC106" s="12">
        <v>168</v>
      </c>
      <c r="ED106" s="12">
        <v>168</v>
      </c>
      <c r="EE106" s="12">
        <v>168</v>
      </c>
      <c r="EF106" s="12">
        <v>168</v>
      </c>
      <c r="EG106" s="12">
        <v>168</v>
      </c>
      <c r="EH106" s="12">
        <v>168</v>
      </c>
      <c r="EI106" s="12"/>
      <c r="EJ106" s="12"/>
    </row>
    <row r="107" spans="1:140" ht="16.5" customHeight="1">
      <c r="A107" s="501"/>
      <c r="B107" s="53" t="s">
        <v>146</v>
      </c>
      <c r="C107" s="12"/>
      <c r="D107" s="173">
        <v>13.565402843601897</v>
      </c>
      <c r="E107" s="173">
        <v>8.596817313999999</v>
      </c>
      <c r="F107" s="173">
        <v>17.170932424131323</v>
      </c>
      <c r="G107" s="173">
        <v>10.23</v>
      </c>
      <c r="H107" s="173">
        <v>9.4077289229528027</v>
      </c>
      <c r="I107" s="173">
        <v>12.667062415196742</v>
      </c>
      <c r="J107" s="172">
        <v>14.107224770642201</v>
      </c>
      <c r="K107" s="172">
        <v>11.42214841412328</v>
      </c>
      <c r="L107" s="172">
        <v>16.38702928870293</v>
      </c>
      <c r="M107" s="172">
        <v>13.506651108518087</v>
      </c>
      <c r="N107" s="172">
        <v>17.19138981856614</v>
      </c>
      <c r="O107" s="164">
        <v>11.574931880108991</v>
      </c>
      <c r="P107" s="164">
        <v>14.2262341325811</v>
      </c>
      <c r="Q107" s="164">
        <v>16.442007198814309</v>
      </c>
      <c r="R107" s="164">
        <v>17.455208946439082</v>
      </c>
      <c r="S107">
        <v>17.4430379</v>
      </c>
      <c r="T107" s="94">
        <v>14.627968337730872</v>
      </c>
      <c r="U107" s="94">
        <v>7.4588461538461548</v>
      </c>
      <c r="V107" s="94">
        <v>17.655699177438304</v>
      </c>
      <c r="W107" s="94">
        <v>15.655198973042364</v>
      </c>
      <c r="X107" s="94">
        <v>16.920000000000002</v>
      </c>
      <c r="Y107">
        <v>17.457705677867903</v>
      </c>
      <c r="Z107" s="319">
        <v>14.63</v>
      </c>
      <c r="AA107" s="319">
        <v>13.98</v>
      </c>
      <c r="AB107">
        <v>20.42711518858308</v>
      </c>
      <c r="AC107">
        <v>17.039371727748691</v>
      </c>
      <c r="AD107">
        <v>14.57</v>
      </c>
      <c r="AE107">
        <v>11.197528596745608</v>
      </c>
      <c r="AF107">
        <v>10.827712609970675</v>
      </c>
      <c r="AG107">
        <v>12.8</v>
      </c>
      <c r="AH107">
        <v>11.152119958634954</v>
      </c>
      <c r="AI107">
        <v>20.56</v>
      </c>
      <c r="AJ107">
        <v>19.37</v>
      </c>
      <c r="AK107">
        <v>24.530973451327434</v>
      </c>
      <c r="AL107">
        <v>20.629800629590765</v>
      </c>
      <c r="AM107">
        <v>22.73</v>
      </c>
      <c r="AN107">
        <v>26.587573437778172</v>
      </c>
      <c r="AO107">
        <v>16.72</v>
      </c>
      <c r="AP107">
        <v>16.583977245792841</v>
      </c>
      <c r="AQ107">
        <v>17.906348020911128</v>
      </c>
      <c r="AR107">
        <v>16.538860103626945</v>
      </c>
      <c r="AS107">
        <v>5.3659999999999997</v>
      </c>
      <c r="AT107">
        <v>18.026089873417721</v>
      </c>
      <c r="AU107">
        <v>19.54</v>
      </c>
      <c r="AV107">
        <v>16.13</v>
      </c>
      <c r="AW107">
        <v>22.301112061591105</v>
      </c>
      <c r="AX107">
        <v>18.770053475935828</v>
      </c>
      <c r="AY107">
        <v>16.04494382022472</v>
      </c>
      <c r="AZ107">
        <v>11.71</v>
      </c>
      <c r="BA107">
        <v>12.8390534398997</v>
      </c>
      <c r="BB107">
        <v>17.84</v>
      </c>
      <c r="BC107">
        <v>17.324358426542666</v>
      </c>
      <c r="BD107">
        <v>0</v>
      </c>
      <c r="BE107">
        <v>0</v>
      </c>
      <c r="BF107">
        <v>0</v>
      </c>
      <c r="BG107">
        <v>2.9606299212598426</v>
      </c>
      <c r="BH107">
        <v>3.07</v>
      </c>
      <c r="BI107">
        <v>17.11</v>
      </c>
      <c r="BJ107">
        <v>15.879195402298848</v>
      </c>
      <c r="BK107">
        <v>16.04</v>
      </c>
      <c r="BL107">
        <v>14.635949367088607</v>
      </c>
      <c r="BM107">
        <v>16.68745432399513</v>
      </c>
      <c r="BN107">
        <v>16.579999999999998</v>
      </c>
      <c r="BO107">
        <v>15.624880382775121</v>
      </c>
      <c r="BP107">
        <v>20.90909090909091</v>
      </c>
      <c r="BQ107">
        <v>9.66</v>
      </c>
      <c r="BR107">
        <v>19.690000000000001</v>
      </c>
      <c r="BS107">
        <v>15.873417721518987</v>
      </c>
      <c r="BT107">
        <v>15.873417721518987</v>
      </c>
      <c r="BU107">
        <v>14.168708609271523</v>
      </c>
      <c r="BV107">
        <v>12.042065009560231</v>
      </c>
      <c r="BW107">
        <v>11.99</v>
      </c>
      <c r="BX107">
        <v>19.8</v>
      </c>
      <c r="BY107">
        <v>13.56828</v>
      </c>
      <c r="BZ107">
        <v>17.84</v>
      </c>
      <c r="CA107">
        <v>10.52</v>
      </c>
      <c r="CB107">
        <v>19.681985294117649</v>
      </c>
      <c r="CC107">
        <v>15.753424657534246</v>
      </c>
      <c r="CD107">
        <v>1.64</v>
      </c>
      <c r="CE107">
        <v>16</v>
      </c>
      <c r="CF107">
        <v>14.594594594594595</v>
      </c>
      <c r="CG107">
        <v>11.06</v>
      </c>
      <c r="CH107">
        <v>14.3</v>
      </c>
      <c r="CI107">
        <v>32.520000000000003</v>
      </c>
      <c r="CJ107">
        <v>12.573333333333336</v>
      </c>
      <c r="CK107">
        <v>19.05</v>
      </c>
      <c r="CL107">
        <v>12.04</v>
      </c>
      <c r="CM107">
        <v>13.508775351014041</v>
      </c>
      <c r="CN107">
        <v>11.99</v>
      </c>
      <c r="CO107">
        <v>13.7</v>
      </c>
      <c r="CP107">
        <v>19.670588235294115</v>
      </c>
      <c r="CQ107">
        <v>16.006784260515605</v>
      </c>
      <c r="CR107">
        <v>8.7713004484304928</v>
      </c>
      <c r="CS107">
        <v>12.121539500337612</v>
      </c>
      <c r="CT107">
        <v>14.11246246246246</v>
      </c>
      <c r="CU107">
        <v>10.27</v>
      </c>
      <c r="CV107">
        <v>15.061999999999999</v>
      </c>
      <c r="CW107">
        <v>14.177656675749317</v>
      </c>
      <c r="CX107">
        <v>16.260000000000002</v>
      </c>
      <c r="CY107">
        <v>4.4344370860927151</v>
      </c>
      <c r="CZ107">
        <v>12.96</v>
      </c>
      <c r="DA107">
        <v>12.96</v>
      </c>
      <c r="DB107">
        <v>8.3869604048824051</v>
      </c>
      <c r="DC107">
        <v>5.87</v>
      </c>
      <c r="DD107" s="12"/>
      <c r="DE107" s="12">
        <v>5.58</v>
      </c>
      <c r="DF107">
        <v>11.585740072202166</v>
      </c>
      <c r="DG107">
        <v>9.84</v>
      </c>
      <c r="DH107">
        <v>10.19</v>
      </c>
      <c r="DI107">
        <v>10.002669902912622</v>
      </c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>
        <v>2.42</v>
      </c>
      <c r="DX107">
        <v>0</v>
      </c>
      <c r="DY107">
        <v>0</v>
      </c>
      <c r="DZ107">
        <v>19.2</v>
      </c>
      <c r="EA107">
        <v>11.04</v>
      </c>
      <c r="EB107">
        <v>0</v>
      </c>
      <c r="EC107">
        <v>0</v>
      </c>
      <c r="ED107">
        <v>18.73</v>
      </c>
      <c r="EE107">
        <v>21.1</v>
      </c>
      <c r="EF107">
        <v>7</v>
      </c>
      <c r="EG107">
        <v>27.899999999999995</v>
      </c>
      <c r="EH107">
        <v>37.6</v>
      </c>
      <c r="EI107" s="12"/>
      <c r="EJ107" s="12"/>
    </row>
    <row r="108" spans="1:140" ht="16.5" customHeight="1">
      <c r="A108" s="496" t="s">
        <v>162</v>
      </c>
      <c r="B108" s="54" t="s">
        <v>147</v>
      </c>
      <c r="C108" s="8"/>
      <c r="D108" s="8">
        <f t="shared" ref="D108:N108" si="550">D98</f>
        <v>0.98809523809523803</v>
      </c>
      <c r="E108" s="8">
        <f t="shared" si="550"/>
        <v>0.96095238095238089</v>
      </c>
      <c r="F108" s="8">
        <f t="shared" si="550"/>
        <v>0.89434523809523825</v>
      </c>
      <c r="G108" s="8">
        <f t="shared" si="550"/>
        <v>0.97916666666666696</v>
      </c>
      <c r="H108" s="8">
        <f t="shared" si="550"/>
        <v>0.7529761904714285</v>
      </c>
      <c r="I108" s="8">
        <f t="shared" si="550"/>
        <v>0.9285714285714286</v>
      </c>
      <c r="J108" s="8">
        <f t="shared" si="550"/>
        <v>0.93154761904761896</v>
      </c>
      <c r="K108" s="8">
        <f t="shared" si="550"/>
        <v>0.54863095238095205</v>
      </c>
      <c r="L108" s="8">
        <f t="shared" si="550"/>
        <v>0.92261904762857139</v>
      </c>
      <c r="M108" s="8">
        <f t="shared" si="550"/>
        <v>0.74404761904761896</v>
      </c>
      <c r="N108" s="8">
        <f t="shared" si="550"/>
        <v>0.9017857142857143</v>
      </c>
      <c r="O108" s="8">
        <f t="shared" ref="O108:BZ108" si="551">+O98</f>
        <v>0.62601190476190482</v>
      </c>
      <c r="P108" s="8">
        <f t="shared" si="551"/>
        <v>0.82184523809523791</v>
      </c>
      <c r="Q108" s="8">
        <f t="shared" si="551"/>
        <v>0.96821428571428603</v>
      </c>
      <c r="R108" s="8">
        <f t="shared" si="551"/>
        <v>0.84023809523809501</v>
      </c>
      <c r="S108" s="8">
        <f t="shared" si="551"/>
        <v>0.66220238095238093</v>
      </c>
      <c r="T108" s="8">
        <f t="shared" si="551"/>
        <v>0.99404761904761896</v>
      </c>
      <c r="U108" s="8">
        <f t="shared" si="551"/>
        <v>0.82986111111111116</v>
      </c>
      <c r="V108" s="8">
        <f t="shared" si="551"/>
        <v>0.93946428571428564</v>
      </c>
      <c r="W108" s="8">
        <f t="shared" si="551"/>
        <v>0.66517857142857095</v>
      </c>
      <c r="X108" s="8">
        <f t="shared" si="551"/>
        <v>0.98809523809523803</v>
      </c>
      <c r="Y108" s="8">
        <f t="shared" si="551"/>
        <v>0.86011904761904778</v>
      </c>
      <c r="Z108" s="8">
        <f t="shared" si="551"/>
        <v>0.84624999999999995</v>
      </c>
      <c r="AA108" s="8">
        <f t="shared" si="551"/>
        <v>0.95535714285714302</v>
      </c>
      <c r="AB108" s="8">
        <f t="shared" si="551"/>
        <v>0.84226190476190477</v>
      </c>
      <c r="AC108" s="8">
        <f t="shared" si="551"/>
        <v>0.91416666666666702</v>
      </c>
      <c r="AD108" s="8">
        <f t="shared" si="551"/>
        <v>0.99107142857142905</v>
      </c>
      <c r="AE108" s="8">
        <f t="shared" si="551"/>
        <v>0.88988095238095222</v>
      </c>
      <c r="AF108" s="8">
        <f t="shared" si="551"/>
        <v>0.95583333333333298</v>
      </c>
      <c r="AG108" s="8">
        <f t="shared" si="551"/>
        <v>0.98809523809523803</v>
      </c>
      <c r="AH108" s="8">
        <f t="shared" si="551"/>
        <v>0.52279761904761901</v>
      </c>
      <c r="AI108" s="8">
        <f t="shared" si="551"/>
        <v>0.89434523809523803</v>
      </c>
      <c r="AJ108" s="8">
        <f t="shared" si="551"/>
        <v>0.92857142857142905</v>
      </c>
      <c r="AK108" s="8">
        <f t="shared" si="551"/>
        <v>0.92904761904761912</v>
      </c>
      <c r="AL108" s="8">
        <f t="shared" si="551"/>
        <v>0.69440476190476197</v>
      </c>
      <c r="AM108" s="8">
        <f t="shared" si="551"/>
        <v>0.93154761904761896</v>
      </c>
      <c r="AN108" s="8">
        <f t="shared" si="551"/>
        <v>0.90773809523809523</v>
      </c>
      <c r="AO108" s="8">
        <f t="shared" si="551"/>
        <v>0.91220238095238104</v>
      </c>
      <c r="AP108" s="8">
        <f t="shared" si="551"/>
        <v>0.83928571428571397</v>
      </c>
      <c r="AQ108" s="8">
        <f t="shared" si="551"/>
        <v>0.86404761904761918</v>
      </c>
      <c r="AR108" s="8">
        <f t="shared" si="551"/>
        <v>0.96476190476190504</v>
      </c>
      <c r="AS108" s="8">
        <f t="shared" si="551"/>
        <v>0.47815476190476203</v>
      </c>
      <c r="AT108" s="8">
        <f t="shared" si="551"/>
        <v>0.7232142857142857</v>
      </c>
      <c r="AU108" s="8">
        <f t="shared" si="551"/>
        <v>0.96077380952380997</v>
      </c>
      <c r="AV108" s="8">
        <f t="shared" si="551"/>
        <v>0.95059523809523805</v>
      </c>
      <c r="AW108" s="8">
        <f t="shared" si="551"/>
        <v>1</v>
      </c>
      <c r="AX108" s="8">
        <f t="shared" si="551"/>
        <v>0.95434523809523819</v>
      </c>
      <c r="AY108" s="8">
        <f t="shared" si="551"/>
        <v>0.93333333333333324</v>
      </c>
      <c r="AZ108" s="8">
        <f t="shared" si="551"/>
        <v>0.83630952380952395</v>
      </c>
      <c r="BA108" s="8">
        <f t="shared" si="551"/>
        <v>0.9508928571428571</v>
      </c>
      <c r="BB108" s="8">
        <f t="shared" si="551"/>
        <v>0.98630952380952397</v>
      </c>
      <c r="BC108" s="8">
        <f t="shared" si="551"/>
        <v>0.88107142857142862</v>
      </c>
      <c r="BD108" s="8">
        <f t="shared" si="551"/>
        <v>0.12202380952381001</v>
      </c>
      <c r="BE108" s="8">
        <f t="shared" si="551"/>
        <v>0</v>
      </c>
      <c r="BF108" s="8">
        <f t="shared" si="551"/>
        <v>0</v>
      </c>
      <c r="BG108" s="8">
        <f t="shared" si="551"/>
        <v>0.26488095238095238</v>
      </c>
      <c r="BH108" s="8">
        <f t="shared" si="551"/>
        <v>0.98065476190476197</v>
      </c>
      <c r="BI108" s="8">
        <f t="shared" si="551"/>
        <v>0.98065476190476197</v>
      </c>
      <c r="BJ108" s="8">
        <f t="shared" si="551"/>
        <v>0.81202380952380959</v>
      </c>
      <c r="BK108" s="8">
        <f t="shared" si="551"/>
        <v>0.92857142857142905</v>
      </c>
      <c r="BL108" s="8">
        <f t="shared" si="551"/>
        <v>0.96428571428571397</v>
      </c>
      <c r="BM108" s="8">
        <f t="shared" si="551"/>
        <v>0.9107142857142857</v>
      </c>
      <c r="BN108" s="8">
        <f t="shared" si="551"/>
        <v>0.922619047619048</v>
      </c>
      <c r="BO108" s="8">
        <f t="shared" si="551"/>
        <v>0.92083333333333295</v>
      </c>
      <c r="BP108" s="8">
        <f t="shared" si="551"/>
        <v>0.8705357142857143</v>
      </c>
      <c r="BQ108" s="8">
        <f t="shared" si="551"/>
        <v>0.85773809523809497</v>
      </c>
      <c r="BR108" s="8">
        <f t="shared" si="551"/>
        <v>0.98214285714285698</v>
      </c>
      <c r="BS108" s="8">
        <f t="shared" si="551"/>
        <v>0.95577380952380953</v>
      </c>
      <c r="BT108" s="8">
        <f t="shared" si="551"/>
        <v>0.95577380952380953</v>
      </c>
      <c r="BU108" s="8">
        <f t="shared" si="551"/>
        <v>0.93154761904761896</v>
      </c>
      <c r="BV108" s="8">
        <f t="shared" si="551"/>
        <v>0.90773809523809523</v>
      </c>
      <c r="BW108" s="8">
        <f t="shared" si="551"/>
        <v>0.89583333333333304</v>
      </c>
      <c r="BX108" s="8">
        <f t="shared" si="551"/>
        <v>0.93154761904761896</v>
      </c>
      <c r="BY108" s="8">
        <f t="shared" si="551"/>
        <v>0.8839285714285714</v>
      </c>
      <c r="BZ108" s="8">
        <f t="shared" si="551"/>
        <v>0.97619047619047605</v>
      </c>
      <c r="CA108" s="8">
        <f t="shared" ref="CA108:DC108" si="552">+CA98</f>
        <v>0.84722222222222199</v>
      </c>
      <c r="CB108" s="8">
        <f t="shared" si="552"/>
        <v>0.90773809523809523</v>
      </c>
      <c r="CC108" s="8">
        <f t="shared" si="552"/>
        <v>0.83333333333333348</v>
      </c>
      <c r="CD108" s="8">
        <f t="shared" si="552"/>
        <v>7.1428571428571397E-2</v>
      </c>
      <c r="CE108" s="8">
        <f t="shared" si="552"/>
        <v>0.77559523809523812</v>
      </c>
      <c r="CF108" s="8">
        <f t="shared" si="552"/>
        <v>0.93553571428571436</v>
      </c>
      <c r="CG108" s="8">
        <f t="shared" si="552"/>
        <v>0.94047619047619002</v>
      </c>
      <c r="CH108" s="8">
        <f t="shared" si="552"/>
        <v>0.92857142857142905</v>
      </c>
      <c r="CI108" s="8">
        <f t="shared" si="552"/>
        <v>0.82142857142857095</v>
      </c>
      <c r="CJ108" s="8">
        <f t="shared" si="552"/>
        <v>0.90279761904761913</v>
      </c>
      <c r="CK108" s="8">
        <f t="shared" si="552"/>
        <v>0.985119047619048</v>
      </c>
      <c r="CL108" s="8">
        <f t="shared" si="552"/>
        <v>0.76190476190476197</v>
      </c>
      <c r="CM108" s="8">
        <f t="shared" si="552"/>
        <v>0.84047619047619038</v>
      </c>
      <c r="CN108" s="8">
        <f t="shared" si="552"/>
        <v>0.74303571428571402</v>
      </c>
      <c r="CO108" s="8">
        <f t="shared" si="552"/>
        <v>0.97321428571428603</v>
      </c>
      <c r="CP108" s="8">
        <f t="shared" si="552"/>
        <v>0.85416666666666652</v>
      </c>
      <c r="CQ108" s="8">
        <f t="shared" si="552"/>
        <v>0.95833333333333304</v>
      </c>
      <c r="CR108" s="8">
        <f t="shared" si="552"/>
        <v>0.88095238095238104</v>
      </c>
      <c r="CS108" s="8">
        <f t="shared" si="552"/>
        <v>0.90375000000000005</v>
      </c>
      <c r="CT108" s="8">
        <f t="shared" si="552"/>
        <v>0.80863095238095239</v>
      </c>
      <c r="CU108" s="8">
        <f t="shared" si="552"/>
        <v>0.99404761904761896</v>
      </c>
      <c r="CV108" s="8">
        <f t="shared" si="552"/>
        <v>0.89287142857142998</v>
      </c>
      <c r="CW108" s="8">
        <f t="shared" si="552"/>
        <v>0.89184523809523797</v>
      </c>
      <c r="CX108" s="8">
        <f t="shared" si="552"/>
        <v>0.89880952380952395</v>
      </c>
      <c r="CY108" s="8">
        <f t="shared" si="552"/>
        <v>0.29166666666666669</v>
      </c>
      <c r="CZ108" s="8">
        <f t="shared" si="552"/>
        <v>0.58928571428571397</v>
      </c>
      <c r="DA108" s="8">
        <f t="shared" si="552"/>
        <v>0.58928571428571397</v>
      </c>
      <c r="DB108" s="8">
        <f t="shared" si="552"/>
        <v>0.66666666666666652</v>
      </c>
      <c r="DC108" s="8">
        <f t="shared" si="552"/>
        <v>0.98214285714285698</v>
      </c>
      <c r="DD108" s="8"/>
      <c r="DE108" s="8">
        <f t="shared" ref="DE108:DX108" si="553">+DE98</f>
        <v>0.84722222222221999</v>
      </c>
      <c r="DF108" s="8">
        <f t="shared" si="553"/>
        <v>0.89583333333333348</v>
      </c>
      <c r="DG108" s="8">
        <f t="shared" si="553"/>
        <v>0.99404761904761896</v>
      </c>
      <c r="DH108" s="8">
        <f t="shared" si="553"/>
        <v>0.88690476190476197</v>
      </c>
      <c r="DI108" s="8">
        <f t="shared" si="553"/>
        <v>0.96625000000000005</v>
      </c>
      <c r="DJ108" s="8"/>
      <c r="DK108" s="8"/>
      <c r="DL108" s="8"/>
      <c r="DM108" s="8"/>
      <c r="DN108" s="8"/>
      <c r="DO108" s="8"/>
      <c r="DP108" s="8"/>
      <c r="DQ108" s="8"/>
      <c r="DR108" s="8"/>
      <c r="DS108" s="8"/>
      <c r="DT108" s="8"/>
      <c r="DU108" s="8"/>
      <c r="DV108" s="8"/>
      <c r="DW108" s="8">
        <f t="shared" si="553"/>
        <v>0.94642857142857095</v>
      </c>
      <c r="DX108" s="8">
        <f t="shared" si="553"/>
        <v>1</v>
      </c>
      <c r="DY108" s="8">
        <f t="shared" ref="DY108:EA108" si="554">+DY98</f>
        <v>0.64613095238095197</v>
      </c>
      <c r="DZ108" s="8">
        <f t="shared" si="554"/>
        <v>0.47023809523809501</v>
      </c>
      <c r="EA108" s="8">
        <f t="shared" si="554"/>
        <v>0.86309523809523814</v>
      </c>
      <c r="EB108" s="8">
        <f t="shared" ref="EB108:ED108" si="555">+EB98</f>
        <v>0</v>
      </c>
      <c r="EC108" s="8">
        <f t="shared" si="555"/>
        <v>0</v>
      </c>
      <c r="ED108" s="8">
        <f t="shared" si="555"/>
        <v>0.95238095238095222</v>
      </c>
      <c r="EE108" s="8">
        <f t="shared" ref="EE108:EH108" si="556">+EE98</f>
        <v>1</v>
      </c>
      <c r="EF108" s="8">
        <f t="shared" si="556"/>
        <v>0.99404761904761896</v>
      </c>
      <c r="EG108" s="8">
        <f t="shared" si="556"/>
        <v>1</v>
      </c>
      <c r="EH108" s="8">
        <f t="shared" si="556"/>
        <v>1</v>
      </c>
      <c r="EI108" s="8"/>
      <c r="EJ108" s="8"/>
    </row>
    <row r="109" spans="1:140" ht="16.5" customHeight="1">
      <c r="A109" s="497"/>
      <c r="B109" s="54" t="s">
        <v>253</v>
      </c>
      <c r="C109" s="8"/>
      <c r="D109" s="8">
        <f t="shared" ref="D109:BO109" si="557">+D103/D106</f>
        <v>0</v>
      </c>
      <c r="E109" s="8">
        <f t="shared" si="557"/>
        <v>0</v>
      </c>
      <c r="F109" s="8">
        <f t="shared" si="557"/>
        <v>0</v>
      </c>
      <c r="G109" s="8">
        <f t="shared" si="557"/>
        <v>0</v>
      </c>
      <c r="H109" s="8">
        <f t="shared" si="557"/>
        <v>0.10119047619047619</v>
      </c>
      <c r="I109" s="8">
        <f t="shared" si="557"/>
        <v>0</v>
      </c>
      <c r="J109" s="8">
        <f t="shared" si="557"/>
        <v>0</v>
      </c>
      <c r="K109" s="8">
        <f t="shared" si="557"/>
        <v>0</v>
      </c>
      <c r="L109" s="8">
        <f t="shared" si="557"/>
        <v>2.976190476190476E-2</v>
      </c>
      <c r="M109" s="8">
        <f t="shared" si="557"/>
        <v>7.1428571428571425E-2</v>
      </c>
      <c r="N109" s="8">
        <f t="shared" si="557"/>
        <v>0</v>
      </c>
      <c r="O109" s="8">
        <f t="shared" si="557"/>
        <v>0.10714285714285714</v>
      </c>
      <c r="P109" s="8">
        <f t="shared" si="557"/>
        <v>0</v>
      </c>
      <c r="Q109" s="8">
        <f t="shared" si="557"/>
        <v>0</v>
      </c>
      <c r="R109" s="8">
        <f t="shared" si="557"/>
        <v>0</v>
      </c>
      <c r="S109" s="8">
        <f t="shared" si="557"/>
        <v>0</v>
      </c>
      <c r="T109" s="8">
        <f t="shared" si="557"/>
        <v>0</v>
      </c>
      <c r="U109" s="8">
        <f t="shared" si="557"/>
        <v>8.3333333333333329E-2</v>
      </c>
      <c r="V109" s="8">
        <f t="shared" si="557"/>
        <v>0</v>
      </c>
      <c r="W109" s="8">
        <f t="shared" si="557"/>
        <v>0</v>
      </c>
      <c r="X109" s="8">
        <f t="shared" si="557"/>
        <v>0</v>
      </c>
      <c r="Y109" s="8">
        <f t="shared" si="557"/>
        <v>0</v>
      </c>
      <c r="Z109" s="8">
        <f t="shared" si="557"/>
        <v>0.13095238095238096</v>
      </c>
      <c r="AA109" s="8">
        <f t="shared" si="557"/>
        <v>0</v>
      </c>
      <c r="AB109" s="8">
        <f t="shared" si="557"/>
        <v>7.1428571428571425E-2</v>
      </c>
      <c r="AC109" s="8">
        <f t="shared" si="557"/>
        <v>0</v>
      </c>
      <c r="AD109" s="8">
        <f t="shared" si="557"/>
        <v>0</v>
      </c>
      <c r="AE109" s="8">
        <f t="shared" si="557"/>
        <v>7.1428571428571425E-2</v>
      </c>
      <c r="AF109" s="8">
        <f t="shared" si="557"/>
        <v>0</v>
      </c>
      <c r="AG109" s="8">
        <f t="shared" si="557"/>
        <v>0</v>
      </c>
      <c r="AH109" s="8">
        <f t="shared" si="557"/>
        <v>8.3333333333333329E-2</v>
      </c>
      <c r="AI109" s="8">
        <f t="shared" si="557"/>
        <v>0</v>
      </c>
      <c r="AJ109" s="8">
        <f t="shared" si="557"/>
        <v>6.25E-2</v>
      </c>
      <c r="AK109" s="8">
        <f t="shared" si="557"/>
        <v>0</v>
      </c>
      <c r="AL109" s="8">
        <f t="shared" si="557"/>
        <v>5.9523809523809521E-2</v>
      </c>
      <c r="AM109" s="8">
        <f t="shared" si="557"/>
        <v>0</v>
      </c>
      <c r="AN109" s="8">
        <f t="shared" si="557"/>
        <v>0</v>
      </c>
      <c r="AO109" s="8">
        <f t="shared" si="557"/>
        <v>0</v>
      </c>
      <c r="AP109" s="8">
        <f t="shared" si="557"/>
        <v>0</v>
      </c>
      <c r="AQ109" s="8">
        <f t="shared" si="557"/>
        <v>2.3809523809523808E-2</v>
      </c>
      <c r="AR109" s="8">
        <f t="shared" si="557"/>
        <v>0</v>
      </c>
      <c r="AS109" s="8">
        <f t="shared" si="557"/>
        <v>0</v>
      </c>
      <c r="AT109" s="8">
        <f t="shared" si="557"/>
        <v>0</v>
      </c>
      <c r="AU109" s="8">
        <f t="shared" si="557"/>
        <v>0</v>
      </c>
      <c r="AV109" s="8">
        <f t="shared" si="557"/>
        <v>0</v>
      </c>
      <c r="AW109" s="8">
        <f t="shared" si="557"/>
        <v>0</v>
      </c>
      <c r="AX109" s="8">
        <f t="shared" si="557"/>
        <v>0</v>
      </c>
      <c r="AY109" s="8">
        <f t="shared" si="557"/>
        <v>0</v>
      </c>
      <c r="AZ109" s="8">
        <f t="shared" si="557"/>
        <v>4.7619047619047616E-2</v>
      </c>
      <c r="BA109" s="8">
        <f t="shared" si="557"/>
        <v>0</v>
      </c>
      <c r="BB109" s="8">
        <f t="shared" si="557"/>
        <v>0</v>
      </c>
      <c r="BC109" s="8">
        <f t="shared" si="557"/>
        <v>9.8214285714285712E-2</v>
      </c>
      <c r="BD109" s="8">
        <f t="shared" si="557"/>
        <v>0</v>
      </c>
      <c r="BE109" s="8">
        <f t="shared" si="557"/>
        <v>0</v>
      </c>
      <c r="BF109" s="8">
        <f t="shared" si="557"/>
        <v>0</v>
      </c>
      <c r="BG109" s="8">
        <f t="shared" si="557"/>
        <v>0</v>
      </c>
      <c r="BH109" s="8">
        <f t="shared" si="557"/>
        <v>0</v>
      </c>
      <c r="BI109" s="8">
        <f t="shared" si="557"/>
        <v>0</v>
      </c>
      <c r="BJ109" s="8">
        <f t="shared" si="557"/>
        <v>5.9523809523809521E-2</v>
      </c>
      <c r="BK109" s="8">
        <f t="shared" si="557"/>
        <v>0</v>
      </c>
      <c r="BL109" s="8">
        <f t="shared" si="557"/>
        <v>0</v>
      </c>
      <c r="BM109" s="8">
        <f t="shared" si="557"/>
        <v>5.0595238095238096E-2</v>
      </c>
      <c r="BN109" s="8">
        <f t="shared" si="557"/>
        <v>7.7380952380952384E-2</v>
      </c>
      <c r="BO109" s="8">
        <f t="shared" si="557"/>
        <v>0</v>
      </c>
      <c r="BP109" s="8">
        <f t="shared" ref="BP109:DC109" si="558">+BP103/BP106</f>
        <v>0</v>
      </c>
      <c r="BQ109" s="8">
        <f t="shared" si="558"/>
        <v>0.10714285714285714</v>
      </c>
      <c r="BR109" s="8">
        <f t="shared" si="558"/>
        <v>0</v>
      </c>
      <c r="BS109" s="8">
        <f t="shared" si="558"/>
        <v>0</v>
      </c>
      <c r="BT109" s="8">
        <f t="shared" si="558"/>
        <v>0</v>
      </c>
      <c r="BU109" s="8">
        <f t="shared" si="558"/>
        <v>0</v>
      </c>
      <c r="BV109" s="8">
        <f t="shared" si="558"/>
        <v>0</v>
      </c>
      <c r="BW109" s="8">
        <f t="shared" si="558"/>
        <v>7.7380952380952384E-2</v>
      </c>
      <c r="BX109" s="8">
        <f t="shared" si="558"/>
        <v>0</v>
      </c>
      <c r="BY109" s="8">
        <f t="shared" si="558"/>
        <v>7.1428571428571425E-2</v>
      </c>
      <c r="BZ109" s="8">
        <f t="shared" si="558"/>
        <v>0</v>
      </c>
      <c r="CA109" s="8">
        <f t="shared" si="558"/>
        <v>5.5555555555555552E-2</v>
      </c>
      <c r="CB109" s="8">
        <f t="shared" si="558"/>
        <v>0</v>
      </c>
      <c r="CC109" s="8">
        <f t="shared" si="558"/>
        <v>9.5238095238095233E-2</v>
      </c>
      <c r="CD109" s="8">
        <f t="shared" si="558"/>
        <v>0</v>
      </c>
      <c r="CE109" s="8">
        <f t="shared" si="558"/>
        <v>0</v>
      </c>
      <c r="CF109" s="8">
        <f t="shared" si="558"/>
        <v>0</v>
      </c>
      <c r="CG109" s="8">
        <f t="shared" si="558"/>
        <v>0</v>
      </c>
      <c r="CH109" s="8">
        <f t="shared" si="558"/>
        <v>2.3809523809523808E-2</v>
      </c>
      <c r="CI109" s="8">
        <f t="shared" si="558"/>
        <v>0</v>
      </c>
      <c r="CJ109" s="8">
        <f t="shared" si="558"/>
        <v>0</v>
      </c>
      <c r="CK109" s="8">
        <f t="shared" si="558"/>
        <v>0</v>
      </c>
      <c r="CL109" s="8">
        <f t="shared" si="558"/>
        <v>7.1428571428571425E-2</v>
      </c>
      <c r="CM109" s="8">
        <f t="shared" si="558"/>
        <v>0</v>
      </c>
      <c r="CN109" s="8">
        <f t="shared" si="558"/>
        <v>0</v>
      </c>
      <c r="CO109" s="8">
        <f t="shared" si="558"/>
        <v>0</v>
      </c>
      <c r="CP109" s="8">
        <f t="shared" si="558"/>
        <v>0</v>
      </c>
      <c r="CQ109" s="8">
        <f t="shared" si="558"/>
        <v>0</v>
      </c>
      <c r="CR109" s="8">
        <f t="shared" si="558"/>
        <v>0</v>
      </c>
      <c r="CS109" s="8">
        <f t="shared" si="558"/>
        <v>0</v>
      </c>
      <c r="CT109" s="8">
        <f t="shared" si="558"/>
        <v>5.9523809523809521E-2</v>
      </c>
      <c r="CU109" s="8">
        <f t="shared" si="558"/>
        <v>0</v>
      </c>
      <c r="CV109" s="8">
        <f t="shared" si="558"/>
        <v>8.9285714285714288E-2</v>
      </c>
      <c r="CW109" s="8">
        <f t="shared" si="558"/>
        <v>7.1428571428571425E-2</v>
      </c>
      <c r="CX109" s="8">
        <f t="shared" si="558"/>
        <v>0</v>
      </c>
      <c r="CY109" s="8">
        <f t="shared" si="558"/>
        <v>0</v>
      </c>
      <c r="CZ109" s="8">
        <f t="shared" si="558"/>
        <v>0</v>
      </c>
      <c r="DA109" s="8">
        <f t="shared" si="558"/>
        <v>0</v>
      </c>
      <c r="DB109" s="8">
        <f t="shared" si="558"/>
        <v>0</v>
      </c>
      <c r="DC109" s="8">
        <f t="shared" si="558"/>
        <v>0</v>
      </c>
      <c r="DD109" s="8"/>
      <c r="DE109" s="8">
        <f t="shared" ref="DE109:DX109" si="559">+DE103/DE106</f>
        <v>6.25E-2</v>
      </c>
      <c r="DF109" s="8">
        <f t="shared" si="559"/>
        <v>0</v>
      </c>
      <c r="DG109" s="8">
        <f t="shared" si="559"/>
        <v>0</v>
      </c>
      <c r="DH109" s="8">
        <f t="shared" si="559"/>
        <v>0</v>
      </c>
      <c r="DI109" s="8">
        <f t="shared" si="559"/>
        <v>0</v>
      </c>
      <c r="DJ109" s="8"/>
      <c r="DK109" s="8"/>
      <c r="DL109" s="8"/>
      <c r="DM109" s="8"/>
      <c r="DN109" s="8"/>
      <c r="DO109" s="8"/>
      <c r="DP109" s="8"/>
      <c r="DQ109" s="8"/>
      <c r="DR109" s="8"/>
      <c r="DS109" s="8"/>
      <c r="DT109" s="8"/>
      <c r="DU109" s="8"/>
      <c r="DV109" s="8"/>
      <c r="DW109" s="8">
        <f t="shared" si="559"/>
        <v>0</v>
      </c>
      <c r="DX109" s="8">
        <f t="shared" si="559"/>
        <v>0</v>
      </c>
      <c r="DY109" s="8">
        <f t="shared" ref="DY109:EA109" si="560">+DY103/DY106</f>
        <v>0</v>
      </c>
      <c r="DZ109" s="8">
        <f t="shared" si="560"/>
        <v>0</v>
      </c>
      <c r="EA109" s="8">
        <f t="shared" si="560"/>
        <v>0</v>
      </c>
      <c r="EB109" s="8">
        <f t="shared" ref="EB109:ED109" si="561">+EB103/EB106</f>
        <v>0</v>
      </c>
      <c r="EC109" s="8">
        <f t="shared" si="561"/>
        <v>0</v>
      </c>
      <c r="ED109" s="8">
        <f t="shared" si="561"/>
        <v>4.7619047619047616E-2</v>
      </c>
      <c r="EE109" s="8">
        <f t="shared" ref="EE109:EH109" si="562">+EE103/EE106</f>
        <v>0</v>
      </c>
      <c r="EF109" s="8">
        <f t="shared" si="562"/>
        <v>0</v>
      </c>
      <c r="EG109" s="8">
        <f t="shared" si="562"/>
        <v>0</v>
      </c>
      <c r="EH109" s="8">
        <f t="shared" si="562"/>
        <v>0</v>
      </c>
      <c r="EI109" s="8"/>
      <c r="EJ109" s="8"/>
    </row>
    <row r="110" spans="1:140" ht="16.5" customHeight="1">
      <c r="A110" s="497"/>
      <c r="B110" s="54" t="s">
        <v>254</v>
      </c>
      <c r="C110" s="8"/>
      <c r="D110" s="8">
        <f t="shared" ref="D110:BO110" si="563">+D104/D106</f>
        <v>0</v>
      </c>
      <c r="E110" s="8">
        <f t="shared" si="563"/>
        <v>1.0773809523809524E-2</v>
      </c>
      <c r="F110" s="8">
        <f t="shared" si="563"/>
        <v>5.5059523809523808E-2</v>
      </c>
      <c r="G110" s="8">
        <f t="shared" si="563"/>
        <v>0</v>
      </c>
      <c r="H110" s="8">
        <f t="shared" si="563"/>
        <v>0</v>
      </c>
      <c r="I110" s="8">
        <f t="shared" si="563"/>
        <v>0</v>
      </c>
      <c r="J110" s="8">
        <f t="shared" si="563"/>
        <v>2.976190476190476E-3</v>
      </c>
      <c r="K110" s="8">
        <f t="shared" si="563"/>
        <v>4.6607142857142861E-2</v>
      </c>
      <c r="L110" s="8">
        <f t="shared" si="563"/>
        <v>0</v>
      </c>
      <c r="M110" s="8">
        <f t="shared" si="563"/>
        <v>0.125</v>
      </c>
      <c r="N110" s="8">
        <f t="shared" si="563"/>
        <v>0</v>
      </c>
      <c r="O110" s="8">
        <f t="shared" si="563"/>
        <v>0.14285714285714285</v>
      </c>
      <c r="P110" s="8">
        <f t="shared" si="563"/>
        <v>0</v>
      </c>
      <c r="Q110" s="8">
        <f t="shared" si="563"/>
        <v>0</v>
      </c>
      <c r="R110" s="8">
        <f t="shared" si="563"/>
        <v>0</v>
      </c>
      <c r="S110" s="8">
        <f t="shared" si="563"/>
        <v>9.5238095238095233E-2</v>
      </c>
      <c r="T110" s="8">
        <f t="shared" si="563"/>
        <v>0</v>
      </c>
      <c r="U110" s="8">
        <f t="shared" si="563"/>
        <v>0</v>
      </c>
      <c r="V110" s="8">
        <f t="shared" si="563"/>
        <v>0</v>
      </c>
      <c r="W110" s="8">
        <f t="shared" si="563"/>
        <v>0.30357142857142855</v>
      </c>
      <c r="X110" s="8">
        <f t="shared" si="563"/>
        <v>0</v>
      </c>
      <c r="Y110" s="8">
        <f t="shared" si="563"/>
        <v>0</v>
      </c>
      <c r="Z110" s="8">
        <f t="shared" si="563"/>
        <v>1.1904761904761904E-2</v>
      </c>
      <c r="AA110" s="8">
        <f t="shared" si="563"/>
        <v>4.4642857142857144E-2</v>
      </c>
      <c r="AB110" s="8">
        <f t="shared" si="563"/>
        <v>1.1904761904761904E-2</v>
      </c>
      <c r="AC110" s="8">
        <f t="shared" si="563"/>
        <v>0</v>
      </c>
      <c r="AD110" s="8">
        <f t="shared" si="563"/>
        <v>0</v>
      </c>
      <c r="AE110" s="8">
        <f t="shared" si="563"/>
        <v>0</v>
      </c>
      <c r="AF110" s="8">
        <f t="shared" si="563"/>
        <v>0</v>
      </c>
      <c r="AG110" s="8">
        <f t="shared" si="563"/>
        <v>1.1904761904761904E-2</v>
      </c>
      <c r="AH110" s="8">
        <f t="shared" si="563"/>
        <v>0.33035714285714285</v>
      </c>
      <c r="AI110" s="8">
        <f t="shared" si="563"/>
        <v>1.8869047619047619E-2</v>
      </c>
      <c r="AJ110" s="8">
        <f t="shared" si="563"/>
        <v>0</v>
      </c>
      <c r="AK110" s="8">
        <f t="shared" si="563"/>
        <v>5.0595238095238096E-2</v>
      </c>
      <c r="AL110" s="8">
        <f t="shared" si="563"/>
        <v>0</v>
      </c>
      <c r="AM110" s="8">
        <f t="shared" si="563"/>
        <v>2.3809523809523808E-2</v>
      </c>
      <c r="AN110" s="8">
        <f t="shared" si="563"/>
        <v>1.488095238095238E-3</v>
      </c>
      <c r="AO110" s="8">
        <f t="shared" si="563"/>
        <v>7.1428571428571425E-2</v>
      </c>
      <c r="AP110" s="8">
        <f t="shared" si="563"/>
        <v>0.10119047619047619</v>
      </c>
      <c r="AQ110" s="8">
        <f t="shared" si="563"/>
        <v>3.3750000000000002E-2</v>
      </c>
      <c r="AR110" s="8">
        <f t="shared" si="563"/>
        <v>0</v>
      </c>
      <c r="AS110" s="8">
        <f t="shared" si="563"/>
        <v>8.9285714285714288E-2</v>
      </c>
      <c r="AT110" s="8">
        <f t="shared" si="563"/>
        <v>0</v>
      </c>
      <c r="AU110" s="8">
        <f t="shared" si="563"/>
        <v>0</v>
      </c>
      <c r="AV110" s="8">
        <f t="shared" si="563"/>
        <v>0</v>
      </c>
      <c r="AW110" s="8">
        <f t="shared" si="563"/>
        <v>0</v>
      </c>
      <c r="AX110" s="8">
        <f t="shared" si="563"/>
        <v>0</v>
      </c>
      <c r="AY110" s="8">
        <f t="shared" si="563"/>
        <v>0</v>
      </c>
      <c r="AZ110" s="8">
        <f t="shared" si="563"/>
        <v>0</v>
      </c>
      <c r="BA110" s="8">
        <f t="shared" si="563"/>
        <v>0</v>
      </c>
      <c r="BB110" s="8">
        <f t="shared" si="563"/>
        <v>0</v>
      </c>
      <c r="BC110" s="8">
        <f t="shared" si="563"/>
        <v>0</v>
      </c>
      <c r="BD110" s="8">
        <f t="shared" si="563"/>
        <v>0</v>
      </c>
      <c r="BE110" s="8">
        <f t="shared" si="563"/>
        <v>0</v>
      </c>
      <c r="BF110" s="8">
        <f t="shared" si="563"/>
        <v>0</v>
      </c>
      <c r="BG110" s="8">
        <f t="shared" si="563"/>
        <v>0</v>
      </c>
      <c r="BH110" s="8">
        <f t="shared" si="563"/>
        <v>0</v>
      </c>
      <c r="BI110" s="8">
        <f t="shared" si="563"/>
        <v>0</v>
      </c>
      <c r="BJ110" s="8">
        <f t="shared" si="563"/>
        <v>3.8690476190476192E-2</v>
      </c>
      <c r="BK110" s="8">
        <f t="shared" si="563"/>
        <v>0</v>
      </c>
      <c r="BL110" s="8">
        <f t="shared" si="563"/>
        <v>0</v>
      </c>
      <c r="BM110" s="8">
        <f t="shared" si="563"/>
        <v>2.3809523809523808E-2</v>
      </c>
      <c r="BN110" s="8">
        <f t="shared" si="563"/>
        <v>0</v>
      </c>
      <c r="BO110" s="8">
        <f t="shared" si="563"/>
        <v>0</v>
      </c>
      <c r="BP110" s="8">
        <f t="shared" ref="BP110:DC110" si="564">+BP104/BP106</f>
        <v>2.0833333333333332E-2</v>
      </c>
      <c r="BQ110" s="8">
        <f t="shared" si="564"/>
        <v>3.5119047619047619E-2</v>
      </c>
      <c r="BR110" s="8">
        <f t="shared" si="564"/>
        <v>0</v>
      </c>
      <c r="BS110" s="8">
        <f t="shared" si="564"/>
        <v>0</v>
      </c>
      <c r="BT110" s="8">
        <f t="shared" si="564"/>
        <v>0</v>
      </c>
      <c r="BU110" s="8">
        <f t="shared" si="564"/>
        <v>6.8452380952380959E-2</v>
      </c>
      <c r="BV110" s="8">
        <f t="shared" si="564"/>
        <v>0</v>
      </c>
      <c r="BW110" s="8">
        <f t="shared" si="564"/>
        <v>0</v>
      </c>
      <c r="BX110" s="8">
        <f t="shared" si="564"/>
        <v>5.3571428571428568E-2</v>
      </c>
      <c r="BY110" s="8">
        <f t="shared" si="564"/>
        <v>2.0833333333333332E-2</v>
      </c>
      <c r="BZ110" s="8">
        <f t="shared" si="564"/>
        <v>0</v>
      </c>
      <c r="CA110" s="8">
        <f t="shared" si="564"/>
        <v>4.1666666666666664E-2</v>
      </c>
      <c r="CB110" s="8">
        <f t="shared" si="564"/>
        <v>0</v>
      </c>
      <c r="CC110" s="8">
        <f t="shared" si="564"/>
        <v>0</v>
      </c>
      <c r="CD110" s="8">
        <f t="shared" si="564"/>
        <v>0</v>
      </c>
      <c r="CE110" s="8">
        <f t="shared" si="564"/>
        <v>0</v>
      </c>
      <c r="CF110" s="8">
        <f t="shared" si="564"/>
        <v>0</v>
      </c>
      <c r="CG110" s="8">
        <f t="shared" si="564"/>
        <v>0</v>
      </c>
      <c r="CH110" s="8">
        <f t="shared" si="564"/>
        <v>0</v>
      </c>
      <c r="CI110" s="8">
        <f t="shared" si="564"/>
        <v>0</v>
      </c>
      <c r="CJ110" s="8">
        <f t="shared" si="564"/>
        <v>0</v>
      </c>
      <c r="CK110" s="8">
        <f t="shared" si="564"/>
        <v>2.976190476190476E-3</v>
      </c>
      <c r="CL110" s="8">
        <f t="shared" si="564"/>
        <v>0</v>
      </c>
      <c r="CM110" s="8">
        <f t="shared" si="564"/>
        <v>0</v>
      </c>
      <c r="CN110" s="8">
        <f t="shared" si="564"/>
        <v>0</v>
      </c>
      <c r="CO110" s="8">
        <f t="shared" si="564"/>
        <v>8.9285714285714281E-3</v>
      </c>
      <c r="CP110" s="8">
        <f t="shared" si="564"/>
        <v>0</v>
      </c>
      <c r="CQ110" s="8">
        <f t="shared" si="564"/>
        <v>0</v>
      </c>
      <c r="CR110" s="8">
        <f t="shared" si="564"/>
        <v>0</v>
      </c>
      <c r="CS110" s="8">
        <f t="shared" si="564"/>
        <v>0</v>
      </c>
      <c r="CT110" s="8">
        <f t="shared" si="564"/>
        <v>2.0238095238095239E-2</v>
      </c>
      <c r="CU110" s="8">
        <f t="shared" si="564"/>
        <v>0</v>
      </c>
      <c r="CV110" s="8">
        <f t="shared" si="564"/>
        <v>0</v>
      </c>
      <c r="CW110" s="8">
        <f t="shared" si="564"/>
        <v>2.1845238095238095E-2</v>
      </c>
      <c r="CX110" s="8">
        <f t="shared" si="564"/>
        <v>0</v>
      </c>
      <c r="CY110" s="8">
        <f t="shared" si="564"/>
        <v>0.5714285714285714</v>
      </c>
      <c r="CZ110" s="8">
        <f t="shared" si="564"/>
        <v>0</v>
      </c>
      <c r="DA110" s="8">
        <f t="shared" si="564"/>
        <v>0</v>
      </c>
      <c r="DB110" s="8">
        <f t="shared" si="564"/>
        <v>0</v>
      </c>
      <c r="DC110" s="8">
        <f t="shared" si="564"/>
        <v>5.9523809523809521E-3</v>
      </c>
      <c r="DD110" s="8"/>
      <c r="DE110" s="8">
        <f t="shared" ref="DE110:DX110" si="565">+DE104/DE106</f>
        <v>3.4722222222222224E-2</v>
      </c>
      <c r="DF110" s="8">
        <f t="shared" si="565"/>
        <v>0</v>
      </c>
      <c r="DG110" s="8">
        <f t="shared" si="565"/>
        <v>5.9523809523809521E-3</v>
      </c>
      <c r="DH110" s="8">
        <f t="shared" si="565"/>
        <v>7.7380952380952384E-2</v>
      </c>
      <c r="DI110" s="8">
        <f t="shared" si="565"/>
        <v>0</v>
      </c>
      <c r="DJ110" s="8"/>
      <c r="DK110" s="8"/>
      <c r="DL110" s="8"/>
      <c r="DM110" s="8"/>
      <c r="DN110" s="8"/>
      <c r="DO110" s="8"/>
      <c r="DP110" s="8"/>
      <c r="DQ110" s="8"/>
      <c r="DR110" s="8"/>
      <c r="DS110" s="8"/>
      <c r="DT110" s="8"/>
      <c r="DU110" s="8"/>
      <c r="DV110" s="8"/>
      <c r="DW110" s="8">
        <f t="shared" si="565"/>
        <v>4.7619047619047616E-2</v>
      </c>
      <c r="DX110" s="8">
        <f t="shared" si="565"/>
        <v>0</v>
      </c>
      <c r="DY110" s="8">
        <f t="shared" ref="DY110:EA110" si="566">+DY104/DY106</f>
        <v>0</v>
      </c>
      <c r="DZ110" s="8">
        <f t="shared" si="566"/>
        <v>0</v>
      </c>
      <c r="EA110" s="8">
        <f t="shared" si="566"/>
        <v>0</v>
      </c>
      <c r="EB110" s="8">
        <f t="shared" ref="EB110:ED110" si="567">+EB104/EB106</f>
        <v>0</v>
      </c>
      <c r="EC110" s="8">
        <f t="shared" si="567"/>
        <v>0</v>
      </c>
      <c r="ED110" s="8">
        <f t="shared" si="567"/>
        <v>0</v>
      </c>
      <c r="EE110" s="8">
        <f t="shared" ref="EE110:EH110" si="568">+EE104/EE106</f>
        <v>0</v>
      </c>
      <c r="EF110" s="8">
        <f t="shared" si="568"/>
        <v>0</v>
      </c>
      <c r="EG110" s="8">
        <f t="shared" si="568"/>
        <v>0</v>
      </c>
      <c r="EH110" s="8">
        <f t="shared" si="568"/>
        <v>0</v>
      </c>
      <c r="EI110" s="8"/>
      <c r="EJ110" s="8"/>
    </row>
    <row r="111" spans="1:140" ht="16.5" customHeight="1">
      <c r="A111" s="497"/>
      <c r="B111" s="54" t="s">
        <v>255</v>
      </c>
      <c r="C111" s="8"/>
      <c r="D111" s="8">
        <f t="shared" ref="D111:BO111" si="569">+D105/D106</f>
        <v>1.1904761904761904E-2</v>
      </c>
      <c r="E111" s="8">
        <f t="shared" si="569"/>
        <v>2.8273809523809524E-2</v>
      </c>
      <c r="F111" s="8">
        <f t="shared" si="569"/>
        <v>5.0595238095238096E-2</v>
      </c>
      <c r="G111" s="8">
        <f t="shared" si="569"/>
        <v>2.0833333333333332E-2</v>
      </c>
      <c r="H111" s="8">
        <f t="shared" si="569"/>
        <v>0.14583333333333334</v>
      </c>
      <c r="I111" s="8">
        <f t="shared" si="569"/>
        <v>7.1428571428571425E-2</v>
      </c>
      <c r="J111" s="8">
        <f t="shared" si="569"/>
        <v>6.5476190476190479E-2</v>
      </c>
      <c r="K111" s="8">
        <f t="shared" si="569"/>
        <v>0.40476190476190477</v>
      </c>
      <c r="L111" s="8">
        <f t="shared" si="569"/>
        <v>4.7619047619047616E-2</v>
      </c>
      <c r="M111" s="8">
        <f t="shared" si="569"/>
        <v>5.9523809523809521E-2</v>
      </c>
      <c r="N111" s="8">
        <f t="shared" si="569"/>
        <v>0.11410714285714287</v>
      </c>
      <c r="O111" s="8">
        <f t="shared" si="569"/>
        <v>0.12398809523809523</v>
      </c>
      <c r="P111" s="8">
        <f t="shared" si="569"/>
        <v>0.1781547619047619</v>
      </c>
      <c r="Q111" s="8">
        <f t="shared" si="569"/>
        <v>3.2142857142857147E-2</v>
      </c>
      <c r="R111" s="8">
        <f t="shared" si="569"/>
        <v>0.15976190476190477</v>
      </c>
      <c r="S111" s="8">
        <f t="shared" si="569"/>
        <v>0.24255952380952381</v>
      </c>
      <c r="T111" s="8">
        <f t="shared" si="569"/>
        <v>5.9523809523809521E-3</v>
      </c>
      <c r="U111" s="8">
        <f t="shared" si="569"/>
        <v>8.6805555555555552E-2</v>
      </c>
      <c r="V111" s="8">
        <f t="shared" si="569"/>
        <v>6.0535714285714283E-2</v>
      </c>
      <c r="W111" s="8">
        <f t="shared" si="569"/>
        <v>3.125E-2</v>
      </c>
      <c r="X111" s="8">
        <f t="shared" si="569"/>
        <v>1.1904761904761904E-2</v>
      </c>
      <c r="Y111" s="8">
        <f t="shared" si="569"/>
        <v>0.13988095238095238</v>
      </c>
      <c r="Z111" s="8">
        <f t="shared" si="569"/>
        <v>1.0892857142857143E-2</v>
      </c>
      <c r="AA111" s="8">
        <f t="shared" si="569"/>
        <v>0</v>
      </c>
      <c r="AB111" s="8">
        <f t="shared" si="569"/>
        <v>7.4404761904761904E-2</v>
      </c>
      <c r="AC111" s="8">
        <f t="shared" si="569"/>
        <v>8.5833333333333331E-2</v>
      </c>
      <c r="AD111" s="8">
        <f t="shared" si="569"/>
        <v>8.9285714285714281E-3</v>
      </c>
      <c r="AE111" s="8">
        <f t="shared" si="569"/>
        <v>3.8690476190476192E-2</v>
      </c>
      <c r="AF111" s="8">
        <f t="shared" si="569"/>
        <v>4.4166666666666667E-2</v>
      </c>
      <c r="AG111" s="8">
        <f t="shared" si="569"/>
        <v>0</v>
      </c>
      <c r="AH111" s="8">
        <f t="shared" si="569"/>
        <v>6.3511904761904756E-2</v>
      </c>
      <c r="AI111" s="8">
        <f t="shared" si="569"/>
        <v>8.6785714285714285E-2</v>
      </c>
      <c r="AJ111" s="8">
        <f t="shared" si="569"/>
        <v>8.9285714285714281E-3</v>
      </c>
      <c r="AK111" s="8">
        <f t="shared" si="569"/>
        <v>2.0357142857142858E-2</v>
      </c>
      <c r="AL111" s="8">
        <f t="shared" si="569"/>
        <v>0.24607142857142858</v>
      </c>
      <c r="AM111" s="8">
        <f t="shared" si="569"/>
        <v>4.4642857142857144E-2</v>
      </c>
      <c r="AN111" s="8">
        <f t="shared" si="569"/>
        <v>9.0773809523809521E-2</v>
      </c>
      <c r="AO111" s="8">
        <f t="shared" si="569"/>
        <v>1.636904761904762E-2</v>
      </c>
      <c r="AP111" s="8">
        <f t="shared" si="569"/>
        <v>5.9523809523809521E-2</v>
      </c>
      <c r="AQ111" s="8">
        <f t="shared" si="569"/>
        <v>7.8392857142857139E-2</v>
      </c>
      <c r="AR111" s="8">
        <f t="shared" si="569"/>
        <v>3.5238095238095235E-2</v>
      </c>
      <c r="AS111" s="8">
        <f t="shared" si="569"/>
        <v>0.43255952380952384</v>
      </c>
      <c r="AT111" s="8">
        <f t="shared" si="569"/>
        <v>0.2767857142857143</v>
      </c>
      <c r="AU111" s="8">
        <f t="shared" si="569"/>
        <v>3.9226190476190477E-2</v>
      </c>
      <c r="AV111" s="8">
        <f t="shared" si="569"/>
        <v>4.940476190476191E-2</v>
      </c>
      <c r="AW111" s="8">
        <f t="shared" si="569"/>
        <v>0</v>
      </c>
      <c r="AX111" s="8">
        <f t="shared" si="569"/>
        <v>4.5654761904761906E-2</v>
      </c>
      <c r="AY111" s="8">
        <f t="shared" si="569"/>
        <v>6.6666666666666666E-2</v>
      </c>
      <c r="AZ111" s="8">
        <f t="shared" si="569"/>
        <v>0.11607142857142858</v>
      </c>
      <c r="BA111" s="8">
        <f t="shared" si="569"/>
        <v>4.9107142857142856E-2</v>
      </c>
      <c r="BB111" s="8">
        <f t="shared" si="569"/>
        <v>1.3690476190476189E-2</v>
      </c>
      <c r="BC111" s="8">
        <f t="shared" si="569"/>
        <v>2.0714285714285713E-2</v>
      </c>
      <c r="BD111" s="8">
        <f t="shared" si="569"/>
        <v>0.87797619047619047</v>
      </c>
      <c r="BE111" s="8">
        <f t="shared" si="569"/>
        <v>1</v>
      </c>
      <c r="BF111" s="8">
        <f t="shared" si="569"/>
        <v>1</v>
      </c>
      <c r="BG111" s="8">
        <f t="shared" si="569"/>
        <v>0.73511904761904767</v>
      </c>
      <c r="BH111" s="8">
        <f t="shared" si="569"/>
        <v>1.9345238095238096E-2</v>
      </c>
      <c r="BI111" s="8">
        <f t="shared" si="569"/>
        <v>1.9345238095238096E-2</v>
      </c>
      <c r="BJ111" s="8">
        <f t="shared" si="569"/>
        <v>8.9761904761904765E-2</v>
      </c>
      <c r="BK111" s="8">
        <f t="shared" si="569"/>
        <v>7.1428571428571425E-2</v>
      </c>
      <c r="BL111" s="8">
        <f t="shared" si="569"/>
        <v>3.5714285714285712E-2</v>
      </c>
      <c r="BM111" s="8">
        <f t="shared" si="569"/>
        <v>1.488095238095238E-2</v>
      </c>
      <c r="BN111" s="8">
        <f t="shared" si="569"/>
        <v>0</v>
      </c>
      <c r="BO111" s="8">
        <f t="shared" si="569"/>
        <v>7.9166666666666677E-2</v>
      </c>
      <c r="BP111" s="8">
        <f t="shared" ref="BP111:DC111" si="570">+BP105/BP106</f>
        <v>0.10863095238095238</v>
      </c>
      <c r="BQ111" s="8">
        <f t="shared" si="570"/>
        <v>0</v>
      </c>
      <c r="BR111" s="8">
        <f t="shared" si="570"/>
        <v>1.7857142857142856E-2</v>
      </c>
      <c r="BS111" s="8">
        <f t="shared" si="570"/>
        <v>4.4226190476190474E-2</v>
      </c>
      <c r="BT111" s="8">
        <f t="shared" si="570"/>
        <v>4.4226190476190474E-2</v>
      </c>
      <c r="BU111" s="8">
        <f t="shared" si="570"/>
        <v>0</v>
      </c>
      <c r="BV111" s="8">
        <f t="shared" si="570"/>
        <v>9.2261904761904767E-2</v>
      </c>
      <c r="BW111" s="8">
        <f t="shared" si="570"/>
        <v>2.6785714285714284E-2</v>
      </c>
      <c r="BX111" s="8">
        <f t="shared" si="570"/>
        <v>1.488095238095238E-2</v>
      </c>
      <c r="BY111" s="8">
        <f t="shared" si="570"/>
        <v>2.3809523809523808E-2</v>
      </c>
      <c r="BZ111" s="8">
        <f t="shared" si="570"/>
        <v>2.3809523809523808E-2</v>
      </c>
      <c r="CA111" s="8">
        <f t="shared" si="570"/>
        <v>5.5555555555555552E-2</v>
      </c>
      <c r="CB111" s="8">
        <f t="shared" si="570"/>
        <v>9.2261904761904767E-2</v>
      </c>
      <c r="CC111" s="8">
        <f t="shared" si="570"/>
        <v>7.1428571428571425E-2</v>
      </c>
      <c r="CD111" s="8">
        <f t="shared" si="570"/>
        <v>0.9285714285714286</v>
      </c>
      <c r="CE111" s="8">
        <f t="shared" si="570"/>
        <v>0.22440476190476191</v>
      </c>
      <c r="CF111" s="8">
        <f t="shared" si="570"/>
        <v>6.446428571428571E-2</v>
      </c>
      <c r="CG111" s="8">
        <f t="shared" si="570"/>
        <v>5.9523809523809521E-2</v>
      </c>
      <c r="CH111" s="8">
        <f t="shared" si="570"/>
        <v>3.5714285714285712E-2</v>
      </c>
      <c r="CI111" s="8">
        <f t="shared" si="570"/>
        <v>0.17857142857142858</v>
      </c>
      <c r="CJ111" s="8">
        <f t="shared" si="570"/>
        <v>9.7202380952380943E-2</v>
      </c>
      <c r="CK111" s="8">
        <f t="shared" si="570"/>
        <v>1.1904761904761904E-2</v>
      </c>
      <c r="CL111" s="8">
        <f t="shared" si="570"/>
        <v>0.16666666666666666</v>
      </c>
      <c r="CM111" s="8">
        <f t="shared" si="570"/>
        <v>0.15952380952380954</v>
      </c>
      <c r="CN111" s="8">
        <f t="shared" si="570"/>
        <v>0.2569642857142857</v>
      </c>
      <c r="CO111" s="8">
        <f t="shared" si="570"/>
        <v>1.7857142857142856E-2</v>
      </c>
      <c r="CP111" s="8">
        <f t="shared" si="570"/>
        <v>0.14583333333333334</v>
      </c>
      <c r="CQ111" s="8">
        <f t="shared" si="570"/>
        <v>4.1666666666666664E-2</v>
      </c>
      <c r="CR111" s="8">
        <f t="shared" si="570"/>
        <v>0.11904761904761904</v>
      </c>
      <c r="CS111" s="8">
        <f t="shared" si="570"/>
        <v>9.6250000000000016E-2</v>
      </c>
      <c r="CT111" s="8">
        <f t="shared" si="570"/>
        <v>0.11160714285714286</v>
      </c>
      <c r="CU111" s="8">
        <f t="shared" si="570"/>
        <v>5.9523809523809521E-3</v>
      </c>
      <c r="CV111" s="8">
        <f t="shared" si="570"/>
        <v>1.7857142857142856E-2</v>
      </c>
      <c r="CW111" s="8">
        <f t="shared" si="570"/>
        <v>1.488095238095238E-2</v>
      </c>
      <c r="CX111" s="8">
        <f t="shared" si="570"/>
        <v>0.10119047619047619</v>
      </c>
      <c r="CY111" s="8">
        <f t="shared" si="570"/>
        <v>0.13690476190476192</v>
      </c>
      <c r="CZ111" s="8">
        <f t="shared" si="570"/>
        <v>0.4107142857142857</v>
      </c>
      <c r="DA111" s="8">
        <f t="shared" si="570"/>
        <v>0.4107142857142857</v>
      </c>
      <c r="DB111" s="8">
        <f t="shared" si="570"/>
        <v>0.33333333333333331</v>
      </c>
      <c r="DC111" s="8">
        <f t="shared" si="570"/>
        <v>1.1904761904761904E-2</v>
      </c>
      <c r="DD111" s="8"/>
      <c r="DE111" s="8">
        <f t="shared" ref="DE111:DX111" si="571">+DE105/DE106</f>
        <v>5.5555555555555552E-2</v>
      </c>
      <c r="DF111" s="8">
        <f t="shared" si="571"/>
        <v>0.10416666666666667</v>
      </c>
      <c r="DG111" s="8">
        <f t="shared" si="571"/>
        <v>0</v>
      </c>
      <c r="DH111" s="8">
        <f t="shared" si="571"/>
        <v>3.5714285714285712E-2</v>
      </c>
      <c r="DI111" s="8">
        <f t="shared" si="571"/>
        <v>3.3750000000000002E-2</v>
      </c>
      <c r="DJ111" s="8"/>
      <c r="DK111" s="8"/>
      <c r="DL111" s="8"/>
      <c r="DM111" s="8"/>
      <c r="DN111" s="8"/>
      <c r="DO111" s="8"/>
      <c r="DP111" s="8"/>
      <c r="DQ111" s="8"/>
      <c r="DR111" s="8"/>
      <c r="DS111" s="8"/>
      <c r="DT111" s="8"/>
      <c r="DU111" s="8"/>
      <c r="DV111" s="8"/>
      <c r="DW111" s="8">
        <f t="shared" si="571"/>
        <v>5.9523809523809521E-3</v>
      </c>
      <c r="DX111" s="8">
        <f t="shared" si="571"/>
        <v>0</v>
      </c>
      <c r="DY111" s="8">
        <f t="shared" ref="DY111:EA111" si="572">+DY105/DY106</f>
        <v>0.35386904761904764</v>
      </c>
      <c r="DZ111" s="8">
        <f t="shared" si="572"/>
        <v>0.52976190476190477</v>
      </c>
      <c r="EA111" s="8">
        <f t="shared" si="572"/>
        <v>0.13690476190476192</v>
      </c>
      <c r="EB111" s="8">
        <f t="shared" ref="EB111:ED111" si="573">+EB105/EB106</f>
        <v>0</v>
      </c>
      <c r="EC111" s="8">
        <f t="shared" si="573"/>
        <v>0</v>
      </c>
      <c r="ED111" s="8">
        <f t="shared" si="573"/>
        <v>0</v>
      </c>
      <c r="EE111" s="8">
        <f t="shared" ref="EE111:EH111" si="574">+EE105/EE106</f>
        <v>0</v>
      </c>
      <c r="EF111" s="8">
        <f t="shared" si="574"/>
        <v>5.9523809523809521E-3</v>
      </c>
      <c r="EG111" s="8">
        <f t="shared" si="574"/>
        <v>0</v>
      </c>
      <c r="EH111" s="8">
        <f t="shared" si="574"/>
        <v>0</v>
      </c>
      <c r="EI111" s="8"/>
      <c r="EJ111" s="8"/>
    </row>
    <row r="112" spans="1:140" ht="16.5" customHeight="1">
      <c r="A112" s="498"/>
      <c r="B112" s="54" t="s">
        <v>60</v>
      </c>
      <c r="C112" s="9"/>
      <c r="D112" s="9">
        <f t="shared" ref="D112:BO112" si="575">SUM(D108:D111)</f>
        <v>0.99999999999999989</v>
      </c>
      <c r="E112" s="9">
        <f t="shared" si="575"/>
        <v>1</v>
      </c>
      <c r="F112" s="9">
        <f t="shared" si="575"/>
        <v>1.0000000000000002</v>
      </c>
      <c r="G112" s="9">
        <f t="shared" si="575"/>
        <v>1.0000000000000002</v>
      </c>
      <c r="H112" s="9">
        <f t="shared" si="575"/>
        <v>0.99999999999523803</v>
      </c>
      <c r="I112" s="9">
        <f t="shared" si="575"/>
        <v>1</v>
      </c>
      <c r="J112" s="9">
        <f t="shared" si="575"/>
        <v>0.99999999999999989</v>
      </c>
      <c r="K112" s="9">
        <f t="shared" si="575"/>
        <v>0.99999999999999967</v>
      </c>
      <c r="L112" s="9">
        <f t="shared" si="575"/>
        <v>1.0000000000095237</v>
      </c>
      <c r="M112" s="9">
        <f t="shared" si="575"/>
        <v>0.99999999999999989</v>
      </c>
      <c r="N112" s="9">
        <f t="shared" si="575"/>
        <v>1.0158928571428572</v>
      </c>
      <c r="O112" s="9">
        <f t="shared" si="575"/>
        <v>1</v>
      </c>
      <c r="P112" s="9">
        <f t="shared" si="575"/>
        <v>0.99999999999999978</v>
      </c>
      <c r="Q112" s="9">
        <f t="shared" si="575"/>
        <v>1.0003571428571432</v>
      </c>
      <c r="R112" s="9">
        <f t="shared" si="575"/>
        <v>0.99999999999999978</v>
      </c>
      <c r="S112" s="9">
        <f t="shared" si="575"/>
        <v>1</v>
      </c>
      <c r="T112" s="9">
        <f t="shared" si="575"/>
        <v>0.99999999999999989</v>
      </c>
      <c r="U112" s="9">
        <f t="shared" si="575"/>
        <v>1</v>
      </c>
      <c r="V112" s="9">
        <f t="shared" si="575"/>
        <v>0.99999999999999989</v>
      </c>
      <c r="W112" s="9">
        <f t="shared" si="575"/>
        <v>0.99999999999999956</v>
      </c>
      <c r="X112" s="9">
        <f t="shared" si="575"/>
        <v>0.99999999999999989</v>
      </c>
      <c r="Y112" s="9">
        <f t="shared" si="575"/>
        <v>1.0000000000000002</v>
      </c>
      <c r="Z112" s="9">
        <f t="shared" si="575"/>
        <v>0.99999999999999989</v>
      </c>
      <c r="AA112" s="9">
        <f t="shared" si="575"/>
        <v>1.0000000000000002</v>
      </c>
      <c r="AB112" s="9">
        <f t="shared" si="575"/>
        <v>0.99999999999999989</v>
      </c>
      <c r="AC112" s="9">
        <f t="shared" si="575"/>
        <v>1.0000000000000004</v>
      </c>
      <c r="AD112" s="9">
        <f t="shared" si="575"/>
        <v>1.0000000000000004</v>
      </c>
      <c r="AE112" s="9">
        <f t="shared" si="575"/>
        <v>0.99999999999999978</v>
      </c>
      <c r="AF112" s="9">
        <f t="shared" si="575"/>
        <v>0.99999999999999967</v>
      </c>
      <c r="AG112" s="9">
        <f t="shared" si="575"/>
        <v>0.99999999999999989</v>
      </c>
      <c r="AH112" s="9">
        <f t="shared" si="575"/>
        <v>0.99999999999999989</v>
      </c>
      <c r="AI112" s="9">
        <f t="shared" si="575"/>
        <v>0.99999999999999989</v>
      </c>
      <c r="AJ112" s="9">
        <f t="shared" si="575"/>
        <v>1.0000000000000004</v>
      </c>
      <c r="AK112" s="9">
        <f t="shared" si="575"/>
        <v>1.0000000000000002</v>
      </c>
      <c r="AL112" s="9">
        <f t="shared" si="575"/>
        <v>1</v>
      </c>
      <c r="AM112" s="9">
        <f t="shared" si="575"/>
        <v>0.99999999999999989</v>
      </c>
      <c r="AN112" s="9">
        <f t="shared" si="575"/>
        <v>1</v>
      </c>
      <c r="AO112" s="9">
        <f t="shared" si="575"/>
        <v>1</v>
      </c>
      <c r="AP112" s="9">
        <f t="shared" si="575"/>
        <v>0.99999999999999967</v>
      </c>
      <c r="AQ112" s="9">
        <f t="shared" si="575"/>
        <v>1.0000000000000002</v>
      </c>
      <c r="AR112" s="9">
        <f t="shared" si="575"/>
        <v>1.0000000000000002</v>
      </c>
      <c r="AS112" s="9">
        <f t="shared" si="575"/>
        <v>1.0000000000000002</v>
      </c>
      <c r="AT112" s="9">
        <f t="shared" si="575"/>
        <v>1</v>
      </c>
      <c r="AU112" s="9">
        <f t="shared" si="575"/>
        <v>1.0000000000000004</v>
      </c>
      <c r="AV112" s="9">
        <f t="shared" si="575"/>
        <v>1</v>
      </c>
      <c r="AW112" s="9">
        <f t="shared" si="575"/>
        <v>1</v>
      </c>
      <c r="AX112" s="9">
        <f t="shared" si="575"/>
        <v>1</v>
      </c>
      <c r="AY112" s="9">
        <f t="shared" si="575"/>
        <v>0.99999999999999989</v>
      </c>
      <c r="AZ112" s="9">
        <f t="shared" si="575"/>
        <v>1.0000000000000002</v>
      </c>
      <c r="BA112" s="9">
        <f t="shared" si="575"/>
        <v>1</v>
      </c>
      <c r="BB112" s="9">
        <f t="shared" si="575"/>
        <v>1.0000000000000002</v>
      </c>
      <c r="BC112" s="9">
        <f t="shared" si="575"/>
        <v>1</v>
      </c>
      <c r="BD112" s="9">
        <f t="shared" si="575"/>
        <v>1.0000000000000004</v>
      </c>
      <c r="BE112" s="9">
        <f t="shared" si="575"/>
        <v>1</v>
      </c>
      <c r="BF112" s="9">
        <f t="shared" si="575"/>
        <v>1</v>
      </c>
      <c r="BG112" s="9">
        <f t="shared" si="575"/>
        <v>1</v>
      </c>
      <c r="BH112" s="9">
        <f t="shared" si="575"/>
        <v>1</v>
      </c>
      <c r="BI112" s="9">
        <f t="shared" si="575"/>
        <v>1</v>
      </c>
      <c r="BJ112" s="9">
        <f t="shared" si="575"/>
        <v>1</v>
      </c>
      <c r="BK112" s="9">
        <f t="shared" si="575"/>
        <v>1.0000000000000004</v>
      </c>
      <c r="BL112" s="9">
        <f t="shared" si="575"/>
        <v>0.99999999999999967</v>
      </c>
      <c r="BM112" s="9">
        <f t="shared" si="575"/>
        <v>1</v>
      </c>
      <c r="BN112" s="9">
        <f t="shared" si="575"/>
        <v>1.0000000000000004</v>
      </c>
      <c r="BO112" s="9">
        <f t="shared" si="575"/>
        <v>0.99999999999999967</v>
      </c>
      <c r="BP112" s="9">
        <f t="shared" ref="BP112:DC112" si="576">SUM(BP108:BP111)</f>
        <v>1</v>
      </c>
      <c r="BQ112" s="9">
        <f t="shared" si="576"/>
        <v>0.99999999999999967</v>
      </c>
      <c r="BR112" s="9">
        <f t="shared" si="576"/>
        <v>0.99999999999999989</v>
      </c>
      <c r="BS112" s="9">
        <f t="shared" si="576"/>
        <v>1</v>
      </c>
      <c r="BT112" s="9">
        <f t="shared" si="576"/>
        <v>1</v>
      </c>
      <c r="BU112" s="9">
        <f t="shared" si="576"/>
        <v>0.99999999999999989</v>
      </c>
      <c r="BV112" s="9">
        <f t="shared" si="576"/>
        <v>1</v>
      </c>
      <c r="BW112" s="9">
        <f t="shared" si="576"/>
        <v>0.99999999999999967</v>
      </c>
      <c r="BX112" s="9">
        <f t="shared" si="576"/>
        <v>0.99999999999999989</v>
      </c>
      <c r="BY112" s="9">
        <f t="shared" si="576"/>
        <v>1</v>
      </c>
      <c r="BZ112" s="9">
        <f t="shared" si="576"/>
        <v>0.99999999999999989</v>
      </c>
      <c r="CA112" s="9">
        <f t="shared" si="576"/>
        <v>0.99999999999999978</v>
      </c>
      <c r="CB112" s="9">
        <f t="shared" si="576"/>
        <v>1</v>
      </c>
      <c r="CC112" s="9">
        <f t="shared" si="576"/>
        <v>1.0000000000000002</v>
      </c>
      <c r="CD112" s="9">
        <f t="shared" si="576"/>
        <v>1</v>
      </c>
      <c r="CE112" s="9">
        <f t="shared" si="576"/>
        <v>1</v>
      </c>
      <c r="CF112" s="9">
        <f t="shared" si="576"/>
        <v>1</v>
      </c>
      <c r="CG112" s="9">
        <f t="shared" si="576"/>
        <v>0.99999999999999956</v>
      </c>
      <c r="CH112" s="9">
        <f t="shared" si="576"/>
        <v>0.98809523809523858</v>
      </c>
      <c r="CI112" s="9">
        <f t="shared" si="576"/>
        <v>0.99999999999999956</v>
      </c>
      <c r="CJ112" s="9">
        <f t="shared" si="576"/>
        <v>1</v>
      </c>
      <c r="CK112" s="9">
        <f t="shared" si="576"/>
        <v>1.0000000000000004</v>
      </c>
      <c r="CL112" s="9">
        <f t="shared" si="576"/>
        <v>1</v>
      </c>
      <c r="CM112" s="9">
        <f t="shared" si="576"/>
        <v>0.99999999999999989</v>
      </c>
      <c r="CN112" s="9">
        <f t="shared" si="576"/>
        <v>0.99999999999999978</v>
      </c>
      <c r="CO112" s="9">
        <f t="shared" si="576"/>
        <v>1.0000000000000002</v>
      </c>
      <c r="CP112" s="9">
        <f t="shared" si="576"/>
        <v>0.99999999999999989</v>
      </c>
      <c r="CQ112" s="9">
        <f t="shared" si="576"/>
        <v>0.99999999999999967</v>
      </c>
      <c r="CR112" s="9">
        <f t="shared" si="576"/>
        <v>1</v>
      </c>
      <c r="CS112" s="9">
        <f t="shared" si="576"/>
        <v>1</v>
      </c>
      <c r="CT112" s="9">
        <f t="shared" si="576"/>
        <v>1</v>
      </c>
      <c r="CU112" s="9">
        <f t="shared" si="576"/>
        <v>0.99999999999999989</v>
      </c>
      <c r="CV112" s="9">
        <f t="shared" si="576"/>
        <v>1.0000142857142871</v>
      </c>
      <c r="CW112" s="9">
        <f t="shared" si="576"/>
        <v>0.99999999999999978</v>
      </c>
      <c r="CX112" s="9">
        <f t="shared" si="576"/>
        <v>1.0000000000000002</v>
      </c>
      <c r="CY112" s="9">
        <f t="shared" si="576"/>
        <v>1</v>
      </c>
      <c r="CZ112" s="9">
        <f t="shared" si="576"/>
        <v>0.99999999999999967</v>
      </c>
      <c r="DA112" s="9">
        <f t="shared" si="576"/>
        <v>0.99999999999999967</v>
      </c>
      <c r="DB112" s="9">
        <f t="shared" si="576"/>
        <v>0.99999999999999978</v>
      </c>
      <c r="DC112" s="9">
        <f t="shared" si="576"/>
        <v>0.99999999999999978</v>
      </c>
      <c r="DD112" s="9"/>
      <c r="DE112" s="9">
        <f t="shared" ref="DE112:DX112" si="577">SUM(DE108:DE111)</f>
        <v>0.99999999999999778</v>
      </c>
      <c r="DF112" s="9">
        <f t="shared" si="577"/>
        <v>1.0000000000000002</v>
      </c>
      <c r="DG112" s="9">
        <f t="shared" si="577"/>
        <v>0.99999999999999989</v>
      </c>
      <c r="DH112" s="9">
        <f t="shared" si="577"/>
        <v>1.0000000000000002</v>
      </c>
      <c r="DI112" s="9">
        <f t="shared" si="577"/>
        <v>1</v>
      </c>
      <c r="DJ112" s="9"/>
      <c r="DK112" s="9"/>
      <c r="DL112" s="9"/>
      <c r="DM112" s="9"/>
      <c r="DN112" s="9"/>
      <c r="DO112" s="9"/>
      <c r="DP112" s="9"/>
      <c r="DQ112" s="9"/>
      <c r="DR112" s="9"/>
      <c r="DS112" s="9"/>
      <c r="DT112" s="9"/>
      <c r="DU112" s="9"/>
      <c r="DV112" s="9"/>
      <c r="DW112" s="9">
        <f t="shared" si="577"/>
        <v>0.99999999999999956</v>
      </c>
      <c r="DX112" s="9">
        <f t="shared" si="577"/>
        <v>1</v>
      </c>
      <c r="DY112" s="9">
        <f t="shared" ref="DY112:EA112" si="578">SUM(DY108:DY111)</f>
        <v>0.99999999999999956</v>
      </c>
      <c r="DZ112" s="9">
        <f t="shared" si="578"/>
        <v>0.99999999999999978</v>
      </c>
      <c r="EA112" s="9">
        <f t="shared" si="578"/>
        <v>1</v>
      </c>
      <c r="EB112" s="9">
        <f t="shared" ref="EB112:ED112" si="579">SUM(EB108:EB111)</f>
        <v>0</v>
      </c>
      <c r="EC112" s="9">
        <f t="shared" si="579"/>
        <v>0</v>
      </c>
      <c r="ED112" s="9">
        <f t="shared" si="579"/>
        <v>0.99999999999999978</v>
      </c>
      <c r="EE112" s="9">
        <f t="shared" ref="EE112:EH112" si="580">SUM(EE108:EE111)</f>
        <v>1</v>
      </c>
      <c r="EF112" s="9">
        <f t="shared" si="580"/>
        <v>0.99999999999999989</v>
      </c>
      <c r="EG112" s="9">
        <f t="shared" si="580"/>
        <v>1</v>
      </c>
      <c r="EH112" s="9">
        <f t="shared" si="580"/>
        <v>1</v>
      </c>
      <c r="EI112" s="9"/>
      <c r="EJ112" s="9"/>
    </row>
    <row r="113" spans="1:140" ht="20.399999999999999">
      <c r="A113" s="141" t="s">
        <v>240</v>
      </c>
      <c r="B113" s="35"/>
      <c r="C113" s="32" t="s">
        <v>229</v>
      </c>
      <c r="D113" s="32" t="s">
        <v>178</v>
      </c>
      <c r="E113" s="32" t="s">
        <v>179</v>
      </c>
      <c r="F113" s="32" t="s">
        <v>180</v>
      </c>
      <c r="G113" s="32" t="s">
        <v>181</v>
      </c>
      <c r="H113" s="32" t="s">
        <v>182</v>
      </c>
      <c r="I113" s="32" t="s">
        <v>183</v>
      </c>
      <c r="J113" s="32" t="s">
        <v>184</v>
      </c>
      <c r="K113" s="32" t="s">
        <v>185</v>
      </c>
      <c r="L113" s="32" t="s">
        <v>186</v>
      </c>
      <c r="M113" s="32" t="s">
        <v>187</v>
      </c>
      <c r="N113" s="32" t="s">
        <v>188</v>
      </c>
      <c r="O113" s="32" t="s">
        <v>237</v>
      </c>
      <c r="P113" s="32" t="s">
        <v>246</v>
      </c>
      <c r="Q113" s="32" t="s">
        <v>247</v>
      </c>
      <c r="R113" s="32" t="s">
        <v>248</v>
      </c>
      <c r="S113" s="32" t="s">
        <v>249</v>
      </c>
      <c r="T113" s="32" t="s">
        <v>189</v>
      </c>
      <c r="U113" s="32" t="s">
        <v>190</v>
      </c>
      <c r="V113" s="32" t="s">
        <v>191</v>
      </c>
      <c r="W113" s="32" t="s">
        <v>192</v>
      </c>
      <c r="X113" s="32" t="s">
        <v>193</v>
      </c>
      <c r="Y113" s="32" t="s">
        <v>194</v>
      </c>
      <c r="Z113" s="32" t="s">
        <v>111</v>
      </c>
      <c r="AA113" s="32" t="s">
        <v>112</v>
      </c>
      <c r="AB113" s="32" t="s">
        <v>113</v>
      </c>
      <c r="AC113" s="32" t="s">
        <v>114</v>
      </c>
      <c r="AD113" s="32" t="s">
        <v>195</v>
      </c>
      <c r="AE113" s="32" t="s">
        <v>196</v>
      </c>
      <c r="AF113" s="32" t="s">
        <v>197</v>
      </c>
      <c r="AG113" s="32" t="s">
        <v>198</v>
      </c>
      <c r="AH113" s="32" t="s">
        <v>199</v>
      </c>
      <c r="AI113" s="32" t="s">
        <v>200</v>
      </c>
      <c r="AJ113" s="32" t="s">
        <v>201</v>
      </c>
      <c r="AK113" s="32" t="s">
        <v>202</v>
      </c>
      <c r="AL113" s="32" t="s">
        <v>203</v>
      </c>
      <c r="AM113" s="32" t="s">
        <v>204</v>
      </c>
      <c r="AN113" s="32" t="s">
        <v>205</v>
      </c>
      <c r="AO113" s="32" t="s">
        <v>206</v>
      </c>
      <c r="AP113" s="32" t="s">
        <v>207</v>
      </c>
      <c r="AQ113" s="32" t="s">
        <v>208</v>
      </c>
      <c r="AR113" s="32" t="s">
        <v>209</v>
      </c>
      <c r="AS113" s="32" t="s">
        <v>210</v>
      </c>
      <c r="AT113" s="32" t="s">
        <v>211</v>
      </c>
      <c r="AU113" s="32" t="s">
        <v>212</v>
      </c>
      <c r="AV113" s="32" t="s">
        <v>213</v>
      </c>
      <c r="AW113" s="32" t="s">
        <v>307</v>
      </c>
      <c r="AX113" s="32" t="s">
        <v>215</v>
      </c>
      <c r="AY113" s="32" t="s">
        <v>216</v>
      </c>
      <c r="AZ113" s="32" t="s">
        <v>217</v>
      </c>
      <c r="BA113" s="32" t="s">
        <v>218</v>
      </c>
      <c r="BB113" s="32" t="s">
        <v>219</v>
      </c>
      <c r="BC113" s="32" t="s">
        <v>220</v>
      </c>
      <c r="BD113" s="32" t="s">
        <v>178</v>
      </c>
      <c r="BE113" s="32" t="s">
        <v>179</v>
      </c>
      <c r="BF113" s="32" t="s">
        <v>180</v>
      </c>
      <c r="BG113" s="32" t="s">
        <v>181</v>
      </c>
      <c r="BH113" s="32" t="s">
        <v>182</v>
      </c>
      <c r="BI113" s="32" t="s">
        <v>183</v>
      </c>
      <c r="BJ113" s="32" t="s">
        <v>184</v>
      </c>
      <c r="BK113" s="32" t="s">
        <v>185</v>
      </c>
      <c r="BL113" s="32" t="s">
        <v>186</v>
      </c>
      <c r="BM113" s="32" t="s">
        <v>187</v>
      </c>
      <c r="BN113" s="32" t="s">
        <v>188</v>
      </c>
      <c r="BO113" s="32" t="s">
        <v>237</v>
      </c>
      <c r="BP113" s="32" t="s">
        <v>246</v>
      </c>
      <c r="BQ113" s="32" t="s">
        <v>247</v>
      </c>
      <c r="BR113" s="32" t="s">
        <v>248</v>
      </c>
      <c r="BS113" s="32" t="s">
        <v>249</v>
      </c>
      <c r="BT113" s="32" t="s">
        <v>189</v>
      </c>
      <c r="BU113" s="32" t="s">
        <v>190</v>
      </c>
      <c r="BV113" s="32" t="s">
        <v>191</v>
      </c>
      <c r="BW113" s="32" t="s">
        <v>192</v>
      </c>
      <c r="BX113" s="32" t="s">
        <v>193</v>
      </c>
      <c r="BY113" s="32" t="s">
        <v>194</v>
      </c>
      <c r="BZ113" s="32" t="s">
        <v>111</v>
      </c>
      <c r="CA113" s="32" t="s">
        <v>112</v>
      </c>
      <c r="CB113" s="32" t="s">
        <v>113</v>
      </c>
      <c r="CC113" s="32" t="s">
        <v>114</v>
      </c>
      <c r="CD113" s="32" t="s">
        <v>195</v>
      </c>
      <c r="CE113" s="32" t="s">
        <v>196</v>
      </c>
      <c r="CF113" s="32" t="s">
        <v>197</v>
      </c>
      <c r="CG113" s="32" t="s">
        <v>198</v>
      </c>
      <c r="CH113" s="32" t="s">
        <v>199</v>
      </c>
      <c r="CI113" s="32" t="s">
        <v>200</v>
      </c>
      <c r="CJ113" s="32" t="s">
        <v>201</v>
      </c>
      <c r="CK113" s="32" t="s">
        <v>202</v>
      </c>
      <c r="CL113" s="32" t="s">
        <v>203</v>
      </c>
      <c r="CM113" s="32" t="s">
        <v>204</v>
      </c>
      <c r="CN113" s="32" t="s">
        <v>205</v>
      </c>
      <c r="CO113" s="32" t="s">
        <v>206</v>
      </c>
      <c r="CP113" s="32" t="s">
        <v>207</v>
      </c>
      <c r="CQ113" s="32" t="s">
        <v>208</v>
      </c>
      <c r="CR113" s="32" t="s">
        <v>209</v>
      </c>
      <c r="CS113" s="32" t="s">
        <v>210</v>
      </c>
      <c r="CT113" s="32" t="s">
        <v>211</v>
      </c>
      <c r="CU113" s="32" t="s">
        <v>212</v>
      </c>
      <c r="CV113" s="32" t="s">
        <v>213</v>
      </c>
      <c r="CW113" s="32" t="s">
        <v>214</v>
      </c>
      <c r="CX113" s="32" t="s">
        <v>215</v>
      </c>
      <c r="CY113" s="32" t="s">
        <v>216</v>
      </c>
      <c r="CZ113" s="32" t="s">
        <v>217</v>
      </c>
      <c r="DA113" s="32" t="s">
        <v>218</v>
      </c>
      <c r="DB113" s="32" t="s">
        <v>219</v>
      </c>
      <c r="DC113" s="32" t="s">
        <v>220</v>
      </c>
      <c r="DD113" s="32" t="s">
        <v>311</v>
      </c>
      <c r="DE113" s="32" t="s">
        <v>178</v>
      </c>
      <c r="DF113" s="32" t="s">
        <v>179</v>
      </c>
      <c r="DG113" s="32" t="s">
        <v>180</v>
      </c>
      <c r="DH113" s="32" t="s">
        <v>181</v>
      </c>
      <c r="DI113" s="32" t="s">
        <v>182</v>
      </c>
      <c r="DJ113" s="32" t="s">
        <v>183</v>
      </c>
      <c r="DK113" s="32" t="s">
        <v>184</v>
      </c>
      <c r="DL113" s="32" t="s">
        <v>185</v>
      </c>
      <c r="DM113" s="32" t="s">
        <v>186</v>
      </c>
      <c r="DN113" s="32" t="s">
        <v>187</v>
      </c>
      <c r="DO113" s="32" t="s">
        <v>188</v>
      </c>
      <c r="DP113" s="32" t="s">
        <v>237</v>
      </c>
      <c r="DQ113" s="32" t="s">
        <v>246</v>
      </c>
      <c r="DR113" s="32" t="s">
        <v>247</v>
      </c>
      <c r="DS113" s="32" t="s">
        <v>248</v>
      </c>
      <c r="DT113" s="32" t="s">
        <v>249</v>
      </c>
      <c r="DU113" s="32" t="s">
        <v>189</v>
      </c>
      <c r="DV113" s="32" t="s">
        <v>190</v>
      </c>
      <c r="DW113" s="32" t="s">
        <v>191</v>
      </c>
      <c r="DX113" s="32" t="s">
        <v>192</v>
      </c>
      <c r="DY113" s="32" t="s">
        <v>193</v>
      </c>
      <c r="DZ113" s="32" t="s">
        <v>193</v>
      </c>
      <c r="EA113" s="32" t="s">
        <v>111</v>
      </c>
      <c r="EB113" s="32" t="s">
        <v>112</v>
      </c>
      <c r="EC113" s="32" t="s">
        <v>113</v>
      </c>
      <c r="ED113" s="32" t="s">
        <v>114</v>
      </c>
      <c r="EE113" s="32" t="s">
        <v>195</v>
      </c>
      <c r="EF113" s="32" t="s">
        <v>196</v>
      </c>
      <c r="EG113" s="32" t="s">
        <v>197</v>
      </c>
      <c r="EH113" s="32" t="s">
        <v>198</v>
      </c>
      <c r="EI113" s="32" t="s">
        <v>378</v>
      </c>
      <c r="EJ113" s="34" t="s">
        <v>119</v>
      </c>
    </row>
    <row r="114" spans="1:140">
      <c r="A114" s="502" t="s">
        <v>20</v>
      </c>
      <c r="B114" s="51" t="s">
        <v>84</v>
      </c>
      <c r="C114" s="23">
        <v>0.76909663246228344</v>
      </c>
      <c r="D114" s="23">
        <f t="shared" ref="D114:AI114" si="581">+AVERAGE(D66,D50,D34,D18)</f>
        <v>0.93812499999999999</v>
      </c>
      <c r="E114" s="23">
        <f t="shared" si="581"/>
        <v>0.78139880952380947</v>
      </c>
      <c r="F114" s="23">
        <f t="shared" si="581"/>
        <v>0.7410714285714286</v>
      </c>
      <c r="G114" s="23">
        <f t="shared" si="581"/>
        <v>0.91927083333333348</v>
      </c>
      <c r="H114" s="23">
        <f t="shared" si="581"/>
        <v>0.72980654762035702</v>
      </c>
      <c r="I114" s="23">
        <f t="shared" si="581"/>
        <v>0.66815476190476186</v>
      </c>
      <c r="J114" s="23">
        <f t="shared" si="581"/>
        <v>0.94220238095238107</v>
      </c>
      <c r="K114" s="23">
        <f t="shared" si="581"/>
        <v>0.80903273809523801</v>
      </c>
      <c r="L114" s="23">
        <f t="shared" si="581"/>
        <v>0.70808035714880957</v>
      </c>
      <c r="M114" s="23">
        <f t="shared" si="581"/>
        <v>0.71863095238095231</v>
      </c>
      <c r="N114" s="23">
        <f t="shared" si="581"/>
        <v>0.64334821428452382</v>
      </c>
      <c r="O114" s="23">
        <f t="shared" si="581"/>
        <v>0.59052083333333338</v>
      </c>
      <c r="P114" s="23">
        <f t="shared" si="581"/>
        <v>0.62299107142857135</v>
      </c>
      <c r="Q114" s="23">
        <f t="shared" si="581"/>
        <v>0.90946428571428573</v>
      </c>
      <c r="R114" s="23">
        <f t="shared" si="581"/>
        <v>0.63330357142857119</v>
      </c>
      <c r="S114" s="23">
        <f t="shared" si="581"/>
        <v>0.7645089285714286</v>
      </c>
      <c r="T114" s="23">
        <f t="shared" si="581"/>
        <v>0.87202380952380942</v>
      </c>
      <c r="U114" s="23">
        <f t="shared" si="581"/>
        <v>0.86892361111111116</v>
      </c>
      <c r="V114" s="23">
        <f t="shared" si="581"/>
        <v>0.85986607142857141</v>
      </c>
      <c r="W114" s="23">
        <f t="shared" si="581"/>
        <v>0.72953282454060453</v>
      </c>
      <c r="X114" s="23">
        <f t="shared" si="581"/>
        <v>0.77590773809523805</v>
      </c>
      <c r="Y114" s="23">
        <f t="shared" si="581"/>
        <v>0.87928571428571423</v>
      </c>
      <c r="Z114" s="23">
        <f t="shared" si="581"/>
        <v>0.75229166666666669</v>
      </c>
      <c r="AA114" s="23">
        <f t="shared" si="581"/>
        <v>0.8449851190476193</v>
      </c>
      <c r="AB114" s="23">
        <f t="shared" si="581"/>
        <v>0.60875000000000012</v>
      </c>
      <c r="AC114" s="23">
        <f t="shared" si="581"/>
        <v>0.65513392857142883</v>
      </c>
      <c r="AD114" s="23">
        <f t="shared" si="581"/>
        <v>0.70758928571428581</v>
      </c>
      <c r="AE114" s="23">
        <f t="shared" si="581"/>
        <v>0.74120535714285707</v>
      </c>
      <c r="AF114" s="23">
        <f t="shared" si="581"/>
        <v>0.89122023809523832</v>
      </c>
      <c r="AG114" s="23">
        <f t="shared" si="581"/>
        <v>0.87376488095238103</v>
      </c>
      <c r="AH114" s="23">
        <f t="shared" si="581"/>
        <v>0.78272321428571434</v>
      </c>
      <c r="AI114" s="23">
        <f t="shared" si="581"/>
        <v>0.87153273809523824</v>
      </c>
      <c r="AJ114" s="23">
        <f t="shared" ref="AJ114:BO114" si="582">+AVERAGE(AJ66,AJ50,AJ34,AJ18)</f>
        <v>0.67733630952380952</v>
      </c>
      <c r="AK114" s="23">
        <f t="shared" si="582"/>
        <v>0.83630952380952384</v>
      </c>
      <c r="AL114" s="23">
        <f t="shared" si="582"/>
        <v>0.71909226190476194</v>
      </c>
      <c r="AM114" s="23">
        <f t="shared" si="582"/>
        <v>0.81150297619047629</v>
      </c>
      <c r="AN114" s="23">
        <f t="shared" si="582"/>
        <v>0.57119047619047614</v>
      </c>
      <c r="AO114" s="23">
        <f t="shared" si="582"/>
        <v>0.6640625</v>
      </c>
      <c r="AP114" s="23">
        <f t="shared" si="582"/>
        <v>0.61681547619047605</v>
      </c>
      <c r="AQ114" s="23">
        <f t="shared" si="582"/>
        <v>0.65958333333333341</v>
      </c>
      <c r="AR114" s="23">
        <f t="shared" si="582"/>
        <v>0.66257440476190477</v>
      </c>
      <c r="AS114" s="23">
        <f t="shared" si="582"/>
        <v>0.43922619047619049</v>
      </c>
      <c r="AT114" s="23">
        <f t="shared" si="582"/>
        <v>0.6160714285714286</v>
      </c>
      <c r="AU114" s="23">
        <f t="shared" si="582"/>
        <v>0.74340773809523797</v>
      </c>
      <c r="AV114" s="23">
        <f t="shared" si="582"/>
        <v>0.88782738095238112</v>
      </c>
      <c r="AW114" s="23">
        <f t="shared" si="582"/>
        <v>0.92882440476190475</v>
      </c>
      <c r="AX114" s="23">
        <f t="shared" si="582"/>
        <v>0.9152232142857144</v>
      </c>
      <c r="AY114" s="23">
        <f t="shared" si="582"/>
        <v>0.87683035714285706</v>
      </c>
      <c r="AZ114" s="23">
        <f t="shared" si="582"/>
        <v>0.85272321428571418</v>
      </c>
      <c r="BA114" s="23">
        <f t="shared" si="582"/>
        <v>0.8688095238095237</v>
      </c>
      <c r="BB114" s="23">
        <f t="shared" si="582"/>
        <v>0.91175595238095231</v>
      </c>
      <c r="BC114" s="23">
        <f t="shared" si="582"/>
        <v>0.89921130952380957</v>
      </c>
      <c r="BD114" s="23">
        <f t="shared" si="582"/>
        <v>0.617217261904762</v>
      </c>
      <c r="BE114" s="23">
        <f t="shared" si="582"/>
        <v>0.52380952380952372</v>
      </c>
      <c r="BF114" s="23">
        <f t="shared" si="582"/>
        <v>0.70138392857142862</v>
      </c>
      <c r="BG114" s="23">
        <f t="shared" si="582"/>
        <v>0.63818452380952384</v>
      </c>
      <c r="BH114" s="23">
        <f t="shared" si="582"/>
        <v>0.78880952380952374</v>
      </c>
      <c r="BI114" s="23">
        <f t="shared" si="582"/>
        <v>0.81745535714285722</v>
      </c>
      <c r="BJ114" s="23">
        <f t="shared" si="582"/>
        <v>0.87959821428571439</v>
      </c>
      <c r="BK114" s="23">
        <f t="shared" si="582"/>
        <v>0.62485119047619053</v>
      </c>
      <c r="BL114" s="23">
        <f t="shared" si="582"/>
        <v>0.68671484523809523</v>
      </c>
      <c r="BM114" s="23">
        <f t="shared" si="582"/>
        <v>0.62660714285714281</v>
      </c>
      <c r="BN114" s="23">
        <f t="shared" si="582"/>
        <v>0.67991071428571426</v>
      </c>
      <c r="BO114" s="23">
        <f t="shared" si="582"/>
        <v>0.66458333333333319</v>
      </c>
      <c r="BP114" s="23">
        <f t="shared" ref="BP114:CI114" si="583">+AVERAGE(BP66,BP50,BP34,BP18)</f>
        <v>0.65613095238095243</v>
      </c>
      <c r="BQ114" s="23">
        <f t="shared" si="583"/>
        <v>0.6399553571428569</v>
      </c>
      <c r="BR114" s="23">
        <f t="shared" si="583"/>
        <v>0.66815476190476175</v>
      </c>
      <c r="BS114" s="23">
        <f t="shared" si="583"/>
        <v>0.70583333333333331</v>
      </c>
      <c r="BT114" s="23">
        <f t="shared" si="583"/>
        <v>0.70583333333333331</v>
      </c>
      <c r="BU114" s="23">
        <f t="shared" si="583"/>
        <v>0.79702380952380947</v>
      </c>
      <c r="BV114" s="23">
        <f t="shared" si="583"/>
        <v>0.79181547619047621</v>
      </c>
      <c r="BW114" s="23">
        <f t="shared" si="583"/>
        <v>0.83407738095238071</v>
      </c>
      <c r="BX114" s="23">
        <f t="shared" si="583"/>
        <v>0.77053571428571421</v>
      </c>
      <c r="BY114" s="23">
        <f t="shared" si="583"/>
        <v>0.85119047619047616</v>
      </c>
      <c r="BZ114" s="23">
        <f t="shared" si="583"/>
        <v>0.90654761904761905</v>
      </c>
      <c r="CA114" s="23">
        <f t="shared" si="583"/>
        <v>0.90798611111111094</v>
      </c>
      <c r="CB114" s="23">
        <f t="shared" si="583"/>
        <v>0.86742559523809515</v>
      </c>
      <c r="CC114" s="23">
        <f t="shared" si="583"/>
        <v>0.84255952380952381</v>
      </c>
      <c r="CD114" s="23">
        <f t="shared" si="583"/>
        <v>0.73883928571428581</v>
      </c>
      <c r="CE114" s="23">
        <f t="shared" si="583"/>
        <v>0.75540178571428573</v>
      </c>
      <c r="CF114" s="23">
        <f t="shared" si="583"/>
        <v>0.85528273809523803</v>
      </c>
      <c r="CG114" s="23">
        <f t="shared" si="583"/>
        <v>0.90476190476190477</v>
      </c>
      <c r="CH114" s="23">
        <f t="shared" si="583"/>
        <v>0.91666666666666674</v>
      </c>
      <c r="CI114" s="23">
        <f t="shared" si="583"/>
        <v>0.75446428571428548</v>
      </c>
      <c r="CJ114" s="23">
        <f t="shared" ref="CJ114:DC114" si="584">+AVERAGE(CJ66,CJ50,CJ34,CJ18,CJ82)</f>
        <v>0.67222619047619048</v>
      </c>
      <c r="CK114" s="23">
        <f t="shared" si="584"/>
        <v>0.91071428571428581</v>
      </c>
      <c r="CL114" s="23">
        <f t="shared" si="584"/>
        <v>0.7583333333333333</v>
      </c>
      <c r="CM114" s="23">
        <f t="shared" si="584"/>
        <v>0.88872380952380947</v>
      </c>
      <c r="CN114" s="23">
        <f t="shared" si="584"/>
        <v>0.89860714285714283</v>
      </c>
      <c r="CO114" s="23">
        <f t="shared" si="584"/>
        <v>0.91964285714285698</v>
      </c>
      <c r="CP114" s="23">
        <f t="shared" si="584"/>
        <v>0.91608333333333325</v>
      </c>
      <c r="CQ114" s="23">
        <f t="shared" si="584"/>
        <v>0.91547619047619055</v>
      </c>
      <c r="CR114" s="23">
        <f t="shared" si="584"/>
        <v>0.90178571428571419</v>
      </c>
      <c r="CS114" s="23">
        <f t="shared" si="584"/>
        <v>0.93144047619047632</v>
      </c>
      <c r="CT114" s="23">
        <f t="shared" si="584"/>
        <v>0.90702380952380945</v>
      </c>
      <c r="CU114" s="23">
        <f t="shared" si="584"/>
        <v>0.90952380952380929</v>
      </c>
      <c r="CV114" s="23">
        <f t="shared" si="584"/>
        <v>0.88928857142857143</v>
      </c>
      <c r="CW114" s="23">
        <f t="shared" si="584"/>
        <v>0.92976183809523805</v>
      </c>
      <c r="CX114" s="23">
        <f t="shared" si="584"/>
        <v>0.90595238095238062</v>
      </c>
      <c r="CY114" s="23">
        <f t="shared" si="584"/>
        <v>0.66646428571428562</v>
      </c>
      <c r="CZ114" s="23">
        <f t="shared" si="584"/>
        <v>0.73499999999999999</v>
      </c>
      <c r="DA114" s="23">
        <f t="shared" si="584"/>
        <v>0.73499999999999999</v>
      </c>
      <c r="DB114" s="23">
        <f t="shared" si="584"/>
        <v>0.81249999999999978</v>
      </c>
      <c r="DC114" s="23">
        <f t="shared" si="584"/>
        <v>0.94761904761904725</v>
      </c>
      <c r="DD114" s="4">
        <v>0.79366882205433442</v>
      </c>
      <c r="DE114" s="4">
        <f t="shared" ref="DE114:DO114" si="585">+AVERAGE(DE66,DE50,DE34,DE18,DE82)</f>
        <v>0.95555555555555427</v>
      </c>
      <c r="DF114" s="4">
        <f t="shared" si="585"/>
        <v>0.82996428571428582</v>
      </c>
      <c r="DG114" s="4">
        <f t="shared" si="585"/>
        <v>0.91488095238095224</v>
      </c>
      <c r="DH114" s="4">
        <f t="shared" si="585"/>
        <v>0.89642857142857135</v>
      </c>
      <c r="DI114" s="4">
        <f t="shared" si="585"/>
        <v>0.81283809523809525</v>
      </c>
      <c r="DJ114" s="4">
        <f t="shared" si="585"/>
        <v>0.82830952380952372</v>
      </c>
      <c r="DK114" s="4">
        <f t="shared" si="585"/>
        <v>0.86638095238095247</v>
      </c>
      <c r="DL114" s="4">
        <f t="shared" si="585"/>
        <v>0.93110714285714291</v>
      </c>
      <c r="DM114" s="4">
        <f t="shared" si="585"/>
        <v>0.92055952380952388</v>
      </c>
      <c r="DN114" s="4">
        <f t="shared" si="585"/>
        <v>0.92261904761904778</v>
      </c>
      <c r="DO114" s="4">
        <f t="shared" si="585"/>
        <v>0.91448809523809516</v>
      </c>
      <c r="DP114" s="160">
        <v>0.8</v>
      </c>
      <c r="DQ114" s="160">
        <v>0.873</v>
      </c>
      <c r="DR114" s="4">
        <f>+AVERAGE(DR66,DR50,DR34,DR18,DR82)</f>
        <v>0.89483333333333326</v>
      </c>
      <c r="DS114" s="4">
        <f>+AVERAGE(DS66,DS50,DS34,DS18,DS82)</f>
        <v>0.92678571428571443</v>
      </c>
      <c r="DT114" s="4">
        <f>+AVERAGE(DT66,DT50,DT34,DT18,DT82)</f>
        <v>0.7997619047619049</v>
      </c>
      <c r="DU114" s="4">
        <f>+AVERAGE(DU66,DU50,DU34,DU18,DU82)</f>
        <v>0.88591666666666669</v>
      </c>
      <c r="DV114" s="4">
        <f>+AVERAGE(DV66,DV50,DV34,DV18,DV82)</f>
        <v>0.89940476190476171</v>
      </c>
      <c r="DW114" s="4">
        <f t="shared" ref="DW114:EB114" si="586">+AVERAGE(DW66,DW50,DW34,DW18,DW82,DW98)</f>
        <v>0.91666666666666663</v>
      </c>
      <c r="DX114" s="4">
        <f t="shared" si="586"/>
        <v>0.90423611111111113</v>
      </c>
      <c r="DY114" s="4">
        <f t="shared" si="586"/>
        <v>0.86398809523809506</v>
      </c>
      <c r="DZ114" s="4">
        <f t="shared" si="586"/>
        <v>0.87361111111111123</v>
      </c>
      <c r="EA114" s="4">
        <f t="shared" si="586"/>
        <v>0.94523809523809532</v>
      </c>
      <c r="EB114" s="4">
        <f t="shared" si="586"/>
        <v>0.73338293650793673</v>
      </c>
      <c r="EC114" s="4">
        <f t="shared" ref="EC114:ED114" si="587">+AVERAGE(EC66,EC50,EC34,EC18,EC82,EC98)</f>
        <v>0.65434283333333332</v>
      </c>
      <c r="ED114" s="4">
        <f t="shared" si="587"/>
        <v>0.81319444444444444</v>
      </c>
      <c r="EE114" s="4">
        <f t="shared" ref="EE114:EF116" si="588">+AVERAGE(EE66,EE50,EE34,EE18,EE82,EE98)</f>
        <v>0.91930555555555549</v>
      </c>
      <c r="EF114" s="4">
        <f t="shared" si="588"/>
        <v>0.90211309523809513</v>
      </c>
      <c r="EG114" s="4">
        <f t="shared" ref="EG114:EH114" si="589">+AVERAGE(EG66,EG50,EG34,EG18,EG82,EG98)</f>
        <v>0.84226190476190477</v>
      </c>
      <c r="EH114" s="4">
        <f t="shared" si="589"/>
        <v>0.91729166666666673</v>
      </c>
      <c r="EI114" s="4">
        <f>AVERAGE(DE114:EH114)</f>
        <v>0.87194888809523818</v>
      </c>
      <c r="EJ114" s="23">
        <v>0.85</v>
      </c>
    </row>
    <row r="115" spans="1:140">
      <c r="A115" s="503"/>
      <c r="B115" s="51" t="s">
        <v>141</v>
      </c>
      <c r="C115" s="23">
        <v>8.1260784281213472E-2</v>
      </c>
      <c r="D115" s="23">
        <f t="shared" ref="D115:AI115" si="590">+AVERAGE(D67,D51,D35,D19)</f>
        <v>4.1404400970163624E-2</v>
      </c>
      <c r="E115" s="23">
        <f t="shared" si="590"/>
        <v>4.3503115290390859E-2</v>
      </c>
      <c r="F115" s="23">
        <f t="shared" si="590"/>
        <v>9.4260419084118169E-2</v>
      </c>
      <c r="G115" s="23">
        <f t="shared" si="590"/>
        <v>0.25813999548084343</v>
      </c>
      <c r="H115" s="23">
        <f t="shared" si="590"/>
        <v>5.2687112029285721E-2</v>
      </c>
      <c r="I115" s="23">
        <f t="shared" si="590"/>
        <v>7.4739328427044074E-2</v>
      </c>
      <c r="J115" s="23">
        <f t="shared" si="590"/>
        <v>0.49854025305213223</v>
      </c>
      <c r="K115" s="23">
        <f t="shared" si="590"/>
        <v>7.2527118134463275E-2</v>
      </c>
      <c r="L115" s="23">
        <f t="shared" si="590"/>
        <v>0.12848468752002187</v>
      </c>
      <c r="M115" s="23">
        <f t="shared" si="590"/>
        <v>9.595455489388445E-2</v>
      </c>
      <c r="N115" s="23">
        <f t="shared" si="590"/>
        <v>6.1479399476816562E-2</v>
      </c>
      <c r="O115" s="23">
        <f t="shared" si="590"/>
        <v>6.0904121719955441E-2</v>
      </c>
      <c r="P115" s="23">
        <f t="shared" si="590"/>
        <v>5.2673965868128197E-2</v>
      </c>
      <c r="Q115" s="23">
        <f t="shared" si="590"/>
        <v>3.0433233622328151E-2</v>
      </c>
      <c r="R115" s="23">
        <f t="shared" si="590"/>
        <v>0.11503095387845923</v>
      </c>
      <c r="S115" s="23">
        <f t="shared" si="590"/>
        <v>0.11765069892203629</v>
      </c>
      <c r="T115" s="23">
        <f t="shared" si="590"/>
        <v>7.4726396098922065E-2</v>
      </c>
      <c r="U115" s="23">
        <f t="shared" si="590"/>
        <v>5.2841888229744435E-2</v>
      </c>
      <c r="V115" s="23">
        <f t="shared" si="590"/>
        <v>7.0476226896464114E-2</v>
      </c>
      <c r="W115" s="23">
        <f t="shared" si="590"/>
        <v>9.3344916679180323E-2</v>
      </c>
      <c r="X115" s="23">
        <f t="shared" si="590"/>
        <v>5.4004408981714352E-2</v>
      </c>
      <c r="Y115" s="23">
        <f t="shared" si="590"/>
        <v>8.1969107460616863E-2</v>
      </c>
      <c r="Z115" s="23">
        <f t="shared" si="590"/>
        <v>9.1446817344957326E-2</v>
      </c>
      <c r="AA115" s="23">
        <f t="shared" si="590"/>
        <v>6.8569379641102823E-2</v>
      </c>
      <c r="AB115" s="23">
        <f t="shared" si="590"/>
        <v>7.6165713484012215E-2</v>
      </c>
      <c r="AC115" s="23">
        <f t="shared" si="590"/>
        <v>6.3872567337085073E-2</v>
      </c>
      <c r="AD115" s="23">
        <f t="shared" si="590"/>
        <v>4.4675225604572502E-2</v>
      </c>
      <c r="AE115" s="23">
        <f t="shared" si="590"/>
        <v>8.5436839864006825E-2</v>
      </c>
      <c r="AF115" s="23">
        <f t="shared" si="590"/>
        <v>7.090506997631045E-2</v>
      </c>
      <c r="AG115" s="23">
        <f t="shared" si="590"/>
        <v>7.3270845584060773E-2</v>
      </c>
      <c r="AH115" s="23">
        <f t="shared" si="590"/>
        <v>6.5847528257749879E-2</v>
      </c>
      <c r="AI115" s="23">
        <f t="shared" si="590"/>
        <v>5.667586763162185E-2</v>
      </c>
      <c r="AJ115" s="23">
        <f t="shared" ref="AJ115:BO115" si="591">+AVERAGE(AJ67,AJ51,AJ35,AJ19)</f>
        <v>6.20075855623703E-2</v>
      </c>
      <c r="AK115" s="23">
        <f t="shared" si="591"/>
        <v>9.0312055720974047E-2</v>
      </c>
      <c r="AL115" s="23">
        <f t="shared" si="591"/>
        <v>8.7131000924918073E-2</v>
      </c>
      <c r="AM115" s="23">
        <f t="shared" si="591"/>
        <v>8.8076504674001924E-2</v>
      </c>
      <c r="AN115" s="23">
        <f t="shared" si="591"/>
        <v>8.993760186711601E-2</v>
      </c>
      <c r="AO115" s="23">
        <f t="shared" si="591"/>
        <v>6.7237271636144874E-2</v>
      </c>
      <c r="AP115" s="23">
        <f t="shared" si="591"/>
        <v>5.4659663772697299E-2</v>
      </c>
      <c r="AQ115" s="23">
        <f t="shared" si="591"/>
        <v>5.9819190642347378E-2</v>
      </c>
      <c r="AR115" s="23">
        <f t="shared" si="591"/>
        <v>5.8077490264392198E-2</v>
      </c>
      <c r="AS115" s="23">
        <f t="shared" si="591"/>
        <v>7.0372521602136251E-2</v>
      </c>
      <c r="AT115" s="23">
        <f t="shared" si="591"/>
        <v>6.4456192160965209E-2</v>
      </c>
      <c r="AU115" s="23">
        <f t="shared" si="591"/>
        <v>5.0967882700426528E-2</v>
      </c>
      <c r="AV115" s="23">
        <f t="shared" si="591"/>
        <v>6.9588007458134801E-2</v>
      </c>
      <c r="AW115" s="23">
        <f t="shared" si="591"/>
        <v>6.939553708221273E-2</v>
      </c>
      <c r="AX115" s="23">
        <f t="shared" si="591"/>
        <v>6.9593826957373761E-2</v>
      </c>
      <c r="AY115" s="23">
        <f t="shared" si="591"/>
        <v>5.9724987758528497E-2</v>
      </c>
      <c r="AZ115" s="23">
        <f t="shared" si="591"/>
        <v>3.7830795581827024E-2</v>
      </c>
      <c r="BA115" s="23">
        <f t="shared" si="591"/>
        <v>4.3418287108793217E-2</v>
      </c>
      <c r="BB115" s="23">
        <f t="shared" si="591"/>
        <v>5.2096129285509246E-2</v>
      </c>
      <c r="BC115" s="23">
        <f t="shared" si="591"/>
        <v>5.8216092420038015E-2</v>
      </c>
      <c r="BD115" s="23">
        <f t="shared" si="591"/>
        <v>3.6155189322866099E-2</v>
      </c>
      <c r="BE115" s="23">
        <f t="shared" si="591"/>
        <v>4.1085572421561509E-2</v>
      </c>
      <c r="BF115" s="23">
        <f t="shared" si="591"/>
        <v>4.2535259252479155E-2</v>
      </c>
      <c r="BG115" s="23">
        <f t="shared" si="591"/>
        <v>6.3587823438309696E-2</v>
      </c>
      <c r="BH115" s="23">
        <f t="shared" si="591"/>
        <v>3.7464858581853701E-2</v>
      </c>
      <c r="BI115" s="23">
        <f t="shared" si="591"/>
        <v>6.6530573364235804E-2</v>
      </c>
      <c r="BJ115" s="23">
        <f t="shared" si="591"/>
        <v>7.9882994434689492E-2</v>
      </c>
      <c r="BK115" s="23">
        <f t="shared" si="591"/>
        <v>6.2611503896374529E-2</v>
      </c>
      <c r="BL115" s="23">
        <f t="shared" si="591"/>
        <v>6.8025515168932169E-2</v>
      </c>
      <c r="BM115" s="23">
        <f t="shared" si="591"/>
        <v>7.3743189725337679E-2</v>
      </c>
      <c r="BN115" s="23">
        <f t="shared" si="591"/>
        <v>4.9399236380871299E-2</v>
      </c>
      <c r="BO115" s="23">
        <f t="shared" si="591"/>
        <v>6.6538084356945179E-2</v>
      </c>
      <c r="BP115" s="23">
        <f t="shared" ref="BP115:CI115" si="592">+AVERAGE(BP67,BP51,BP35,BP19)</f>
        <v>7.9473443956819906E-2</v>
      </c>
      <c r="BQ115" s="23">
        <f t="shared" si="592"/>
        <v>3.8974737153642025E-2</v>
      </c>
      <c r="BR115" s="23">
        <f t="shared" si="592"/>
        <v>7.0304351194489439E-2</v>
      </c>
      <c r="BS115" s="23">
        <f t="shared" si="592"/>
        <v>5.6520364661719433E-2</v>
      </c>
      <c r="BT115" s="23">
        <f t="shared" si="592"/>
        <v>5.6520364661719433E-2</v>
      </c>
      <c r="BU115" s="23">
        <f t="shared" si="592"/>
        <v>5.6684018721186495E-2</v>
      </c>
      <c r="BV115" s="23">
        <f t="shared" si="592"/>
        <v>6.4704478601018106E-2</v>
      </c>
      <c r="BW115" s="23">
        <f t="shared" si="592"/>
        <v>7.7931732059846479E-2</v>
      </c>
      <c r="BX115" s="23">
        <f t="shared" si="592"/>
        <v>0.11084156587966325</v>
      </c>
      <c r="BY115" s="23">
        <f t="shared" si="592"/>
        <v>6.3135565006895142E-2</v>
      </c>
      <c r="BZ115" s="23">
        <f t="shared" si="592"/>
        <v>5.5822271040403576E-2</v>
      </c>
      <c r="CA115" s="23">
        <f t="shared" si="592"/>
        <v>6.6764048120677752E-2</v>
      </c>
      <c r="CB115" s="23">
        <f t="shared" si="592"/>
        <v>8.6613772484376475E-2</v>
      </c>
      <c r="CC115" s="23">
        <f t="shared" si="592"/>
        <v>7.3653247308680947E-2</v>
      </c>
      <c r="CD115" s="23">
        <f t="shared" si="592"/>
        <v>9.0887506143298949E-2</v>
      </c>
      <c r="CE115" s="23">
        <f t="shared" si="592"/>
        <v>8.0355681863498923E-2</v>
      </c>
      <c r="CF115" s="23">
        <f t="shared" si="592"/>
        <v>4.9257060359884378E-2</v>
      </c>
      <c r="CG115" s="23">
        <f t="shared" si="592"/>
        <v>4.3122753241373754E-2</v>
      </c>
      <c r="CH115" s="23">
        <f t="shared" si="592"/>
        <v>3.9374392476978999E-2</v>
      </c>
      <c r="CI115" s="23">
        <f t="shared" si="592"/>
        <v>8.3038715913163919E-2</v>
      </c>
      <c r="CJ115" s="23">
        <f t="shared" ref="CJ115:DC115" si="593">+AVERAGE(CJ67,CJ51,CJ35,CJ19,CJ83)</f>
        <v>5.0354409883641836E-2</v>
      </c>
      <c r="CK115" s="23">
        <f t="shared" si="593"/>
        <v>8.3641190216830225E-2</v>
      </c>
      <c r="CL115" s="23">
        <f t="shared" si="593"/>
        <v>5.189246862286033E-2</v>
      </c>
      <c r="CM115" s="23">
        <f t="shared" si="593"/>
        <v>4.557560466685659E-2</v>
      </c>
      <c r="CN115" s="23">
        <f t="shared" si="593"/>
        <v>4.1055392316743822E-2</v>
      </c>
      <c r="CO115" s="23">
        <f t="shared" si="593"/>
        <v>5.0203880458548421E-2</v>
      </c>
      <c r="CP115" s="23">
        <f t="shared" si="593"/>
        <v>6.0490919510837259E-2</v>
      </c>
      <c r="CQ115" s="23">
        <f t="shared" si="593"/>
        <v>4.5888762091370099E-2</v>
      </c>
      <c r="CR115" s="23">
        <f t="shared" si="593"/>
        <v>0.651615040328828</v>
      </c>
      <c r="CS115" s="23">
        <f t="shared" si="593"/>
        <v>4.4888897414022091E-2</v>
      </c>
      <c r="CT115" s="23">
        <f t="shared" si="593"/>
        <v>4.6127907992273516E-2</v>
      </c>
      <c r="CU115" s="23">
        <f t="shared" si="593"/>
        <v>3.7467947942571342E-2</v>
      </c>
      <c r="CV115" s="23">
        <f t="shared" si="593"/>
        <v>5.096548957807373E-2</v>
      </c>
      <c r="CW115" s="23">
        <f t="shared" si="593"/>
        <v>3.8086216623458902E-2</v>
      </c>
      <c r="CX115" s="23">
        <f t="shared" si="593"/>
        <v>4.5277493991727334E-2</v>
      </c>
      <c r="CY115" s="23">
        <f t="shared" si="593"/>
        <v>6.1991280374761114E-2</v>
      </c>
      <c r="CZ115" s="23">
        <f t="shared" si="593"/>
        <v>5.8212315175407682E-2</v>
      </c>
      <c r="DA115" s="23">
        <f t="shared" si="593"/>
        <v>5.8212315175407682E-2</v>
      </c>
      <c r="DB115" s="23">
        <f t="shared" si="593"/>
        <v>6.2546066434083836E-2</v>
      </c>
      <c r="DC115" s="23">
        <f t="shared" si="593"/>
        <v>4.2992515910155363E-2</v>
      </c>
      <c r="DD115" s="4">
        <v>7.0365884344274099E-2</v>
      </c>
      <c r="DE115" s="4">
        <f t="shared" ref="DE115:DK117" si="594">+AVERAGE(DE67,DE51,DE35,DE19,DE83)</f>
        <v>2.280135831196348E-2</v>
      </c>
      <c r="DF115" s="4">
        <f t="shared" si="594"/>
        <v>4.7589259363064261E-2</v>
      </c>
      <c r="DG115" s="4">
        <f t="shared" si="594"/>
        <v>5.2628477654591443E-2</v>
      </c>
      <c r="DH115" s="4">
        <f t="shared" si="594"/>
        <v>3.9081281859578466E-2</v>
      </c>
      <c r="DI115" s="4">
        <f t="shared" si="594"/>
        <v>5.8309175607429618E-2</v>
      </c>
      <c r="DJ115" s="4">
        <f t="shared" si="594"/>
        <v>7.7064856138350943E-2</v>
      </c>
      <c r="DK115" s="4">
        <f t="shared" si="594"/>
        <v>3.8202592076079976E-2</v>
      </c>
      <c r="DL115" s="4">
        <f>+AVERAGE(DL67,DL51,DL34,DL19,DL83)</f>
        <v>0.21924773638839037</v>
      </c>
      <c r="DM115" s="4">
        <f>+AVERAGE(DM67,DM51,DM34,DM19,DM83)</f>
        <v>0.23712701615080536</v>
      </c>
      <c r="DN115" s="4">
        <f>+AVERAGE(DN67,DN51,DN34,DN19,DN83)</f>
        <v>0.21749031860559956</v>
      </c>
      <c r="DO115" s="4">
        <f>+AVERAGE(DO67,DO51,DO34,DO19,DO83)</f>
        <v>0.21438230443262607</v>
      </c>
      <c r="DP115" s="160">
        <v>0.21</v>
      </c>
      <c r="DQ115" s="160">
        <v>0.20100000000000001</v>
      </c>
      <c r="DR115" s="4">
        <f>+AVERAGE(DR67,DR51,DR34,DR19,DR83)</f>
        <v>0.19154283748776374</v>
      </c>
      <c r="DS115" s="4">
        <f>+AVERAGE(DS67,DS51,DS34,DS19,DS83)</f>
        <v>0.2164258104906463</v>
      </c>
      <c r="DT115" s="4">
        <f>+AVERAGE(DT67,DT51,DT34,DT19,DT83)</f>
        <v>0.21003147781114873</v>
      </c>
      <c r="DU115" s="4">
        <f>+AVERAGE(DU67,DU51,DU34,DU19,DU83)</f>
        <v>0.22314274785051694</v>
      </c>
      <c r="DV115" s="4">
        <f>+AVERAGE(DV67,DV51,DV34,DV19,DV83)</f>
        <v>0.2043393923944051</v>
      </c>
      <c r="DW115" s="4">
        <f t="shared" ref="DW115:EB115" si="595">+AVERAGE(DW67,DW51,DW34,DW19,DW83,DW99)</f>
        <v>0.19956390193076987</v>
      </c>
      <c r="DX115" s="4">
        <f t="shared" si="595"/>
        <v>0.18326259944496681</v>
      </c>
      <c r="DY115" s="4">
        <f t="shared" si="595"/>
        <v>0.17781896769378056</v>
      </c>
      <c r="DZ115" s="4">
        <f t="shared" si="595"/>
        <v>0.242342628710111</v>
      </c>
      <c r="EA115" s="4">
        <f t="shared" si="595"/>
        <v>0.2007140579434763</v>
      </c>
      <c r="EB115" s="4">
        <f t="shared" si="595"/>
        <v>0.1458997765516809</v>
      </c>
      <c r="EC115" s="4">
        <f t="shared" ref="EC115:ED115" si="596">+AVERAGE(EC67,EC51,EC34,EC19,EC83,EC99)</f>
        <v>0.1239</v>
      </c>
      <c r="ED115" s="4">
        <f t="shared" si="596"/>
        <v>0.19008729856218487</v>
      </c>
      <c r="EE115" s="4">
        <f t="shared" si="588"/>
        <v>6.2826263033554916E-2</v>
      </c>
      <c r="EF115" s="4">
        <f t="shared" si="588"/>
        <v>5.9482060321163842E-2</v>
      </c>
      <c r="EG115" s="4">
        <f t="shared" ref="EG115:EH115" si="597">+AVERAGE(EG67,EG51,EG35,EG19,EG83,EG99)</f>
        <v>8.5955875973329612E-2</v>
      </c>
      <c r="EH115" s="4">
        <f t="shared" si="597"/>
        <v>8.1775149392102078E-2</v>
      </c>
      <c r="EI115" s="4">
        <f>AVERAGE(DE115:EH115)</f>
        <v>0.14780117407266938</v>
      </c>
      <c r="EJ115" s="23">
        <v>0.2</v>
      </c>
    </row>
    <row r="116" spans="1:140">
      <c r="A116" s="503"/>
      <c r="B116" s="51" t="s">
        <v>18</v>
      </c>
      <c r="C116" s="97">
        <v>5.3173967014261017</v>
      </c>
      <c r="D116" s="97">
        <f t="shared" ref="D116:AI116" si="598">+AVERAGE(D68,D52,D36,D20)</f>
        <v>2.4711001900180714</v>
      </c>
      <c r="E116" s="97">
        <f t="shared" si="598"/>
        <v>4.9221387642500005</v>
      </c>
      <c r="F116" s="97">
        <f t="shared" si="598"/>
        <v>3.005992986850925</v>
      </c>
      <c r="G116" s="97">
        <f t="shared" si="598"/>
        <v>3.385440449858391</v>
      </c>
      <c r="H116" s="97">
        <f t="shared" si="598"/>
        <v>3.3936314738418063</v>
      </c>
      <c r="I116" s="97">
        <f t="shared" si="598"/>
        <v>2.7166351088349177</v>
      </c>
      <c r="J116" s="97">
        <f t="shared" si="598"/>
        <v>68.0625</v>
      </c>
      <c r="K116" s="97">
        <f t="shared" si="598"/>
        <v>2.5054367385524192</v>
      </c>
      <c r="L116" s="97">
        <f t="shared" si="598"/>
        <v>7.5849268718804019</v>
      </c>
      <c r="M116" s="97">
        <f t="shared" si="598"/>
        <v>2.8511162632463587</v>
      </c>
      <c r="N116" s="97">
        <f t="shared" si="598"/>
        <v>2.1106237668201171</v>
      </c>
      <c r="O116" s="97">
        <f t="shared" si="598"/>
        <v>2.270282564396382</v>
      </c>
      <c r="P116" s="97">
        <f t="shared" si="598"/>
        <v>1.2863224258325334</v>
      </c>
      <c r="Q116" s="97">
        <f t="shared" si="598"/>
        <v>1.6294562573935472</v>
      </c>
      <c r="R116" s="97">
        <f t="shared" si="598"/>
        <v>3.5327043999808136</v>
      </c>
      <c r="S116" s="97">
        <f t="shared" si="598"/>
        <v>6.6821816258887088</v>
      </c>
      <c r="T116" s="97">
        <f t="shared" si="598"/>
        <v>6.7663831264623147</v>
      </c>
      <c r="U116" s="97">
        <f t="shared" si="598"/>
        <v>5.1422446783511155</v>
      </c>
      <c r="V116" s="97">
        <f t="shared" si="598"/>
        <v>2.7600710536647148</v>
      </c>
      <c r="W116" s="97">
        <f t="shared" si="598"/>
        <v>2.8216870592511447</v>
      </c>
      <c r="X116" s="97">
        <f t="shared" si="598"/>
        <v>4.9480621772017788</v>
      </c>
      <c r="Y116" s="97">
        <f t="shared" si="598"/>
        <v>3.6050117384622964</v>
      </c>
      <c r="Z116" s="97">
        <f t="shared" si="598"/>
        <v>5.1449732912769228</v>
      </c>
      <c r="AA116" s="97">
        <f t="shared" si="598"/>
        <v>5.1111936253106878</v>
      </c>
      <c r="AB116" s="97">
        <f t="shared" si="598"/>
        <v>2.3049190094050287</v>
      </c>
      <c r="AC116" s="97">
        <f t="shared" si="598"/>
        <v>3.4319362735870405</v>
      </c>
      <c r="AD116" s="97">
        <f t="shared" si="598"/>
        <v>4.9023321594118308</v>
      </c>
      <c r="AE116" s="97">
        <f t="shared" si="598"/>
        <v>4.3174095863406068</v>
      </c>
      <c r="AF116" s="97">
        <f t="shared" si="598"/>
        <v>4.8749954249271727</v>
      </c>
      <c r="AG116" s="97">
        <f t="shared" si="598"/>
        <v>4.738722098036491</v>
      </c>
      <c r="AH116" s="97">
        <f t="shared" si="598"/>
        <v>4.5212261514999197</v>
      </c>
      <c r="AI116" s="97">
        <f t="shared" si="598"/>
        <v>6.2059007311960066</v>
      </c>
      <c r="AJ116" s="97">
        <f t="shared" ref="AJ116:BO116" si="599">+AVERAGE(AJ68,AJ52,AJ36,AJ20)</f>
        <v>3.3980509885379813</v>
      </c>
      <c r="AK116" s="97">
        <f t="shared" si="599"/>
        <v>7.480834325667006</v>
      </c>
      <c r="AL116" s="97">
        <f t="shared" si="599"/>
        <v>2.4011481101867593</v>
      </c>
      <c r="AM116" s="97">
        <f t="shared" si="599"/>
        <v>2.86647382114946</v>
      </c>
      <c r="AN116" s="97">
        <f t="shared" si="599"/>
        <v>5.0033624702917905</v>
      </c>
      <c r="AO116" s="97">
        <f t="shared" si="599"/>
        <v>2.8765303006232945</v>
      </c>
      <c r="AP116" s="97">
        <f t="shared" si="599"/>
        <v>4.8099526376381352</v>
      </c>
      <c r="AQ116" s="97">
        <f t="shared" si="599"/>
        <v>4.61377779047855</v>
      </c>
      <c r="AR116" s="97">
        <f t="shared" si="599"/>
        <v>2.5700142469414331</v>
      </c>
      <c r="AS116" s="97">
        <f t="shared" si="599"/>
        <v>1.8865189709548837</v>
      </c>
      <c r="AT116" s="97">
        <f t="shared" si="599"/>
        <v>6.4417995341208831</v>
      </c>
      <c r="AU116" s="97">
        <f t="shared" si="599"/>
        <v>4.7698696123374082</v>
      </c>
      <c r="AV116" s="97">
        <f t="shared" si="599"/>
        <v>7.7846709816314608</v>
      </c>
      <c r="AW116" s="97">
        <f t="shared" si="599"/>
        <v>7.5414676319037195</v>
      </c>
      <c r="AX116" s="97">
        <f t="shared" si="599"/>
        <v>4.3201618640171979</v>
      </c>
      <c r="AY116" s="97">
        <f t="shared" si="599"/>
        <v>3.5878658621238149</v>
      </c>
      <c r="AZ116" s="97">
        <f t="shared" si="599"/>
        <v>4.0924864830278018</v>
      </c>
      <c r="BA116" s="97">
        <f t="shared" si="599"/>
        <v>1.7640979054214723</v>
      </c>
      <c r="BB116" s="97">
        <f t="shared" si="599"/>
        <v>5.1247973194922878</v>
      </c>
      <c r="BC116" s="97">
        <f t="shared" si="599"/>
        <v>3.1631895455814756</v>
      </c>
      <c r="BD116" s="97">
        <f t="shared" si="599"/>
        <v>4.5041130837421104</v>
      </c>
      <c r="BE116" s="97">
        <f t="shared" si="599"/>
        <v>3.8192181643749485</v>
      </c>
      <c r="BF116" s="97">
        <f t="shared" si="599"/>
        <v>1.7785972227498454</v>
      </c>
      <c r="BG116" s="97">
        <f t="shared" si="599"/>
        <v>1.89099308828371</v>
      </c>
      <c r="BH116" s="97">
        <f t="shared" si="599"/>
        <v>2.0863367851192738</v>
      </c>
      <c r="BI116" s="97">
        <f t="shared" si="599"/>
        <v>2.8218817034439954</v>
      </c>
      <c r="BJ116" s="97">
        <f t="shared" si="599"/>
        <v>2.5594639046171554</v>
      </c>
      <c r="BK116" s="97">
        <f t="shared" si="599"/>
        <v>3.2463667584958644</v>
      </c>
      <c r="BL116" s="97">
        <f t="shared" si="599"/>
        <v>3.430663739526945</v>
      </c>
      <c r="BM116" s="97">
        <f t="shared" si="599"/>
        <v>2.6876606673504715</v>
      </c>
      <c r="BN116" s="97">
        <f t="shared" si="599"/>
        <v>5.2025325606940305</v>
      </c>
      <c r="BO116" s="97">
        <f t="shared" si="599"/>
        <v>2.5971940352542351</v>
      </c>
      <c r="BP116" s="97">
        <f t="shared" ref="BP116:CI116" si="600">+AVERAGE(BP68,BP52,BP36,BP20)</f>
        <v>3.3955843969409862</v>
      </c>
      <c r="BQ116" s="97">
        <f t="shared" si="600"/>
        <v>2.8666894430180285</v>
      </c>
      <c r="BR116" s="97">
        <f t="shared" si="600"/>
        <v>7.7971171473771816</v>
      </c>
      <c r="BS116" s="97">
        <f t="shared" si="600"/>
        <v>2.6524429544844734</v>
      </c>
      <c r="BT116" s="97">
        <f t="shared" si="600"/>
        <v>2.6524429544844734</v>
      </c>
      <c r="BU116" s="97">
        <f t="shared" si="600"/>
        <v>6.7917656930068633</v>
      </c>
      <c r="BV116" s="97">
        <f t="shared" si="600"/>
        <v>2.9893105696228766</v>
      </c>
      <c r="BW116" s="97">
        <f t="shared" si="600"/>
        <v>4.2529049990310703</v>
      </c>
      <c r="BX116" s="97">
        <f t="shared" si="600"/>
        <v>11.443121342445201</v>
      </c>
      <c r="BY116" s="97">
        <f t="shared" si="600"/>
        <v>3.4998215766681775</v>
      </c>
      <c r="BZ116" s="97">
        <f t="shared" si="600"/>
        <v>3.563784075194754</v>
      </c>
      <c r="CA116" s="97">
        <f t="shared" si="600"/>
        <v>4.0425568663951612</v>
      </c>
      <c r="CB116" s="97">
        <f t="shared" si="600"/>
        <v>6.6523315890181554</v>
      </c>
      <c r="CC116" s="97">
        <f t="shared" si="600"/>
        <v>2.2293442128475647</v>
      </c>
      <c r="CD116" s="97">
        <f t="shared" si="600"/>
        <v>4.4341804605747157</v>
      </c>
      <c r="CE116" s="97">
        <f t="shared" si="600"/>
        <v>2.2957623299591243</v>
      </c>
      <c r="CF116" s="97">
        <f t="shared" si="600"/>
        <v>2.0811913642795998</v>
      </c>
      <c r="CG116" s="97">
        <f t="shared" si="600"/>
        <v>2.7904155479389567</v>
      </c>
      <c r="CH116" s="97">
        <f t="shared" si="600"/>
        <v>2.2597389762405293</v>
      </c>
      <c r="CI116" s="97">
        <f t="shared" si="600"/>
        <v>5.3437510380731528</v>
      </c>
      <c r="CJ116" s="97">
        <f t="shared" ref="CJ116:DC116" si="601">+AVERAGE(CJ68,CJ52,CJ36,CJ20,CJ84)</f>
        <v>2.064596149805118</v>
      </c>
      <c r="CK116" s="97">
        <f t="shared" si="601"/>
        <v>8.8384836722191071</v>
      </c>
      <c r="CL116" s="97">
        <f t="shared" si="601"/>
        <v>4.4495785242415637</v>
      </c>
      <c r="CM116" s="97">
        <f t="shared" si="601"/>
        <v>2.5288323389699086</v>
      </c>
      <c r="CN116" s="97">
        <f t="shared" si="601"/>
        <v>3.5861322118596393</v>
      </c>
      <c r="CO116" s="97">
        <f t="shared" si="601"/>
        <v>4.6570987482792443</v>
      </c>
      <c r="CP116" s="97">
        <f t="shared" si="601"/>
        <v>3.3583068073156666</v>
      </c>
      <c r="CQ116" s="97">
        <f t="shared" si="601"/>
        <v>4.2889622473804678</v>
      </c>
      <c r="CR116" s="97">
        <f t="shared" si="601"/>
        <v>2.5594821431051487</v>
      </c>
      <c r="CS116" s="97">
        <f t="shared" si="601"/>
        <v>2.0927280210205756</v>
      </c>
      <c r="CT116" s="97">
        <f t="shared" si="601"/>
        <v>2.6449950998554592</v>
      </c>
      <c r="CU116" s="97">
        <f t="shared" si="601"/>
        <v>6.1473369786200776</v>
      </c>
      <c r="CV116" s="97">
        <f t="shared" si="601"/>
        <v>4.9380351219910095</v>
      </c>
      <c r="CW116" s="97">
        <f t="shared" si="601"/>
        <v>3.925483352240982</v>
      </c>
      <c r="CX116" s="97">
        <f t="shared" si="601"/>
        <v>5.5129177940413427</v>
      </c>
      <c r="CY116" s="97">
        <f t="shared" si="601"/>
        <v>2.2009504792969032</v>
      </c>
      <c r="CZ116" s="97">
        <f t="shared" si="601"/>
        <v>3.2394108850914831</v>
      </c>
      <c r="DA116" s="97">
        <f t="shared" si="601"/>
        <v>3.2394108850914831</v>
      </c>
      <c r="DB116" s="97">
        <f t="shared" si="601"/>
        <v>2.4816464104328149</v>
      </c>
      <c r="DC116" s="97">
        <f t="shared" si="601"/>
        <v>3.000289826850004</v>
      </c>
      <c r="DD116" s="5">
        <v>3.7771914797877244</v>
      </c>
      <c r="DE116" s="5">
        <f t="shared" si="594"/>
        <v>2.724139348409417</v>
      </c>
      <c r="DF116" s="5">
        <f t="shared" si="594"/>
        <v>1.9834012317472678</v>
      </c>
      <c r="DG116" s="5">
        <f t="shared" si="594"/>
        <v>4.1087513318854931</v>
      </c>
      <c r="DH116" s="5">
        <f t="shared" si="594"/>
        <v>2.5546220219855647</v>
      </c>
      <c r="DI116" s="5">
        <f t="shared" si="594"/>
        <v>3.3515402069313884</v>
      </c>
      <c r="DJ116" s="5">
        <f t="shared" si="594"/>
        <v>2.0376281475468359</v>
      </c>
      <c r="DK116" s="5">
        <f t="shared" si="594"/>
        <v>1.9530592031433553</v>
      </c>
      <c r="DL116" s="5">
        <f t="shared" ref="DL116:DO117" si="602">+AVERAGE(DL68,DL52,DL36,DL20,DL84)</f>
        <v>4.8294828049610619</v>
      </c>
      <c r="DM116" s="5">
        <f t="shared" si="602"/>
        <v>3.9709206141404136</v>
      </c>
      <c r="DN116" s="5">
        <f t="shared" si="602"/>
        <v>2.9808698359928334</v>
      </c>
      <c r="DO116" s="5">
        <f t="shared" si="602"/>
        <v>2.9932288862352023</v>
      </c>
      <c r="DP116" s="150">
        <v>4.7300000000000004</v>
      </c>
      <c r="DQ116" s="150">
        <v>5.0599999999999996</v>
      </c>
      <c r="DR116" s="5">
        <f t="shared" ref="DR116:DV117" si="603">+AVERAGE(DR68,DR52,DR36,DR20,DR84)</f>
        <v>1.9801576321323118</v>
      </c>
      <c r="DS116" s="5">
        <f t="shared" si="603"/>
        <v>3.2003738834187003</v>
      </c>
      <c r="DT116" s="5">
        <f t="shared" si="603"/>
        <v>4.3454044535499374</v>
      </c>
      <c r="DU116" s="5">
        <f t="shared" si="603"/>
        <v>1.8020881462999601</v>
      </c>
      <c r="DV116" s="5">
        <f t="shared" si="603"/>
        <v>2.2245705271822604</v>
      </c>
      <c r="DW116" s="5">
        <f t="shared" ref="DW116:DY117" si="604">+AVERAGE(DW68,DW52,DW36,DW20,DW84,DW100)</f>
        <v>5.6719266017217835</v>
      </c>
      <c r="DX116" s="5">
        <f t="shared" si="604"/>
        <v>3.2075582134130829</v>
      </c>
      <c r="DY116" s="5">
        <f t="shared" si="604"/>
        <v>1.9967187730235609</v>
      </c>
      <c r="DZ116" s="5">
        <f t="shared" ref="DZ116:EA116" si="605">+AVERAGE(DZ68,DZ52,DZ36,DZ20,DZ84,DZ100)</f>
        <v>7.7233314540534579</v>
      </c>
      <c r="EA116" s="5">
        <f t="shared" si="605"/>
        <v>3.2852533412509661</v>
      </c>
      <c r="EB116" s="5">
        <f t="shared" ref="EB116:ED116" si="606">+AVERAGE(EB68,EB52,EB36,EB20,EB84,EB100)</f>
        <v>4.5058799808766015</v>
      </c>
      <c r="EC116" s="5">
        <f t="shared" si="606"/>
        <v>3.9542226516052317</v>
      </c>
      <c r="ED116" s="5">
        <f t="shared" si="606"/>
        <v>6.0646009876522839</v>
      </c>
      <c r="EE116" s="5">
        <f t="shared" si="588"/>
        <v>6.3566451078485073</v>
      </c>
      <c r="EF116" s="5">
        <f t="shared" si="588"/>
        <v>5.3113370941462792</v>
      </c>
      <c r="EG116" s="5">
        <f t="shared" ref="EG116:EH116" si="607">+AVERAGE(EG68,EG52,EG36,EG20,EG84,EG100)</f>
        <v>8.0308026243246946</v>
      </c>
      <c r="EH116" s="5">
        <f t="shared" si="607"/>
        <v>9.0252746468392928</v>
      </c>
      <c r="EI116" s="5">
        <f>AVERAGE(DE116:EH116)</f>
        <v>4.0654596584105915</v>
      </c>
      <c r="EJ116" s="97">
        <v>20</v>
      </c>
    </row>
    <row r="117" spans="1:140" customFormat="1">
      <c r="A117" s="504"/>
      <c r="B117" s="51" t="s">
        <v>19</v>
      </c>
      <c r="C117" s="97">
        <v>20.410096173503355</v>
      </c>
      <c r="D117" s="97">
        <f t="shared" ref="D117:AI117" si="608">+AVERAGE(D69,D53,D37,D21)</f>
        <v>2.7237499999999999</v>
      </c>
      <c r="E117" s="97">
        <f t="shared" si="608"/>
        <v>32.4375</v>
      </c>
      <c r="F117" s="97">
        <f t="shared" si="608"/>
        <v>12.645833333333332</v>
      </c>
      <c r="G117" s="97">
        <f t="shared" si="608"/>
        <v>2.4895833333333335</v>
      </c>
      <c r="H117" s="97">
        <f t="shared" si="608"/>
        <v>20.762083333333333</v>
      </c>
      <c r="I117" s="97">
        <f t="shared" si="608"/>
        <v>8.4589285714285722</v>
      </c>
      <c r="J117" s="97">
        <f t="shared" si="608"/>
        <v>0.97249999999999992</v>
      </c>
      <c r="K117" s="97">
        <f t="shared" si="608"/>
        <v>8.479375000000001</v>
      </c>
      <c r="L117" s="97">
        <f t="shared" si="608"/>
        <v>30.855</v>
      </c>
      <c r="M117" s="97">
        <f t="shared" si="608"/>
        <v>9.2821250000000006</v>
      </c>
      <c r="N117" s="97">
        <f t="shared" si="608"/>
        <v>44.619196428571428</v>
      </c>
      <c r="O117" s="97">
        <f t="shared" si="608"/>
        <v>44.230833333333337</v>
      </c>
      <c r="P117" s="97">
        <f t="shared" si="608"/>
        <v>44.296999999999997</v>
      </c>
      <c r="Q117" s="97">
        <f t="shared" si="608"/>
        <v>11.097916666666666</v>
      </c>
      <c r="R117" s="97">
        <f t="shared" si="608"/>
        <v>40.387113095238092</v>
      </c>
      <c r="S117" s="97">
        <f t="shared" si="608"/>
        <v>6.1659375000000001</v>
      </c>
      <c r="T117" s="97">
        <f t="shared" si="608"/>
        <v>6.5833333333333339</v>
      </c>
      <c r="U117" s="97">
        <f t="shared" si="608"/>
        <v>9.6974999999999998</v>
      </c>
      <c r="V117" s="97">
        <f t="shared" si="608"/>
        <v>3.8518750000000002</v>
      </c>
      <c r="W117" s="97">
        <f t="shared" si="608"/>
        <v>3.1040624999999999</v>
      </c>
      <c r="X117" s="97">
        <f t="shared" si="608"/>
        <v>12.375624999999999</v>
      </c>
      <c r="Y117" s="97">
        <f t="shared" si="608"/>
        <v>5.124910714285714</v>
      </c>
      <c r="Z117" s="97">
        <f t="shared" si="608"/>
        <v>6.0052500000000002</v>
      </c>
      <c r="AA117" s="97">
        <f t="shared" si="608"/>
        <v>12.8475</v>
      </c>
      <c r="AB117" s="97">
        <f t="shared" si="608"/>
        <v>45.420803571428571</v>
      </c>
      <c r="AC117" s="97">
        <f t="shared" si="608"/>
        <v>45.350059523809527</v>
      </c>
      <c r="AD117" s="97">
        <f t="shared" si="608"/>
        <v>45.1875</v>
      </c>
      <c r="AE117" s="97">
        <f t="shared" si="608"/>
        <v>10.137857142857143</v>
      </c>
      <c r="AF117" s="97">
        <f t="shared" si="608"/>
        <v>8.9152380952380952</v>
      </c>
      <c r="AG117" s="97">
        <f t="shared" si="608"/>
        <v>2.9924999999999997</v>
      </c>
      <c r="AH117" s="97">
        <f t="shared" si="608"/>
        <v>6.8691666666666666</v>
      </c>
      <c r="AI117" s="97">
        <f t="shared" si="608"/>
        <v>5.5162500000000003</v>
      </c>
      <c r="AJ117" s="97">
        <f t="shared" ref="AJ117:BO117" si="609">+AVERAGE(AJ69,AJ53,AJ37,AJ21)</f>
        <v>44.676875000000003</v>
      </c>
      <c r="AK117" s="97">
        <f t="shared" si="609"/>
        <v>9.7537500000000001</v>
      </c>
      <c r="AL117" s="97">
        <f t="shared" si="609"/>
        <v>6.8407499999999999</v>
      </c>
      <c r="AM117" s="97">
        <f t="shared" si="609"/>
        <v>7.8900892857142857</v>
      </c>
      <c r="AN117" s="97">
        <f t="shared" si="609"/>
        <v>56.181249999999999</v>
      </c>
      <c r="AO117" s="97">
        <f t="shared" si="609"/>
        <v>44.127083333333331</v>
      </c>
      <c r="AP117" s="97">
        <f t="shared" si="609"/>
        <v>49.458333333333336</v>
      </c>
      <c r="AQ117" s="97">
        <f t="shared" si="609"/>
        <v>44.493437499999999</v>
      </c>
      <c r="AR117" s="97">
        <f t="shared" si="609"/>
        <v>45.669120340356564</v>
      </c>
      <c r="AS117" s="97">
        <f t="shared" si="609"/>
        <v>57.045000000000002</v>
      </c>
      <c r="AT117" s="97">
        <f t="shared" si="609"/>
        <v>58.6875</v>
      </c>
      <c r="AU117" s="97">
        <f t="shared" si="609"/>
        <v>30.349496753246754</v>
      </c>
      <c r="AV117" s="97">
        <f t="shared" si="609"/>
        <v>13.136666666666667</v>
      </c>
      <c r="AW117" s="97">
        <f t="shared" si="609"/>
        <v>2.9233333333333333</v>
      </c>
      <c r="AX117" s="97">
        <f t="shared" si="609"/>
        <v>4.7412499999999991</v>
      </c>
      <c r="AY117" s="97">
        <f t="shared" si="609"/>
        <v>5.5968749999999998</v>
      </c>
      <c r="AZ117" s="97">
        <f t="shared" si="609"/>
        <v>17.605</v>
      </c>
      <c r="BA117" s="97">
        <f t="shared" si="609"/>
        <v>4.383</v>
      </c>
      <c r="BB117" s="97">
        <f t="shared" si="609"/>
        <v>3.1583333333333332</v>
      </c>
      <c r="BC117" s="97">
        <f t="shared" si="609"/>
        <v>4.7237499999999999</v>
      </c>
      <c r="BD117" s="97">
        <f t="shared" si="609"/>
        <v>64.182500000000005</v>
      </c>
      <c r="BE117" s="97">
        <f t="shared" si="609"/>
        <v>68.59375</v>
      </c>
      <c r="BF117" s="97">
        <f t="shared" si="609"/>
        <v>43.984999999999999</v>
      </c>
      <c r="BG117" s="97">
        <f t="shared" si="609"/>
        <v>22.172083333333333</v>
      </c>
      <c r="BH117" s="97">
        <f t="shared" si="609"/>
        <v>12.99</v>
      </c>
      <c r="BI117" s="97">
        <f t="shared" si="609"/>
        <v>7.8891666666666662</v>
      </c>
      <c r="BJ117" s="97">
        <f t="shared" si="609"/>
        <v>3.1697916666666663</v>
      </c>
      <c r="BK117" s="97">
        <f t="shared" si="609"/>
        <v>48.216666666666669</v>
      </c>
      <c r="BL117" s="97">
        <f t="shared" si="609"/>
        <v>45.194166666666668</v>
      </c>
      <c r="BM117" s="97">
        <f t="shared" si="609"/>
        <v>45.647708333333334</v>
      </c>
      <c r="BN117" s="97">
        <f t="shared" si="609"/>
        <v>44.441666666666663</v>
      </c>
      <c r="BO117" s="97">
        <f t="shared" si="609"/>
        <v>44.515833333333333</v>
      </c>
      <c r="BP117" s="97">
        <f t="shared" ref="BP117:CI117" si="610">+AVERAGE(BP69,BP53,BP37,BP21)</f>
        <v>46.143583333333332</v>
      </c>
      <c r="BQ117" s="97">
        <f t="shared" si="610"/>
        <v>49.0625</v>
      </c>
      <c r="BR117" s="97">
        <f t="shared" si="610"/>
        <v>46.125</v>
      </c>
      <c r="BS117" s="97">
        <f t="shared" si="610"/>
        <v>44.793374999999997</v>
      </c>
      <c r="BT117" s="97">
        <f t="shared" si="610"/>
        <v>44.793374999999997</v>
      </c>
      <c r="BU117" s="97">
        <f t="shared" si="610"/>
        <v>6.2249999999999996</v>
      </c>
      <c r="BV117" s="97">
        <f t="shared" si="610"/>
        <v>12.012499999999999</v>
      </c>
      <c r="BW117" s="97">
        <f t="shared" si="610"/>
        <v>5.6875</v>
      </c>
      <c r="BX117" s="97">
        <f t="shared" si="610"/>
        <v>28.824999999999999</v>
      </c>
      <c r="BY117" s="97">
        <f t="shared" si="610"/>
        <v>4.760416666666667</v>
      </c>
      <c r="BZ117" s="97">
        <f t="shared" si="610"/>
        <v>6.2333333333333334</v>
      </c>
      <c r="CA117" s="97">
        <f t="shared" si="610"/>
        <v>2.3273809523809526</v>
      </c>
      <c r="CB117" s="97">
        <f t="shared" si="610"/>
        <v>5.1779166666666665</v>
      </c>
      <c r="CC117" s="97">
        <f t="shared" si="610"/>
        <v>6.7024999999999997</v>
      </c>
      <c r="CD117" s="97">
        <f t="shared" si="610"/>
        <v>40.895833333333336</v>
      </c>
      <c r="CE117" s="97">
        <f t="shared" si="610"/>
        <v>8.4803750000000004</v>
      </c>
      <c r="CF117" s="97">
        <f t="shared" si="610"/>
        <v>12.786249999999999</v>
      </c>
      <c r="CG117" s="97">
        <f t="shared" si="610"/>
        <v>3.9166666666666665</v>
      </c>
      <c r="CH117" s="97">
        <f t="shared" si="610"/>
        <v>5.0416666666666661</v>
      </c>
      <c r="CI117" s="97">
        <f t="shared" si="610"/>
        <v>6</v>
      </c>
      <c r="CJ117" s="97">
        <f t="shared" ref="CJ117:DC117" si="611">+AVERAGE(CJ69,CJ53,CJ37,CJ21,CJ85)</f>
        <v>37.986571428571423</v>
      </c>
      <c r="CK117" s="97">
        <f t="shared" si="611"/>
        <v>3.1</v>
      </c>
      <c r="CL117" s="97">
        <f t="shared" si="611"/>
        <v>31.033333333333331</v>
      </c>
      <c r="CM117" s="97">
        <f t="shared" si="611"/>
        <v>3.4940000000000007</v>
      </c>
      <c r="CN117" s="97">
        <f t="shared" si="611"/>
        <v>3.6779999999999999</v>
      </c>
      <c r="CO117" s="97">
        <f t="shared" si="611"/>
        <v>3.3</v>
      </c>
      <c r="CP117" s="97">
        <f t="shared" si="611"/>
        <v>2.0495000000000001</v>
      </c>
      <c r="CQ117" s="97">
        <f t="shared" si="611"/>
        <v>9.5</v>
      </c>
      <c r="CR117" s="97">
        <f t="shared" si="611"/>
        <v>5.45</v>
      </c>
      <c r="CS117" s="97">
        <f t="shared" si="611"/>
        <v>2.4941333333333331</v>
      </c>
      <c r="CT117" s="97">
        <f t="shared" si="611"/>
        <v>3.5975000000000001</v>
      </c>
      <c r="CU117" s="97">
        <f t="shared" si="611"/>
        <v>15.2</v>
      </c>
      <c r="CV117" s="97">
        <f t="shared" si="611"/>
        <v>5.0999999999999996</v>
      </c>
      <c r="CW117" s="97">
        <f t="shared" si="611"/>
        <v>1.629</v>
      </c>
      <c r="CX117" s="97">
        <f t="shared" si="611"/>
        <v>4.5</v>
      </c>
      <c r="CY117" s="97">
        <f t="shared" si="611"/>
        <v>7.96305</v>
      </c>
      <c r="CZ117" s="97">
        <f t="shared" si="611"/>
        <v>31.810000000000002</v>
      </c>
      <c r="DA117" s="97">
        <f t="shared" si="611"/>
        <v>31.810000000000002</v>
      </c>
      <c r="DB117" s="97">
        <f t="shared" si="611"/>
        <v>13.020166666666668</v>
      </c>
      <c r="DC117" s="97">
        <f t="shared" si="611"/>
        <v>1.6800000000000002</v>
      </c>
      <c r="DD117" s="5">
        <v>20.295841552197803</v>
      </c>
      <c r="DE117" s="5">
        <f t="shared" si="594"/>
        <v>3.35</v>
      </c>
      <c r="DF117" s="5">
        <f t="shared" si="594"/>
        <v>4.9057857142857149</v>
      </c>
      <c r="DG117" s="5">
        <f t="shared" si="594"/>
        <v>3.3833333333333337</v>
      </c>
      <c r="DH117" s="5">
        <f t="shared" si="594"/>
        <v>3.4666666666666672</v>
      </c>
      <c r="DI117" s="5">
        <f t="shared" si="594"/>
        <v>13.928749999999999</v>
      </c>
      <c r="DJ117" s="5">
        <f t="shared" si="594"/>
        <v>6.4311190476190472</v>
      </c>
      <c r="DK117" s="5">
        <f t="shared" si="594"/>
        <v>4.7989999999999995</v>
      </c>
      <c r="DL117" s="5">
        <f t="shared" si="602"/>
        <v>2.0885000000000002</v>
      </c>
      <c r="DM117" s="5">
        <f t="shared" si="602"/>
        <v>1.3076666666666665</v>
      </c>
      <c r="DN117" s="5">
        <f t="shared" si="602"/>
        <v>3.7363636363636368</v>
      </c>
      <c r="DO117" s="5">
        <f t="shared" si="602"/>
        <v>2.3281999999999998</v>
      </c>
      <c r="DP117" s="150">
        <v>12.9</v>
      </c>
      <c r="DQ117" s="150">
        <v>5.63</v>
      </c>
      <c r="DR117" s="5">
        <f t="shared" si="603"/>
        <v>3.6280000000000001</v>
      </c>
      <c r="DS117" s="5">
        <f t="shared" si="603"/>
        <v>2.375</v>
      </c>
      <c r="DT117" s="5">
        <f t="shared" si="603"/>
        <v>13.09</v>
      </c>
      <c r="DU117" s="5">
        <f t="shared" si="603"/>
        <v>5.5335357142857138</v>
      </c>
      <c r="DV117" s="5">
        <f t="shared" si="603"/>
        <v>1.9750000000000001</v>
      </c>
      <c r="DW117" s="5">
        <f t="shared" si="604"/>
        <v>3.0277777777777781</v>
      </c>
      <c r="DX117" s="5">
        <f t="shared" si="604"/>
        <v>3.6254166666666663</v>
      </c>
      <c r="DY117" s="5">
        <f t="shared" si="604"/>
        <v>13.309722222222222</v>
      </c>
      <c r="DZ117" s="5">
        <f t="shared" ref="DZ117:EA117" si="612">+AVERAGE(DZ69,DZ53,DZ37,DZ21,DZ85,DZ101)</f>
        <v>16.433333333333334</v>
      </c>
      <c r="EA117" s="5">
        <f t="shared" si="612"/>
        <v>2.64</v>
      </c>
      <c r="EB117" s="5">
        <f t="shared" ref="EB117:ED117" si="613">+AVERAGE(EB69,EB53,EB37,EB21,EB85,EB101)</f>
        <v>28.435416666666669</v>
      </c>
      <c r="EC117" s="5">
        <f t="shared" si="613"/>
        <v>44.383333333333333</v>
      </c>
      <c r="ED117" s="5">
        <f t="shared" si="613"/>
        <v>28.637499999999999</v>
      </c>
      <c r="EE117" s="5">
        <f t="shared" ref="EE117:EF117" si="614">+AVERAGE(EE69,EE53,EE37,EE21,EE85,EE101)</f>
        <v>4.9172222222222226</v>
      </c>
      <c r="EF117" s="5">
        <f t="shared" si="614"/>
        <v>3.569722222222222</v>
      </c>
      <c r="EG117" s="5">
        <f t="shared" ref="EG117:EH117" si="615">+AVERAGE(EG69,EG53,EG37,EG21,EG85,EG101)</f>
        <v>8.1</v>
      </c>
      <c r="EH117" s="5">
        <f t="shared" si="615"/>
        <v>3.2959722222222223</v>
      </c>
      <c r="EI117" s="5">
        <f>AVERAGE(DE117:EH117)</f>
        <v>8.5077445815295807</v>
      </c>
      <c r="EJ117" s="97">
        <v>4</v>
      </c>
    </row>
    <row r="118" spans="1:140" ht="12" customHeight="1">
      <c r="A118" s="14"/>
      <c r="B118" s="13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  <c r="DU118"/>
      <c r="DV118"/>
      <c r="DW118"/>
      <c r="DX118"/>
      <c r="DY118"/>
      <c r="DZ118"/>
      <c r="EA118"/>
      <c r="EB118"/>
      <c r="EC118"/>
      <c r="ED118"/>
      <c r="EE118"/>
      <c r="EF118"/>
      <c r="EG118"/>
      <c r="EH118"/>
      <c r="EI118"/>
      <c r="EJ118" s="13"/>
    </row>
    <row r="119" spans="1:140">
      <c r="A119" s="499" t="s">
        <v>52</v>
      </c>
      <c r="B119" s="53" t="s">
        <v>250</v>
      </c>
      <c r="C119" s="12"/>
      <c r="D119" s="12">
        <f t="shared" ref="D119:AI119" si="616">+D55+D39+D71+D7</f>
        <v>0</v>
      </c>
      <c r="E119" s="12">
        <f t="shared" si="616"/>
        <v>0</v>
      </c>
      <c r="F119" s="12">
        <f t="shared" si="616"/>
        <v>0</v>
      </c>
      <c r="G119" s="12">
        <f t="shared" si="616"/>
        <v>0</v>
      </c>
      <c r="H119" s="12">
        <f t="shared" si="616"/>
        <v>17</v>
      </c>
      <c r="I119" s="12">
        <f t="shared" si="616"/>
        <v>12</v>
      </c>
      <c r="J119" s="12">
        <f t="shared" si="616"/>
        <v>0</v>
      </c>
      <c r="K119" s="12">
        <f t="shared" si="616"/>
        <v>0</v>
      </c>
      <c r="L119" s="12">
        <f t="shared" si="616"/>
        <v>9</v>
      </c>
      <c r="M119" s="12">
        <f t="shared" si="616"/>
        <v>22</v>
      </c>
      <c r="N119" s="12">
        <f t="shared" si="616"/>
        <v>0</v>
      </c>
      <c r="O119" s="12">
        <f t="shared" si="616"/>
        <v>36</v>
      </c>
      <c r="P119" s="12">
        <f t="shared" si="616"/>
        <v>0</v>
      </c>
      <c r="Q119" s="12">
        <f t="shared" si="616"/>
        <v>0</v>
      </c>
      <c r="R119" s="12">
        <f t="shared" si="616"/>
        <v>0</v>
      </c>
      <c r="S119" s="12">
        <f t="shared" si="616"/>
        <v>25.5</v>
      </c>
      <c r="T119" s="12">
        <f t="shared" si="616"/>
        <v>0</v>
      </c>
      <c r="U119" s="12">
        <f t="shared" si="616"/>
        <v>12</v>
      </c>
      <c r="V119" s="12">
        <f t="shared" si="616"/>
        <v>34.5</v>
      </c>
      <c r="W119" s="12">
        <f t="shared" si="616"/>
        <v>20</v>
      </c>
      <c r="X119" s="12">
        <f t="shared" si="616"/>
        <v>20</v>
      </c>
      <c r="Y119" s="12">
        <f t="shared" si="616"/>
        <v>0</v>
      </c>
      <c r="Z119" s="12">
        <f t="shared" si="616"/>
        <v>22</v>
      </c>
      <c r="AA119" s="12">
        <f t="shared" si="616"/>
        <v>0</v>
      </c>
      <c r="AB119" s="12">
        <f t="shared" si="616"/>
        <v>12</v>
      </c>
      <c r="AC119" s="12">
        <f t="shared" si="616"/>
        <v>10</v>
      </c>
      <c r="AD119" s="12">
        <f t="shared" si="616"/>
        <v>0</v>
      </c>
      <c r="AE119" s="12">
        <f t="shared" si="616"/>
        <v>24</v>
      </c>
      <c r="AF119" s="12">
        <f t="shared" si="616"/>
        <v>0</v>
      </c>
      <c r="AG119" s="12">
        <f t="shared" si="616"/>
        <v>0</v>
      </c>
      <c r="AH119" s="12">
        <f t="shared" si="616"/>
        <v>14</v>
      </c>
      <c r="AI119" s="12">
        <f t="shared" si="616"/>
        <v>17</v>
      </c>
      <c r="AJ119" s="12">
        <f t="shared" ref="AJ119:BO119" si="617">+AJ55+AJ39+AJ71+AJ7</f>
        <v>10.5</v>
      </c>
      <c r="AK119" s="12">
        <f t="shared" si="617"/>
        <v>0</v>
      </c>
      <c r="AL119" s="12">
        <f t="shared" si="617"/>
        <v>26</v>
      </c>
      <c r="AM119" s="12">
        <f t="shared" si="617"/>
        <v>0</v>
      </c>
      <c r="AN119" s="12">
        <f t="shared" si="617"/>
        <v>17</v>
      </c>
      <c r="AO119" s="12">
        <f t="shared" si="617"/>
        <v>0</v>
      </c>
      <c r="AP119" s="12">
        <f t="shared" si="617"/>
        <v>17</v>
      </c>
      <c r="AQ119" s="12">
        <f t="shared" si="617"/>
        <v>4</v>
      </c>
      <c r="AR119" s="12">
        <f t="shared" si="617"/>
        <v>0</v>
      </c>
      <c r="AS119" s="12">
        <f t="shared" si="617"/>
        <v>0</v>
      </c>
      <c r="AT119" s="12">
        <f t="shared" si="617"/>
        <v>0</v>
      </c>
      <c r="AU119" s="12">
        <f t="shared" si="617"/>
        <v>22.5</v>
      </c>
      <c r="AV119" s="12">
        <f t="shared" si="617"/>
        <v>0</v>
      </c>
      <c r="AW119" s="12">
        <f t="shared" si="617"/>
        <v>12</v>
      </c>
      <c r="AX119" s="12">
        <f t="shared" si="617"/>
        <v>0</v>
      </c>
      <c r="AY119" s="12">
        <f t="shared" si="617"/>
        <v>0</v>
      </c>
      <c r="AZ119" s="12">
        <f t="shared" si="617"/>
        <v>18.8</v>
      </c>
      <c r="BA119" s="12">
        <f t="shared" si="617"/>
        <v>0</v>
      </c>
      <c r="BB119" s="12">
        <f t="shared" si="617"/>
        <v>16</v>
      </c>
      <c r="BC119" s="12">
        <f t="shared" si="617"/>
        <v>26.5</v>
      </c>
      <c r="BD119" s="12">
        <f t="shared" si="617"/>
        <v>0</v>
      </c>
      <c r="BE119" s="12">
        <f t="shared" si="617"/>
        <v>10</v>
      </c>
      <c r="BF119" s="12">
        <f t="shared" si="617"/>
        <v>0</v>
      </c>
      <c r="BG119" s="12">
        <f t="shared" si="617"/>
        <v>0</v>
      </c>
      <c r="BH119" s="12">
        <f t="shared" si="617"/>
        <v>14</v>
      </c>
      <c r="BI119" s="12">
        <f t="shared" si="617"/>
        <v>18</v>
      </c>
      <c r="BJ119" s="12">
        <f t="shared" si="617"/>
        <v>10</v>
      </c>
      <c r="BK119" s="12">
        <f t="shared" si="617"/>
        <v>0</v>
      </c>
      <c r="BL119" s="12">
        <f t="shared" si="617"/>
        <v>0</v>
      </c>
      <c r="BM119" s="12">
        <f t="shared" si="617"/>
        <v>19.5</v>
      </c>
      <c r="BN119" s="12">
        <f t="shared" si="617"/>
        <v>30</v>
      </c>
      <c r="BO119" s="12">
        <f t="shared" si="617"/>
        <v>18.3</v>
      </c>
      <c r="BP119" s="12">
        <f t="shared" ref="BP119:CU119" si="618">+BP55+BP39+BP71+BP7</f>
        <v>12</v>
      </c>
      <c r="BQ119" s="12">
        <f t="shared" si="618"/>
        <v>18</v>
      </c>
      <c r="BR119" s="12">
        <f t="shared" si="618"/>
        <v>18</v>
      </c>
      <c r="BS119" s="12">
        <f t="shared" si="618"/>
        <v>0</v>
      </c>
      <c r="BT119" s="12">
        <f t="shared" si="618"/>
        <v>0</v>
      </c>
      <c r="BU119" s="12">
        <f t="shared" si="618"/>
        <v>24</v>
      </c>
      <c r="BV119" s="12">
        <f t="shared" si="618"/>
        <v>0</v>
      </c>
      <c r="BW119" s="12">
        <f t="shared" si="618"/>
        <v>43</v>
      </c>
      <c r="BX119" s="12">
        <f t="shared" si="618"/>
        <v>18</v>
      </c>
      <c r="BY119" s="12">
        <f t="shared" si="618"/>
        <v>31.5</v>
      </c>
      <c r="BZ119" s="12">
        <f t="shared" si="618"/>
        <v>0</v>
      </c>
      <c r="CA119" s="12">
        <f t="shared" si="618"/>
        <v>16</v>
      </c>
      <c r="CB119" s="12">
        <f t="shared" si="618"/>
        <v>16.170000000000002</v>
      </c>
      <c r="CC119" s="12">
        <f t="shared" si="618"/>
        <v>16</v>
      </c>
      <c r="CD119" s="12">
        <f t="shared" si="618"/>
        <v>0</v>
      </c>
      <c r="CE119" s="12">
        <f t="shared" si="618"/>
        <v>10</v>
      </c>
      <c r="CF119" s="12">
        <f t="shared" si="618"/>
        <v>12</v>
      </c>
      <c r="CG119" s="12">
        <f t="shared" si="618"/>
        <v>0</v>
      </c>
      <c r="CH119" s="12">
        <f t="shared" si="618"/>
        <v>4</v>
      </c>
      <c r="CI119" s="12">
        <f t="shared" si="618"/>
        <v>0</v>
      </c>
      <c r="CJ119" s="12">
        <f t="shared" si="618"/>
        <v>23</v>
      </c>
      <c r="CK119" s="12">
        <f t="shared" si="618"/>
        <v>0</v>
      </c>
      <c r="CL119" s="12">
        <f t="shared" si="618"/>
        <v>12</v>
      </c>
      <c r="CM119" s="12">
        <f t="shared" si="618"/>
        <v>12</v>
      </c>
      <c r="CN119" s="12">
        <f t="shared" si="618"/>
        <v>36</v>
      </c>
      <c r="CO119" s="12">
        <f t="shared" si="618"/>
        <v>0</v>
      </c>
      <c r="CP119" s="12">
        <f t="shared" si="618"/>
        <v>32</v>
      </c>
      <c r="CQ119" s="12">
        <f t="shared" si="618"/>
        <v>0</v>
      </c>
      <c r="CR119" s="12">
        <f t="shared" si="618"/>
        <v>30</v>
      </c>
      <c r="CS119" s="12">
        <f t="shared" si="618"/>
        <v>11</v>
      </c>
      <c r="CT119" s="12">
        <f t="shared" si="618"/>
        <v>22</v>
      </c>
      <c r="CU119" s="12">
        <f t="shared" si="618"/>
        <v>0</v>
      </c>
      <c r="CV119" s="12">
        <f t="shared" ref="CV119:DC119" si="619">+CV55+CV39+CV71+CV7</f>
        <v>15</v>
      </c>
      <c r="CW119" s="12">
        <f t="shared" si="619"/>
        <v>32</v>
      </c>
      <c r="CX119" s="12">
        <f t="shared" si="619"/>
        <v>24</v>
      </c>
      <c r="CY119" s="12">
        <f t="shared" si="619"/>
        <v>0</v>
      </c>
      <c r="CZ119" s="12">
        <f t="shared" si="619"/>
        <v>0</v>
      </c>
      <c r="DA119" s="12">
        <f t="shared" si="619"/>
        <v>0</v>
      </c>
      <c r="DB119" s="12">
        <f t="shared" si="619"/>
        <v>11</v>
      </c>
      <c r="DC119" s="12">
        <f t="shared" si="619"/>
        <v>8</v>
      </c>
      <c r="DD119" s="12"/>
      <c r="DE119" s="12">
        <f t="shared" ref="DE119:DO119" si="620">+DE55+DE39+DE71+DE7</f>
        <v>9</v>
      </c>
      <c r="DF119" s="12">
        <f t="shared" si="620"/>
        <v>12</v>
      </c>
      <c r="DG119" s="12">
        <f t="shared" si="620"/>
        <v>12</v>
      </c>
      <c r="DH119" s="12">
        <f t="shared" si="620"/>
        <v>18</v>
      </c>
      <c r="DI119" s="12">
        <f t="shared" si="620"/>
        <v>0</v>
      </c>
      <c r="DJ119" s="12">
        <f t="shared" si="620"/>
        <v>10</v>
      </c>
      <c r="DK119" s="12">
        <f t="shared" si="620"/>
        <v>0</v>
      </c>
      <c r="DL119" s="12">
        <f t="shared" si="620"/>
        <v>12.5</v>
      </c>
      <c r="DM119" s="12">
        <f t="shared" si="620"/>
        <v>12</v>
      </c>
      <c r="DN119" s="12">
        <f t="shared" si="620"/>
        <v>8</v>
      </c>
      <c r="DO119" s="12">
        <f t="shared" si="620"/>
        <v>11</v>
      </c>
      <c r="DP119" s="94"/>
      <c r="DQ119" s="94"/>
      <c r="DR119" s="12">
        <f t="shared" ref="DR119:DV123" si="621">+DR55+DR39+DR71+DR7</f>
        <v>19.670000000000002</v>
      </c>
      <c r="DS119" s="12">
        <f t="shared" si="621"/>
        <v>18</v>
      </c>
      <c r="DT119" s="12">
        <f t="shared" si="621"/>
        <v>32</v>
      </c>
      <c r="DU119" s="12">
        <f t="shared" si="621"/>
        <v>3</v>
      </c>
      <c r="DV119" s="12">
        <f t="shared" si="621"/>
        <v>48</v>
      </c>
      <c r="DW119" s="12">
        <f t="shared" ref="DW119:DX123" si="622">+DW55+DW39+DW71+DW7+DW87+DW103</f>
        <v>33</v>
      </c>
      <c r="DX119" s="12">
        <f t="shared" si="622"/>
        <v>22</v>
      </c>
      <c r="DY119" s="12">
        <f t="shared" ref="DY119:DZ119" si="623">+DY55+DY39+DY71+DY7+DY87+DY103</f>
        <v>31</v>
      </c>
      <c r="DZ119" s="12">
        <f t="shared" si="623"/>
        <v>10</v>
      </c>
      <c r="EA119" s="12">
        <f t="shared" ref="EA119:EB119" si="624">+EA55+EA39+EA71+EA7+EA87+EA103</f>
        <v>10.5</v>
      </c>
      <c r="EB119" s="12">
        <f t="shared" si="624"/>
        <v>40.5</v>
      </c>
      <c r="EC119" s="12">
        <f t="shared" ref="EC119:ED119" si="625">+EC55+EC39+EC71+EC7+EC87+EC103</f>
        <v>32</v>
      </c>
      <c r="ED119" s="12">
        <f t="shared" si="625"/>
        <v>8</v>
      </c>
      <c r="EE119" s="12">
        <f t="shared" ref="EE119:EF119" si="626">+EE55+EE39+EE71+EE7+EE87+EE103</f>
        <v>0</v>
      </c>
      <c r="EF119" s="12">
        <f t="shared" si="626"/>
        <v>38</v>
      </c>
      <c r="EG119" s="12">
        <f t="shared" ref="EG119:EH119" si="627">+EG55+EG39+EG71+EG7+EG87+EG103</f>
        <v>12</v>
      </c>
      <c r="EH119" s="12">
        <f t="shared" si="627"/>
        <v>10</v>
      </c>
      <c r="EI119" s="94"/>
      <c r="EJ119" s="12"/>
    </row>
    <row r="120" spans="1:140">
      <c r="A120" s="500"/>
      <c r="B120" s="53" t="s">
        <v>251</v>
      </c>
      <c r="C120" s="12"/>
      <c r="D120" s="12">
        <f t="shared" ref="D120:AI120" si="628">+D56+D40+D72+D8</f>
        <v>0</v>
      </c>
      <c r="E120" s="12">
        <f t="shared" si="628"/>
        <v>1.81</v>
      </c>
      <c r="F120" s="12">
        <f t="shared" si="628"/>
        <v>9.25</v>
      </c>
      <c r="G120" s="12">
        <f t="shared" si="628"/>
        <v>0</v>
      </c>
      <c r="H120" s="12">
        <f t="shared" si="628"/>
        <v>11</v>
      </c>
      <c r="I120" s="12">
        <f t="shared" si="628"/>
        <v>24</v>
      </c>
      <c r="J120" s="12">
        <f t="shared" si="628"/>
        <v>4.67</v>
      </c>
      <c r="K120" s="12">
        <f t="shared" si="628"/>
        <v>12.83</v>
      </c>
      <c r="L120" s="12">
        <f t="shared" si="628"/>
        <v>0</v>
      </c>
      <c r="M120" s="12">
        <f t="shared" si="628"/>
        <v>26</v>
      </c>
      <c r="N120" s="12">
        <f t="shared" si="628"/>
        <v>0</v>
      </c>
      <c r="O120" s="12">
        <f t="shared" si="628"/>
        <v>31</v>
      </c>
      <c r="P120" s="12">
        <f t="shared" si="628"/>
        <v>29.25</v>
      </c>
      <c r="Q120" s="12">
        <f t="shared" si="628"/>
        <v>0.5</v>
      </c>
      <c r="R120" s="12">
        <f t="shared" si="628"/>
        <v>0.2</v>
      </c>
      <c r="S120" s="12">
        <f t="shared" si="628"/>
        <v>25</v>
      </c>
      <c r="T120" s="12">
        <f t="shared" si="628"/>
        <v>0</v>
      </c>
      <c r="U120" s="12">
        <f t="shared" si="628"/>
        <v>6</v>
      </c>
      <c r="V120" s="12">
        <f t="shared" si="628"/>
        <v>1.33</v>
      </c>
      <c r="W120" s="12">
        <f t="shared" si="628"/>
        <v>102</v>
      </c>
      <c r="X120" s="12">
        <f t="shared" si="628"/>
        <v>0</v>
      </c>
      <c r="Y120" s="12">
        <f t="shared" si="628"/>
        <v>0</v>
      </c>
      <c r="Z120" s="12">
        <f t="shared" si="628"/>
        <v>18</v>
      </c>
      <c r="AA120" s="12">
        <f t="shared" si="628"/>
        <v>7.5</v>
      </c>
      <c r="AB120" s="12">
        <f t="shared" si="628"/>
        <v>2</v>
      </c>
      <c r="AC120" s="12">
        <f t="shared" si="628"/>
        <v>0</v>
      </c>
      <c r="AD120" s="12">
        <f t="shared" si="628"/>
        <v>0</v>
      </c>
      <c r="AE120" s="12">
        <f t="shared" si="628"/>
        <v>14.5</v>
      </c>
      <c r="AF120" s="12">
        <f t="shared" si="628"/>
        <v>4.5</v>
      </c>
      <c r="AG120" s="12">
        <f t="shared" si="628"/>
        <v>21.67</v>
      </c>
      <c r="AH120" s="12">
        <f t="shared" si="628"/>
        <v>55.5</v>
      </c>
      <c r="AI120" s="12">
        <f t="shared" si="628"/>
        <v>20.170000000000002</v>
      </c>
      <c r="AJ120" s="12">
        <f t="shared" ref="AJ120:BO120" si="629">+AJ56+AJ40+AJ72+AJ8</f>
        <v>0</v>
      </c>
      <c r="AK120" s="12">
        <f t="shared" si="629"/>
        <v>8.5</v>
      </c>
      <c r="AL120" s="12">
        <f t="shared" si="629"/>
        <v>17</v>
      </c>
      <c r="AM120" s="12">
        <f t="shared" si="629"/>
        <v>6</v>
      </c>
      <c r="AN120" s="12">
        <f t="shared" si="629"/>
        <v>12.25</v>
      </c>
      <c r="AO120" s="12">
        <f t="shared" si="629"/>
        <v>20.3</v>
      </c>
      <c r="AP120" s="12">
        <f t="shared" si="629"/>
        <v>36</v>
      </c>
      <c r="AQ120" s="12">
        <f t="shared" si="629"/>
        <v>14.67</v>
      </c>
      <c r="AR120" s="12">
        <f t="shared" si="629"/>
        <v>5.5</v>
      </c>
      <c r="AS120" s="12">
        <f t="shared" si="629"/>
        <v>19</v>
      </c>
      <c r="AT120" s="12">
        <f t="shared" si="629"/>
        <v>0</v>
      </c>
      <c r="AU120" s="12">
        <f t="shared" si="629"/>
        <v>0</v>
      </c>
      <c r="AV120" s="12">
        <f t="shared" si="629"/>
        <v>0</v>
      </c>
      <c r="AW120" s="12">
        <f t="shared" si="629"/>
        <v>3</v>
      </c>
      <c r="AX120" s="12">
        <f t="shared" si="629"/>
        <v>0</v>
      </c>
      <c r="AY120" s="12">
        <f t="shared" si="629"/>
        <v>0</v>
      </c>
      <c r="AZ120" s="12">
        <f t="shared" si="629"/>
        <v>0</v>
      </c>
      <c r="BA120" s="12">
        <f t="shared" si="629"/>
        <v>0</v>
      </c>
      <c r="BB120" s="12">
        <f t="shared" si="629"/>
        <v>0</v>
      </c>
      <c r="BC120" s="12">
        <f t="shared" si="629"/>
        <v>2</v>
      </c>
      <c r="BD120" s="12">
        <f t="shared" si="629"/>
        <v>0.5</v>
      </c>
      <c r="BE120" s="12">
        <f t="shared" si="629"/>
        <v>0</v>
      </c>
      <c r="BF120" s="12">
        <f t="shared" si="629"/>
        <v>0</v>
      </c>
      <c r="BG120" s="12">
        <f t="shared" si="629"/>
        <v>0</v>
      </c>
      <c r="BH120" s="12">
        <f t="shared" si="629"/>
        <v>24</v>
      </c>
      <c r="BI120" s="12">
        <f t="shared" si="629"/>
        <v>24</v>
      </c>
      <c r="BJ120" s="12">
        <f t="shared" si="629"/>
        <v>6.5</v>
      </c>
      <c r="BK120" s="12">
        <f t="shared" si="629"/>
        <v>0</v>
      </c>
      <c r="BL120" s="12">
        <f t="shared" si="629"/>
        <v>4.2</v>
      </c>
      <c r="BM120" s="12">
        <f t="shared" si="629"/>
        <v>4</v>
      </c>
      <c r="BN120" s="12">
        <f t="shared" si="629"/>
        <v>0</v>
      </c>
      <c r="BO120" s="12">
        <f t="shared" si="629"/>
        <v>0</v>
      </c>
      <c r="BP120" s="12">
        <f t="shared" ref="BP120:CU120" si="630">+BP56+BP40+BP72+BP8</f>
        <v>5.5</v>
      </c>
      <c r="BQ120" s="12">
        <f t="shared" si="630"/>
        <v>19.899999999999999</v>
      </c>
      <c r="BR120" s="12">
        <f t="shared" si="630"/>
        <v>7</v>
      </c>
      <c r="BS120" s="12">
        <f t="shared" si="630"/>
        <v>0</v>
      </c>
      <c r="BT120" s="12">
        <f t="shared" si="630"/>
        <v>0</v>
      </c>
      <c r="BU120" s="12">
        <f t="shared" si="630"/>
        <v>11.5</v>
      </c>
      <c r="BV120" s="12">
        <f t="shared" si="630"/>
        <v>0</v>
      </c>
      <c r="BW120" s="12">
        <f t="shared" si="630"/>
        <v>0</v>
      </c>
      <c r="BX120" s="12">
        <f t="shared" si="630"/>
        <v>9</v>
      </c>
      <c r="BY120" s="12">
        <f t="shared" si="630"/>
        <v>3.5</v>
      </c>
      <c r="BZ120" s="12">
        <f t="shared" si="630"/>
        <v>0</v>
      </c>
      <c r="CA120" s="12">
        <f t="shared" si="630"/>
        <v>12</v>
      </c>
      <c r="CB120" s="12">
        <f t="shared" si="630"/>
        <v>31</v>
      </c>
      <c r="CC120" s="12">
        <f t="shared" si="630"/>
        <v>0</v>
      </c>
      <c r="CD120" s="12">
        <f t="shared" si="630"/>
        <v>0</v>
      </c>
      <c r="CE120" s="12">
        <f t="shared" si="630"/>
        <v>9</v>
      </c>
      <c r="CF120" s="12">
        <f t="shared" si="630"/>
        <v>6</v>
      </c>
      <c r="CG120" s="12">
        <f t="shared" si="630"/>
        <v>0</v>
      </c>
      <c r="CH120" s="12">
        <f t="shared" si="630"/>
        <v>0</v>
      </c>
      <c r="CI120" s="12">
        <f t="shared" si="630"/>
        <v>120</v>
      </c>
      <c r="CJ120" s="12">
        <f t="shared" si="630"/>
        <v>0</v>
      </c>
      <c r="CK120" s="12">
        <f t="shared" si="630"/>
        <v>0.5</v>
      </c>
      <c r="CL120" s="12">
        <f t="shared" si="630"/>
        <v>18</v>
      </c>
      <c r="CM120" s="12">
        <f t="shared" si="630"/>
        <v>12</v>
      </c>
      <c r="CN120" s="12">
        <f t="shared" si="630"/>
        <v>0</v>
      </c>
      <c r="CO120" s="12">
        <f t="shared" si="630"/>
        <v>1.5</v>
      </c>
      <c r="CP120" s="12">
        <f t="shared" si="630"/>
        <v>1.25</v>
      </c>
      <c r="CQ120" s="12">
        <f t="shared" si="630"/>
        <v>0</v>
      </c>
      <c r="CR120" s="12">
        <f t="shared" si="630"/>
        <v>0</v>
      </c>
      <c r="CS120" s="12">
        <f t="shared" si="630"/>
        <v>5</v>
      </c>
      <c r="CT120" s="12">
        <f t="shared" si="630"/>
        <v>7.9</v>
      </c>
      <c r="CU120" s="12">
        <f t="shared" si="630"/>
        <v>0</v>
      </c>
      <c r="CV120" s="12">
        <f t="shared" ref="CV120:DC120" si="631">+CV56+CV40+CV72+CV8</f>
        <v>1</v>
      </c>
      <c r="CW120" s="12">
        <f t="shared" si="631"/>
        <v>3.67</v>
      </c>
      <c r="CX120" s="12">
        <f t="shared" si="631"/>
        <v>24</v>
      </c>
      <c r="CY120" s="12">
        <f t="shared" si="631"/>
        <v>96</v>
      </c>
      <c r="CZ120" s="12">
        <f t="shared" si="631"/>
        <v>0</v>
      </c>
      <c r="DA120" s="12">
        <f t="shared" si="631"/>
        <v>0</v>
      </c>
      <c r="DB120" s="12">
        <f t="shared" si="631"/>
        <v>3</v>
      </c>
      <c r="DC120" s="12">
        <f t="shared" si="631"/>
        <v>1</v>
      </c>
      <c r="DD120" s="12"/>
      <c r="DE120" s="12">
        <f t="shared" ref="DE120:DO120" si="632">+DE56+DE40+DE72+DE8</f>
        <v>5</v>
      </c>
      <c r="DF120" s="12">
        <f t="shared" si="632"/>
        <v>8.25</v>
      </c>
      <c r="DG120" s="12">
        <f t="shared" si="632"/>
        <v>1</v>
      </c>
      <c r="DH120" s="12">
        <f t="shared" si="632"/>
        <v>13</v>
      </c>
      <c r="DI120" s="12">
        <f t="shared" si="632"/>
        <v>0</v>
      </c>
      <c r="DJ120" s="12">
        <f t="shared" si="632"/>
        <v>0.92</v>
      </c>
      <c r="DK120" s="12">
        <f t="shared" si="632"/>
        <v>4.34</v>
      </c>
      <c r="DL120" s="12">
        <f t="shared" si="632"/>
        <v>20.3</v>
      </c>
      <c r="DM120" s="12">
        <f t="shared" si="632"/>
        <v>6</v>
      </c>
      <c r="DN120" s="12">
        <f t="shared" si="632"/>
        <v>0</v>
      </c>
      <c r="DO120" s="12">
        <f t="shared" si="632"/>
        <v>3</v>
      </c>
      <c r="DP120" s="94"/>
      <c r="DQ120" s="94"/>
      <c r="DR120" s="12">
        <f t="shared" si="621"/>
        <v>0</v>
      </c>
      <c r="DS120" s="12">
        <f t="shared" si="621"/>
        <v>0</v>
      </c>
      <c r="DT120" s="12">
        <f t="shared" si="621"/>
        <v>15</v>
      </c>
      <c r="DU120" s="12">
        <f t="shared" si="621"/>
        <v>0</v>
      </c>
      <c r="DV120" s="12">
        <f t="shared" si="621"/>
        <v>0</v>
      </c>
      <c r="DW120" s="12">
        <f t="shared" si="622"/>
        <v>13</v>
      </c>
      <c r="DX120" s="12">
        <f t="shared" si="622"/>
        <v>4</v>
      </c>
      <c r="DY120" s="12">
        <f t="shared" ref="DY120" si="633">+DY56+DY40+DY72+DY8+DY88+DY104</f>
        <v>12.15</v>
      </c>
      <c r="DZ120" s="12">
        <f t="shared" ref="DZ120:EE120" si="634">+DZ56+DZ40+DZ72+DZ8+DZ88+DZ104</f>
        <v>7</v>
      </c>
      <c r="EA120" s="12">
        <f t="shared" si="634"/>
        <v>0</v>
      </c>
      <c r="EB120" s="12">
        <f t="shared" si="634"/>
        <v>0</v>
      </c>
      <c r="EC120" s="12">
        <f t="shared" si="634"/>
        <v>15</v>
      </c>
      <c r="ED120" s="12">
        <f t="shared" si="634"/>
        <v>0</v>
      </c>
      <c r="EE120" s="12">
        <f t="shared" si="634"/>
        <v>1</v>
      </c>
      <c r="EF120" s="12">
        <f t="shared" ref="EF120:EG120" si="635">+EF56+EF40+EF72+EF8+EF88+EF104</f>
        <v>7</v>
      </c>
      <c r="EG120" s="12">
        <f t="shared" si="635"/>
        <v>12</v>
      </c>
      <c r="EH120" s="12">
        <f t="shared" ref="EH120" si="636">+EH56+EH40+EH72+EH8+EH88+EH104</f>
        <v>10</v>
      </c>
      <c r="EI120" s="94"/>
      <c r="EJ120" s="12"/>
    </row>
    <row r="121" spans="1:140">
      <c r="A121" s="500"/>
      <c r="B121" s="53" t="s">
        <v>252</v>
      </c>
      <c r="C121" s="12"/>
      <c r="D121" s="12">
        <f t="shared" ref="D121:AI121" si="637">+D57+D41+D73+D9</f>
        <v>14.33</v>
      </c>
      <c r="E121" s="12">
        <f t="shared" si="637"/>
        <v>126.25</v>
      </c>
      <c r="F121" s="12">
        <f t="shared" si="637"/>
        <v>130</v>
      </c>
      <c r="G121" s="12">
        <f t="shared" si="637"/>
        <v>41.75</v>
      </c>
      <c r="H121" s="12">
        <f t="shared" si="637"/>
        <v>117.65</v>
      </c>
      <c r="I121" s="12">
        <f t="shared" si="637"/>
        <v>93</v>
      </c>
      <c r="J121" s="12">
        <f t="shared" si="637"/>
        <v>23</v>
      </c>
      <c r="K121" s="12">
        <f t="shared" si="637"/>
        <v>79.67</v>
      </c>
      <c r="L121" s="12">
        <f t="shared" si="637"/>
        <v>154.67000000000002</v>
      </c>
      <c r="M121" s="12">
        <f t="shared" si="637"/>
        <v>60.83</v>
      </c>
      <c r="N121" s="12">
        <f t="shared" si="637"/>
        <v>40.840000000000003</v>
      </c>
      <c r="O121" s="12">
        <f t="shared" si="637"/>
        <v>40.17</v>
      </c>
      <c r="P121" s="12">
        <f t="shared" si="637"/>
        <v>56.1</v>
      </c>
      <c r="Q121" s="12">
        <f t="shared" si="637"/>
        <v>24.4</v>
      </c>
      <c r="R121" s="12">
        <f t="shared" si="637"/>
        <v>110.17</v>
      </c>
      <c r="S121" s="12">
        <f t="shared" si="637"/>
        <v>57.83</v>
      </c>
      <c r="T121" s="12">
        <f t="shared" si="637"/>
        <v>76.5</v>
      </c>
      <c r="U121" s="12">
        <f t="shared" si="637"/>
        <v>47</v>
      </c>
      <c r="V121" s="12">
        <f t="shared" si="637"/>
        <v>53.84</v>
      </c>
      <c r="W121" s="12">
        <f t="shared" si="637"/>
        <v>41.7</v>
      </c>
      <c r="X121" s="12">
        <f t="shared" si="637"/>
        <v>106.42</v>
      </c>
      <c r="Y121" s="12">
        <f t="shared" si="637"/>
        <v>58.67</v>
      </c>
      <c r="Z121" s="12">
        <f t="shared" si="637"/>
        <v>75.39</v>
      </c>
      <c r="AA121" s="12">
        <f t="shared" si="637"/>
        <v>39.67</v>
      </c>
      <c r="AB121" s="12">
        <f t="shared" si="637"/>
        <v>116.92</v>
      </c>
      <c r="AC121" s="12">
        <f t="shared" si="637"/>
        <v>53.75</v>
      </c>
      <c r="AD121" s="12">
        <f t="shared" si="637"/>
        <v>28.5</v>
      </c>
      <c r="AE121" s="12">
        <f t="shared" si="637"/>
        <v>50</v>
      </c>
      <c r="AF121" s="12">
        <f t="shared" si="637"/>
        <v>44.09</v>
      </c>
      <c r="AG121" s="12">
        <f t="shared" si="637"/>
        <v>20.409999999999997</v>
      </c>
      <c r="AH121" s="12">
        <f t="shared" si="637"/>
        <v>50.09</v>
      </c>
      <c r="AI121" s="12">
        <f t="shared" si="637"/>
        <v>18.41</v>
      </c>
      <c r="AJ121" s="12">
        <f t="shared" ref="AJ121:BO121" si="638">+AJ57+AJ41+AJ73+AJ9</f>
        <v>38.33</v>
      </c>
      <c r="AK121" s="12">
        <f t="shared" si="638"/>
        <v>50.17</v>
      </c>
      <c r="AL121" s="12">
        <f t="shared" si="638"/>
        <v>64.100000000000009</v>
      </c>
      <c r="AM121" s="12">
        <f t="shared" si="638"/>
        <v>99.67</v>
      </c>
      <c r="AN121" s="12">
        <f t="shared" si="638"/>
        <v>90.91</v>
      </c>
      <c r="AO121" s="12">
        <f t="shared" si="638"/>
        <v>37.5</v>
      </c>
      <c r="AP121" s="12">
        <f t="shared" si="638"/>
        <v>36.5</v>
      </c>
      <c r="AQ121" s="12">
        <f t="shared" si="638"/>
        <v>42.09</v>
      </c>
      <c r="AR121" s="12">
        <f t="shared" si="638"/>
        <v>53.25</v>
      </c>
      <c r="AS121" s="12">
        <f t="shared" si="638"/>
        <v>189.84</v>
      </c>
      <c r="AT121" s="12">
        <f t="shared" si="638"/>
        <v>90</v>
      </c>
      <c r="AU121" s="12">
        <f t="shared" si="638"/>
        <v>28.930000000000003</v>
      </c>
      <c r="AV121" s="12">
        <f t="shared" si="638"/>
        <v>41.05</v>
      </c>
      <c r="AW121" s="12">
        <f t="shared" si="638"/>
        <v>17.829999999999998</v>
      </c>
      <c r="AX121" s="12">
        <f t="shared" si="638"/>
        <v>41.33</v>
      </c>
      <c r="AY121" s="12">
        <f t="shared" si="638"/>
        <v>51.94</v>
      </c>
      <c r="AZ121" s="12">
        <f t="shared" si="638"/>
        <v>80.17</v>
      </c>
      <c r="BA121" s="12">
        <f t="shared" si="638"/>
        <v>77.16</v>
      </c>
      <c r="BB121" s="12">
        <f t="shared" si="638"/>
        <v>43.3</v>
      </c>
      <c r="BC121" s="12">
        <f t="shared" si="638"/>
        <v>31.73</v>
      </c>
      <c r="BD121" s="12">
        <f t="shared" si="638"/>
        <v>215.2</v>
      </c>
      <c r="BE121" s="12">
        <f t="shared" si="638"/>
        <v>223</v>
      </c>
      <c r="BF121" s="12">
        <f t="shared" si="638"/>
        <v>182.97</v>
      </c>
      <c r="BG121" s="12">
        <f t="shared" si="638"/>
        <v>219.64</v>
      </c>
      <c r="BH121" s="12">
        <f t="shared" si="638"/>
        <v>96.92</v>
      </c>
      <c r="BI121" s="12">
        <f t="shared" si="638"/>
        <v>63.42</v>
      </c>
      <c r="BJ121" s="12">
        <f t="shared" si="638"/>
        <v>51.08</v>
      </c>
      <c r="BK121" s="12">
        <f t="shared" si="638"/>
        <v>84.1</v>
      </c>
      <c r="BL121" s="12">
        <f t="shared" si="638"/>
        <v>38.33</v>
      </c>
      <c r="BM121" s="12">
        <f t="shared" si="638"/>
        <v>59.42</v>
      </c>
      <c r="BN121" s="12">
        <f t="shared" si="638"/>
        <v>17.100000000000001</v>
      </c>
      <c r="BO121" s="12">
        <f t="shared" si="638"/>
        <v>39.099999999999994</v>
      </c>
      <c r="BP121" s="12">
        <f t="shared" ref="BP121:CU121" si="639">+BP57+BP41+BP73+BP9</f>
        <v>45.58</v>
      </c>
      <c r="BQ121" s="12">
        <f t="shared" si="639"/>
        <v>37.049999999999997</v>
      </c>
      <c r="BR121" s="12">
        <f t="shared" si="639"/>
        <v>30</v>
      </c>
      <c r="BS121" s="12">
        <f t="shared" si="639"/>
        <v>29.68</v>
      </c>
      <c r="BT121" s="12">
        <f t="shared" si="639"/>
        <v>29.68</v>
      </c>
      <c r="BU121" s="12">
        <f t="shared" si="639"/>
        <v>11.899999999999999</v>
      </c>
      <c r="BV121" s="12">
        <f t="shared" si="639"/>
        <v>47.4</v>
      </c>
      <c r="BW121" s="12">
        <f t="shared" si="639"/>
        <v>17.5</v>
      </c>
      <c r="BX121" s="12">
        <f t="shared" si="639"/>
        <v>39.5</v>
      </c>
      <c r="BY121" s="12">
        <f t="shared" si="639"/>
        <v>39</v>
      </c>
      <c r="BZ121" s="12">
        <f t="shared" si="639"/>
        <v>42.8</v>
      </c>
      <c r="CA121" s="12">
        <f t="shared" si="639"/>
        <v>18</v>
      </c>
      <c r="CB121" s="12">
        <f t="shared" si="639"/>
        <v>37.42</v>
      </c>
      <c r="CC121" s="12">
        <f t="shared" si="639"/>
        <v>60.3</v>
      </c>
      <c r="CD121" s="12">
        <f t="shared" si="639"/>
        <v>171</v>
      </c>
      <c r="CE121" s="12">
        <f t="shared" si="639"/>
        <v>122.37</v>
      </c>
      <c r="CF121" s="12">
        <f t="shared" si="639"/>
        <v>38.25</v>
      </c>
      <c r="CG121" s="12">
        <f t="shared" si="639"/>
        <v>64</v>
      </c>
      <c r="CH121" s="12">
        <f t="shared" si="639"/>
        <v>50</v>
      </c>
      <c r="CI121" s="12">
        <f t="shared" si="639"/>
        <v>45</v>
      </c>
      <c r="CJ121" s="12">
        <f t="shared" si="639"/>
        <v>84.33</v>
      </c>
      <c r="CK121" s="12">
        <f t="shared" si="639"/>
        <v>74.5</v>
      </c>
      <c r="CL121" s="12">
        <f t="shared" si="639"/>
        <v>169.5</v>
      </c>
      <c r="CM121" s="12">
        <f t="shared" si="639"/>
        <v>68.8</v>
      </c>
      <c r="CN121" s="12">
        <f t="shared" si="639"/>
        <v>49.17</v>
      </c>
      <c r="CO121" s="12">
        <f t="shared" si="639"/>
        <v>56</v>
      </c>
      <c r="CP121" s="12">
        <f t="shared" si="639"/>
        <v>33.24</v>
      </c>
      <c r="CQ121" s="12">
        <f t="shared" si="639"/>
        <v>71</v>
      </c>
      <c r="CR121" s="12">
        <f t="shared" si="639"/>
        <v>49</v>
      </c>
      <c r="CS121" s="12">
        <f t="shared" si="639"/>
        <v>38.090000000000003</v>
      </c>
      <c r="CT121" s="12">
        <f t="shared" si="639"/>
        <v>39.200000000000003</v>
      </c>
      <c r="CU121" s="12">
        <f t="shared" si="639"/>
        <v>76</v>
      </c>
      <c r="CV121" s="12">
        <f t="shared" ref="CV121:DC121" si="640">+CV57+CV41+CV73+CV9</f>
        <v>55</v>
      </c>
      <c r="CW121" s="12">
        <f t="shared" si="640"/>
        <v>21.58</v>
      </c>
      <c r="CX121" s="12">
        <f t="shared" si="640"/>
        <v>30</v>
      </c>
      <c r="CY121" s="12">
        <f t="shared" si="640"/>
        <v>183.42000000000002</v>
      </c>
      <c r="CZ121" s="12">
        <f t="shared" si="640"/>
        <v>220</v>
      </c>
      <c r="DA121" s="12">
        <f t="shared" si="640"/>
        <v>220</v>
      </c>
      <c r="DB121" s="12">
        <f t="shared" si="640"/>
        <v>130</v>
      </c>
      <c r="DC121" s="12">
        <f t="shared" si="640"/>
        <v>34</v>
      </c>
      <c r="DD121" s="12"/>
      <c r="DE121" s="12">
        <f t="shared" ref="DE121:DO121" si="641">+DE57+DE41+DE73+DE9</f>
        <v>16.5</v>
      </c>
      <c r="DF121" s="12">
        <f t="shared" si="641"/>
        <v>110.83</v>
      </c>
      <c r="DG121" s="12">
        <f t="shared" si="641"/>
        <v>56.5</v>
      </c>
      <c r="DH121" s="12">
        <f t="shared" si="641"/>
        <v>21</v>
      </c>
      <c r="DI121" s="12">
        <f t="shared" si="641"/>
        <v>155.19999999999999</v>
      </c>
      <c r="DJ121" s="12">
        <f t="shared" si="641"/>
        <v>118.47</v>
      </c>
      <c r="DK121" s="12">
        <f t="shared" si="641"/>
        <v>91.9</v>
      </c>
      <c r="DL121" s="12">
        <f t="shared" si="641"/>
        <v>22.67</v>
      </c>
      <c r="DM121" s="12">
        <f t="shared" si="641"/>
        <v>34.230000000000004</v>
      </c>
      <c r="DN121" s="12">
        <f t="shared" si="641"/>
        <v>46</v>
      </c>
      <c r="DO121" s="12">
        <f t="shared" si="641"/>
        <v>57.83</v>
      </c>
      <c r="DP121"/>
      <c r="DQ121"/>
      <c r="DR121" s="12">
        <f t="shared" si="621"/>
        <v>64.67</v>
      </c>
      <c r="DS121" s="12">
        <f t="shared" si="621"/>
        <v>31.5</v>
      </c>
      <c r="DT121" s="12">
        <f t="shared" si="621"/>
        <v>111.5</v>
      </c>
      <c r="DU121" s="12">
        <f t="shared" si="621"/>
        <v>68.25</v>
      </c>
      <c r="DV121" s="12">
        <f t="shared" si="621"/>
        <v>33.5</v>
      </c>
      <c r="DW121" s="12">
        <f t="shared" si="622"/>
        <v>38</v>
      </c>
      <c r="DX121" s="12">
        <f t="shared" si="622"/>
        <v>70.53</v>
      </c>
      <c r="DY121" s="12">
        <f t="shared" ref="DY121:DZ121" si="642">+DY57+DY41+DY73+DY9+DY89+DY105</f>
        <v>93.95</v>
      </c>
      <c r="DZ121" s="12">
        <f t="shared" si="642"/>
        <v>110.4</v>
      </c>
      <c r="EA121" s="12">
        <f t="shared" ref="EA121:EB121" si="643">+EA57+EA41+EA73+EA9+EA89+EA105</f>
        <v>44.7</v>
      </c>
      <c r="EB121" s="12">
        <f t="shared" si="643"/>
        <v>10.45</v>
      </c>
      <c r="EC121" s="12">
        <f t="shared" ref="EC121:ED121" si="644">+EC57+EC41+EC73+EC9+EC89+EC105</f>
        <v>132.80000000000001</v>
      </c>
      <c r="ED121" s="12">
        <f t="shared" si="644"/>
        <v>180.3</v>
      </c>
      <c r="EE121" s="12">
        <f t="shared" ref="EE121:EF121" si="645">+EE57+EE41+EE73+EE9+EE89+EE105</f>
        <v>80.34</v>
      </c>
      <c r="EF121" s="12">
        <f t="shared" si="645"/>
        <v>53.67</v>
      </c>
      <c r="EG121" s="12">
        <f t="shared" ref="EG121:EH121" si="646">+EG57+EG41+EG73+EG9+EG89+EG105</f>
        <v>135</v>
      </c>
      <c r="EH121" s="12">
        <f t="shared" si="646"/>
        <v>63.370000000000005</v>
      </c>
      <c r="EI121"/>
      <c r="EJ121" s="12"/>
    </row>
    <row r="122" spans="1:140">
      <c r="A122" s="500"/>
      <c r="B122" s="53" t="s">
        <v>222</v>
      </c>
      <c r="C122" s="12"/>
      <c r="D122" s="12">
        <f t="shared" ref="D122:AI122" si="647">+D58+D42+D74+D10</f>
        <v>504</v>
      </c>
      <c r="E122" s="12">
        <f t="shared" si="647"/>
        <v>504</v>
      </c>
      <c r="F122" s="12">
        <f t="shared" si="647"/>
        <v>504</v>
      </c>
      <c r="G122" s="12">
        <f t="shared" si="647"/>
        <v>504</v>
      </c>
      <c r="H122" s="12">
        <f t="shared" si="647"/>
        <v>504</v>
      </c>
      <c r="I122" s="12">
        <f t="shared" si="647"/>
        <v>504</v>
      </c>
      <c r="J122" s="12">
        <f t="shared" si="647"/>
        <v>504</v>
      </c>
      <c r="K122" s="12">
        <f t="shared" si="647"/>
        <v>504</v>
      </c>
      <c r="L122" s="12">
        <f t="shared" si="647"/>
        <v>504</v>
      </c>
      <c r="M122" s="12">
        <f t="shared" si="647"/>
        <v>504</v>
      </c>
      <c r="N122" s="12">
        <f t="shared" si="647"/>
        <v>504</v>
      </c>
      <c r="O122" s="12">
        <f t="shared" si="647"/>
        <v>504</v>
      </c>
      <c r="P122" s="12">
        <f t="shared" si="647"/>
        <v>504</v>
      </c>
      <c r="Q122" s="12">
        <f t="shared" si="647"/>
        <v>504</v>
      </c>
      <c r="R122" s="12">
        <f t="shared" si="647"/>
        <v>504</v>
      </c>
      <c r="S122" s="12">
        <f t="shared" si="647"/>
        <v>504</v>
      </c>
      <c r="T122" s="12">
        <f t="shared" si="647"/>
        <v>504</v>
      </c>
      <c r="U122" s="12">
        <f t="shared" si="647"/>
        <v>432</v>
      </c>
      <c r="V122" s="12">
        <f t="shared" si="647"/>
        <v>504</v>
      </c>
      <c r="W122" s="12">
        <f t="shared" si="647"/>
        <v>504</v>
      </c>
      <c r="X122" s="12">
        <f t="shared" si="647"/>
        <v>504</v>
      </c>
      <c r="Y122" s="12">
        <f t="shared" si="647"/>
        <v>504</v>
      </c>
      <c r="Z122" s="12">
        <f t="shared" si="647"/>
        <v>504</v>
      </c>
      <c r="AA122" s="12">
        <f t="shared" si="647"/>
        <v>504</v>
      </c>
      <c r="AB122" s="12">
        <f t="shared" si="647"/>
        <v>504</v>
      </c>
      <c r="AC122" s="12">
        <f t="shared" si="647"/>
        <v>504</v>
      </c>
      <c r="AD122" s="12">
        <f t="shared" si="647"/>
        <v>504</v>
      </c>
      <c r="AE122" s="12">
        <f t="shared" si="647"/>
        <v>504</v>
      </c>
      <c r="AF122" s="12">
        <f t="shared" si="647"/>
        <v>504</v>
      </c>
      <c r="AG122" s="12">
        <f t="shared" si="647"/>
        <v>504</v>
      </c>
      <c r="AH122" s="12">
        <f t="shared" si="647"/>
        <v>504</v>
      </c>
      <c r="AI122" s="12">
        <f t="shared" si="647"/>
        <v>504</v>
      </c>
      <c r="AJ122" s="12">
        <f t="shared" ref="AJ122:BO122" si="648">+AJ58+AJ42+AJ74+AJ10</f>
        <v>504</v>
      </c>
      <c r="AK122" s="12">
        <f t="shared" si="648"/>
        <v>504</v>
      </c>
      <c r="AL122" s="12">
        <f t="shared" si="648"/>
        <v>504</v>
      </c>
      <c r="AM122" s="12">
        <f t="shared" si="648"/>
        <v>504</v>
      </c>
      <c r="AN122" s="12">
        <f t="shared" si="648"/>
        <v>504</v>
      </c>
      <c r="AO122" s="12">
        <f t="shared" si="648"/>
        <v>504</v>
      </c>
      <c r="AP122" s="12">
        <f t="shared" si="648"/>
        <v>504</v>
      </c>
      <c r="AQ122" s="12">
        <f t="shared" si="648"/>
        <v>504</v>
      </c>
      <c r="AR122" s="12">
        <f t="shared" si="648"/>
        <v>504</v>
      </c>
      <c r="AS122" s="12">
        <f t="shared" si="648"/>
        <v>504</v>
      </c>
      <c r="AT122" s="12">
        <f t="shared" si="648"/>
        <v>504</v>
      </c>
      <c r="AU122" s="12">
        <f t="shared" si="648"/>
        <v>504</v>
      </c>
      <c r="AV122" s="12">
        <f t="shared" si="648"/>
        <v>504</v>
      </c>
      <c r="AW122" s="12">
        <f t="shared" si="648"/>
        <v>504</v>
      </c>
      <c r="AX122" s="12">
        <f t="shared" si="648"/>
        <v>504</v>
      </c>
      <c r="AY122" s="12">
        <f t="shared" si="648"/>
        <v>504</v>
      </c>
      <c r="AZ122" s="12">
        <f t="shared" si="648"/>
        <v>504</v>
      </c>
      <c r="BA122" s="12">
        <f t="shared" si="648"/>
        <v>504</v>
      </c>
      <c r="BB122" s="12">
        <f t="shared" si="648"/>
        <v>504</v>
      </c>
      <c r="BC122" s="12">
        <f t="shared" si="648"/>
        <v>504</v>
      </c>
      <c r="BD122" s="12">
        <f t="shared" si="648"/>
        <v>504</v>
      </c>
      <c r="BE122" s="12">
        <f t="shared" si="648"/>
        <v>504</v>
      </c>
      <c r="BF122" s="12">
        <f t="shared" si="648"/>
        <v>504</v>
      </c>
      <c r="BG122" s="12">
        <f t="shared" si="648"/>
        <v>504</v>
      </c>
      <c r="BH122" s="12">
        <f t="shared" si="648"/>
        <v>504</v>
      </c>
      <c r="BI122" s="12">
        <f t="shared" si="648"/>
        <v>504</v>
      </c>
      <c r="BJ122" s="12">
        <f t="shared" si="648"/>
        <v>504</v>
      </c>
      <c r="BK122" s="12">
        <f t="shared" si="648"/>
        <v>504</v>
      </c>
      <c r="BL122" s="12">
        <f t="shared" si="648"/>
        <v>504</v>
      </c>
      <c r="BM122" s="12">
        <f t="shared" si="648"/>
        <v>504</v>
      </c>
      <c r="BN122" s="12">
        <f t="shared" si="648"/>
        <v>504</v>
      </c>
      <c r="BO122" s="12">
        <f t="shared" si="648"/>
        <v>504</v>
      </c>
      <c r="BP122" s="12">
        <f t="shared" ref="BP122:CU122" si="649">+BP58+BP42+BP74+BP10</f>
        <v>504</v>
      </c>
      <c r="BQ122" s="12">
        <f t="shared" si="649"/>
        <v>504</v>
      </c>
      <c r="BR122" s="12">
        <f t="shared" si="649"/>
        <v>504</v>
      </c>
      <c r="BS122" s="12">
        <f t="shared" si="649"/>
        <v>504</v>
      </c>
      <c r="BT122" s="12">
        <f t="shared" si="649"/>
        <v>504</v>
      </c>
      <c r="BU122" s="12">
        <f t="shared" si="649"/>
        <v>504</v>
      </c>
      <c r="BV122" s="12">
        <f t="shared" si="649"/>
        <v>504</v>
      </c>
      <c r="BW122" s="12">
        <f t="shared" si="649"/>
        <v>504</v>
      </c>
      <c r="BX122" s="12">
        <f t="shared" si="649"/>
        <v>504</v>
      </c>
      <c r="BY122" s="12">
        <f t="shared" si="649"/>
        <v>504</v>
      </c>
      <c r="BZ122" s="12">
        <f t="shared" si="649"/>
        <v>504</v>
      </c>
      <c r="CA122" s="12">
        <f t="shared" si="649"/>
        <v>432</v>
      </c>
      <c r="CB122" s="12">
        <f t="shared" si="649"/>
        <v>504</v>
      </c>
      <c r="CC122" s="12">
        <f t="shared" si="649"/>
        <v>504</v>
      </c>
      <c r="CD122" s="12">
        <f t="shared" si="649"/>
        <v>504</v>
      </c>
      <c r="CE122" s="12">
        <f t="shared" si="649"/>
        <v>504</v>
      </c>
      <c r="CF122" s="12">
        <f t="shared" si="649"/>
        <v>504</v>
      </c>
      <c r="CG122" s="12">
        <f t="shared" si="649"/>
        <v>504</v>
      </c>
      <c r="CH122" s="12">
        <f t="shared" si="649"/>
        <v>504</v>
      </c>
      <c r="CI122" s="12">
        <f t="shared" si="649"/>
        <v>504</v>
      </c>
      <c r="CJ122" s="12">
        <f t="shared" si="649"/>
        <v>504</v>
      </c>
      <c r="CK122" s="12">
        <f t="shared" si="649"/>
        <v>504</v>
      </c>
      <c r="CL122" s="12">
        <f t="shared" si="649"/>
        <v>504</v>
      </c>
      <c r="CM122" s="12">
        <f t="shared" si="649"/>
        <v>504</v>
      </c>
      <c r="CN122" s="12">
        <f t="shared" si="649"/>
        <v>504</v>
      </c>
      <c r="CO122" s="12">
        <f t="shared" si="649"/>
        <v>504</v>
      </c>
      <c r="CP122" s="12">
        <f t="shared" si="649"/>
        <v>504</v>
      </c>
      <c r="CQ122" s="12">
        <f t="shared" si="649"/>
        <v>504</v>
      </c>
      <c r="CR122" s="12">
        <f t="shared" si="649"/>
        <v>504</v>
      </c>
      <c r="CS122" s="12">
        <f t="shared" si="649"/>
        <v>504</v>
      </c>
      <c r="CT122" s="12">
        <f t="shared" si="649"/>
        <v>504</v>
      </c>
      <c r="CU122" s="12">
        <f t="shared" si="649"/>
        <v>504</v>
      </c>
      <c r="CV122" s="12">
        <f t="shared" ref="CV122:DC122" si="650">+CV58+CV42+CV74+CV10</f>
        <v>504</v>
      </c>
      <c r="CW122" s="12">
        <f t="shared" si="650"/>
        <v>504</v>
      </c>
      <c r="CX122" s="12">
        <f t="shared" si="650"/>
        <v>504</v>
      </c>
      <c r="CY122" s="12">
        <f t="shared" si="650"/>
        <v>504</v>
      </c>
      <c r="CZ122" s="12">
        <f t="shared" si="650"/>
        <v>504</v>
      </c>
      <c r="DA122" s="12">
        <f t="shared" si="650"/>
        <v>504</v>
      </c>
      <c r="DB122" s="12">
        <f t="shared" si="650"/>
        <v>504</v>
      </c>
      <c r="DC122" s="12">
        <f t="shared" si="650"/>
        <v>504</v>
      </c>
      <c r="DD122" s="12"/>
      <c r="DE122" s="12">
        <f t="shared" ref="DE122:DO122" si="651">+DE58+DE42+DE74+DE10</f>
        <v>432</v>
      </c>
      <c r="DF122" s="12">
        <f t="shared" si="651"/>
        <v>504</v>
      </c>
      <c r="DG122" s="12">
        <f t="shared" si="651"/>
        <v>504</v>
      </c>
      <c r="DH122" s="12">
        <f t="shared" si="651"/>
        <v>504</v>
      </c>
      <c r="DI122" s="12">
        <f t="shared" si="651"/>
        <v>504</v>
      </c>
      <c r="DJ122" s="12">
        <f t="shared" si="651"/>
        <v>504</v>
      </c>
      <c r="DK122" s="12">
        <f t="shared" si="651"/>
        <v>504</v>
      </c>
      <c r="DL122" s="12">
        <f t="shared" si="651"/>
        <v>504</v>
      </c>
      <c r="DM122" s="12">
        <f t="shared" si="651"/>
        <v>504</v>
      </c>
      <c r="DN122" s="12">
        <f t="shared" si="651"/>
        <v>504</v>
      </c>
      <c r="DO122" s="12">
        <f t="shared" si="651"/>
        <v>504</v>
      </c>
      <c r="DP122" s="12"/>
      <c r="DQ122" s="12"/>
      <c r="DR122" s="12">
        <f t="shared" si="621"/>
        <v>504</v>
      </c>
      <c r="DS122" s="12">
        <f t="shared" si="621"/>
        <v>504</v>
      </c>
      <c r="DT122" s="12">
        <f t="shared" si="621"/>
        <v>504</v>
      </c>
      <c r="DU122" s="12">
        <f t="shared" si="621"/>
        <v>504</v>
      </c>
      <c r="DV122" s="12">
        <f t="shared" si="621"/>
        <v>504</v>
      </c>
      <c r="DW122" s="12">
        <f t="shared" si="622"/>
        <v>840</v>
      </c>
      <c r="DX122" s="12">
        <f t="shared" si="622"/>
        <v>840</v>
      </c>
      <c r="DY122" s="12">
        <f t="shared" ref="DY122:DZ122" si="652">+DY58+DY42+DY74+DY10+DY90+DY106</f>
        <v>840</v>
      </c>
      <c r="DZ122" s="12">
        <f t="shared" si="652"/>
        <v>840</v>
      </c>
      <c r="EA122" s="12">
        <f t="shared" ref="EA122:EB122" si="653">+EA58+EA42+EA74+EA10+EA90+EA106</f>
        <v>840</v>
      </c>
      <c r="EB122" s="12">
        <f t="shared" si="653"/>
        <v>840</v>
      </c>
      <c r="EC122" s="12">
        <f t="shared" ref="EC122:ED122" si="654">+EC58+EC42+EC74+EC10+EC90+EC106</f>
        <v>840</v>
      </c>
      <c r="ED122" s="12">
        <f t="shared" si="654"/>
        <v>840</v>
      </c>
      <c r="EE122" s="12">
        <f t="shared" ref="EE122:EF122" si="655">+EE58+EE42+EE74+EE10+EE90+EE106</f>
        <v>840</v>
      </c>
      <c r="EF122" s="12">
        <f t="shared" si="655"/>
        <v>840</v>
      </c>
      <c r="EG122" s="12">
        <f t="shared" ref="EG122:EH122" si="656">+EG58+EG42+EG74+EG10+EG90+EG106</f>
        <v>840</v>
      </c>
      <c r="EH122" s="12">
        <f t="shared" si="656"/>
        <v>840</v>
      </c>
      <c r="EI122" s="12"/>
      <c r="EJ122" s="12"/>
    </row>
    <row r="123" spans="1:140">
      <c r="A123" s="501"/>
      <c r="B123" s="53" t="s">
        <v>146</v>
      </c>
      <c r="C123" s="12"/>
      <c r="D123" s="12">
        <f t="shared" ref="D123:AI123" si="657">+D59+D43+D75+D11</f>
        <v>19.805873747124103</v>
      </c>
      <c r="E123" s="12">
        <f t="shared" si="657"/>
        <v>15.544744375000001</v>
      </c>
      <c r="F123" s="12">
        <f t="shared" si="657"/>
        <v>36.509281806307328</v>
      </c>
      <c r="G123" s="12">
        <f t="shared" si="657"/>
        <v>32.003504112670868</v>
      </c>
      <c r="H123" s="12">
        <f t="shared" si="657"/>
        <v>12.017883200652662</v>
      </c>
      <c r="I123" s="12">
        <f t="shared" si="657"/>
        <v>36.270155585066746</v>
      </c>
      <c r="J123" s="12">
        <f t="shared" si="657"/>
        <v>31.121872502542733</v>
      </c>
      <c r="K123" s="12">
        <f t="shared" si="657"/>
        <v>25.346177953303098</v>
      </c>
      <c r="L123" s="12">
        <f t="shared" si="657"/>
        <v>31.707548980045853</v>
      </c>
      <c r="M123" s="12">
        <f t="shared" si="657"/>
        <v>37.816293578723936</v>
      </c>
      <c r="N123" s="12">
        <f t="shared" si="657"/>
        <v>33.046570567695063</v>
      </c>
      <c r="O123" s="12">
        <f t="shared" si="657"/>
        <v>35.708681590957937</v>
      </c>
      <c r="P123" s="12">
        <f t="shared" si="657"/>
        <v>29.306561769920457</v>
      </c>
      <c r="Q123" s="12">
        <f t="shared" si="657"/>
        <v>19.553475088722568</v>
      </c>
      <c r="R123" s="12">
        <f t="shared" si="657"/>
        <v>36.206743803533229</v>
      </c>
      <c r="S123" s="12">
        <f t="shared" si="657"/>
        <v>47.269524386486481</v>
      </c>
      <c r="T123" s="12">
        <f t="shared" si="657"/>
        <v>37.925401391252372</v>
      </c>
      <c r="U123" s="12">
        <f t="shared" si="657"/>
        <v>21.503489186578516</v>
      </c>
      <c r="V123" s="12">
        <f t="shared" si="657"/>
        <v>37.182769471131124</v>
      </c>
      <c r="W123" s="12">
        <f t="shared" si="657"/>
        <v>36.869734045669787</v>
      </c>
      <c r="X123" s="12">
        <f t="shared" si="657"/>
        <v>29.840000000000003</v>
      </c>
      <c r="Y123" s="12">
        <f t="shared" si="657"/>
        <v>40.002223443173307</v>
      </c>
      <c r="Z123" s="12">
        <f t="shared" si="657"/>
        <v>40.160000000000004</v>
      </c>
      <c r="AA123" s="12">
        <f t="shared" si="657"/>
        <v>35.739999999999995</v>
      </c>
      <c r="AB123" s="12">
        <f t="shared" si="657"/>
        <v>37.923598093525612</v>
      </c>
      <c r="AC123" s="12">
        <f t="shared" si="657"/>
        <v>38.04349825542662</v>
      </c>
      <c r="AD123" s="12">
        <f t="shared" si="657"/>
        <v>28.990000000000002</v>
      </c>
      <c r="AE123" s="12">
        <f t="shared" si="657"/>
        <v>26.007410401639802</v>
      </c>
      <c r="AF123" s="12">
        <f t="shared" si="657"/>
        <v>31.071316176215753</v>
      </c>
      <c r="AG123" s="12">
        <f t="shared" si="657"/>
        <v>32.849999999999994</v>
      </c>
      <c r="AH123" s="12">
        <f t="shared" si="657"/>
        <v>24.13077635495555</v>
      </c>
      <c r="AI123" s="12">
        <f t="shared" si="657"/>
        <v>40.569999999999993</v>
      </c>
      <c r="AJ123" s="12">
        <f t="shared" ref="AJ123:BO123" si="658">+AJ59+AJ43+AJ75+AJ11</f>
        <v>37.872603191008338</v>
      </c>
      <c r="AK123" s="12">
        <f t="shared" si="658"/>
        <v>47.75621981341218</v>
      </c>
      <c r="AL123" s="12">
        <f t="shared" si="658"/>
        <v>32.328441152598977</v>
      </c>
      <c r="AM123" s="12">
        <f t="shared" si="658"/>
        <v>45.435142419210628</v>
      </c>
      <c r="AN123" s="12">
        <f t="shared" si="658"/>
        <v>46.925151837835898</v>
      </c>
      <c r="AO123" s="12">
        <f t="shared" si="658"/>
        <v>40.26</v>
      </c>
      <c r="AP123" s="12">
        <f t="shared" si="658"/>
        <v>30.295795381081099</v>
      </c>
      <c r="AQ123" s="12">
        <f t="shared" si="658"/>
        <v>35.446732024689368</v>
      </c>
      <c r="AR123" s="12">
        <f t="shared" si="658"/>
        <v>35.415170066726574</v>
      </c>
      <c r="AS123" s="12">
        <f t="shared" si="658"/>
        <v>29.792154754873007</v>
      </c>
      <c r="AT123" s="12">
        <f t="shared" si="658"/>
        <v>34.780243073192395</v>
      </c>
      <c r="AU123" s="12">
        <f t="shared" si="658"/>
        <v>31.86</v>
      </c>
      <c r="AV123" s="12">
        <f t="shared" si="658"/>
        <v>31.63</v>
      </c>
      <c r="AW123" s="12">
        <f t="shared" si="658"/>
        <v>34.711574048583707</v>
      </c>
      <c r="AX123" s="12">
        <f t="shared" si="658"/>
        <v>40.305191492307429</v>
      </c>
      <c r="AY123" s="12">
        <f t="shared" si="658"/>
        <v>32.169588755278625</v>
      </c>
      <c r="AZ123" s="12">
        <f t="shared" si="658"/>
        <v>21.86</v>
      </c>
      <c r="BA123" s="12">
        <f t="shared" si="658"/>
        <v>26.722589148496315</v>
      </c>
      <c r="BB123" s="12">
        <f t="shared" si="658"/>
        <v>31.85</v>
      </c>
      <c r="BC123" s="12">
        <f t="shared" si="658"/>
        <v>32.763987754415538</v>
      </c>
      <c r="BD123" s="12">
        <f t="shared" si="658"/>
        <v>11.7</v>
      </c>
      <c r="BE123" s="12">
        <f t="shared" si="658"/>
        <v>18.11</v>
      </c>
      <c r="BF123" s="12">
        <f t="shared" si="658"/>
        <v>16.12554244939566</v>
      </c>
      <c r="BG123" s="12">
        <f t="shared" si="658"/>
        <v>18.30595084601115</v>
      </c>
      <c r="BH123" s="12">
        <f t="shared" si="658"/>
        <v>16.68</v>
      </c>
      <c r="BI123" s="12">
        <f t="shared" si="658"/>
        <v>25.261988095238095</v>
      </c>
      <c r="BJ123" s="12">
        <f t="shared" si="658"/>
        <v>41.116140833441094</v>
      </c>
      <c r="BK123" s="12">
        <f t="shared" si="658"/>
        <v>32.19</v>
      </c>
      <c r="BL123" s="12">
        <f t="shared" si="658"/>
        <v>41.165493565983638</v>
      </c>
      <c r="BM123" s="12">
        <f t="shared" si="658"/>
        <v>40.466401692416184</v>
      </c>
      <c r="BN123" s="12">
        <f t="shared" si="658"/>
        <v>29.259999999999998</v>
      </c>
      <c r="BO123" s="12">
        <f t="shared" si="658"/>
        <v>40.243010776990189</v>
      </c>
      <c r="BP123" s="12">
        <f t="shared" ref="BP123:CU123" si="659">+BP59+BP43+BP75+BP11</f>
        <v>46.26299167384439</v>
      </c>
      <c r="BQ123" s="12">
        <f t="shared" si="659"/>
        <v>22.404283333333332</v>
      </c>
      <c r="BR123" s="12">
        <f t="shared" si="659"/>
        <v>42.667000000000002</v>
      </c>
      <c r="BS123" s="12">
        <f t="shared" si="659"/>
        <v>35.820753359696269</v>
      </c>
      <c r="BT123" s="12">
        <f t="shared" si="659"/>
        <v>35.820753359696269</v>
      </c>
      <c r="BU123" s="12">
        <f t="shared" si="659"/>
        <v>29.918708609271523</v>
      </c>
      <c r="BV123" s="12">
        <f t="shared" si="659"/>
        <v>31.116657819538219</v>
      </c>
      <c r="BW123" s="12">
        <f t="shared" si="659"/>
        <v>40.119999999999997</v>
      </c>
      <c r="BX123" s="12">
        <f t="shared" si="659"/>
        <v>44.269999999999996</v>
      </c>
      <c r="BY123" s="12">
        <f t="shared" si="659"/>
        <v>31.685692172012502</v>
      </c>
      <c r="BZ123" s="12">
        <f t="shared" si="659"/>
        <v>33.846576952723538</v>
      </c>
      <c r="CA123" s="12">
        <f t="shared" si="659"/>
        <v>30.08</v>
      </c>
      <c r="CB123" s="12">
        <f t="shared" si="659"/>
        <v>43.721795413871668</v>
      </c>
      <c r="CC123" s="12">
        <f t="shared" si="659"/>
        <v>40.713010383077417</v>
      </c>
      <c r="CD123" s="12">
        <f t="shared" si="659"/>
        <v>27.91</v>
      </c>
      <c r="CE123" s="12">
        <f t="shared" si="659"/>
        <v>36.901765025033143</v>
      </c>
      <c r="CF123" s="12">
        <f t="shared" si="659"/>
        <v>28.887428152134035</v>
      </c>
      <c r="CG123" s="12">
        <f t="shared" si="659"/>
        <v>25.340000000000003</v>
      </c>
      <c r="CH123" s="12">
        <f t="shared" si="659"/>
        <v>23.7909336756993</v>
      </c>
      <c r="CI123" s="12">
        <f t="shared" si="659"/>
        <v>47.86</v>
      </c>
      <c r="CJ123" s="12">
        <f t="shared" si="659"/>
        <v>33.4190846975089</v>
      </c>
      <c r="CK123" s="12">
        <f t="shared" si="659"/>
        <v>34.340384615384615</v>
      </c>
      <c r="CL123" s="12">
        <f t="shared" si="659"/>
        <v>80.449999999999989</v>
      </c>
      <c r="CM123" s="12">
        <f t="shared" si="659"/>
        <v>25.886685060375136</v>
      </c>
      <c r="CN123" s="12">
        <f t="shared" si="659"/>
        <v>25.340000000000003</v>
      </c>
      <c r="CO123" s="12">
        <f t="shared" si="659"/>
        <v>30.55</v>
      </c>
      <c r="CP123" s="12">
        <f t="shared" si="659"/>
        <v>36.068040647837535</v>
      </c>
      <c r="CQ123" s="12">
        <f t="shared" si="659"/>
        <v>30.286603444199585</v>
      </c>
      <c r="CR123" s="12">
        <f t="shared" si="659"/>
        <v>18.72130044843049</v>
      </c>
      <c r="CS123" s="12">
        <f t="shared" si="659"/>
        <v>26.615804335488029</v>
      </c>
      <c r="CT123" s="12">
        <f t="shared" si="659"/>
        <v>26.623880262381675</v>
      </c>
      <c r="CU123" s="12">
        <f t="shared" si="659"/>
        <v>22.189999999999998</v>
      </c>
      <c r="CV123" s="12">
        <f t="shared" ref="CV123:DC123" si="660">+CV59+CV43+CV75+CV11</f>
        <v>45.751999999999995</v>
      </c>
      <c r="CW123" s="12">
        <f t="shared" si="660"/>
        <v>22.819531612166287</v>
      </c>
      <c r="CX123" s="12">
        <f t="shared" si="660"/>
        <v>26.775619909502268</v>
      </c>
      <c r="CY123" s="12">
        <f t="shared" si="660"/>
        <v>15.378258426043086</v>
      </c>
      <c r="CZ123" s="12">
        <f t="shared" si="660"/>
        <v>22.21</v>
      </c>
      <c r="DA123" s="12">
        <f t="shared" si="660"/>
        <v>22.21</v>
      </c>
      <c r="DB123" s="12">
        <f t="shared" si="660"/>
        <v>28.741002887732229</v>
      </c>
      <c r="DC123" s="12">
        <f t="shared" si="660"/>
        <v>23.26</v>
      </c>
      <c r="DD123" s="12"/>
      <c r="DE123" s="12">
        <f t="shared" ref="DE123:DO123" si="661">+DE59+DE43+DE75+DE11</f>
        <v>8.92</v>
      </c>
      <c r="DF123" s="12">
        <f t="shared" si="661"/>
        <v>22.545642159432838</v>
      </c>
      <c r="DG123" s="12">
        <f t="shared" si="661"/>
        <v>22.98</v>
      </c>
      <c r="DH123" s="12">
        <f t="shared" si="661"/>
        <v>18.97</v>
      </c>
      <c r="DI123" s="12">
        <f t="shared" si="661"/>
        <v>24.83049177240116</v>
      </c>
      <c r="DJ123" s="12">
        <f t="shared" si="661"/>
        <v>41.13986867038254</v>
      </c>
      <c r="DK123" s="12">
        <f t="shared" si="661"/>
        <v>23.15</v>
      </c>
      <c r="DL123" s="12">
        <f t="shared" si="661"/>
        <v>36.07</v>
      </c>
      <c r="DM123" s="12">
        <f t="shared" si="661"/>
        <v>41.874893278375964</v>
      </c>
      <c r="DN123" s="12">
        <f t="shared" si="661"/>
        <v>40.19437492317148</v>
      </c>
      <c r="DO123" s="12">
        <f t="shared" si="661"/>
        <v>41.08001944822928</v>
      </c>
      <c r="DP123"/>
      <c r="DQ123"/>
      <c r="DR123" s="12">
        <f t="shared" si="621"/>
        <v>23.270912589577527</v>
      </c>
      <c r="DS123" s="12">
        <f t="shared" si="621"/>
        <v>26.48</v>
      </c>
      <c r="DT123" s="12">
        <f t="shared" si="621"/>
        <v>21.43</v>
      </c>
      <c r="DU123" s="12">
        <f t="shared" si="621"/>
        <v>33.511684994443527</v>
      </c>
      <c r="DV123" s="12">
        <f t="shared" si="621"/>
        <v>17.899999999999999</v>
      </c>
      <c r="DW123" s="12">
        <f t="shared" si="622"/>
        <v>50.78</v>
      </c>
      <c r="DX123" s="12">
        <f t="shared" si="622"/>
        <v>48.741504738566313</v>
      </c>
      <c r="DY123" s="12">
        <f t="shared" ref="DY123:DZ123" si="662">+DY59+DY43+DY75+DY11+DY91+DY107</f>
        <v>34.950000000000003</v>
      </c>
      <c r="DZ123" s="12">
        <f t="shared" si="662"/>
        <v>55.599999999999994</v>
      </c>
      <c r="EA123" s="12">
        <f t="shared" ref="EA123:EB123" si="663">+EA59+EA43+EA75+EA11+EA91+EA107</f>
        <v>43.332062400215271</v>
      </c>
      <c r="EB123" s="12">
        <f t="shared" si="663"/>
        <v>36.47</v>
      </c>
      <c r="EC123" s="12">
        <f t="shared" ref="EC123:ED123" si="664">+EC59+EC43+EC75+EC11+EC91+EC107</f>
        <v>31.707799999999999</v>
      </c>
      <c r="ED123" s="12">
        <f t="shared" si="664"/>
        <v>43.770418425913704</v>
      </c>
      <c r="EE123" s="12">
        <f t="shared" ref="EE123:EF123" si="665">+EE59+EE43+EE75+EE11+EE91+EE107</f>
        <v>56.536857551896922</v>
      </c>
      <c r="EF123" s="12">
        <f t="shared" si="665"/>
        <v>52.44</v>
      </c>
      <c r="EG123" s="12">
        <f t="shared" ref="EG123:EH123" si="666">+EG59+EG43+EG75+EG11+EG91+EG107</f>
        <v>73.773617740882102</v>
      </c>
      <c r="EH123" s="12">
        <f t="shared" si="666"/>
        <v>77.238273996921393</v>
      </c>
      <c r="EI123" s="12"/>
      <c r="EJ123" s="12"/>
    </row>
    <row r="124" spans="1:140">
      <c r="A124" s="496" t="s">
        <v>162</v>
      </c>
      <c r="B124" s="54" t="s">
        <v>147</v>
      </c>
      <c r="C124" s="8"/>
      <c r="D124" s="8">
        <f t="shared" ref="D124:AJ124" si="667">D114</f>
        <v>0.93812499999999999</v>
      </c>
      <c r="E124" s="8">
        <f t="shared" si="667"/>
        <v>0.78139880952380947</v>
      </c>
      <c r="F124" s="8">
        <f t="shared" si="667"/>
        <v>0.7410714285714286</v>
      </c>
      <c r="G124" s="8">
        <f t="shared" si="667"/>
        <v>0.91927083333333348</v>
      </c>
      <c r="H124" s="8">
        <f t="shared" si="667"/>
        <v>0.72980654762035702</v>
      </c>
      <c r="I124" s="8">
        <f t="shared" si="667"/>
        <v>0.66815476190476186</v>
      </c>
      <c r="J124" s="8">
        <f t="shared" si="667"/>
        <v>0.94220238095238107</v>
      </c>
      <c r="K124" s="8">
        <f t="shared" si="667"/>
        <v>0.80903273809523801</v>
      </c>
      <c r="L124" s="8">
        <f t="shared" si="667"/>
        <v>0.70808035714880957</v>
      </c>
      <c r="M124" s="8">
        <f t="shared" si="667"/>
        <v>0.71863095238095231</v>
      </c>
      <c r="N124" s="8">
        <f t="shared" si="667"/>
        <v>0.64334821428452382</v>
      </c>
      <c r="O124" s="8">
        <f t="shared" si="667"/>
        <v>0.59052083333333338</v>
      </c>
      <c r="P124" s="8">
        <f t="shared" si="667"/>
        <v>0.62299107142857135</v>
      </c>
      <c r="Q124" s="8">
        <f t="shared" si="667"/>
        <v>0.90946428571428573</v>
      </c>
      <c r="R124" s="8">
        <f t="shared" si="667"/>
        <v>0.63330357142857119</v>
      </c>
      <c r="S124" s="8">
        <f t="shared" si="667"/>
        <v>0.7645089285714286</v>
      </c>
      <c r="T124" s="8">
        <f t="shared" si="667"/>
        <v>0.87202380952380942</v>
      </c>
      <c r="U124" s="8">
        <f t="shared" si="667"/>
        <v>0.86892361111111116</v>
      </c>
      <c r="V124" s="8">
        <f t="shared" si="667"/>
        <v>0.85986607142857141</v>
      </c>
      <c r="W124" s="8">
        <f t="shared" si="667"/>
        <v>0.72953282454060453</v>
      </c>
      <c r="X124" s="8">
        <f t="shared" si="667"/>
        <v>0.77590773809523805</v>
      </c>
      <c r="Y124" s="8">
        <f t="shared" si="667"/>
        <v>0.87928571428571423</v>
      </c>
      <c r="Z124" s="8">
        <f t="shared" si="667"/>
        <v>0.75229166666666669</v>
      </c>
      <c r="AA124" s="8">
        <f t="shared" si="667"/>
        <v>0.8449851190476193</v>
      </c>
      <c r="AB124" s="8">
        <f t="shared" si="667"/>
        <v>0.60875000000000012</v>
      </c>
      <c r="AC124" s="8">
        <f t="shared" si="667"/>
        <v>0.65513392857142883</v>
      </c>
      <c r="AD124" s="8">
        <f t="shared" si="667"/>
        <v>0.70758928571428581</v>
      </c>
      <c r="AE124" s="8">
        <f t="shared" si="667"/>
        <v>0.74120535714285707</v>
      </c>
      <c r="AF124" s="8">
        <f t="shared" si="667"/>
        <v>0.89122023809523832</v>
      </c>
      <c r="AG124" s="8">
        <f t="shared" si="667"/>
        <v>0.87376488095238103</v>
      </c>
      <c r="AH124" s="8">
        <f t="shared" si="667"/>
        <v>0.78272321428571434</v>
      </c>
      <c r="AI124" s="8">
        <f t="shared" si="667"/>
        <v>0.87153273809523824</v>
      </c>
      <c r="AJ124" s="8">
        <f t="shared" si="667"/>
        <v>0.67733630952380952</v>
      </c>
      <c r="AK124" s="8">
        <f t="shared" ref="AK124:AP124" si="668">AK114</f>
        <v>0.83630952380952384</v>
      </c>
      <c r="AL124" s="8">
        <f t="shared" si="668"/>
        <v>0.71909226190476194</v>
      </c>
      <c r="AM124" s="8">
        <f t="shared" si="668"/>
        <v>0.81150297619047629</v>
      </c>
      <c r="AN124" s="8">
        <f t="shared" si="668"/>
        <v>0.57119047619047614</v>
      </c>
      <c r="AO124" s="8">
        <f t="shared" si="668"/>
        <v>0.6640625</v>
      </c>
      <c r="AP124" s="8">
        <f t="shared" si="668"/>
        <v>0.61681547619047605</v>
      </c>
      <c r="AQ124" s="8">
        <f t="shared" ref="AQ124:BT124" si="669">AQ114</f>
        <v>0.65958333333333341</v>
      </c>
      <c r="AR124" s="8">
        <f t="shared" si="669"/>
        <v>0.66257440476190477</v>
      </c>
      <c r="AS124" s="8">
        <f t="shared" si="669"/>
        <v>0.43922619047619049</v>
      </c>
      <c r="AT124" s="8">
        <f t="shared" si="669"/>
        <v>0.6160714285714286</v>
      </c>
      <c r="AU124" s="8">
        <f t="shared" si="669"/>
        <v>0.74340773809523797</v>
      </c>
      <c r="AV124" s="8">
        <f t="shared" si="669"/>
        <v>0.88782738095238112</v>
      </c>
      <c r="AW124" s="8">
        <f t="shared" si="669"/>
        <v>0.92882440476190475</v>
      </c>
      <c r="AX124" s="8">
        <f t="shared" si="669"/>
        <v>0.9152232142857144</v>
      </c>
      <c r="AY124" s="8">
        <f t="shared" si="669"/>
        <v>0.87683035714285706</v>
      </c>
      <c r="AZ124" s="8">
        <f t="shared" si="669"/>
        <v>0.85272321428571418</v>
      </c>
      <c r="BA124" s="8">
        <f t="shared" si="669"/>
        <v>0.8688095238095237</v>
      </c>
      <c r="BB124" s="8">
        <f t="shared" si="669"/>
        <v>0.91175595238095231</v>
      </c>
      <c r="BC124" s="8">
        <f t="shared" si="669"/>
        <v>0.89921130952380957</v>
      </c>
      <c r="BD124" s="8">
        <f t="shared" si="669"/>
        <v>0.617217261904762</v>
      </c>
      <c r="BE124" s="8">
        <f t="shared" si="669"/>
        <v>0.52380952380952372</v>
      </c>
      <c r="BF124" s="8">
        <f t="shared" si="669"/>
        <v>0.70138392857142862</v>
      </c>
      <c r="BG124" s="8">
        <f t="shared" si="669"/>
        <v>0.63818452380952384</v>
      </c>
      <c r="BH124" s="8">
        <f t="shared" si="669"/>
        <v>0.78880952380952374</v>
      </c>
      <c r="BI124" s="8">
        <f t="shared" si="669"/>
        <v>0.81745535714285722</v>
      </c>
      <c r="BJ124" s="8">
        <f t="shared" si="669"/>
        <v>0.87959821428571439</v>
      </c>
      <c r="BK124" s="8">
        <f t="shared" si="669"/>
        <v>0.62485119047619053</v>
      </c>
      <c r="BL124" s="8">
        <f t="shared" si="669"/>
        <v>0.68671484523809523</v>
      </c>
      <c r="BM124" s="8">
        <f t="shared" si="669"/>
        <v>0.62660714285714281</v>
      </c>
      <c r="BN124" s="8">
        <f t="shared" si="669"/>
        <v>0.67991071428571426</v>
      </c>
      <c r="BO124" s="8">
        <f t="shared" si="669"/>
        <v>0.66458333333333319</v>
      </c>
      <c r="BP124" s="8">
        <f t="shared" si="669"/>
        <v>0.65613095238095243</v>
      </c>
      <c r="BQ124" s="8">
        <f t="shared" si="669"/>
        <v>0.6399553571428569</v>
      </c>
      <c r="BR124" s="8">
        <f t="shared" si="669"/>
        <v>0.66815476190476175</v>
      </c>
      <c r="BS124" s="8">
        <f t="shared" si="669"/>
        <v>0.70583333333333331</v>
      </c>
      <c r="BT124" s="8">
        <f t="shared" si="669"/>
        <v>0.70583333333333331</v>
      </c>
      <c r="BU124" s="8">
        <f t="shared" ref="BU124:CA124" si="670">BU114</f>
        <v>0.79702380952380947</v>
      </c>
      <c r="BV124" s="8">
        <f t="shared" si="670"/>
        <v>0.79181547619047621</v>
      </c>
      <c r="BW124" s="8">
        <f t="shared" si="670"/>
        <v>0.83407738095238071</v>
      </c>
      <c r="BX124" s="8">
        <f t="shared" si="670"/>
        <v>0.77053571428571421</v>
      </c>
      <c r="BY124" s="8">
        <f t="shared" si="670"/>
        <v>0.85119047619047616</v>
      </c>
      <c r="BZ124" s="8">
        <f t="shared" si="670"/>
        <v>0.90654761904761905</v>
      </c>
      <c r="CA124" s="8">
        <f t="shared" si="670"/>
        <v>0.90798611111111094</v>
      </c>
      <c r="CB124" s="8">
        <f t="shared" ref="CB124:CC124" si="671">CB114</f>
        <v>0.86742559523809515</v>
      </c>
      <c r="CC124" s="8">
        <f t="shared" si="671"/>
        <v>0.84255952380952381</v>
      </c>
      <c r="CD124" s="8">
        <f t="shared" ref="CD124:CE124" si="672">CD114</f>
        <v>0.73883928571428581</v>
      </c>
      <c r="CE124" s="8">
        <f t="shared" si="672"/>
        <v>0.75540178571428573</v>
      </c>
      <c r="CF124" s="8">
        <f t="shared" ref="CF124:CG124" si="673">CF114</f>
        <v>0.85528273809523803</v>
      </c>
      <c r="CG124" s="8">
        <f t="shared" si="673"/>
        <v>0.90476190476190477</v>
      </c>
      <c r="CH124" s="8">
        <f t="shared" ref="CH124:CI124" si="674">CH114</f>
        <v>0.91666666666666674</v>
      </c>
      <c r="CI124" s="8">
        <f t="shared" si="674"/>
        <v>0.75446428571428548</v>
      </c>
      <c r="CJ124" s="8">
        <f t="shared" ref="CJ124:CK124" si="675">CJ114</f>
        <v>0.67222619047619048</v>
      </c>
      <c r="CK124" s="8">
        <f t="shared" si="675"/>
        <v>0.91071428571428581</v>
      </c>
      <c r="CL124" s="8">
        <f t="shared" ref="CL124:CM124" si="676">CL114</f>
        <v>0.7583333333333333</v>
      </c>
      <c r="CM124" s="8">
        <f t="shared" si="676"/>
        <v>0.88872380952380947</v>
      </c>
      <c r="CN124" s="8">
        <f t="shared" ref="CN124:CO124" si="677">CN114</f>
        <v>0.89860714285714283</v>
      </c>
      <c r="CO124" s="8">
        <f t="shared" si="677"/>
        <v>0.91964285714285698</v>
      </c>
      <c r="CP124" s="8">
        <f t="shared" ref="CP124:CQ124" si="678">CP114</f>
        <v>0.91608333333333325</v>
      </c>
      <c r="CQ124" s="8">
        <f t="shared" si="678"/>
        <v>0.91547619047619055</v>
      </c>
      <c r="CR124" s="8">
        <f t="shared" ref="CR124:CS124" si="679">CR114</f>
        <v>0.90178571428571419</v>
      </c>
      <c r="CS124" s="8">
        <f t="shared" si="679"/>
        <v>0.93144047619047632</v>
      </c>
      <c r="CT124" s="8">
        <f t="shared" ref="CT124:CU124" si="680">CT114</f>
        <v>0.90702380952380945</v>
      </c>
      <c r="CU124" s="8">
        <f t="shared" si="680"/>
        <v>0.90952380952380929</v>
      </c>
      <c r="CV124" s="8">
        <f t="shared" ref="CV124:CW124" si="681">CV114</f>
        <v>0.88928857142857143</v>
      </c>
      <c r="CW124" s="8">
        <f t="shared" si="681"/>
        <v>0.92976183809523805</v>
      </c>
      <c r="CX124" s="8">
        <f t="shared" ref="CX124:CY124" si="682">CX114</f>
        <v>0.90595238095238062</v>
      </c>
      <c r="CY124" s="8">
        <f t="shared" si="682"/>
        <v>0.66646428571428562</v>
      </c>
      <c r="CZ124" s="8">
        <f t="shared" ref="CZ124:DA124" si="683">CZ114</f>
        <v>0.73499999999999999</v>
      </c>
      <c r="DA124" s="8">
        <f t="shared" si="683"/>
        <v>0.73499999999999999</v>
      </c>
      <c r="DB124" s="8">
        <f t="shared" ref="DB124:DC124" si="684">DB114</f>
        <v>0.81249999999999978</v>
      </c>
      <c r="DC124" s="8">
        <f t="shared" si="684"/>
        <v>0.94761904761904725</v>
      </c>
      <c r="DD124" s="8"/>
      <c r="DE124" s="8">
        <f t="shared" ref="DE124:DF124" si="685">DE114</f>
        <v>0.95555555555555427</v>
      </c>
      <c r="DF124" s="8">
        <f t="shared" si="685"/>
        <v>0.82996428571428582</v>
      </c>
      <c r="DG124" s="8">
        <f t="shared" ref="DG124:DH124" si="686">DG114</f>
        <v>0.91488095238095224</v>
      </c>
      <c r="DH124" s="8">
        <f t="shared" si="686"/>
        <v>0.89642857142857135</v>
      </c>
      <c r="DI124" s="8">
        <f t="shared" ref="DI124:DJ124" si="687">DI114</f>
        <v>0.81283809523809525</v>
      </c>
      <c r="DJ124" s="8">
        <f t="shared" si="687"/>
        <v>0.82830952380952372</v>
      </c>
      <c r="DK124" s="8">
        <f t="shared" ref="DK124:DL124" si="688">DK114</f>
        <v>0.86638095238095247</v>
      </c>
      <c r="DL124" s="8">
        <f t="shared" si="688"/>
        <v>0.93110714285714291</v>
      </c>
      <c r="DM124" s="8">
        <f t="shared" ref="DM124:DN124" si="689">DM114</f>
        <v>0.92055952380952388</v>
      </c>
      <c r="DN124" s="8">
        <f t="shared" si="689"/>
        <v>0.92261904761904778</v>
      </c>
      <c r="DO124" s="8">
        <f t="shared" ref="DO124" si="690">DO114</f>
        <v>0.91448809523809516</v>
      </c>
      <c r="DP124" s="8">
        <f t="shared" ref="DP124:DQ124" si="691">+DP114</f>
        <v>0.8</v>
      </c>
      <c r="DQ124" s="8">
        <f t="shared" si="691"/>
        <v>0.873</v>
      </c>
      <c r="DR124" s="8">
        <f t="shared" ref="DR124:DS124" si="692">DR114</f>
        <v>0.89483333333333326</v>
      </c>
      <c r="DS124" s="8">
        <f t="shared" si="692"/>
        <v>0.92678571428571443</v>
      </c>
      <c r="DT124" s="8">
        <f t="shared" ref="DT124:DU124" si="693">DT114</f>
        <v>0.7997619047619049</v>
      </c>
      <c r="DU124" s="8">
        <f t="shared" si="693"/>
        <v>0.88591666666666669</v>
      </c>
      <c r="DV124" s="8">
        <f t="shared" ref="DV124:DW124" si="694">DV114</f>
        <v>0.89940476190476171</v>
      </c>
      <c r="DW124" s="8">
        <f t="shared" si="694"/>
        <v>0.91666666666666663</v>
      </c>
      <c r="DX124" s="8">
        <f t="shared" ref="DX124:DY124" si="695">DX114</f>
        <v>0.90423611111111113</v>
      </c>
      <c r="DY124" s="8">
        <f t="shared" si="695"/>
        <v>0.86398809523809506</v>
      </c>
      <c r="DZ124" s="8">
        <f t="shared" ref="DZ124:EA124" si="696">DZ114</f>
        <v>0.87361111111111123</v>
      </c>
      <c r="EA124" s="8">
        <f t="shared" si="696"/>
        <v>0.94523809523809532</v>
      </c>
      <c r="EB124" s="8">
        <f t="shared" ref="EB124:ED124" si="697">EB114</f>
        <v>0.73338293650793673</v>
      </c>
      <c r="EC124" s="8">
        <f t="shared" si="697"/>
        <v>0.65434283333333332</v>
      </c>
      <c r="ED124" s="8">
        <f t="shared" si="697"/>
        <v>0.81319444444444444</v>
      </c>
      <c r="EE124" s="8">
        <f t="shared" ref="EE124:EF124" si="698">EE114</f>
        <v>0.91930555555555549</v>
      </c>
      <c r="EF124" s="8">
        <f t="shared" si="698"/>
        <v>0.90211309523809513</v>
      </c>
      <c r="EG124" s="8">
        <f t="shared" ref="EG124:EH124" si="699">EG114</f>
        <v>0.84226190476190477</v>
      </c>
      <c r="EH124" s="8">
        <f t="shared" si="699"/>
        <v>0.91729166666666673</v>
      </c>
      <c r="EI124" s="8"/>
      <c r="EJ124" s="8"/>
    </row>
    <row r="125" spans="1:140">
      <c r="A125" s="497"/>
      <c r="B125" s="54" t="s">
        <v>253</v>
      </c>
      <c r="C125" s="8"/>
      <c r="D125" s="8">
        <f t="shared" ref="D125:T125" si="700">IFERROR(+D119/SUM(D$119:D$121),0)</f>
        <v>0</v>
      </c>
      <c r="E125" s="8">
        <f t="shared" si="700"/>
        <v>0</v>
      </c>
      <c r="F125" s="8">
        <f t="shared" si="700"/>
        <v>0</v>
      </c>
      <c r="G125" s="8">
        <f t="shared" si="700"/>
        <v>0</v>
      </c>
      <c r="H125" s="8">
        <f t="shared" si="700"/>
        <v>0.1167181599725369</v>
      </c>
      <c r="I125" s="8">
        <f t="shared" si="700"/>
        <v>9.3023255813953487E-2</v>
      </c>
      <c r="J125" s="8">
        <f t="shared" si="700"/>
        <v>0</v>
      </c>
      <c r="K125" s="8">
        <f t="shared" si="700"/>
        <v>0</v>
      </c>
      <c r="L125" s="8">
        <f t="shared" si="700"/>
        <v>5.4988696767886598E-2</v>
      </c>
      <c r="M125" s="8">
        <f t="shared" si="700"/>
        <v>0.20215014242396398</v>
      </c>
      <c r="N125" s="8">
        <f t="shared" si="700"/>
        <v>0</v>
      </c>
      <c r="O125" s="8">
        <f t="shared" si="700"/>
        <v>0.33591490155827192</v>
      </c>
      <c r="P125" s="8">
        <f t="shared" si="700"/>
        <v>0</v>
      </c>
      <c r="Q125" s="8">
        <f t="shared" si="700"/>
        <v>0</v>
      </c>
      <c r="R125" s="8">
        <f t="shared" si="700"/>
        <v>0</v>
      </c>
      <c r="S125" s="8">
        <f t="shared" si="700"/>
        <v>0.23539185821102188</v>
      </c>
      <c r="T125" s="8">
        <f t="shared" si="700"/>
        <v>0</v>
      </c>
      <c r="U125" s="8">
        <f t="shared" ref="U125:AB125" si="701">IFERROR(+U119/SUM(U$119:U$121),0)</f>
        <v>0.18461538461538463</v>
      </c>
      <c r="V125" s="8">
        <f t="shared" si="701"/>
        <v>0.38474406155904983</v>
      </c>
      <c r="W125" s="8">
        <f t="shared" si="701"/>
        <v>0.12217470983506415</v>
      </c>
      <c r="X125" s="8">
        <f t="shared" si="701"/>
        <v>0.15820281601012498</v>
      </c>
      <c r="Y125" s="8">
        <f t="shared" si="701"/>
        <v>0</v>
      </c>
      <c r="Z125" s="8">
        <f t="shared" si="701"/>
        <v>0.19065776930409914</v>
      </c>
      <c r="AA125" s="8">
        <f t="shared" si="701"/>
        <v>0</v>
      </c>
      <c r="AB125" s="8">
        <f t="shared" si="701"/>
        <v>9.1659028414298793E-2</v>
      </c>
      <c r="AC125" s="8">
        <f>IFERROR(+AC119/SUM(AC$119:AC$121),0)</f>
        <v>0.15686274509803921</v>
      </c>
      <c r="AD125" s="8">
        <f t="shared" ref="AD125:AI125" si="702">IFERROR(+AD119/SUM(AD$119:AD$121),0)</f>
        <v>0</v>
      </c>
      <c r="AE125" s="8">
        <f t="shared" si="702"/>
        <v>0.2711864406779661</v>
      </c>
      <c r="AF125" s="8">
        <f t="shared" si="702"/>
        <v>0</v>
      </c>
      <c r="AG125" s="8">
        <f t="shared" si="702"/>
        <v>0</v>
      </c>
      <c r="AH125" s="8">
        <f t="shared" si="702"/>
        <v>0.11706664436825821</v>
      </c>
      <c r="AI125" s="8">
        <f t="shared" si="702"/>
        <v>0.30586541921554516</v>
      </c>
      <c r="AJ125" s="8">
        <f t="shared" ref="AJ125:AK127" si="703">IFERROR(+AJ119/SUM(AJ$119:AJ$121),0)</f>
        <v>0.2150317427810772</v>
      </c>
      <c r="AK125" s="8">
        <f t="shared" si="703"/>
        <v>0</v>
      </c>
      <c r="AL125" s="8">
        <f t="shared" ref="AL125:AP127" si="704">IFERROR(+AL119/SUM(AL$119:AL$121),0)</f>
        <v>0.24276377217553685</v>
      </c>
      <c r="AM125" s="8">
        <f t="shared" si="704"/>
        <v>0</v>
      </c>
      <c r="AN125" s="8">
        <f t="shared" si="704"/>
        <v>0.1414780292942743</v>
      </c>
      <c r="AO125" s="8">
        <f t="shared" si="704"/>
        <v>0</v>
      </c>
      <c r="AP125" s="8">
        <f t="shared" si="704"/>
        <v>0.18994413407821228</v>
      </c>
      <c r="AQ125" s="8">
        <f t="shared" ref="AQ125:AR127" si="705">IFERROR(+AQ119/SUM(AQ$119:AQ$121),0)</f>
        <v>6.5832784726793936E-2</v>
      </c>
      <c r="AR125" s="8">
        <f t="shared" si="705"/>
        <v>0</v>
      </c>
      <c r="AS125" s="8">
        <f t="shared" ref="AS125:AU127" si="706">IFERROR(+AS119/SUM(AS$119:AS$121),0)</f>
        <v>0</v>
      </c>
      <c r="AT125" s="8">
        <f t="shared" si="706"/>
        <v>0</v>
      </c>
      <c r="AU125" s="8">
        <f t="shared" si="706"/>
        <v>0.43748784755978992</v>
      </c>
      <c r="AV125" s="8">
        <f t="shared" ref="AV125:BA127" si="707">IFERROR(+AV119/SUM(AV$119:AV$121),0)</f>
        <v>0</v>
      </c>
      <c r="AW125" s="8">
        <f t="shared" si="707"/>
        <v>0.36551934206518433</v>
      </c>
      <c r="AX125" s="8">
        <f t="shared" si="707"/>
        <v>0</v>
      </c>
      <c r="AY125" s="8">
        <f t="shared" si="707"/>
        <v>0</v>
      </c>
      <c r="AZ125" s="8">
        <f t="shared" si="707"/>
        <v>0.18995655249065374</v>
      </c>
      <c r="BA125" s="8">
        <f t="shared" si="707"/>
        <v>0</v>
      </c>
      <c r="BB125" s="8">
        <f t="shared" ref="BB125:BD127" si="708">IFERROR(+BB119/SUM(BB$119:BB$121),0)</f>
        <v>0.26981450252951095</v>
      </c>
      <c r="BC125" s="8">
        <f t="shared" si="708"/>
        <v>0.43998007637390002</v>
      </c>
      <c r="BD125" s="8">
        <f t="shared" si="708"/>
        <v>0</v>
      </c>
      <c r="BE125" s="8">
        <f t="shared" ref="BE125:BT125" si="709">IFERROR(+BE119/SUM(BE$119:BE$121),0)</f>
        <v>4.2918454935622317E-2</v>
      </c>
      <c r="BF125" s="8">
        <f t="shared" si="709"/>
        <v>0</v>
      </c>
      <c r="BG125" s="8">
        <f t="shared" si="709"/>
        <v>0</v>
      </c>
      <c r="BH125" s="8">
        <f t="shared" si="709"/>
        <v>0.10376519418914912</v>
      </c>
      <c r="BI125" s="8">
        <f t="shared" si="709"/>
        <v>0.17074558907228229</v>
      </c>
      <c r="BJ125" s="8">
        <f t="shared" si="709"/>
        <v>0.14797277300976622</v>
      </c>
      <c r="BK125" s="8">
        <f t="shared" si="709"/>
        <v>0</v>
      </c>
      <c r="BL125" s="8">
        <f t="shared" si="709"/>
        <v>0</v>
      </c>
      <c r="BM125" s="8">
        <f t="shared" si="709"/>
        <v>0.23516642547033284</v>
      </c>
      <c r="BN125" s="8">
        <f t="shared" si="709"/>
        <v>0.63694267515923564</v>
      </c>
      <c r="BO125" s="8">
        <f t="shared" si="709"/>
        <v>0.31881533101045301</v>
      </c>
      <c r="BP125" s="8">
        <f t="shared" si="709"/>
        <v>0.19023462270133165</v>
      </c>
      <c r="BQ125" s="8">
        <f t="shared" si="709"/>
        <v>0.24016010673782526</v>
      </c>
      <c r="BR125" s="8">
        <f t="shared" si="709"/>
        <v>0.32727272727272727</v>
      </c>
      <c r="BS125" s="8">
        <f t="shared" si="709"/>
        <v>0</v>
      </c>
      <c r="BT125" s="8">
        <f t="shared" si="709"/>
        <v>0</v>
      </c>
      <c r="BU125" s="8">
        <f t="shared" ref="BU125:CA127" si="710">IFERROR(+BU119/SUM(BU$119:BU$121),0)</f>
        <v>0.50632911392405067</v>
      </c>
      <c r="BV125" s="8">
        <f t="shared" si="710"/>
        <v>0</v>
      </c>
      <c r="BW125" s="8">
        <f t="shared" si="710"/>
        <v>0.71074380165289253</v>
      </c>
      <c r="BX125" s="8">
        <f t="shared" si="710"/>
        <v>0.27067669172932329</v>
      </c>
      <c r="BY125" s="8">
        <f t="shared" si="710"/>
        <v>0.42567567567567566</v>
      </c>
      <c r="BZ125" s="8">
        <f t="shared" si="710"/>
        <v>0</v>
      </c>
      <c r="CA125" s="8">
        <f t="shared" si="710"/>
        <v>0.34782608695652173</v>
      </c>
      <c r="CB125" s="8">
        <f t="shared" ref="CB125:CC125" si="711">IFERROR(+CB119/SUM(CB$119:CB$121),0)</f>
        <v>0.19115734720416125</v>
      </c>
      <c r="CC125" s="8">
        <f t="shared" si="711"/>
        <v>0.20969855832241155</v>
      </c>
      <c r="CD125" s="8">
        <f t="shared" ref="CD125:CE125" si="712">IFERROR(+CD119/SUM(CD$119:CD$121),0)</f>
        <v>0</v>
      </c>
      <c r="CE125" s="8">
        <f t="shared" si="712"/>
        <v>7.0736365565537238E-2</v>
      </c>
      <c r="CF125" s="8">
        <f t="shared" ref="CF125:CG125" si="713">IFERROR(+CF119/SUM(CF$119:CF$121),0)</f>
        <v>0.21333333333333335</v>
      </c>
      <c r="CG125" s="8">
        <f t="shared" si="713"/>
        <v>0</v>
      </c>
      <c r="CH125" s="8">
        <f t="shared" ref="CH125:CI125" si="714">IFERROR(+CH119/SUM(CH$119:CH$121),0)</f>
        <v>7.407407407407407E-2</v>
      </c>
      <c r="CI125" s="8">
        <f t="shared" si="714"/>
        <v>0</v>
      </c>
      <c r="CJ125" s="8">
        <f t="shared" ref="CJ125:CK125" si="715">IFERROR(+CJ119/SUM(CJ$119:CJ$121),0)</f>
        <v>0.21429236932824</v>
      </c>
      <c r="CK125" s="8">
        <f t="shared" si="715"/>
        <v>0</v>
      </c>
      <c r="CL125" s="8">
        <f t="shared" ref="CL125:CM125" si="716">IFERROR(+CL119/SUM(CL$119:CL$121),0)</f>
        <v>6.0150375939849621E-2</v>
      </c>
      <c r="CM125" s="8">
        <f t="shared" si="716"/>
        <v>0.12931034482758622</v>
      </c>
      <c r="CN125" s="8">
        <f t="shared" ref="CN125:CO125" si="717">IFERROR(+CN119/SUM(CN$119:CN$121),0)</f>
        <v>0.42268404367735118</v>
      </c>
      <c r="CO125" s="8">
        <f t="shared" si="717"/>
        <v>0</v>
      </c>
      <c r="CP125" s="8">
        <f t="shared" ref="CP125:CQ125" si="718">IFERROR(+CP119/SUM(CP$119:CP$121),0)</f>
        <v>0.48127537975635426</v>
      </c>
      <c r="CQ125" s="8">
        <f t="shared" si="718"/>
        <v>0</v>
      </c>
      <c r="CR125" s="8">
        <f t="shared" ref="CR125:CS125" si="719">IFERROR(+CR119/SUM(CR$119:CR$121),0)</f>
        <v>0.379746835443038</v>
      </c>
      <c r="CS125" s="8">
        <f t="shared" si="719"/>
        <v>0.20336476243298204</v>
      </c>
      <c r="CT125" s="8">
        <f t="shared" ref="CT125:CU125" si="720">IFERROR(+CT119/SUM(CT$119:CT$121),0)</f>
        <v>0.31837916063675836</v>
      </c>
      <c r="CU125" s="8">
        <f t="shared" si="720"/>
        <v>0</v>
      </c>
      <c r="CV125" s="8">
        <f t="shared" ref="CV125:CW125" si="721">IFERROR(+CV119/SUM(CV$119:CV$121),0)</f>
        <v>0.21126760563380281</v>
      </c>
      <c r="CW125" s="8">
        <f t="shared" si="721"/>
        <v>0.55895196506550215</v>
      </c>
      <c r="CX125" s="8">
        <f t="shared" ref="CX125:CY125" si="722">IFERROR(+CX119/SUM(CX$119:CX$121),0)</f>
        <v>0.30769230769230771</v>
      </c>
      <c r="CY125" s="8">
        <f t="shared" si="722"/>
        <v>0</v>
      </c>
      <c r="CZ125" s="8">
        <f t="shared" ref="CZ125:DA125" si="723">IFERROR(+CZ119/SUM(CZ$119:CZ$121),0)</f>
        <v>0</v>
      </c>
      <c r="DA125" s="8">
        <f t="shared" si="723"/>
        <v>0</v>
      </c>
      <c r="DB125" s="8">
        <f t="shared" ref="DB125:DC125" si="724">IFERROR(+DB119/SUM(DB$119:DB$121),0)</f>
        <v>7.6388888888888895E-2</v>
      </c>
      <c r="DC125" s="8">
        <f t="shared" si="724"/>
        <v>0.18604651162790697</v>
      </c>
      <c r="DD125" s="8"/>
      <c r="DE125" s="8">
        <f t="shared" ref="DE125:DF125" si="725">IFERROR(+DE119/SUM(DE$119:DE$121),0)</f>
        <v>0.29508196721311475</v>
      </c>
      <c r="DF125" s="8">
        <f t="shared" si="725"/>
        <v>9.1547146780592017E-2</v>
      </c>
      <c r="DG125" s="8">
        <f t="shared" ref="DG125:DH125" si="726">IFERROR(+DG119/SUM(DG$119:DG$121),0)</f>
        <v>0.17266187050359713</v>
      </c>
      <c r="DH125" s="8">
        <f t="shared" si="726"/>
        <v>0.34615384615384615</v>
      </c>
      <c r="DI125" s="8">
        <f t="shared" ref="DI125:DJ125" si="727">IFERROR(+DI119/SUM(DI$119:DI$121),0)</f>
        <v>0</v>
      </c>
      <c r="DJ125" s="8">
        <f t="shared" si="727"/>
        <v>7.7285725326532204E-2</v>
      </c>
      <c r="DK125" s="8">
        <f t="shared" ref="DK125:DL125" si="728">IFERROR(+DK119/SUM(DK$119:DK$121),0)</f>
        <v>0</v>
      </c>
      <c r="DL125" s="8">
        <f t="shared" si="728"/>
        <v>0.22534703443302687</v>
      </c>
      <c r="DM125" s="8">
        <f t="shared" ref="DM125:DN125" si="729">IFERROR(+DM119/SUM(DM$119:DM$121),0)</f>
        <v>0.22975301550832852</v>
      </c>
      <c r="DN125" s="8">
        <f t="shared" si="729"/>
        <v>0.14814814814814814</v>
      </c>
      <c r="DO125" s="8">
        <f t="shared" ref="DO125" si="730">IFERROR(+DO119/SUM(DO$119:DO$121),0)</f>
        <v>0.15313935681470139</v>
      </c>
      <c r="DP125" s="8" t="e">
        <f t="shared" ref="DP125:DQ125" si="731">+DP119/DP122</f>
        <v>#DIV/0!</v>
      </c>
      <c r="DQ125" s="8" t="e">
        <f t="shared" si="731"/>
        <v>#DIV/0!</v>
      </c>
      <c r="DR125" s="8">
        <f t="shared" ref="DR125:DS127" si="732">IFERROR(+DR119/SUM(DR$119:DR$121),0)</f>
        <v>0.23322267014465262</v>
      </c>
      <c r="DS125" s="8">
        <f t="shared" si="732"/>
        <v>0.36363636363636365</v>
      </c>
      <c r="DT125" s="8">
        <f t="shared" ref="DT125:DU125" si="733">IFERROR(+DT119/SUM(DT$119:DT$121),0)</f>
        <v>0.20189274447949526</v>
      </c>
      <c r="DU125" s="8">
        <f t="shared" si="733"/>
        <v>4.2105263157894736E-2</v>
      </c>
      <c r="DV125" s="8">
        <f t="shared" ref="DV125:DW125" si="734">IFERROR(+DV119/SUM(DV$119:DV$121),0)</f>
        <v>0.58895705521472397</v>
      </c>
      <c r="DW125" s="8">
        <f t="shared" si="734"/>
        <v>0.39285714285714285</v>
      </c>
      <c r="DX125" s="8">
        <f t="shared" ref="DX125:DY125" si="735">IFERROR(+DX119/SUM(DX$119:DX$121),0)</f>
        <v>0.22790842225214958</v>
      </c>
      <c r="DY125" s="8">
        <f t="shared" si="735"/>
        <v>0.22611232676878193</v>
      </c>
      <c r="DZ125" s="8">
        <f t="shared" ref="DZ125:EA125" si="736">IFERROR(+DZ119/SUM(DZ$119:DZ$121),0)</f>
        <v>7.8492935635792779E-2</v>
      </c>
      <c r="EA125" s="8">
        <f t="shared" si="736"/>
        <v>0.19021739130434781</v>
      </c>
      <c r="EB125" s="8">
        <f t="shared" ref="EB125:ED125" si="737">IFERROR(+EB119/SUM(EB$119:EB$121),0)</f>
        <v>0.79489695780176639</v>
      </c>
      <c r="EC125" s="8">
        <f t="shared" si="737"/>
        <v>0.17797552836484981</v>
      </c>
      <c r="ED125" s="8">
        <f t="shared" si="737"/>
        <v>4.2485395645246941E-2</v>
      </c>
      <c r="EE125" s="8">
        <f t="shared" ref="EE125:EF125" si="738">IFERROR(+EE119/SUM(EE$119:EE$121),0)</f>
        <v>0</v>
      </c>
      <c r="EF125" s="8">
        <f t="shared" si="738"/>
        <v>0.38512212425255904</v>
      </c>
      <c r="EG125" s="8">
        <f t="shared" ref="EG125:EH125" si="739">IFERROR(+EG119/SUM(EG$119:EG$121),0)</f>
        <v>7.5471698113207544E-2</v>
      </c>
      <c r="EH125" s="8">
        <f t="shared" si="739"/>
        <v>0.1199472232217824</v>
      </c>
      <c r="EI125" s="8"/>
      <c r="EJ125" s="8"/>
    </row>
    <row r="126" spans="1:140">
      <c r="A126" s="497"/>
      <c r="B126" s="54" t="s">
        <v>254</v>
      </c>
      <c r="C126" s="8"/>
      <c r="D126" s="8">
        <f t="shared" ref="D126:T126" si="740">IFERROR(+D120/SUM(D$119:D$121),0)</f>
        <v>0</v>
      </c>
      <c r="E126" s="8">
        <f t="shared" si="740"/>
        <v>1.4133999687646417E-2</v>
      </c>
      <c r="F126" s="8">
        <f t="shared" si="740"/>
        <v>6.6427289048473961E-2</v>
      </c>
      <c r="G126" s="8">
        <f t="shared" si="740"/>
        <v>0</v>
      </c>
      <c r="H126" s="8">
        <f t="shared" si="740"/>
        <v>7.5523515276347403E-2</v>
      </c>
      <c r="I126" s="8">
        <f t="shared" si="740"/>
        <v>0.18604651162790697</v>
      </c>
      <c r="J126" s="8">
        <f t="shared" si="740"/>
        <v>0.16877484640404769</v>
      </c>
      <c r="K126" s="8">
        <f t="shared" si="740"/>
        <v>0.13870270270270271</v>
      </c>
      <c r="L126" s="8">
        <f t="shared" si="740"/>
        <v>0</v>
      </c>
      <c r="M126" s="8">
        <f t="shared" si="740"/>
        <v>0.23890471377377562</v>
      </c>
      <c r="N126" s="8">
        <f t="shared" si="740"/>
        <v>0</v>
      </c>
      <c r="O126" s="8">
        <f t="shared" si="740"/>
        <v>0.28926005411962302</v>
      </c>
      <c r="P126" s="8">
        <f t="shared" si="740"/>
        <v>0.34270650263620389</v>
      </c>
      <c r="Q126" s="8">
        <f t="shared" si="740"/>
        <v>2.0080321285140562E-2</v>
      </c>
      <c r="R126" s="8">
        <f t="shared" si="740"/>
        <v>1.8120866177403279E-3</v>
      </c>
      <c r="S126" s="8">
        <f t="shared" si="740"/>
        <v>0.23077633157943322</v>
      </c>
      <c r="T126" s="8">
        <f t="shared" si="740"/>
        <v>0</v>
      </c>
      <c r="U126" s="8">
        <f t="shared" ref="U126:AB126" si="741">IFERROR(+U120/SUM(U$119:U$121),0)</f>
        <v>9.2307692307692313E-2</v>
      </c>
      <c r="V126" s="8">
        <f t="shared" si="741"/>
        <v>1.4832162373145981E-2</v>
      </c>
      <c r="W126" s="8">
        <f t="shared" si="741"/>
        <v>0.62309102015882711</v>
      </c>
      <c r="X126" s="8">
        <f t="shared" si="741"/>
        <v>0</v>
      </c>
      <c r="Y126" s="8">
        <f t="shared" si="741"/>
        <v>0</v>
      </c>
      <c r="Z126" s="8">
        <f t="shared" si="741"/>
        <v>0.15599272033971748</v>
      </c>
      <c r="AA126" s="8">
        <f t="shared" si="741"/>
        <v>0.158999364002544</v>
      </c>
      <c r="AB126" s="8">
        <f t="shared" si="741"/>
        <v>1.5276504735716467E-2</v>
      </c>
      <c r="AC126" s="8">
        <f>IFERROR(+AC120/SUM(AC$119:AC$121),0)</f>
        <v>0</v>
      </c>
      <c r="AD126" s="8">
        <f t="shared" ref="AD126:AI127" si="742">IFERROR(+AD120/SUM(AD$119:AD$121),0)</f>
        <v>0</v>
      </c>
      <c r="AE126" s="8">
        <f t="shared" si="742"/>
        <v>0.16384180790960451</v>
      </c>
      <c r="AF126" s="8">
        <f t="shared" si="742"/>
        <v>9.2611648487343073E-2</v>
      </c>
      <c r="AG126" s="8">
        <f t="shared" si="742"/>
        <v>0.51497148288973393</v>
      </c>
      <c r="AH126" s="8">
        <f t="shared" si="742"/>
        <v>0.4640856258884522</v>
      </c>
      <c r="AI126" s="8">
        <f t="shared" si="742"/>
        <v>0.36290032385750276</v>
      </c>
      <c r="AJ126" s="8">
        <f t="shared" si="703"/>
        <v>0</v>
      </c>
      <c r="AK126" s="8">
        <f t="shared" si="703"/>
        <v>0.14487813192432247</v>
      </c>
      <c r="AL126" s="8">
        <f>IFERROR(+AL120/SUM(AL$119:AL$121),0)</f>
        <v>0.15873015873015872</v>
      </c>
      <c r="AM126" s="8">
        <f t="shared" si="704"/>
        <v>5.678054320052995E-2</v>
      </c>
      <c r="AN126" s="8">
        <f t="shared" si="704"/>
        <v>0.1019474034620506</v>
      </c>
      <c r="AO126" s="8">
        <f t="shared" si="704"/>
        <v>0.35121107266435991</v>
      </c>
      <c r="AP126" s="8">
        <f t="shared" si="704"/>
        <v>0.4022346368715084</v>
      </c>
      <c r="AQ126" s="8">
        <f t="shared" si="705"/>
        <v>0.24144173798551677</v>
      </c>
      <c r="AR126" s="8">
        <f t="shared" si="705"/>
        <v>9.3617021276595741E-2</v>
      </c>
      <c r="AS126" s="8">
        <f>IFERROR(+AS120/SUM(AS$119:AS$121),0)</f>
        <v>9.0978739705037351E-2</v>
      </c>
      <c r="AT126" s="8">
        <f>IFERROR(+AT120/SUM(AT$119:AT$121),0)</f>
        <v>0</v>
      </c>
      <c r="AU126" s="8">
        <f t="shared" si="706"/>
        <v>0</v>
      </c>
      <c r="AV126" s="8">
        <f t="shared" si="707"/>
        <v>0</v>
      </c>
      <c r="AW126" s="8">
        <f t="shared" si="707"/>
        <v>9.1379835516296082E-2</v>
      </c>
      <c r="AX126" s="8">
        <f t="shared" si="707"/>
        <v>0</v>
      </c>
      <c r="AY126" s="8">
        <f t="shared" si="707"/>
        <v>0</v>
      </c>
      <c r="AZ126" s="8">
        <f t="shared" si="707"/>
        <v>0</v>
      </c>
      <c r="BA126" s="8">
        <f t="shared" si="707"/>
        <v>0</v>
      </c>
      <c r="BB126" s="8">
        <f>IFERROR(+BB120/SUM(BB$119:BB$121),0)</f>
        <v>0</v>
      </c>
      <c r="BC126" s="8">
        <f>IFERROR(+BC120/SUM(BC$119:BC$121),0)</f>
        <v>3.320604349991698E-2</v>
      </c>
      <c r="BD126" s="8">
        <f t="shared" si="708"/>
        <v>2.3180343069077423E-3</v>
      </c>
      <c r="BE126" s="8">
        <f t="shared" ref="BE126:BT126" si="743">IFERROR(+BE120/SUM(BE$119:BE$121),0)</f>
        <v>0</v>
      </c>
      <c r="BF126" s="8">
        <f t="shared" si="743"/>
        <v>0</v>
      </c>
      <c r="BG126" s="8">
        <f t="shared" si="743"/>
        <v>0</v>
      </c>
      <c r="BH126" s="8">
        <f t="shared" si="743"/>
        <v>0.17788319003854133</v>
      </c>
      <c r="BI126" s="8">
        <f t="shared" si="743"/>
        <v>0.22766078542970972</v>
      </c>
      <c r="BJ126" s="8">
        <f t="shared" si="743"/>
        <v>9.618230245634804E-2</v>
      </c>
      <c r="BK126" s="8">
        <f t="shared" si="743"/>
        <v>0</v>
      </c>
      <c r="BL126" s="8">
        <f t="shared" si="743"/>
        <v>9.8753820832353637E-2</v>
      </c>
      <c r="BM126" s="8">
        <f t="shared" si="743"/>
        <v>4.8239266763145196E-2</v>
      </c>
      <c r="BN126" s="8">
        <f t="shared" si="743"/>
        <v>0</v>
      </c>
      <c r="BO126" s="8">
        <f t="shared" si="743"/>
        <v>0</v>
      </c>
      <c r="BP126" s="8">
        <f t="shared" si="743"/>
        <v>8.7190868738110341E-2</v>
      </c>
      <c r="BQ126" s="8">
        <f t="shared" si="743"/>
        <v>0.26551034022681791</v>
      </c>
      <c r="BR126" s="8">
        <f t="shared" si="743"/>
        <v>0.12727272727272726</v>
      </c>
      <c r="BS126" s="8">
        <f t="shared" si="743"/>
        <v>0</v>
      </c>
      <c r="BT126" s="8">
        <f t="shared" si="743"/>
        <v>0</v>
      </c>
      <c r="BU126" s="8">
        <f t="shared" si="710"/>
        <v>0.24261603375527427</v>
      </c>
      <c r="BV126" s="8">
        <f t="shared" si="710"/>
        <v>0</v>
      </c>
      <c r="BW126" s="8">
        <f t="shared" si="710"/>
        <v>0</v>
      </c>
      <c r="BX126" s="8">
        <f t="shared" si="710"/>
        <v>0.13533834586466165</v>
      </c>
      <c r="BY126" s="8">
        <f t="shared" si="710"/>
        <v>4.72972972972973E-2</v>
      </c>
      <c r="BZ126" s="8">
        <f t="shared" si="710"/>
        <v>0</v>
      </c>
      <c r="CA126" s="8">
        <f t="shared" si="710"/>
        <v>0.2608695652173913</v>
      </c>
      <c r="CB126" s="8">
        <f t="shared" ref="CB126:CC126" si="744">IFERROR(+CB120/SUM(CB$119:CB$121),0)</f>
        <v>0.36647357843716749</v>
      </c>
      <c r="CC126" s="8">
        <f t="shared" si="744"/>
        <v>0</v>
      </c>
      <c r="CD126" s="8">
        <f t="shared" ref="CD126:CE126" si="745">IFERROR(+CD120/SUM(CD$119:CD$121),0)</f>
        <v>0</v>
      </c>
      <c r="CE126" s="8">
        <f t="shared" si="745"/>
        <v>6.366272900898351E-2</v>
      </c>
      <c r="CF126" s="8">
        <f t="shared" ref="CF126:CG126" si="746">IFERROR(+CF120/SUM(CF$119:CF$121),0)</f>
        <v>0.10666666666666667</v>
      </c>
      <c r="CG126" s="8">
        <f t="shared" si="746"/>
        <v>0</v>
      </c>
      <c r="CH126" s="8">
        <f t="shared" ref="CH126:CI126" si="747">IFERROR(+CH120/SUM(CH$119:CH$121),0)</f>
        <v>0</v>
      </c>
      <c r="CI126" s="8">
        <f t="shared" si="747"/>
        <v>0.72727272727272729</v>
      </c>
      <c r="CJ126" s="8">
        <f t="shared" ref="CJ126:CK126" si="748">IFERROR(+CJ120/SUM(CJ$119:CJ$121),0)</f>
        <v>0</v>
      </c>
      <c r="CK126" s="8">
        <f t="shared" si="748"/>
        <v>6.6666666666666671E-3</v>
      </c>
      <c r="CL126" s="8">
        <f t="shared" ref="CL126:CM126" si="749">IFERROR(+CL120/SUM(CL$119:CL$121),0)</f>
        <v>9.0225563909774431E-2</v>
      </c>
      <c r="CM126" s="8">
        <f t="shared" si="749"/>
        <v>0.12931034482758622</v>
      </c>
      <c r="CN126" s="8">
        <f t="shared" ref="CN126:CO126" si="750">IFERROR(+CN120/SUM(CN$119:CN$121),0)</f>
        <v>0</v>
      </c>
      <c r="CO126" s="8">
        <f t="shared" si="750"/>
        <v>2.6086956521739129E-2</v>
      </c>
      <c r="CP126" s="8">
        <f t="shared" ref="CP126:CQ126" si="751">IFERROR(+CP120/SUM(CP$119:CP$121),0)</f>
        <v>1.879981952173259E-2</v>
      </c>
      <c r="CQ126" s="8">
        <f t="shared" si="751"/>
        <v>0</v>
      </c>
      <c r="CR126" s="8">
        <f t="shared" ref="CR126:CS126" si="752">IFERROR(+CR120/SUM(CR$119:CR$121),0)</f>
        <v>0</v>
      </c>
      <c r="CS126" s="8">
        <f t="shared" si="752"/>
        <v>9.2438528378628204E-2</v>
      </c>
      <c r="CT126" s="8">
        <f t="shared" ref="CT126:CU126" si="753">IFERROR(+CT120/SUM(CT$119:CT$121),0)</f>
        <v>0.11432706222865414</v>
      </c>
      <c r="CU126" s="8">
        <f t="shared" si="753"/>
        <v>0</v>
      </c>
      <c r="CV126" s="8">
        <f t="shared" ref="CV126:CW126" si="754">IFERROR(+CV120/SUM(CV$119:CV$121),0)</f>
        <v>1.4084507042253521E-2</v>
      </c>
      <c r="CW126" s="8">
        <f t="shared" si="754"/>
        <v>6.4104803493449783E-2</v>
      </c>
      <c r="CX126" s="8">
        <f t="shared" ref="CX126:CY126" si="755">IFERROR(+CX120/SUM(CX$119:CX$121),0)</f>
        <v>0.30769230769230771</v>
      </c>
      <c r="CY126" s="8">
        <f t="shared" si="755"/>
        <v>0.3435688211294825</v>
      </c>
      <c r="CZ126" s="8">
        <f t="shared" ref="CZ126:DA126" si="756">IFERROR(+CZ120/SUM(CZ$119:CZ$121),0)</f>
        <v>0</v>
      </c>
      <c r="DA126" s="8">
        <f t="shared" si="756"/>
        <v>0</v>
      </c>
      <c r="DB126" s="8">
        <f t="shared" ref="DB126:DC126" si="757">IFERROR(+DB120/SUM(DB$119:DB$121),0)</f>
        <v>2.0833333333333332E-2</v>
      </c>
      <c r="DC126" s="8">
        <f t="shared" si="757"/>
        <v>2.3255813953488372E-2</v>
      </c>
      <c r="DD126" s="8"/>
      <c r="DE126" s="8">
        <f t="shared" ref="DE126:DF126" si="758">IFERROR(+DE120/SUM(DE$119:DE$121),0)</f>
        <v>0.16393442622950818</v>
      </c>
      <c r="DF126" s="8">
        <f t="shared" si="758"/>
        <v>6.2938663411657006E-2</v>
      </c>
      <c r="DG126" s="8">
        <f t="shared" ref="DG126:DH126" si="759">IFERROR(+DG120/SUM(DG$119:DG$121),0)</f>
        <v>1.4388489208633094E-2</v>
      </c>
      <c r="DH126" s="8">
        <f t="shared" si="759"/>
        <v>0.25</v>
      </c>
      <c r="DI126" s="8">
        <f t="shared" ref="DI126:DJ126" si="760">IFERROR(+DI120/SUM(DI$119:DI$121),0)</f>
        <v>0</v>
      </c>
      <c r="DJ126" s="8">
        <f t="shared" si="760"/>
        <v>7.1102867300409621E-3</v>
      </c>
      <c r="DK126" s="8">
        <f t="shared" ref="DK126:DL126" si="761">IFERROR(+DK120/SUM(DK$119:DK$121),0)</f>
        <v>4.5095594347464664E-2</v>
      </c>
      <c r="DL126" s="8">
        <f t="shared" si="761"/>
        <v>0.36596358391923567</v>
      </c>
      <c r="DM126" s="8">
        <f t="shared" ref="DM126:DN126" si="762">IFERROR(+DM120/SUM(DM$119:DM$121),0)</f>
        <v>0.11487650775416426</v>
      </c>
      <c r="DN126" s="8">
        <f t="shared" si="762"/>
        <v>0</v>
      </c>
      <c r="DO126" s="8">
        <f t="shared" ref="DO126" si="763">IFERROR(+DO120/SUM(DO$119:DO$121),0)</f>
        <v>4.1765279131282196E-2</v>
      </c>
      <c r="DP126" s="8" t="e">
        <f t="shared" ref="DP126:DQ126" si="764">+DP120/DP122</f>
        <v>#DIV/0!</v>
      </c>
      <c r="DQ126" s="8" t="e">
        <f t="shared" si="764"/>
        <v>#DIV/0!</v>
      </c>
      <c r="DR126" s="8">
        <f t="shared" si="732"/>
        <v>0</v>
      </c>
      <c r="DS126" s="8">
        <f t="shared" si="732"/>
        <v>0</v>
      </c>
      <c r="DT126" s="8">
        <f t="shared" ref="DT126:DU126" si="765">IFERROR(+DT120/SUM(DT$119:DT$121),0)</f>
        <v>9.4637223974763401E-2</v>
      </c>
      <c r="DU126" s="8">
        <f t="shared" si="765"/>
        <v>0</v>
      </c>
      <c r="DV126" s="8">
        <f t="shared" ref="DV126:DW126" si="766">IFERROR(+DV120/SUM(DV$119:DV$121),0)</f>
        <v>0</v>
      </c>
      <c r="DW126" s="8">
        <f t="shared" si="766"/>
        <v>0.15476190476190477</v>
      </c>
      <c r="DX126" s="8">
        <f t="shared" ref="DX126:DY126" si="767">IFERROR(+DX120/SUM(DX$119:DX$121),0)</f>
        <v>4.1437894954936286E-2</v>
      </c>
      <c r="DY126" s="8">
        <f t="shared" si="767"/>
        <v>8.8621444201312918E-2</v>
      </c>
      <c r="DZ126" s="8">
        <f t="shared" ref="DZ126:EE126" si="768">IFERROR(+DZ120/SUM(DZ$119:DZ$121),0)</f>
        <v>5.4945054945054944E-2</v>
      </c>
      <c r="EA126" s="8">
        <f t="shared" si="768"/>
        <v>0</v>
      </c>
      <c r="EB126" s="8">
        <f t="shared" si="768"/>
        <v>0</v>
      </c>
      <c r="EC126" s="8">
        <f t="shared" si="768"/>
        <v>8.3426028921023354E-2</v>
      </c>
      <c r="ED126" s="8">
        <f t="shared" si="768"/>
        <v>0</v>
      </c>
      <c r="EE126" s="8">
        <f t="shared" si="768"/>
        <v>1.2294074256208506E-2</v>
      </c>
      <c r="EF126" s="8">
        <f t="shared" ref="EF126:EG126" si="769">IFERROR(+EF120/SUM(EF$119:EF$121),0)</f>
        <v>7.0943549204418768E-2</v>
      </c>
      <c r="EG126" s="8">
        <f t="shared" si="769"/>
        <v>7.5471698113207544E-2</v>
      </c>
      <c r="EH126" s="8">
        <f t="shared" ref="EH126" si="770">IFERROR(+EH120/SUM(EH$119:EH$121),0)</f>
        <v>0.1199472232217824</v>
      </c>
      <c r="EI126" s="8"/>
      <c r="EJ126" s="8"/>
    </row>
    <row r="127" spans="1:140">
      <c r="A127" s="497"/>
      <c r="B127" s="54" t="s">
        <v>255</v>
      </c>
      <c r="C127" s="8"/>
      <c r="D127" s="8">
        <f t="shared" ref="D127:T127" si="771">IFERROR(+D121/SUM(D$119:D$121),0)</f>
        <v>1</v>
      </c>
      <c r="E127" s="8">
        <f t="shared" si="771"/>
        <v>0.98586600031235361</v>
      </c>
      <c r="F127" s="8">
        <f t="shared" si="771"/>
        <v>0.93357271095152605</v>
      </c>
      <c r="G127" s="8">
        <f t="shared" si="771"/>
        <v>1</v>
      </c>
      <c r="H127" s="8">
        <f t="shared" si="771"/>
        <v>0.80775832475111564</v>
      </c>
      <c r="I127" s="8">
        <f t="shared" si="771"/>
        <v>0.72093023255813948</v>
      </c>
      <c r="J127" s="8">
        <f t="shared" si="771"/>
        <v>0.83122515359595228</v>
      </c>
      <c r="K127" s="8">
        <f t="shared" si="771"/>
        <v>0.86129729729729732</v>
      </c>
      <c r="L127" s="8">
        <f t="shared" si="771"/>
        <v>0.94501130323211335</v>
      </c>
      <c r="M127" s="8">
        <f t="shared" si="771"/>
        <v>0.55894514380226035</v>
      </c>
      <c r="N127" s="8">
        <f t="shared" si="771"/>
        <v>1</v>
      </c>
      <c r="O127" s="8">
        <f t="shared" si="771"/>
        <v>0.37482504432210506</v>
      </c>
      <c r="P127" s="8">
        <f t="shared" si="771"/>
        <v>0.65729349736379616</v>
      </c>
      <c r="Q127" s="8">
        <f t="shared" si="771"/>
        <v>0.97991967871485941</v>
      </c>
      <c r="R127" s="8">
        <f t="shared" si="771"/>
        <v>0.99818791338225965</v>
      </c>
      <c r="S127" s="8">
        <f t="shared" si="771"/>
        <v>0.53383181020954495</v>
      </c>
      <c r="T127" s="8">
        <f t="shared" si="771"/>
        <v>1</v>
      </c>
      <c r="U127" s="8">
        <f t="shared" ref="U127:AB127" si="772">IFERROR(+U121/SUM(U$119:U$121),0)</f>
        <v>0.72307692307692306</v>
      </c>
      <c r="V127" s="8">
        <f t="shared" si="772"/>
        <v>0.60042377606780417</v>
      </c>
      <c r="W127" s="8">
        <f t="shared" si="772"/>
        <v>0.25473427000610877</v>
      </c>
      <c r="X127" s="8">
        <f t="shared" si="772"/>
        <v>0.84179718398987502</v>
      </c>
      <c r="Y127" s="8">
        <f t="shared" si="772"/>
        <v>1</v>
      </c>
      <c r="Z127" s="8">
        <f t="shared" si="772"/>
        <v>0.65334951035618338</v>
      </c>
      <c r="AA127" s="8">
        <f t="shared" si="772"/>
        <v>0.841000635997456</v>
      </c>
      <c r="AB127" s="8">
        <f t="shared" si="772"/>
        <v>0.89306446684998464</v>
      </c>
      <c r="AC127" s="8">
        <f>IFERROR(+AC121/SUM(AC$119:AC$121),0)</f>
        <v>0.84313725490196079</v>
      </c>
      <c r="AD127" s="8">
        <f t="shared" si="742"/>
        <v>1</v>
      </c>
      <c r="AE127" s="8">
        <f t="shared" si="742"/>
        <v>0.56497175141242939</v>
      </c>
      <c r="AF127" s="8">
        <f t="shared" si="742"/>
        <v>0.90738835151265695</v>
      </c>
      <c r="AG127" s="8">
        <f t="shared" si="742"/>
        <v>0.48502851711026612</v>
      </c>
      <c r="AH127" s="8">
        <f t="shared" si="742"/>
        <v>0.4188477297432896</v>
      </c>
      <c r="AI127" s="8">
        <f t="shared" si="742"/>
        <v>0.33123425692695213</v>
      </c>
      <c r="AJ127" s="8">
        <f t="shared" si="703"/>
        <v>0.78496825721892283</v>
      </c>
      <c r="AK127" s="8">
        <f t="shared" si="703"/>
        <v>0.85512186807567747</v>
      </c>
      <c r="AL127" s="8">
        <f>IFERROR(+AL121/SUM(AL$119:AL$121),0)</f>
        <v>0.59850606909430437</v>
      </c>
      <c r="AM127" s="8">
        <f t="shared" si="704"/>
        <v>0.94321945679947006</v>
      </c>
      <c r="AN127" s="8">
        <f t="shared" si="704"/>
        <v>0.75657456724367511</v>
      </c>
      <c r="AO127" s="8">
        <f t="shared" si="704"/>
        <v>0.6487889273356402</v>
      </c>
      <c r="AP127" s="8">
        <f t="shared" si="704"/>
        <v>0.40782122905027934</v>
      </c>
      <c r="AQ127" s="8">
        <f t="shared" si="705"/>
        <v>0.6927254772876893</v>
      </c>
      <c r="AR127" s="8">
        <f t="shared" si="705"/>
        <v>0.90638297872340423</v>
      </c>
      <c r="AS127" s="8">
        <f>IFERROR(+AS121/SUM(AS$119:AS$121),0)</f>
        <v>0.90902126029496266</v>
      </c>
      <c r="AT127" s="8">
        <f>IFERROR(+AT121/SUM(AT$119:AT$121),0)</f>
        <v>1</v>
      </c>
      <c r="AU127" s="8">
        <f t="shared" si="706"/>
        <v>0.56251215244021002</v>
      </c>
      <c r="AV127" s="8">
        <f t="shared" si="707"/>
        <v>1</v>
      </c>
      <c r="AW127" s="8">
        <f t="shared" si="707"/>
        <v>0.54310082241851965</v>
      </c>
      <c r="AX127" s="8">
        <f t="shared" si="707"/>
        <v>1</v>
      </c>
      <c r="AY127" s="8">
        <f t="shared" si="707"/>
        <v>1</v>
      </c>
      <c r="AZ127" s="8">
        <f t="shared" si="707"/>
        <v>0.81004344750934631</v>
      </c>
      <c r="BA127" s="8">
        <f t="shared" si="707"/>
        <v>1</v>
      </c>
      <c r="BB127" s="8">
        <f>IFERROR(+BB121/SUM(BB$119:BB$121),0)</f>
        <v>0.730185497470489</v>
      </c>
      <c r="BC127" s="8">
        <f>IFERROR(+BC121/SUM(BC$119:BC$121),0)</f>
        <v>0.52681388012618291</v>
      </c>
      <c r="BD127" s="8">
        <f t="shared" si="708"/>
        <v>0.99768196569309231</v>
      </c>
      <c r="BE127" s="8">
        <f t="shared" ref="BE127:BT127" si="773">IFERROR(+BE121/SUM(BE$119:BE$121),0)</f>
        <v>0.9570815450643777</v>
      </c>
      <c r="BF127" s="8">
        <f t="shared" si="773"/>
        <v>1</v>
      </c>
      <c r="BG127" s="8">
        <f t="shared" si="773"/>
        <v>1</v>
      </c>
      <c r="BH127" s="8">
        <f t="shared" si="773"/>
        <v>0.71835161577230944</v>
      </c>
      <c r="BI127" s="8">
        <f t="shared" si="773"/>
        <v>0.60159362549800799</v>
      </c>
      <c r="BJ127" s="8">
        <f t="shared" si="773"/>
        <v>0.75584492453388574</v>
      </c>
      <c r="BK127" s="8">
        <f t="shared" si="773"/>
        <v>1</v>
      </c>
      <c r="BL127" s="8">
        <f t="shared" si="773"/>
        <v>0.90124617916764627</v>
      </c>
      <c r="BM127" s="8">
        <f t="shared" si="773"/>
        <v>0.716594307766522</v>
      </c>
      <c r="BN127" s="8">
        <f t="shared" si="773"/>
        <v>0.36305732484076436</v>
      </c>
      <c r="BO127" s="8">
        <f t="shared" si="773"/>
        <v>0.68118466898954699</v>
      </c>
      <c r="BP127" s="8">
        <f t="shared" si="773"/>
        <v>0.72257450856055805</v>
      </c>
      <c r="BQ127" s="8">
        <f t="shared" si="773"/>
        <v>0.49432955303535692</v>
      </c>
      <c r="BR127" s="8">
        <f t="shared" si="773"/>
        <v>0.54545454545454541</v>
      </c>
      <c r="BS127" s="8">
        <f t="shared" si="773"/>
        <v>1</v>
      </c>
      <c r="BT127" s="8">
        <f t="shared" si="773"/>
        <v>1</v>
      </c>
      <c r="BU127" s="8">
        <f t="shared" si="710"/>
        <v>0.25105485232067509</v>
      </c>
      <c r="BV127" s="8">
        <f t="shared" si="710"/>
        <v>1</v>
      </c>
      <c r="BW127" s="8">
        <f t="shared" si="710"/>
        <v>0.28925619834710742</v>
      </c>
      <c r="BX127" s="8">
        <f t="shared" si="710"/>
        <v>0.59398496240601506</v>
      </c>
      <c r="BY127" s="8">
        <f t="shared" si="710"/>
        <v>0.52702702702702697</v>
      </c>
      <c r="BZ127" s="8">
        <f t="shared" si="710"/>
        <v>1</v>
      </c>
      <c r="CA127" s="8">
        <f t="shared" si="710"/>
        <v>0.39130434782608697</v>
      </c>
      <c r="CB127" s="8">
        <f t="shared" ref="CB127:CC127" si="774">IFERROR(+CB121/SUM(CB$119:CB$121),0)</f>
        <v>0.44236907435867123</v>
      </c>
      <c r="CC127" s="8">
        <f t="shared" si="774"/>
        <v>0.79030144167758842</v>
      </c>
      <c r="CD127" s="8">
        <f t="shared" ref="CD127:CE127" si="775">IFERROR(+CD121/SUM(CD$119:CD$121),0)</f>
        <v>1</v>
      </c>
      <c r="CE127" s="8">
        <f t="shared" si="775"/>
        <v>0.86560090542547929</v>
      </c>
      <c r="CF127" s="8">
        <f t="shared" ref="CF127:CG127" si="776">IFERROR(+CF121/SUM(CF$119:CF$121),0)</f>
        <v>0.68</v>
      </c>
      <c r="CG127" s="8">
        <f t="shared" si="776"/>
        <v>1</v>
      </c>
      <c r="CH127" s="8">
        <f t="shared" ref="CH127:CI127" si="777">IFERROR(+CH121/SUM(CH$119:CH$121),0)</f>
        <v>0.92592592592592593</v>
      </c>
      <c r="CI127" s="8">
        <f t="shared" si="777"/>
        <v>0.27272727272727271</v>
      </c>
      <c r="CJ127" s="8">
        <f t="shared" ref="CJ127:CK127" si="778">IFERROR(+CJ121/SUM(CJ$119:CJ$121),0)</f>
        <v>0.78570763067175997</v>
      </c>
      <c r="CK127" s="8">
        <f t="shared" si="778"/>
        <v>0.99333333333333329</v>
      </c>
      <c r="CL127" s="8">
        <f t="shared" ref="CL127:CM127" si="779">IFERROR(+CL121/SUM(CL$119:CL$121),0)</f>
        <v>0.84962406015037595</v>
      </c>
      <c r="CM127" s="8">
        <f t="shared" si="779"/>
        <v>0.74137931034482762</v>
      </c>
      <c r="CN127" s="8">
        <f t="shared" ref="CN127:CO127" si="780">IFERROR(+CN121/SUM(CN$119:CN$121),0)</f>
        <v>0.57731595632264887</v>
      </c>
      <c r="CO127" s="8">
        <f t="shared" si="780"/>
        <v>0.97391304347826091</v>
      </c>
      <c r="CP127" s="8">
        <f t="shared" ref="CP127:CQ127" si="781">IFERROR(+CP121/SUM(CP$119:CP$121),0)</f>
        <v>0.49992480072191303</v>
      </c>
      <c r="CQ127" s="8">
        <f t="shared" si="781"/>
        <v>1</v>
      </c>
      <c r="CR127" s="8">
        <f t="shared" ref="CR127:CS127" si="782">IFERROR(+CR121/SUM(CR$119:CR$121),0)</f>
        <v>0.620253164556962</v>
      </c>
      <c r="CS127" s="8">
        <f t="shared" si="782"/>
        <v>0.70419670918838972</v>
      </c>
      <c r="CT127" s="8">
        <f t="shared" ref="CT127:CU127" si="783">IFERROR(+CT121/SUM(CT$119:CT$121),0)</f>
        <v>0.56729377713458762</v>
      </c>
      <c r="CU127" s="8">
        <f t="shared" si="783"/>
        <v>1</v>
      </c>
      <c r="CV127" s="8">
        <f t="shared" ref="CV127:CW127" si="784">IFERROR(+CV121/SUM(CV$119:CV$121),0)</f>
        <v>0.77464788732394363</v>
      </c>
      <c r="CW127" s="8">
        <f t="shared" si="784"/>
        <v>0.37694323144104802</v>
      </c>
      <c r="CX127" s="8">
        <f t="shared" ref="CX127:CY127" si="785">IFERROR(+CX121/SUM(CX$119:CX$121),0)</f>
        <v>0.38461538461538464</v>
      </c>
      <c r="CY127" s="8">
        <f t="shared" si="785"/>
        <v>0.6564311788705175</v>
      </c>
      <c r="CZ127" s="8">
        <f t="shared" ref="CZ127:DA127" si="786">IFERROR(+CZ121/SUM(CZ$119:CZ$121),0)</f>
        <v>1</v>
      </c>
      <c r="DA127" s="8">
        <f t="shared" si="786"/>
        <v>1</v>
      </c>
      <c r="DB127" s="8">
        <f t="shared" ref="DB127:DC127" si="787">IFERROR(+DB121/SUM(DB$119:DB$121),0)</f>
        <v>0.90277777777777779</v>
      </c>
      <c r="DC127" s="8">
        <f t="shared" si="787"/>
        <v>0.79069767441860461</v>
      </c>
      <c r="DD127" s="8"/>
      <c r="DE127" s="8">
        <f t="shared" ref="DE127:DF127" si="788">IFERROR(+DE121/SUM(DE$119:DE$121),0)</f>
        <v>0.54098360655737709</v>
      </c>
      <c r="DF127" s="8">
        <f t="shared" si="788"/>
        <v>0.84551418980775106</v>
      </c>
      <c r="DG127" s="8">
        <f t="shared" ref="DG127:DH127" si="789">IFERROR(+DG121/SUM(DG$119:DG$121),0)</f>
        <v>0.81294964028776984</v>
      </c>
      <c r="DH127" s="8">
        <f t="shared" si="789"/>
        <v>0.40384615384615385</v>
      </c>
      <c r="DI127" s="8">
        <f t="shared" ref="DI127:DJ127" si="790">IFERROR(+DI121/SUM(DI$119:DI$121),0)</f>
        <v>1</v>
      </c>
      <c r="DJ127" s="8">
        <f t="shared" si="790"/>
        <v>0.9156039879434269</v>
      </c>
      <c r="DK127" s="8">
        <f t="shared" ref="DK127:DL127" si="791">IFERROR(+DK121/SUM(DK$119:DK$121),0)</f>
        <v>0.95490440565253532</v>
      </c>
      <c r="DL127" s="8">
        <f t="shared" si="791"/>
        <v>0.40868938164773755</v>
      </c>
      <c r="DM127" s="8">
        <f t="shared" ref="DM127:DN127" si="792">IFERROR(+DM121/SUM(DM$119:DM$121),0)</f>
        <v>0.65537047673750726</v>
      </c>
      <c r="DN127" s="8">
        <f t="shared" si="792"/>
        <v>0.85185185185185186</v>
      </c>
      <c r="DO127" s="8">
        <f t="shared" ref="DO127" si="793">IFERROR(+DO121/SUM(DO$119:DO$121),0)</f>
        <v>0.80509536405401638</v>
      </c>
      <c r="DP127" s="8" t="e">
        <f t="shared" ref="DP127:DQ127" si="794">+DP121/DP122</f>
        <v>#DIV/0!</v>
      </c>
      <c r="DQ127" s="8" t="e">
        <f t="shared" si="794"/>
        <v>#DIV/0!</v>
      </c>
      <c r="DR127" s="8">
        <f t="shared" si="732"/>
        <v>0.76677732985534741</v>
      </c>
      <c r="DS127" s="8">
        <f t="shared" si="732"/>
        <v>0.63636363636363635</v>
      </c>
      <c r="DT127" s="8">
        <f t="shared" ref="DT127:DU127" si="795">IFERROR(+DT121/SUM(DT$119:DT$121),0)</f>
        <v>0.70347003154574128</v>
      </c>
      <c r="DU127" s="8">
        <f t="shared" si="795"/>
        <v>0.95789473684210524</v>
      </c>
      <c r="DV127" s="8">
        <f t="shared" ref="DV127:DW127" si="796">IFERROR(+DV121/SUM(DV$119:DV$121),0)</f>
        <v>0.41104294478527609</v>
      </c>
      <c r="DW127" s="8">
        <f t="shared" si="796"/>
        <v>0.45238095238095238</v>
      </c>
      <c r="DX127" s="8">
        <f t="shared" ref="DX127:DY127" si="797">IFERROR(+DX121/SUM(DX$119:DX$121),0)</f>
        <v>0.73065368279291409</v>
      </c>
      <c r="DY127" s="8">
        <f t="shared" si="797"/>
        <v>0.68526622902990519</v>
      </c>
      <c r="DZ127" s="8">
        <f t="shared" ref="DZ127:EA127" si="798">IFERROR(+DZ121/SUM(DZ$119:DZ$121),0)</f>
        <v>0.86656200941915229</v>
      </c>
      <c r="EA127" s="8">
        <f t="shared" si="798"/>
        <v>0.80978260869565222</v>
      </c>
      <c r="EB127" s="8">
        <f t="shared" ref="EB127:ED127" si="799">IFERROR(+EB121/SUM(EB$119:EB$121),0)</f>
        <v>0.20510304219823353</v>
      </c>
      <c r="EC127" s="8">
        <f t="shared" si="799"/>
        <v>0.73859844271412678</v>
      </c>
      <c r="ED127" s="8">
        <f t="shared" si="799"/>
        <v>0.95751460435475311</v>
      </c>
      <c r="EE127" s="8">
        <f t="shared" ref="EE127:EF127" si="800">IFERROR(+EE121/SUM(EE$119:EE$121),0)</f>
        <v>0.98770592574379146</v>
      </c>
      <c r="EF127" s="8">
        <f t="shared" si="800"/>
        <v>0.54393432654302221</v>
      </c>
      <c r="EG127" s="8">
        <f t="shared" ref="EG127:EH127" si="801">IFERROR(+EG121/SUM(EG$119:EG$121),0)</f>
        <v>0.84905660377358494</v>
      </c>
      <c r="EH127" s="8">
        <f t="shared" si="801"/>
        <v>0.76010555355643517</v>
      </c>
      <c r="EI127" s="8"/>
      <c r="EJ127" s="8"/>
    </row>
    <row r="128" spans="1:140">
      <c r="A128" s="498"/>
      <c r="B128" s="54" t="s">
        <v>60</v>
      </c>
      <c r="C128" s="9"/>
      <c r="D128" s="9">
        <f t="shared" ref="D128:AJ128" si="802">SUM(D125:D127)</f>
        <v>1</v>
      </c>
      <c r="E128" s="9">
        <f t="shared" si="802"/>
        <v>1</v>
      </c>
      <c r="F128" s="9">
        <f t="shared" si="802"/>
        <v>1</v>
      </c>
      <c r="G128" s="9">
        <f t="shared" si="802"/>
        <v>1</v>
      </c>
      <c r="H128" s="9">
        <f t="shared" si="802"/>
        <v>1</v>
      </c>
      <c r="I128" s="9">
        <f t="shared" si="802"/>
        <v>1</v>
      </c>
      <c r="J128" s="9">
        <f t="shared" si="802"/>
        <v>1</v>
      </c>
      <c r="K128" s="9">
        <f t="shared" si="802"/>
        <v>1</v>
      </c>
      <c r="L128" s="9">
        <f t="shared" si="802"/>
        <v>1</v>
      </c>
      <c r="M128" s="9">
        <f t="shared" si="802"/>
        <v>1</v>
      </c>
      <c r="N128" s="9">
        <f t="shared" si="802"/>
        <v>1</v>
      </c>
      <c r="O128" s="9">
        <f t="shared" si="802"/>
        <v>1</v>
      </c>
      <c r="P128" s="9">
        <f t="shared" si="802"/>
        <v>1</v>
      </c>
      <c r="Q128" s="9">
        <f t="shared" si="802"/>
        <v>1</v>
      </c>
      <c r="R128" s="9">
        <f t="shared" si="802"/>
        <v>1</v>
      </c>
      <c r="S128" s="9">
        <f t="shared" si="802"/>
        <v>1</v>
      </c>
      <c r="T128" s="9">
        <f t="shared" si="802"/>
        <v>1</v>
      </c>
      <c r="U128" s="9">
        <f t="shared" si="802"/>
        <v>1</v>
      </c>
      <c r="V128" s="9">
        <f t="shared" si="802"/>
        <v>1</v>
      </c>
      <c r="W128" s="9">
        <f t="shared" si="802"/>
        <v>1</v>
      </c>
      <c r="X128" s="9">
        <f t="shared" si="802"/>
        <v>1</v>
      </c>
      <c r="Y128" s="9">
        <f t="shared" si="802"/>
        <v>1</v>
      </c>
      <c r="Z128" s="9">
        <f t="shared" si="802"/>
        <v>1</v>
      </c>
      <c r="AA128" s="9">
        <f t="shared" si="802"/>
        <v>1</v>
      </c>
      <c r="AB128" s="9">
        <f t="shared" si="802"/>
        <v>0.99999999999999989</v>
      </c>
      <c r="AC128" s="9">
        <f t="shared" si="802"/>
        <v>1</v>
      </c>
      <c r="AD128" s="9">
        <f t="shared" si="802"/>
        <v>1</v>
      </c>
      <c r="AE128" s="9">
        <f t="shared" si="802"/>
        <v>1</v>
      </c>
      <c r="AF128" s="9">
        <f t="shared" si="802"/>
        <v>1</v>
      </c>
      <c r="AG128" s="9">
        <f t="shared" si="802"/>
        <v>1</v>
      </c>
      <c r="AH128" s="9">
        <f t="shared" si="802"/>
        <v>1</v>
      </c>
      <c r="AI128" s="9">
        <f t="shared" si="802"/>
        <v>1</v>
      </c>
      <c r="AJ128" s="9">
        <f t="shared" si="802"/>
        <v>1</v>
      </c>
      <c r="AK128" s="9">
        <f t="shared" ref="AK128:AP128" si="803">SUM(AK125:AK127)</f>
        <v>1</v>
      </c>
      <c r="AL128" s="9">
        <f t="shared" si="803"/>
        <v>1</v>
      </c>
      <c r="AM128" s="9">
        <f t="shared" si="803"/>
        <v>1</v>
      </c>
      <c r="AN128" s="9">
        <f t="shared" si="803"/>
        <v>1</v>
      </c>
      <c r="AO128" s="9">
        <f t="shared" si="803"/>
        <v>1</v>
      </c>
      <c r="AP128" s="9">
        <f t="shared" si="803"/>
        <v>1</v>
      </c>
      <c r="AQ128" s="9">
        <f t="shared" ref="AQ128:BT128" si="804">SUM(AQ125:AQ127)</f>
        <v>1</v>
      </c>
      <c r="AR128" s="9">
        <f t="shared" si="804"/>
        <v>1</v>
      </c>
      <c r="AS128" s="9">
        <f t="shared" si="804"/>
        <v>1</v>
      </c>
      <c r="AT128" s="9">
        <f t="shared" si="804"/>
        <v>1</v>
      </c>
      <c r="AU128" s="9">
        <f t="shared" si="804"/>
        <v>1</v>
      </c>
      <c r="AV128" s="9">
        <f t="shared" si="804"/>
        <v>1</v>
      </c>
      <c r="AW128" s="9">
        <f t="shared" si="804"/>
        <v>1</v>
      </c>
      <c r="AX128" s="9">
        <f t="shared" si="804"/>
        <v>1</v>
      </c>
      <c r="AY128" s="9">
        <f t="shared" si="804"/>
        <v>1</v>
      </c>
      <c r="AZ128" s="9">
        <f t="shared" si="804"/>
        <v>1</v>
      </c>
      <c r="BA128" s="9">
        <f t="shared" si="804"/>
        <v>1</v>
      </c>
      <c r="BB128" s="9">
        <f t="shared" si="804"/>
        <v>1</v>
      </c>
      <c r="BC128" s="9">
        <f t="shared" si="804"/>
        <v>0.99999999999999989</v>
      </c>
      <c r="BD128" s="9">
        <f t="shared" si="804"/>
        <v>1</v>
      </c>
      <c r="BE128" s="9">
        <f t="shared" si="804"/>
        <v>1</v>
      </c>
      <c r="BF128" s="9">
        <f t="shared" si="804"/>
        <v>1</v>
      </c>
      <c r="BG128" s="9">
        <f t="shared" si="804"/>
        <v>1</v>
      </c>
      <c r="BH128" s="9">
        <f t="shared" si="804"/>
        <v>0.99999999999999989</v>
      </c>
      <c r="BI128" s="9">
        <f t="shared" si="804"/>
        <v>1</v>
      </c>
      <c r="BJ128" s="9">
        <f t="shared" si="804"/>
        <v>1</v>
      </c>
      <c r="BK128" s="9">
        <f t="shared" si="804"/>
        <v>1</v>
      </c>
      <c r="BL128" s="9">
        <f t="shared" si="804"/>
        <v>0.99999999999999989</v>
      </c>
      <c r="BM128" s="9">
        <f t="shared" si="804"/>
        <v>1</v>
      </c>
      <c r="BN128" s="9">
        <f t="shared" si="804"/>
        <v>1</v>
      </c>
      <c r="BO128" s="9">
        <f t="shared" si="804"/>
        <v>1</v>
      </c>
      <c r="BP128" s="9">
        <f t="shared" si="804"/>
        <v>1</v>
      </c>
      <c r="BQ128" s="9">
        <f t="shared" si="804"/>
        <v>1</v>
      </c>
      <c r="BR128" s="9">
        <f t="shared" si="804"/>
        <v>1</v>
      </c>
      <c r="BS128" s="9">
        <f t="shared" si="804"/>
        <v>1</v>
      </c>
      <c r="BT128" s="9">
        <f t="shared" si="804"/>
        <v>1</v>
      </c>
      <c r="BU128" s="9">
        <f t="shared" ref="BU128:CA128" si="805">SUM(BU125:BU127)</f>
        <v>1</v>
      </c>
      <c r="BV128" s="9">
        <f t="shared" si="805"/>
        <v>1</v>
      </c>
      <c r="BW128" s="9">
        <f t="shared" si="805"/>
        <v>1</v>
      </c>
      <c r="BX128" s="9">
        <f t="shared" si="805"/>
        <v>1</v>
      </c>
      <c r="BY128" s="9">
        <f t="shared" si="805"/>
        <v>1</v>
      </c>
      <c r="BZ128" s="9">
        <f t="shared" si="805"/>
        <v>1</v>
      </c>
      <c r="CA128" s="9">
        <f t="shared" si="805"/>
        <v>1</v>
      </c>
      <c r="CB128" s="9">
        <f t="shared" ref="CB128:CC128" si="806">SUM(CB125:CB127)</f>
        <v>1</v>
      </c>
      <c r="CC128" s="9">
        <f t="shared" si="806"/>
        <v>1</v>
      </c>
      <c r="CD128" s="9">
        <f t="shared" ref="CD128:CE128" si="807">SUM(CD125:CD127)</f>
        <v>1</v>
      </c>
      <c r="CE128" s="9">
        <f t="shared" si="807"/>
        <v>1</v>
      </c>
      <c r="CF128" s="9">
        <f t="shared" ref="CF128:CG128" si="808">SUM(CF125:CF127)</f>
        <v>1</v>
      </c>
      <c r="CG128" s="9">
        <f t="shared" si="808"/>
        <v>1</v>
      </c>
      <c r="CH128" s="9">
        <f t="shared" ref="CH128:CI128" si="809">SUM(CH125:CH127)</f>
        <v>1</v>
      </c>
      <c r="CI128" s="9">
        <f t="shared" si="809"/>
        <v>1</v>
      </c>
      <c r="CJ128" s="9">
        <f t="shared" ref="CJ128:CK128" si="810">SUM(CJ125:CJ127)</f>
        <v>1</v>
      </c>
      <c r="CK128" s="9">
        <f t="shared" si="810"/>
        <v>1</v>
      </c>
      <c r="CL128" s="9">
        <f t="shared" ref="CL128:CM128" si="811">SUM(CL125:CL127)</f>
        <v>1</v>
      </c>
      <c r="CM128" s="9">
        <f t="shared" si="811"/>
        <v>1</v>
      </c>
      <c r="CN128" s="9">
        <f t="shared" ref="CN128:CO128" si="812">SUM(CN125:CN127)</f>
        <v>1</v>
      </c>
      <c r="CO128" s="9">
        <f t="shared" si="812"/>
        <v>1</v>
      </c>
      <c r="CP128" s="9">
        <f t="shared" ref="CP128:CQ128" si="813">SUM(CP125:CP127)</f>
        <v>0.99999999999999989</v>
      </c>
      <c r="CQ128" s="9">
        <f t="shared" si="813"/>
        <v>1</v>
      </c>
      <c r="CR128" s="9">
        <f t="shared" ref="CR128:CS128" si="814">SUM(CR125:CR127)</f>
        <v>1</v>
      </c>
      <c r="CS128" s="9">
        <f t="shared" si="814"/>
        <v>1</v>
      </c>
      <c r="CT128" s="9">
        <f t="shared" ref="CT128:CU128" si="815">SUM(CT125:CT127)</f>
        <v>1</v>
      </c>
      <c r="CU128" s="9">
        <f t="shared" si="815"/>
        <v>1</v>
      </c>
      <c r="CV128" s="9">
        <f t="shared" ref="CV128:CW128" si="816">SUM(CV125:CV127)</f>
        <v>1</v>
      </c>
      <c r="CW128" s="9">
        <f t="shared" si="816"/>
        <v>1</v>
      </c>
      <c r="CX128" s="9">
        <f t="shared" ref="CX128:CY128" si="817">SUM(CX125:CX127)</f>
        <v>1</v>
      </c>
      <c r="CY128" s="9">
        <f t="shared" si="817"/>
        <v>1</v>
      </c>
      <c r="CZ128" s="9">
        <f t="shared" ref="CZ128:DA128" si="818">SUM(CZ125:CZ127)</f>
        <v>1</v>
      </c>
      <c r="DA128" s="9">
        <f t="shared" si="818"/>
        <v>1</v>
      </c>
      <c r="DB128" s="9">
        <f t="shared" ref="DB128:DC128" si="819">SUM(DB125:DB127)</f>
        <v>1</v>
      </c>
      <c r="DC128" s="9">
        <f t="shared" si="819"/>
        <v>1</v>
      </c>
      <c r="DD128" s="9"/>
      <c r="DE128" s="9">
        <f t="shared" ref="DE128:DF128" si="820">SUM(DE125:DE127)</f>
        <v>1</v>
      </c>
      <c r="DF128" s="9">
        <f t="shared" si="820"/>
        <v>1</v>
      </c>
      <c r="DG128" s="9">
        <f t="shared" ref="DG128:DH128" si="821">SUM(DG125:DG127)</f>
        <v>1</v>
      </c>
      <c r="DH128" s="9">
        <f t="shared" si="821"/>
        <v>1</v>
      </c>
      <c r="DI128" s="9">
        <f t="shared" ref="DI128:DJ128" si="822">SUM(DI125:DI127)</f>
        <v>1</v>
      </c>
      <c r="DJ128" s="9">
        <f t="shared" si="822"/>
        <v>1</v>
      </c>
      <c r="DK128" s="9">
        <f t="shared" ref="DK128:DL128" si="823">SUM(DK125:DK127)</f>
        <v>1</v>
      </c>
      <c r="DL128" s="9">
        <f t="shared" si="823"/>
        <v>1</v>
      </c>
      <c r="DM128" s="9">
        <f t="shared" ref="DM128:DN128" si="824">SUM(DM125:DM127)</f>
        <v>1</v>
      </c>
      <c r="DN128" s="9">
        <f t="shared" si="824"/>
        <v>1</v>
      </c>
      <c r="DO128" s="9">
        <f t="shared" ref="DO128" si="825">SUM(DO125:DO127)</f>
        <v>1</v>
      </c>
      <c r="DP128" s="9" t="e">
        <f t="shared" ref="DP128:DQ128" si="826">SUM(DP124:DP127)</f>
        <v>#DIV/0!</v>
      </c>
      <c r="DQ128" s="9" t="e">
        <f t="shared" si="826"/>
        <v>#DIV/0!</v>
      </c>
      <c r="DR128" s="9">
        <f t="shared" ref="DR128:DS128" si="827">SUM(DR125:DR127)</f>
        <v>1</v>
      </c>
      <c r="DS128" s="9">
        <f t="shared" si="827"/>
        <v>1</v>
      </c>
      <c r="DT128" s="9">
        <f t="shared" ref="DT128:DU128" si="828">SUM(DT125:DT127)</f>
        <v>1</v>
      </c>
      <c r="DU128" s="9">
        <f t="shared" si="828"/>
        <v>1</v>
      </c>
      <c r="DV128" s="9">
        <f t="shared" ref="DV128:DW128" si="829">SUM(DV125:DV127)</f>
        <v>1</v>
      </c>
      <c r="DW128" s="9">
        <f t="shared" si="829"/>
        <v>1</v>
      </c>
      <c r="DX128" s="9">
        <f t="shared" ref="DX128:DY128" si="830">SUM(DX125:DX127)</f>
        <v>1</v>
      </c>
      <c r="DY128" s="9">
        <f t="shared" si="830"/>
        <v>1</v>
      </c>
      <c r="DZ128" s="9">
        <f t="shared" ref="DZ128:EA128" si="831">SUM(DZ125:DZ127)</f>
        <v>1</v>
      </c>
      <c r="EA128" s="9">
        <f t="shared" si="831"/>
        <v>1</v>
      </c>
      <c r="EB128" s="9">
        <f t="shared" ref="EB128:ED128" si="832">SUM(EB125:EB127)</f>
        <v>0.99999999999999989</v>
      </c>
      <c r="EC128" s="9">
        <f t="shared" si="832"/>
        <v>1</v>
      </c>
      <c r="ED128" s="9">
        <f t="shared" si="832"/>
        <v>1</v>
      </c>
      <c r="EE128" s="9">
        <f t="shared" ref="EE128:EF128" si="833">SUM(EE125:EE127)</f>
        <v>1</v>
      </c>
      <c r="EF128" s="9">
        <f t="shared" si="833"/>
        <v>1</v>
      </c>
      <c r="EG128" s="9">
        <f t="shared" ref="EG128:EH128" si="834">SUM(EG125:EG127)</f>
        <v>1</v>
      </c>
      <c r="EH128" s="9">
        <f t="shared" si="834"/>
        <v>1</v>
      </c>
      <c r="EI128" s="9"/>
      <c r="EJ128" s="9"/>
    </row>
    <row r="130" spans="1:140" ht="13.8">
      <c r="B130" s="11"/>
    </row>
    <row r="134" spans="1:140">
      <c r="C134" s="52"/>
      <c r="D134" s="260" t="str">
        <f t="shared" ref="D134:AI134" si="835">+D113</f>
        <v>SEM 01</v>
      </c>
      <c r="E134" s="260" t="str">
        <f t="shared" si="835"/>
        <v>SEM 02</v>
      </c>
      <c r="F134" s="260" t="str">
        <f t="shared" si="835"/>
        <v>SEM 03</v>
      </c>
      <c r="G134" s="260" t="str">
        <f t="shared" si="835"/>
        <v>SEM 04</v>
      </c>
      <c r="H134" s="260" t="str">
        <f t="shared" si="835"/>
        <v>SEM 05</v>
      </c>
      <c r="I134" s="260" t="str">
        <f t="shared" si="835"/>
        <v>SEM 06</v>
      </c>
      <c r="J134" s="260" t="str">
        <f t="shared" si="835"/>
        <v>SEM 07</v>
      </c>
      <c r="K134" s="260" t="str">
        <f t="shared" si="835"/>
        <v>SEM 08</v>
      </c>
      <c r="L134" s="260" t="str">
        <f t="shared" si="835"/>
        <v>SEM 09</v>
      </c>
      <c r="M134" s="260" t="str">
        <f t="shared" si="835"/>
        <v>SEM 10</v>
      </c>
      <c r="N134" s="260" t="str">
        <f t="shared" si="835"/>
        <v>SEM 11</v>
      </c>
      <c r="O134" s="260" t="str">
        <f t="shared" si="835"/>
        <v>SEM 12</v>
      </c>
      <c r="P134" s="260" t="str">
        <f t="shared" si="835"/>
        <v>SEM 13</v>
      </c>
      <c r="Q134" s="260" t="str">
        <f t="shared" si="835"/>
        <v>SEM 14</v>
      </c>
      <c r="R134" s="260" t="str">
        <f t="shared" si="835"/>
        <v>SEM 15</v>
      </c>
      <c r="S134" s="260" t="str">
        <f t="shared" si="835"/>
        <v>SEM 16</v>
      </c>
      <c r="T134" s="260" t="str">
        <f t="shared" si="835"/>
        <v>SEM 17</v>
      </c>
      <c r="U134" s="260" t="str">
        <f t="shared" si="835"/>
        <v>SEM 18</v>
      </c>
      <c r="V134" s="260" t="str">
        <f t="shared" si="835"/>
        <v>SEM 19</v>
      </c>
      <c r="W134" s="260" t="str">
        <f t="shared" si="835"/>
        <v>SEM 20</v>
      </c>
      <c r="X134" s="260" t="str">
        <f t="shared" si="835"/>
        <v>SEM 21</v>
      </c>
      <c r="Y134" s="260" t="str">
        <f t="shared" si="835"/>
        <v>SEM 22</v>
      </c>
      <c r="Z134" s="260" t="str">
        <f t="shared" si="835"/>
        <v>SEM 23</v>
      </c>
      <c r="AA134" s="260" t="str">
        <f t="shared" si="835"/>
        <v>SEM 24</v>
      </c>
      <c r="AB134" s="260" t="str">
        <f t="shared" si="835"/>
        <v>SEM 25</v>
      </c>
      <c r="AC134" s="260" t="str">
        <f t="shared" si="835"/>
        <v>SEM 26</v>
      </c>
      <c r="AD134" s="260" t="str">
        <f t="shared" si="835"/>
        <v>SEM 27</v>
      </c>
      <c r="AE134" s="260" t="str">
        <f t="shared" si="835"/>
        <v>SEM 28</v>
      </c>
      <c r="AF134" s="260" t="str">
        <f t="shared" si="835"/>
        <v>SEM 29</v>
      </c>
      <c r="AG134" s="260" t="str">
        <f t="shared" si="835"/>
        <v>SEM 30</v>
      </c>
      <c r="AH134" s="260" t="str">
        <f t="shared" si="835"/>
        <v>SEM 31</v>
      </c>
      <c r="AI134" s="260" t="str">
        <f t="shared" si="835"/>
        <v>SEM 32</v>
      </c>
      <c r="AJ134" s="260" t="str">
        <f t="shared" ref="AJ134:BO134" si="836">+AJ113</f>
        <v>SEM 33</v>
      </c>
      <c r="AK134" s="260" t="str">
        <f t="shared" si="836"/>
        <v>SEM 34</v>
      </c>
      <c r="AL134" s="260" t="str">
        <f t="shared" si="836"/>
        <v>SEM 35</v>
      </c>
      <c r="AM134" s="260" t="str">
        <f t="shared" si="836"/>
        <v>SEM 36</v>
      </c>
      <c r="AN134" s="260" t="str">
        <f t="shared" si="836"/>
        <v>SEM 37</v>
      </c>
      <c r="AO134" s="260" t="str">
        <f t="shared" si="836"/>
        <v>SEM 38</v>
      </c>
      <c r="AP134" s="260" t="str">
        <f t="shared" si="836"/>
        <v>SEM 39</v>
      </c>
      <c r="AQ134" s="260" t="str">
        <f t="shared" si="836"/>
        <v>SEM 40</v>
      </c>
      <c r="AR134" s="260" t="str">
        <f t="shared" si="836"/>
        <v>SEM 41</v>
      </c>
      <c r="AS134" s="260" t="str">
        <f t="shared" si="836"/>
        <v>SEM 42</v>
      </c>
      <c r="AT134" s="260" t="str">
        <f t="shared" si="836"/>
        <v>SEM 43</v>
      </c>
      <c r="AU134" s="260" t="str">
        <f t="shared" si="836"/>
        <v>SEM 44</v>
      </c>
      <c r="AV134" s="260" t="str">
        <f t="shared" si="836"/>
        <v>SEM 45</v>
      </c>
      <c r="AW134" s="260" t="str">
        <f t="shared" si="836"/>
        <v>SEM46</v>
      </c>
      <c r="AX134" s="260" t="str">
        <f t="shared" si="836"/>
        <v>SEM 47</v>
      </c>
      <c r="AY134" s="260" t="str">
        <f t="shared" si="836"/>
        <v>SEM 48</v>
      </c>
      <c r="AZ134" s="260" t="str">
        <f t="shared" si="836"/>
        <v>SEM 49</v>
      </c>
      <c r="BA134" s="260" t="str">
        <f t="shared" si="836"/>
        <v>SEM 50</v>
      </c>
      <c r="BB134" s="260" t="str">
        <f t="shared" si="836"/>
        <v>SEM 51</v>
      </c>
      <c r="BC134" s="260" t="str">
        <f t="shared" si="836"/>
        <v>SEM 52</v>
      </c>
      <c r="BD134" s="260" t="str">
        <f t="shared" si="836"/>
        <v>SEM 01</v>
      </c>
      <c r="BE134" s="260" t="str">
        <f t="shared" si="836"/>
        <v>SEM 02</v>
      </c>
      <c r="BF134" s="260" t="str">
        <f t="shared" si="836"/>
        <v>SEM 03</v>
      </c>
      <c r="BG134" s="260" t="str">
        <f t="shared" si="836"/>
        <v>SEM 04</v>
      </c>
      <c r="BH134" s="260" t="str">
        <f t="shared" si="836"/>
        <v>SEM 05</v>
      </c>
      <c r="BI134" s="260" t="str">
        <f t="shared" si="836"/>
        <v>SEM 06</v>
      </c>
      <c r="BJ134" s="260" t="str">
        <f t="shared" si="836"/>
        <v>SEM 07</v>
      </c>
      <c r="BK134" s="260" t="str">
        <f t="shared" si="836"/>
        <v>SEM 08</v>
      </c>
      <c r="BL134" s="260" t="str">
        <f t="shared" si="836"/>
        <v>SEM 09</v>
      </c>
      <c r="BM134" s="260" t="str">
        <f t="shared" si="836"/>
        <v>SEM 10</v>
      </c>
      <c r="BN134" s="260" t="str">
        <f t="shared" si="836"/>
        <v>SEM 11</v>
      </c>
      <c r="BO134" s="260" t="str">
        <f t="shared" si="836"/>
        <v>SEM 12</v>
      </c>
      <c r="BP134" s="260" t="str">
        <f t="shared" ref="BP134:DE134" si="837">+BP113</f>
        <v>SEM 13</v>
      </c>
      <c r="BQ134" s="260" t="str">
        <f t="shared" si="837"/>
        <v>SEM 14</v>
      </c>
      <c r="BR134" s="260" t="str">
        <f t="shared" si="837"/>
        <v>SEM 15</v>
      </c>
      <c r="BS134" s="260" t="str">
        <f t="shared" si="837"/>
        <v>SEM 16</v>
      </c>
      <c r="BT134" s="260" t="str">
        <f t="shared" si="837"/>
        <v>SEM 17</v>
      </c>
      <c r="BU134" s="260" t="str">
        <f t="shared" si="837"/>
        <v>SEM 18</v>
      </c>
      <c r="BV134" s="260" t="str">
        <f t="shared" si="837"/>
        <v>SEM 19</v>
      </c>
      <c r="BW134" s="260" t="str">
        <f t="shared" si="837"/>
        <v>SEM 20</v>
      </c>
      <c r="BX134" s="260" t="str">
        <f t="shared" si="837"/>
        <v>SEM 21</v>
      </c>
      <c r="BY134" s="260" t="str">
        <f t="shared" si="837"/>
        <v>SEM 22</v>
      </c>
      <c r="BZ134" s="260" t="str">
        <f t="shared" si="837"/>
        <v>SEM 23</v>
      </c>
      <c r="CA134" s="260" t="str">
        <f t="shared" si="837"/>
        <v>SEM 24</v>
      </c>
      <c r="CB134" s="260" t="str">
        <f t="shared" si="837"/>
        <v>SEM 25</v>
      </c>
      <c r="CC134" s="260" t="str">
        <f t="shared" si="837"/>
        <v>SEM 26</v>
      </c>
      <c r="CD134" s="260" t="str">
        <f t="shared" si="837"/>
        <v>SEM 27</v>
      </c>
      <c r="CE134" s="260" t="str">
        <f t="shared" si="837"/>
        <v>SEM 28</v>
      </c>
      <c r="CF134" s="260" t="str">
        <f t="shared" si="837"/>
        <v>SEM 29</v>
      </c>
      <c r="CG134" s="260" t="str">
        <f t="shared" si="837"/>
        <v>SEM 30</v>
      </c>
      <c r="CH134" s="260" t="str">
        <f t="shared" si="837"/>
        <v>SEM 31</v>
      </c>
      <c r="CI134" s="260" t="str">
        <f t="shared" si="837"/>
        <v>SEM 32</v>
      </c>
      <c r="CJ134" s="260" t="str">
        <f t="shared" ref="CJ134:CK134" si="838">+CJ113</f>
        <v>SEM 33</v>
      </c>
      <c r="CK134" s="260" t="str">
        <f t="shared" si="838"/>
        <v>SEM 34</v>
      </c>
      <c r="CL134" s="260" t="str">
        <f t="shared" ref="CL134:CM134" si="839">+CL113</f>
        <v>SEM 35</v>
      </c>
      <c r="CM134" s="260" t="str">
        <f t="shared" si="839"/>
        <v>SEM 36</v>
      </c>
      <c r="CN134" s="260" t="str">
        <f t="shared" ref="CN134:CO134" si="840">+CN113</f>
        <v>SEM 37</v>
      </c>
      <c r="CO134" s="260" t="str">
        <f t="shared" si="840"/>
        <v>SEM 38</v>
      </c>
      <c r="CP134" s="260" t="str">
        <f t="shared" ref="CP134:CQ134" si="841">+CP113</f>
        <v>SEM 39</v>
      </c>
      <c r="CQ134" s="260" t="str">
        <f t="shared" si="841"/>
        <v>SEM 40</v>
      </c>
      <c r="CR134" s="260" t="str">
        <f t="shared" ref="CR134:CS134" si="842">+CR113</f>
        <v>SEM 41</v>
      </c>
      <c r="CS134" s="260" t="str">
        <f t="shared" si="842"/>
        <v>SEM 42</v>
      </c>
      <c r="CT134" s="260" t="str">
        <f t="shared" ref="CT134:CU134" si="843">+CT113</f>
        <v>SEM 43</v>
      </c>
      <c r="CU134" s="260" t="str">
        <f t="shared" si="843"/>
        <v>SEM 44</v>
      </c>
      <c r="CV134" s="260" t="str">
        <f t="shared" ref="CV134:CW134" si="844">+CV113</f>
        <v>SEM 45</v>
      </c>
      <c r="CW134" s="260" t="str">
        <f t="shared" si="844"/>
        <v>SEM 46</v>
      </c>
      <c r="CX134" s="260" t="str">
        <f t="shared" ref="CX134:CY134" si="845">+CX113</f>
        <v>SEM 47</v>
      </c>
      <c r="CY134" s="260" t="str">
        <f t="shared" si="845"/>
        <v>SEM 48</v>
      </c>
      <c r="CZ134" s="260" t="str">
        <f t="shared" ref="CZ134:DA134" si="846">+CZ113</f>
        <v>SEM 49</v>
      </c>
      <c r="DA134" s="260" t="str">
        <f t="shared" si="846"/>
        <v>SEM 50</v>
      </c>
      <c r="DB134" s="260" t="str">
        <f t="shared" ref="DB134:DC134" si="847">+DB113</f>
        <v>SEM 51</v>
      </c>
      <c r="DC134" s="260" t="str">
        <f t="shared" si="847"/>
        <v>SEM 52</v>
      </c>
      <c r="DD134" s="260" t="s">
        <v>311</v>
      </c>
      <c r="DE134" s="260" t="str">
        <f t="shared" si="837"/>
        <v>SEM 01</v>
      </c>
      <c r="DF134" s="260" t="str">
        <f t="shared" ref="DF134:DG134" si="848">+DF113</f>
        <v>SEM 02</v>
      </c>
      <c r="DG134" s="260" t="str">
        <f t="shared" si="848"/>
        <v>SEM 03</v>
      </c>
      <c r="DH134" s="260" t="str">
        <f t="shared" ref="DH134:DI134" si="849">+DH113</f>
        <v>SEM 04</v>
      </c>
      <c r="DI134" s="260" t="str">
        <f t="shared" si="849"/>
        <v>SEM 05</v>
      </c>
      <c r="DJ134" s="260" t="str">
        <f t="shared" ref="DJ134:DK134" si="850">+DJ113</f>
        <v>SEM 06</v>
      </c>
      <c r="DK134" s="260" t="str">
        <f t="shared" si="850"/>
        <v>SEM 07</v>
      </c>
      <c r="DL134" s="260" t="str">
        <f t="shared" ref="DL134:DM134" si="851">+DL113</f>
        <v>SEM 08</v>
      </c>
      <c r="DM134" s="260" t="str">
        <f t="shared" si="851"/>
        <v>SEM 09</v>
      </c>
      <c r="DN134" s="260" t="str">
        <f t="shared" ref="DN134:DO134" si="852">+DN113</f>
        <v>SEM 10</v>
      </c>
      <c r="DO134" s="260" t="str">
        <f t="shared" si="852"/>
        <v>SEM 11</v>
      </c>
      <c r="DP134" s="260" t="str">
        <f t="shared" ref="DP134:DR134" si="853">+DP113</f>
        <v>SEM 12</v>
      </c>
      <c r="DQ134" s="260" t="str">
        <f t="shared" si="853"/>
        <v>SEM 13</v>
      </c>
      <c r="DR134" s="260" t="str">
        <f t="shared" si="853"/>
        <v>SEM 14</v>
      </c>
      <c r="DS134" s="260" t="str">
        <f t="shared" ref="DS134:DT134" si="854">+DS113</f>
        <v>SEM 15</v>
      </c>
      <c r="DT134" s="260" t="str">
        <f t="shared" si="854"/>
        <v>SEM 16</v>
      </c>
      <c r="DU134" s="260" t="str">
        <f t="shared" ref="DU134:DV134" si="855">+DU113</f>
        <v>SEM 17</v>
      </c>
      <c r="DV134" s="260" t="str">
        <f t="shared" si="855"/>
        <v>SEM 18</v>
      </c>
      <c r="DW134" s="260" t="str">
        <f t="shared" ref="DW134:DX134" si="856">+DW113</f>
        <v>SEM 19</v>
      </c>
      <c r="DX134" s="260" t="str">
        <f t="shared" si="856"/>
        <v>SEM 20</v>
      </c>
      <c r="DY134" s="260" t="str">
        <f t="shared" ref="DY134:DZ134" si="857">+DY113</f>
        <v>SEM 21</v>
      </c>
      <c r="DZ134" s="260" t="str">
        <f t="shared" si="857"/>
        <v>SEM 21</v>
      </c>
      <c r="EA134" s="260" t="str">
        <f t="shared" ref="EA134:EB134" si="858">+EA113</f>
        <v>SEM 23</v>
      </c>
      <c r="EB134" s="260" t="str">
        <f t="shared" si="858"/>
        <v>SEM 24</v>
      </c>
      <c r="EC134" s="260" t="str">
        <f t="shared" ref="EC134:ED134" si="859">+EC113</f>
        <v>SEM 25</v>
      </c>
      <c r="ED134" s="260" t="str">
        <f t="shared" si="859"/>
        <v>SEM 26</v>
      </c>
      <c r="EE134" s="260" t="str">
        <f t="shared" ref="EE134:EF134" si="860">+EE113</f>
        <v>SEM 27</v>
      </c>
      <c r="EF134" s="260" t="str">
        <f t="shared" si="860"/>
        <v>SEM 28</v>
      </c>
      <c r="EG134" s="260" t="str">
        <f t="shared" ref="EG134:EH134" si="861">+EG113</f>
        <v>SEM 29</v>
      </c>
      <c r="EH134" s="260" t="str">
        <f t="shared" si="861"/>
        <v>SEM 30</v>
      </c>
      <c r="EI134" s="260" t="str">
        <f>+EI113</f>
        <v>PROM. 2024</v>
      </c>
    </row>
    <row r="135" spans="1:140">
      <c r="C135" s="260" t="str">
        <f>+B125</f>
        <v>% PREVENTIVO</v>
      </c>
      <c r="D135" s="262">
        <f>+D125</f>
        <v>0</v>
      </c>
      <c r="E135" s="262">
        <f>+E125</f>
        <v>0</v>
      </c>
      <c r="F135" s="262">
        <f>+F125</f>
        <v>0</v>
      </c>
      <c r="G135" s="262">
        <f>+G125</f>
        <v>0</v>
      </c>
      <c r="H135" s="262">
        <f>+H125</f>
        <v>0.1167181599725369</v>
      </c>
      <c r="I135" s="262">
        <f t="shared" ref="I135:O135" si="862">+I125</f>
        <v>9.3023255813953487E-2</v>
      </c>
      <c r="J135" s="262">
        <f t="shared" si="862"/>
        <v>0</v>
      </c>
      <c r="K135" s="262">
        <f t="shared" si="862"/>
        <v>0</v>
      </c>
      <c r="L135" s="262">
        <f t="shared" si="862"/>
        <v>5.4988696767886598E-2</v>
      </c>
      <c r="M135" s="262">
        <f t="shared" si="862"/>
        <v>0.20215014242396398</v>
      </c>
      <c r="N135" s="262">
        <f t="shared" si="862"/>
        <v>0</v>
      </c>
      <c r="O135" s="262">
        <f t="shared" si="862"/>
        <v>0.33591490155827192</v>
      </c>
      <c r="P135" s="262">
        <f t="shared" ref="P135:AJ135" si="863">+P125</f>
        <v>0</v>
      </c>
      <c r="Q135" s="262">
        <f t="shared" si="863"/>
        <v>0</v>
      </c>
      <c r="R135" s="262">
        <f t="shared" si="863"/>
        <v>0</v>
      </c>
      <c r="S135" s="262">
        <f t="shared" si="863"/>
        <v>0.23539185821102188</v>
      </c>
      <c r="T135" s="262">
        <f t="shared" si="863"/>
        <v>0</v>
      </c>
      <c r="U135" s="262">
        <f t="shared" si="863"/>
        <v>0.18461538461538463</v>
      </c>
      <c r="V135" s="262">
        <f t="shared" si="863"/>
        <v>0.38474406155904983</v>
      </c>
      <c r="W135" s="262">
        <f t="shared" si="863"/>
        <v>0.12217470983506415</v>
      </c>
      <c r="X135" s="262">
        <f t="shared" si="863"/>
        <v>0.15820281601012498</v>
      </c>
      <c r="Y135" s="262">
        <f t="shared" si="863"/>
        <v>0</v>
      </c>
      <c r="Z135" s="262">
        <f t="shared" si="863"/>
        <v>0.19065776930409914</v>
      </c>
      <c r="AA135" s="262">
        <f t="shared" si="863"/>
        <v>0</v>
      </c>
      <c r="AB135" s="262">
        <f t="shared" si="863"/>
        <v>9.1659028414298793E-2</v>
      </c>
      <c r="AC135" s="262">
        <f t="shared" si="863"/>
        <v>0.15686274509803921</v>
      </c>
      <c r="AD135" s="262">
        <f t="shared" si="863"/>
        <v>0</v>
      </c>
      <c r="AE135" s="262">
        <f t="shared" si="863"/>
        <v>0.2711864406779661</v>
      </c>
      <c r="AF135" s="262">
        <f t="shared" si="863"/>
        <v>0</v>
      </c>
      <c r="AG135" s="262">
        <f t="shared" si="863"/>
        <v>0</v>
      </c>
      <c r="AH135" s="262">
        <f t="shared" si="863"/>
        <v>0.11706664436825821</v>
      </c>
      <c r="AI135" s="262">
        <f t="shared" si="863"/>
        <v>0.30586541921554516</v>
      </c>
      <c r="AJ135" s="262">
        <f t="shared" si="863"/>
        <v>0.2150317427810772</v>
      </c>
      <c r="AK135" s="262">
        <f t="shared" ref="AK135:AP137" si="864">+AK125</f>
        <v>0</v>
      </c>
      <c r="AL135" s="262">
        <f t="shared" si="864"/>
        <v>0.24276377217553685</v>
      </c>
      <c r="AM135" s="262">
        <f t="shared" si="864"/>
        <v>0</v>
      </c>
      <c r="AN135" s="262">
        <f t="shared" si="864"/>
        <v>0.1414780292942743</v>
      </c>
      <c r="AO135" s="262">
        <f t="shared" si="864"/>
        <v>0</v>
      </c>
      <c r="AP135" s="262">
        <f t="shared" si="864"/>
        <v>0.18994413407821228</v>
      </c>
      <c r="AQ135" s="262">
        <f t="shared" ref="AQ135:AR137" si="865">+AQ125</f>
        <v>6.5832784726793936E-2</v>
      </c>
      <c r="AR135" s="262">
        <f t="shared" si="865"/>
        <v>0</v>
      </c>
      <c r="AS135" s="262">
        <f t="shared" ref="AS135:AU137" si="866">+AS125</f>
        <v>0</v>
      </c>
      <c r="AT135" s="262">
        <f t="shared" si="866"/>
        <v>0</v>
      </c>
      <c r="AU135" s="262">
        <f t="shared" si="866"/>
        <v>0.43748784755978992</v>
      </c>
      <c r="AV135" s="262">
        <f t="shared" ref="AV135:BD135" si="867">+AV125</f>
        <v>0</v>
      </c>
      <c r="AW135" s="262">
        <f t="shared" si="867"/>
        <v>0.36551934206518433</v>
      </c>
      <c r="AX135" s="262">
        <f t="shared" si="867"/>
        <v>0</v>
      </c>
      <c r="AY135" s="262">
        <f t="shared" si="867"/>
        <v>0</v>
      </c>
      <c r="AZ135" s="262">
        <f t="shared" si="867"/>
        <v>0.18995655249065374</v>
      </c>
      <c r="BA135" s="262">
        <f t="shared" si="867"/>
        <v>0</v>
      </c>
      <c r="BB135" s="262">
        <f t="shared" si="867"/>
        <v>0.26981450252951095</v>
      </c>
      <c r="BC135" s="262">
        <f t="shared" si="867"/>
        <v>0.43998007637390002</v>
      </c>
      <c r="BD135" s="262">
        <f t="shared" si="867"/>
        <v>0</v>
      </c>
      <c r="BE135" s="262">
        <f t="shared" ref="BE135:BJ135" si="868">+BE125</f>
        <v>4.2918454935622317E-2</v>
      </c>
      <c r="BF135" s="262">
        <f t="shared" si="868"/>
        <v>0</v>
      </c>
      <c r="BG135" s="262">
        <f t="shared" si="868"/>
        <v>0</v>
      </c>
      <c r="BH135" s="262">
        <f t="shared" si="868"/>
        <v>0.10376519418914912</v>
      </c>
      <c r="BI135" s="262">
        <f t="shared" si="868"/>
        <v>0.17074558907228229</v>
      </c>
      <c r="BJ135" s="262">
        <f t="shared" si="868"/>
        <v>0.14797277300976622</v>
      </c>
      <c r="BK135" s="262">
        <f t="shared" ref="BK135:BT135" si="869">+BK125</f>
        <v>0</v>
      </c>
      <c r="BL135" s="262">
        <f t="shared" si="869"/>
        <v>0</v>
      </c>
      <c r="BM135" s="262">
        <f t="shared" si="869"/>
        <v>0.23516642547033284</v>
      </c>
      <c r="BN135" s="262">
        <f t="shared" si="869"/>
        <v>0.63694267515923564</v>
      </c>
      <c r="BO135" s="262">
        <f t="shared" si="869"/>
        <v>0.31881533101045301</v>
      </c>
      <c r="BP135" s="262">
        <f t="shared" si="869"/>
        <v>0.19023462270133165</v>
      </c>
      <c r="BQ135" s="262">
        <f t="shared" si="869"/>
        <v>0.24016010673782526</v>
      </c>
      <c r="BR135" s="262">
        <f t="shared" si="869"/>
        <v>0.32727272727272727</v>
      </c>
      <c r="BS135" s="262">
        <f t="shared" si="869"/>
        <v>0</v>
      </c>
      <c r="BT135" s="262">
        <f t="shared" si="869"/>
        <v>0</v>
      </c>
      <c r="BU135" s="262">
        <f t="shared" ref="BU135:CA137" si="870">+BU125</f>
        <v>0.50632911392405067</v>
      </c>
      <c r="BV135" s="262">
        <f t="shared" si="870"/>
        <v>0</v>
      </c>
      <c r="BW135" s="262">
        <f t="shared" si="870"/>
        <v>0.71074380165289253</v>
      </c>
      <c r="BX135" s="262">
        <f t="shared" si="870"/>
        <v>0.27067669172932329</v>
      </c>
      <c r="BY135" s="262">
        <f t="shared" si="870"/>
        <v>0.42567567567567566</v>
      </c>
      <c r="BZ135" s="262">
        <f t="shared" si="870"/>
        <v>0</v>
      </c>
      <c r="CA135" s="262">
        <f t="shared" si="870"/>
        <v>0.34782608695652173</v>
      </c>
      <c r="CB135" s="262">
        <f t="shared" ref="CB135:CC135" si="871">+CB125</f>
        <v>0.19115734720416125</v>
      </c>
      <c r="CC135" s="262">
        <f t="shared" si="871"/>
        <v>0.20969855832241155</v>
      </c>
      <c r="CD135" s="262">
        <f t="shared" ref="CD135:CE135" si="872">+CD125</f>
        <v>0</v>
      </c>
      <c r="CE135" s="262">
        <f t="shared" si="872"/>
        <v>7.0736365565537238E-2</v>
      </c>
      <c r="CF135" s="262">
        <f t="shared" ref="CF135:CG135" si="873">+CF125</f>
        <v>0.21333333333333335</v>
      </c>
      <c r="CG135" s="262">
        <f t="shared" si="873"/>
        <v>0</v>
      </c>
      <c r="CH135" s="262">
        <f t="shared" ref="CH135" si="874">+CH125</f>
        <v>7.407407407407407E-2</v>
      </c>
      <c r="CI135" s="262">
        <f t="shared" ref="CI135:CN135" si="875">+CI125</f>
        <v>0</v>
      </c>
      <c r="CJ135" s="262">
        <f t="shared" si="875"/>
        <v>0.21429236932824</v>
      </c>
      <c r="CK135" s="262">
        <f t="shared" si="875"/>
        <v>0</v>
      </c>
      <c r="CL135" s="262">
        <f t="shared" si="875"/>
        <v>6.0150375939849621E-2</v>
      </c>
      <c r="CM135" s="262">
        <f t="shared" si="875"/>
        <v>0.12931034482758622</v>
      </c>
      <c r="CN135" s="262">
        <f t="shared" si="875"/>
        <v>0.42268404367735118</v>
      </c>
      <c r="CO135" s="262">
        <f t="shared" ref="CO135:CP135" si="876">+CO125</f>
        <v>0</v>
      </c>
      <c r="CP135" s="262">
        <f t="shared" si="876"/>
        <v>0.48127537975635426</v>
      </c>
      <c r="CQ135" s="262">
        <f t="shared" ref="CQ135:CR135" si="877">+CQ125</f>
        <v>0</v>
      </c>
      <c r="CR135" s="262">
        <f t="shared" si="877"/>
        <v>0.379746835443038</v>
      </c>
      <c r="CS135" s="262">
        <f t="shared" ref="CS135:CT135" si="878">+CS125</f>
        <v>0.20336476243298204</v>
      </c>
      <c r="CT135" s="262">
        <f t="shared" si="878"/>
        <v>0.31837916063675836</v>
      </c>
      <c r="CU135" s="262">
        <f t="shared" ref="CU135:CV135" si="879">+CU125</f>
        <v>0</v>
      </c>
      <c r="CV135" s="262">
        <f t="shared" si="879"/>
        <v>0.21126760563380281</v>
      </c>
      <c r="CW135" s="262">
        <f t="shared" ref="CW135:CX135" si="880">+CW125</f>
        <v>0.55895196506550215</v>
      </c>
      <c r="CX135" s="262">
        <f t="shared" si="880"/>
        <v>0.30769230769230771</v>
      </c>
      <c r="CY135" s="262">
        <f t="shared" ref="CY135:CZ135" si="881">+CY125</f>
        <v>0</v>
      </c>
      <c r="CZ135" s="262">
        <f t="shared" si="881"/>
        <v>0</v>
      </c>
      <c r="DA135" s="262">
        <f t="shared" ref="DA135:DB135" si="882">+DA125</f>
        <v>0</v>
      </c>
      <c r="DB135" s="262">
        <f t="shared" si="882"/>
        <v>7.6388888888888895E-2</v>
      </c>
      <c r="DC135" s="262">
        <f t="shared" ref="DC135:DE135" si="883">+DC125</f>
        <v>0.18604651162790697</v>
      </c>
      <c r="DD135" s="261">
        <v>0.1727652980566784</v>
      </c>
      <c r="DE135" s="261">
        <f t="shared" si="883"/>
        <v>0.29508196721311475</v>
      </c>
      <c r="DF135" s="261">
        <f t="shared" ref="DF135:DG135" si="884">+DF125</f>
        <v>9.1547146780592017E-2</v>
      </c>
      <c r="DG135" s="261">
        <f t="shared" si="884"/>
        <v>0.17266187050359713</v>
      </c>
      <c r="DH135" s="261">
        <f t="shared" ref="DH135:DI135" si="885">+DH125</f>
        <v>0.34615384615384615</v>
      </c>
      <c r="DI135" s="261">
        <f t="shared" si="885"/>
        <v>0</v>
      </c>
      <c r="DJ135" s="261">
        <f t="shared" ref="DJ135:DK135" si="886">+DJ125</f>
        <v>7.7285725326532204E-2</v>
      </c>
      <c r="DK135" s="261">
        <f t="shared" si="886"/>
        <v>0</v>
      </c>
      <c r="DL135" s="261">
        <f t="shared" ref="DL135:DM135" si="887">+DL125</f>
        <v>0.22534703443302687</v>
      </c>
      <c r="DM135" s="261">
        <f t="shared" si="887"/>
        <v>0.22975301550832852</v>
      </c>
      <c r="DN135" s="261">
        <f t="shared" ref="DN135:DO135" si="888">+DN125</f>
        <v>0.14814814814814814</v>
      </c>
      <c r="DO135" s="261">
        <f t="shared" si="888"/>
        <v>0.15313935681470139</v>
      </c>
      <c r="DP135" s="261" t="e">
        <f t="shared" ref="DP135:DR135" si="889">+DP125</f>
        <v>#DIV/0!</v>
      </c>
      <c r="DQ135" s="261" t="e">
        <f t="shared" si="889"/>
        <v>#DIV/0!</v>
      </c>
      <c r="DR135" s="261">
        <f t="shared" si="889"/>
        <v>0.23322267014465262</v>
      </c>
      <c r="DS135" s="261">
        <f t="shared" ref="DS135:DT135" si="890">+DS125</f>
        <v>0.36363636363636365</v>
      </c>
      <c r="DT135" s="261">
        <f t="shared" si="890"/>
        <v>0.20189274447949526</v>
      </c>
      <c r="DU135" s="261">
        <f t="shared" ref="DU135:DV135" si="891">+DU125</f>
        <v>4.2105263157894736E-2</v>
      </c>
      <c r="DV135" s="261">
        <f t="shared" si="891"/>
        <v>0.58895705521472397</v>
      </c>
      <c r="DW135" s="261">
        <f t="shared" ref="DW135:DX135" si="892">+DW125</f>
        <v>0.39285714285714285</v>
      </c>
      <c r="DX135" s="261">
        <f t="shared" si="892"/>
        <v>0.22790842225214958</v>
      </c>
      <c r="DY135" s="261">
        <f t="shared" ref="DY135:DZ135" si="893">+DY125</f>
        <v>0.22611232676878193</v>
      </c>
      <c r="DZ135" s="261">
        <f t="shared" si="893"/>
        <v>7.8492935635792779E-2</v>
      </c>
      <c r="EA135" s="261">
        <f t="shared" ref="EA135:EB135" si="894">+EA125</f>
        <v>0.19021739130434781</v>
      </c>
      <c r="EB135" s="261">
        <f t="shared" si="894"/>
        <v>0.79489695780176639</v>
      </c>
      <c r="EC135" s="261">
        <f t="shared" ref="EC135:ED135" si="895">+EC125</f>
        <v>0.17797552836484981</v>
      </c>
      <c r="ED135" s="261">
        <f t="shared" si="895"/>
        <v>4.2485395645246941E-2</v>
      </c>
      <c r="EE135" s="261">
        <f t="shared" ref="EE135:EF135" si="896">+EE125</f>
        <v>0</v>
      </c>
      <c r="EF135" s="261">
        <f t="shared" si="896"/>
        <v>0.38512212425255904</v>
      </c>
      <c r="EG135" s="261">
        <f t="shared" ref="EG135:EH135" si="897">+EG125</f>
        <v>7.5471698113207544E-2</v>
      </c>
      <c r="EH135" s="261">
        <f t="shared" si="897"/>
        <v>0.1199472232217824</v>
      </c>
      <c r="EI135" s="456">
        <f>AVERAGE(DR135:EF135)</f>
        <v>0.26305882143438442</v>
      </c>
    </row>
    <row r="136" spans="1:140">
      <c r="C136" s="260" t="str">
        <f>+B126</f>
        <v>% CORREC. PROG.</v>
      </c>
      <c r="D136" s="262">
        <f t="shared" ref="D136:H137" si="898">+D126</f>
        <v>0</v>
      </c>
      <c r="E136" s="262">
        <f t="shared" si="898"/>
        <v>1.4133999687646417E-2</v>
      </c>
      <c r="F136" s="262">
        <f t="shared" si="898"/>
        <v>6.6427289048473961E-2</v>
      </c>
      <c r="G136" s="262">
        <f t="shared" si="898"/>
        <v>0</v>
      </c>
      <c r="H136" s="262">
        <f t="shared" si="898"/>
        <v>7.5523515276347403E-2</v>
      </c>
      <c r="I136" s="262">
        <f t="shared" ref="I136:O136" si="899">+I126</f>
        <v>0.18604651162790697</v>
      </c>
      <c r="J136" s="262">
        <f t="shared" si="899"/>
        <v>0.16877484640404769</v>
      </c>
      <c r="K136" s="262">
        <f t="shared" si="899"/>
        <v>0.13870270270270271</v>
      </c>
      <c r="L136" s="262">
        <f t="shared" si="899"/>
        <v>0</v>
      </c>
      <c r="M136" s="262">
        <f t="shared" si="899"/>
        <v>0.23890471377377562</v>
      </c>
      <c r="N136" s="262">
        <f t="shared" si="899"/>
        <v>0</v>
      </c>
      <c r="O136" s="262">
        <f t="shared" si="899"/>
        <v>0.28926005411962302</v>
      </c>
      <c r="P136" s="262">
        <f t="shared" ref="P136:AJ136" si="900">+P126</f>
        <v>0.34270650263620389</v>
      </c>
      <c r="Q136" s="262">
        <f t="shared" si="900"/>
        <v>2.0080321285140562E-2</v>
      </c>
      <c r="R136" s="262">
        <f t="shared" si="900"/>
        <v>1.8120866177403279E-3</v>
      </c>
      <c r="S136" s="262">
        <f t="shared" si="900"/>
        <v>0.23077633157943322</v>
      </c>
      <c r="T136" s="262">
        <f t="shared" si="900"/>
        <v>0</v>
      </c>
      <c r="U136" s="262">
        <f t="shared" si="900"/>
        <v>9.2307692307692313E-2</v>
      </c>
      <c r="V136" s="262">
        <f t="shared" si="900"/>
        <v>1.4832162373145981E-2</v>
      </c>
      <c r="W136" s="262">
        <f t="shared" si="900"/>
        <v>0.62309102015882711</v>
      </c>
      <c r="X136" s="262">
        <f t="shared" si="900"/>
        <v>0</v>
      </c>
      <c r="Y136" s="262">
        <f t="shared" si="900"/>
        <v>0</v>
      </c>
      <c r="Z136" s="262">
        <f t="shared" si="900"/>
        <v>0.15599272033971748</v>
      </c>
      <c r="AA136" s="262">
        <f t="shared" si="900"/>
        <v>0.158999364002544</v>
      </c>
      <c r="AB136" s="262">
        <f t="shared" si="900"/>
        <v>1.5276504735716467E-2</v>
      </c>
      <c r="AC136" s="262">
        <f t="shared" si="900"/>
        <v>0</v>
      </c>
      <c r="AD136" s="262">
        <f t="shared" si="900"/>
        <v>0</v>
      </c>
      <c r="AE136" s="262">
        <f t="shared" si="900"/>
        <v>0.16384180790960451</v>
      </c>
      <c r="AF136" s="262">
        <f t="shared" si="900"/>
        <v>9.2611648487343073E-2</v>
      </c>
      <c r="AG136" s="262">
        <f t="shared" si="900"/>
        <v>0.51497148288973393</v>
      </c>
      <c r="AH136" s="262">
        <f t="shared" si="900"/>
        <v>0.4640856258884522</v>
      </c>
      <c r="AI136" s="262">
        <f t="shared" si="900"/>
        <v>0.36290032385750276</v>
      </c>
      <c r="AJ136" s="262">
        <f t="shared" si="900"/>
        <v>0</v>
      </c>
      <c r="AK136" s="262">
        <f>+AK126</f>
        <v>0.14487813192432247</v>
      </c>
      <c r="AL136" s="262">
        <f>+AL126</f>
        <v>0.15873015873015872</v>
      </c>
      <c r="AM136" s="262">
        <f t="shared" si="864"/>
        <v>5.678054320052995E-2</v>
      </c>
      <c r="AN136" s="262">
        <f t="shared" si="864"/>
        <v>0.1019474034620506</v>
      </c>
      <c r="AO136" s="262">
        <f t="shared" si="864"/>
        <v>0.35121107266435991</v>
      </c>
      <c r="AP136" s="262">
        <f t="shared" si="864"/>
        <v>0.4022346368715084</v>
      </c>
      <c r="AQ136" s="262">
        <f t="shared" si="865"/>
        <v>0.24144173798551677</v>
      </c>
      <c r="AR136" s="262">
        <f t="shared" si="865"/>
        <v>9.3617021276595741E-2</v>
      </c>
      <c r="AS136" s="262">
        <f>+AS126</f>
        <v>9.0978739705037351E-2</v>
      </c>
      <c r="AT136" s="262">
        <f>+AT126</f>
        <v>0</v>
      </c>
      <c r="AU136" s="262">
        <f t="shared" si="866"/>
        <v>0</v>
      </c>
      <c r="AV136" s="262">
        <f t="shared" ref="AV136:BD136" si="901">+AV126</f>
        <v>0</v>
      </c>
      <c r="AW136" s="262">
        <f t="shared" si="901"/>
        <v>9.1379835516296082E-2</v>
      </c>
      <c r="AX136" s="262">
        <f t="shared" si="901"/>
        <v>0</v>
      </c>
      <c r="AY136" s="262">
        <f t="shared" si="901"/>
        <v>0</v>
      </c>
      <c r="AZ136" s="262">
        <f t="shared" si="901"/>
        <v>0</v>
      </c>
      <c r="BA136" s="262">
        <f t="shared" si="901"/>
        <v>0</v>
      </c>
      <c r="BB136" s="262">
        <f t="shared" si="901"/>
        <v>0</v>
      </c>
      <c r="BC136" s="262">
        <f t="shared" si="901"/>
        <v>3.320604349991698E-2</v>
      </c>
      <c r="BD136" s="262">
        <f t="shared" si="901"/>
        <v>2.3180343069077423E-3</v>
      </c>
      <c r="BE136" s="262">
        <f t="shared" ref="BE136:BJ137" si="902">+BE126</f>
        <v>0</v>
      </c>
      <c r="BF136" s="262">
        <f t="shared" si="902"/>
        <v>0</v>
      </c>
      <c r="BG136" s="262">
        <f t="shared" si="902"/>
        <v>0</v>
      </c>
      <c r="BH136" s="262">
        <f t="shared" si="902"/>
        <v>0.17788319003854133</v>
      </c>
      <c r="BI136" s="262">
        <f t="shared" si="902"/>
        <v>0.22766078542970972</v>
      </c>
      <c r="BJ136" s="262">
        <f t="shared" si="902"/>
        <v>9.618230245634804E-2</v>
      </c>
      <c r="BK136" s="262">
        <f t="shared" ref="BK136:BT136" si="903">+BK126</f>
        <v>0</v>
      </c>
      <c r="BL136" s="262">
        <f t="shared" si="903"/>
        <v>9.8753820832353637E-2</v>
      </c>
      <c r="BM136" s="262">
        <f t="shared" si="903"/>
        <v>4.8239266763145196E-2</v>
      </c>
      <c r="BN136" s="262">
        <f t="shared" si="903"/>
        <v>0</v>
      </c>
      <c r="BO136" s="262">
        <f t="shared" si="903"/>
        <v>0</v>
      </c>
      <c r="BP136" s="262">
        <f t="shared" si="903"/>
        <v>8.7190868738110341E-2</v>
      </c>
      <c r="BQ136" s="262">
        <f t="shared" si="903"/>
        <v>0.26551034022681791</v>
      </c>
      <c r="BR136" s="262">
        <f t="shared" si="903"/>
        <v>0.12727272727272726</v>
      </c>
      <c r="BS136" s="262">
        <f t="shared" si="903"/>
        <v>0</v>
      </c>
      <c r="BT136" s="262">
        <f t="shared" si="903"/>
        <v>0</v>
      </c>
      <c r="BU136" s="262">
        <f t="shared" si="870"/>
        <v>0.24261603375527427</v>
      </c>
      <c r="BV136" s="262">
        <f t="shared" si="870"/>
        <v>0</v>
      </c>
      <c r="BW136" s="262">
        <f t="shared" si="870"/>
        <v>0</v>
      </c>
      <c r="BX136" s="262">
        <f t="shared" si="870"/>
        <v>0.13533834586466165</v>
      </c>
      <c r="BY136" s="262">
        <f t="shared" si="870"/>
        <v>4.72972972972973E-2</v>
      </c>
      <c r="BZ136" s="262">
        <f t="shared" si="870"/>
        <v>0</v>
      </c>
      <c r="CA136" s="262">
        <f t="shared" si="870"/>
        <v>0.2608695652173913</v>
      </c>
      <c r="CB136" s="262">
        <f t="shared" ref="CB136:CC136" si="904">+CB126</f>
        <v>0.36647357843716749</v>
      </c>
      <c r="CC136" s="262">
        <f t="shared" si="904"/>
        <v>0</v>
      </c>
      <c r="CD136" s="262">
        <f t="shared" ref="CD136:CE136" si="905">+CD126</f>
        <v>0</v>
      </c>
      <c r="CE136" s="262">
        <f t="shared" si="905"/>
        <v>6.366272900898351E-2</v>
      </c>
      <c r="CF136" s="262">
        <f t="shared" ref="CF136:CG136" si="906">+CF126</f>
        <v>0.10666666666666667</v>
      </c>
      <c r="CG136" s="262">
        <f t="shared" si="906"/>
        <v>0</v>
      </c>
      <c r="CH136" s="262">
        <f t="shared" ref="CH136:CI136" si="907">+CH126</f>
        <v>0</v>
      </c>
      <c r="CI136" s="262">
        <f t="shared" si="907"/>
        <v>0.72727272727272729</v>
      </c>
      <c r="CJ136" s="262">
        <f t="shared" ref="CJ136:CK136" si="908">+CJ126</f>
        <v>0</v>
      </c>
      <c r="CK136" s="262">
        <f t="shared" si="908"/>
        <v>6.6666666666666671E-3</v>
      </c>
      <c r="CL136" s="262">
        <f t="shared" ref="CL136:CM136" si="909">+CL126</f>
        <v>9.0225563909774431E-2</v>
      </c>
      <c r="CM136" s="262">
        <f t="shared" si="909"/>
        <v>0.12931034482758622</v>
      </c>
      <c r="CN136" s="262">
        <f t="shared" ref="CN136:CO136" si="910">+CN126</f>
        <v>0</v>
      </c>
      <c r="CO136" s="262">
        <f t="shared" si="910"/>
        <v>2.6086956521739129E-2</v>
      </c>
      <c r="CP136" s="262">
        <f t="shared" ref="CP136:CQ136" si="911">+CP126</f>
        <v>1.879981952173259E-2</v>
      </c>
      <c r="CQ136" s="262">
        <f t="shared" si="911"/>
        <v>0</v>
      </c>
      <c r="CR136" s="262">
        <f t="shared" ref="CR136:CS136" si="912">+CR126</f>
        <v>0</v>
      </c>
      <c r="CS136" s="262">
        <f t="shared" si="912"/>
        <v>9.2438528378628204E-2</v>
      </c>
      <c r="CT136" s="262">
        <f t="shared" ref="CT136:CU136" si="913">+CT126</f>
        <v>0.11432706222865414</v>
      </c>
      <c r="CU136" s="262">
        <f t="shared" si="913"/>
        <v>0</v>
      </c>
      <c r="CV136" s="262">
        <f t="shared" ref="CV136:CW136" si="914">+CV126</f>
        <v>1.4084507042253521E-2</v>
      </c>
      <c r="CW136" s="262">
        <f t="shared" si="914"/>
        <v>6.4104803493449783E-2</v>
      </c>
      <c r="CX136" s="262">
        <f t="shared" ref="CX136:CY136" si="915">+CX126</f>
        <v>0.30769230769230771</v>
      </c>
      <c r="CY136" s="262">
        <f t="shared" si="915"/>
        <v>0.3435688211294825</v>
      </c>
      <c r="CZ136" s="262">
        <f t="shared" ref="CZ136:DA136" si="916">+CZ126</f>
        <v>0</v>
      </c>
      <c r="DA136" s="262">
        <f t="shared" si="916"/>
        <v>0</v>
      </c>
      <c r="DB136" s="262">
        <f t="shared" ref="DB136:DC136" si="917">+DB126</f>
        <v>2.0833333333333332E-2</v>
      </c>
      <c r="DC136" s="262">
        <f t="shared" si="917"/>
        <v>2.3255813953488372E-2</v>
      </c>
      <c r="DD136" s="261">
        <v>8.3319284774690874E-2</v>
      </c>
      <c r="DE136" s="261">
        <f t="shared" ref="DE136:DF136" si="918">+DE126</f>
        <v>0.16393442622950818</v>
      </c>
      <c r="DF136" s="261">
        <f t="shared" si="918"/>
        <v>6.2938663411657006E-2</v>
      </c>
      <c r="DG136" s="261">
        <f t="shared" ref="DG136:DH136" si="919">+DG126</f>
        <v>1.4388489208633094E-2</v>
      </c>
      <c r="DH136" s="261">
        <f t="shared" si="919"/>
        <v>0.25</v>
      </c>
      <c r="DI136" s="261">
        <f t="shared" ref="DI136:DJ136" si="920">+DI126</f>
        <v>0</v>
      </c>
      <c r="DJ136" s="261">
        <f t="shared" si="920"/>
        <v>7.1102867300409621E-3</v>
      </c>
      <c r="DK136" s="261">
        <f t="shared" ref="DK136:DL136" si="921">+DK126</f>
        <v>4.5095594347464664E-2</v>
      </c>
      <c r="DL136" s="261">
        <f t="shared" si="921"/>
        <v>0.36596358391923567</v>
      </c>
      <c r="DM136" s="261">
        <f t="shared" ref="DM136:DN136" si="922">+DM126</f>
        <v>0.11487650775416426</v>
      </c>
      <c r="DN136" s="261">
        <f t="shared" si="922"/>
        <v>0</v>
      </c>
      <c r="DO136" s="261">
        <f t="shared" ref="DO136:DR136" si="923">+DO126</f>
        <v>4.1765279131282196E-2</v>
      </c>
      <c r="DP136" s="261" t="e">
        <f t="shared" si="923"/>
        <v>#DIV/0!</v>
      </c>
      <c r="DQ136" s="261" t="e">
        <f t="shared" si="923"/>
        <v>#DIV/0!</v>
      </c>
      <c r="DR136" s="261">
        <f t="shared" si="923"/>
        <v>0</v>
      </c>
      <c r="DS136" s="261">
        <f t="shared" ref="DS136:DT136" si="924">+DS126</f>
        <v>0</v>
      </c>
      <c r="DT136" s="261">
        <f t="shared" si="924"/>
        <v>9.4637223974763401E-2</v>
      </c>
      <c r="DU136" s="261">
        <f t="shared" ref="DU136:DV136" si="925">+DU126</f>
        <v>0</v>
      </c>
      <c r="DV136" s="261">
        <f t="shared" si="925"/>
        <v>0</v>
      </c>
      <c r="DW136" s="261">
        <f t="shared" ref="DW136:DX136" si="926">+DW126</f>
        <v>0.15476190476190477</v>
      </c>
      <c r="DX136" s="261">
        <f t="shared" si="926"/>
        <v>4.1437894954936286E-2</v>
      </c>
      <c r="DY136" s="261">
        <f t="shared" ref="DY136" si="927">+DY126</f>
        <v>8.8621444201312918E-2</v>
      </c>
      <c r="DZ136" s="261">
        <f t="shared" ref="DZ136:EE136" si="928">+DZ126</f>
        <v>5.4945054945054944E-2</v>
      </c>
      <c r="EA136" s="261">
        <f t="shared" si="928"/>
        <v>0</v>
      </c>
      <c r="EB136" s="261">
        <f t="shared" si="928"/>
        <v>0</v>
      </c>
      <c r="EC136" s="261">
        <f t="shared" si="928"/>
        <v>8.3426028921023354E-2</v>
      </c>
      <c r="ED136" s="261">
        <f t="shared" si="928"/>
        <v>0</v>
      </c>
      <c r="EE136" s="261">
        <f t="shared" si="928"/>
        <v>1.2294074256208506E-2</v>
      </c>
      <c r="EF136" s="261">
        <f t="shared" ref="EF136:EG136" si="929">+EF126</f>
        <v>7.0943549204418768E-2</v>
      </c>
      <c r="EG136" s="261">
        <f t="shared" si="929"/>
        <v>7.5471698113207544E-2</v>
      </c>
      <c r="EH136" s="261">
        <f t="shared" ref="EH136" si="930">+EH126</f>
        <v>0.1199472232217824</v>
      </c>
      <c r="EI136" s="456">
        <f>AVERAGE(DR136:EF136)</f>
        <v>4.0071145014641533E-2</v>
      </c>
    </row>
    <row r="137" spans="1:140">
      <c r="C137" s="260" t="str">
        <f>+B127</f>
        <v>% CORREC. FALLA</v>
      </c>
      <c r="D137" s="262">
        <f t="shared" si="898"/>
        <v>1</v>
      </c>
      <c r="E137" s="262">
        <f t="shared" si="898"/>
        <v>0.98586600031235361</v>
      </c>
      <c r="F137" s="262">
        <f t="shared" si="898"/>
        <v>0.93357271095152605</v>
      </c>
      <c r="G137" s="262">
        <f t="shared" si="898"/>
        <v>1</v>
      </c>
      <c r="H137" s="262">
        <f t="shared" si="898"/>
        <v>0.80775832475111564</v>
      </c>
      <c r="I137" s="262">
        <f t="shared" ref="I137:O137" si="931">+I127</f>
        <v>0.72093023255813948</v>
      </c>
      <c r="J137" s="262">
        <f t="shared" si="931"/>
        <v>0.83122515359595228</v>
      </c>
      <c r="K137" s="262">
        <f t="shared" si="931"/>
        <v>0.86129729729729732</v>
      </c>
      <c r="L137" s="262">
        <f t="shared" si="931"/>
        <v>0.94501130323211335</v>
      </c>
      <c r="M137" s="262">
        <f t="shared" si="931"/>
        <v>0.55894514380226035</v>
      </c>
      <c r="N137" s="262">
        <f t="shared" si="931"/>
        <v>1</v>
      </c>
      <c r="O137" s="262">
        <f t="shared" si="931"/>
        <v>0.37482504432210506</v>
      </c>
      <c r="P137" s="262">
        <f t="shared" ref="P137:AJ137" si="932">+P127</f>
        <v>0.65729349736379616</v>
      </c>
      <c r="Q137" s="262">
        <f t="shared" si="932"/>
        <v>0.97991967871485941</v>
      </c>
      <c r="R137" s="262">
        <f t="shared" si="932"/>
        <v>0.99818791338225965</v>
      </c>
      <c r="S137" s="262">
        <f t="shared" si="932"/>
        <v>0.53383181020954495</v>
      </c>
      <c r="T137" s="262">
        <f t="shared" si="932"/>
        <v>1</v>
      </c>
      <c r="U137" s="262">
        <f t="shared" si="932"/>
        <v>0.72307692307692306</v>
      </c>
      <c r="V137" s="262">
        <f t="shared" si="932"/>
        <v>0.60042377606780417</v>
      </c>
      <c r="W137" s="262">
        <f t="shared" si="932"/>
        <v>0.25473427000610877</v>
      </c>
      <c r="X137" s="262">
        <f t="shared" si="932"/>
        <v>0.84179718398987502</v>
      </c>
      <c r="Y137" s="262">
        <f t="shared" si="932"/>
        <v>1</v>
      </c>
      <c r="Z137" s="262">
        <f t="shared" si="932"/>
        <v>0.65334951035618338</v>
      </c>
      <c r="AA137" s="262">
        <f t="shared" si="932"/>
        <v>0.841000635997456</v>
      </c>
      <c r="AB137" s="262">
        <f t="shared" si="932"/>
        <v>0.89306446684998464</v>
      </c>
      <c r="AC137" s="262">
        <f t="shared" si="932"/>
        <v>0.84313725490196079</v>
      </c>
      <c r="AD137" s="262">
        <f t="shared" si="932"/>
        <v>1</v>
      </c>
      <c r="AE137" s="262">
        <f t="shared" si="932"/>
        <v>0.56497175141242939</v>
      </c>
      <c r="AF137" s="262">
        <f t="shared" si="932"/>
        <v>0.90738835151265695</v>
      </c>
      <c r="AG137" s="262">
        <f t="shared" si="932"/>
        <v>0.48502851711026612</v>
      </c>
      <c r="AH137" s="262">
        <f t="shared" si="932"/>
        <v>0.4188477297432896</v>
      </c>
      <c r="AI137" s="262">
        <f t="shared" si="932"/>
        <v>0.33123425692695213</v>
      </c>
      <c r="AJ137" s="262">
        <f t="shared" si="932"/>
        <v>0.78496825721892283</v>
      </c>
      <c r="AK137" s="262">
        <f>+AK127</f>
        <v>0.85512186807567747</v>
      </c>
      <c r="AL137" s="262">
        <f>+AL127</f>
        <v>0.59850606909430437</v>
      </c>
      <c r="AM137" s="262">
        <f t="shared" si="864"/>
        <v>0.94321945679947006</v>
      </c>
      <c r="AN137" s="262">
        <f t="shared" si="864"/>
        <v>0.75657456724367511</v>
      </c>
      <c r="AO137" s="262">
        <f t="shared" si="864"/>
        <v>0.6487889273356402</v>
      </c>
      <c r="AP137" s="262">
        <f t="shared" si="864"/>
        <v>0.40782122905027934</v>
      </c>
      <c r="AQ137" s="262">
        <f t="shared" si="865"/>
        <v>0.6927254772876893</v>
      </c>
      <c r="AR137" s="262">
        <f t="shared" si="865"/>
        <v>0.90638297872340423</v>
      </c>
      <c r="AS137" s="262">
        <f>+AS127</f>
        <v>0.90902126029496266</v>
      </c>
      <c r="AT137" s="262">
        <f>+AT127</f>
        <v>1</v>
      </c>
      <c r="AU137" s="262">
        <f t="shared" si="866"/>
        <v>0.56251215244021002</v>
      </c>
      <c r="AV137" s="262">
        <f t="shared" ref="AV137:BD137" si="933">+AV127</f>
        <v>1</v>
      </c>
      <c r="AW137" s="262">
        <f t="shared" si="933"/>
        <v>0.54310082241851965</v>
      </c>
      <c r="AX137" s="262">
        <f t="shared" si="933"/>
        <v>1</v>
      </c>
      <c r="AY137" s="262">
        <f t="shared" si="933"/>
        <v>1</v>
      </c>
      <c r="AZ137" s="262">
        <f t="shared" si="933"/>
        <v>0.81004344750934631</v>
      </c>
      <c r="BA137" s="262">
        <f t="shared" si="933"/>
        <v>1</v>
      </c>
      <c r="BB137" s="262">
        <f t="shared" si="933"/>
        <v>0.730185497470489</v>
      </c>
      <c r="BC137" s="262">
        <f t="shared" si="933"/>
        <v>0.52681388012618291</v>
      </c>
      <c r="BD137" s="262">
        <f t="shared" si="933"/>
        <v>0.99768196569309231</v>
      </c>
      <c r="BE137" s="262">
        <f t="shared" si="902"/>
        <v>0.9570815450643777</v>
      </c>
      <c r="BF137" s="262">
        <f t="shared" si="902"/>
        <v>1</v>
      </c>
      <c r="BG137" s="262">
        <f t="shared" si="902"/>
        <v>1</v>
      </c>
      <c r="BH137" s="262">
        <f t="shared" si="902"/>
        <v>0.71835161577230944</v>
      </c>
      <c r="BI137" s="262">
        <f t="shared" si="902"/>
        <v>0.60159362549800799</v>
      </c>
      <c r="BJ137" s="262">
        <f t="shared" si="902"/>
        <v>0.75584492453388574</v>
      </c>
      <c r="BK137" s="262">
        <f t="shared" ref="BK137:BT137" si="934">+BK127</f>
        <v>1</v>
      </c>
      <c r="BL137" s="262">
        <f t="shared" si="934"/>
        <v>0.90124617916764627</v>
      </c>
      <c r="BM137" s="262">
        <f t="shared" si="934"/>
        <v>0.716594307766522</v>
      </c>
      <c r="BN137" s="262">
        <f t="shared" si="934"/>
        <v>0.36305732484076436</v>
      </c>
      <c r="BO137" s="262">
        <f t="shared" si="934"/>
        <v>0.68118466898954699</v>
      </c>
      <c r="BP137" s="262">
        <f t="shared" si="934"/>
        <v>0.72257450856055805</v>
      </c>
      <c r="BQ137" s="262">
        <f t="shared" si="934"/>
        <v>0.49432955303535692</v>
      </c>
      <c r="BR137" s="262">
        <f t="shared" si="934"/>
        <v>0.54545454545454541</v>
      </c>
      <c r="BS137" s="262">
        <f t="shared" si="934"/>
        <v>1</v>
      </c>
      <c r="BT137" s="262">
        <f t="shared" si="934"/>
        <v>1</v>
      </c>
      <c r="BU137" s="262">
        <f t="shared" si="870"/>
        <v>0.25105485232067509</v>
      </c>
      <c r="BV137" s="262">
        <f t="shared" si="870"/>
        <v>1</v>
      </c>
      <c r="BW137" s="262">
        <f t="shared" si="870"/>
        <v>0.28925619834710742</v>
      </c>
      <c r="BX137" s="262">
        <f t="shared" si="870"/>
        <v>0.59398496240601506</v>
      </c>
      <c r="BY137" s="262">
        <f t="shared" si="870"/>
        <v>0.52702702702702697</v>
      </c>
      <c r="BZ137" s="262">
        <f t="shared" si="870"/>
        <v>1</v>
      </c>
      <c r="CA137" s="262">
        <f t="shared" si="870"/>
        <v>0.39130434782608697</v>
      </c>
      <c r="CB137" s="262">
        <f t="shared" ref="CB137:CC137" si="935">+CB127</f>
        <v>0.44236907435867123</v>
      </c>
      <c r="CC137" s="262">
        <f t="shared" si="935"/>
        <v>0.79030144167758842</v>
      </c>
      <c r="CD137" s="262">
        <f t="shared" ref="CD137:CE137" si="936">+CD127</f>
        <v>1</v>
      </c>
      <c r="CE137" s="262">
        <f t="shared" si="936"/>
        <v>0.86560090542547929</v>
      </c>
      <c r="CF137" s="262">
        <f t="shared" ref="CF137:CG137" si="937">+CF127</f>
        <v>0.68</v>
      </c>
      <c r="CG137" s="262">
        <f t="shared" si="937"/>
        <v>1</v>
      </c>
      <c r="CH137" s="262">
        <f t="shared" ref="CH137:CI137" si="938">+CH127</f>
        <v>0.92592592592592593</v>
      </c>
      <c r="CI137" s="262">
        <f t="shared" si="938"/>
        <v>0.27272727272727271</v>
      </c>
      <c r="CJ137" s="262">
        <f t="shared" ref="CJ137:CK137" si="939">+CJ127</f>
        <v>0.78570763067175997</v>
      </c>
      <c r="CK137" s="262">
        <f t="shared" si="939"/>
        <v>0.99333333333333329</v>
      </c>
      <c r="CL137" s="262">
        <f t="shared" ref="CL137:CM137" si="940">+CL127</f>
        <v>0.84962406015037595</v>
      </c>
      <c r="CM137" s="262">
        <f t="shared" si="940"/>
        <v>0.74137931034482762</v>
      </c>
      <c r="CN137" s="262">
        <f t="shared" ref="CN137:CO137" si="941">+CN127</f>
        <v>0.57731595632264887</v>
      </c>
      <c r="CO137" s="262">
        <f t="shared" si="941"/>
        <v>0.97391304347826091</v>
      </c>
      <c r="CP137" s="262">
        <f t="shared" ref="CP137:CQ137" si="942">+CP127</f>
        <v>0.49992480072191303</v>
      </c>
      <c r="CQ137" s="262">
        <f t="shared" si="942"/>
        <v>1</v>
      </c>
      <c r="CR137" s="262">
        <f t="shared" ref="CR137:CS137" si="943">+CR127</f>
        <v>0.620253164556962</v>
      </c>
      <c r="CS137" s="262">
        <f t="shared" si="943"/>
        <v>0.70419670918838972</v>
      </c>
      <c r="CT137" s="262">
        <f t="shared" ref="CT137:CU137" si="944">+CT127</f>
        <v>0.56729377713458762</v>
      </c>
      <c r="CU137" s="262">
        <f t="shared" si="944"/>
        <v>1</v>
      </c>
      <c r="CV137" s="262">
        <f t="shared" ref="CV137:CW137" si="945">+CV127</f>
        <v>0.77464788732394363</v>
      </c>
      <c r="CW137" s="262">
        <f t="shared" si="945"/>
        <v>0.37694323144104802</v>
      </c>
      <c r="CX137" s="262">
        <f t="shared" ref="CX137:CY137" si="946">+CX127</f>
        <v>0.38461538461538464</v>
      </c>
      <c r="CY137" s="262">
        <f t="shared" si="946"/>
        <v>0.6564311788705175</v>
      </c>
      <c r="CZ137" s="262">
        <f t="shared" ref="CZ137:DA137" si="947">+CZ127</f>
        <v>1</v>
      </c>
      <c r="DA137" s="262">
        <f t="shared" si="947"/>
        <v>1</v>
      </c>
      <c r="DB137" s="262">
        <f t="shared" ref="DB137:DC137" si="948">+DB127</f>
        <v>0.90277777777777779</v>
      </c>
      <c r="DC137" s="262">
        <f t="shared" si="948"/>
        <v>0.79069767441860461</v>
      </c>
      <c r="DD137" s="261">
        <v>0.74391541716863085</v>
      </c>
      <c r="DE137" s="261">
        <f t="shared" ref="DE137:DF137" si="949">+DE127</f>
        <v>0.54098360655737709</v>
      </c>
      <c r="DF137" s="261">
        <f t="shared" si="949"/>
        <v>0.84551418980775106</v>
      </c>
      <c r="DG137" s="261">
        <f t="shared" ref="DG137:DH137" si="950">+DG127</f>
        <v>0.81294964028776984</v>
      </c>
      <c r="DH137" s="261">
        <f t="shared" si="950"/>
        <v>0.40384615384615385</v>
      </c>
      <c r="DI137" s="261">
        <f t="shared" ref="DI137:DJ137" si="951">+DI127</f>
        <v>1</v>
      </c>
      <c r="DJ137" s="261">
        <f t="shared" si="951"/>
        <v>0.9156039879434269</v>
      </c>
      <c r="DK137" s="261">
        <f t="shared" ref="DK137:DL137" si="952">+DK127</f>
        <v>0.95490440565253532</v>
      </c>
      <c r="DL137" s="261">
        <f t="shared" si="952"/>
        <v>0.40868938164773755</v>
      </c>
      <c r="DM137" s="261">
        <f t="shared" ref="DM137:DN137" si="953">+DM127</f>
        <v>0.65537047673750726</v>
      </c>
      <c r="DN137" s="261">
        <f t="shared" si="953"/>
        <v>0.85185185185185186</v>
      </c>
      <c r="DO137" s="261">
        <f t="shared" ref="DO137:DR137" si="954">+DO127</f>
        <v>0.80509536405401638</v>
      </c>
      <c r="DP137" s="261" t="e">
        <f t="shared" si="954"/>
        <v>#DIV/0!</v>
      </c>
      <c r="DQ137" s="261" t="e">
        <f t="shared" si="954"/>
        <v>#DIV/0!</v>
      </c>
      <c r="DR137" s="261">
        <f t="shared" si="954"/>
        <v>0.76677732985534741</v>
      </c>
      <c r="DS137" s="261">
        <f t="shared" ref="DS137:DT137" si="955">+DS127</f>
        <v>0.63636363636363635</v>
      </c>
      <c r="DT137" s="261">
        <f t="shared" si="955"/>
        <v>0.70347003154574128</v>
      </c>
      <c r="DU137" s="261">
        <f t="shared" ref="DU137:DV137" si="956">+DU127</f>
        <v>0.95789473684210524</v>
      </c>
      <c r="DV137" s="261">
        <f t="shared" si="956"/>
        <v>0.41104294478527609</v>
      </c>
      <c r="DW137" s="261">
        <f t="shared" ref="DW137:DX137" si="957">+DW127</f>
        <v>0.45238095238095238</v>
      </c>
      <c r="DX137" s="261">
        <f t="shared" si="957"/>
        <v>0.73065368279291409</v>
      </c>
      <c r="DY137" s="261">
        <f t="shared" ref="DY137:DZ137" si="958">+DY127</f>
        <v>0.68526622902990519</v>
      </c>
      <c r="DZ137" s="261">
        <f t="shared" si="958"/>
        <v>0.86656200941915229</v>
      </c>
      <c r="EA137" s="261">
        <f t="shared" ref="EA137:EB137" si="959">+EA127</f>
        <v>0.80978260869565222</v>
      </c>
      <c r="EB137" s="261">
        <f t="shared" si="959"/>
        <v>0.20510304219823353</v>
      </c>
      <c r="EC137" s="261">
        <f t="shared" ref="EC137:ED137" si="960">+EC127</f>
        <v>0.73859844271412678</v>
      </c>
      <c r="ED137" s="261">
        <f t="shared" si="960"/>
        <v>0.95751460435475311</v>
      </c>
      <c r="EE137" s="261">
        <f t="shared" ref="EE137" si="961">+EE127</f>
        <v>0.98770592574379146</v>
      </c>
      <c r="EF137" s="261">
        <f>+EF127</f>
        <v>0.54393432654302221</v>
      </c>
      <c r="EG137" s="261">
        <f>+EG127</f>
        <v>0.84905660377358494</v>
      </c>
      <c r="EH137" s="261">
        <f>+EH127</f>
        <v>0.76010555355643517</v>
      </c>
      <c r="EI137" s="456">
        <f>AVERAGE(DR137:EF137)</f>
        <v>0.69687003355097399</v>
      </c>
    </row>
    <row r="138" spans="1:140" customFormat="1">
      <c r="A138" s="2"/>
      <c r="B138" s="2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  <c r="EF138" s="2"/>
      <c r="EG138" s="2"/>
      <c r="EH138" s="2"/>
      <c r="EI138" s="2"/>
      <c r="EJ138" s="2"/>
    </row>
    <row r="144" spans="1:140" customFormat="1">
      <c r="A144" s="2"/>
      <c r="B144" s="2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  <c r="EF144" s="2"/>
      <c r="EG144" s="2"/>
      <c r="EH144" s="2"/>
      <c r="EI144" s="2"/>
      <c r="EJ144" s="2"/>
    </row>
    <row r="145" spans="108:139">
      <c r="DD145" s="2" t="e">
        <v>#REF!</v>
      </c>
      <c r="EI145" s="2" t="e">
        <f>AVERAGE(#REF!)</f>
        <v>#REF!</v>
      </c>
    </row>
    <row r="146" spans="108:139">
      <c r="DD146" s="2" t="e">
        <v>#REF!</v>
      </c>
      <c r="EI146" s="2" t="e">
        <f>AVERAGE(#REF!)</f>
        <v>#REF!</v>
      </c>
    </row>
    <row r="147" spans="108:139">
      <c r="DD147" s="2" t="e">
        <v>#REF!</v>
      </c>
      <c r="EI147" s="2" t="e">
        <f>AVERAGE(#REF!)</f>
        <v>#REF!</v>
      </c>
    </row>
    <row r="148" spans="108:139">
      <c r="DD148" s="2" t="e">
        <v>#REF!</v>
      </c>
      <c r="EI148" s="2" t="e">
        <f>AVERAGE(#REF!)</f>
        <v>#REF!</v>
      </c>
    </row>
    <row r="165" spans="1:140" customFormat="1">
      <c r="A165" s="2"/>
      <c r="B165" s="2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  <c r="EF165" s="2"/>
      <c r="EG165" s="2"/>
      <c r="EH165" s="2"/>
      <c r="EI165" s="2"/>
      <c r="EJ165" s="2"/>
    </row>
    <row r="171" spans="1:140" customFormat="1">
      <c r="A171" s="2"/>
      <c r="B171" s="2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/>
      <c r="EJ171" s="2"/>
    </row>
    <row r="187" spans="1:140" customFormat="1">
      <c r="A187" s="2"/>
      <c r="B187" s="2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  <c r="EF187" s="2"/>
      <c r="EG187" s="2"/>
      <c r="EH187" s="2"/>
      <c r="EI187" s="2"/>
      <c r="EJ187" s="2"/>
    </row>
  </sheetData>
  <mergeCells count="24">
    <mergeCell ref="A103:A107"/>
    <mergeCell ref="A108:A112"/>
    <mergeCell ref="A28:A32"/>
    <mergeCell ref="A2:A5"/>
    <mergeCell ref="A7:A11"/>
    <mergeCell ref="A12:A16"/>
    <mergeCell ref="A18:A21"/>
    <mergeCell ref="A23:A27"/>
    <mergeCell ref="A124:A128"/>
    <mergeCell ref="A34:A37"/>
    <mergeCell ref="A39:A43"/>
    <mergeCell ref="A44:A48"/>
    <mergeCell ref="A50:A53"/>
    <mergeCell ref="A55:A59"/>
    <mergeCell ref="A60:A64"/>
    <mergeCell ref="A66:A69"/>
    <mergeCell ref="A71:A75"/>
    <mergeCell ref="A76:A80"/>
    <mergeCell ref="A114:A117"/>
    <mergeCell ref="A119:A123"/>
    <mergeCell ref="A82:A85"/>
    <mergeCell ref="A87:A91"/>
    <mergeCell ref="A92:A96"/>
    <mergeCell ref="A98:A101"/>
  </mergeCells>
  <phoneticPr fontId="60" type="noConversion"/>
  <conditionalFormatting sqref="R73">
    <cfRule type="cellIs" dxfId="380" priority="1401" operator="lessThan">
      <formula>0</formula>
    </cfRule>
    <cfRule type="cellIs" dxfId="379" priority="1402" operator="greaterThan">
      <formula>100</formula>
    </cfRule>
  </conditionalFormatting>
  <conditionalFormatting sqref="R89">
    <cfRule type="cellIs" dxfId="378" priority="544" operator="greaterThan">
      <formula>100</formula>
    </cfRule>
    <cfRule type="cellIs" dxfId="377" priority="543" operator="lessThan">
      <formula>0</formula>
    </cfRule>
  </conditionalFormatting>
  <conditionalFormatting sqref="R105">
    <cfRule type="cellIs" dxfId="376" priority="154" operator="greaterThan">
      <formula>100</formula>
    </cfRule>
    <cfRule type="cellIs" dxfId="375" priority="153" operator="lessThan">
      <formula>0</formula>
    </cfRule>
  </conditionalFormatting>
  <conditionalFormatting sqref="S27:DC27">
    <cfRule type="cellIs" dxfId="374" priority="350" operator="greaterThan">
      <formula>100</formula>
    </cfRule>
    <cfRule type="cellIs" dxfId="373" priority="349" operator="lessThan">
      <formula>0</formula>
    </cfRule>
  </conditionalFormatting>
  <conditionalFormatting sqref="S43:DC43">
    <cfRule type="cellIs" dxfId="372" priority="346" operator="greaterThan">
      <formula>100</formula>
    </cfRule>
    <cfRule type="cellIs" dxfId="371" priority="345" operator="lessThan">
      <formula>0</formula>
    </cfRule>
  </conditionalFormatting>
  <conditionalFormatting sqref="S59:DC59">
    <cfRule type="cellIs" dxfId="370" priority="342" operator="greaterThan">
      <formula>100</formula>
    </cfRule>
    <cfRule type="cellIs" dxfId="369" priority="341" operator="lessThan">
      <formula>0</formula>
    </cfRule>
  </conditionalFormatting>
  <conditionalFormatting sqref="S75:DC75">
    <cfRule type="cellIs" dxfId="368" priority="338" operator="greaterThan">
      <formula>100</formula>
    </cfRule>
    <cfRule type="cellIs" dxfId="367" priority="337" operator="lessThan">
      <formula>0</formula>
    </cfRule>
  </conditionalFormatting>
  <conditionalFormatting sqref="S91:DC91">
    <cfRule type="cellIs" dxfId="366" priority="333" operator="lessThan">
      <formula>0</formula>
    </cfRule>
    <cfRule type="cellIs" dxfId="365" priority="334" operator="greaterThan">
      <formula>100</formula>
    </cfRule>
  </conditionalFormatting>
  <conditionalFormatting sqref="S107:DC107">
    <cfRule type="cellIs" dxfId="364" priority="151" operator="lessThan">
      <formula>0</formula>
    </cfRule>
    <cfRule type="cellIs" dxfId="363" priority="152" operator="greaterThan">
      <formula>100</formula>
    </cfRule>
  </conditionalFormatting>
  <conditionalFormatting sqref="U23:DC25">
    <cfRule type="cellIs" dxfId="362" priority="347" operator="lessThan">
      <formula>0</formula>
    </cfRule>
    <cfRule type="cellIs" dxfId="361" priority="348" operator="greaterThan">
      <formula>100</formula>
    </cfRule>
  </conditionalFormatting>
  <conditionalFormatting sqref="U39:DC41">
    <cfRule type="cellIs" dxfId="360" priority="344" operator="greaterThan">
      <formula>100</formula>
    </cfRule>
    <cfRule type="cellIs" dxfId="359" priority="343" operator="lessThan">
      <formula>0</formula>
    </cfRule>
  </conditionalFormatting>
  <conditionalFormatting sqref="U55:DC57">
    <cfRule type="cellIs" dxfId="358" priority="340" operator="greaterThan">
      <formula>100</formula>
    </cfRule>
    <cfRule type="cellIs" dxfId="357" priority="339" operator="lessThan">
      <formula>0</formula>
    </cfRule>
  </conditionalFormatting>
  <conditionalFormatting sqref="U71:DC73">
    <cfRule type="cellIs" dxfId="356" priority="336" operator="greaterThan">
      <formula>100</formula>
    </cfRule>
    <cfRule type="cellIs" dxfId="355" priority="335" operator="lessThan">
      <formula>0</formula>
    </cfRule>
  </conditionalFormatting>
  <conditionalFormatting sqref="U87:DC89">
    <cfRule type="cellIs" dxfId="354" priority="332" operator="greaterThan">
      <formula>100</formula>
    </cfRule>
    <cfRule type="cellIs" dxfId="353" priority="331" operator="lessThan">
      <formula>0</formula>
    </cfRule>
  </conditionalFormatting>
  <conditionalFormatting sqref="U103:DC105">
    <cfRule type="cellIs" dxfId="352" priority="150" operator="greaterThan">
      <formula>100</formula>
    </cfRule>
    <cfRule type="cellIs" dxfId="351" priority="149" operator="lessThan">
      <formula>0</formula>
    </cfRule>
  </conditionalFormatting>
  <conditionalFormatting sqref="DF27:EH27">
    <cfRule type="cellIs" dxfId="350" priority="28" operator="greaterThan">
      <formula>100</formula>
    </cfRule>
    <cfRule type="cellIs" dxfId="349" priority="27" operator="lessThan">
      <formula>0</formula>
    </cfRule>
  </conditionalFormatting>
  <conditionalFormatting sqref="DF43:EH43">
    <cfRule type="cellIs" dxfId="348" priority="24" operator="greaterThan">
      <formula>100</formula>
    </cfRule>
    <cfRule type="cellIs" dxfId="347" priority="23" operator="lessThan">
      <formula>0</formula>
    </cfRule>
  </conditionalFormatting>
  <conditionalFormatting sqref="DF59:EH59">
    <cfRule type="cellIs" dxfId="346" priority="20" operator="greaterThan">
      <formula>100</formula>
    </cfRule>
    <cfRule type="cellIs" dxfId="345" priority="19" operator="lessThan">
      <formula>0</formula>
    </cfRule>
  </conditionalFormatting>
  <conditionalFormatting sqref="DF75:EH75">
    <cfRule type="cellIs" dxfId="344" priority="16" operator="greaterThan">
      <formula>100</formula>
    </cfRule>
    <cfRule type="cellIs" dxfId="343" priority="15" operator="lessThan">
      <formula>0</formula>
    </cfRule>
  </conditionalFormatting>
  <conditionalFormatting sqref="DF91:EH91">
    <cfRule type="cellIs" dxfId="342" priority="12" operator="greaterThan">
      <formula>100</formula>
    </cfRule>
    <cfRule type="cellIs" dxfId="341" priority="11" operator="lessThan">
      <formula>0</formula>
    </cfRule>
  </conditionalFormatting>
  <conditionalFormatting sqref="DF107:EH107">
    <cfRule type="cellIs" dxfId="340" priority="8" operator="greaterThan">
      <formula>100</formula>
    </cfRule>
    <cfRule type="cellIs" dxfId="339" priority="7" operator="lessThan">
      <formula>0</formula>
    </cfRule>
  </conditionalFormatting>
  <conditionalFormatting sqref="DF23:EI25">
    <cfRule type="cellIs" dxfId="338" priority="26" operator="greaterThan">
      <formula>100</formula>
    </cfRule>
    <cfRule type="cellIs" dxfId="337" priority="25" operator="lessThan">
      <formula>0</formula>
    </cfRule>
  </conditionalFormatting>
  <conditionalFormatting sqref="DF39:EI41">
    <cfRule type="cellIs" dxfId="336" priority="22" operator="greaterThan">
      <formula>100</formula>
    </cfRule>
    <cfRule type="cellIs" dxfId="335" priority="21" operator="lessThan">
      <formula>0</formula>
    </cfRule>
  </conditionalFormatting>
  <conditionalFormatting sqref="DF55:EI57">
    <cfRule type="cellIs" dxfId="334" priority="17" operator="lessThan">
      <formula>0</formula>
    </cfRule>
    <cfRule type="cellIs" dxfId="333" priority="18" operator="greaterThan">
      <formula>100</formula>
    </cfRule>
  </conditionalFormatting>
  <conditionalFormatting sqref="DF71:EI73">
    <cfRule type="cellIs" dxfId="332" priority="14" operator="greaterThan">
      <formula>100</formula>
    </cfRule>
    <cfRule type="cellIs" dxfId="331" priority="13" operator="lessThan">
      <formula>0</formula>
    </cfRule>
  </conditionalFormatting>
  <conditionalFormatting sqref="DF87:EI89">
    <cfRule type="cellIs" dxfId="330" priority="10" operator="greaterThan">
      <formula>100</formula>
    </cfRule>
    <cfRule type="cellIs" dxfId="329" priority="9" operator="lessThan">
      <formula>0</formula>
    </cfRule>
  </conditionalFormatting>
  <conditionalFormatting sqref="DF103:EI105">
    <cfRule type="cellIs" dxfId="328" priority="5" operator="lessThan">
      <formula>0</formula>
    </cfRule>
    <cfRule type="cellIs" dxfId="327" priority="6" operator="greaterThan">
      <formula>100</formula>
    </cfRule>
  </conditionalFormatting>
  <conditionalFormatting sqref="DP119:DQ121">
    <cfRule type="cellIs" dxfId="326" priority="179" operator="lessThan">
      <formula>0</formula>
    </cfRule>
    <cfRule type="cellIs" dxfId="325" priority="180" operator="greaterThan">
      <formula>100</formula>
    </cfRule>
  </conditionalFormatting>
  <conditionalFormatting sqref="DP123:DQ123">
    <cfRule type="cellIs" dxfId="324" priority="181" operator="lessThan">
      <formula>0</formula>
    </cfRule>
    <cfRule type="cellIs" dxfId="323" priority="182" operator="greaterThan">
      <formula>100</formula>
    </cfRule>
  </conditionalFormatting>
  <conditionalFormatting sqref="EI119:EI121">
    <cfRule type="cellIs" dxfId="322" priority="2" operator="greaterThan">
      <formula>100</formula>
    </cfRule>
    <cfRule type="cellIs" dxfId="321" priority="1" operator="lessThan">
      <formula>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Q188"/>
  <sheetViews>
    <sheetView showGridLines="0" topLeftCell="A40" zoomScale="85" zoomScaleNormal="85" workbookViewId="0">
      <selection activeCell="M65" sqref="M65"/>
    </sheetView>
  </sheetViews>
  <sheetFormatPr baseColWidth="10" defaultColWidth="15" defaultRowHeight="14.4"/>
  <cols>
    <col min="1" max="1" width="6" style="2" customWidth="1"/>
    <col min="2" max="2" width="23" style="22" bestFit="1" customWidth="1"/>
    <col min="3" max="3" width="10.109375" style="2" customWidth="1"/>
    <col min="4" max="15" width="8.88671875" style="2" customWidth="1"/>
    <col min="16" max="16" width="10" style="2" customWidth="1"/>
    <col min="17" max="17" width="8.33203125" style="2" bestFit="1" customWidth="1"/>
    <col min="18" max="50" width="10.109375" style="2" customWidth="1"/>
    <col min="51" max="16384" width="15" style="2"/>
  </cols>
  <sheetData>
    <row r="1" spans="1:17" s="11" customFormat="1">
      <c r="A1" s="31" t="s">
        <v>23</v>
      </c>
      <c r="B1" s="29"/>
      <c r="C1" s="34" t="s">
        <v>73</v>
      </c>
      <c r="D1" s="32" t="s">
        <v>152</v>
      </c>
      <c r="E1" s="32" t="s">
        <v>153</v>
      </c>
      <c r="F1" s="32" t="s">
        <v>154</v>
      </c>
      <c r="G1" s="32" t="s">
        <v>115</v>
      </c>
      <c r="H1" s="32" t="s">
        <v>116</v>
      </c>
      <c r="I1" s="32" t="s">
        <v>117</v>
      </c>
      <c r="J1" s="32" t="s">
        <v>118</v>
      </c>
      <c r="K1" s="32" t="s">
        <v>134</v>
      </c>
      <c r="L1" s="32" t="s">
        <v>135</v>
      </c>
      <c r="M1" s="32" t="s">
        <v>136</v>
      </c>
      <c r="N1" s="32" t="s">
        <v>139</v>
      </c>
      <c r="O1" s="32" t="s">
        <v>151</v>
      </c>
      <c r="P1" s="34" t="s">
        <v>155</v>
      </c>
      <c r="Q1" s="32" t="s">
        <v>119</v>
      </c>
    </row>
    <row r="2" spans="1:17" ht="16.5" customHeight="1">
      <c r="A2" s="502" t="s">
        <v>20</v>
      </c>
      <c r="B2" s="51" t="s">
        <v>84</v>
      </c>
      <c r="C2" s="43">
        <v>0.73452499999999998</v>
      </c>
      <c r="D2" s="43">
        <v>0.81210000000000004</v>
      </c>
      <c r="E2" s="43">
        <v>0.62119999999999997</v>
      </c>
      <c r="F2" s="43">
        <v>0.61619999999999997</v>
      </c>
      <c r="G2" s="43">
        <v>0.77290000000000003</v>
      </c>
      <c r="H2" s="43">
        <v>0.97311827956989305</v>
      </c>
      <c r="I2" s="43">
        <v>0.98129999999999995</v>
      </c>
      <c r="J2" s="43">
        <v>1</v>
      </c>
      <c r="K2" s="43">
        <v>1</v>
      </c>
      <c r="L2" s="43"/>
      <c r="M2" s="43"/>
      <c r="N2" s="43"/>
      <c r="O2" s="43"/>
      <c r="P2" s="43">
        <f>AVERAGE(D2:O2)</f>
        <v>0.84710228494623663</v>
      </c>
      <c r="Q2" s="44">
        <v>0.85</v>
      </c>
    </row>
    <row r="3" spans="1:17">
      <c r="A3" s="503"/>
      <c r="B3" s="51" t="s">
        <v>141</v>
      </c>
      <c r="C3" s="43">
        <v>0.25864166666666666</v>
      </c>
      <c r="D3" s="43">
        <v>0.34739999999999999</v>
      </c>
      <c r="E3" s="43">
        <v>0.19289999999999999</v>
      </c>
      <c r="F3" s="43">
        <v>0</v>
      </c>
      <c r="G3" s="43">
        <v>0.26369999999999999</v>
      </c>
      <c r="H3" s="43">
        <v>0.12812154696132599</v>
      </c>
      <c r="I3" s="43">
        <v>5.7299999999999997E-2</v>
      </c>
      <c r="J3" s="43">
        <v>7.5268817204301106E-2</v>
      </c>
      <c r="K3" s="43">
        <v>0</v>
      </c>
      <c r="L3" s="43"/>
      <c r="M3" s="43"/>
      <c r="N3" s="43"/>
      <c r="O3" s="43"/>
      <c r="P3" s="43">
        <f>AVERAGE(D3:O3)</f>
        <v>0.13308629552070339</v>
      </c>
      <c r="Q3" s="43">
        <v>0.15</v>
      </c>
    </row>
    <row r="4" spans="1:17">
      <c r="A4" s="503"/>
      <c r="B4" s="51" t="s">
        <v>18</v>
      </c>
      <c r="C4" s="45">
        <v>16.351666666666663</v>
      </c>
      <c r="D4" s="45">
        <v>22.04</v>
      </c>
      <c r="E4" s="45">
        <v>26.17</v>
      </c>
      <c r="F4" s="45">
        <v>0</v>
      </c>
      <c r="G4" s="45">
        <v>12.23</v>
      </c>
      <c r="H4" s="45">
        <v>30.92</v>
      </c>
      <c r="I4" s="45">
        <v>13.5</v>
      </c>
      <c r="J4" s="45">
        <v>56</v>
      </c>
      <c r="K4" s="5">
        <v>0</v>
      </c>
      <c r="L4" s="5"/>
      <c r="M4" s="5"/>
      <c r="N4" s="5"/>
      <c r="O4" s="5"/>
      <c r="P4" s="45">
        <f>AVERAGE(D4:O4)</f>
        <v>20.107500000000002</v>
      </c>
      <c r="Q4" s="45">
        <v>50</v>
      </c>
    </row>
    <row r="5" spans="1:17">
      <c r="A5" s="504"/>
      <c r="B5" s="51" t="s">
        <v>19</v>
      </c>
      <c r="C5" s="45">
        <v>20.654999999999998</v>
      </c>
      <c r="D5" s="45">
        <v>9.2899999999999991</v>
      </c>
      <c r="E5" s="45">
        <v>53.03</v>
      </c>
      <c r="F5" s="45">
        <v>95.17</v>
      </c>
      <c r="G5" s="45">
        <v>13.63</v>
      </c>
      <c r="H5" s="45">
        <v>3.5</v>
      </c>
      <c r="I5" s="45">
        <v>4.5</v>
      </c>
      <c r="J5" s="45">
        <v>0</v>
      </c>
      <c r="K5" s="5">
        <v>0</v>
      </c>
      <c r="L5" s="5"/>
      <c r="M5" s="5"/>
      <c r="N5" s="5"/>
      <c r="O5" s="5"/>
      <c r="P5" s="45">
        <f>AVERAGE(D5:O5)</f>
        <v>22.39</v>
      </c>
      <c r="Q5" s="45">
        <v>2</v>
      </c>
    </row>
    <row r="6" spans="1:17" ht="15.75" customHeight="1">
      <c r="A6" s="14"/>
      <c r="B6" s="13"/>
      <c r="C6"/>
      <c r="D6"/>
      <c r="E6"/>
      <c r="F6"/>
      <c r="G6"/>
      <c r="H6"/>
      <c r="I6"/>
      <c r="J6"/>
      <c r="K6"/>
      <c r="L6"/>
      <c r="M6"/>
      <c r="N6"/>
      <c r="O6"/>
      <c r="P6"/>
      <c r="Q6" s="13"/>
    </row>
    <row r="7" spans="1:17">
      <c r="A7" s="499" t="s">
        <v>52</v>
      </c>
      <c r="B7" s="53" t="s">
        <v>142</v>
      </c>
      <c r="C7" s="12"/>
      <c r="D7" s="12">
        <v>15.83</v>
      </c>
      <c r="E7" s="12">
        <v>0</v>
      </c>
      <c r="F7" s="12">
        <v>0</v>
      </c>
      <c r="G7" s="12">
        <v>0</v>
      </c>
      <c r="H7" s="12">
        <v>9.5</v>
      </c>
      <c r="I7" s="12">
        <v>0</v>
      </c>
      <c r="J7" s="12">
        <v>0</v>
      </c>
      <c r="K7" s="12">
        <v>0</v>
      </c>
      <c r="L7" s="12"/>
      <c r="M7" s="12"/>
      <c r="N7" s="12"/>
      <c r="O7" s="12"/>
      <c r="P7" s="12"/>
      <c r="Q7" s="12"/>
    </row>
    <row r="8" spans="1:17">
      <c r="A8" s="500"/>
      <c r="B8" s="53" t="s">
        <v>143</v>
      </c>
      <c r="C8" s="12"/>
      <c r="D8" s="12">
        <v>0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/>
      <c r="M8" s="12"/>
      <c r="N8" s="12"/>
      <c r="O8" s="12"/>
      <c r="P8" s="12"/>
      <c r="Q8" s="12"/>
    </row>
    <row r="9" spans="1:17" ht="16.5" customHeight="1">
      <c r="A9" s="500"/>
      <c r="B9" s="53" t="s">
        <v>144</v>
      </c>
      <c r="C9" s="12"/>
      <c r="D9" s="12">
        <v>124</v>
      </c>
      <c r="E9" s="12">
        <v>254.4</v>
      </c>
      <c r="F9" s="12">
        <v>285.58</v>
      </c>
      <c r="G9" s="12">
        <v>163.5</v>
      </c>
      <c r="H9" s="12">
        <v>10.5</v>
      </c>
      <c r="I9" s="12">
        <v>13.5</v>
      </c>
      <c r="J9" s="12">
        <v>0</v>
      </c>
      <c r="K9" s="12">
        <v>0</v>
      </c>
      <c r="L9" s="12"/>
      <c r="M9" s="12"/>
      <c r="N9" s="12"/>
      <c r="O9" s="12"/>
      <c r="P9" s="12"/>
      <c r="Q9" s="12"/>
    </row>
    <row r="10" spans="1:17">
      <c r="A10" s="500"/>
      <c r="B10" s="53" t="s">
        <v>145</v>
      </c>
      <c r="C10" s="12"/>
      <c r="D10" s="12">
        <v>744</v>
      </c>
      <c r="E10" s="12">
        <v>672</v>
      </c>
      <c r="F10" s="12">
        <v>744</v>
      </c>
      <c r="G10" s="12">
        <v>720</v>
      </c>
      <c r="H10" s="12">
        <v>744</v>
      </c>
      <c r="I10" s="12">
        <v>720</v>
      </c>
      <c r="J10" s="12">
        <v>744</v>
      </c>
      <c r="K10" s="12">
        <v>744</v>
      </c>
      <c r="L10" s="12"/>
      <c r="M10" s="12"/>
      <c r="N10" s="12"/>
      <c r="O10" s="12"/>
      <c r="P10" s="12"/>
      <c r="Q10" s="12"/>
    </row>
    <row r="11" spans="1:17">
      <c r="A11" s="501"/>
      <c r="B11" s="53" t="s">
        <v>146</v>
      </c>
      <c r="C11" s="12"/>
      <c r="D11" s="12">
        <v>220.42</v>
      </c>
      <c r="E11" s="12">
        <v>130.84</v>
      </c>
      <c r="F11" s="12">
        <v>22</v>
      </c>
      <c r="G11" s="12">
        <v>19.03</v>
      </c>
      <c r="H11" s="12">
        <v>93</v>
      </c>
      <c r="I11" s="12">
        <v>41</v>
      </c>
      <c r="J11" s="12">
        <v>56</v>
      </c>
      <c r="K11" s="12">
        <v>0</v>
      </c>
      <c r="L11" s="12"/>
      <c r="M11" s="12"/>
      <c r="N11" s="12"/>
      <c r="O11" s="12"/>
      <c r="P11" s="12"/>
      <c r="Q11" s="12"/>
    </row>
    <row r="12" spans="1:17">
      <c r="A12" s="496" t="s">
        <v>62</v>
      </c>
      <c r="B12" s="54" t="s">
        <v>147</v>
      </c>
      <c r="C12" s="8"/>
      <c r="D12" s="8">
        <f>D2</f>
        <v>0.81210000000000004</v>
      </c>
      <c r="E12" s="8">
        <f>E2</f>
        <v>0.62119999999999997</v>
      </c>
      <c r="F12" s="8">
        <f>F2</f>
        <v>0.61619999999999997</v>
      </c>
      <c r="G12" s="8">
        <f>G2</f>
        <v>0.77290000000000003</v>
      </c>
      <c r="H12" s="8">
        <f t="shared" ref="H12:M12" si="0">H2</f>
        <v>0.97311827956989305</v>
      </c>
      <c r="I12" s="8">
        <f t="shared" si="0"/>
        <v>0.98129999999999995</v>
      </c>
      <c r="J12" s="8">
        <f t="shared" si="0"/>
        <v>1</v>
      </c>
      <c r="K12" s="8">
        <f t="shared" si="0"/>
        <v>1</v>
      </c>
      <c r="L12" s="8">
        <f t="shared" si="0"/>
        <v>0</v>
      </c>
      <c r="M12" s="8">
        <f t="shared" si="0"/>
        <v>0</v>
      </c>
      <c r="N12" s="8">
        <f>N2</f>
        <v>0</v>
      </c>
      <c r="O12" s="8">
        <f>O2</f>
        <v>0</v>
      </c>
      <c r="P12" s="8"/>
      <c r="Q12" s="8"/>
    </row>
    <row r="13" spans="1:17">
      <c r="A13" s="497"/>
      <c r="B13" s="54" t="s">
        <v>148</v>
      </c>
      <c r="C13" s="8"/>
      <c r="D13" s="8">
        <f>+D7/D10</f>
        <v>2.1276881720430109E-2</v>
      </c>
      <c r="E13" s="8">
        <f>+E7/E10</f>
        <v>0</v>
      </c>
      <c r="F13" s="8">
        <f>+F7/F10</f>
        <v>0</v>
      </c>
      <c r="G13" s="8">
        <f>+G7/G10</f>
        <v>0</v>
      </c>
      <c r="H13" s="8">
        <f t="shared" ref="H13:M13" si="1">+H7/H10</f>
        <v>1.2768817204301076E-2</v>
      </c>
      <c r="I13" s="8">
        <f t="shared" si="1"/>
        <v>0</v>
      </c>
      <c r="J13" s="8">
        <f t="shared" si="1"/>
        <v>0</v>
      </c>
      <c r="K13" s="8">
        <f t="shared" si="1"/>
        <v>0</v>
      </c>
      <c r="L13" s="8" t="e">
        <f t="shared" si="1"/>
        <v>#DIV/0!</v>
      </c>
      <c r="M13" s="8" t="e">
        <f t="shared" si="1"/>
        <v>#DIV/0!</v>
      </c>
      <c r="N13" s="8" t="e">
        <f>+N7/N10</f>
        <v>#DIV/0!</v>
      </c>
      <c r="O13" s="8" t="e">
        <f>+O7/O10</f>
        <v>#DIV/0!</v>
      </c>
      <c r="P13" s="8"/>
      <c r="Q13" s="8"/>
    </row>
    <row r="14" spans="1:17" ht="16.5" customHeight="1">
      <c r="A14" s="497"/>
      <c r="B14" s="54" t="s">
        <v>149</v>
      </c>
      <c r="C14" s="8"/>
      <c r="D14" s="8">
        <f>+D8/D10</f>
        <v>0</v>
      </c>
      <c r="E14" s="8">
        <f>+E8/E10</f>
        <v>0</v>
      </c>
      <c r="F14" s="8">
        <f>+F8/F10</f>
        <v>0</v>
      </c>
      <c r="G14" s="8">
        <f>+G8/G10</f>
        <v>0</v>
      </c>
      <c r="H14" s="8">
        <f t="shared" ref="H14:M14" si="2">+H8/H10</f>
        <v>0</v>
      </c>
      <c r="I14" s="8">
        <f t="shared" si="2"/>
        <v>0</v>
      </c>
      <c r="J14" s="8">
        <f t="shared" si="2"/>
        <v>0</v>
      </c>
      <c r="K14" s="8">
        <f t="shared" si="2"/>
        <v>0</v>
      </c>
      <c r="L14" s="8" t="e">
        <f t="shared" si="2"/>
        <v>#DIV/0!</v>
      </c>
      <c r="M14" s="8" t="e">
        <f t="shared" si="2"/>
        <v>#DIV/0!</v>
      </c>
      <c r="N14" s="8" t="e">
        <f>+N8/N10</f>
        <v>#DIV/0!</v>
      </c>
      <c r="O14" s="8" t="e">
        <f>+O8/O10</f>
        <v>#DIV/0!</v>
      </c>
      <c r="P14" s="8"/>
      <c r="Q14" s="8"/>
    </row>
    <row r="15" spans="1:17">
      <c r="A15" s="497"/>
      <c r="B15" s="54" t="s">
        <v>150</v>
      </c>
      <c r="C15" s="8"/>
      <c r="D15" s="8">
        <f>+D9/D10</f>
        <v>0.16666666666666666</v>
      </c>
      <c r="E15" s="8">
        <f>+E9/E10</f>
        <v>0.37857142857142856</v>
      </c>
      <c r="F15" s="8">
        <f>+F9/F10</f>
        <v>0.38384408602150538</v>
      </c>
      <c r="G15" s="8">
        <f>+G9/G10</f>
        <v>0.22708333333333333</v>
      </c>
      <c r="H15" s="8">
        <f t="shared" ref="H15:M15" si="3">+H9/H10</f>
        <v>1.4112903225806451E-2</v>
      </c>
      <c r="I15" s="8">
        <f t="shared" si="3"/>
        <v>1.8749999999999999E-2</v>
      </c>
      <c r="J15" s="8">
        <f t="shared" si="3"/>
        <v>0</v>
      </c>
      <c r="K15" s="8">
        <f t="shared" si="3"/>
        <v>0</v>
      </c>
      <c r="L15" s="8" t="e">
        <f t="shared" si="3"/>
        <v>#DIV/0!</v>
      </c>
      <c r="M15" s="8" t="e">
        <f t="shared" si="3"/>
        <v>#DIV/0!</v>
      </c>
      <c r="N15" s="8" t="e">
        <f>+N9/N10</f>
        <v>#DIV/0!</v>
      </c>
      <c r="O15" s="8" t="e">
        <f>+O9/O10</f>
        <v>#DIV/0!</v>
      </c>
      <c r="P15" s="8"/>
      <c r="Q15" s="8"/>
    </row>
    <row r="16" spans="1:17">
      <c r="A16" s="498"/>
      <c r="B16" s="54" t="s">
        <v>60</v>
      </c>
      <c r="C16" s="9"/>
      <c r="D16" s="9">
        <f>SUM(D12:D15)</f>
        <v>1.0000435483870969</v>
      </c>
      <c r="E16" s="9">
        <f>SUM(E12:E15)</f>
        <v>0.99977142857142853</v>
      </c>
      <c r="F16" s="9">
        <f>SUM(F12:F15)</f>
        <v>1.0000440860215054</v>
      </c>
      <c r="G16" s="9">
        <f>SUM(G12:G15)</f>
        <v>0.99998333333333334</v>
      </c>
      <c r="H16" s="9">
        <f t="shared" ref="H16:M16" si="4">SUM(H12:H15)</f>
        <v>1.0000000000000007</v>
      </c>
      <c r="I16" s="9">
        <f t="shared" si="4"/>
        <v>1.0000499999999999</v>
      </c>
      <c r="J16" s="9">
        <f t="shared" si="4"/>
        <v>1</v>
      </c>
      <c r="K16" s="9">
        <f t="shared" si="4"/>
        <v>1</v>
      </c>
      <c r="L16" s="9" t="e">
        <f t="shared" si="4"/>
        <v>#DIV/0!</v>
      </c>
      <c r="M16" s="9" t="e">
        <f t="shared" si="4"/>
        <v>#DIV/0!</v>
      </c>
      <c r="N16" s="9" t="e">
        <f>SUM(N12:N15)</f>
        <v>#DIV/0!</v>
      </c>
      <c r="O16" s="9" t="e">
        <f>SUM(O12:O15)</f>
        <v>#DIV/0!</v>
      </c>
      <c r="P16" s="9"/>
      <c r="Q16" s="9"/>
    </row>
    <row r="17" spans="1:17">
      <c r="A17" s="31" t="s">
        <v>24</v>
      </c>
      <c r="B17" s="29"/>
      <c r="C17" s="34" t="s">
        <v>73</v>
      </c>
      <c r="D17" s="32" t="s">
        <v>152</v>
      </c>
      <c r="E17" s="32" t="s">
        <v>153</v>
      </c>
      <c r="F17" s="32" t="s">
        <v>154</v>
      </c>
      <c r="G17" s="32" t="s">
        <v>115</v>
      </c>
      <c r="H17" s="32" t="s">
        <v>116</v>
      </c>
      <c r="I17" s="32" t="s">
        <v>117</v>
      </c>
      <c r="J17" s="32" t="s">
        <v>118</v>
      </c>
      <c r="K17" s="32" t="s">
        <v>134</v>
      </c>
      <c r="L17" s="32" t="s">
        <v>135</v>
      </c>
      <c r="M17" s="32" t="s">
        <v>136</v>
      </c>
      <c r="N17" s="32" t="s">
        <v>139</v>
      </c>
      <c r="O17" s="32" t="s">
        <v>151</v>
      </c>
      <c r="P17" s="34" t="s">
        <v>155</v>
      </c>
      <c r="Q17" s="32" t="s">
        <v>119</v>
      </c>
    </row>
    <row r="18" spans="1:17">
      <c r="A18" s="502" t="s">
        <v>20</v>
      </c>
      <c r="B18" s="51" t="s">
        <v>84</v>
      </c>
      <c r="C18" s="43">
        <v>0.93350000000000011</v>
      </c>
      <c r="D18" s="43">
        <v>0.96430000000000005</v>
      </c>
      <c r="E18" s="43">
        <v>0.7228</v>
      </c>
      <c r="F18" s="43">
        <v>4.0300000000000002E-2</v>
      </c>
      <c r="G18" s="43">
        <v>0</v>
      </c>
      <c r="H18" s="43">
        <v>0</v>
      </c>
      <c r="I18" s="43">
        <v>0</v>
      </c>
      <c r="J18" s="43">
        <v>0</v>
      </c>
      <c r="K18" s="43">
        <v>0</v>
      </c>
      <c r="L18" s="43"/>
      <c r="M18" s="43"/>
      <c r="N18" s="43"/>
      <c r="O18" s="43"/>
      <c r="P18" s="43">
        <f>AVERAGE(D18:O18)</f>
        <v>0.21592500000000001</v>
      </c>
      <c r="Q18" s="44">
        <v>0.85</v>
      </c>
    </row>
    <row r="19" spans="1:17">
      <c r="A19" s="503"/>
      <c r="B19" s="51" t="s">
        <v>141</v>
      </c>
      <c r="C19" s="43">
        <v>0.13218333333333335</v>
      </c>
      <c r="D19" s="43">
        <v>0.26469999999999999</v>
      </c>
      <c r="E19" s="43">
        <v>0.13869999999999999</v>
      </c>
      <c r="F19" s="43">
        <v>2.98E-2</v>
      </c>
      <c r="G19" s="43">
        <v>0</v>
      </c>
      <c r="H19" s="43">
        <v>0</v>
      </c>
      <c r="I19" s="43">
        <v>0</v>
      </c>
      <c r="J19" s="43">
        <v>0</v>
      </c>
      <c r="K19" s="43">
        <v>0</v>
      </c>
      <c r="L19" s="43"/>
      <c r="M19" s="43"/>
      <c r="N19" s="43"/>
      <c r="O19" s="43"/>
      <c r="P19" s="43">
        <f>AVERAGE(D19:O19)</f>
        <v>5.4149999999999997E-2</v>
      </c>
      <c r="Q19" s="43">
        <v>0.15</v>
      </c>
    </row>
    <row r="20" spans="1:17" ht="16.5" customHeight="1">
      <c r="A20" s="503"/>
      <c r="B20" s="51" t="s">
        <v>18</v>
      </c>
      <c r="C20" s="45">
        <v>25.12</v>
      </c>
      <c r="D20" s="45">
        <v>31.48</v>
      </c>
      <c r="E20" s="45">
        <v>21.26</v>
      </c>
      <c r="F20" s="45">
        <v>11.1</v>
      </c>
      <c r="G20" s="45">
        <v>0</v>
      </c>
      <c r="H20" s="45">
        <v>0</v>
      </c>
      <c r="I20" s="45">
        <v>0</v>
      </c>
      <c r="J20" s="45">
        <v>0</v>
      </c>
      <c r="K20" s="5">
        <v>0</v>
      </c>
      <c r="L20" s="5"/>
      <c r="M20" s="5"/>
      <c r="N20" s="5"/>
      <c r="O20" s="5"/>
      <c r="P20" s="45">
        <f>AVERAGE(D20:O20)</f>
        <v>7.98</v>
      </c>
      <c r="Q20" s="45">
        <v>50</v>
      </c>
    </row>
    <row r="21" spans="1:17">
      <c r="A21" s="504"/>
      <c r="B21" s="51" t="s">
        <v>19</v>
      </c>
      <c r="C21" s="45">
        <v>7.5858333333333334</v>
      </c>
      <c r="D21" s="45">
        <v>3.9</v>
      </c>
      <c r="E21" s="45">
        <v>46.56</v>
      </c>
      <c r="F21" s="45">
        <v>357</v>
      </c>
      <c r="G21" s="45">
        <v>720</v>
      </c>
      <c r="H21" s="45">
        <v>744</v>
      </c>
      <c r="I21" s="45">
        <v>720</v>
      </c>
      <c r="J21" s="45">
        <v>744</v>
      </c>
      <c r="K21" s="5">
        <v>744</v>
      </c>
      <c r="L21" s="5"/>
      <c r="M21" s="5"/>
      <c r="N21" s="5"/>
      <c r="O21" s="5"/>
      <c r="P21" s="45">
        <f>AVERAGE(D21:O21)</f>
        <v>509.9325</v>
      </c>
      <c r="Q21" s="45">
        <v>2</v>
      </c>
    </row>
    <row r="22" spans="1:17">
      <c r="A22" s="14"/>
      <c r="B22" s="13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 s="13"/>
    </row>
    <row r="23" spans="1:17">
      <c r="A23" s="499" t="s">
        <v>52</v>
      </c>
      <c r="B23" s="53" t="s">
        <v>142</v>
      </c>
      <c r="C23" s="12"/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/>
      <c r="M23" s="12"/>
      <c r="N23" s="12"/>
      <c r="O23" s="12"/>
      <c r="P23" s="12"/>
      <c r="Q23" s="12"/>
    </row>
    <row r="24" spans="1:17" customFormat="1">
      <c r="A24" s="500"/>
      <c r="B24" s="53" t="s">
        <v>143</v>
      </c>
      <c r="C24" s="12"/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/>
      <c r="M24" s="12"/>
      <c r="N24" s="12"/>
      <c r="O24" s="12"/>
      <c r="P24" s="12"/>
      <c r="Q24" s="12"/>
    </row>
    <row r="25" spans="1:17">
      <c r="A25" s="500"/>
      <c r="B25" s="53" t="s">
        <v>144</v>
      </c>
      <c r="C25" s="12"/>
      <c r="D25" s="12">
        <v>26.54</v>
      </c>
      <c r="E25" s="12">
        <v>186.25</v>
      </c>
      <c r="F25" s="12">
        <v>714</v>
      </c>
      <c r="G25" s="12">
        <v>720</v>
      </c>
      <c r="H25" s="12">
        <v>744</v>
      </c>
      <c r="I25" s="12">
        <v>720</v>
      </c>
      <c r="J25" s="12">
        <v>744</v>
      </c>
      <c r="K25" s="12">
        <v>744</v>
      </c>
      <c r="L25" s="12"/>
      <c r="M25" s="12"/>
      <c r="N25" s="12"/>
      <c r="O25" s="12"/>
      <c r="P25" s="12"/>
      <c r="Q25" s="12"/>
    </row>
    <row r="26" spans="1:17">
      <c r="A26" s="500"/>
      <c r="B26" s="53" t="s">
        <v>145</v>
      </c>
      <c r="C26" s="12"/>
      <c r="D26" s="12">
        <v>744</v>
      </c>
      <c r="E26" s="12">
        <v>672</v>
      </c>
      <c r="F26" s="12">
        <v>744</v>
      </c>
      <c r="G26" s="12">
        <v>720</v>
      </c>
      <c r="H26" s="12">
        <v>744</v>
      </c>
      <c r="I26" s="12">
        <v>720</v>
      </c>
      <c r="J26" s="12">
        <v>744</v>
      </c>
      <c r="K26" s="12">
        <v>744</v>
      </c>
      <c r="L26" s="12"/>
      <c r="M26" s="12"/>
      <c r="N26" s="12"/>
      <c r="O26" s="12"/>
      <c r="P26" s="12"/>
      <c r="Q26" s="12"/>
    </row>
    <row r="27" spans="1:17" ht="16.5" customHeight="1">
      <c r="A27" s="501"/>
      <c r="B27" s="53" t="s">
        <v>146</v>
      </c>
      <c r="C27" s="12"/>
      <c r="D27" s="12">
        <v>157.38</v>
      </c>
      <c r="E27" s="12">
        <v>85.02</v>
      </c>
      <c r="F27" s="12">
        <v>22.2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/>
      <c r="M27" s="12"/>
      <c r="N27" s="12"/>
      <c r="O27" s="12"/>
      <c r="P27" s="12"/>
      <c r="Q27" s="12"/>
    </row>
    <row r="28" spans="1:17">
      <c r="A28" s="496" t="s">
        <v>62</v>
      </c>
      <c r="B28" s="54" t="s">
        <v>147</v>
      </c>
      <c r="C28" s="8"/>
      <c r="D28" s="8">
        <f>D18</f>
        <v>0.96430000000000005</v>
      </c>
      <c r="E28" s="8">
        <f>E18</f>
        <v>0.7228</v>
      </c>
      <c r="F28" s="8">
        <f>F18</f>
        <v>4.0300000000000002E-2</v>
      </c>
      <c r="G28" s="8">
        <f>G18</f>
        <v>0</v>
      </c>
      <c r="H28" s="8">
        <f t="shared" ref="H28:M28" si="5">H18</f>
        <v>0</v>
      </c>
      <c r="I28" s="8">
        <f t="shared" si="5"/>
        <v>0</v>
      </c>
      <c r="J28" s="8">
        <f t="shared" si="5"/>
        <v>0</v>
      </c>
      <c r="K28" s="8">
        <f t="shared" si="5"/>
        <v>0</v>
      </c>
      <c r="L28" s="8">
        <f t="shared" si="5"/>
        <v>0</v>
      </c>
      <c r="M28" s="8">
        <f t="shared" si="5"/>
        <v>0</v>
      </c>
      <c r="N28" s="8">
        <f>N18</f>
        <v>0</v>
      </c>
      <c r="O28" s="8">
        <f>O18</f>
        <v>0</v>
      </c>
      <c r="P28" s="8"/>
      <c r="Q28" s="8"/>
    </row>
    <row r="29" spans="1:17">
      <c r="A29" s="497"/>
      <c r="B29" s="54" t="s">
        <v>148</v>
      </c>
      <c r="C29" s="8"/>
      <c r="D29" s="8">
        <f>+D23/D26</f>
        <v>0</v>
      </c>
      <c r="E29" s="8">
        <f>+E23/E26</f>
        <v>0</v>
      </c>
      <c r="F29" s="8">
        <f>+F23/F26</f>
        <v>0</v>
      </c>
      <c r="G29" s="8">
        <f>+G23/G26</f>
        <v>0</v>
      </c>
      <c r="H29" s="8">
        <f t="shared" ref="H29:M29" si="6">+H23/H26</f>
        <v>0</v>
      </c>
      <c r="I29" s="8">
        <f t="shared" si="6"/>
        <v>0</v>
      </c>
      <c r="J29" s="8">
        <f t="shared" si="6"/>
        <v>0</v>
      </c>
      <c r="K29" s="8">
        <f t="shared" si="6"/>
        <v>0</v>
      </c>
      <c r="L29" s="8" t="e">
        <f t="shared" si="6"/>
        <v>#DIV/0!</v>
      </c>
      <c r="M29" s="8" t="e">
        <f t="shared" si="6"/>
        <v>#DIV/0!</v>
      </c>
      <c r="N29" s="8" t="e">
        <f>+N23/N26</f>
        <v>#DIV/0!</v>
      </c>
      <c r="O29" s="8" t="e">
        <f>+O23/O26</f>
        <v>#DIV/0!</v>
      </c>
      <c r="P29" s="8"/>
      <c r="Q29" s="8"/>
    </row>
    <row r="30" spans="1:17">
      <c r="A30" s="497"/>
      <c r="B30" s="54" t="s">
        <v>149</v>
      </c>
      <c r="C30" s="8"/>
      <c r="D30" s="8">
        <f>+D24/D26</f>
        <v>0</v>
      </c>
      <c r="E30" s="8">
        <f>+E24/E26</f>
        <v>0</v>
      </c>
      <c r="F30" s="8">
        <f>+F24/F26</f>
        <v>0</v>
      </c>
      <c r="G30" s="8">
        <f>+G24/G26</f>
        <v>0</v>
      </c>
      <c r="H30" s="8">
        <f t="shared" ref="H30:M30" si="7">+H24/H26</f>
        <v>0</v>
      </c>
      <c r="I30" s="8">
        <f t="shared" si="7"/>
        <v>0</v>
      </c>
      <c r="J30" s="8">
        <f t="shared" si="7"/>
        <v>0</v>
      </c>
      <c r="K30" s="8">
        <f t="shared" si="7"/>
        <v>0</v>
      </c>
      <c r="L30" s="8" t="e">
        <f t="shared" si="7"/>
        <v>#DIV/0!</v>
      </c>
      <c r="M30" s="8" t="e">
        <f t="shared" si="7"/>
        <v>#DIV/0!</v>
      </c>
      <c r="N30" s="8" t="e">
        <f>+N24/N26</f>
        <v>#DIV/0!</v>
      </c>
      <c r="O30" s="8" t="e">
        <f>+O24/O26</f>
        <v>#DIV/0!</v>
      </c>
      <c r="P30" s="8"/>
      <c r="Q30" s="8"/>
    </row>
    <row r="31" spans="1:17">
      <c r="A31" s="497"/>
      <c r="B31" s="54" t="s">
        <v>150</v>
      </c>
      <c r="C31" s="8"/>
      <c r="D31" s="8">
        <f>+D25/D26</f>
        <v>3.5672043010752684E-2</v>
      </c>
      <c r="E31" s="8">
        <f>+E25/E26</f>
        <v>0.27715773809523808</v>
      </c>
      <c r="F31" s="8">
        <f>+F25/F26</f>
        <v>0.95967741935483875</v>
      </c>
      <c r="G31" s="8">
        <f>+G25/G26</f>
        <v>1</v>
      </c>
      <c r="H31" s="8">
        <f t="shared" ref="H31:M31" si="8">+H25/H26</f>
        <v>1</v>
      </c>
      <c r="I31" s="8">
        <f t="shared" si="8"/>
        <v>1</v>
      </c>
      <c r="J31" s="8">
        <f t="shared" si="8"/>
        <v>1</v>
      </c>
      <c r="K31" s="8">
        <f t="shared" si="8"/>
        <v>1</v>
      </c>
      <c r="L31" s="8" t="e">
        <f t="shared" si="8"/>
        <v>#DIV/0!</v>
      </c>
      <c r="M31" s="8" t="e">
        <f t="shared" si="8"/>
        <v>#DIV/0!</v>
      </c>
      <c r="N31" s="8" t="e">
        <f>+N25/N26</f>
        <v>#DIV/0!</v>
      </c>
      <c r="O31" s="8" t="e">
        <f>+O25/O26</f>
        <v>#DIV/0!</v>
      </c>
      <c r="P31" s="8"/>
      <c r="Q31" s="8"/>
    </row>
    <row r="32" spans="1:17" ht="16.5" customHeight="1">
      <c r="A32" s="498"/>
      <c r="B32" s="54" t="s">
        <v>60</v>
      </c>
      <c r="C32" s="9"/>
      <c r="D32" s="9">
        <f>SUM(D28:D31)</f>
        <v>0.99997204301075271</v>
      </c>
      <c r="E32" s="9">
        <f>SUM(E28:E31)</f>
        <v>0.99995773809523802</v>
      </c>
      <c r="F32" s="9">
        <f>SUM(F28:F31)</f>
        <v>0.99997741935483875</v>
      </c>
      <c r="G32" s="9">
        <f>SUM(G28:G31)</f>
        <v>1</v>
      </c>
      <c r="H32" s="9">
        <f t="shared" ref="H32:M32" si="9">SUM(H28:H31)</f>
        <v>1</v>
      </c>
      <c r="I32" s="9">
        <f t="shared" si="9"/>
        <v>1</v>
      </c>
      <c r="J32" s="9">
        <f t="shared" si="9"/>
        <v>1</v>
      </c>
      <c r="K32" s="9">
        <f t="shared" si="9"/>
        <v>1</v>
      </c>
      <c r="L32" s="9" t="e">
        <f t="shared" si="9"/>
        <v>#DIV/0!</v>
      </c>
      <c r="M32" s="9" t="e">
        <f t="shared" si="9"/>
        <v>#DIV/0!</v>
      </c>
      <c r="N32" s="9" t="e">
        <f>SUM(N28:N31)</f>
        <v>#DIV/0!</v>
      </c>
      <c r="O32" s="9" t="e">
        <f>SUM(O28:O31)</f>
        <v>#DIV/0!</v>
      </c>
      <c r="P32" s="9"/>
      <c r="Q32" s="9"/>
    </row>
    <row r="33" spans="1:17" ht="15.6">
      <c r="A33" s="42" t="s">
        <v>22</v>
      </c>
      <c r="B33" s="30"/>
      <c r="C33" s="32" t="s">
        <v>73</v>
      </c>
      <c r="D33" s="34" t="s">
        <v>152</v>
      </c>
      <c r="E33" s="34" t="s">
        <v>153</v>
      </c>
      <c r="F33" s="34" t="s">
        <v>154</v>
      </c>
      <c r="G33" s="34" t="s">
        <v>115</v>
      </c>
      <c r="H33" s="34" t="s">
        <v>116</v>
      </c>
      <c r="I33" s="34" t="s">
        <v>117</v>
      </c>
      <c r="J33" s="34" t="s">
        <v>118</v>
      </c>
      <c r="K33" s="34" t="s">
        <v>134</v>
      </c>
      <c r="L33" s="34" t="s">
        <v>135</v>
      </c>
      <c r="M33" s="34" t="s">
        <v>136</v>
      </c>
      <c r="N33" s="34" t="s">
        <v>139</v>
      </c>
      <c r="O33" s="34" t="s">
        <v>151</v>
      </c>
      <c r="P33" s="32" t="s">
        <v>155</v>
      </c>
      <c r="Q33" s="34" t="s">
        <v>119</v>
      </c>
    </row>
    <row r="34" spans="1:17" customFormat="1">
      <c r="A34" s="502" t="s">
        <v>20</v>
      </c>
      <c r="B34" s="51" t="s">
        <v>84</v>
      </c>
      <c r="C34" s="43">
        <v>0.83401249999999971</v>
      </c>
      <c r="D34" s="43">
        <f t="shared" ref="D34:M35" si="10">+AVERAGE(D18,D2)</f>
        <v>0.8882000000000001</v>
      </c>
      <c r="E34" s="43">
        <f t="shared" si="10"/>
        <v>0.67199999999999993</v>
      </c>
      <c r="F34" s="43">
        <f t="shared" si="10"/>
        <v>0.32824999999999999</v>
      </c>
      <c r="G34" s="43">
        <f t="shared" si="10"/>
        <v>0.38645000000000002</v>
      </c>
      <c r="H34" s="43">
        <f t="shared" si="10"/>
        <v>0.48655913978494653</v>
      </c>
      <c r="I34" s="43">
        <f t="shared" si="10"/>
        <v>0.49064999999999998</v>
      </c>
      <c r="J34" s="43">
        <f>+AVERAGE(J18,J2)</f>
        <v>0.5</v>
      </c>
      <c r="K34" s="43">
        <f t="shared" si="10"/>
        <v>0.5</v>
      </c>
      <c r="L34" s="43" t="e">
        <f t="shared" si="10"/>
        <v>#DIV/0!</v>
      </c>
      <c r="M34" s="43" t="e">
        <f t="shared" si="10"/>
        <v>#DIV/0!</v>
      </c>
      <c r="N34" s="43" t="e">
        <f>+AVERAGE(N18,N2)</f>
        <v>#DIV/0!</v>
      </c>
      <c r="O34" s="43" t="e">
        <f>+AVERAGE(O18,O2)</f>
        <v>#DIV/0!</v>
      </c>
      <c r="P34" s="43">
        <f>AVERAGE(D34:J34)</f>
        <v>0.53601559139784949</v>
      </c>
      <c r="Q34" s="44">
        <v>0.85</v>
      </c>
    </row>
    <row r="35" spans="1:17">
      <c r="A35" s="503"/>
      <c r="B35" s="51" t="s">
        <v>141</v>
      </c>
      <c r="C35" s="43">
        <v>0.19912272727272731</v>
      </c>
      <c r="D35" s="43">
        <f t="shared" si="10"/>
        <v>0.30604999999999999</v>
      </c>
      <c r="E35" s="43">
        <f t="shared" si="10"/>
        <v>0.1658</v>
      </c>
      <c r="F35" s="43">
        <f t="shared" si="10"/>
        <v>1.49E-2</v>
      </c>
      <c r="G35" s="43">
        <f t="shared" si="10"/>
        <v>0.13184999999999999</v>
      </c>
      <c r="H35" s="43">
        <f t="shared" si="10"/>
        <v>6.4060773480662997E-2</v>
      </c>
      <c r="I35" s="43">
        <f t="shared" si="10"/>
        <v>2.8649999999999998E-2</v>
      </c>
      <c r="J35" s="43">
        <f>+AVERAGE(J19,J3)</f>
        <v>3.7634408602150553E-2</v>
      </c>
      <c r="K35" s="43">
        <f t="shared" si="10"/>
        <v>0</v>
      </c>
      <c r="L35" s="43" t="e">
        <f t="shared" si="10"/>
        <v>#DIV/0!</v>
      </c>
      <c r="M35" s="43" t="e">
        <f t="shared" si="10"/>
        <v>#DIV/0!</v>
      </c>
      <c r="N35" s="43" t="e">
        <f>+AVERAGE(N19,N3)</f>
        <v>#DIV/0!</v>
      </c>
      <c r="O35" s="43" t="e">
        <f>+AVERAGE(O19,O3)</f>
        <v>#DIV/0!</v>
      </c>
      <c r="P35" s="43">
        <f>AVERAGE(D35:J35)</f>
        <v>0.10699216886897335</v>
      </c>
      <c r="Q35" s="43">
        <v>0.15</v>
      </c>
    </row>
    <row r="36" spans="1:17">
      <c r="A36" s="503"/>
      <c r="B36" s="51" t="s">
        <v>18</v>
      </c>
      <c r="C36" s="45">
        <v>20.735833333333332</v>
      </c>
      <c r="D36" s="45">
        <f t="shared" ref="D36:M37" si="11">AVERAGE(D4,D20)</f>
        <v>26.759999999999998</v>
      </c>
      <c r="E36" s="45">
        <f t="shared" si="11"/>
        <v>23.715000000000003</v>
      </c>
      <c r="F36" s="45">
        <f t="shared" si="11"/>
        <v>5.55</v>
      </c>
      <c r="G36" s="45">
        <f t="shared" si="11"/>
        <v>6.1150000000000002</v>
      </c>
      <c r="H36" s="45">
        <f t="shared" si="11"/>
        <v>15.46</v>
      </c>
      <c r="I36" s="45">
        <f t="shared" si="11"/>
        <v>6.75</v>
      </c>
      <c r="J36" s="45">
        <f t="shared" si="11"/>
        <v>28</v>
      </c>
      <c r="K36" s="45">
        <f t="shared" si="11"/>
        <v>0</v>
      </c>
      <c r="L36" s="45" t="e">
        <f t="shared" si="11"/>
        <v>#DIV/0!</v>
      </c>
      <c r="M36" s="5" t="e">
        <f t="shared" si="11"/>
        <v>#DIV/0!</v>
      </c>
      <c r="N36" s="5" t="e">
        <f>AVERAGE(N4,N20)</f>
        <v>#DIV/0!</v>
      </c>
      <c r="O36" s="5" t="e">
        <f>AVERAGE(O4,O20)</f>
        <v>#DIV/0!</v>
      </c>
      <c r="P36" s="45">
        <f>AVERAGE(D36:J36)</f>
        <v>16.05</v>
      </c>
      <c r="Q36" s="45">
        <v>50</v>
      </c>
    </row>
    <row r="37" spans="1:17">
      <c r="A37" s="504"/>
      <c r="B37" s="51" t="s">
        <v>19</v>
      </c>
      <c r="C37" s="45">
        <v>14.120416666666666</v>
      </c>
      <c r="D37" s="45">
        <f t="shared" si="11"/>
        <v>6.5949999999999998</v>
      </c>
      <c r="E37" s="45">
        <f t="shared" si="11"/>
        <v>49.795000000000002</v>
      </c>
      <c r="F37" s="45">
        <f t="shared" si="11"/>
        <v>226.08500000000001</v>
      </c>
      <c r="G37" s="45">
        <f t="shared" si="11"/>
        <v>366.815</v>
      </c>
      <c r="H37" s="45">
        <f t="shared" si="11"/>
        <v>373.75</v>
      </c>
      <c r="I37" s="45">
        <f t="shared" si="11"/>
        <v>362.25</v>
      </c>
      <c r="J37" s="45">
        <f t="shared" si="11"/>
        <v>372</v>
      </c>
      <c r="K37" s="45">
        <f t="shared" si="11"/>
        <v>372</v>
      </c>
      <c r="L37" s="45" t="e">
        <f t="shared" si="11"/>
        <v>#DIV/0!</v>
      </c>
      <c r="M37" s="5" t="e">
        <f t="shared" si="11"/>
        <v>#DIV/0!</v>
      </c>
      <c r="N37" s="5" t="e">
        <f>AVERAGE(N5,N21)</f>
        <v>#DIV/0!</v>
      </c>
      <c r="O37" s="5" t="e">
        <f>AVERAGE(O5,O21)</f>
        <v>#DIV/0!</v>
      </c>
      <c r="P37" s="45">
        <f>AVERAGE(D37:J37)</f>
        <v>251.04142857142855</v>
      </c>
      <c r="Q37" s="45">
        <v>2</v>
      </c>
    </row>
    <row r="38" spans="1:17" ht="16.5" customHeight="1">
      <c r="A38" s="14"/>
      <c r="B38" s="13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 s="13"/>
    </row>
    <row r="39" spans="1:17" ht="16.5" customHeight="1">
      <c r="A39" s="499" t="s">
        <v>52</v>
      </c>
      <c r="B39" s="53" t="s">
        <v>142</v>
      </c>
      <c r="C39" s="12"/>
      <c r="D39" s="12">
        <f t="shared" ref="D39:M43" si="12">SUM(D7,D23)</f>
        <v>15.83</v>
      </c>
      <c r="E39" s="12">
        <f t="shared" si="12"/>
        <v>0</v>
      </c>
      <c r="F39" s="12">
        <f t="shared" si="12"/>
        <v>0</v>
      </c>
      <c r="G39" s="12">
        <f t="shared" si="12"/>
        <v>0</v>
      </c>
      <c r="H39" s="12">
        <f t="shared" si="12"/>
        <v>9.5</v>
      </c>
      <c r="I39" s="12">
        <f t="shared" si="12"/>
        <v>0</v>
      </c>
      <c r="J39" s="12">
        <f t="shared" si="12"/>
        <v>0</v>
      </c>
      <c r="K39" s="12">
        <f t="shared" ref="K39:L41" si="13">SUM(K7,K23)</f>
        <v>0</v>
      </c>
      <c r="L39" s="12">
        <f t="shared" si="13"/>
        <v>0</v>
      </c>
      <c r="M39" s="12">
        <f t="shared" ref="M39:N41" si="14">SUM(M7,M23)</f>
        <v>0</v>
      </c>
      <c r="N39" s="12">
        <f t="shared" si="14"/>
        <v>0</v>
      </c>
      <c r="O39" s="12">
        <f>SUM(O7,O23)</f>
        <v>0</v>
      </c>
      <c r="P39" s="12"/>
      <c r="Q39" s="12"/>
    </row>
    <row r="40" spans="1:17" ht="16.5" customHeight="1">
      <c r="A40" s="500"/>
      <c r="B40" s="53" t="s">
        <v>143</v>
      </c>
      <c r="C40" s="12"/>
      <c r="D40" s="12">
        <f t="shared" si="12"/>
        <v>0</v>
      </c>
      <c r="E40" s="12">
        <f t="shared" si="12"/>
        <v>0</v>
      </c>
      <c r="F40" s="12">
        <f t="shared" si="12"/>
        <v>0</v>
      </c>
      <c r="G40" s="12">
        <f t="shared" si="12"/>
        <v>0</v>
      </c>
      <c r="H40" s="12">
        <f t="shared" si="12"/>
        <v>0</v>
      </c>
      <c r="I40" s="12">
        <f t="shared" si="12"/>
        <v>0</v>
      </c>
      <c r="J40" s="12">
        <f t="shared" si="12"/>
        <v>0</v>
      </c>
      <c r="K40" s="12">
        <f t="shared" si="13"/>
        <v>0</v>
      </c>
      <c r="L40" s="12">
        <f t="shared" si="13"/>
        <v>0</v>
      </c>
      <c r="M40" s="12">
        <f t="shared" si="14"/>
        <v>0</v>
      </c>
      <c r="N40" s="12">
        <f t="shared" si="14"/>
        <v>0</v>
      </c>
      <c r="O40" s="12">
        <f>SUM(O8,O24)</f>
        <v>0</v>
      </c>
      <c r="P40" s="12"/>
      <c r="Q40" s="12"/>
    </row>
    <row r="41" spans="1:17">
      <c r="A41" s="500"/>
      <c r="B41" s="53" t="s">
        <v>144</v>
      </c>
      <c r="C41" s="12"/>
      <c r="D41" s="12">
        <f t="shared" si="12"/>
        <v>150.54</v>
      </c>
      <c r="E41" s="12">
        <f t="shared" si="12"/>
        <v>440.65</v>
      </c>
      <c r="F41" s="12">
        <f t="shared" si="12"/>
        <v>999.57999999999993</v>
      </c>
      <c r="G41" s="12">
        <f t="shared" si="12"/>
        <v>883.5</v>
      </c>
      <c r="H41" s="12">
        <f t="shared" si="12"/>
        <v>754.5</v>
      </c>
      <c r="I41" s="12">
        <f t="shared" si="12"/>
        <v>733.5</v>
      </c>
      <c r="J41" s="12">
        <f t="shared" si="12"/>
        <v>744</v>
      </c>
      <c r="K41" s="12">
        <f t="shared" si="13"/>
        <v>744</v>
      </c>
      <c r="L41" s="12">
        <f t="shared" si="13"/>
        <v>0</v>
      </c>
      <c r="M41" s="12">
        <f t="shared" si="14"/>
        <v>0</v>
      </c>
      <c r="N41" s="12">
        <f t="shared" si="14"/>
        <v>0</v>
      </c>
      <c r="O41" s="12">
        <f>SUM(O9,O25)</f>
        <v>0</v>
      </c>
      <c r="P41" s="12"/>
      <c r="Q41" s="12"/>
    </row>
    <row r="42" spans="1:17">
      <c r="A42" s="500"/>
      <c r="B42" s="53" t="s">
        <v>145</v>
      </c>
      <c r="C42" s="12"/>
      <c r="D42" s="12">
        <f t="shared" si="12"/>
        <v>1488</v>
      </c>
      <c r="E42" s="12">
        <f t="shared" si="12"/>
        <v>1344</v>
      </c>
      <c r="F42" s="12">
        <f t="shared" si="12"/>
        <v>1488</v>
      </c>
      <c r="G42" s="12">
        <f t="shared" si="12"/>
        <v>1440</v>
      </c>
      <c r="H42" s="12">
        <f t="shared" si="12"/>
        <v>1488</v>
      </c>
      <c r="I42" s="12">
        <f t="shared" si="12"/>
        <v>1440</v>
      </c>
      <c r="J42" s="12">
        <f t="shared" si="12"/>
        <v>1488</v>
      </c>
      <c r="K42" s="12">
        <f t="shared" si="12"/>
        <v>1488</v>
      </c>
      <c r="L42" s="12">
        <f t="shared" si="12"/>
        <v>0</v>
      </c>
      <c r="M42" s="12">
        <f t="shared" si="12"/>
        <v>0</v>
      </c>
      <c r="N42" s="12">
        <f>SUM(N10,N26)</f>
        <v>0</v>
      </c>
      <c r="O42" s="12">
        <f>SUM(O10,O26)</f>
        <v>0</v>
      </c>
      <c r="P42" s="12"/>
      <c r="Q42" s="12"/>
    </row>
    <row r="43" spans="1:17">
      <c r="A43" s="501"/>
      <c r="B43" s="53" t="s">
        <v>146</v>
      </c>
      <c r="C43" s="12"/>
      <c r="D43" s="12">
        <f t="shared" si="12"/>
        <v>377.79999999999995</v>
      </c>
      <c r="E43" s="12">
        <f t="shared" si="12"/>
        <v>215.86</v>
      </c>
      <c r="F43" s="12">
        <f t="shared" si="12"/>
        <v>44.2</v>
      </c>
      <c r="G43" s="12">
        <f t="shared" si="12"/>
        <v>19.03</v>
      </c>
      <c r="H43" s="12">
        <f t="shared" si="12"/>
        <v>93</v>
      </c>
      <c r="I43" s="12">
        <f t="shared" si="12"/>
        <v>41</v>
      </c>
      <c r="J43" s="12">
        <f t="shared" si="12"/>
        <v>56</v>
      </c>
      <c r="K43" s="12">
        <f t="shared" si="12"/>
        <v>0</v>
      </c>
      <c r="L43" s="12">
        <f t="shared" si="12"/>
        <v>0</v>
      </c>
      <c r="M43" s="12">
        <f t="shared" si="12"/>
        <v>0</v>
      </c>
      <c r="N43" s="12">
        <f>SUM(N11,N27)</f>
        <v>0</v>
      </c>
      <c r="O43" s="12">
        <f>SUM(O11,O27)</f>
        <v>0</v>
      </c>
      <c r="P43" s="12"/>
      <c r="Q43" s="12"/>
    </row>
    <row r="44" spans="1:17" customFormat="1">
      <c r="A44" s="496" t="s">
        <v>62</v>
      </c>
      <c r="B44" s="54" t="s">
        <v>147</v>
      </c>
      <c r="C44" s="8"/>
      <c r="D44" s="8">
        <f>D34</f>
        <v>0.8882000000000001</v>
      </c>
      <c r="E44" s="8">
        <f>E34</f>
        <v>0.67199999999999993</v>
      </c>
      <c r="F44" s="8">
        <f>F34</f>
        <v>0.32824999999999999</v>
      </c>
      <c r="G44" s="8">
        <f t="shared" ref="G44:M44" si="15">G34</f>
        <v>0.38645000000000002</v>
      </c>
      <c r="H44" s="8">
        <f t="shared" si="15"/>
        <v>0.48655913978494653</v>
      </c>
      <c r="I44" s="8">
        <f t="shared" si="15"/>
        <v>0.49064999999999998</v>
      </c>
      <c r="J44" s="8">
        <f t="shared" si="15"/>
        <v>0.5</v>
      </c>
      <c r="K44" s="8">
        <f t="shared" si="15"/>
        <v>0.5</v>
      </c>
      <c r="L44" s="8" t="e">
        <f t="shared" si="15"/>
        <v>#DIV/0!</v>
      </c>
      <c r="M44" s="8" t="e">
        <f t="shared" si="15"/>
        <v>#DIV/0!</v>
      </c>
      <c r="N44" s="8" t="e">
        <f>N34</f>
        <v>#DIV/0!</v>
      </c>
      <c r="O44" s="8" t="e">
        <f>O34</f>
        <v>#DIV/0!</v>
      </c>
      <c r="P44" s="8"/>
      <c r="Q44" s="8"/>
    </row>
    <row r="45" spans="1:17">
      <c r="A45" s="497"/>
      <c r="B45" s="54" t="s">
        <v>148</v>
      </c>
      <c r="C45" s="8"/>
      <c r="D45" s="8">
        <f>+D39/D42</f>
        <v>1.0638440860215054E-2</v>
      </c>
      <c r="E45" s="8">
        <f>+E39/E42</f>
        <v>0</v>
      </c>
      <c r="F45" s="8">
        <f>+F39/F42</f>
        <v>0</v>
      </c>
      <c r="G45" s="8">
        <f>+G39/G42</f>
        <v>0</v>
      </c>
      <c r="H45" s="8">
        <f t="shared" ref="H45:M45" si="16">+H39/H42</f>
        <v>6.384408602150538E-3</v>
      </c>
      <c r="I45" s="8">
        <f t="shared" si="16"/>
        <v>0</v>
      </c>
      <c r="J45" s="8">
        <f t="shared" si="16"/>
        <v>0</v>
      </c>
      <c r="K45" s="8">
        <f t="shared" si="16"/>
        <v>0</v>
      </c>
      <c r="L45" s="8" t="e">
        <f t="shared" si="16"/>
        <v>#DIV/0!</v>
      </c>
      <c r="M45" s="8" t="e">
        <f t="shared" si="16"/>
        <v>#DIV/0!</v>
      </c>
      <c r="N45" s="8" t="e">
        <f>+N39/N42</f>
        <v>#DIV/0!</v>
      </c>
      <c r="O45" s="8" t="e">
        <f>+O39/O42</f>
        <v>#DIV/0!</v>
      </c>
      <c r="P45" s="8"/>
      <c r="Q45" s="8"/>
    </row>
    <row r="46" spans="1:17">
      <c r="A46" s="497"/>
      <c r="B46" s="54" t="s">
        <v>149</v>
      </c>
      <c r="C46" s="8"/>
      <c r="D46" s="8">
        <f>+D40/D42</f>
        <v>0</v>
      </c>
      <c r="E46" s="8">
        <f>+E40/E42</f>
        <v>0</v>
      </c>
      <c r="F46" s="8">
        <f>+F40/F42</f>
        <v>0</v>
      </c>
      <c r="G46" s="8">
        <f>+G40/G42</f>
        <v>0</v>
      </c>
      <c r="H46" s="8">
        <f t="shared" ref="H46:M46" si="17">+H40/H42</f>
        <v>0</v>
      </c>
      <c r="I46" s="8">
        <f t="shared" si="17"/>
        <v>0</v>
      </c>
      <c r="J46" s="8">
        <f t="shared" si="17"/>
        <v>0</v>
      </c>
      <c r="K46" s="8">
        <f t="shared" si="17"/>
        <v>0</v>
      </c>
      <c r="L46" s="8" t="e">
        <f t="shared" si="17"/>
        <v>#DIV/0!</v>
      </c>
      <c r="M46" s="8" t="e">
        <f t="shared" si="17"/>
        <v>#DIV/0!</v>
      </c>
      <c r="N46" s="8" t="e">
        <f>+N40/N42</f>
        <v>#DIV/0!</v>
      </c>
      <c r="O46" s="8" t="e">
        <f>+O40/O42</f>
        <v>#DIV/0!</v>
      </c>
      <c r="P46" s="8"/>
      <c r="Q46" s="8"/>
    </row>
    <row r="47" spans="1:17" ht="16.5" customHeight="1">
      <c r="A47" s="497"/>
      <c r="B47" s="54" t="s">
        <v>150</v>
      </c>
      <c r="C47" s="8"/>
      <c r="D47" s="8">
        <f>+D41/D42</f>
        <v>0.10116935483870967</v>
      </c>
      <c r="E47" s="8">
        <f>+E41/E42</f>
        <v>0.32786458333333329</v>
      </c>
      <c r="F47" s="8">
        <f>+F41/F42</f>
        <v>0.67176075268817204</v>
      </c>
      <c r="G47" s="8">
        <f>+G41/G42</f>
        <v>0.61354166666666665</v>
      </c>
      <c r="H47" s="8">
        <f t="shared" ref="H47:M47" si="18">+H41/H42</f>
        <v>0.50705645161290325</v>
      </c>
      <c r="I47" s="8">
        <f t="shared" si="18"/>
        <v>0.50937500000000002</v>
      </c>
      <c r="J47" s="8">
        <f t="shared" si="18"/>
        <v>0.5</v>
      </c>
      <c r="K47" s="8">
        <f t="shared" si="18"/>
        <v>0.5</v>
      </c>
      <c r="L47" s="8" t="e">
        <f t="shared" si="18"/>
        <v>#DIV/0!</v>
      </c>
      <c r="M47" s="8" t="e">
        <f t="shared" si="18"/>
        <v>#DIV/0!</v>
      </c>
      <c r="N47" s="8" t="e">
        <f>+N41/N42</f>
        <v>#DIV/0!</v>
      </c>
      <c r="O47" s="8" t="e">
        <f>+O41/O42</f>
        <v>#DIV/0!</v>
      </c>
      <c r="P47" s="8"/>
      <c r="Q47" s="8"/>
    </row>
    <row r="48" spans="1:17">
      <c r="A48" s="498"/>
      <c r="B48" s="54" t="s">
        <v>60</v>
      </c>
      <c r="C48" s="9"/>
      <c r="D48" s="9">
        <f>SUM(D44:D47)</f>
        <v>1.0000077956989248</v>
      </c>
      <c r="E48" s="9">
        <f>SUM(E44:E47)</f>
        <v>0.99986458333333328</v>
      </c>
      <c r="F48" s="9">
        <f>SUM(F44:F47)</f>
        <v>1.0000107526881721</v>
      </c>
      <c r="G48" s="9">
        <f>SUM(G44:G47)</f>
        <v>0.99999166666666661</v>
      </c>
      <c r="H48" s="9">
        <f t="shared" ref="H48:M48" si="19">SUM(H44:H47)</f>
        <v>1.0000000000000004</v>
      </c>
      <c r="I48" s="9">
        <f t="shared" si="19"/>
        <v>1.0000249999999999</v>
      </c>
      <c r="J48" s="9">
        <f t="shared" si="19"/>
        <v>1</v>
      </c>
      <c r="K48" s="9">
        <f t="shared" si="19"/>
        <v>1</v>
      </c>
      <c r="L48" s="9" t="e">
        <f t="shared" si="19"/>
        <v>#DIV/0!</v>
      </c>
      <c r="M48" s="9" t="e">
        <f t="shared" si="19"/>
        <v>#DIV/0!</v>
      </c>
      <c r="N48" s="9" t="e">
        <f>SUM(N44:N47)</f>
        <v>#DIV/0!</v>
      </c>
      <c r="O48" s="9" t="e">
        <f>SUM(O44:O47)</f>
        <v>#DIV/0!</v>
      </c>
      <c r="P48" s="9"/>
      <c r="Q48" s="9"/>
    </row>
    <row r="50" spans="1:17" ht="16.5" customHeight="1"/>
    <row r="52" spans="1:17" ht="16.5" customHeight="1"/>
    <row r="54" spans="1:17" customFormat="1">
      <c r="A54" s="2"/>
      <c r="B54" s="2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</row>
    <row r="56" spans="1:17" ht="16.5" customHeight="1"/>
    <row r="60" spans="1:17" customFormat="1" ht="15" customHeight="1">
      <c r="A60" s="2"/>
      <c r="B60" s="2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</row>
    <row r="62" spans="1:17" ht="16.5" customHeight="1"/>
    <row r="66" spans="1:17" ht="15.75" customHeight="1"/>
    <row r="69" spans="1:17" ht="16.5" customHeight="1"/>
    <row r="72" spans="1:17" ht="16.5" customHeight="1"/>
    <row r="73" spans="1:17" customFormat="1">
      <c r="A73" s="2"/>
      <c r="B73" s="2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</row>
    <row r="76" spans="1:17" ht="8.25" customHeight="1"/>
    <row r="77" spans="1:17" ht="16.5" customHeight="1"/>
    <row r="81" spans="1:17" ht="16.5" customHeight="1"/>
    <row r="83" spans="1:17" customFormat="1">
      <c r="A83" s="2"/>
      <c r="B83" s="2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</row>
    <row r="89" spans="1:17" customFormat="1">
      <c r="A89" s="2"/>
      <c r="B89" s="2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</row>
    <row r="95" spans="1:17" ht="15.75" customHeight="1"/>
    <row r="102" spans="1:17" customFormat="1" ht="5.25" customHeight="1">
      <c r="A102" s="2"/>
      <c r="B102" s="2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</row>
    <row r="112" spans="1:17" customFormat="1">
      <c r="A112" s="2"/>
      <c r="B112" s="2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</row>
    <row r="113" spans="1:17">
      <c r="P113" s="2" t="e">
        <f>AVERAGE(D113:F113)</f>
        <v>#DIV/0!</v>
      </c>
    </row>
    <row r="114" spans="1:17">
      <c r="P114" s="2" t="e">
        <f>AVERAGE(D114:F114)</f>
        <v>#DIV/0!</v>
      </c>
    </row>
    <row r="115" spans="1:17">
      <c r="P115" s="2" t="e">
        <f>AVERAGE(D115:F115)</f>
        <v>#DIV/0!</v>
      </c>
    </row>
    <row r="116" spans="1:17">
      <c r="P116" s="2" t="e">
        <f>AVERAGE(D116:F116)</f>
        <v>#DIV/0!</v>
      </c>
    </row>
    <row r="118" spans="1:17" customFormat="1">
      <c r="A118" s="2"/>
      <c r="B118" s="2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</row>
    <row r="139" spans="1:17" customFormat="1">
      <c r="A139" s="2"/>
      <c r="B139" s="2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</row>
    <row r="145" spans="1:17" customFormat="1">
      <c r="A145" s="2"/>
      <c r="B145" s="2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</row>
    <row r="166" spans="1:17" customFormat="1">
      <c r="A166" s="2"/>
      <c r="B166" s="2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</row>
    <row r="172" spans="1:17" customFormat="1">
      <c r="A172" s="2"/>
      <c r="B172" s="2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</row>
    <row r="188" spans="1:17" customFormat="1">
      <c r="A188" s="2"/>
      <c r="B188" s="2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</row>
  </sheetData>
  <mergeCells count="9">
    <mergeCell ref="A2:A5"/>
    <mergeCell ref="A39:A43"/>
    <mergeCell ref="A44:A48"/>
    <mergeCell ref="A7:A11"/>
    <mergeCell ref="A12:A16"/>
    <mergeCell ref="A18:A21"/>
    <mergeCell ref="A23:A27"/>
    <mergeCell ref="A28:A32"/>
    <mergeCell ref="A34:A37"/>
  </mergeCells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EJ150"/>
  <sheetViews>
    <sheetView showGridLines="0" zoomScale="70" zoomScaleNormal="70" workbookViewId="0">
      <pane xSplit="43" ySplit="1" topLeftCell="EB59" activePane="bottomRight" state="frozen"/>
      <selection pane="topRight" activeCell="AR1" sqref="AR1"/>
      <selection pane="bottomLeft" activeCell="A2" sqref="A2"/>
      <selection pane="bottomRight" activeCell="EH50" sqref="EH50:EH59"/>
    </sheetView>
  </sheetViews>
  <sheetFormatPr baseColWidth="10" defaultColWidth="8.44140625" defaultRowHeight="14.4"/>
  <cols>
    <col min="1" max="1" width="9.88671875" style="2" customWidth="1"/>
    <col min="2" max="2" width="18.33203125" style="22" customWidth="1"/>
    <col min="3" max="3" width="8" style="2" hidden="1" customWidth="1"/>
    <col min="4" max="4" width="10.88671875" style="2" hidden="1" customWidth="1"/>
    <col min="5" max="5" width="10.44140625" style="2" hidden="1" customWidth="1"/>
    <col min="6" max="6" width="11" style="2" hidden="1" customWidth="1"/>
    <col min="7" max="7" width="9.5546875" style="2" hidden="1" customWidth="1"/>
    <col min="8" max="10" width="9.88671875" style="2" hidden="1" customWidth="1"/>
    <col min="11" max="107" width="12.5546875" style="2" hidden="1" customWidth="1"/>
    <col min="108" max="108" width="14.5546875" style="2" customWidth="1"/>
    <col min="109" max="109" width="9.5546875" style="2" hidden="1" customWidth="1"/>
    <col min="110" max="110" width="10.44140625" style="2" hidden="1" customWidth="1"/>
    <col min="111" max="127" width="12.5546875" style="2" hidden="1" customWidth="1"/>
    <col min="128" max="128" width="12.5546875" style="2" customWidth="1"/>
    <col min="129" max="139" width="14.5546875" style="2" customWidth="1"/>
    <col min="140" max="140" width="12.88671875" style="2" bestFit="1" customWidth="1"/>
    <col min="141" max="172" width="11.88671875" style="2" customWidth="1"/>
    <col min="173" max="16384" width="8.44140625" style="2"/>
  </cols>
  <sheetData>
    <row r="1" spans="1:140" s="11" customFormat="1">
      <c r="A1" s="10" t="s">
        <v>26</v>
      </c>
      <c r="B1" s="29"/>
      <c r="C1" s="32" t="s">
        <v>229</v>
      </c>
      <c r="D1" s="32" t="s">
        <v>178</v>
      </c>
      <c r="E1" s="32" t="s">
        <v>179</v>
      </c>
      <c r="F1" s="32" t="s">
        <v>180</v>
      </c>
      <c r="G1" s="32" t="s">
        <v>181</v>
      </c>
      <c r="H1" s="32" t="s">
        <v>182</v>
      </c>
      <c r="I1" s="32" t="s">
        <v>183</v>
      </c>
      <c r="J1" s="32" t="s">
        <v>184</v>
      </c>
      <c r="K1" s="32" t="s">
        <v>185</v>
      </c>
      <c r="L1" s="32" t="s">
        <v>186</v>
      </c>
      <c r="M1" s="32" t="s">
        <v>187</v>
      </c>
      <c r="N1" s="32" t="s">
        <v>188</v>
      </c>
      <c r="O1" s="32" t="s">
        <v>237</v>
      </c>
      <c r="P1" s="32" t="s">
        <v>246</v>
      </c>
      <c r="Q1" s="32" t="s">
        <v>247</v>
      </c>
      <c r="R1" s="32" t="s">
        <v>248</v>
      </c>
      <c r="S1" s="32" t="s">
        <v>249</v>
      </c>
      <c r="T1" s="32" t="s">
        <v>189</v>
      </c>
      <c r="U1" s="32" t="s">
        <v>190</v>
      </c>
      <c r="V1" s="32" t="s">
        <v>191</v>
      </c>
      <c r="W1" s="32" t="s">
        <v>192</v>
      </c>
      <c r="X1" s="32" t="s">
        <v>193</v>
      </c>
      <c r="Y1" s="32" t="s">
        <v>194</v>
      </c>
      <c r="Z1" s="32" t="s">
        <v>111</v>
      </c>
      <c r="AA1" s="32" t="s">
        <v>112</v>
      </c>
      <c r="AB1" s="32" t="s">
        <v>113</v>
      </c>
      <c r="AC1" s="32" t="s">
        <v>114</v>
      </c>
      <c r="AD1" s="32" t="s">
        <v>195</v>
      </c>
      <c r="AE1" s="32" t="s">
        <v>196</v>
      </c>
      <c r="AF1" s="32" t="s">
        <v>197</v>
      </c>
      <c r="AG1" s="32" t="s">
        <v>198</v>
      </c>
      <c r="AH1" s="32" t="s">
        <v>199</v>
      </c>
      <c r="AI1" s="32" t="s">
        <v>200</v>
      </c>
      <c r="AJ1" s="32" t="s">
        <v>201</v>
      </c>
      <c r="AK1" s="32" t="s">
        <v>202</v>
      </c>
      <c r="AL1" s="32" t="s">
        <v>203</v>
      </c>
      <c r="AM1" s="32" t="s">
        <v>204</v>
      </c>
      <c r="AN1" s="32" t="s">
        <v>205</v>
      </c>
      <c r="AO1" s="32" t="s">
        <v>206</v>
      </c>
      <c r="AP1" s="32" t="s">
        <v>207</v>
      </c>
      <c r="AQ1" s="32" t="s">
        <v>208</v>
      </c>
      <c r="AR1" s="32" t="s">
        <v>209</v>
      </c>
      <c r="AS1" s="32" t="s">
        <v>210</v>
      </c>
      <c r="AT1" s="32" t="s">
        <v>211</v>
      </c>
      <c r="AU1" s="32" t="s">
        <v>212</v>
      </c>
      <c r="AV1" s="32" t="s">
        <v>213</v>
      </c>
      <c r="AW1" s="32" t="s">
        <v>307</v>
      </c>
      <c r="AX1" s="32" t="s">
        <v>215</v>
      </c>
      <c r="AY1" s="32" t="s">
        <v>216</v>
      </c>
      <c r="AZ1" s="32" t="s">
        <v>217</v>
      </c>
      <c r="BA1" s="32" t="s">
        <v>218</v>
      </c>
      <c r="BB1" s="32" t="s">
        <v>219</v>
      </c>
      <c r="BC1" s="32" t="s">
        <v>220</v>
      </c>
      <c r="BD1" s="32" t="s">
        <v>178</v>
      </c>
      <c r="BE1" s="32" t="s">
        <v>179</v>
      </c>
      <c r="BF1" s="32" t="s">
        <v>180</v>
      </c>
      <c r="BG1" s="32" t="s">
        <v>181</v>
      </c>
      <c r="BH1" s="32" t="s">
        <v>182</v>
      </c>
      <c r="BI1" s="32" t="s">
        <v>183</v>
      </c>
      <c r="BJ1" s="32" t="s">
        <v>184</v>
      </c>
      <c r="BK1" s="32" t="s">
        <v>185</v>
      </c>
      <c r="BL1" s="32" t="s">
        <v>186</v>
      </c>
      <c r="BM1" s="32" t="s">
        <v>187</v>
      </c>
      <c r="BN1" s="32" t="s">
        <v>188</v>
      </c>
      <c r="BO1" s="32" t="s">
        <v>237</v>
      </c>
      <c r="BP1" s="32" t="s">
        <v>246</v>
      </c>
      <c r="BQ1" s="32" t="s">
        <v>247</v>
      </c>
      <c r="BR1" s="32" t="s">
        <v>248</v>
      </c>
      <c r="BS1" s="32" t="s">
        <v>249</v>
      </c>
      <c r="BT1" s="32" t="s">
        <v>189</v>
      </c>
      <c r="BU1" s="32" t="s">
        <v>190</v>
      </c>
      <c r="BV1" s="32" t="s">
        <v>191</v>
      </c>
      <c r="BW1" s="32" t="s">
        <v>192</v>
      </c>
      <c r="BX1" s="32" t="s">
        <v>193</v>
      </c>
      <c r="BY1" s="32" t="s">
        <v>194</v>
      </c>
      <c r="BZ1" s="32" t="s">
        <v>111</v>
      </c>
      <c r="CA1" s="32" t="s">
        <v>112</v>
      </c>
      <c r="CB1" s="32" t="s">
        <v>113</v>
      </c>
      <c r="CC1" s="32" t="s">
        <v>114</v>
      </c>
      <c r="CD1" s="32" t="s">
        <v>195</v>
      </c>
      <c r="CE1" s="32" t="s">
        <v>196</v>
      </c>
      <c r="CF1" s="32" t="s">
        <v>197</v>
      </c>
      <c r="CG1" s="32" t="s">
        <v>198</v>
      </c>
      <c r="CH1" s="32" t="s">
        <v>199</v>
      </c>
      <c r="CI1" s="32" t="s">
        <v>200</v>
      </c>
      <c r="CJ1" s="32" t="s">
        <v>201</v>
      </c>
      <c r="CK1" s="32" t="s">
        <v>202</v>
      </c>
      <c r="CL1" s="32" t="s">
        <v>203</v>
      </c>
      <c r="CM1" s="32" t="s">
        <v>204</v>
      </c>
      <c r="CN1" s="32" t="s">
        <v>205</v>
      </c>
      <c r="CO1" s="32" t="s">
        <v>206</v>
      </c>
      <c r="CP1" s="32" t="s">
        <v>207</v>
      </c>
      <c r="CQ1" s="32" t="s">
        <v>208</v>
      </c>
      <c r="CR1" s="32" t="s">
        <v>209</v>
      </c>
      <c r="CS1" s="32" t="s">
        <v>210</v>
      </c>
      <c r="CT1" s="32" t="s">
        <v>211</v>
      </c>
      <c r="CU1" s="32" t="s">
        <v>212</v>
      </c>
      <c r="CV1" s="32" t="s">
        <v>213</v>
      </c>
      <c r="CW1" s="32" t="s">
        <v>214</v>
      </c>
      <c r="CX1" s="32" t="s">
        <v>215</v>
      </c>
      <c r="CY1" s="32" t="s">
        <v>216</v>
      </c>
      <c r="CZ1" s="32" t="s">
        <v>217</v>
      </c>
      <c r="DA1" s="32" t="s">
        <v>218</v>
      </c>
      <c r="DB1" s="32" t="s">
        <v>219</v>
      </c>
      <c r="DC1" s="32" t="s">
        <v>220</v>
      </c>
      <c r="DD1" s="32" t="s">
        <v>311</v>
      </c>
      <c r="DE1" s="32" t="s">
        <v>178</v>
      </c>
      <c r="DF1" s="32" t="s">
        <v>179</v>
      </c>
      <c r="DG1" s="32" t="s">
        <v>180</v>
      </c>
      <c r="DH1" s="32" t="s">
        <v>181</v>
      </c>
      <c r="DI1" s="32" t="s">
        <v>182</v>
      </c>
      <c r="DJ1" s="32" t="s">
        <v>183</v>
      </c>
      <c r="DK1" s="32" t="s">
        <v>184</v>
      </c>
      <c r="DL1" s="32" t="s">
        <v>185</v>
      </c>
      <c r="DM1" s="32" t="s">
        <v>186</v>
      </c>
      <c r="DN1" s="32" t="s">
        <v>187</v>
      </c>
      <c r="DO1" s="32" t="s">
        <v>188</v>
      </c>
      <c r="DP1" s="32" t="s">
        <v>237</v>
      </c>
      <c r="DQ1" s="32" t="s">
        <v>246</v>
      </c>
      <c r="DR1" s="32" t="s">
        <v>247</v>
      </c>
      <c r="DS1" s="32" t="s">
        <v>248</v>
      </c>
      <c r="DT1" s="32" t="s">
        <v>249</v>
      </c>
      <c r="DU1" s="32" t="s">
        <v>189</v>
      </c>
      <c r="DV1" s="32" t="s">
        <v>190</v>
      </c>
      <c r="DW1" s="32" t="s">
        <v>191</v>
      </c>
      <c r="DX1" s="32" t="s">
        <v>192</v>
      </c>
      <c r="DY1" s="32" t="s">
        <v>193</v>
      </c>
      <c r="DZ1" s="32" t="s">
        <v>194</v>
      </c>
      <c r="EA1" s="32" t="s">
        <v>111</v>
      </c>
      <c r="EB1" s="32" t="s">
        <v>112</v>
      </c>
      <c r="EC1" s="32" t="s">
        <v>113</v>
      </c>
      <c r="ED1" s="32" t="s">
        <v>114</v>
      </c>
      <c r="EE1" s="32" t="s">
        <v>195</v>
      </c>
      <c r="EF1" s="32" t="s">
        <v>196</v>
      </c>
      <c r="EG1" s="32" t="s">
        <v>197</v>
      </c>
      <c r="EH1" s="32" t="s">
        <v>198</v>
      </c>
      <c r="EI1" s="32" t="s">
        <v>378</v>
      </c>
      <c r="EJ1" s="1" t="s">
        <v>119</v>
      </c>
    </row>
    <row r="2" spans="1:140">
      <c r="A2" s="502" t="s">
        <v>20</v>
      </c>
      <c r="B2" s="51" t="s">
        <v>84</v>
      </c>
      <c r="C2" s="3">
        <v>0.81926835317442026</v>
      </c>
      <c r="D2" s="169">
        <v>0.797619047619048</v>
      </c>
      <c r="E2" s="169">
        <v>0.98410714285714296</v>
      </c>
      <c r="F2" s="169">
        <v>0.91863095238095216</v>
      </c>
      <c r="G2" s="169">
        <v>1</v>
      </c>
      <c r="H2" s="169">
        <v>1</v>
      </c>
      <c r="I2" s="169">
        <v>0.97023809523809523</v>
      </c>
      <c r="J2" s="169">
        <v>1</v>
      </c>
      <c r="K2" s="169">
        <v>0.60714285714285698</v>
      </c>
      <c r="L2" s="169">
        <v>0.8154761904714285</v>
      </c>
      <c r="M2" s="169">
        <v>0.94744047619047622</v>
      </c>
      <c r="N2" s="169">
        <v>0.86059523809047622</v>
      </c>
      <c r="O2" s="160">
        <v>0.9107142857142857</v>
      </c>
      <c r="P2" s="160">
        <v>0.89583333333333348</v>
      </c>
      <c r="Q2" s="160">
        <v>0.71083333333333298</v>
      </c>
      <c r="R2" s="160">
        <v>0.93452380952380998</v>
      </c>
      <c r="S2" s="160">
        <v>0.9017857142857143</v>
      </c>
      <c r="T2" s="160">
        <v>0.86458333333333304</v>
      </c>
      <c r="U2" s="160">
        <v>0.8628472222222221</v>
      </c>
      <c r="V2" s="160">
        <v>0.88589285714285704</v>
      </c>
      <c r="W2" s="160">
        <v>0.92904761904761901</v>
      </c>
      <c r="X2" s="160">
        <v>0.85017857142857101</v>
      </c>
      <c r="Y2" s="160">
        <v>0.5982142857142857</v>
      </c>
      <c r="Z2" s="160">
        <v>0.95089285714285698</v>
      </c>
      <c r="AA2" s="160">
        <v>0.96922619047618996</v>
      </c>
      <c r="AB2" s="160">
        <v>0.74851190476190477</v>
      </c>
      <c r="AC2" s="160">
        <v>0.89434523809523803</v>
      </c>
      <c r="AD2" s="160">
        <v>0.90029761904761896</v>
      </c>
      <c r="AE2" s="160">
        <v>0.74404761904761907</v>
      </c>
      <c r="AF2" s="160">
        <v>0.85910714285714296</v>
      </c>
      <c r="AG2" s="160">
        <v>0.92363095238095205</v>
      </c>
      <c r="AH2" s="160">
        <v>0.95732142857142866</v>
      </c>
      <c r="AI2" s="160">
        <v>0.93648809523809495</v>
      </c>
      <c r="AJ2" s="160">
        <v>0.889880952380952</v>
      </c>
      <c r="AK2" s="160">
        <v>0.8839285714285714</v>
      </c>
      <c r="AL2" s="160">
        <v>0.77976190476190499</v>
      </c>
      <c r="AM2" s="160">
        <v>0.91964285714285698</v>
      </c>
      <c r="AN2" s="160">
        <v>0.7008928571428571</v>
      </c>
      <c r="AO2" s="160">
        <v>0.879940476190476</v>
      </c>
      <c r="AP2" s="160">
        <v>0.92660714285714296</v>
      </c>
      <c r="AQ2" s="160">
        <v>0.8928571428571429</v>
      </c>
      <c r="AR2" s="160">
        <v>0.26190476190476197</v>
      </c>
      <c r="AS2" s="160">
        <v>0</v>
      </c>
      <c r="AT2" s="160">
        <v>0</v>
      </c>
      <c r="AU2" s="160">
        <v>0.69047619047619102</v>
      </c>
      <c r="AV2" s="160">
        <v>0.20833333333333301</v>
      </c>
      <c r="AW2" s="160">
        <v>0.89702380952380945</v>
      </c>
      <c r="AX2" s="160">
        <v>0.97916666666666652</v>
      </c>
      <c r="AY2" s="160">
        <v>0.91119047619047622</v>
      </c>
      <c r="AZ2" s="160">
        <v>0.95833333333333304</v>
      </c>
      <c r="BA2" s="160">
        <v>0.90327380952380953</v>
      </c>
      <c r="BB2" s="160">
        <v>0.85119047619047605</v>
      </c>
      <c r="BC2" s="160">
        <v>0.93797619047619052</v>
      </c>
      <c r="BD2" s="160">
        <v>0.93797619047618996</v>
      </c>
      <c r="BE2" s="160">
        <v>0.42857142857142899</v>
      </c>
      <c r="BF2" s="160">
        <v>0.44345238095238093</v>
      </c>
      <c r="BG2" s="160">
        <v>0.94839285714285726</v>
      </c>
      <c r="BH2" s="160">
        <v>0.85613095238095205</v>
      </c>
      <c r="BI2" s="160">
        <v>0.84619047619047605</v>
      </c>
      <c r="BJ2" s="160">
        <v>0.93202380952380959</v>
      </c>
      <c r="BK2" s="160">
        <v>0.85714285714285698</v>
      </c>
      <c r="BL2" s="160">
        <v>0.95535714285714302</v>
      </c>
      <c r="BM2" s="160">
        <v>0.71875</v>
      </c>
      <c r="BN2" s="160">
        <v>0.974404761904762</v>
      </c>
      <c r="BO2" s="160">
        <v>0.94791666666666696</v>
      </c>
      <c r="BP2" s="160">
        <v>0.77428571428571435</v>
      </c>
      <c r="BQ2" s="160">
        <v>0.90178571428571397</v>
      </c>
      <c r="BR2" s="160">
        <v>0.91011904761904805</v>
      </c>
      <c r="BS2" s="160">
        <v>0.87869047619047624</v>
      </c>
      <c r="BT2" s="160">
        <v>0.87869047619047624</v>
      </c>
      <c r="BU2" s="160">
        <v>0.87869047619047624</v>
      </c>
      <c r="BV2" s="160">
        <v>0.88791666666666691</v>
      </c>
      <c r="BW2" s="160">
        <v>0.90476190476190499</v>
      </c>
      <c r="BX2" s="160">
        <v>0.827380952380952</v>
      </c>
      <c r="BY2" s="160">
        <v>0.9241071428571429</v>
      </c>
      <c r="BZ2" s="160">
        <v>0.91964285714285698</v>
      </c>
      <c r="CA2" s="160">
        <v>0.99305555555555602</v>
      </c>
      <c r="CB2" s="160">
        <v>0.83827380952380948</v>
      </c>
      <c r="CC2" s="160">
        <v>0.96327380952380959</v>
      </c>
      <c r="CD2" s="160">
        <v>0.85833333333333295</v>
      </c>
      <c r="CE2" s="160">
        <v>0.44297619047619041</v>
      </c>
      <c r="CF2" s="160">
        <v>0.6964285714285714</v>
      </c>
      <c r="CG2" s="160">
        <v>0.77976190476190499</v>
      </c>
      <c r="CH2" s="160">
        <v>0.92857142857142905</v>
      </c>
      <c r="CI2" s="160">
        <v>0.84404761904761905</v>
      </c>
      <c r="CJ2" s="160">
        <v>0.94047619047619047</v>
      </c>
      <c r="CK2" s="160">
        <v>0.76785714285714302</v>
      </c>
      <c r="CL2" s="160">
        <v>0.86904761904761896</v>
      </c>
      <c r="CM2" s="160">
        <v>0.88047619047619052</v>
      </c>
      <c r="CN2" s="160">
        <v>0.92857142857142905</v>
      </c>
      <c r="CO2" s="160">
        <v>0.94047619047619002</v>
      </c>
      <c r="CP2" s="160">
        <v>0.96130952380952384</v>
      </c>
      <c r="CQ2" s="160">
        <v>0.96428571428571397</v>
      </c>
      <c r="CR2" s="160">
        <v>0.95833333333333304</v>
      </c>
      <c r="CS2" s="160">
        <v>0.87202380952380953</v>
      </c>
      <c r="CT2" s="160">
        <v>0.8611309523809525</v>
      </c>
      <c r="CU2" s="160">
        <v>0.92857142857142905</v>
      </c>
      <c r="CV2" s="160">
        <v>0.80357142857142905</v>
      </c>
      <c r="CW2" s="160">
        <v>0.8888690476190475</v>
      </c>
      <c r="CX2" s="160">
        <v>0.97321428571428603</v>
      </c>
      <c r="CY2" s="160">
        <v>0.89583333333333348</v>
      </c>
      <c r="CZ2" s="160">
        <v>0.81845238095238104</v>
      </c>
      <c r="DA2" s="160">
        <v>0.81845238095238104</v>
      </c>
      <c r="DB2" s="160">
        <v>0.8169642857142857</v>
      </c>
      <c r="DC2" s="160">
        <v>0.69642857142857095</v>
      </c>
      <c r="DD2" s="4">
        <f>AVERAGE(BD2:DC2)</f>
        <v>0.85502785409035431</v>
      </c>
      <c r="DE2" s="160">
        <v>0.76388888888888895</v>
      </c>
      <c r="DF2" s="160">
        <v>0.94744047619047611</v>
      </c>
      <c r="DG2" s="160">
        <v>0.93452380952380998</v>
      </c>
      <c r="DH2" s="160">
        <v>0.91071428571428603</v>
      </c>
      <c r="DI2" s="160">
        <v>0.74047619047619051</v>
      </c>
      <c r="DJ2" s="160">
        <v>0.72470238095238093</v>
      </c>
      <c r="DK2" s="160">
        <v>0.99107142857142905</v>
      </c>
      <c r="DL2" s="160">
        <v>0.78886904761904797</v>
      </c>
      <c r="DM2" s="160">
        <v>0.8973214285714286</v>
      </c>
      <c r="DN2" s="160">
        <v>0.96428571428571397</v>
      </c>
      <c r="DO2" s="160">
        <v>0.89880952380952384</v>
      </c>
      <c r="DP2" s="160"/>
      <c r="DQ2" s="160"/>
      <c r="DR2" s="160">
        <v>0.88791666666666691</v>
      </c>
      <c r="DS2" s="160">
        <v>0.93452380952380998</v>
      </c>
      <c r="DT2" s="160">
        <v>0.87261904761904796</v>
      </c>
      <c r="DU2" s="160">
        <v>0.85220238095238121</v>
      </c>
      <c r="DV2" s="160">
        <v>0.88630952380952399</v>
      </c>
      <c r="DW2" s="160">
        <v>0.772023809523809</v>
      </c>
      <c r="DX2" s="160">
        <v>0.64583333333333348</v>
      </c>
      <c r="DY2" s="160">
        <v>0.94541666666666702</v>
      </c>
      <c r="DZ2" s="160">
        <v>0.69642857142857095</v>
      </c>
      <c r="EA2" s="160">
        <v>0.69446428571428565</v>
      </c>
      <c r="EB2" s="160">
        <v>0.90469999999999995</v>
      </c>
      <c r="EC2" s="160">
        <v>0.90469999999999995</v>
      </c>
      <c r="ED2" s="160">
        <v>0.88690476190476186</v>
      </c>
      <c r="EE2" s="160">
        <v>0.754940476190476</v>
      </c>
      <c r="EF2" s="160">
        <v>0.92857142857142905</v>
      </c>
      <c r="EG2" s="160">
        <v>0.76089285714285704</v>
      </c>
      <c r="EH2" s="160">
        <v>7.1428571428571425E-2</v>
      </c>
      <c r="EI2" s="4">
        <f>AVERAGE(DE2:EH2)</f>
        <v>0.82007069160997748</v>
      </c>
      <c r="EJ2" s="4">
        <v>0.85</v>
      </c>
    </row>
    <row r="3" spans="1:140">
      <c r="A3" s="503"/>
      <c r="B3" s="51" t="s">
        <v>141</v>
      </c>
      <c r="C3" s="3">
        <v>9.4175683432685439E-2</v>
      </c>
      <c r="D3" s="169">
        <v>3.4919796135857897E-2</v>
      </c>
      <c r="E3" s="169">
        <v>5.3259903229903836E-2</v>
      </c>
      <c r="F3" s="169">
        <v>6.6353046707705532E-2</v>
      </c>
      <c r="G3" s="169">
        <v>0.38095238095238093</v>
      </c>
      <c r="H3" s="169">
        <v>0</v>
      </c>
      <c r="I3" s="169">
        <v>5.3180589513424421E-2</v>
      </c>
      <c r="J3" s="169">
        <v>0</v>
      </c>
      <c r="K3" s="169">
        <v>0.117506313905304</v>
      </c>
      <c r="L3" s="169">
        <v>0.15946990874873015</v>
      </c>
      <c r="M3" s="169">
        <v>7.7784411408226561E-2</v>
      </c>
      <c r="N3" s="169">
        <v>9.0880282274567431E-2</v>
      </c>
      <c r="O3" s="161">
        <v>8.561198060235807E-2</v>
      </c>
      <c r="P3" s="161">
        <v>0.10240264652948447</v>
      </c>
      <c r="Q3" s="161">
        <v>8.3078204182456497E-2</v>
      </c>
      <c r="R3" s="161">
        <v>0.14629461649849801</v>
      </c>
      <c r="S3" s="161">
        <v>0.13441344134413441</v>
      </c>
      <c r="T3" s="161">
        <v>0.10741138560687399</v>
      </c>
      <c r="U3" s="161">
        <v>0.10029059279853969</v>
      </c>
      <c r="V3" s="161">
        <v>0.15842525950782116</v>
      </c>
      <c r="W3" s="161">
        <v>8.1074675412262098E-2</v>
      </c>
      <c r="X3" s="161">
        <v>6.8006054197507798E-2</v>
      </c>
      <c r="Y3" s="161">
        <v>0.12018991160192009</v>
      </c>
      <c r="Z3" s="161">
        <v>9.5354470812699696E-2</v>
      </c>
      <c r="AA3" s="161">
        <v>0.123260359533454</v>
      </c>
      <c r="AB3" s="160">
        <v>0.1364527286849489</v>
      </c>
      <c r="AC3" s="160">
        <v>0.11420253332534</v>
      </c>
      <c r="AD3" s="160">
        <v>6.6640876853642797E-2</v>
      </c>
      <c r="AE3" s="160">
        <v>0.12503659217877094</v>
      </c>
      <c r="AF3" s="160">
        <v>9.9325910276764698E-2</v>
      </c>
      <c r="AG3" s="160">
        <v>9.2387114972259099E-2</v>
      </c>
      <c r="AH3" s="160">
        <v>0.10286235528916288</v>
      </c>
      <c r="AI3" s="160">
        <v>0.116689463852682</v>
      </c>
      <c r="AJ3" s="160">
        <v>9.5791001451378796E-2</v>
      </c>
      <c r="AK3" s="160">
        <v>0.13185459026494148</v>
      </c>
      <c r="AL3" s="160">
        <v>7.9886383809692901E-2</v>
      </c>
      <c r="AM3" s="160">
        <v>6.8464581085940293E-2</v>
      </c>
      <c r="AN3" s="160">
        <v>0.12727198611264773</v>
      </c>
      <c r="AO3" s="160">
        <v>9.85688193967975E-2</v>
      </c>
      <c r="AP3" s="160">
        <v>2.4246867115831999E-2</v>
      </c>
      <c r="AQ3" s="160">
        <v>0.10080983606557378</v>
      </c>
      <c r="AR3" s="160">
        <v>8.7703962703962704E-2</v>
      </c>
      <c r="AS3" s="160">
        <v>0</v>
      </c>
      <c r="AT3" s="160">
        <v>0</v>
      </c>
      <c r="AU3" s="160">
        <v>4.84913793103448E-2</v>
      </c>
      <c r="AV3" s="160">
        <v>0.158424641906452</v>
      </c>
      <c r="AW3" s="160">
        <v>0.10474197335511205</v>
      </c>
      <c r="AX3" s="160">
        <v>7.9142054252451702E-2</v>
      </c>
      <c r="AY3" s="160">
        <v>0.12655179657439142</v>
      </c>
      <c r="AZ3" s="160">
        <v>8.6479540369759494E-2</v>
      </c>
      <c r="BA3" s="160">
        <v>7.0725609057386354E-2</v>
      </c>
      <c r="BB3" s="160">
        <v>4.8911287717257897E-2</v>
      </c>
      <c r="BC3" s="160">
        <v>6.535142101203785E-2</v>
      </c>
      <c r="BD3" s="160">
        <v>9.3531739078529005E-2</v>
      </c>
      <c r="BE3" s="160">
        <v>0.14022169437846399</v>
      </c>
      <c r="BF3" s="160">
        <v>0.13382247367138464</v>
      </c>
      <c r="BG3" s="160">
        <v>0.12495565635173655</v>
      </c>
      <c r="BH3" s="160">
        <v>0.126718770084537</v>
      </c>
      <c r="BI3" s="160">
        <v>0.123117867033723</v>
      </c>
      <c r="BJ3" s="160">
        <v>0.14181352626976523</v>
      </c>
      <c r="BK3" s="160">
        <v>9.2156422910124103E-2</v>
      </c>
      <c r="BL3" s="160">
        <v>0.13540135203482201</v>
      </c>
      <c r="BM3" s="160">
        <v>8.3623693379790948E-2</v>
      </c>
      <c r="BN3" s="160">
        <v>7.2775151080101297E-2</v>
      </c>
      <c r="BO3" s="160">
        <v>5.6946543548140702E-2</v>
      </c>
      <c r="BP3" s="160">
        <v>0.10982252679669655</v>
      </c>
      <c r="BQ3" s="160">
        <v>0.119612011945278</v>
      </c>
      <c r="BR3" s="160">
        <v>0.13335839805300601</v>
      </c>
      <c r="BS3" s="160">
        <v>9.7015125693769105E-2</v>
      </c>
      <c r="BT3" s="160">
        <v>9.7015125693769105E-2</v>
      </c>
      <c r="BU3" s="160">
        <v>9.7015125693769105E-2</v>
      </c>
      <c r="BV3" s="160">
        <v>8.1264341589209532E-2</v>
      </c>
      <c r="BW3" s="160">
        <v>0.16738143059296101</v>
      </c>
      <c r="BX3" s="160">
        <v>9.2894380148055497E-2</v>
      </c>
      <c r="BY3" s="160">
        <v>9.7877544101800412E-2</v>
      </c>
      <c r="BZ3" s="160">
        <v>6.7413318874712705E-2</v>
      </c>
      <c r="CA3" s="160">
        <v>9.7860529852515199E-2</v>
      </c>
      <c r="CB3" s="160">
        <v>6.3316680659172161E-2</v>
      </c>
      <c r="CC3" s="160">
        <v>0.12375079890594183</v>
      </c>
      <c r="CD3" s="160">
        <v>0.13547076089410701</v>
      </c>
      <c r="CE3" s="160">
        <v>0.15908741889660996</v>
      </c>
      <c r="CF3" s="160">
        <v>9.8776472569576015E-2</v>
      </c>
      <c r="CG3" s="160">
        <v>0.11288418103325</v>
      </c>
      <c r="CH3" s="160">
        <v>9.3581162255860995E-2</v>
      </c>
      <c r="CI3" s="160">
        <v>0.107706552296518</v>
      </c>
      <c r="CJ3" s="160">
        <v>0.14795978414653999</v>
      </c>
      <c r="CK3" s="160">
        <v>0.117018394177894</v>
      </c>
      <c r="CL3" s="160">
        <v>8.5284845365156695E-2</v>
      </c>
      <c r="CM3" s="160">
        <v>6.1067082851827735E-2</v>
      </c>
      <c r="CN3" s="160">
        <v>7.0217787791009595E-2</v>
      </c>
      <c r="CO3" s="160">
        <v>6.3029443086380907E-2</v>
      </c>
      <c r="CP3" s="160">
        <v>4.9342105263157895E-2</v>
      </c>
      <c r="CQ3" s="160">
        <v>0.119047619047619</v>
      </c>
      <c r="CR3" s="160">
        <v>0.13150321955666999</v>
      </c>
      <c r="CS3" s="160">
        <v>0.14387679865001479</v>
      </c>
      <c r="CT3" s="160">
        <v>0.13608557406511371</v>
      </c>
      <c r="CU3" s="160">
        <v>0.124120131757411</v>
      </c>
      <c r="CV3" s="160">
        <v>0.134602076843198</v>
      </c>
      <c r="CW3" s="160">
        <v>0.12207092462957697</v>
      </c>
      <c r="CX3" s="160">
        <v>0.18768717465392501</v>
      </c>
      <c r="CY3" s="160">
        <v>7.1999469617166717E-2</v>
      </c>
      <c r="CZ3" s="160">
        <v>0.121008127542218</v>
      </c>
      <c r="DA3" s="160">
        <v>0.121008127542218</v>
      </c>
      <c r="DB3" s="160">
        <v>9.8433032967828293E-2</v>
      </c>
      <c r="DC3" s="160">
        <v>8.0609142518901195E-2</v>
      </c>
      <c r="DD3" s="4">
        <f>AVERAGE(BD3:DC3)</f>
        <v>0.10892614689310622</v>
      </c>
      <c r="DE3" s="160">
        <v>6.3134356883480902E-2</v>
      </c>
      <c r="DF3" s="160">
        <v>6.4843919982201362E-2</v>
      </c>
      <c r="DG3" s="160">
        <v>8.54315611594956E-2</v>
      </c>
      <c r="DH3" s="160">
        <v>6.7192846997817093E-2</v>
      </c>
      <c r="DI3" s="160">
        <v>0.13126897168331181</v>
      </c>
      <c r="DJ3" s="160">
        <v>0.15605749486652976</v>
      </c>
      <c r="DK3" s="160">
        <v>0.130405916120202</v>
      </c>
      <c r="DL3" s="160">
        <v>4.5025376252577499E-2</v>
      </c>
      <c r="DM3" s="160">
        <v>6.3386769854431549E-2</v>
      </c>
      <c r="DN3" s="160">
        <v>0.102383874081709</v>
      </c>
      <c r="DO3" s="160">
        <v>5.1655629139072838E-2</v>
      </c>
      <c r="DP3" s="160"/>
      <c r="DQ3" s="160"/>
      <c r="DR3" s="160">
        <v>8.1014523557878609E-2</v>
      </c>
      <c r="DS3" s="160">
        <v>7.7955706601246497E-2</v>
      </c>
      <c r="DT3" s="160">
        <v>6.5645867738923697E-2</v>
      </c>
      <c r="DU3" s="160">
        <v>0.12702847430793229</v>
      </c>
      <c r="DV3" s="160">
        <v>8.8697787721396901E-2</v>
      </c>
      <c r="DW3" s="160">
        <v>5.9503166489141203E-2</v>
      </c>
      <c r="DX3" s="160">
        <v>9.6797229538281973E-2</v>
      </c>
      <c r="DY3" s="160">
        <v>9.1385165789541895E-2</v>
      </c>
      <c r="DZ3" s="160">
        <v>0.112994350282486</v>
      </c>
      <c r="EA3" s="160">
        <v>0.10823220176902511</v>
      </c>
      <c r="EB3" s="160">
        <v>6.6985000000000003E-2</v>
      </c>
      <c r="EC3" s="160">
        <v>6.6985000000000003E-2</v>
      </c>
      <c r="ED3" s="160">
        <v>0.10063528471484721</v>
      </c>
      <c r="EE3" s="160">
        <v>7.9476464558858304E-2</v>
      </c>
      <c r="EF3" s="160">
        <v>0.13269323921503701</v>
      </c>
      <c r="EG3" s="160">
        <v>0.12400188220494773</v>
      </c>
      <c r="EH3" s="160">
        <v>0</v>
      </c>
      <c r="EI3" s="4">
        <f>AVERAGE(DE3:EH3)</f>
        <v>8.717207362537048E-2</v>
      </c>
      <c r="EJ3" s="3">
        <v>0.2</v>
      </c>
    </row>
    <row r="4" spans="1:140">
      <c r="A4" s="503"/>
      <c r="B4" s="51" t="s">
        <v>18</v>
      </c>
      <c r="C4" s="5">
        <v>4.4697746551496005</v>
      </c>
      <c r="D4" s="122">
        <v>4.6792526822049565</v>
      </c>
      <c r="E4" s="122">
        <v>8.8054598010000014</v>
      </c>
      <c r="F4" s="122">
        <v>2.5228215255968092</v>
      </c>
      <c r="G4" s="122">
        <v>0.64</v>
      </c>
      <c r="H4" s="122">
        <v>0</v>
      </c>
      <c r="I4" s="122">
        <v>4.6754333421680361</v>
      </c>
      <c r="J4" s="122">
        <v>0</v>
      </c>
      <c r="K4" s="122">
        <v>2.9964110045852439</v>
      </c>
      <c r="L4" s="122">
        <v>14.529843750000001</v>
      </c>
      <c r="M4" s="122">
        <v>4.0173507462686562</v>
      </c>
      <c r="N4" s="122">
        <v>5.9414744232698089</v>
      </c>
      <c r="O4" s="150">
        <v>4.7207524985302767</v>
      </c>
      <c r="P4" s="150">
        <v>2.5685997171145689</v>
      </c>
      <c r="Q4" s="150">
        <v>2.480299785867238</v>
      </c>
      <c r="R4" s="150">
        <v>11.484127395132056</v>
      </c>
      <c r="S4" s="150">
        <v>2.9090909090909092</v>
      </c>
      <c r="T4" s="150">
        <v>5.2005012531328321</v>
      </c>
      <c r="U4" s="150">
        <v>2.4922212310437111</v>
      </c>
      <c r="V4" s="150">
        <v>5.8946078431372548</v>
      </c>
      <c r="W4" s="150">
        <v>2.1090225563909772</v>
      </c>
      <c r="X4" s="150">
        <v>2.4283261802575109</v>
      </c>
      <c r="Y4" s="150">
        <v>6.0395430579964842</v>
      </c>
      <c r="Z4" s="150">
        <v>7.6164383561643838</v>
      </c>
      <c r="AA4" s="150">
        <v>5.017621085708095</v>
      </c>
      <c r="AB4" s="150">
        <v>3.4317861264264651</v>
      </c>
      <c r="AC4" s="150">
        <v>3.4317861264264651</v>
      </c>
      <c r="AD4" s="150">
        <v>3.3598108747044919</v>
      </c>
      <c r="AE4" s="150">
        <v>3.1259148044692733</v>
      </c>
      <c r="AF4" s="150">
        <v>3.5839271575613623</v>
      </c>
      <c r="AG4" s="150">
        <v>2.3892847717075747</v>
      </c>
      <c r="AH4" s="150">
        <v>8.2716763005780347</v>
      </c>
      <c r="AI4" s="150">
        <v>2.6226790497060763</v>
      </c>
      <c r="AJ4" s="150">
        <v>3.5801886792452833</v>
      </c>
      <c r="AK4" s="150">
        <v>3.9160813308687614</v>
      </c>
      <c r="AL4" s="150">
        <v>5.2325581395348832</v>
      </c>
      <c r="AM4" s="150">
        <v>2.1155555555555554</v>
      </c>
      <c r="AN4" s="150">
        <v>2.4977127274607116</v>
      </c>
      <c r="AO4" s="150">
        <v>3.6428571428571423</v>
      </c>
      <c r="AP4" s="150">
        <v>1.2581699346405226</v>
      </c>
      <c r="AQ4" s="150">
        <v>7.5607377049180329</v>
      </c>
      <c r="AR4" s="150">
        <v>3.8589743589743595</v>
      </c>
      <c r="AS4" s="150">
        <v>0</v>
      </c>
      <c r="AT4" s="150">
        <v>0</v>
      </c>
      <c r="AU4" s="150">
        <v>5.6250000000000009</v>
      </c>
      <c r="AV4" s="150">
        <v>5.5448624667258217</v>
      </c>
      <c r="AW4" s="150">
        <v>3.9461538461538463</v>
      </c>
      <c r="AX4" s="150">
        <v>13.018867924528303</v>
      </c>
      <c r="AY4" s="150">
        <v>3.8745098039215682</v>
      </c>
      <c r="AZ4" s="150">
        <v>13.923205999531286</v>
      </c>
      <c r="BA4" s="150">
        <v>5.3663055872291903</v>
      </c>
      <c r="BB4" s="150">
        <v>2.3314380478559587</v>
      </c>
      <c r="BC4" s="150">
        <v>5.1490384615384617</v>
      </c>
      <c r="BD4" s="150">
        <v>7.3693657219973012</v>
      </c>
      <c r="BE4" s="150">
        <v>5.0479809976247028</v>
      </c>
      <c r="BF4" s="150">
        <v>4.9848871442590772</v>
      </c>
      <c r="BG4" s="150">
        <v>4.977296181630547</v>
      </c>
      <c r="BH4" s="150">
        <v>18.22596070125897</v>
      </c>
      <c r="BI4" s="150">
        <v>8.7512179887570269</v>
      </c>
      <c r="BJ4" s="150">
        <v>4.4410323886639684</v>
      </c>
      <c r="BK4" s="150">
        <v>3.3176312247644679</v>
      </c>
      <c r="BL4" s="150">
        <v>7.2439723338629776</v>
      </c>
      <c r="BM4" s="150">
        <v>3.3658536585365852</v>
      </c>
      <c r="BN4" s="150">
        <v>3.9710974106041923</v>
      </c>
      <c r="BO4" s="150">
        <v>3.0229123533471358</v>
      </c>
      <c r="BP4" s="150">
        <v>2.8571428571428568</v>
      </c>
      <c r="BQ4" s="150">
        <v>6.040406603236562</v>
      </c>
      <c r="BR4" s="150">
        <v>6.7968330207682159</v>
      </c>
      <c r="BS4" s="150">
        <v>2.8642745709828392</v>
      </c>
      <c r="BT4" s="150">
        <v>2.8642745709828392</v>
      </c>
      <c r="BU4" s="150">
        <v>2.8642745709828392</v>
      </c>
      <c r="BV4" s="150">
        <v>3.0305504587155965</v>
      </c>
      <c r="BW4" s="150">
        <v>25.441977450130093</v>
      </c>
      <c r="BX4" s="150">
        <v>12.912318840579712</v>
      </c>
      <c r="BY4" s="150">
        <v>7.597744360902257</v>
      </c>
      <c r="BZ4" s="150">
        <v>5.2076788830715532</v>
      </c>
      <c r="CA4" s="150">
        <v>13.994055768909668</v>
      </c>
      <c r="CB4" s="150">
        <v>1.783377627446243</v>
      </c>
      <c r="CC4" s="150">
        <v>5.0066479467371421</v>
      </c>
      <c r="CD4" s="150">
        <v>4.8837209302325579</v>
      </c>
      <c r="CE4" s="150">
        <v>1.6913265306122447</v>
      </c>
      <c r="CF4" s="150">
        <v>2.311369458128079</v>
      </c>
      <c r="CG4" s="150">
        <v>3.6969569288389512</v>
      </c>
      <c r="CH4" s="150">
        <v>4.8662204373047748</v>
      </c>
      <c r="CI4" s="150">
        <v>7.6363945578231291</v>
      </c>
      <c r="CJ4" s="150">
        <v>7.7925486317177723</v>
      </c>
      <c r="CK4" s="150">
        <v>7.5476864244741861</v>
      </c>
      <c r="CL4" s="150">
        <v>12.451587423312882</v>
      </c>
      <c r="CM4" s="150">
        <v>1.5055071492403933</v>
      </c>
      <c r="CN4" s="150">
        <v>3.6513249651324968</v>
      </c>
      <c r="CO4" s="150">
        <v>9.9586520076481833</v>
      </c>
      <c r="CP4" s="150">
        <v>3.984375</v>
      </c>
      <c r="CQ4" s="150">
        <v>19.285714285714285</v>
      </c>
      <c r="CR4" s="150">
        <v>10.586009174311927</v>
      </c>
      <c r="CS4" s="150">
        <v>7.025983667409057</v>
      </c>
      <c r="CT4" s="150">
        <v>3.9375</v>
      </c>
      <c r="CU4" s="150">
        <v>19.362740554156172</v>
      </c>
      <c r="CV4" s="150">
        <v>9.0856401869158869</v>
      </c>
      <c r="CW4" s="150">
        <v>3.6457702349869452</v>
      </c>
      <c r="CX4" s="150">
        <v>15.343426527958385</v>
      </c>
      <c r="CY4" s="165">
        <v>3.6119733924611972</v>
      </c>
      <c r="CZ4" s="165">
        <v>5.5462058456849981</v>
      </c>
      <c r="DA4" s="165">
        <v>5.5462058456849981</v>
      </c>
      <c r="DB4" s="150">
        <v>3.3774834437086088</v>
      </c>
      <c r="DC4" s="150">
        <v>3.1437565582371456</v>
      </c>
      <c r="DD4" s="5">
        <f>AVERAGE(BD4:DC4)</f>
        <v>6.8357085730305904</v>
      </c>
      <c r="DE4" s="150">
        <v>3.4723896285914506</v>
      </c>
      <c r="DF4" s="150">
        <v>5.1606033717834956</v>
      </c>
      <c r="DG4" s="150">
        <v>3.3531887755102043</v>
      </c>
      <c r="DH4" s="150">
        <v>2.5701263976665047</v>
      </c>
      <c r="DI4" s="150">
        <v>3.2659720154807976</v>
      </c>
      <c r="DJ4" s="150">
        <v>2.375</v>
      </c>
      <c r="DK4" s="150">
        <v>21.712585034013603</v>
      </c>
      <c r="DL4" s="150">
        <v>1.4918032786885247</v>
      </c>
      <c r="DM4" s="150">
        <v>1.5925925925925928</v>
      </c>
      <c r="DN4" s="150">
        <v>8.2930938006184647</v>
      </c>
      <c r="DO4" s="150">
        <v>3.8999999999999995</v>
      </c>
      <c r="DP4" s="150"/>
      <c r="DQ4" s="150"/>
      <c r="DR4" s="150">
        <v>2.0141560798547924</v>
      </c>
      <c r="DS4" s="150">
        <v>4.0796819787985674</v>
      </c>
      <c r="DT4" s="150">
        <v>3.2078947368420727</v>
      </c>
      <c r="DU4" s="150">
        <v>4.5466666666666669</v>
      </c>
      <c r="DV4" s="150">
        <v>3.3017751479290003</v>
      </c>
      <c r="DW4" s="150">
        <v>1.5435121387283237</v>
      </c>
      <c r="DX4" s="150">
        <v>3.500833134967865</v>
      </c>
      <c r="DY4" s="150">
        <v>4.8382352941176467</v>
      </c>
      <c r="DZ4" s="150">
        <v>13.220338983050846</v>
      </c>
      <c r="EA4" s="150">
        <v>1.5784313725490198</v>
      </c>
      <c r="EB4" s="150">
        <v>3.393939393939394</v>
      </c>
      <c r="EC4" s="150">
        <v>5.09</v>
      </c>
      <c r="ED4" s="150">
        <v>4.9982191408374117</v>
      </c>
      <c r="EE4" s="150">
        <v>2.52</v>
      </c>
      <c r="EF4" s="150">
        <v>5.1750363293864377</v>
      </c>
      <c r="EG4" s="150">
        <v>2.2644515146083526</v>
      </c>
      <c r="EH4" s="150">
        <v>0</v>
      </c>
      <c r="EI4" s="5">
        <f>AVERAGE(DE4:EH4)</f>
        <v>4.3735902431150731</v>
      </c>
      <c r="EJ4" s="5">
        <v>20</v>
      </c>
    </row>
    <row r="5" spans="1:140">
      <c r="A5" s="504"/>
      <c r="B5" s="51" t="s">
        <v>19</v>
      </c>
      <c r="C5" s="5">
        <v>16.176610805860808</v>
      </c>
      <c r="D5" s="122">
        <v>0</v>
      </c>
      <c r="E5" s="122">
        <v>2.67</v>
      </c>
      <c r="F5" s="122">
        <v>3.4175</v>
      </c>
      <c r="G5" s="122">
        <v>0</v>
      </c>
      <c r="H5" s="122">
        <v>0</v>
      </c>
      <c r="I5" s="122">
        <v>2.5</v>
      </c>
      <c r="J5" s="122">
        <v>0</v>
      </c>
      <c r="K5" s="122">
        <v>15.375</v>
      </c>
      <c r="L5" s="122">
        <v>15</v>
      </c>
      <c r="M5" s="122">
        <v>2.9433333333333334</v>
      </c>
      <c r="N5" s="122">
        <v>1.335</v>
      </c>
      <c r="O5" s="150">
        <v>5</v>
      </c>
      <c r="P5" s="150">
        <v>2.9166666666666665</v>
      </c>
      <c r="Q5" s="150">
        <v>3.395</v>
      </c>
      <c r="R5" s="150">
        <v>3.25</v>
      </c>
      <c r="S5" s="150">
        <v>2.3571428571428572</v>
      </c>
      <c r="T5" s="150">
        <v>7.583333333333333</v>
      </c>
      <c r="U5" s="150">
        <v>3.95</v>
      </c>
      <c r="V5" s="150">
        <v>4.7925000000000004</v>
      </c>
      <c r="W5" s="150">
        <v>1.9866666666666666</v>
      </c>
      <c r="X5" s="150">
        <v>6.2925000000000004</v>
      </c>
      <c r="Y5" s="150">
        <v>9.75</v>
      </c>
      <c r="Z5" s="150">
        <v>1.915</v>
      </c>
      <c r="AA5" s="150">
        <v>1.2925</v>
      </c>
      <c r="AB5" s="150">
        <v>5.05</v>
      </c>
      <c r="AC5" s="150">
        <v>2.35</v>
      </c>
      <c r="AD5" s="150">
        <v>2.5833333333333335</v>
      </c>
      <c r="AE5" s="150">
        <v>8.5</v>
      </c>
      <c r="AF5" s="150">
        <v>5.9175000000000004</v>
      </c>
      <c r="AG5" s="150">
        <v>1.8049999999999999</v>
      </c>
      <c r="AH5" s="150">
        <v>3.585</v>
      </c>
      <c r="AI5" s="150">
        <v>1.5242857142857142</v>
      </c>
      <c r="AJ5" s="150">
        <v>1.875</v>
      </c>
      <c r="AK5" s="150">
        <v>3.9</v>
      </c>
      <c r="AL5" s="150">
        <v>18.5</v>
      </c>
      <c r="AM5" s="150">
        <v>2.7</v>
      </c>
      <c r="AN5" s="150">
        <v>6.041666666666667</v>
      </c>
      <c r="AO5" s="150">
        <v>5.0425000000000004</v>
      </c>
      <c r="AP5" s="150">
        <v>4.1100000000000003</v>
      </c>
      <c r="AQ5" s="150">
        <v>3.5</v>
      </c>
      <c r="AR5" s="150">
        <v>113</v>
      </c>
      <c r="AS5" s="150">
        <v>168</v>
      </c>
      <c r="AT5" s="150">
        <v>168</v>
      </c>
      <c r="AU5" s="150">
        <v>52</v>
      </c>
      <c r="AV5" s="150">
        <v>133</v>
      </c>
      <c r="AW5" s="150">
        <v>4.3250000000000002</v>
      </c>
      <c r="AX5" s="150">
        <v>3.5</v>
      </c>
      <c r="AY5" s="150">
        <v>2.984</v>
      </c>
      <c r="AZ5" s="150">
        <v>7</v>
      </c>
      <c r="BA5" s="150">
        <v>1.125</v>
      </c>
      <c r="BB5" s="150">
        <v>8.3333333333333339</v>
      </c>
      <c r="BC5" s="150">
        <v>5.21</v>
      </c>
      <c r="BD5" s="150">
        <v>5.21</v>
      </c>
      <c r="BE5" s="150">
        <v>48</v>
      </c>
      <c r="BF5" s="150">
        <v>40.75</v>
      </c>
      <c r="BG5" s="150">
        <v>1.6675</v>
      </c>
      <c r="BH5" s="150">
        <v>6.17</v>
      </c>
      <c r="BI5" s="150">
        <v>3.92</v>
      </c>
      <c r="BJ5" s="150">
        <v>2.2839999999999998</v>
      </c>
      <c r="BK5" s="150">
        <v>6</v>
      </c>
      <c r="BL5" s="150">
        <v>2.5</v>
      </c>
      <c r="BM5" s="150">
        <v>9.0833333333333339</v>
      </c>
      <c r="BN5" s="150">
        <v>1.4333333333333333</v>
      </c>
      <c r="BO5" s="150">
        <v>1.4166666666666667</v>
      </c>
      <c r="BP5" s="150">
        <v>4.1840000000000002</v>
      </c>
      <c r="BQ5" s="150">
        <v>5.5</v>
      </c>
      <c r="BR5" s="150">
        <v>5</v>
      </c>
      <c r="BS5" s="150">
        <v>4.0759999999999996</v>
      </c>
      <c r="BT5" s="150">
        <v>4.0759999999999996</v>
      </c>
      <c r="BU5" s="150">
        <v>4.0759999999999996</v>
      </c>
      <c r="BV5" s="150">
        <v>4.7074999999999996</v>
      </c>
      <c r="BW5" s="150">
        <v>16</v>
      </c>
      <c r="BX5" s="150">
        <v>29</v>
      </c>
      <c r="BY5" s="150">
        <v>6.375</v>
      </c>
      <c r="BZ5" s="150">
        <v>0</v>
      </c>
      <c r="CA5" s="150">
        <v>1</v>
      </c>
      <c r="CB5" s="150">
        <v>3.2340000000000004</v>
      </c>
      <c r="CC5" s="150">
        <v>1.5425</v>
      </c>
      <c r="CD5" s="150">
        <v>4.7</v>
      </c>
      <c r="CE5" s="150">
        <v>13.368571428571428</v>
      </c>
      <c r="CF5" s="150">
        <v>10.199999999999999</v>
      </c>
      <c r="CG5" s="150">
        <v>9.25</v>
      </c>
      <c r="CH5" s="150">
        <v>4</v>
      </c>
      <c r="CI5" s="150">
        <v>7.6</v>
      </c>
      <c r="CJ5" s="150">
        <v>3.3333333333333335</v>
      </c>
      <c r="CK5" s="150">
        <v>9</v>
      </c>
      <c r="CL5" s="150">
        <v>12</v>
      </c>
      <c r="CM5" s="150">
        <v>1.8466666666666667</v>
      </c>
      <c r="CN5" s="150">
        <v>4</v>
      </c>
      <c r="CO5" s="150">
        <v>2</v>
      </c>
      <c r="CP5" s="150">
        <v>3.25</v>
      </c>
      <c r="CQ5" s="150">
        <v>6</v>
      </c>
      <c r="CR5" s="150">
        <v>3.5</v>
      </c>
      <c r="CS5" s="150">
        <v>1.5</v>
      </c>
      <c r="CT5" s="150">
        <v>4.6659999999999995</v>
      </c>
      <c r="CU5" s="150">
        <v>12</v>
      </c>
      <c r="CV5" s="150">
        <v>9.5</v>
      </c>
      <c r="CW5" s="150">
        <v>3.7340000000000004</v>
      </c>
      <c r="CX5" s="150">
        <v>2.25</v>
      </c>
      <c r="CY5" s="165">
        <v>5.833333333333333</v>
      </c>
      <c r="CZ5" s="165">
        <v>10.166666666666666</v>
      </c>
      <c r="DA5" s="165">
        <v>10.166666666666666</v>
      </c>
      <c r="DB5" s="150">
        <v>3.75</v>
      </c>
      <c r="DC5" s="150">
        <v>17</v>
      </c>
      <c r="DD5" s="5">
        <f>AVERAGE(BD5:DC5)</f>
        <v>7.5350206043956041</v>
      </c>
      <c r="DE5" s="150">
        <v>8.5</v>
      </c>
      <c r="DF5" s="150">
        <v>4.415</v>
      </c>
      <c r="DG5" s="150">
        <v>2.5</v>
      </c>
      <c r="DH5" s="150">
        <v>3.75</v>
      </c>
      <c r="DI5" s="150">
        <v>5.7200000000000006</v>
      </c>
      <c r="DJ5" s="150">
        <v>5.78125</v>
      </c>
      <c r="DK5" s="150">
        <v>1.5</v>
      </c>
      <c r="DL5" s="150">
        <v>4.8250000000000002</v>
      </c>
      <c r="DM5" s="150">
        <v>2.2083333333333335</v>
      </c>
      <c r="DN5" s="150">
        <v>3</v>
      </c>
      <c r="DO5" s="150">
        <v>0.5</v>
      </c>
      <c r="DP5" s="150"/>
      <c r="DQ5" s="150"/>
      <c r="DR5" s="150">
        <v>1.6383333333333334</v>
      </c>
      <c r="DS5" s="150">
        <v>3.6666666666666665</v>
      </c>
      <c r="DT5" s="150">
        <v>7.1333333333333329</v>
      </c>
      <c r="DU5" s="150">
        <v>2.8325</v>
      </c>
      <c r="DV5" s="150">
        <v>4.7750000000000004</v>
      </c>
      <c r="DW5" s="150">
        <v>7.6599999999999993</v>
      </c>
      <c r="DX5" s="150">
        <v>4.166666666666667</v>
      </c>
      <c r="DY5" s="150">
        <v>3.0566666666666666</v>
      </c>
      <c r="DZ5" s="150">
        <v>14</v>
      </c>
      <c r="EA5" s="150">
        <v>6.4162499999999998</v>
      </c>
      <c r="EB5" s="150">
        <v>1.7233333333333334</v>
      </c>
      <c r="EC5" s="150">
        <v>8</v>
      </c>
      <c r="ED5" s="150">
        <v>6.333333333333333</v>
      </c>
      <c r="EE5" s="150">
        <v>10.2925</v>
      </c>
      <c r="EF5" s="150">
        <v>2.75</v>
      </c>
      <c r="EG5" s="150">
        <v>2.31</v>
      </c>
      <c r="EH5" s="150">
        <v>156</v>
      </c>
      <c r="EI5" s="5">
        <f>AVERAGE(DE5:EH5)</f>
        <v>10.194791666666665</v>
      </c>
      <c r="EJ5" s="5">
        <v>4</v>
      </c>
    </row>
    <row r="6" spans="1:140" ht="15.75" customHeight="1">
      <c r="A6" s="14"/>
      <c r="B6" s="13"/>
      <c r="C6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 s="13"/>
    </row>
    <row r="7" spans="1:140">
      <c r="A7" s="499" t="s">
        <v>52</v>
      </c>
      <c r="B7" s="53" t="s">
        <v>250</v>
      </c>
      <c r="C7" s="12"/>
      <c r="D7" s="12">
        <v>10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16</v>
      </c>
      <c r="M7" s="12">
        <v>0</v>
      </c>
      <c r="N7" s="12">
        <v>14</v>
      </c>
      <c r="O7" s="12">
        <v>0</v>
      </c>
      <c r="P7" s="12">
        <v>0</v>
      </c>
      <c r="Q7" s="12">
        <v>35</v>
      </c>
      <c r="R7" s="12">
        <v>0</v>
      </c>
      <c r="S7" s="12">
        <v>0</v>
      </c>
      <c r="T7" s="12">
        <v>0</v>
      </c>
      <c r="U7" s="94">
        <v>0</v>
      </c>
      <c r="V7" s="94">
        <v>0</v>
      </c>
      <c r="W7" s="94">
        <v>0</v>
      </c>
      <c r="X7" s="94">
        <v>0</v>
      </c>
      <c r="Y7" s="94">
        <v>0</v>
      </c>
      <c r="Z7" s="94">
        <v>0</v>
      </c>
      <c r="AA7" s="94">
        <v>0</v>
      </c>
      <c r="AB7" s="94">
        <v>14</v>
      </c>
      <c r="AC7" s="94">
        <v>0</v>
      </c>
      <c r="AD7" s="94">
        <v>9</v>
      </c>
      <c r="AE7" s="94">
        <v>0</v>
      </c>
      <c r="AF7" s="94">
        <v>0</v>
      </c>
      <c r="AG7" s="94">
        <v>0</v>
      </c>
      <c r="AH7" s="94">
        <v>0</v>
      </c>
      <c r="AI7" s="94">
        <v>0</v>
      </c>
      <c r="AJ7" s="94">
        <v>0</v>
      </c>
      <c r="AK7" s="94">
        <v>0</v>
      </c>
      <c r="AL7" s="94">
        <v>0</v>
      </c>
      <c r="AM7" s="94">
        <v>0</v>
      </c>
      <c r="AN7" s="94">
        <v>14</v>
      </c>
      <c r="AO7" s="94">
        <v>0</v>
      </c>
      <c r="AP7" s="94">
        <v>0</v>
      </c>
      <c r="AQ7" s="94">
        <v>11</v>
      </c>
      <c r="AR7" s="94">
        <v>0</v>
      </c>
      <c r="AS7" s="94">
        <v>0</v>
      </c>
      <c r="AT7" s="94">
        <v>0</v>
      </c>
      <c r="AU7" s="94">
        <v>0</v>
      </c>
      <c r="AV7" s="94">
        <v>0</v>
      </c>
      <c r="AW7" s="94">
        <v>0</v>
      </c>
      <c r="AX7" s="94">
        <v>0</v>
      </c>
      <c r="AY7" s="94">
        <v>0</v>
      </c>
      <c r="AZ7" s="94">
        <v>0</v>
      </c>
      <c r="BA7" s="94">
        <v>14</v>
      </c>
      <c r="BB7" s="94">
        <v>0</v>
      </c>
      <c r="BC7" s="94">
        <v>0</v>
      </c>
      <c r="BD7" s="94">
        <v>0</v>
      </c>
      <c r="BE7" s="94">
        <v>0</v>
      </c>
      <c r="BF7" s="94">
        <v>12</v>
      </c>
      <c r="BG7" s="94">
        <v>0</v>
      </c>
      <c r="BH7" s="94">
        <v>0</v>
      </c>
      <c r="BI7" s="94">
        <v>0</v>
      </c>
      <c r="BJ7" s="94">
        <v>0</v>
      </c>
      <c r="BK7" s="94">
        <v>0</v>
      </c>
      <c r="BL7" s="94">
        <v>0</v>
      </c>
      <c r="BM7" s="94">
        <v>14</v>
      </c>
      <c r="BN7" s="94">
        <v>0</v>
      </c>
      <c r="BO7" s="94">
        <v>0</v>
      </c>
      <c r="BP7" s="94">
        <v>12</v>
      </c>
      <c r="BQ7" s="94">
        <v>0</v>
      </c>
      <c r="BR7" s="94">
        <v>0</v>
      </c>
      <c r="BS7" s="94">
        <v>0</v>
      </c>
      <c r="BT7" s="94">
        <v>0</v>
      </c>
      <c r="BU7" s="94">
        <v>0</v>
      </c>
      <c r="BV7" s="94">
        <v>0</v>
      </c>
      <c r="BW7" s="94">
        <v>0</v>
      </c>
      <c r="BX7" s="94">
        <v>0</v>
      </c>
      <c r="BY7" s="94">
        <v>0</v>
      </c>
      <c r="BZ7" s="94">
        <v>13.5</v>
      </c>
      <c r="CA7" s="94">
        <v>0</v>
      </c>
      <c r="CB7" s="94">
        <v>8</v>
      </c>
      <c r="CC7" s="94">
        <v>0</v>
      </c>
      <c r="CD7" s="94">
        <v>0</v>
      </c>
      <c r="CE7" s="94">
        <v>0</v>
      </c>
      <c r="CF7" s="94">
        <v>0</v>
      </c>
      <c r="CG7" s="94">
        <v>0</v>
      </c>
      <c r="CH7" s="94">
        <v>0</v>
      </c>
      <c r="CI7" s="94">
        <v>0</v>
      </c>
      <c r="CJ7" s="94">
        <v>0</v>
      </c>
      <c r="CK7" s="94">
        <v>18</v>
      </c>
      <c r="CL7" s="94">
        <v>0</v>
      </c>
      <c r="CM7" s="94">
        <v>9</v>
      </c>
      <c r="CN7" s="94">
        <v>0</v>
      </c>
      <c r="CO7" s="94">
        <v>8</v>
      </c>
      <c r="CP7" s="94">
        <v>0</v>
      </c>
      <c r="CQ7" s="94">
        <v>0</v>
      </c>
      <c r="CR7" s="94">
        <v>0</v>
      </c>
      <c r="CS7" s="94">
        <v>12</v>
      </c>
      <c r="CT7" s="94">
        <v>0</v>
      </c>
      <c r="CU7" s="94">
        <v>0</v>
      </c>
      <c r="CV7" s="94">
        <v>14</v>
      </c>
      <c r="CW7" s="94">
        <v>0</v>
      </c>
      <c r="CX7" s="94">
        <v>0</v>
      </c>
      <c r="CY7" s="94">
        <v>0</v>
      </c>
      <c r="CZ7" s="94">
        <v>0</v>
      </c>
      <c r="DA7" s="94">
        <v>0</v>
      </c>
      <c r="DB7" s="94">
        <v>12</v>
      </c>
      <c r="DC7" s="94">
        <v>0</v>
      </c>
      <c r="DD7" s="12"/>
      <c r="DE7" s="94">
        <v>0</v>
      </c>
      <c r="DF7" s="94">
        <v>0</v>
      </c>
      <c r="DG7" s="94">
        <v>0</v>
      </c>
      <c r="DH7" s="94">
        <v>0</v>
      </c>
      <c r="DI7" s="94">
        <v>11</v>
      </c>
      <c r="DJ7" s="94">
        <v>0</v>
      </c>
      <c r="DK7" s="94">
        <v>0</v>
      </c>
      <c r="DL7" s="94">
        <v>16.170000000000002</v>
      </c>
      <c r="DM7" s="94">
        <v>4</v>
      </c>
      <c r="DN7" s="94">
        <v>0</v>
      </c>
      <c r="DO7" s="94">
        <v>11</v>
      </c>
      <c r="DP7" s="94"/>
      <c r="DQ7" s="94"/>
      <c r="DR7" s="94">
        <v>9</v>
      </c>
      <c r="DS7" s="94">
        <v>0</v>
      </c>
      <c r="DT7" s="94">
        <v>0</v>
      </c>
      <c r="DU7" s="94">
        <v>11</v>
      </c>
      <c r="DV7" s="94">
        <v>0</v>
      </c>
      <c r="DW7" s="94">
        <v>0</v>
      </c>
      <c r="DX7" s="94">
        <v>11</v>
      </c>
      <c r="DY7" s="94">
        <v>0</v>
      </c>
      <c r="DZ7" s="94">
        <v>24</v>
      </c>
      <c r="EA7" s="94">
        <v>0</v>
      </c>
      <c r="EB7" s="94">
        <v>15</v>
      </c>
      <c r="EC7" s="94">
        <v>0</v>
      </c>
      <c r="ED7" s="94">
        <v>0</v>
      </c>
      <c r="EE7" s="94">
        <v>0</v>
      </c>
      <c r="EF7" s="94">
        <v>0</v>
      </c>
      <c r="EG7" s="94">
        <v>12</v>
      </c>
      <c r="EH7" s="94">
        <v>0</v>
      </c>
      <c r="EI7" s="94"/>
      <c r="EJ7" s="12"/>
    </row>
    <row r="8" spans="1:140">
      <c r="A8" s="500"/>
      <c r="B8" s="53" t="s">
        <v>251</v>
      </c>
      <c r="C8" s="12"/>
      <c r="D8" s="12">
        <v>24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4.5</v>
      </c>
      <c r="L8" s="12">
        <v>0</v>
      </c>
      <c r="M8" s="12">
        <v>0</v>
      </c>
      <c r="N8" s="192">
        <v>6.75</v>
      </c>
      <c r="O8" s="12">
        <v>0</v>
      </c>
      <c r="P8" s="12">
        <v>0</v>
      </c>
      <c r="Q8" s="12">
        <v>0</v>
      </c>
      <c r="R8" s="12">
        <v>4.5</v>
      </c>
      <c r="S8" s="12">
        <v>0</v>
      </c>
      <c r="T8" s="12">
        <v>0</v>
      </c>
      <c r="U8" s="94">
        <v>0</v>
      </c>
      <c r="V8" s="94">
        <v>0</v>
      </c>
      <c r="W8" s="94">
        <v>0</v>
      </c>
      <c r="X8" s="94">
        <v>0</v>
      </c>
      <c r="Y8" s="94">
        <v>48</v>
      </c>
      <c r="Z8" s="94">
        <v>4.42</v>
      </c>
      <c r="AA8" s="94">
        <v>4</v>
      </c>
      <c r="AB8" s="94">
        <v>3</v>
      </c>
      <c r="AC8" s="94">
        <v>6</v>
      </c>
      <c r="AD8" s="94">
        <v>0</v>
      </c>
      <c r="AE8" s="94">
        <v>0.5</v>
      </c>
      <c r="AF8" s="94">
        <v>0</v>
      </c>
      <c r="AG8" s="94">
        <v>2</v>
      </c>
      <c r="AH8" s="94">
        <v>0</v>
      </c>
      <c r="AI8" s="94">
        <v>0</v>
      </c>
      <c r="AJ8" s="94">
        <v>11</v>
      </c>
      <c r="AK8" s="94">
        <v>0</v>
      </c>
      <c r="AL8" s="94">
        <v>0</v>
      </c>
      <c r="AM8" s="94">
        <v>0</v>
      </c>
      <c r="AN8" s="94">
        <v>0</v>
      </c>
      <c r="AO8" s="94">
        <v>0</v>
      </c>
      <c r="AP8" s="94">
        <v>0</v>
      </c>
      <c r="AQ8" s="94">
        <v>0</v>
      </c>
      <c r="AR8" s="94">
        <v>0</v>
      </c>
      <c r="AS8" s="94">
        <v>0</v>
      </c>
      <c r="AT8" s="94">
        <v>0</v>
      </c>
      <c r="AU8" s="94">
        <v>0</v>
      </c>
      <c r="AV8" s="94">
        <v>0</v>
      </c>
      <c r="AW8" s="94">
        <v>0</v>
      </c>
      <c r="AX8" s="94">
        <v>0</v>
      </c>
      <c r="AY8" s="94">
        <v>0</v>
      </c>
      <c r="AZ8" s="94">
        <v>0</v>
      </c>
      <c r="BA8" s="94">
        <v>0</v>
      </c>
      <c r="BB8" s="94">
        <v>0</v>
      </c>
      <c r="BC8" s="94">
        <v>0</v>
      </c>
      <c r="BD8" s="94">
        <v>0</v>
      </c>
      <c r="BE8" s="94">
        <v>0</v>
      </c>
      <c r="BF8" s="94">
        <v>0</v>
      </c>
      <c r="BG8" s="94">
        <v>2</v>
      </c>
      <c r="BH8" s="94">
        <v>18</v>
      </c>
      <c r="BI8" s="94">
        <v>18</v>
      </c>
      <c r="BJ8" s="94">
        <v>0</v>
      </c>
      <c r="BK8" s="94">
        <v>0</v>
      </c>
      <c r="BL8" s="94">
        <v>0</v>
      </c>
      <c r="BM8" s="94">
        <v>6</v>
      </c>
      <c r="BN8" s="94">
        <v>0</v>
      </c>
      <c r="BO8" s="94">
        <v>4.58</v>
      </c>
      <c r="BP8" s="94">
        <v>5</v>
      </c>
      <c r="BQ8" s="94">
        <v>0</v>
      </c>
      <c r="BR8" s="94">
        <v>0.1</v>
      </c>
      <c r="BS8" s="94">
        <v>0</v>
      </c>
      <c r="BT8" s="94">
        <v>0</v>
      </c>
      <c r="BU8" s="94">
        <v>0</v>
      </c>
      <c r="BV8" s="94">
        <v>0</v>
      </c>
      <c r="BW8" s="94">
        <v>0</v>
      </c>
      <c r="BX8" s="94">
        <v>0</v>
      </c>
      <c r="BY8" s="94">
        <v>0</v>
      </c>
      <c r="BZ8" s="94">
        <v>0</v>
      </c>
      <c r="CA8" s="94">
        <v>0</v>
      </c>
      <c r="CB8" s="94">
        <v>3</v>
      </c>
      <c r="CC8" s="94">
        <v>0</v>
      </c>
      <c r="CD8" s="94">
        <v>0</v>
      </c>
      <c r="CE8" s="94">
        <v>0</v>
      </c>
      <c r="CF8" s="94">
        <v>0</v>
      </c>
      <c r="CG8" s="94">
        <v>0</v>
      </c>
      <c r="CH8" s="94">
        <v>0</v>
      </c>
      <c r="CI8" s="94">
        <v>11</v>
      </c>
      <c r="CJ8" s="94">
        <v>0</v>
      </c>
      <c r="CK8" s="94">
        <v>3</v>
      </c>
      <c r="CL8" s="94">
        <v>10</v>
      </c>
      <c r="CM8" s="94">
        <v>0</v>
      </c>
      <c r="CN8" s="94">
        <v>0</v>
      </c>
      <c r="CO8" s="94">
        <v>0</v>
      </c>
      <c r="CP8" s="94">
        <v>0</v>
      </c>
      <c r="CQ8" s="94">
        <v>0</v>
      </c>
      <c r="CR8" s="94">
        <v>0</v>
      </c>
      <c r="CS8" s="94">
        <v>5</v>
      </c>
      <c r="CT8" s="94">
        <v>0</v>
      </c>
      <c r="CU8" s="94">
        <v>0</v>
      </c>
      <c r="CV8" s="94">
        <v>0</v>
      </c>
      <c r="CW8" s="94">
        <v>0</v>
      </c>
      <c r="CX8" s="94">
        <v>0</v>
      </c>
      <c r="CY8" s="94">
        <v>0</v>
      </c>
      <c r="CZ8" s="94">
        <v>0</v>
      </c>
      <c r="DA8" s="94">
        <v>0</v>
      </c>
      <c r="DB8" s="94">
        <v>3.75</v>
      </c>
      <c r="DC8" s="94">
        <v>0</v>
      </c>
      <c r="DD8" s="12"/>
      <c r="DE8" s="94">
        <v>17</v>
      </c>
      <c r="DF8" s="94">
        <v>0</v>
      </c>
      <c r="DG8" s="94">
        <v>1</v>
      </c>
      <c r="DH8" s="94">
        <v>0</v>
      </c>
      <c r="DI8" s="94">
        <v>4</v>
      </c>
      <c r="DJ8" s="94">
        <v>0</v>
      </c>
      <c r="DK8" s="94">
        <v>0</v>
      </c>
      <c r="DL8" s="94">
        <v>0</v>
      </c>
      <c r="DM8" s="94">
        <v>0</v>
      </c>
      <c r="DN8" s="94">
        <v>0</v>
      </c>
      <c r="DO8" s="94">
        <v>5</v>
      </c>
      <c r="DP8" s="94"/>
      <c r="DQ8" s="94"/>
      <c r="DR8" s="94">
        <v>0</v>
      </c>
      <c r="DS8" s="94">
        <v>0</v>
      </c>
      <c r="DT8" s="94">
        <v>0</v>
      </c>
      <c r="DU8" s="94">
        <v>2.5</v>
      </c>
      <c r="DV8" s="94">
        <v>0</v>
      </c>
      <c r="DW8" s="94">
        <v>0</v>
      </c>
      <c r="DX8" s="94">
        <v>36</v>
      </c>
      <c r="DY8" s="94">
        <v>0</v>
      </c>
      <c r="DZ8" s="94">
        <v>13</v>
      </c>
      <c r="EA8" s="94">
        <v>0</v>
      </c>
      <c r="EB8" s="94">
        <v>0</v>
      </c>
      <c r="EC8" s="94">
        <v>0</v>
      </c>
      <c r="ED8" s="94">
        <v>0</v>
      </c>
      <c r="EE8" s="94">
        <v>0</v>
      </c>
      <c r="EF8" s="94">
        <v>0</v>
      </c>
      <c r="EG8" s="94">
        <v>12</v>
      </c>
      <c r="EH8" s="94">
        <v>0</v>
      </c>
      <c r="EI8" s="94"/>
      <c r="EJ8" s="12"/>
    </row>
    <row r="9" spans="1:140">
      <c r="A9" s="500"/>
      <c r="B9" s="53" t="s">
        <v>252</v>
      </c>
      <c r="C9" s="12"/>
      <c r="D9" s="12">
        <v>0</v>
      </c>
      <c r="E9" s="12">
        <v>2.67</v>
      </c>
      <c r="F9" s="12">
        <v>13.67</v>
      </c>
      <c r="G9" s="12">
        <v>0</v>
      </c>
      <c r="H9" s="12">
        <v>0</v>
      </c>
      <c r="I9" s="12">
        <v>5</v>
      </c>
      <c r="J9" s="12">
        <v>0</v>
      </c>
      <c r="K9" s="12">
        <v>61.5</v>
      </c>
      <c r="L9" s="12">
        <v>15</v>
      </c>
      <c r="M9" s="12">
        <v>8.83</v>
      </c>
      <c r="N9">
        <v>2.67</v>
      </c>
      <c r="O9" s="12">
        <v>15</v>
      </c>
      <c r="P9" s="12">
        <v>17.5</v>
      </c>
      <c r="Q9" s="12">
        <v>13.58</v>
      </c>
      <c r="R9" s="12">
        <v>6.5</v>
      </c>
      <c r="S9" s="12">
        <v>16.5</v>
      </c>
      <c r="T9" s="12">
        <v>22.75</v>
      </c>
      <c r="U9" s="94">
        <v>19.75</v>
      </c>
      <c r="V9" s="94">
        <v>19.170000000000002</v>
      </c>
      <c r="W9" s="94">
        <v>11.92</v>
      </c>
      <c r="X9" s="94">
        <v>25.17</v>
      </c>
      <c r="Y9">
        <v>19.5</v>
      </c>
      <c r="Z9">
        <v>3.83</v>
      </c>
      <c r="AA9">
        <v>5.17</v>
      </c>
      <c r="AB9">
        <v>25.25</v>
      </c>
      <c r="AC9">
        <v>11.75</v>
      </c>
      <c r="AD9">
        <v>7.75</v>
      </c>
      <c r="AE9">
        <v>42.5</v>
      </c>
      <c r="AF9">
        <v>23.67</v>
      </c>
      <c r="AG9">
        <v>10.83</v>
      </c>
      <c r="AH9">
        <v>7.17</v>
      </c>
      <c r="AI9">
        <v>10.67</v>
      </c>
      <c r="AJ9">
        <v>7.5</v>
      </c>
      <c r="AK9">
        <v>19.5</v>
      </c>
      <c r="AL9">
        <v>37</v>
      </c>
      <c r="AM9">
        <v>13.5</v>
      </c>
      <c r="AN9">
        <v>36.25</v>
      </c>
      <c r="AO9">
        <v>20.170000000000002</v>
      </c>
      <c r="AP9">
        <v>12.33</v>
      </c>
      <c r="AQ9">
        <v>7</v>
      </c>
      <c r="AR9">
        <v>113</v>
      </c>
      <c r="AS9">
        <v>168</v>
      </c>
      <c r="AT9">
        <v>168</v>
      </c>
      <c r="AU9">
        <v>52</v>
      </c>
      <c r="AV9">
        <v>133</v>
      </c>
      <c r="AW9">
        <v>17.3</v>
      </c>
      <c r="AX9">
        <v>3.5</v>
      </c>
      <c r="AY9">
        <v>14.92</v>
      </c>
      <c r="AZ9">
        <v>7</v>
      </c>
      <c r="BA9">
        <v>2.25</v>
      </c>
      <c r="BB9">
        <v>25</v>
      </c>
      <c r="BC9">
        <v>10.42</v>
      </c>
      <c r="BD9">
        <v>10.42</v>
      </c>
      <c r="BE9">
        <v>96</v>
      </c>
      <c r="BF9">
        <v>81.5</v>
      </c>
      <c r="BG9">
        <v>6.67</v>
      </c>
      <c r="BH9">
        <v>6.17</v>
      </c>
      <c r="BI9">
        <v>7.84</v>
      </c>
      <c r="BJ9">
        <v>11.42</v>
      </c>
      <c r="BK9">
        <v>24</v>
      </c>
      <c r="BL9">
        <v>7.5</v>
      </c>
      <c r="BM9">
        <v>27.25</v>
      </c>
      <c r="BN9">
        <v>4.3</v>
      </c>
      <c r="BO9">
        <v>4.25</v>
      </c>
      <c r="BP9">
        <v>20.92</v>
      </c>
      <c r="BQ9">
        <v>16.5</v>
      </c>
      <c r="BR9">
        <v>15</v>
      </c>
      <c r="BS9">
        <v>20.38</v>
      </c>
      <c r="BT9">
        <v>20.38</v>
      </c>
      <c r="BU9">
        <v>20.38</v>
      </c>
      <c r="BV9">
        <v>18.829999999999998</v>
      </c>
      <c r="BW9">
        <v>16</v>
      </c>
      <c r="BX9">
        <v>29</v>
      </c>
      <c r="BY9">
        <v>12.75</v>
      </c>
      <c r="BZ9">
        <v>0</v>
      </c>
      <c r="CA9">
        <v>1</v>
      </c>
      <c r="CB9">
        <v>16.170000000000002</v>
      </c>
      <c r="CC9">
        <v>6.17</v>
      </c>
      <c r="CD9">
        <v>23.8</v>
      </c>
      <c r="CE9">
        <v>93.58</v>
      </c>
      <c r="CF9">
        <v>51</v>
      </c>
      <c r="CG9">
        <v>37</v>
      </c>
      <c r="CH9">
        <v>12</v>
      </c>
      <c r="CI9">
        <v>15.2</v>
      </c>
      <c r="CJ9">
        <v>10</v>
      </c>
      <c r="CK9">
        <v>18</v>
      </c>
      <c r="CL9">
        <v>12</v>
      </c>
      <c r="CM9">
        <v>11.08</v>
      </c>
      <c r="CN9">
        <v>12</v>
      </c>
      <c r="CO9">
        <v>2</v>
      </c>
      <c r="CP9">
        <v>6.5</v>
      </c>
      <c r="CQ9">
        <v>6</v>
      </c>
      <c r="CR9">
        <v>7</v>
      </c>
      <c r="CS9">
        <v>4.5</v>
      </c>
      <c r="CT9">
        <v>23.33</v>
      </c>
      <c r="CU9">
        <v>12</v>
      </c>
      <c r="CV9">
        <v>19</v>
      </c>
      <c r="CW9">
        <v>18.670000000000002</v>
      </c>
      <c r="CX9">
        <v>4.5</v>
      </c>
      <c r="CY9">
        <v>17.5</v>
      </c>
      <c r="CZ9">
        <v>30.5</v>
      </c>
      <c r="DA9">
        <v>30.5</v>
      </c>
      <c r="DB9">
        <v>15</v>
      </c>
      <c r="DC9">
        <v>51</v>
      </c>
      <c r="DD9" s="12"/>
      <c r="DE9">
        <v>17</v>
      </c>
      <c r="DF9">
        <v>8.83</v>
      </c>
      <c r="DG9">
        <v>10</v>
      </c>
      <c r="DH9">
        <v>15</v>
      </c>
      <c r="DI9">
        <v>28.6</v>
      </c>
      <c r="DJ9">
        <v>46.25</v>
      </c>
      <c r="DK9">
        <v>1.5</v>
      </c>
      <c r="DL9">
        <v>19.3</v>
      </c>
      <c r="DM9">
        <v>13.25</v>
      </c>
      <c r="DN9">
        <v>6</v>
      </c>
      <c r="DO9">
        <v>1</v>
      </c>
      <c r="DP9"/>
      <c r="DQ9"/>
      <c r="DR9">
        <v>9.83</v>
      </c>
      <c r="DS9">
        <v>11</v>
      </c>
      <c r="DT9">
        <v>21.4</v>
      </c>
      <c r="DU9">
        <v>11.33</v>
      </c>
      <c r="DV9">
        <v>19.100000000000001</v>
      </c>
      <c r="DW9">
        <v>38.299999999999997</v>
      </c>
      <c r="DX9">
        <v>12.5</v>
      </c>
      <c r="DY9">
        <v>9.17</v>
      </c>
      <c r="DZ9">
        <v>14</v>
      </c>
      <c r="EA9">
        <v>51.33</v>
      </c>
      <c r="EB9">
        <v>5.17</v>
      </c>
      <c r="EC9">
        <v>16</v>
      </c>
      <c r="ED9">
        <v>19</v>
      </c>
      <c r="EE9">
        <v>41.17</v>
      </c>
      <c r="EF9">
        <v>11</v>
      </c>
      <c r="EG9">
        <v>16.170000000000002</v>
      </c>
      <c r="EH9">
        <v>156</v>
      </c>
      <c r="EI9"/>
      <c r="EJ9" s="12"/>
    </row>
    <row r="10" spans="1:140">
      <c r="A10" s="500"/>
      <c r="B10" s="53" t="s">
        <v>222</v>
      </c>
      <c r="C10" s="12"/>
      <c r="D10" s="12">
        <v>168</v>
      </c>
      <c r="E10" s="12">
        <v>168</v>
      </c>
      <c r="F10" s="12">
        <v>168</v>
      </c>
      <c r="G10" s="12">
        <v>168</v>
      </c>
      <c r="H10" s="12">
        <v>168</v>
      </c>
      <c r="I10" s="12">
        <v>168</v>
      </c>
      <c r="J10" s="12">
        <v>168</v>
      </c>
      <c r="K10" s="12">
        <v>168</v>
      </c>
      <c r="L10" s="12">
        <v>168</v>
      </c>
      <c r="M10" s="12">
        <v>168</v>
      </c>
      <c r="N10" s="12">
        <v>168</v>
      </c>
      <c r="O10" s="12">
        <v>168</v>
      </c>
      <c r="P10" s="12">
        <v>168</v>
      </c>
      <c r="Q10" s="12">
        <v>168</v>
      </c>
      <c r="R10" s="12">
        <v>168</v>
      </c>
      <c r="S10" s="12">
        <v>168</v>
      </c>
      <c r="T10" s="12">
        <v>168</v>
      </c>
      <c r="U10" s="12">
        <v>144</v>
      </c>
      <c r="V10" s="12">
        <v>168</v>
      </c>
      <c r="W10" s="12">
        <v>168</v>
      </c>
      <c r="X10" s="12">
        <v>168</v>
      </c>
      <c r="Y10" s="12">
        <v>168</v>
      </c>
      <c r="Z10" s="12">
        <v>168</v>
      </c>
      <c r="AA10" s="12">
        <v>168</v>
      </c>
      <c r="AB10" s="12">
        <v>168</v>
      </c>
      <c r="AC10" s="12">
        <v>168</v>
      </c>
      <c r="AD10" s="12">
        <v>168</v>
      </c>
      <c r="AE10" s="12">
        <v>168</v>
      </c>
      <c r="AF10" s="12">
        <v>168</v>
      </c>
      <c r="AG10" s="12">
        <v>168</v>
      </c>
      <c r="AH10" s="12">
        <v>168</v>
      </c>
      <c r="AI10" s="12">
        <v>168</v>
      </c>
      <c r="AJ10" s="12">
        <v>168</v>
      </c>
      <c r="AK10" s="12">
        <v>168</v>
      </c>
      <c r="AL10" s="12">
        <v>168</v>
      </c>
      <c r="AM10" s="12">
        <v>168</v>
      </c>
      <c r="AN10" s="12">
        <v>168</v>
      </c>
      <c r="AO10" s="12">
        <v>168</v>
      </c>
      <c r="AP10" s="12">
        <v>168</v>
      </c>
      <c r="AQ10" s="12">
        <v>168</v>
      </c>
      <c r="AR10" s="12">
        <v>168</v>
      </c>
      <c r="AS10" s="12">
        <v>168</v>
      </c>
      <c r="AT10" s="12">
        <v>168</v>
      </c>
      <c r="AU10" s="12">
        <v>168</v>
      </c>
      <c r="AV10" s="12">
        <v>168</v>
      </c>
      <c r="AW10" s="12">
        <v>168</v>
      </c>
      <c r="AX10" s="12">
        <v>168</v>
      </c>
      <c r="AY10" s="12">
        <v>168</v>
      </c>
      <c r="AZ10" s="12">
        <v>168</v>
      </c>
      <c r="BA10" s="12">
        <v>168</v>
      </c>
      <c r="BB10" s="12">
        <v>168</v>
      </c>
      <c r="BC10" s="12">
        <v>168</v>
      </c>
      <c r="BD10" s="12">
        <v>168</v>
      </c>
      <c r="BE10" s="12">
        <v>168</v>
      </c>
      <c r="BF10" s="12">
        <v>168</v>
      </c>
      <c r="BG10" s="12">
        <v>168</v>
      </c>
      <c r="BH10" s="12">
        <v>168</v>
      </c>
      <c r="BI10" s="12">
        <v>168</v>
      </c>
      <c r="BJ10" s="12">
        <v>168</v>
      </c>
      <c r="BK10" s="12">
        <v>168</v>
      </c>
      <c r="BL10" s="12">
        <v>168</v>
      </c>
      <c r="BM10" s="12">
        <v>168</v>
      </c>
      <c r="BN10" s="12">
        <v>168</v>
      </c>
      <c r="BO10" s="12">
        <v>168</v>
      </c>
      <c r="BP10" s="12">
        <v>168</v>
      </c>
      <c r="BQ10" s="12">
        <v>168</v>
      </c>
      <c r="BR10" s="12">
        <v>168</v>
      </c>
      <c r="BS10" s="12">
        <v>168</v>
      </c>
      <c r="BT10" s="12">
        <v>168</v>
      </c>
      <c r="BU10" s="12">
        <v>168</v>
      </c>
      <c r="BV10" s="12">
        <v>168</v>
      </c>
      <c r="BW10" s="12">
        <v>168</v>
      </c>
      <c r="BX10" s="12">
        <v>168</v>
      </c>
      <c r="BY10" s="12">
        <v>168</v>
      </c>
      <c r="BZ10" s="12">
        <v>168</v>
      </c>
      <c r="CA10" s="12">
        <v>144</v>
      </c>
      <c r="CB10" s="12">
        <v>168</v>
      </c>
      <c r="CC10" s="12">
        <v>168</v>
      </c>
      <c r="CD10" s="12">
        <v>168</v>
      </c>
      <c r="CE10" s="12">
        <v>168</v>
      </c>
      <c r="CF10" s="12">
        <v>168</v>
      </c>
      <c r="CG10" s="12">
        <v>168</v>
      </c>
      <c r="CH10" s="12">
        <v>168</v>
      </c>
      <c r="CI10" s="12">
        <v>168</v>
      </c>
      <c r="CJ10" s="12">
        <v>168</v>
      </c>
      <c r="CK10" s="12">
        <v>168</v>
      </c>
      <c r="CL10" s="12">
        <v>168</v>
      </c>
      <c r="CM10" s="12">
        <v>168</v>
      </c>
      <c r="CN10" s="12">
        <v>168</v>
      </c>
      <c r="CO10" s="12">
        <v>168</v>
      </c>
      <c r="CP10" s="12">
        <v>168</v>
      </c>
      <c r="CQ10" s="12">
        <v>168</v>
      </c>
      <c r="CR10" s="12">
        <v>168</v>
      </c>
      <c r="CS10" s="12">
        <v>168</v>
      </c>
      <c r="CT10" s="12">
        <v>168</v>
      </c>
      <c r="CU10" s="12">
        <v>168</v>
      </c>
      <c r="CV10" s="12">
        <v>168</v>
      </c>
      <c r="CW10" s="12">
        <v>168</v>
      </c>
      <c r="CX10" s="12">
        <v>168</v>
      </c>
      <c r="CY10" s="12">
        <v>168</v>
      </c>
      <c r="CZ10" s="12">
        <v>168</v>
      </c>
      <c r="DA10" s="12">
        <v>168</v>
      </c>
      <c r="DB10" s="12">
        <v>168</v>
      </c>
      <c r="DC10" s="12">
        <v>168</v>
      </c>
      <c r="DD10" s="12"/>
      <c r="DE10" s="12">
        <v>144</v>
      </c>
      <c r="DF10" s="12">
        <v>168</v>
      </c>
      <c r="DG10" s="12">
        <v>168</v>
      </c>
      <c r="DH10" s="12">
        <v>168</v>
      </c>
      <c r="DI10" s="12">
        <v>168</v>
      </c>
      <c r="DJ10" s="12">
        <v>168</v>
      </c>
      <c r="DK10" s="12">
        <v>168</v>
      </c>
      <c r="DL10" s="12">
        <v>168</v>
      </c>
      <c r="DM10" s="12">
        <v>168</v>
      </c>
      <c r="DN10" s="12">
        <v>168</v>
      </c>
      <c r="DO10" s="12">
        <v>168</v>
      </c>
      <c r="DP10" s="12"/>
      <c r="DQ10" s="12"/>
      <c r="DR10" s="12">
        <v>168</v>
      </c>
      <c r="DS10" s="12">
        <v>168</v>
      </c>
      <c r="DT10" s="12">
        <v>168</v>
      </c>
      <c r="DU10" s="12">
        <v>168</v>
      </c>
      <c r="DV10" s="12">
        <v>168</v>
      </c>
      <c r="DW10" s="12">
        <v>168</v>
      </c>
      <c r="DX10" s="12">
        <v>168</v>
      </c>
      <c r="DY10" s="12">
        <v>168</v>
      </c>
      <c r="DZ10" s="12">
        <v>168</v>
      </c>
      <c r="EA10" s="12">
        <v>168</v>
      </c>
      <c r="EB10" s="12">
        <v>168</v>
      </c>
      <c r="EC10" s="12">
        <v>168</v>
      </c>
      <c r="ED10" s="12">
        <v>168</v>
      </c>
      <c r="EE10" s="12">
        <v>168</v>
      </c>
      <c r="EF10" s="12">
        <v>168</v>
      </c>
      <c r="EG10" s="12">
        <v>168</v>
      </c>
      <c r="EH10" s="12">
        <v>168</v>
      </c>
      <c r="EI10" s="12"/>
      <c r="EJ10" s="12"/>
    </row>
    <row r="11" spans="1:140">
      <c r="A11" s="501"/>
      <c r="B11" s="53" t="s">
        <v>146</v>
      </c>
      <c r="C11" s="12"/>
      <c r="D11" s="170">
        <v>4.6792526822049565</v>
      </c>
      <c r="E11" s="170">
        <v>8.8054598010000014</v>
      </c>
      <c r="F11" s="170">
        <v>10.091286102387237</v>
      </c>
      <c r="G11" s="170">
        <v>0.69</v>
      </c>
      <c r="H11" s="170">
        <v>0</v>
      </c>
      <c r="I11" s="170">
        <v>9.3508666843360722</v>
      </c>
      <c r="J11" s="170">
        <v>0</v>
      </c>
      <c r="K11" s="170">
        <v>11.985644018340976</v>
      </c>
      <c r="L11" s="170">
        <v>14.529843750000001</v>
      </c>
      <c r="M11" s="170">
        <v>12.052052238805969</v>
      </c>
      <c r="N11" s="170">
        <v>11.882948846539618</v>
      </c>
      <c r="O11" s="164">
        <v>14.162257495590829</v>
      </c>
      <c r="P11" s="164">
        <v>15.411598302687414</v>
      </c>
      <c r="Q11" s="164">
        <v>9.9211991434689519</v>
      </c>
      <c r="R11" s="164">
        <v>22.968254790264112</v>
      </c>
      <c r="S11">
        <v>20.363636363636363</v>
      </c>
      <c r="T11">
        <v>15.601503759398495</v>
      </c>
      <c r="U11">
        <v>12.461106155218555</v>
      </c>
      <c r="V11">
        <v>23.578431372549019</v>
      </c>
      <c r="W11">
        <v>12.654135338345863</v>
      </c>
      <c r="X11">
        <v>9.7133047210300436</v>
      </c>
      <c r="Y11">
        <v>12.079086115992968</v>
      </c>
      <c r="Z11">
        <v>15.232876712328768</v>
      </c>
      <c r="AA11">
        <v>20.7</v>
      </c>
      <c r="AB11">
        <v>17.158930632132325</v>
      </c>
      <c r="AC11">
        <v>10.215893063213199</v>
      </c>
      <c r="AD11">
        <v>10.079432624113476</v>
      </c>
      <c r="AE11">
        <v>15.629574022346366</v>
      </c>
      <c r="AF11">
        <v>14.335708630245449</v>
      </c>
      <c r="AG11">
        <v>12.69</v>
      </c>
      <c r="AH11">
        <v>16.543352601156069</v>
      </c>
      <c r="AI11">
        <v>18.3587533479425</v>
      </c>
      <c r="AJ11">
        <v>14.320754716981133</v>
      </c>
      <c r="AK11">
        <v>19.580406654343808</v>
      </c>
      <c r="AL11">
        <v>10.465116279069766</v>
      </c>
      <c r="AM11">
        <v>10.57</v>
      </c>
      <c r="AN11">
        <v>14.986276364764269</v>
      </c>
      <c r="AO11">
        <v>14.57</v>
      </c>
      <c r="AP11">
        <v>3.77</v>
      </c>
      <c r="AQ11">
        <v>15.121475409836066</v>
      </c>
      <c r="AR11">
        <v>3.85</v>
      </c>
      <c r="AS11">
        <v>0</v>
      </c>
      <c r="AT11">
        <v>0</v>
      </c>
      <c r="AU11">
        <v>5.6250000000000009</v>
      </c>
      <c r="AV11">
        <v>5.54</v>
      </c>
      <c r="AW11">
        <v>15.784615384615385</v>
      </c>
      <c r="AX11">
        <v>13.018867924528303</v>
      </c>
      <c r="AY11">
        <v>19.372549019607842</v>
      </c>
      <c r="AZ11">
        <v>13.92</v>
      </c>
      <c r="BA11">
        <v>10.732611174458381</v>
      </c>
      <c r="BB11">
        <v>6.99</v>
      </c>
      <c r="BC11">
        <v>10.298076923076923</v>
      </c>
      <c r="BD11">
        <v>14.738731443994602</v>
      </c>
      <c r="BE11">
        <v>10.09</v>
      </c>
      <c r="BF11">
        <v>9.9697742885181544</v>
      </c>
      <c r="BG11">
        <v>19.909184726522188</v>
      </c>
      <c r="BH11">
        <v>18.22596070125897</v>
      </c>
      <c r="BI11">
        <v>17.502435977514054</v>
      </c>
      <c r="BJ11">
        <v>22.20516194331984</v>
      </c>
      <c r="BK11">
        <v>13.270524899057872</v>
      </c>
      <c r="BL11">
        <v>21.76</v>
      </c>
      <c r="BM11">
        <v>10.097560975609756</v>
      </c>
      <c r="BN11">
        <v>11.91</v>
      </c>
      <c r="BO11">
        <v>9.0060000000000002</v>
      </c>
      <c r="BP11">
        <v>14.285714285714285</v>
      </c>
      <c r="BQ11">
        <v>18.12</v>
      </c>
      <c r="BR11">
        <v>20.39</v>
      </c>
      <c r="BS11">
        <v>14.321372854914197</v>
      </c>
      <c r="BT11">
        <v>14.321372854914197</v>
      </c>
      <c r="BU11">
        <v>14.321372854914197</v>
      </c>
      <c r="BV11">
        <v>12.122201834862386</v>
      </c>
      <c r="BW11">
        <v>25.44</v>
      </c>
      <c r="BX11">
        <v>12.91</v>
      </c>
      <c r="BY11">
        <v>15.195488721804514</v>
      </c>
      <c r="BZ11">
        <v>10.41</v>
      </c>
      <c r="CA11">
        <v>13.99</v>
      </c>
      <c r="CB11">
        <v>8.916888137231215</v>
      </c>
      <c r="CC11">
        <v>20.026591786948568</v>
      </c>
      <c r="CD11">
        <v>19.3</v>
      </c>
      <c r="CE11">
        <v>11.839285714285714</v>
      </c>
      <c r="CF11">
        <v>11.556847290640395</v>
      </c>
      <c r="CG11">
        <v>14.78</v>
      </c>
      <c r="CH11">
        <v>14.4</v>
      </c>
      <c r="CI11">
        <v>15.27</v>
      </c>
      <c r="CJ11">
        <v>23.377645895153318</v>
      </c>
      <c r="CK11">
        <v>15.09</v>
      </c>
      <c r="CL11">
        <v>12.451587423312882</v>
      </c>
      <c r="CM11">
        <v>9.0330428954423603</v>
      </c>
      <c r="CN11">
        <v>10.09</v>
      </c>
      <c r="CO11">
        <v>9.9586520076481833</v>
      </c>
      <c r="CP11">
        <v>7.96875</v>
      </c>
      <c r="CQ11">
        <v>7.96875</v>
      </c>
      <c r="CR11">
        <v>21.17</v>
      </c>
      <c r="CS11">
        <v>21.07795100222717</v>
      </c>
      <c r="CT11">
        <v>19.6875</v>
      </c>
      <c r="CU11">
        <v>19.36</v>
      </c>
      <c r="CV11">
        <v>18.170000000000002</v>
      </c>
      <c r="CW11">
        <v>18.228851174934725</v>
      </c>
      <c r="CX11">
        <v>30.686</v>
      </c>
      <c r="CY11">
        <v>10.835920177383592</v>
      </c>
      <c r="CZ11">
        <v>16.638617537054994</v>
      </c>
      <c r="DA11">
        <v>16.638617537054994</v>
      </c>
      <c r="DB11">
        <v>13.509933774834435</v>
      </c>
      <c r="DC11">
        <v>9.43</v>
      </c>
      <c r="DD11" s="12"/>
      <c r="DE11">
        <v>6.49</v>
      </c>
      <c r="DF11">
        <v>10.321206743566991</v>
      </c>
      <c r="DG11">
        <v>13.41</v>
      </c>
      <c r="DH11">
        <v>10.28</v>
      </c>
      <c r="DI11">
        <v>16.329860077403989</v>
      </c>
      <c r="DJ11">
        <v>19</v>
      </c>
      <c r="DK11">
        <v>21.71</v>
      </c>
      <c r="DL11">
        <v>5.96</v>
      </c>
      <c r="DM11">
        <v>9.5555555555555571</v>
      </c>
      <c r="DN11">
        <v>16.586187601236929</v>
      </c>
      <c r="DO11">
        <v>7.7999999999999989</v>
      </c>
      <c r="DP11"/>
      <c r="DQ11"/>
      <c r="DR11">
        <v>12.084936479128753</v>
      </c>
      <c r="DS11">
        <v>12.23</v>
      </c>
      <c r="DT11">
        <v>9.6199999999999992</v>
      </c>
      <c r="DU11">
        <v>18.186666666666667</v>
      </c>
      <c r="DV11">
        <v>13.23</v>
      </c>
      <c r="DW11">
        <v>7.71</v>
      </c>
      <c r="DX11">
        <v>10.502499404903595</v>
      </c>
      <c r="DY11">
        <v>14.51</v>
      </c>
      <c r="DZ11">
        <v>13.22</v>
      </c>
      <c r="EA11">
        <v>12.627450980392158</v>
      </c>
      <c r="EB11">
        <v>10.18</v>
      </c>
      <c r="EC11">
        <v>10.181800000000001</v>
      </c>
      <c r="ED11">
        <v>14.994657422512235</v>
      </c>
      <c r="EE11">
        <v>10.18</v>
      </c>
      <c r="EF11">
        <v>20.7</v>
      </c>
      <c r="EG11">
        <v>15.851160602258467</v>
      </c>
      <c r="EH11">
        <v>0</v>
      </c>
      <c r="EI11" s="12"/>
      <c r="EJ11" s="12"/>
    </row>
    <row r="12" spans="1:140">
      <c r="A12" s="496" t="s">
        <v>162</v>
      </c>
      <c r="B12" s="54" t="s">
        <v>147</v>
      </c>
      <c r="C12" s="8"/>
      <c r="D12" s="8">
        <f t="shared" ref="D12:AK12" si="0">+D2</f>
        <v>0.797619047619048</v>
      </c>
      <c r="E12" s="8">
        <f t="shared" si="0"/>
        <v>0.98410714285714296</v>
      </c>
      <c r="F12" s="8">
        <f t="shared" si="0"/>
        <v>0.91863095238095216</v>
      </c>
      <c r="G12" s="8">
        <f t="shared" si="0"/>
        <v>1</v>
      </c>
      <c r="H12" s="8">
        <f t="shared" si="0"/>
        <v>1</v>
      </c>
      <c r="I12" s="8">
        <f t="shared" si="0"/>
        <v>0.97023809523809523</v>
      </c>
      <c r="J12" s="8">
        <f t="shared" si="0"/>
        <v>1</v>
      </c>
      <c r="K12" s="8">
        <f t="shared" si="0"/>
        <v>0.60714285714285698</v>
      </c>
      <c r="L12" s="8">
        <f t="shared" si="0"/>
        <v>0.8154761904714285</v>
      </c>
      <c r="M12" s="8">
        <f t="shared" si="0"/>
        <v>0.94744047619047622</v>
      </c>
      <c r="N12" s="8">
        <f t="shared" si="0"/>
        <v>0.86059523809047622</v>
      </c>
      <c r="O12" s="8">
        <f t="shared" si="0"/>
        <v>0.9107142857142857</v>
      </c>
      <c r="P12" s="8">
        <f t="shared" si="0"/>
        <v>0.89583333333333348</v>
      </c>
      <c r="Q12" s="8">
        <f t="shared" si="0"/>
        <v>0.71083333333333298</v>
      </c>
      <c r="R12" s="8">
        <f t="shared" si="0"/>
        <v>0.93452380952380998</v>
      </c>
      <c r="S12" s="8">
        <f t="shared" si="0"/>
        <v>0.9017857142857143</v>
      </c>
      <c r="T12" s="8">
        <f t="shared" si="0"/>
        <v>0.86458333333333304</v>
      </c>
      <c r="U12" s="8">
        <f t="shared" si="0"/>
        <v>0.8628472222222221</v>
      </c>
      <c r="V12" s="8">
        <f t="shared" si="0"/>
        <v>0.88589285714285704</v>
      </c>
      <c r="W12" s="8">
        <f t="shared" si="0"/>
        <v>0.92904761904761901</v>
      </c>
      <c r="X12" s="8">
        <f t="shared" si="0"/>
        <v>0.85017857142857101</v>
      </c>
      <c r="Y12" s="8">
        <f t="shared" si="0"/>
        <v>0.5982142857142857</v>
      </c>
      <c r="Z12" s="8">
        <f t="shared" si="0"/>
        <v>0.95089285714285698</v>
      </c>
      <c r="AA12" s="8">
        <f t="shared" si="0"/>
        <v>0.96922619047618996</v>
      </c>
      <c r="AB12" s="8">
        <f t="shared" si="0"/>
        <v>0.74851190476190477</v>
      </c>
      <c r="AC12" s="8">
        <f t="shared" si="0"/>
        <v>0.89434523809523803</v>
      </c>
      <c r="AD12" s="8">
        <f t="shared" si="0"/>
        <v>0.90029761904761896</v>
      </c>
      <c r="AE12" s="8">
        <f t="shared" si="0"/>
        <v>0.74404761904761907</v>
      </c>
      <c r="AF12" s="8">
        <f t="shared" si="0"/>
        <v>0.85910714285714296</v>
      </c>
      <c r="AG12" s="8">
        <f t="shared" si="0"/>
        <v>0.92363095238095205</v>
      </c>
      <c r="AH12" s="8">
        <f t="shared" si="0"/>
        <v>0.95732142857142866</v>
      </c>
      <c r="AI12" s="8">
        <f t="shared" si="0"/>
        <v>0.93648809523809495</v>
      </c>
      <c r="AJ12" s="8">
        <f t="shared" si="0"/>
        <v>0.889880952380952</v>
      </c>
      <c r="AK12" s="8">
        <f t="shared" si="0"/>
        <v>0.8839285714285714</v>
      </c>
      <c r="AL12" s="8">
        <f t="shared" ref="AL12:AQ12" si="1">+AL2</f>
        <v>0.77976190476190499</v>
      </c>
      <c r="AM12" s="8">
        <f t="shared" si="1"/>
        <v>0.91964285714285698</v>
      </c>
      <c r="AN12" s="8">
        <f t="shared" si="1"/>
        <v>0.7008928571428571</v>
      </c>
      <c r="AO12" s="8">
        <f t="shared" si="1"/>
        <v>0.879940476190476</v>
      </c>
      <c r="AP12" s="8">
        <f t="shared" si="1"/>
        <v>0.92660714285714296</v>
      </c>
      <c r="AQ12" s="8">
        <f t="shared" si="1"/>
        <v>0.8928571428571429</v>
      </c>
      <c r="AR12" s="8">
        <f t="shared" ref="AR12:BT12" si="2">+AR2</f>
        <v>0.26190476190476197</v>
      </c>
      <c r="AS12" s="8">
        <f t="shared" si="2"/>
        <v>0</v>
      </c>
      <c r="AT12" s="8">
        <f t="shared" si="2"/>
        <v>0</v>
      </c>
      <c r="AU12" s="8">
        <f t="shared" si="2"/>
        <v>0.69047619047619102</v>
      </c>
      <c r="AV12" s="8">
        <f t="shared" si="2"/>
        <v>0.20833333333333301</v>
      </c>
      <c r="AW12" s="8">
        <f t="shared" si="2"/>
        <v>0.89702380952380945</v>
      </c>
      <c r="AX12" s="8">
        <f t="shared" si="2"/>
        <v>0.97916666666666652</v>
      </c>
      <c r="AY12" s="8">
        <f t="shared" si="2"/>
        <v>0.91119047619047622</v>
      </c>
      <c r="AZ12" s="8">
        <f t="shared" si="2"/>
        <v>0.95833333333333304</v>
      </c>
      <c r="BA12" s="8">
        <f t="shared" si="2"/>
        <v>0.90327380952380953</v>
      </c>
      <c r="BB12" s="8">
        <f t="shared" si="2"/>
        <v>0.85119047619047605</v>
      </c>
      <c r="BC12" s="8">
        <f t="shared" si="2"/>
        <v>0.93797619047619052</v>
      </c>
      <c r="BD12" s="8">
        <f t="shared" si="2"/>
        <v>0.93797619047618996</v>
      </c>
      <c r="BE12" s="8">
        <f t="shared" si="2"/>
        <v>0.42857142857142899</v>
      </c>
      <c r="BF12" s="8">
        <f t="shared" si="2"/>
        <v>0.44345238095238093</v>
      </c>
      <c r="BG12" s="8">
        <f t="shared" si="2"/>
        <v>0.94839285714285726</v>
      </c>
      <c r="BH12" s="8">
        <f t="shared" si="2"/>
        <v>0.85613095238095205</v>
      </c>
      <c r="BI12" s="8">
        <f t="shared" si="2"/>
        <v>0.84619047619047605</v>
      </c>
      <c r="BJ12" s="8">
        <f t="shared" si="2"/>
        <v>0.93202380952380959</v>
      </c>
      <c r="BK12" s="8">
        <f t="shared" si="2"/>
        <v>0.85714285714285698</v>
      </c>
      <c r="BL12" s="8">
        <f t="shared" si="2"/>
        <v>0.95535714285714302</v>
      </c>
      <c r="BM12" s="8">
        <f t="shared" si="2"/>
        <v>0.71875</v>
      </c>
      <c r="BN12" s="8">
        <f t="shared" si="2"/>
        <v>0.974404761904762</v>
      </c>
      <c r="BO12" s="8">
        <f t="shared" si="2"/>
        <v>0.94791666666666696</v>
      </c>
      <c r="BP12" s="8">
        <f t="shared" si="2"/>
        <v>0.77428571428571435</v>
      </c>
      <c r="BQ12" s="8">
        <f t="shared" si="2"/>
        <v>0.90178571428571397</v>
      </c>
      <c r="BR12" s="8">
        <f t="shared" si="2"/>
        <v>0.91011904761904805</v>
      </c>
      <c r="BS12" s="8">
        <f t="shared" si="2"/>
        <v>0.87869047619047624</v>
      </c>
      <c r="BT12" s="8">
        <f t="shared" si="2"/>
        <v>0.87869047619047624</v>
      </c>
      <c r="BU12" s="8">
        <f t="shared" ref="BU12:CC12" si="3">+BU2</f>
        <v>0.87869047619047624</v>
      </c>
      <c r="BV12" s="8">
        <f t="shared" si="3"/>
        <v>0.88791666666666691</v>
      </c>
      <c r="BW12" s="8">
        <f t="shared" si="3"/>
        <v>0.90476190476190499</v>
      </c>
      <c r="BX12" s="8">
        <f t="shared" si="3"/>
        <v>0.827380952380952</v>
      </c>
      <c r="BY12" s="8">
        <f t="shared" si="3"/>
        <v>0.9241071428571429</v>
      </c>
      <c r="BZ12" s="8">
        <f t="shared" si="3"/>
        <v>0.91964285714285698</v>
      </c>
      <c r="CA12" s="8">
        <f t="shared" si="3"/>
        <v>0.99305555555555602</v>
      </c>
      <c r="CB12" s="8">
        <f t="shared" si="3"/>
        <v>0.83827380952380948</v>
      </c>
      <c r="CC12" s="8">
        <f t="shared" si="3"/>
        <v>0.96327380952380959</v>
      </c>
      <c r="CD12" s="8">
        <f t="shared" ref="CD12:CF12" si="4">+CD2</f>
        <v>0.85833333333333295</v>
      </c>
      <c r="CE12" s="8">
        <f t="shared" si="4"/>
        <v>0.44297619047619041</v>
      </c>
      <c r="CF12" s="8">
        <f t="shared" si="4"/>
        <v>0.6964285714285714</v>
      </c>
      <c r="CG12" s="8">
        <f t="shared" ref="CG12:CH12" si="5">+CG2</f>
        <v>0.77976190476190499</v>
      </c>
      <c r="CH12" s="8">
        <f t="shared" si="5"/>
        <v>0.92857142857142905</v>
      </c>
      <c r="CI12" s="8">
        <f t="shared" ref="CI12:CJ12" si="6">+CI2</f>
        <v>0.84404761904761905</v>
      </c>
      <c r="CJ12" s="8">
        <f t="shared" si="6"/>
        <v>0.94047619047619047</v>
      </c>
      <c r="CK12" s="8">
        <f t="shared" ref="CK12:CM12" si="7">+CK2</f>
        <v>0.76785714285714302</v>
      </c>
      <c r="CL12" s="8">
        <f t="shared" si="7"/>
        <v>0.86904761904761896</v>
      </c>
      <c r="CM12" s="8">
        <f t="shared" si="7"/>
        <v>0.88047619047619052</v>
      </c>
      <c r="CN12" s="8">
        <f t="shared" ref="CN12" si="8">+CN2</f>
        <v>0.92857142857142905</v>
      </c>
      <c r="CO12" s="8">
        <f t="shared" ref="CO12:CQ12" si="9">+CO2</f>
        <v>0.94047619047619002</v>
      </c>
      <c r="CP12" s="8">
        <f t="shared" si="9"/>
        <v>0.96130952380952384</v>
      </c>
      <c r="CQ12" s="8">
        <f t="shared" si="9"/>
        <v>0.96428571428571397</v>
      </c>
      <c r="CR12" s="8">
        <f t="shared" ref="CR12:CT12" si="10">+CR2</f>
        <v>0.95833333333333304</v>
      </c>
      <c r="CS12" s="8">
        <f t="shared" si="10"/>
        <v>0.87202380952380953</v>
      </c>
      <c r="CT12" s="8">
        <f t="shared" si="10"/>
        <v>0.8611309523809525</v>
      </c>
      <c r="CU12" s="8">
        <f t="shared" ref="CU12:CW12" si="11">+CU2</f>
        <v>0.92857142857142905</v>
      </c>
      <c r="CV12" s="8">
        <f t="shared" si="11"/>
        <v>0.80357142857142905</v>
      </c>
      <c r="CW12" s="8">
        <f t="shared" si="11"/>
        <v>0.8888690476190475</v>
      </c>
      <c r="CX12" s="8">
        <f t="shared" ref="CX12:CY12" si="12">+CX2</f>
        <v>0.97321428571428603</v>
      </c>
      <c r="CY12" s="8">
        <f t="shared" si="12"/>
        <v>0.89583333333333348</v>
      </c>
      <c r="CZ12" s="8">
        <f t="shared" ref="CZ12:DB12" si="13">+CZ2</f>
        <v>0.81845238095238104</v>
      </c>
      <c r="DA12" s="8">
        <f t="shared" si="13"/>
        <v>0.81845238095238104</v>
      </c>
      <c r="DB12" s="8">
        <f t="shared" si="13"/>
        <v>0.8169642857142857</v>
      </c>
      <c r="DC12" s="8">
        <f t="shared" ref="DC12:DF12" si="14">+DC2</f>
        <v>0.69642857142857095</v>
      </c>
      <c r="DD12" s="8"/>
      <c r="DE12" s="8">
        <f t="shared" si="14"/>
        <v>0.76388888888888895</v>
      </c>
      <c r="DF12" s="8">
        <f t="shared" si="14"/>
        <v>0.94744047619047611</v>
      </c>
      <c r="DG12" s="8">
        <f t="shared" ref="DG12:DJ12" si="15">+DG2</f>
        <v>0.93452380952380998</v>
      </c>
      <c r="DH12" s="8">
        <f t="shared" si="15"/>
        <v>0.91071428571428603</v>
      </c>
      <c r="DI12" s="8">
        <f t="shared" si="15"/>
        <v>0.74047619047619051</v>
      </c>
      <c r="DJ12" s="8">
        <f t="shared" si="15"/>
        <v>0.72470238095238093</v>
      </c>
      <c r="DK12" s="8">
        <f t="shared" ref="DK12:DM12" si="16">+DK2</f>
        <v>0.99107142857142905</v>
      </c>
      <c r="DL12" s="8">
        <f t="shared" si="16"/>
        <v>0.78886904761904797</v>
      </c>
      <c r="DM12" s="8">
        <f t="shared" si="16"/>
        <v>0.8973214285714286</v>
      </c>
      <c r="DN12" s="8">
        <f t="shared" ref="DN12:DR12" si="17">+DN2</f>
        <v>0.96428571428571397</v>
      </c>
      <c r="DO12" s="8">
        <f t="shared" si="17"/>
        <v>0.89880952380952384</v>
      </c>
      <c r="DP12" s="8">
        <f t="shared" si="17"/>
        <v>0</v>
      </c>
      <c r="DQ12" s="8">
        <f t="shared" si="17"/>
        <v>0</v>
      </c>
      <c r="DR12" s="8">
        <f t="shared" si="17"/>
        <v>0.88791666666666691</v>
      </c>
      <c r="DS12" s="8">
        <f t="shared" ref="DS12:DU12" si="18">+DS2</f>
        <v>0.93452380952380998</v>
      </c>
      <c r="DT12" s="8">
        <f t="shared" si="18"/>
        <v>0.87261904761904796</v>
      </c>
      <c r="DU12" s="8">
        <f t="shared" si="18"/>
        <v>0.85220238095238121</v>
      </c>
      <c r="DV12" s="8">
        <f t="shared" ref="DV12:DX12" si="19">+DV2</f>
        <v>0.88630952380952399</v>
      </c>
      <c r="DW12" s="8">
        <f t="shared" si="19"/>
        <v>0.772023809523809</v>
      </c>
      <c r="DX12" s="8">
        <f t="shared" si="19"/>
        <v>0.64583333333333348</v>
      </c>
      <c r="DY12" s="8">
        <f t="shared" ref="DY12:EA12" si="20">+DY2</f>
        <v>0.94541666666666702</v>
      </c>
      <c r="DZ12" s="8">
        <f t="shared" si="20"/>
        <v>0.69642857142857095</v>
      </c>
      <c r="EA12" s="8">
        <f t="shared" si="20"/>
        <v>0.69446428571428565</v>
      </c>
      <c r="EB12" s="8">
        <f t="shared" ref="EB12:ED12" si="21">+EB2</f>
        <v>0.90469999999999995</v>
      </c>
      <c r="EC12" s="8">
        <f t="shared" si="21"/>
        <v>0.90469999999999995</v>
      </c>
      <c r="ED12" s="8">
        <f t="shared" si="21"/>
        <v>0.88690476190476186</v>
      </c>
      <c r="EE12" s="8">
        <f t="shared" ref="EE12:EH12" si="22">+EE2</f>
        <v>0.754940476190476</v>
      </c>
      <c r="EF12" s="8">
        <f t="shared" si="22"/>
        <v>0.92857142857142905</v>
      </c>
      <c r="EG12" s="8">
        <f t="shared" si="22"/>
        <v>0.76089285714285704</v>
      </c>
      <c r="EH12" s="8">
        <f t="shared" si="22"/>
        <v>7.1428571428571425E-2</v>
      </c>
      <c r="EI12" s="8"/>
      <c r="EJ12" s="8"/>
    </row>
    <row r="13" spans="1:140">
      <c r="A13" s="497"/>
      <c r="B13" s="54" t="s">
        <v>253</v>
      </c>
      <c r="C13" s="8"/>
      <c r="D13" s="8">
        <f t="shared" ref="D13:AK13" si="23">+D7/D10</f>
        <v>5.9523809523809521E-2</v>
      </c>
      <c r="E13" s="8">
        <f t="shared" si="23"/>
        <v>0</v>
      </c>
      <c r="F13" s="8">
        <f t="shared" si="23"/>
        <v>0</v>
      </c>
      <c r="G13" s="8">
        <f t="shared" si="23"/>
        <v>0</v>
      </c>
      <c r="H13" s="8">
        <f t="shared" si="23"/>
        <v>0</v>
      </c>
      <c r="I13" s="8">
        <f t="shared" si="23"/>
        <v>0</v>
      </c>
      <c r="J13" s="8">
        <f t="shared" si="23"/>
        <v>0</v>
      </c>
      <c r="K13" s="8">
        <f t="shared" si="23"/>
        <v>0</v>
      </c>
      <c r="L13" s="8">
        <f t="shared" si="23"/>
        <v>9.5238095238095233E-2</v>
      </c>
      <c r="M13" s="8">
        <f t="shared" si="23"/>
        <v>0</v>
      </c>
      <c r="N13" s="8">
        <f t="shared" si="23"/>
        <v>8.3333333333333329E-2</v>
      </c>
      <c r="O13" s="8">
        <f t="shared" si="23"/>
        <v>0</v>
      </c>
      <c r="P13" s="8">
        <f t="shared" si="23"/>
        <v>0</v>
      </c>
      <c r="Q13" s="8">
        <f t="shared" si="23"/>
        <v>0.20833333333333334</v>
      </c>
      <c r="R13" s="8">
        <f t="shared" si="23"/>
        <v>0</v>
      </c>
      <c r="S13" s="8">
        <f t="shared" si="23"/>
        <v>0</v>
      </c>
      <c r="T13" s="8">
        <f t="shared" si="23"/>
        <v>0</v>
      </c>
      <c r="U13" s="8">
        <f t="shared" si="23"/>
        <v>0</v>
      </c>
      <c r="V13" s="8">
        <f t="shared" si="23"/>
        <v>0</v>
      </c>
      <c r="W13" s="8">
        <f t="shared" si="23"/>
        <v>0</v>
      </c>
      <c r="X13" s="8">
        <f t="shared" si="23"/>
        <v>0</v>
      </c>
      <c r="Y13" s="8">
        <f t="shared" si="23"/>
        <v>0</v>
      </c>
      <c r="Z13" s="8">
        <f t="shared" si="23"/>
        <v>0</v>
      </c>
      <c r="AA13" s="8">
        <f t="shared" si="23"/>
        <v>0</v>
      </c>
      <c r="AB13" s="8">
        <f t="shared" si="23"/>
        <v>8.3333333333333329E-2</v>
      </c>
      <c r="AC13" s="8">
        <f t="shared" si="23"/>
        <v>0</v>
      </c>
      <c r="AD13" s="8">
        <f t="shared" si="23"/>
        <v>5.3571428571428568E-2</v>
      </c>
      <c r="AE13" s="8">
        <f t="shared" si="23"/>
        <v>0</v>
      </c>
      <c r="AF13" s="8">
        <f t="shared" si="23"/>
        <v>0</v>
      </c>
      <c r="AG13" s="8">
        <f t="shared" si="23"/>
        <v>0</v>
      </c>
      <c r="AH13" s="8">
        <f t="shared" si="23"/>
        <v>0</v>
      </c>
      <c r="AI13" s="8">
        <f t="shared" si="23"/>
        <v>0</v>
      </c>
      <c r="AJ13" s="8">
        <f t="shared" si="23"/>
        <v>0</v>
      </c>
      <c r="AK13" s="8">
        <f t="shared" si="23"/>
        <v>0</v>
      </c>
      <c r="AL13" s="8">
        <f t="shared" ref="AL13:AQ13" si="24">+AL7/AL10</f>
        <v>0</v>
      </c>
      <c r="AM13" s="8">
        <f t="shared" si="24"/>
        <v>0</v>
      </c>
      <c r="AN13" s="8">
        <f t="shared" si="24"/>
        <v>8.3333333333333329E-2</v>
      </c>
      <c r="AO13" s="8">
        <f t="shared" si="24"/>
        <v>0</v>
      </c>
      <c r="AP13" s="8">
        <f t="shared" si="24"/>
        <v>0</v>
      </c>
      <c r="AQ13" s="8">
        <f t="shared" si="24"/>
        <v>6.5476190476190479E-2</v>
      </c>
      <c r="AR13" s="8">
        <f t="shared" ref="AR13:BT13" si="25">+AR7/AR10</f>
        <v>0</v>
      </c>
      <c r="AS13" s="8">
        <f t="shared" si="25"/>
        <v>0</v>
      </c>
      <c r="AT13" s="8">
        <f t="shared" si="25"/>
        <v>0</v>
      </c>
      <c r="AU13" s="8">
        <f t="shared" si="25"/>
        <v>0</v>
      </c>
      <c r="AV13" s="8">
        <f t="shared" si="25"/>
        <v>0</v>
      </c>
      <c r="AW13" s="8">
        <f t="shared" si="25"/>
        <v>0</v>
      </c>
      <c r="AX13" s="8">
        <f t="shared" si="25"/>
        <v>0</v>
      </c>
      <c r="AY13" s="8">
        <f t="shared" si="25"/>
        <v>0</v>
      </c>
      <c r="AZ13" s="8">
        <f t="shared" si="25"/>
        <v>0</v>
      </c>
      <c r="BA13" s="8">
        <f t="shared" si="25"/>
        <v>8.3333333333333329E-2</v>
      </c>
      <c r="BB13" s="8">
        <f t="shared" si="25"/>
        <v>0</v>
      </c>
      <c r="BC13" s="8">
        <f t="shared" si="25"/>
        <v>0</v>
      </c>
      <c r="BD13" s="8">
        <f t="shared" si="25"/>
        <v>0</v>
      </c>
      <c r="BE13" s="8">
        <f t="shared" si="25"/>
        <v>0</v>
      </c>
      <c r="BF13" s="8">
        <f t="shared" si="25"/>
        <v>7.1428571428571425E-2</v>
      </c>
      <c r="BG13" s="8">
        <f t="shared" si="25"/>
        <v>0</v>
      </c>
      <c r="BH13" s="8">
        <f t="shared" si="25"/>
        <v>0</v>
      </c>
      <c r="BI13" s="8">
        <f t="shared" si="25"/>
        <v>0</v>
      </c>
      <c r="BJ13" s="8">
        <f t="shared" si="25"/>
        <v>0</v>
      </c>
      <c r="BK13" s="8">
        <f t="shared" si="25"/>
        <v>0</v>
      </c>
      <c r="BL13" s="8">
        <f t="shared" si="25"/>
        <v>0</v>
      </c>
      <c r="BM13" s="8">
        <f t="shared" si="25"/>
        <v>8.3333333333333329E-2</v>
      </c>
      <c r="BN13" s="8">
        <f t="shared" si="25"/>
        <v>0</v>
      </c>
      <c r="BO13" s="8">
        <f t="shared" si="25"/>
        <v>0</v>
      </c>
      <c r="BP13" s="8">
        <f t="shared" si="25"/>
        <v>7.1428571428571425E-2</v>
      </c>
      <c r="BQ13" s="8">
        <f t="shared" si="25"/>
        <v>0</v>
      </c>
      <c r="BR13" s="8">
        <f t="shared" si="25"/>
        <v>0</v>
      </c>
      <c r="BS13" s="8">
        <f t="shared" si="25"/>
        <v>0</v>
      </c>
      <c r="BT13" s="8">
        <f t="shared" si="25"/>
        <v>0</v>
      </c>
      <c r="BU13" s="8">
        <f t="shared" ref="BU13:CC13" si="26">+BU7/BU10</f>
        <v>0</v>
      </c>
      <c r="BV13" s="8">
        <f t="shared" si="26"/>
        <v>0</v>
      </c>
      <c r="BW13" s="8">
        <f t="shared" si="26"/>
        <v>0</v>
      </c>
      <c r="BX13" s="8">
        <f t="shared" si="26"/>
        <v>0</v>
      </c>
      <c r="BY13" s="8">
        <f t="shared" si="26"/>
        <v>0</v>
      </c>
      <c r="BZ13" s="8">
        <f t="shared" si="26"/>
        <v>8.0357142857142863E-2</v>
      </c>
      <c r="CA13" s="8">
        <f t="shared" si="26"/>
        <v>0</v>
      </c>
      <c r="CB13" s="8">
        <f t="shared" si="26"/>
        <v>4.7619047619047616E-2</v>
      </c>
      <c r="CC13" s="8">
        <f t="shared" si="26"/>
        <v>0</v>
      </c>
      <c r="CD13" s="8">
        <f t="shared" ref="CD13:CF13" si="27">+CD7/CD10</f>
        <v>0</v>
      </c>
      <c r="CE13" s="8">
        <f t="shared" si="27"/>
        <v>0</v>
      </c>
      <c r="CF13" s="8">
        <f t="shared" si="27"/>
        <v>0</v>
      </c>
      <c r="CG13" s="8">
        <f t="shared" ref="CG13:CH13" si="28">+CG7/CG10</f>
        <v>0</v>
      </c>
      <c r="CH13" s="8">
        <f t="shared" si="28"/>
        <v>0</v>
      </c>
      <c r="CI13" s="8">
        <f t="shared" ref="CI13:CJ13" si="29">+CI7/CI10</f>
        <v>0</v>
      </c>
      <c r="CJ13" s="8">
        <f t="shared" si="29"/>
        <v>0</v>
      </c>
      <c r="CK13" s="8">
        <f t="shared" ref="CK13:CM13" si="30">+CK7/CK10</f>
        <v>0.10714285714285714</v>
      </c>
      <c r="CL13" s="8">
        <f t="shared" si="30"/>
        <v>0</v>
      </c>
      <c r="CM13" s="8">
        <f t="shared" si="30"/>
        <v>5.3571428571428568E-2</v>
      </c>
      <c r="CN13" s="8">
        <f t="shared" ref="CN13" si="31">+CN7/CN10</f>
        <v>0</v>
      </c>
      <c r="CO13" s="8">
        <f t="shared" ref="CO13:CQ13" si="32">+CO7/CO10</f>
        <v>4.7619047619047616E-2</v>
      </c>
      <c r="CP13" s="8">
        <f t="shared" si="32"/>
        <v>0</v>
      </c>
      <c r="CQ13" s="8">
        <f t="shared" si="32"/>
        <v>0</v>
      </c>
      <c r="CR13" s="8">
        <f t="shared" ref="CR13:CT13" si="33">+CR7/CR10</f>
        <v>0</v>
      </c>
      <c r="CS13" s="8">
        <f t="shared" si="33"/>
        <v>7.1428571428571425E-2</v>
      </c>
      <c r="CT13" s="8">
        <f t="shared" si="33"/>
        <v>0</v>
      </c>
      <c r="CU13" s="8">
        <f t="shared" ref="CU13:CW13" si="34">+CU7/CU10</f>
        <v>0</v>
      </c>
      <c r="CV13" s="8">
        <f t="shared" si="34"/>
        <v>8.3333333333333329E-2</v>
      </c>
      <c r="CW13" s="8">
        <f t="shared" si="34"/>
        <v>0</v>
      </c>
      <c r="CX13" s="8">
        <f t="shared" ref="CX13:CY13" si="35">+CX7/CX10</f>
        <v>0</v>
      </c>
      <c r="CY13" s="8">
        <f t="shared" si="35"/>
        <v>0</v>
      </c>
      <c r="CZ13" s="8">
        <f t="shared" ref="CZ13:DB13" si="36">+CZ7/CZ10</f>
        <v>0</v>
      </c>
      <c r="DA13" s="8">
        <f t="shared" si="36"/>
        <v>0</v>
      </c>
      <c r="DB13" s="8">
        <f t="shared" si="36"/>
        <v>7.1428571428571425E-2</v>
      </c>
      <c r="DC13" s="8">
        <f t="shared" ref="DC13:DF13" si="37">+DC7/DC10</f>
        <v>0</v>
      </c>
      <c r="DD13" s="8"/>
      <c r="DE13" s="8">
        <f t="shared" si="37"/>
        <v>0</v>
      </c>
      <c r="DF13" s="8">
        <f t="shared" si="37"/>
        <v>0</v>
      </c>
      <c r="DG13" s="8">
        <f t="shared" ref="DG13:DJ13" si="38">+DG7/DG10</f>
        <v>0</v>
      </c>
      <c r="DH13" s="8">
        <f t="shared" si="38"/>
        <v>0</v>
      </c>
      <c r="DI13" s="8">
        <f t="shared" si="38"/>
        <v>6.5476190476190479E-2</v>
      </c>
      <c r="DJ13" s="8">
        <f t="shared" si="38"/>
        <v>0</v>
      </c>
      <c r="DK13" s="8">
        <f t="shared" ref="DK13:DM13" si="39">+DK7/DK10</f>
        <v>0</v>
      </c>
      <c r="DL13" s="8">
        <f t="shared" si="39"/>
        <v>9.6250000000000016E-2</v>
      </c>
      <c r="DM13" s="8">
        <f t="shared" si="39"/>
        <v>2.3809523809523808E-2</v>
      </c>
      <c r="DN13" s="8">
        <f t="shared" ref="DN13:DR13" si="40">+DN7/DN10</f>
        <v>0</v>
      </c>
      <c r="DO13" s="8">
        <f t="shared" si="40"/>
        <v>6.5476190476190479E-2</v>
      </c>
      <c r="DP13" s="8" t="e">
        <f t="shared" si="40"/>
        <v>#DIV/0!</v>
      </c>
      <c r="DQ13" s="8" t="e">
        <f t="shared" si="40"/>
        <v>#DIV/0!</v>
      </c>
      <c r="DR13" s="8">
        <f t="shared" si="40"/>
        <v>5.3571428571428568E-2</v>
      </c>
      <c r="DS13" s="8">
        <f t="shared" ref="DS13:DU13" si="41">+DS7/DS10</f>
        <v>0</v>
      </c>
      <c r="DT13" s="8">
        <f t="shared" si="41"/>
        <v>0</v>
      </c>
      <c r="DU13" s="8">
        <f t="shared" si="41"/>
        <v>6.5476190476190479E-2</v>
      </c>
      <c r="DV13" s="8">
        <f t="shared" ref="DV13:DX13" si="42">+DV7/DV10</f>
        <v>0</v>
      </c>
      <c r="DW13" s="8">
        <f t="shared" si="42"/>
        <v>0</v>
      </c>
      <c r="DX13" s="8">
        <f t="shared" si="42"/>
        <v>6.5476190476190479E-2</v>
      </c>
      <c r="DY13" s="8">
        <f t="shared" ref="DY13:EA13" si="43">+DY7/DY10</f>
        <v>0</v>
      </c>
      <c r="DZ13" s="8">
        <f t="shared" si="43"/>
        <v>0.14285714285714285</v>
      </c>
      <c r="EA13" s="8">
        <f t="shared" si="43"/>
        <v>0</v>
      </c>
      <c r="EB13" s="8">
        <f t="shared" ref="EB13:ED13" si="44">+EB7/EB10</f>
        <v>8.9285714285714288E-2</v>
      </c>
      <c r="EC13" s="8">
        <f t="shared" si="44"/>
        <v>0</v>
      </c>
      <c r="ED13" s="8">
        <f t="shared" si="44"/>
        <v>0</v>
      </c>
      <c r="EE13" s="8">
        <f t="shared" ref="EE13:EH13" si="45">+EE7/EE10</f>
        <v>0</v>
      </c>
      <c r="EF13" s="8">
        <f t="shared" si="45"/>
        <v>0</v>
      </c>
      <c r="EG13" s="8">
        <f t="shared" si="45"/>
        <v>7.1428571428571425E-2</v>
      </c>
      <c r="EH13" s="8">
        <f t="shared" si="45"/>
        <v>0</v>
      </c>
      <c r="EI13" s="8"/>
      <c r="EJ13" s="8"/>
    </row>
    <row r="14" spans="1:140">
      <c r="A14" s="497"/>
      <c r="B14" s="54" t="s">
        <v>254</v>
      </c>
      <c r="C14" s="8"/>
      <c r="D14" s="8">
        <f t="shared" ref="D14:AK14" si="46">+D8/D10</f>
        <v>0.14285714285714285</v>
      </c>
      <c r="E14" s="8">
        <f t="shared" si="46"/>
        <v>0</v>
      </c>
      <c r="F14" s="8">
        <f t="shared" si="46"/>
        <v>0</v>
      </c>
      <c r="G14" s="8">
        <f t="shared" si="46"/>
        <v>0</v>
      </c>
      <c r="H14" s="8">
        <f t="shared" si="46"/>
        <v>0</v>
      </c>
      <c r="I14" s="8">
        <f t="shared" si="46"/>
        <v>0</v>
      </c>
      <c r="J14" s="8">
        <f t="shared" si="46"/>
        <v>0</v>
      </c>
      <c r="K14" s="8">
        <f t="shared" si="46"/>
        <v>2.6785714285714284E-2</v>
      </c>
      <c r="L14" s="8">
        <f t="shared" si="46"/>
        <v>0</v>
      </c>
      <c r="M14" s="8">
        <f t="shared" si="46"/>
        <v>0</v>
      </c>
      <c r="N14" s="8">
        <f t="shared" si="46"/>
        <v>4.0178571428571432E-2</v>
      </c>
      <c r="O14" s="8">
        <f t="shared" si="46"/>
        <v>0</v>
      </c>
      <c r="P14" s="8">
        <f t="shared" si="46"/>
        <v>0</v>
      </c>
      <c r="Q14" s="8">
        <f t="shared" si="46"/>
        <v>0</v>
      </c>
      <c r="R14" s="8">
        <f t="shared" si="46"/>
        <v>2.6785714285714284E-2</v>
      </c>
      <c r="S14" s="8">
        <f t="shared" si="46"/>
        <v>0</v>
      </c>
      <c r="T14" s="8">
        <f t="shared" si="46"/>
        <v>0</v>
      </c>
      <c r="U14" s="8">
        <f t="shared" si="46"/>
        <v>0</v>
      </c>
      <c r="V14" s="8">
        <f t="shared" si="46"/>
        <v>0</v>
      </c>
      <c r="W14" s="8">
        <f t="shared" si="46"/>
        <v>0</v>
      </c>
      <c r="X14" s="8">
        <f t="shared" si="46"/>
        <v>0</v>
      </c>
      <c r="Y14" s="8">
        <f t="shared" si="46"/>
        <v>0.2857142857142857</v>
      </c>
      <c r="Z14" s="8">
        <f t="shared" si="46"/>
        <v>2.630952380952381E-2</v>
      </c>
      <c r="AA14" s="8">
        <f t="shared" si="46"/>
        <v>2.3809523809523808E-2</v>
      </c>
      <c r="AB14" s="8">
        <f t="shared" si="46"/>
        <v>1.7857142857142856E-2</v>
      </c>
      <c r="AC14" s="8">
        <f t="shared" si="46"/>
        <v>3.5714285714285712E-2</v>
      </c>
      <c r="AD14" s="8">
        <f t="shared" si="46"/>
        <v>0</v>
      </c>
      <c r="AE14" s="8">
        <f t="shared" si="46"/>
        <v>2.976190476190476E-3</v>
      </c>
      <c r="AF14" s="8">
        <f t="shared" si="46"/>
        <v>0</v>
      </c>
      <c r="AG14" s="8">
        <f t="shared" si="46"/>
        <v>1.1904761904761904E-2</v>
      </c>
      <c r="AH14" s="8">
        <f t="shared" si="46"/>
        <v>0</v>
      </c>
      <c r="AI14" s="8">
        <f t="shared" si="46"/>
        <v>0</v>
      </c>
      <c r="AJ14" s="8">
        <f t="shared" si="46"/>
        <v>6.5476190476190479E-2</v>
      </c>
      <c r="AK14" s="8">
        <f t="shared" si="46"/>
        <v>0</v>
      </c>
      <c r="AL14" s="8">
        <f t="shared" ref="AL14:AQ14" si="47">+AL8/AL10</f>
        <v>0</v>
      </c>
      <c r="AM14" s="8">
        <f t="shared" si="47"/>
        <v>0</v>
      </c>
      <c r="AN14" s="8">
        <f t="shared" si="47"/>
        <v>0</v>
      </c>
      <c r="AO14" s="8">
        <f t="shared" si="47"/>
        <v>0</v>
      </c>
      <c r="AP14" s="8">
        <f t="shared" si="47"/>
        <v>0</v>
      </c>
      <c r="AQ14" s="8">
        <f t="shared" si="47"/>
        <v>0</v>
      </c>
      <c r="AR14" s="8">
        <f t="shared" ref="AR14:BT14" si="48">+AR8/AR10</f>
        <v>0</v>
      </c>
      <c r="AS14" s="8">
        <f t="shared" si="48"/>
        <v>0</v>
      </c>
      <c r="AT14" s="8">
        <f t="shared" si="48"/>
        <v>0</v>
      </c>
      <c r="AU14" s="8">
        <f t="shared" si="48"/>
        <v>0</v>
      </c>
      <c r="AV14" s="8">
        <f t="shared" si="48"/>
        <v>0</v>
      </c>
      <c r="AW14" s="8">
        <f t="shared" si="48"/>
        <v>0</v>
      </c>
      <c r="AX14" s="8">
        <f t="shared" si="48"/>
        <v>0</v>
      </c>
      <c r="AY14" s="8">
        <f t="shared" si="48"/>
        <v>0</v>
      </c>
      <c r="AZ14" s="8">
        <f t="shared" si="48"/>
        <v>0</v>
      </c>
      <c r="BA14" s="8">
        <f t="shared" si="48"/>
        <v>0</v>
      </c>
      <c r="BB14" s="8">
        <f t="shared" si="48"/>
        <v>0</v>
      </c>
      <c r="BC14" s="8">
        <f t="shared" si="48"/>
        <v>0</v>
      </c>
      <c r="BD14" s="8">
        <f t="shared" si="48"/>
        <v>0</v>
      </c>
      <c r="BE14" s="8">
        <f t="shared" si="48"/>
        <v>0</v>
      </c>
      <c r="BF14" s="8">
        <f t="shared" si="48"/>
        <v>0</v>
      </c>
      <c r="BG14" s="8">
        <f t="shared" si="48"/>
        <v>1.1904761904761904E-2</v>
      </c>
      <c r="BH14" s="8">
        <f t="shared" si="48"/>
        <v>0.10714285714285714</v>
      </c>
      <c r="BI14" s="8">
        <f t="shared" si="48"/>
        <v>0.10714285714285714</v>
      </c>
      <c r="BJ14" s="8">
        <f t="shared" si="48"/>
        <v>0</v>
      </c>
      <c r="BK14" s="8">
        <f t="shared" si="48"/>
        <v>0</v>
      </c>
      <c r="BL14" s="8">
        <f t="shared" si="48"/>
        <v>0</v>
      </c>
      <c r="BM14" s="8">
        <f t="shared" si="48"/>
        <v>3.5714285714285712E-2</v>
      </c>
      <c r="BN14" s="8">
        <f t="shared" si="48"/>
        <v>0</v>
      </c>
      <c r="BO14" s="8">
        <f t="shared" si="48"/>
        <v>2.7261904761904762E-2</v>
      </c>
      <c r="BP14" s="8">
        <f t="shared" si="48"/>
        <v>2.976190476190476E-2</v>
      </c>
      <c r="BQ14" s="8">
        <f t="shared" si="48"/>
        <v>0</v>
      </c>
      <c r="BR14" s="8">
        <f t="shared" si="48"/>
        <v>5.9523809523809529E-4</v>
      </c>
      <c r="BS14" s="8">
        <f t="shared" si="48"/>
        <v>0</v>
      </c>
      <c r="BT14" s="8">
        <f t="shared" si="48"/>
        <v>0</v>
      </c>
      <c r="BU14" s="8">
        <f t="shared" ref="BU14:CC14" si="49">+BU8/BU10</f>
        <v>0</v>
      </c>
      <c r="BV14" s="8">
        <f t="shared" si="49"/>
        <v>0</v>
      </c>
      <c r="BW14" s="8">
        <f t="shared" si="49"/>
        <v>0</v>
      </c>
      <c r="BX14" s="8">
        <f t="shared" si="49"/>
        <v>0</v>
      </c>
      <c r="BY14" s="8">
        <f t="shared" si="49"/>
        <v>0</v>
      </c>
      <c r="BZ14" s="8">
        <f t="shared" si="49"/>
        <v>0</v>
      </c>
      <c r="CA14" s="8">
        <f t="shared" si="49"/>
        <v>0</v>
      </c>
      <c r="CB14" s="8">
        <f t="shared" si="49"/>
        <v>1.7857142857142856E-2</v>
      </c>
      <c r="CC14" s="8">
        <f t="shared" si="49"/>
        <v>0</v>
      </c>
      <c r="CD14" s="8">
        <f t="shared" ref="CD14:CF14" si="50">+CD8/CD10</f>
        <v>0</v>
      </c>
      <c r="CE14" s="8">
        <f t="shared" si="50"/>
        <v>0</v>
      </c>
      <c r="CF14" s="8">
        <f t="shared" si="50"/>
        <v>0</v>
      </c>
      <c r="CG14" s="8">
        <f t="shared" ref="CG14:CH14" si="51">+CG8/CG10</f>
        <v>0</v>
      </c>
      <c r="CH14" s="8">
        <f t="shared" si="51"/>
        <v>0</v>
      </c>
      <c r="CI14" s="8">
        <f t="shared" ref="CI14:CJ14" si="52">+CI8/CI10</f>
        <v>6.5476190476190479E-2</v>
      </c>
      <c r="CJ14" s="8">
        <f t="shared" si="52"/>
        <v>0</v>
      </c>
      <c r="CK14" s="8">
        <f t="shared" ref="CK14:CM14" si="53">+CK8/CK10</f>
        <v>1.7857142857142856E-2</v>
      </c>
      <c r="CL14" s="8">
        <f t="shared" si="53"/>
        <v>5.9523809523809521E-2</v>
      </c>
      <c r="CM14" s="8">
        <f t="shared" si="53"/>
        <v>0</v>
      </c>
      <c r="CN14" s="8">
        <f t="shared" ref="CN14" si="54">+CN8/CN10</f>
        <v>0</v>
      </c>
      <c r="CO14" s="8">
        <f t="shared" ref="CO14:CQ14" si="55">+CO8/CO10</f>
        <v>0</v>
      </c>
      <c r="CP14" s="8">
        <f t="shared" si="55"/>
        <v>0</v>
      </c>
      <c r="CQ14" s="8">
        <f t="shared" si="55"/>
        <v>0</v>
      </c>
      <c r="CR14" s="8">
        <f t="shared" ref="CR14:CT14" si="56">+CR8/CR10</f>
        <v>0</v>
      </c>
      <c r="CS14" s="8">
        <f t="shared" si="56"/>
        <v>2.976190476190476E-2</v>
      </c>
      <c r="CT14" s="8">
        <f t="shared" si="56"/>
        <v>0</v>
      </c>
      <c r="CU14" s="8">
        <f t="shared" ref="CU14:CW14" si="57">+CU8/CU10</f>
        <v>0</v>
      </c>
      <c r="CV14" s="8">
        <f t="shared" si="57"/>
        <v>0</v>
      </c>
      <c r="CW14" s="8">
        <f t="shared" si="57"/>
        <v>0</v>
      </c>
      <c r="CX14" s="8">
        <f t="shared" ref="CX14:CY14" si="58">+CX8/CX10</f>
        <v>0</v>
      </c>
      <c r="CY14" s="8">
        <f t="shared" si="58"/>
        <v>0</v>
      </c>
      <c r="CZ14" s="8">
        <f t="shared" ref="CZ14:DB14" si="59">+CZ8/CZ10</f>
        <v>0</v>
      </c>
      <c r="DA14" s="8">
        <f t="shared" si="59"/>
        <v>0</v>
      </c>
      <c r="DB14" s="8">
        <f t="shared" si="59"/>
        <v>2.2321428571428572E-2</v>
      </c>
      <c r="DC14" s="8">
        <f t="shared" ref="DC14:DF14" si="60">+DC8/DC10</f>
        <v>0</v>
      </c>
      <c r="DD14" s="8"/>
      <c r="DE14" s="8">
        <f t="shared" si="60"/>
        <v>0.11805555555555555</v>
      </c>
      <c r="DF14" s="8">
        <f t="shared" si="60"/>
        <v>0</v>
      </c>
      <c r="DG14" s="8">
        <f t="shared" ref="DG14:DJ14" si="61">+DG8/DG10</f>
        <v>5.9523809523809521E-3</v>
      </c>
      <c r="DH14" s="8">
        <f t="shared" si="61"/>
        <v>0</v>
      </c>
      <c r="DI14" s="8">
        <f t="shared" si="61"/>
        <v>2.3809523809523808E-2</v>
      </c>
      <c r="DJ14" s="8">
        <f t="shared" si="61"/>
        <v>0</v>
      </c>
      <c r="DK14" s="8">
        <f t="shared" ref="DK14:DM14" si="62">+DK8/DK10</f>
        <v>0</v>
      </c>
      <c r="DL14" s="8">
        <f t="shared" si="62"/>
        <v>0</v>
      </c>
      <c r="DM14" s="8">
        <f t="shared" si="62"/>
        <v>0</v>
      </c>
      <c r="DN14" s="8">
        <f t="shared" ref="DN14:DR14" si="63">+DN8/DN10</f>
        <v>0</v>
      </c>
      <c r="DO14" s="8">
        <f t="shared" si="63"/>
        <v>2.976190476190476E-2</v>
      </c>
      <c r="DP14" s="8" t="e">
        <f t="shared" si="63"/>
        <v>#DIV/0!</v>
      </c>
      <c r="DQ14" s="8" t="e">
        <f t="shared" si="63"/>
        <v>#DIV/0!</v>
      </c>
      <c r="DR14" s="8">
        <f t="shared" si="63"/>
        <v>0</v>
      </c>
      <c r="DS14" s="8">
        <f t="shared" ref="DS14:DU14" si="64">+DS8/DS10</f>
        <v>0</v>
      </c>
      <c r="DT14" s="8">
        <f t="shared" si="64"/>
        <v>0</v>
      </c>
      <c r="DU14" s="8">
        <f t="shared" si="64"/>
        <v>1.488095238095238E-2</v>
      </c>
      <c r="DV14" s="8">
        <f t="shared" ref="DV14:DX14" si="65">+DV8/DV10</f>
        <v>0</v>
      </c>
      <c r="DW14" s="8">
        <f t="shared" si="65"/>
        <v>0</v>
      </c>
      <c r="DX14" s="8">
        <f t="shared" si="65"/>
        <v>0.21428571428571427</v>
      </c>
      <c r="DY14" s="8">
        <f t="shared" ref="DY14:EA14" si="66">+DY8/DY10</f>
        <v>0</v>
      </c>
      <c r="DZ14" s="8">
        <f t="shared" si="66"/>
        <v>7.7380952380952384E-2</v>
      </c>
      <c r="EA14" s="8">
        <f t="shared" si="66"/>
        <v>0</v>
      </c>
      <c r="EB14" s="8">
        <f t="shared" ref="EB14:ED14" si="67">+EB8/EB10</f>
        <v>0</v>
      </c>
      <c r="EC14" s="8">
        <f t="shared" si="67"/>
        <v>0</v>
      </c>
      <c r="ED14" s="8">
        <f t="shared" si="67"/>
        <v>0</v>
      </c>
      <c r="EE14" s="8">
        <f t="shared" ref="EE14:EH14" si="68">+EE8/EE10</f>
        <v>0</v>
      </c>
      <c r="EF14" s="8">
        <f t="shared" si="68"/>
        <v>0</v>
      </c>
      <c r="EG14" s="8">
        <f t="shared" si="68"/>
        <v>7.1428571428571425E-2</v>
      </c>
      <c r="EH14" s="8">
        <f t="shared" si="68"/>
        <v>0</v>
      </c>
      <c r="EI14" s="8"/>
      <c r="EJ14" s="8"/>
    </row>
    <row r="15" spans="1:140">
      <c r="A15" s="497"/>
      <c r="B15" s="54" t="s">
        <v>255</v>
      </c>
      <c r="C15" s="8"/>
      <c r="D15" s="8">
        <f t="shared" ref="D15:AK15" si="69">+D9/D10</f>
        <v>0</v>
      </c>
      <c r="E15" s="8">
        <f t="shared" si="69"/>
        <v>1.5892857142857143E-2</v>
      </c>
      <c r="F15" s="8">
        <f t="shared" si="69"/>
        <v>8.1369047619047619E-2</v>
      </c>
      <c r="G15" s="8">
        <f t="shared" si="69"/>
        <v>0</v>
      </c>
      <c r="H15" s="8">
        <f t="shared" si="69"/>
        <v>0</v>
      </c>
      <c r="I15" s="8">
        <f t="shared" si="69"/>
        <v>2.976190476190476E-2</v>
      </c>
      <c r="J15" s="8">
        <f t="shared" si="69"/>
        <v>0</v>
      </c>
      <c r="K15" s="8">
        <f t="shared" si="69"/>
        <v>0.36607142857142855</v>
      </c>
      <c r="L15" s="8">
        <f t="shared" si="69"/>
        <v>8.9285714285714288E-2</v>
      </c>
      <c r="M15" s="8">
        <f t="shared" si="69"/>
        <v>5.2559523809523813E-2</v>
      </c>
      <c r="N15" s="8">
        <f t="shared" si="69"/>
        <v>1.5892857142857143E-2</v>
      </c>
      <c r="O15" s="8">
        <f t="shared" si="69"/>
        <v>8.9285714285714288E-2</v>
      </c>
      <c r="P15" s="8">
        <f t="shared" si="69"/>
        <v>0.10416666666666667</v>
      </c>
      <c r="Q15" s="8">
        <f t="shared" si="69"/>
        <v>8.083333333333334E-2</v>
      </c>
      <c r="R15" s="8">
        <f t="shared" si="69"/>
        <v>3.8690476190476192E-2</v>
      </c>
      <c r="S15" s="8">
        <f t="shared" si="69"/>
        <v>9.8214285714285712E-2</v>
      </c>
      <c r="T15" s="8">
        <f t="shared" si="69"/>
        <v>0.13541666666666666</v>
      </c>
      <c r="U15" s="8">
        <f t="shared" si="69"/>
        <v>0.13715277777777779</v>
      </c>
      <c r="V15" s="8">
        <f t="shared" si="69"/>
        <v>0.11410714285714287</v>
      </c>
      <c r="W15" s="8">
        <f t="shared" si="69"/>
        <v>7.0952380952380947E-2</v>
      </c>
      <c r="X15" s="8">
        <f t="shared" si="69"/>
        <v>0.14982142857142858</v>
      </c>
      <c r="Y15" s="8">
        <f t="shared" si="69"/>
        <v>0.11607142857142858</v>
      </c>
      <c r="Z15" s="8">
        <f t="shared" si="69"/>
        <v>2.2797619047619049E-2</v>
      </c>
      <c r="AA15" s="8">
        <f t="shared" si="69"/>
        <v>3.0773809523809523E-2</v>
      </c>
      <c r="AB15" s="8">
        <f t="shared" si="69"/>
        <v>0.15029761904761904</v>
      </c>
      <c r="AC15" s="8">
        <f t="shared" si="69"/>
        <v>6.9940476190476192E-2</v>
      </c>
      <c r="AD15" s="8">
        <f t="shared" si="69"/>
        <v>4.6130952380952384E-2</v>
      </c>
      <c r="AE15" s="8">
        <f t="shared" si="69"/>
        <v>0.25297619047619047</v>
      </c>
      <c r="AF15" s="8">
        <f t="shared" si="69"/>
        <v>0.14089285714285715</v>
      </c>
      <c r="AG15" s="8">
        <f t="shared" si="69"/>
        <v>6.446428571428571E-2</v>
      </c>
      <c r="AH15" s="8">
        <f t="shared" si="69"/>
        <v>4.2678571428571427E-2</v>
      </c>
      <c r="AI15" s="8">
        <f t="shared" si="69"/>
        <v>6.3511904761904756E-2</v>
      </c>
      <c r="AJ15" s="8">
        <f t="shared" si="69"/>
        <v>4.4642857142857144E-2</v>
      </c>
      <c r="AK15" s="8">
        <f t="shared" si="69"/>
        <v>0.11607142857142858</v>
      </c>
      <c r="AL15" s="8">
        <f t="shared" ref="AL15:AQ15" si="70">+AL9/AL10</f>
        <v>0.22023809523809523</v>
      </c>
      <c r="AM15" s="8">
        <f t="shared" si="70"/>
        <v>8.0357142857142863E-2</v>
      </c>
      <c r="AN15" s="8">
        <f t="shared" si="70"/>
        <v>0.21577380952380953</v>
      </c>
      <c r="AO15" s="8">
        <f t="shared" si="70"/>
        <v>0.12005952380952382</v>
      </c>
      <c r="AP15" s="8">
        <f t="shared" si="70"/>
        <v>7.3392857142857149E-2</v>
      </c>
      <c r="AQ15" s="8">
        <f t="shared" si="70"/>
        <v>4.1666666666666664E-2</v>
      </c>
      <c r="AR15" s="8">
        <f t="shared" ref="AR15:BT15" si="71">+AR9/AR10</f>
        <v>0.67261904761904767</v>
      </c>
      <c r="AS15" s="8">
        <f t="shared" si="71"/>
        <v>1</v>
      </c>
      <c r="AT15" s="8">
        <f t="shared" si="71"/>
        <v>1</v>
      </c>
      <c r="AU15" s="8">
        <f t="shared" si="71"/>
        <v>0.30952380952380953</v>
      </c>
      <c r="AV15" s="8">
        <f t="shared" si="71"/>
        <v>0.79166666666666663</v>
      </c>
      <c r="AW15" s="8">
        <f t="shared" si="71"/>
        <v>0.10297619047619049</v>
      </c>
      <c r="AX15" s="8">
        <f t="shared" si="71"/>
        <v>2.0833333333333332E-2</v>
      </c>
      <c r="AY15" s="8">
        <f t="shared" si="71"/>
        <v>8.880952380952381E-2</v>
      </c>
      <c r="AZ15" s="8">
        <f t="shared" si="71"/>
        <v>4.1666666666666664E-2</v>
      </c>
      <c r="BA15" s="8">
        <f t="shared" si="71"/>
        <v>1.3392857142857142E-2</v>
      </c>
      <c r="BB15" s="8">
        <f t="shared" si="71"/>
        <v>0.14880952380952381</v>
      </c>
      <c r="BC15" s="8">
        <f t="shared" si="71"/>
        <v>6.2023809523809523E-2</v>
      </c>
      <c r="BD15" s="8">
        <f t="shared" si="71"/>
        <v>6.2023809523809523E-2</v>
      </c>
      <c r="BE15" s="8">
        <f t="shared" si="71"/>
        <v>0.5714285714285714</v>
      </c>
      <c r="BF15" s="8">
        <f t="shared" si="71"/>
        <v>0.48511904761904762</v>
      </c>
      <c r="BG15" s="8">
        <f t="shared" si="71"/>
        <v>3.9702380952380954E-2</v>
      </c>
      <c r="BH15" s="8">
        <f t="shared" si="71"/>
        <v>3.6726190476190475E-2</v>
      </c>
      <c r="BI15" s="8">
        <f t="shared" si="71"/>
        <v>4.6666666666666669E-2</v>
      </c>
      <c r="BJ15" s="8">
        <f t="shared" si="71"/>
        <v>6.7976190476190482E-2</v>
      </c>
      <c r="BK15" s="8">
        <f t="shared" si="71"/>
        <v>0.14285714285714285</v>
      </c>
      <c r="BL15" s="8">
        <f t="shared" si="71"/>
        <v>4.4642857142857144E-2</v>
      </c>
      <c r="BM15" s="8">
        <f t="shared" si="71"/>
        <v>0.16220238095238096</v>
      </c>
      <c r="BN15" s="8">
        <f t="shared" si="71"/>
        <v>2.5595238095238095E-2</v>
      </c>
      <c r="BO15" s="8">
        <f t="shared" si="71"/>
        <v>2.5297619047619048E-2</v>
      </c>
      <c r="BP15" s="8">
        <f t="shared" si="71"/>
        <v>0.12452380952380954</v>
      </c>
      <c r="BQ15" s="8">
        <f t="shared" si="71"/>
        <v>9.8214285714285712E-2</v>
      </c>
      <c r="BR15" s="8">
        <f t="shared" si="71"/>
        <v>8.9285714285714288E-2</v>
      </c>
      <c r="BS15" s="8">
        <f t="shared" si="71"/>
        <v>0.1213095238095238</v>
      </c>
      <c r="BT15" s="8">
        <f t="shared" si="71"/>
        <v>0.1213095238095238</v>
      </c>
      <c r="BU15" s="8">
        <f t="shared" ref="BU15:CC15" si="72">+BU9/BU10</f>
        <v>0.1213095238095238</v>
      </c>
      <c r="BV15" s="8">
        <f t="shared" si="72"/>
        <v>0.11208333333333333</v>
      </c>
      <c r="BW15" s="8">
        <f t="shared" si="72"/>
        <v>9.5238095238095233E-2</v>
      </c>
      <c r="BX15" s="8">
        <f t="shared" si="72"/>
        <v>0.17261904761904762</v>
      </c>
      <c r="BY15" s="8">
        <f t="shared" si="72"/>
        <v>7.5892857142857137E-2</v>
      </c>
      <c r="BZ15" s="8">
        <f t="shared" si="72"/>
        <v>0</v>
      </c>
      <c r="CA15" s="8">
        <f t="shared" si="72"/>
        <v>6.9444444444444441E-3</v>
      </c>
      <c r="CB15" s="8">
        <f t="shared" si="72"/>
        <v>9.6250000000000016E-2</v>
      </c>
      <c r="CC15" s="8">
        <f t="shared" si="72"/>
        <v>3.6726190476190475E-2</v>
      </c>
      <c r="CD15" s="8">
        <f t="shared" ref="CD15:CF15" si="73">+CD9/CD10</f>
        <v>0.14166666666666666</v>
      </c>
      <c r="CE15" s="8">
        <f t="shared" si="73"/>
        <v>0.55702380952380948</v>
      </c>
      <c r="CF15" s="8">
        <f t="shared" si="73"/>
        <v>0.30357142857142855</v>
      </c>
      <c r="CG15" s="8">
        <f t="shared" ref="CG15:CH15" si="74">+CG9/CG10</f>
        <v>0.22023809523809523</v>
      </c>
      <c r="CH15" s="8">
        <f t="shared" si="74"/>
        <v>7.1428571428571425E-2</v>
      </c>
      <c r="CI15" s="8">
        <f t="shared" ref="CI15:CJ15" si="75">+CI9/CI10</f>
        <v>9.0476190476190474E-2</v>
      </c>
      <c r="CJ15" s="8">
        <f t="shared" si="75"/>
        <v>5.9523809523809521E-2</v>
      </c>
      <c r="CK15" s="8">
        <f t="shared" ref="CK15:CM15" si="76">+CK9/CK10</f>
        <v>0.10714285714285714</v>
      </c>
      <c r="CL15" s="8">
        <f t="shared" si="76"/>
        <v>7.1428571428571425E-2</v>
      </c>
      <c r="CM15" s="8">
        <f t="shared" si="76"/>
        <v>6.5952380952380957E-2</v>
      </c>
      <c r="CN15" s="8">
        <f t="shared" ref="CN15" si="77">+CN9/CN10</f>
        <v>7.1428571428571425E-2</v>
      </c>
      <c r="CO15" s="8">
        <f t="shared" ref="CO15:CQ15" si="78">+CO9/CO10</f>
        <v>1.1904761904761904E-2</v>
      </c>
      <c r="CP15" s="8">
        <f t="shared" si="78"/>
        <v>3.8690476190476192E-2</v>
      </c>
      <c r="CQ15" s="8">
        <f t="shared" si="78"/>
        <v>3.5714285714285712E-2</v>
      </c>
      <c r="CR15" s="8">
        <f t="shared" ref="CR15:CT15" si="79">+CR9/CR10</f>
        <v>4.1666666666666664E-2</v>
      </c>
      <c r="CS15" s="8">
        <f t="shared" si="79"/>
        <v>2.6785714285714284E-2</v>
      </c>
      <c r="CT15" s="8">
        <f t="shared" si="79"/>
        <v>0.13886904761904761</v>
      </c>
      <c r="CU15" s="8">
        <f t="shared" ref="CU15:CW15" si="80">+CU9/CU10</f>
        <v>7.1428571428571425E-2</v>
      </c>
      <c r="CV15" s="8">
        <f t="shared" si="80"/>
        <v>0.1130952380952381</v>
      </c>
      <c r="CW15" s="8">
        <f t="shared" si="80"/>
        <v>0.11113095238095239</v>
      </c>
      <c r="CX15" s="8">
        <f t="shared" ref="CX15:CY15" si="81">+CX9/CX10</f>
        <v>2.6785714285714284E-2</v>
      </c>
      <c r="CY15" s="8">
        <f t="shared" si="81"/>
        <v>0.10416666666666667</v>
      </c>
      <c r="CZ15" s="8">
        <f t="shared" ref="CZ15:DB15" si="82">+CZ9/CZ10</f>
        <v>0.18154761904761904</v>
      </c>
      <c r="DA15" s="8">
        <f t="shared" si="82"/>
        <v>0.18154761904761904</v>
      </c>
      <c r="DB15" s="8">
        <f t="shared" si="82"/>
        <v>8.9285714285714288E-2</v>
      </c>
      <c r="DC15" s="8">
        <f t="shared" ref="DC15:DF15" si="83">+DC9/DC10</f>
        <v>0.30357142857142855</v>
      </c>
      <c r="DD15" s="8"/>
      <c r="DE15" s="8">
        <f t="shared" si="83"/>
        <v>0.11805555555555555</v>
      </c>
      <c r="DF15" s="8">
        <f t="shared" si="83"/>
        <v>5.2559523809523813E-2</v>
      </c>
      <c r="DG15" s="8">
        <f t="shared" ref="DG15:DJ15" si="84">+DG9/DG10</f>
        <v>5.9523809523809521E-2</v>
      </c>
      <c r="DH15" s="8">
        <f t="shared" si="84"/>
        <v>8.9285714285714288E-2</v>
      </c>
      <c r="DI15" s="8">
        <f t="shared" si="84"/>
        <v>0.17023809523809524</v>
      </c>
      <c r="DJ15" s="8">
        <f t="shared" si="84"/>
        <v>0.27529761904761907</v>
      </c>
      <c r="DK15" s="8">
        <f t="shared" ref="DK15:DM15" si="85">+DK9/DK10</f>
        <v>8.9285714285714281E-3</v>
      </c>
      <c r="DL15" s="8">
        <f t="shared" si="85"/>
        <v>0.11488095238095239</v>
      </c>
      <c r="DM15" s="8">
        <f t="shared" si="85"/>
        <v>7.8869047619047616E-2</v>
      </c>
      <c r="DN15" s="8">
        <f t="shared" ref="DN15:DR15" si="86">+DN9/DN10</f>
        <v>3.5714285714285712E-2</v>
      </c>
      <c r="DO15" s="8">
        <f t="shared" si="86"/>
        <v>5.9523809523809521E-3</v>
      </c>
      <c r="DP15" s="8" t="e">
        <f t="shared" si="86"/>
        <v>#DIV/0!</v>
      </c>
      <c r="DQ15" s="8" t="e">
        <f t="shared" si="86"/>
        <v>#DIV/0!</v>
      </c>
      <c r="DR15" s="8">
        <f t="shared" si="86"/>
        <v>5.8511904761904765E-2</v>
      </c>
      <c r="DS15" s="8">
        <f t="shared" ref="DS15:DU15" si="87">+DS9/DS10</f>
        <v>6.5476190476190479E-2</v>
      </c>
      <c r="DT15" s="8">
        <f t="shared" si="87"/>
        <v>0.12738095238095237</v>
      </c>
      <c r="DU15" s="8">
        <f t="shared" si="87"/>
        <v>6.744047619047619E-2</v>
      </c>
      <c r="DV15" s="8">
        <f t="shared" ref="DV15:DX15" si="88">+DV9/DV10</f>
        <v>0.1136904761904762</v>
      </c>
      <c r="DW15" s="8">
        <f t="shared" si="88"/>
        <v>0.22797619047619047</v>
      </c>
      <c r="DX15" s="8">
        <f t="shared" si="88"/>
        <v>7.4404761904761904E-2</v>
      </c>
      <c r="DY15" s="8">
        <f t="shared" ref="DY15:EA15" si="89">+DY9/DY10</f>
        <v>5.4583333333333331E-2</v>
      </c>
      <c r="DZ15" s="8">
        <f t="shared" si="89"/>
        <v>8.3333333333333329E-2</v>
      </c>
      <c r="EA15" s="8">
        <f t="shared" si="89"/>
        <v>0.3055357142857143</v>
      </c>
      <c r="EB15" s="8">
        <f t="shared" ref="EB15:ED15" si="90">+EB9/EB10</f>
        <v>3.0773809523809523E-2</v>
      </c>
      <c r="EC15" s="8">
        <f t="shared" si="90"/>
        <v>9.5238095238095233E-2</v>
      </c>
      <c r="ED15" s="8">
        <f t="shared" si="90"/>
        <v>0.1130952380952381</v>
      </c>
      <c r="EE15" s="8">
        <f t="shared" ref="EE15:EH15" si="91">+EE9/EE10</f>
        <v>0.24505952380952381</v>
      </c>
      <c r="EF15" s="8">
        <f t="shared" si="91"/>
        <v>6.5476190476190479E-2</v>
      </c>
      <c r="EG15" s="8">
        <f t="shared" si="91"/>
        <v>9.6250000000000016E-2</v>
      </c>
      <c r="EH15" s="8">
        <f t="shared" si="91"/>
        <v>0.9285714285714286</v>
      </c>
      <c r="EI15" s="8"/>
      <c r="EJ15" s="8"/>
    </row>
    <row r="16" spans="1:140">
      <c r="A16" s="498"/>
      <c r="B16" s="54" t="s">
        <v>60</v>
      </c>
      <c r="C16" s="9"/>
      <c r="D16" s="9">
        <f t="shared" ref="D16:AK16" si="92">SUM(D12:D15)</f>
        <v>1.0000000000000004</v>
      </c>
      <c r="E16" s="9">
        <f t="shared" si="92"/>
        <v>1</v>
      </c>
      <c r="F16" s="9">
        <f t="shared" si="92"/>
        <v>0.99999999999999978</v>
      </c>
      <c r="G16" s="9">
        <f t="shared" si="92"/>
        <v>1</v>
      </c>
      <c r="H16" s="9">
        <f t="shared" si="92"/>
        <v>1</v>
      </c>
      <c r="I16" s="9">
        <f t="shared" si="92"/>
        <v>1</v>
      </c>
      <c r="J16" s="9">
        <f t="shared" si="92"/>
        <v>1</v>
      </c>
      <c r="K16" s="9">
        <f t="shared" si="92"/>
        <v>0.99999999999999978</v>
      </c>
      <c r="L16" s="9">
        <f t="shared" si="92"/>
        <v>0.99999999999523803</v>
      </c>
      <c r="M16" s="9">
        <f t="shared" si="92"/>
        <v>1</v>
      </c>
      <c r="N16" s="9">
        <f t="shared" si="92"/>
        <v>0.99999999999523814</v>
      </c>
      <c r="O16" s="9">
        <f t="shared" si="92"/>
        <v>1</v>
      </c>
      <c r="P16" s="9">
        <f t="shared" si="92"/>
        <v>1.0000000000000002</v>
      </c>
      <c r="Q16" s="9">
        <f t="shared" si="92"/>
        <v>0.99999999999999967</v>
      </c>
      <c r="R16" s="9">
        <f t="shared" si="92"/>
        <v>1.0000000000000004</v>
      </c>
      <c r="S16" s="9">
        <f t="shared" si="92"/>
        <v>1</v>
      </c>
      <c r="T16" s="9">
        <f t="shared" si="92"/>
        <v>0.99999999999999967</v>
      </c>
      <c r="U16" s="9">
        <f t="shared" si="92"/>
        <v>0.99999999999999989</v>
      </c>
      <c r="V16" s="9">
        <f t="shared" si="92"/>
        <v>0.99999999999999989</v>
      </c>
      <c r="W16" s="9">
        <f t="shared" si="92"/>
        <v>1</v>
      </c>
      <c r="X16" s="9">
        <f t="shared" si="92"/>
        <v>0.99999999999999956</v>
      </c>
      <c r="Y16" s="9">
        <f t="shared" si="92"/>
        <v>1</v>
      </c>
      <c r="Z16" s="9">
        <f t="shared" si="92"/>
        <v>0.99999999999999978</v>
      </c>
      <c r="AA16" s="9">
        <f t="shared" si="92"/>
        <v>1.0238095238095233</v>
      </c>
      <c r="AB16" s="9">
        <f t="shared" si="92"/>
        <v>1</v>
      </c>
      <c r="AC16" s="9">
        <f t="shared" si="92"/>
        <v>0.99999999999999989</v>
      </c>
      <c r="AD16" s="9">
        <f t="shared" si="92"/>
        <v>1</v>
      </c>
      <c r="AE16" s="9">
        <f t="shared" si="92"/>
        <v>1</v>
      </c>
      <c r="AF16" s="9">
        <f t="shared" si="92"/>
        <v>1</v>
      </c>
      <c r="AG16" s="9">
        <f t="shared" si="92"/>
        <v>0.99999999999999967</v>
      </c>
      <c r="AH16" s="9">
        <f t="shared" si="92"/>
        <v>1</v>
      </c>
      <c r="AI16" s="9">
        <f t="shared" si="92"/>
        <v>0.99999999999999967</v>
      </c>
      <c r="AJ16" s="9">
        <f t="shared" si="92"/>
        <v>0.99999999999999956</v>
      </c>
      <c r="AK16" s="9">
        <f t="shared" si="92"/>
        <v>1</v>
      </c>
      <c r="AL16" s="9">
        <f t="shared" ref="AL16:AQ16" si="93">SUM(AL12:AL15)</f>
        <v>1.0000000000000002</v>
      </c>
      <c r="AM16" s="9">
        <f t="shared" si="93"/>
        <v>0.99999999999999989</v>
      </c>
      <c r="AN16" s="9">
        <f t="shared" si="93"/>
        <v>1</v>
      </c>
      <c r="AO16" s="9">
        <f t="shared" si="93"/>
        <v>0.99999999999999978</v>
      </c>
      <c r="AP16" s="9">
        <f t="shared" si="93"/>
        <v>1</v>
      </c>
      <c r="AQ16" s="9">
        <f t="shared" si="93"/>
        <v>1</v>
      </c>
      <c r="AR16" s="9">
        <f t="shared" ref="AR16:BT16" si="94">SUM(AR12:AR15)</f>
        <v>0.93452380952380965</v>
      </c>
      <c r="AS16" s="9">
        <f t="shared" si="94"/>
        <v>1</v>
      </c>
      <c r="AT16" s="9">
        <f t="shared" si="94"/>
        <v>1</v>
      </c>
      <c r="AU16" s="9">
        <f t="shared" si="94"/>
        <v>1.0000000000000004</v>
      </c>
      <c r="AV16" s="9">
        <f t="shared" si="94"/>
        <v>0.99999999999999967</v>
      </c>
      <c r="AW16" s="9">
        <f t="shared" si="94"/>
        <v>0.99999999999999989</v>
      </c>
      <c r="AX16" s="9">
        <f t="shared" si="94"/>
        <v>0.99999999999999989</v>
      </c>
      <c r="AY16" s="9">
        <f t="shared" si="94"/>
        <v>1</v>
      </c>
      <c r="AZ16" s="9">
        <f t="shared" si="94"/>
        <v>0.99999999999999967</v>
      </c>
      <c r="BA16" s="9">
        <f t="shared" si="94"/>
        <v>1</v>
      </c>
      <c r="BB16" s="9">
        <f t="shared" si="94"/>
        <v>0.99999999999999989</v>
      </c>
      <c r="BC16" s="9">
        <f t="shared" si="94"/>
        <v>1</v>
      </c>
      <c r="BD16" s="9">
        <f t="shared" si="94"/>
        <v>0.99999999999999944</v>
      </c>
      <c r="BE16" s="9">
        <f t="shared" si="94"/>
        <v>1.0000000000000004</v>
      </c>
      <c r="BF16" s="9">
        <f t="shared" si="94"/>
        <v>1</v>
      </c>
      <c r="BG16" s="9">
        <f t="shared" si="94"/>
        <v>1</v>
      </c>
      <c r="BH16" s="9">
        <f t="shared" si="94"/>
        <v>0.99999999999999967</v>
      </c>
      <c r="BI16" s="9">
        <f t="shared" si="94"/>
        <v>0.99999999999999978</v>
      </c>
      <c r="BJ16" s="9">
        <f t="shared" si="94"/>
        <v>1</v>
      </c>
      <c r="BK16" s="9">
        <f t="shared" si="94"/>
        <v>0.99999999999999978</v>
      </c>
      <c r="BL16" s="9">
        <f t="shared" si="94"/>
        <v>1.0000000000000002</v>
      </c>
      <c r="BM16" s="9">
        <f t="shared" si="94"/>
        <v>1</v>
      </c>
      <c r="BN16" s="9">
        <f t="shared" si="94"/>
        <v>1</v>
      </c>
      <c r="BO16" s="9">
        <f t="shared" si="94"/>
        <v>1.0004761904761907</v>
      </c>
      <c r="BP16" s="9">
        <f t="shared" si="94"/>
        <v>1</v>
      </c>
      <c r="BQ16" s="9">
        <f t="shared" si="94"/>
        <v>0.99999999999999967</v>
      </c>
      <c r="BR16" s="9">
        <f t="shared" si="94"/>
        <v>1.0000000000000004</v>
      </c>
      <c r="BS16" s="9">
        <f t="shared" si="94"/>
        <v>1</v>
      </c>
      <c r="BT16" s="9">
        <f t="shared" si="94"/>
        <v>1</v>
      </c>
      <c r="BU16" s="9">
        <f t="shared" ref="BU16:CC16" si="95">SUM(BU12:BU15)</f>
        <v>1</v>
      </c>
      <c r="BV16" s="9">
        <f t="shared" si="95"/>
        <v>1.0000000000000002</v>
      </c>
      <c r="BW16" s="9">
        <f t="shared" si="95"/>
        <v>1.0000000000000002</v>
      </c>
      <c r="BX16" s="9">
        <f t="shared" si="95"/>
        <v>0.99999999999999956</v>
      </c>
      <c r="BY16" s="9">
        <f t="shared" si="95"/>
        <v>1</v>
      </c>
      <c r="BZ16" s="9">
        <f t="shared" si="95"/>
        <v>0.99999999999999989</v>
      </c>
      <c r="CA16" s="9">
        <f t="shared" si="95"/>
        <v>1.0000000000000004</v>
      </c>
      <c r="CB16" s="9">
        <f t="shared" si="95"/>
        <v>1</v>
      </c>
      <c r="CC16" s="9">
        <f t="shared" si="95"/>
        <v>1</v>
      </c>
      <c r="CD16" s="9">
        <f t="shared" ref="CD16:CF16" si="96">SUM(CD12:CD15)</f>
        <v>0.99999999999999956</v>
      </c>
      <c r="CE16" s="9">
        <f t="shared" si="96"/>
        <v>0.99999999999999989</v>
      </c>
      <c r="CF16" s="9">
        <f t="shared" si="96"/>
        <v>1</v>
      </c>
      <c r="CG16" s="9">
        <f t="shared" ref="CG16:CH16" si="97">SUM(CG12:CG15)</f>
        <v>1.0000000000000002</v>
      </c>
      <c r="CH16" s="9">
        <f t="shared" si="97"/>
        <v>1.0000000000000004</v>
      </c>
      <c r="CI16" s="9">
        <f t="shared" ref="CI16:CJ16" si="98">SUM(CI12:CI15)</f>
        <v>1</v>
      </c>
      <c r="CJ16" s="9">
        <f t="shared" si="98"/>
        <v>1</v>
      </c>
      <c r="CK16" s="9">
        <f t="shared" ref="CK16:CM16" si="99">SUM(CK12:CK15)</f>
        <v>1.0000000000000002</v>
      </c>
      <c r="CL16" s="9">
        <f t="shared" si="99"/>
        <v>0.99999999999999989</v>
      </c>
      <c r="CM16" s="9">
        <f t="shared" si="99"/>
        <v>1</v>
      </c>
      <c r="CN16" s="9">
        <f t="shared" ref="CN16" si="100">SUM(CN12:CN15)</f>
        <v>1.0000000000000004</v>
      </c>
      <c r="CO16" s="9">
        <f t="shared" ref="CO16:CQ16" si="101">SUM(CO12:CO15)</f>
        <v>0.99999999999999956</v>
      </c>
      <c r="CP16" s="9">
        <f t="shared" si="101"/>
        <v>1</v>
      </c>
      <c r="CQ16" s="9">
        <f t="shared" si="101"/>
        <v>0.99999999999999967</v>
      </c>
      <c r="CR16" s="9">
        <f t="shared" ref="CR16:CT16" si="102">SUM(CR12:CR15)</f>
        <v>0.99999999999999967</v>
      </c>
      <c r="CS16" s="9">
        <f t="shared" si="102"/>
        <v>1</v>
      </c>
      <c r="CT16" s="9">
        <f t="shared" si="102"/>
        <v>1</v>
      </c>
      <c r="CU16" s="9">
        <f t="shared" ref="CU16:CW16" si="103">SUM(CU12:CU15)</f>
        <v>1.0000000000000004</v>
      </c>
      <c r="CV16" s="9">
        <f t="shared" si="103"/>
        <v>1.0000000000000004</v>
      </c>
      <c r="CW16" s="9">
        <f t="shared" si="103"/>
        <v>0.99999999999999989</v>
      </c>
      <c r="CX16" s="9">
        <f t="shared" ref="CX16:CY16" si="104">SUM(CX12:CX15)</f>
        <v>1.0000000000000002</v>
      </c>
      <c r="CY16" s="9">
        <f t="shared" si="104"/>
        <v>1.0000000000000002</v>
      </c>
      <c r="CZ16" s="9">
        <f t="shared" ref="CZ16:DB16" si="105">SUM(CZ12:CZ15)</f>
        <v>1</v>
      </c>
      <c r="DA16" s="9">
        <f t="shared" si="105"/>
        <v>1</v>
      </c>
      <c r="DB16" s="9">
        <f t="shared" si="105"/>
        <v>1</v>
      </c>
      <c r="DC16" s="9">
        <f t="shared" ref="DC16:DF16" si="106">SUM(DC12:DC15)</f>
        <v>0.99999999999999956</v>
      </c>
      <c r="DD16" s="9"/>
      <c r="DE16" s="9">
        <f t="shared" si="106"/>
        <v>1</v>
      </c>
      <c r="DF16" s="9">
        <f t="shared" si="106"/>
        <v>0.99999999999999989</v>
      </c>
      <c r="DG16" s="9">
        <f t="shared" ref="DG16:DJ16" si="107">SUM(DG12:DG15)</f>
        <v>1.0000000000000004</v>
      </c>
      <c r="DH16" s="9">
        <f t="shared" si="107"/>
        <v>1.0000000000000002</v>
      </c>
      <c r="DI16" s="9">
        <f t="shared" si="107"/>
        <v>1</v>
      </c>
      <c r="DJ16" s="9">
        <f t="shared" si="107"/>
        <v>1</v>
      </c>
      <c r="DK16" s="9">
        <f t="shared" ref="DK16:DM16" si="108">SUM(DK12:DK15)</f>
        <v>1.0000000000000004</v>
      </c>
      <c r="DL16" s="9">
        <f t="shared" si="108"/>
        <v>1.0000000000000004</v>
      </c>
      <c r="DM16" s="9">
        <f t="shared" si="108"/>
        <v>1</v>
      </c>
      <c r="DN16" s="9">
        <f t="shared" ref="DN16:DR16" si="109">SUM(DN12:DN15)</f>
        <v>0.99999999999999967</v>
      </c>
      <c r="DO16" s="9">
        <f t="shared" si="109"/>
        <v>1</v>
      </c>
      <c r="DP16" s="9" t="e">
        <f t="shared" si="109"/>
        <v>#DIV/0!</v>
      </c>
      <c r="DQ16" s="9" t="e">
        <f t="shared" si="109"/>
        <v>#DIV/0!</v>
      </c>
      <c r="DR16" s="9">
        <f t="shared" si="109"/>
        <v>1.0000000000000002</v>
      </c>
      <c r="DS16" s="9">
        <f t="shared" ref="DS16:DU16" si="110">SUM(DS12:DS15)</f>
        <v>1.0000000000000004</v>
      </c>
      <c r="DT16" s="9">
        <f t="shared" si="110"/>
        <v>1.0000000000000004</v>
      </c>
      <c r="DU16" s="9">
        <f t="shared" si="110"/>
        <v>1.0000000000000002</v>
      </c>
      <c r="DV16" s="9">
        <f t="shared" ref="DV16:DX16" si="111">SUM(DV12:DV15)</f>
        <v>1.0000000000000002</v>
      </c>
      <c r="DW16" s="9">
        <f t="shared" si="111"/>
        <v>0.99999999999999944</v>
      </c>
      <c r="DX16" s="9">
        <f t="shared" si="111"/>
        <v>1.0000000000000002</v>
      </c>
      <c r="DY16" s="9">
        <f t="shared" ref="DY16:EA16" si="112">SUM(DY12:DY15)</f>
        <v>1.0000000000000004</v>
      </c>
      <c r="DZ16" s="9">
        <f t="shared" si="112"/>
        <v>0.99999999999999944</v>
      </c>
      <c r="EA16" s="9">
        <f t="shared" si="112"/>
        <v>1</v>
      </c>
      <c r="EB16" s="9">
        <f t="shared" ref="EB16:ED16" si="113">SUM(EB12:EB15)</f>
        <v>1.0247595238095237</v>
      </c>
      <c r="EC16" s="9">
        <f t="shared" si="113"/>
        <v>0.99993809523809518</v>
      </c>
      <c r="ED16" s="9">
        <f t="shared" si="113"/>
        <v>1</v>
      </c>
      <c r="EE16" s="9">
        <f t="shared" ref="EE16:EH16" si="114">SUM(EE12:EE15)</f>
        <v>0.99999999999999978</v>
      </c>
      <c r="EF16" s="9">
        <f t="shared" si="114"/>
        <v>0.99404761904761951</v>
      </c>
      <c r="EG16" s="9">
        <f t="shared" si="114"/>
        <v>0.99999999999999989</v>
      </c>
      <c r="EH16" s="9">
        <f t="shared" si="114"/>
        <v>1</v>
      </c>
      <c r="EI16" s="9"/>
      <c r="EJ16" s="9"/>
    </row>
    <row r="17" spans="1:140">
      <c r="A17" s="10" t="s">
        <v>27</v>
      </c>
      <c r="B17" s="29"/>
      <c r="C17" s="32" t="s">
        <v>229</v>
      </c>
      <c r="D17" s="32" t="s">
        <v>178</v>
      </c>
      <c r="E17" s="32" t="s">
        <v>179</v>
      </c>
      <c r="F17" s="32" t="s">
        <v>180</v>
      </c>
      <c r="G17" s="32" t="s">
        <v>181</v>
      </c>
      <c r="H17" s="32" t="s">
        <v>182</v>
      </c>
      <c r="I17" s="32" t="s">
        <v>183</v>
      </c>
      <c r="J17" s="32" t="s">
        <v>184</v>
      </c>
      <c r="K17" s="32" t="s">
        <v>185</v>
      </c>
      <c r="L17" s="32" t="s">
        <v>186</v>
      </c>
      <c r="M17" s="32" t="s">
        <v>187</v>
      </c>
      <c r="N17" s="32" t="s">
        <v>188</v>
      </c>
      <c r="O17" s="32" t="s">
        <v>237</v>
      </c>
      <c r="P17" s="32" t="s">
        <v>246</v>
      </c>
      <c r="Q17" s="32" t="s">
        <v>247</v>
      </c>
      <c r="R17" s="32" t="s">
        <v>248</v>
      </c>
      <c r="S17" s="32" t="s">
        <v>249</v>
      </c>
      <c r="T17" s="32" t="s">
        <v>189</v>
      </c>
      <c r="U17" s="32" t="s">
        <v>190</v>
      </c>
      <c r="V17" s="32" t="s">
        <v>191</v>
      </c>
      <c r="W17" s="32" t="s">
        <v>192</v>
      </c>
      <c r="X17" s="32" t="s">
        <v>193</v>
      </c>
      <c r="Y17" s="32" t="s">
        <v>194</v>
      </c>
      <c r="Z17" s="32" t="s">
        <v>111</v>
      </c>
      <c r="AA17" s="32" t="s">
        <v>112</v>
      </c>
      <c r="AB17" s="32" t="s">
        <v>113</v>
      </c>
      <c r="AC17" s="32" t="s">
        <v>114</v>
      </c>
      <c r="AD17" s="32" t="s">
        <v>195</v>
      </c>
      <c r="AE17" s="32" t="s">
        <v>196</v>
      </c>
      <c r="AF17" s="32" t="s">
        <v>197</v>
      </c>
      <c r="AG17" s="32" t="s">
        <v>198</v>
      </c>
      <c r="AH17" s="32" t="s">
        <v>199</v>
      </c>
      <c r="AI17" s="32" t="s">
        <v>200</v>
      </c>
      <c r="AJ17" s="32" t="s">
        <v>201</v>
      </c>
      <c r="AK17" s="32" t="s">
        <v>202</v>
      </c>
      <c r="AL17" s="32" t="s">
        <v>203</v>
      </c>
      <c r="AM17" s="32" t="s">
        <v>204</v>
      </c>
      <c r="AN17" s="32" t="s">
        <v>205</v>
      </c>
      <c r="AO17" s="32" t="s">
        <v>206</v>
      </c>
      <c r="AP17" s="32" t="s">
        <v>207</v>
      </c>
      <c r="AQ17" s="32" t="s">
        <v>208</v>
      </c>
      <c r="AR17" s="32" t="s">
        <v>209</v>
      </c>
      <c r="AS17" s="32" t="s">
        <v>210</v>
      </c>
      <c r="AT17" s="32" t="s">
        <v>211</v>
      </c>
      <c r="AU17" s="32" t="s">
        <v>212</v>
      </c>
      <c r="AV17" s="32" t="s">
        <v>213</v>
      </c>
      <c r="AW17" s="32" t="s">
        <v>307</v>
      </c>
      <c r="AX17" s="32" t="s">
        <v>215</v>
      </c>
      <c r="AY17" s="32" t="s">
        <v>216</v>
      </c>
      <c r="AZ17" s="32" t="s">
        <v>217</v>
      </c>
      <c r="BA17" s="32" t="s">
        <v>218</v>
      </c>
      <c r="BB17" s="32" t="s">
        <v>219</v>
      </c>
      <c r="BC17" s="32" t="s">
        <v>220</v>
      </c>
      <c r="BD17" s="32" t="s">
        <v>178</v>
      </c>
      <c r="BE17" s="32" t="s">
        <v>179</v>
      </c>
      <c r="BF17" s="32" t="s">
        <v>180</v>
      </c>
      <c r="BG17" s="32" t="s">
        <v>181</v>
      </c>
      <c r="BH17" s="32" t="s">
        <v>182</v>
      </c>
      <c r="BI17" s="32" t="s">
        <v>183</v>
      </c>
      <c r="BJ17" s="32" t="s">
        <v>184</v>
      </c>
      <c r="BK17" s="32" t="s">
        <v>185</v>
      </c>
      <c r="BL17" s="32" t="s">
        <v>186</v>
      </c>
      <c r="BM17" s="32" t="s">
        <v>187</v>
      </c>
      <c r="BN17" s="32" t="s">
        <v>188</v>
      </c>
      <c r="BO17" s="32" t="s">
        <v>237</v>
      </c>
      <c r="BP17" s="32" t="s">
        <v>246</v>
      </c>
      <c r="BQ17" s="32" t="s">
        <v>247</v>
      </c>
      <c r="BR17" s="32" t="s">
        <v>248</v>
      </c>
      <c r="BS17" s="32" t="s">
        <v>249</v>
      </c>
      <c r="BT17" s="32" t="s">
        <v>189</v>
      </c>
      <c r="BU17" s="32" t="s">
        <v>190</v>
      </c>
      <c r="BV17" s="32" t="s">
        <v>191</v>
      </c>
      <c r="BW17" s="32" t="s">
        <v>192</v>
      </c>
      <c r="BX17" s="32" t="s">
        <v>193</v>
      </c>
      <c r="BY17" s="32" t="s">
        <v>194</v>
      </c>
      <c r="BZ17" s="32" t="s">
        <v>111</v>
      </c>
      <c r="CA17" s="32" t="s">
        <v>112</v>
      </c>
      <c r="CB17" s="32" t="s">
        <v>113</v>
      </c>
      <c r="CC17" s="32" t="s">
        <v>114</v>
      </c>
      <c r="CD17" s="32" t="s">
        <v>195</v>
      </c>
      <c r="CE17" s="32" t="s">
        <v>196</v>
      </c>
      <c r="CF17" s="32" t="s">
        <v>197</v>
      </c>
      <c r="CG17" s="32" t="s">
        <v>198</v>
      </c>
      <c r="CH17" s="32" t="s">
        <v>199</v>
      </c>
      <c r="CI17" s="32" t="s">
        <v>200</v>
      </c>
      <c r="CJ17" s="32" t="s">
        <v>201</v>
      </c>
      <c r="CK17" s="32" t="s">
        <v>202</v>
      </c>
      <c r="CL17" s="32" t="s">
        <v>203</v>
      </c>
      <c r="CM17" s="32" t="s">
        <v>204</v>
      </c>
      <c r="CN17" s="32" t="s">
        <v>205</v>
      </c>
      <c r="CO17" s="32" t="s">
        <v>206</v>
      </c>
      <c r="CP17" s="32" t="s">
        <v>207</v>
      </c>
      <c r="CQ17" s="32" t="s">
        <v>208</v>
      </c>
      <c r="CR17" s="32" t="s">
        <v>209</v>
      </c>
      <c r="CS17" s="32" t="s">
        <v>210</v>
      </c>
      <c r="CT17" s="32" t="s">
        <v>211</v>
      </c>
      <c r="CU17" s="32" t="s">
        <v>212</v>
      </c>
      <c r="CV17" s="32" t="s">
        <v>213</v>
      </c>
      <c r="CW17" s="32" t="s">
        <v>214</v>
      </c>
      <c r="CX17" s="32" t="s">
        <v>215</v>
      </c>
      <c r="CY17" s="32" t="s">
        <v>216</v>
      </c>
      <c r="CZ17" s="32" t="s">
        <v>217</v>
      </c>
      <c r="DA17" s="32" t="s">
        <v>218</v>
      </c>
      <c r="DB17" s="32" t="s">
        <v>219</v>
      </c>
      <c r="DC17" s="32" t="s">
        <v>220</v>
      </c>
      <c r="DD17" s="32" t="s">
        <v>311</v>
      </c>
      <c r="DE17" s="32" t="s">
        <v>178</v>
      </c>
      <c r="DF17" s="32" t="s">
        <v>179</v>
      </c>
      <c r="DG17" s="32" t="s">
        <v>180</v>
      </c>
      <c r="DH17" s="32" t="s">
        <v>181</v>
      </c>
      <c r="DI17" s="32" t="s">
        <v>182</v>
      </c>
      <c r="DJ17" s="32" t="s">
        <v>183</v>
      </c>
      <c r="DK17" s="32" t="s">
        <v>184</v>
      </c>
      <c r="DL17" s="32" t="s">
        <v>185</v>
      </c>
      <c r="DM17" s="32" t="s">
        <v>186</v>
      </c>
      <c r="DN17" s="32" t="s">
        <v>187</v>
      </c>
      <c r="DO17" s="32" t="s">
        <v>188</v>
      </c>
      <c r="DP17" s="32" t="s">
        <v>237</v>
      </c>
      <c r="DQ17" s="32" t="s">
        <v>246</v>
      </c>
      <c r="DR17" s="32" t="s">
        <v>247</v>
      </c>
      <c r="DS17" s="32" t="s">
        <v>248</v>
      </c>
      <c r="DT17" s="32" t="s">
        <v>249</v>
      </c>
      <c r="DU17" s="32" t="s">
        <v>189</v>
      </c>
      <c r="DV17" s="32" t="s">
        <v>190</v>
      </c>
      <c r="DW17" s="32" t="s">
        <v>191</v>
      </c>
      <c r="DX17" s="32" t="s">
        <v>192</v>
      </c>
      <c r="DY17" s="32" t="s">
        <v>193</v>
      </c>
      <c r="DZ17" s="32" t="s">
        <v>194</v>
      </c>
      <c r="EA17" s="32" t="s">
        <v>111</v>
      </c>
      <c r="EB17" s="32" t="s">
        <v>112</v>
      </c>
      <c r="EC17" s="32" t="s">
        <v>113</v>
      </c>
      <c r="ED17" s="32" t="s">
        <v>114</v>
      </c>
      <c r="EE17" s="32" t="s">
        <v>195</v>
      </c>
      <c r="EF17" s="32" t="s">
        <v>196</v>
      </c>
      <c r="EG17" s="32" t="s">
        <v>197</v>
      </c>
      <c r="EH17" s="32" t="s">
        <v>198</v>
      </c>
      <c r="EI17" s="32" t="s">
        <v>378</v>
      </c>
      <c r="EJ17" s="1" t="s">
        <v>119</v>
      </c>
    </row>
    <row r="18" spans="1:140">
      <c r="A18" s="502" t="s">
        <v>20</v>
      </c>
      <c r="B18" s="51" t="s">
        <v>84</v>
      </c>
      <c r="C18" s="3">
        <v>0.86572573260082408</v>
      </c>
      <c r="D18" s="169">
        <v>0.85220238095238099</v>
      </c>
      <c r="E18" s="169">
        <v>0.8973214285714286</v>
      </c>
      <c r="F18" s="169">
        <v>0.83630952380952384</v>
      </c>
      <c r="G18" s="169">
        <v>0.94047619047619002</v>
      </c>
      <c r="H18" s="169">
        <v>0.9806547619</v>
      </c>
      <c r="I18" s="169">
        <v>0.8392857142857143</v>
      </c>
      <c r="J18" s="169">
        <v>0.615059523809524</v>
      </c>
      <c r="K18" s="169">
        <v>0.98708333333333298</v>
      </c>
      <c r="L18" s="169">
        <v>0.77130952380952378</v>
      </c>
      <c r="M18" s="169">
        <v>0.88660714285714293</v>
      </c>
      <c r="N18" s="169">
        <v>0.96922619048571423</v>
      </c>
      <c r="O18" s="160">
        <v>0.7906547619047618</v>
      </c>
      <c r="P18" s="160">
        <v>0.9017857142857143</v>
      </c>
      <c r="Q18" s="160">
        <v>0.92559523809523803</v>
      </c>
      <c r="R18" s="160">
        <v>0.90178571428571397</v>
      </c>
      <c r="S18" s="160">
        <v>0.9285714285714286</v>
      </c>
      <c r="T18" s="160">
        <v>0.87797619047619002</v>
      </c>
      <c r="U18" s="160">
        <v>0.8125</v>
      </c>
      <c r="V18" s="160">
        <v>0.83232142857142843</v>
      </c>
      <c r="W18" s="160">
        <v>0.89434523809523803</v>
      </c>
      <c r="X18" s="160">
        <v>0.88291666666666702</v>
      </c>
      <c r="Y18" s="160">
        <v>0.47619047619047611</v>
      </c>
      <c r="Z18" s="160">
        <v>0.94696428571428604</v>
      </c>
      <c r="AA18" s="160">
        <v>0.88291666666666702</v>
      </c>
      <c r="AB18" s="160">
        <v>0.9642857142857143</v>
      </c>
      <c r="AC18" s="160">
        <v>0.78023809523809495</v>
      </c>
      <c r="AD18" s="160">
        <v>0.92410714285714302</v>
      </c>
      <c r="AE18" s="160">
        <v>0.85166666666666657</v>
      </c>
      <c r="AF18" s="160">
        <v>0.84375</v>
      </c>
      <c r="AG18" s="160">
        <v>0.94940476190476197</v>
      </c>
      <c r="AH18" s="160">
        <v>0.9464285714285714</v>
      </c>
      <c r="AI18" s="160">
        <v>0.95833333333333304</v>
      </c>
      <c r="AJ18" s="160">
        <v>0.85119047619047605</v>
      </c>
      <c r="AK18" s="160">
        <v>0.91666666666666652</v>
      </c>
      <c r="AL18" s="160">
        <v>0.86607142857142905</v>
      </c>
      <c r="AM18" s="160">
        <v>0.84226190476190499</v>
      </c>
      <c r="AN18" s="160">
        <v>0.97023809523809523</v>
      </c>
      <c r="AO18" s="160">
        <v>0.90375000000000005</v>
      </c>
      <c r="AP18" s="160">
        <v>0.81202380952381004</v>
      </c>
      <c r="AQ18" s="160">
        <v>0.91619047619047611</v>
      </c>
      <c r="AR18" s="160">
        <v>0.84375</v>
      </c>
      <c r="AS18" s="160">
        <v>0.98809523809523803</v>
      </c>
      <c r="AT18" s="160">
        <v>0.77380952380952384</v>
      </c>
      <c r="AU18" s="160">
        <v>0.96726190476190499</v>
      </c>
      <c r="AV18" s="160">
        <v>0.942440476190476</v>
      </c>
      <c r="AW18" s="160">
        <v>0.80654761904761907</v>
      </c>
      <c r="AX18" s="160">
        <v>0.85565476190476186</v>
      </c>
      <c r="AY18" s="160">
        <v>0.80607142857142866</v>
      </c>
      <c r="AZ18" s="160">
        <v>0.94642857142857095</v>
      </c>
      <c r="BA18" s="160">
        <v>0.7633928571428571</v>
      </c>
      <c r="BB18" s="160">
        <v>0.49285714285714299</v>
      </c>
      <c r="BC18" s="160">
        <v>0.90476190476190477</v>
      </c>
      <c r="BD18" s="160">
        <v>0.90922619047619002</v>
      </c>
      <c r="BE18" s="160">
        <v>0.90773809523809501</v>
      </c>
      <c r="BF18" s="160">
        <v>0.95238095238095222</v>
      </c>
      <c r="BG18" s="160">
        <v>0.88494047619047633</v>
      </c>
      <c r="BH18" s="160">
        <v>0.92660714285714296</v>
      </c>
      <c r="BI18" s="160">
        <v>0.91767857142857101</v>
      </c>
      <c r="BJ18" s="160">
        <v>0.875</v>
      </c>
      <c r="BK18" s="160">
        <v>0.86904761904761896</v>
      </c>
      <c r="BL18" s="160">
        <v>0.93452380952380998</v>
      </c>
      <c r="BM18" s="160">
        <v>0.89630952380952367</v>
      </c>
      <c r="BN18" s="160">
        <v>0.84345238095238095</v>
      </c>
      <c r="BO18" s="160">
        <v>0.94583333333333297</v>
      </c>
      <c r="BP18" s="160">
        <v>0.92279761904761903</v>
      </c>
      <c r="BQ18" s="160">
        <v>0.82916666666666705</v>
      </c>
      <c r="BR18" s="160">
        <v>0.94642857142857095</v>
      </c>
      <c r="BS18" s="160">
        <v>0.9017857142857143</v>
      </c>
      <c r="BT18" s="160">
        <v>0.9017857142857143</v>
      </c>
      <c r="BU18" s="160">
        <v>0.9017857142857143</v>
      </c>
      <c r="BV18" s="160">
        <v>0.89583333333333348</v>
      </c>
      <c r="BW18" s="160">
        <v>0.83928571428571397</v>
      </c>
      <c r="BX18" s="160">
        <v>0.97619047619047605</v>
      </c>
      <c r="BY18" s="160">
        <v>0.92767857142857135</v>
      </c>
      <c r="BZ18" s="160">
        <v>0.89285714285714302</v>
      </c>
      <c r="CA18" s="160">
        <v>0.82291666666666696</v>
      </c>
      <c r="CB18" s="160">
        <v>0.84327380952380959</v>
      </c>
      <c r="CC18" s="160">
        <v>0.87916666666666676</v>
      </c>
      <c r="CD18" s="160">
        <v>0.94047619047619002</v>
      </c>
      <c r="CE18" s="160">
        <v>0.83732142857142866</v>
      </c>
      <c r="CF18" s="160">
        <v>0.82244047619047633</v>
      </c>
      <c r="CG18" s="160">
        <v>0.94047619047619002</v>
      </c>
      <c r="CH18" s="160">
        <v>0.94642857142857095</v>
      </c>
      <c r="CI18" s="160">
        <v>0.94642857142857095</v>
      </c>
      <c r="CJ18" s="160">
        <v>0.83232142857142843</v>
      </c>
      <c r="CK18" s="160">
        <v>0.97619047619047605</v>
      </c>
      <c r="CL18" s="160">
        <v>0.922619047619048</v>
      </c>
      <c r="CM18" s="160">
        <v>0.86708333333333343</v>
      </c>
      <c r="CN18" s="160">
        <v>0.98809523809523803</v>
      </c>
      <c r="CO18" s="160">
        <v>0.90773809523809501</v>
      </c>
      <c r="CP18" s="160">
        <v>0.95488095238095227</v>
      </c>
      <c r="CQ18" s="160">
        <v>0.84523809523809501</v>
      </c>
      <c r="CR18" s="160">
        <v>0.99404761904761896</v>
      </c>
      <c r="CS18" s="160">
        <v>0.86904761904761907</v>
      </c>
      <c r="CT18" s="160">
        <v>0.88940476190476203</v>
      </c>
      <c r="CU18" s="160">
        <v>0.92857142857142905</v>
      </c>
      <c r="CV18" s="160">
        <v>0.97619047619047605</v>
      </c>
      <c r="CW18" s="160">
        <v>0.88589285714285704</v>
      </c>
      <c r="CX18" s="160">
        <v>0.97619047619047605</v>
      </c>
      <c r="CY18" s="160">
        <v>0.86309523809523814</v>
      </c>
      <c r="CZ18" s="160">
        <v>0.92380952380952397</v>
      </c>
      <c r="DA18" s="160">
        <v>0.92380952380952397</v>
      </c>
      <c r="DB18" s="160">
        <v>0.9598214285714286</v>
      </c>
      <c r="DC18" s="160">
        <v>0.92857142857142905</v>
      </c>
      <c r="DD18" s="4">
        <f>AVERAGE(BD18:DC18)</f>
        <v>0.90749771062271067</v>
      </c>
      <c r="DE18" s="160">
        <v>0.98611111111111105</v>
      </c>
      <c r="DF18" s="160">
        <v>0.95684523809523814</v>
      </c>
      <c r="DG18" s="160">
        <v>0.86904761904761896</v>
      </c>
      <c r="DH18" s="160">
        <v>0.911904761904762</v>
      </c>
      <c r="DI18" s="160">
        <v>0.80755952380952389</v>
      </c>
      <c r="DJ18" s="160">
        <v>0.87202380952380953</v>
      </c>
      <c r="DK18" s="160">
        <v>0.77976190476190499</v>
      </c>
      <c r="DL18" s="160">
        <v>0.78886904761904797</v>
      </c>
      <c r="DM18" s="160">
        <v>0.95744047619047601</v>
      </c>
      <c r="DN18" s="160">
        <v>0.72916666666666696</v>
      </c>
      <c r="DO18" s="160">
        <v>0.82738095238095222</v>
      </c>
      <c r="DP18" s="160"/>
      <c r="DQ18" s="160"/>
      <c r="DR18" s="160">
        <v>0.87547619047619041</v>
      </c>
      <c r="DS18" s="160">
        <v>0.98519047619047995</v>
      </c>
      <c r="DT18" s="160">
        <v>0.73095238095238102</v>
      </c>
      <c r="DU18" s="160">
        <v>0.70238095238095222</v>
      </c>
      <c r="DV18" s="160">
        <v>0.93452380952380998</v>
      </c>
      <c r="DW18" s="160">
        <v>0.98214285714285698</v>
      </c>
      <c r="DX18" s="160">
        <v>0.86904761904761907</v>
      </c>
      <c r="DY18" s="160">
        <v>0.99404761904761896</v>
      </c>
      <c r="DZ18" s="160">
        <v>0.73708333333333298</v>
      </c>
      <c r="EA18" s="160">
        <v>0.94166666666666676</v>
      </c>
      <c r="EB18" s="160">
        <v>0.80773809523809503</v>
      </c>
      <c r="EC18" s="160">
        <v>0.95238</v>
      </c>
      <c r="ED18" s="160">
        <v>0.8035714285714286</v>
      </c>
      <c r="EE18" s="160">
        <v>0.96428571428571397</v>
      </c>
      <c r="EF18" s="160">
        <v>0.985119047619048</v>
      </c>
      <c r="EG18" s="160">
        <v>0.60119047619047616</v>
      </c>
      <c r="EH18" s="160">
        <v>0.88035714285714273</v>
      </c>
      <c r="EI18" s="4">
        <f>AVERAGE(DE18:EH18)</f>
        <v>0.86547374716553305</v>
      </c>
      <c r="EJ18" s="4">
        <v>0.85</v>
      </c>
    </row>
    <row r="19" spans="1:140">
      <c r="A19" s="503"/>
      <c r="B19" s="51" t="s">
        <v>141</v>
      </c>
      <c r="C19" s="3">
        <v>8.975081228453817E-2</v>
      </c>
      <c r="D19" s="169">
        <v>5.3089436781107197E-2</v>
      </c>
      <c r="E19" s="169">
        <v>6.8257416039801011E-2</v>
      </c>
      <c r="F19" s="169">
        <v>0.10165583264449321</v>
      </c>
      <c r="G19" s="169">
        <v>8.0522450053873498E-2</v>
      </c>
      <c r="H19" s="169">
        <v>8.8288192835714291E-2</v>
      </c>
      <c r="I19" s="169">
        <v>8.4161832273390746E-2</v>
      </c>
      <c r="J19" s="169">
        <v>0.177182276654888</v>
      </c>
      <c r="K19" s="169">
        <v>7.1087906866665204E-2</v>
      </c>
      <c r="L19" s="169">
        <v>4.7825503118571436E-2</v>
      </c>
      <c r="M19" s="169">
        <v>8.2189169807515811E-2</v>
      </c>
      <c r="N19" s="169">
        <v>5.8957303807142855E-2</v>
      </c>
      <c r="O19" s="161">
        <v>0.13299769962291857</v>
      </c>
      <c r="P19" s="161">
        <v>9.8919070513946009E-2</v>
      </c>
      <c r="Q19" s="161">
        <v>5.4869747711717903E-2</v>
      </c>
      <c r="R19" s="161">
        <v>9.2108854619425307E-2</v>
      </c>
      <c r="S19" s="161">
        <v>9.4177803129074325E-2</v>
      </c>
      <c r="T19" s="161">
        <v>8.3947940583567304E-2</v>
      </c>
      <c r="U19" s="161">
        <v>3.5530407299790998E-2</v>
      </c>
      <c r="V19" s="161">
        <v>9.6637523719550977E-2</v>
      </c>
      <c r="W19" s="161">
        <v>8.7928988906758695E-2</v>
      </c>
      <c r="X19" s="161">
        <v>8.7381564468188497E-2</v>
      </c>
      <c r="Y19" s="161">
        <v>0.10449539114952336</v>
      </c>
      <c r="Z19" s="161">
        <v>9.68188428245602E-2</v>
      </c>
      <c r="AA19" s="161">
        <v>7.9068851642452101E-2</v>
      </c>
      <c r="AB19" s="160">
        <v>7.5372236205534252E-2</v>
      </c>
      <c r="AC19" s="160">
        <v>9.4523351905263495E-2</v>
      </c>
      <c r="AD19" s="160">
        <v>9.5319031960100303E-2</v>
      </c>
      <c r="AE19" s="160">
        <v>9.7877756374977393E-2</v>
      </c>
      <c r="AF19" s="160">
        <v>0.113139992839241</v>
      </c>
      <c r="AG19" s="160">
        <v>0.100549178589106</v>
      </c>
      <c r="AH19" s="160">
        <v>7.724799541581788E-2</v>
      </c>
      <c r="AI19" s="160">
        <v>9.9308300395256899E-2</v>
      </c>
      <c r="AJ19" s="160">
        <v>7.8618726406337006E-2</v>
      </c>
      <c r="AK19" s="160">
        <v>0.10093641114982578</v>
      </c>
      <c r="AL19" s="160">
        <v>3.4364802972827499E-2</v>
      </c>
      <c r="AM19" s="160">
        <v>0.104878224096476</v>
      </c>
      <c r="AN19" s="160">
        <v>9.9745201093726005E-2</v>
      </c>
      <c r="AO19" s="160">
        <v>0.10175708691940299</v>
      </c>
      <c r="AP19" s="160">
        <v>9.0703650301748207E-2</v>
      </c>
      <c r="AQ19" s="160">
        <v>9.9072476146046445E-2</v>
      </c>
      <c r="AR19" s="160">
        <v>0.10059841500889501</v>
      </c>
      <c r="AS19" s="160">
        <v>7.20077091230375E-2</v>
      </c>
      <c r="AT19" s="160">
        <v>0.12408455224481166</v>
      </c>
      <c r="AU19" s="160">
        <v>0.105247409137352</v>
      </c>
      <c r="AV19" s="160">
        <v>9.2455486442699103E-2</v>
      </c>
      <c r="AW19" s="160">
        <v>9.9797840480288752E-2</v>
      </c>
      <c r="AX19" s="160">
        <v>0.121674837257896</v>
      </c>
      <c r="AY19" s="160">
        <v>7.6977283079414441E-2</v>
      </c>
      <c r="AZ19" s="160">
        <v>5.9284163414643501E-2</v>
      </c>
      <c r="BA19" s="160">
        <v>9.4362909367481762E-2</v>
      </c>
      <c r="BB19" s="160">
        <v>0.126642286333469</v>
      </c>
      <c r="BC19" s="160">
        <v>7.2394917059672145E-2</v>
      </c>
      <c r="BD19" s="160">
        <v>2.5809673467112298E-2</v>
      </c>
      <c r="BE19" s="160">
        <v>2.8980018934675399E-2</v>
      </c>
      <c r="BF19" s="160">
        <v>6.1308997050147501E-2</v>
      </c>
      <c r="BG19" s="160">
        <v>7.4340854454714417E-2</v>
      </c>
      <c r="BH19" s="160">
        <v>7.0575489731396504E-2</v>
      </c>
      <c r="BI19" s="160">
        <v>7.4122288346697804E-2</v>
      </c>
      <c r="BJ19" s="160">
        <v>5.9937373129358429E-2</v>
      </c>
      <c r="BK19" s="160">
        <v>9.2244990376995406E-2</v>
      </c>
      <c r="BL19" s="160">
        <v>4.7569230850176197E-2</v>
      </c>
      <c r="BM19" s="160">
        <v>6.8343219834194016E-2</v>
      </c>
      <c r="BN19" s="160">
        <v>9.6785026672235597E-2</v>
      </c>
      <c r="BO19" s="160">
        <v>0.10163987149873099</v>
      </c>
      <c r="BP19" s="160">
        <v>8.9021222461255184E-2</v>
      </c>
      <c r="BQ19" s="160">
        <v>9.8191818974491196E-2</v>
      </c>
      <c r="BR19" s="160">
        <v>0.109411145367002</v>
      </c>
      <c r="BS19" s="160">
        <v>0.10819253053651626</v>
      </c>
      <c r="BT19" s="160">
        <v>0.10819253053651626</v>
      </c>
      <c r="BU19" s="160">
        <v>0.10819253053651626</v>
      </c>
      <c r="BV19" s="160">
        <v>0.10934275689482005</v>
      </c>
      <c r="BW19" s="160">
        <v>0.113588226984616</v>
      </c>
      <c r="BX19" s="160">
        <v>6.2751575140664401E-2</v>
      </c>
      <c r="BY19" s="160">
        <v>3.9322328404290049E-2</v>
      </c>
      <c r="BZ19" s="160">
        <v>9.8615452538631299E-2</v>
      </c>
      <c r="CA19" s="160">
        <v>0.124546302465023</v>
      </c>
      <c r="CB19" s="160">
        <v>0.10587477799353101</v>
      </c>
      <c r="CC19" s="160">
        <v>0.11763036767122402</v>
      </c>
      <c r="CD19" s="160">
        <v>0.102001357363698</v>
      </c>
      <c r="CE19" s="160">
        <v>0.11545044791193586</v>
      </c>
      <c r="CF19" s="160">
        <v>8.2229798985239494E-2</v>
      </c>
      <c r="CG19" s="160">
        <v>9.9030928765853204E-2</v>
      </c>
      <c r="CH19" s="160">
        <v>8.7578201798370905E-2</v>
      </c>
      <c r="CI19" s="160">
        <v>0.10321436832146599</v>
      </c>
      <c r="CJ19" s="160">
        <v>0.12626075546352064</v>
      </c>
      <c r="CK19" s="160">
        <v>9.9060343519490807E-2</v>
      </c>
      <c r="CL19" s="160">
        <v>0.121067939163297</v>
      </c>
      <c r="CM19" s="160">
        <v>0.11234880861994576</v>
      </c>
      <c r="CN19" s="160">
        <v>4.5813122861130998E-2</v>
      </c>
      <c r="CO19" s="160">
        <v>8.1535923286363707E-2</v>
      </c>
      <c r="CP19" s="160">
        <v>4.4972728710041175E-2</v>
      </c>
      <c r="CQ19" s="160">
        <v>4.9748776002196897E-2</v>
      </c>
      <c r="CR19" s="160">
        <v>8.9519858691429893E-3</v>
      </c>
      <c r="CS19" s="160">
        <v>4.1637263801211126E-2</v>
      </c>
      <c r="CT19" s="160">
        <v>7.9860738169876322E-2</v>
      </c>
      <c r="CU19" s="160">
        <v>6.4117460907964302E-2</v>
      </c>
      <c r="CV19" s="160">
        <v>7.7415750752017107E-2</v>
      </c>
      <c r="CW19" s="160">
        <v>0.10206647514241701</v>
      </c>
      <c r="CX19" s="160">
        <v>0.10598831772383099</v>
      </c>
      <c r="CY19" s="160">
        <v>0.11444215795328141</v>
      </c>
      <c r="CZ19" s="160">
        <v>7.8001155003017505E-2</v>
      </c>
      <c r="DA19" s="160">
        <v>7.8001155003017505E-2</v>
      </c>
      <c r="DB19" s="160">
        <v>6.4771160807259379E-2</v>
      </c>
      <c r="DC19" s="160">
        <v>0.434331201661178</v>
      </c>
      <c r="DD19" s="4">
        <f>AVERAGE(BD19:DC19)</f>
        <v>9.0662094700351817E-2</v>
      </c>
      <c r="DE19" s="160">
        <v>5.62545820841256E-2</v>
      </c>
      <c r="DF19" s="160">
        <v>9.3026639241458889E-2</v>
      </c>
      <c r="DG19" s="160">
        <v>8.5097208802521196E-2</v>
      </c>
      <c r="DH19" s="160">
        <v>8.5562206797002702E-2</v>
      </c>
      <c r="DI19" s="160">
        <v>5.8726133830565776E-2</v>
      </c>
      <c r="DJ19" s="160">
        <v>9.3107412360942748E-2</v>
      </c>
      <c r="DK19" s="160">
        <v>4.7513039885562103E-2</v>
      </c>
      <c r="DL19" s="160">
        <v>4.5025376252577499E-2</v>
      </c>
      <c r="DM19" s="160">
        <v>0.10779344575221562</v>
      </c>
      <c r="DN19" s="160">
        <v>8.9474024853922807E-2</v>
      </c>
      <c r="DO19" s="160">
        <v>0.11926246650669813</v>
      </c>
      <c r="DP19" s="160"/>
      <c r="DQ19" s="160"/>
      <c r="DR19" s="160">
        <v>7.7941266879025375E-2</v>
      </c>
      <c r="DS19" s="160">
        <v>6.4868668673142796E-2</v>
      </c>
      <c r="DT19" s="160">
        <v>8.7424793692224195E-2</v>
      </c>
      <c r="DU19" s="160">
        <v>0.12311769869673846</v>
      </c>
      <c r="DV19" s="160">
        <v>7.3571434487671103E-2</v>
      </c>
      <c r="DW19" s="160">
        <v>9.9532099522359196E-2</v>
      </c>
      <c r="DX19" s="160">
        <v>0.12595110884502403</v>
      </c>
      <c r="DY19" s="160">
        <v>2.9390129041572399E-2</v>
      </c>
      <c r="DZ19" s="160">
        <v>7.9064366797549399E-2</v>
      </c>
      <c r="EA19" s="160">
        <v>8.9210248903654352E-2</v>
      </c>
      <c r="EB19" s="160">
        <v>7.7034552116429095E-2</v>
      </c>
      <c r="EC19" s="160">
        <v>6.5353999999999995E-2</v>
      </c>
      <c r="ED19" s="160">
        <v>0.1031052584749533</v>
      </c>
      <c r="EE19" s="160">
        <v>0.10492724202239299</v>
      </c>
      <c r="EF19" s="160">
        <v>0.10223974050878799</v>
      </c>
      <c r="EG19" s="160">
        <v>0.12309290358993451</v>
      </c>
      <c r="EH19" s="160">
        <v>0.11231060348230937</v>
      </c>
      <c r="EI19" s="4">
        <f>AVERAGE(DE19:EH19)</f>
        <v>8.6392094717905765E-2</v>
      </c>
      <c r="EJ19" s="3">
        <v>0.2</v>
      </c>
    </row>
    <row r="20" spans="1:140">
      <c r="A20" s="503"/>
      <c r="B20" s="51" t="s">
        <v>18</v>
      </c>
      <c r="C20" s="5">
        <v>5.7506540721618471</v>
      </c>
      <c r="D20" s="171">
        <v>1.9002036659877801</v>
      </c>
      <c r="E20" s="171">
        <v>10.289805468000001</v>
      </c>
      <c r="F20" s="171">
        <v>3.3311942575350186</v>
      </c>
      <c r="G20" s="171">
        <v>2.5445094217024038</v>
      </c>
      <c r="H20" s="122">
        <v>7.4010815682739981</v>
      </c>
      <c r="I20" s="122">
        <v>7.240931061992586</v>
      </c>
      <c r="J20" s="122">
        <v>6.1027482155831949</v>
      </c>
      <c r="K20" s="122">
        <v>11.788507595699091</v>
      </c>
      <c r="L20" s="122">
        <v>5.7171017189872178</v>
      </c>
      <c r="M20" s="122">
        <v>3.2731795088907707</v>
      </c>
      <c r="N20" s="122">
        <v>3.7255767009791616</v>
      </c>
      <c r="O20" s="150">
        <v>2.389928057553957</v>
      </c>
      <c r="P20" s="150">
        <v>14.986239182862819</v>
      </c>
      <c r="Q20" s="150">
        <v>1.4220409615286884</v>
      </c>
      <c r="R20" s="150">
        <v>6.9772457374214705</v>
      </c>
      <c r="S20" s="150">
        <v>3.6729343220338984</v>
      </c>
      <c r="T20" s="150">
        <v>2.0637202060126958</v>
      </c>
      <c r="U20" s="150">
        <v>2.0785288270377733</v>
      </c>
      <c r="V20" s="150">
        <v>2.2521374902841353</v>
      </c>
      <c r="W20" s="150">
        <v>13.211330583240494</v>
      </c>
      <c r="X20" s="150">
        <v>6.4806537287832011</v>
      </c>
      <c r="Y20" s="150">
        <v>2.7865437639872894</v>
      </c>
      <c r="Z20" s="150">
        <v>5.1343032349864268</v>
      </c>
      <c r="AA20" s="150">
        <v>3.9094275880416398</v>
      </c>
      <c r="AB20" s="150">
        <v>6.1051511326482739</v>
      </c>
      <c r="AC20" s="150">
        <v>2.4780241935483867</v>
      </c>
      <c r="AD20" s="150">
        <v>4.9327599039351897</v>
      </c>
      <c r="AE20" s="150">
        <v>2.3340582303552941</v>
      </c>
      <c r="AF20" s="150">
        <v>3.2075187969924812</v>
      </c>
      <c r="AG20" s="150">
        <v>4.0093984962406015</v>
      </c>
      <c r="AH20" s="150">
        <v>4.0941437570383474</v>
      </c>
      <c r="AI20" s="150">
        <v>3.1977272727272728</v>
      </c>
      <c r="AJ20" s="150">
        <v>11.242477876106195</v>
      </c>
      <c r="AK20" s="150">
        <v>7.7721036585365857</v>
      </c>
      <c r="AL20" s="150">
        <v>0.83334647209106771</v>
      </c>
      <c r="AM20" s="150">
        <v>14.840268709651365</v>
      </c>
      <c r="AN20" s="150">
        <v>4.0646169445693348</v>
      </c>
      <c r="AO20" s="150">
        <v>3.8624446267432324</v>
      </c>
      <c r="AP20" s="150">
        <v>2.4747583948328993</v>
      </c>
      <c r="AQ20" s="150">
        <v>7.6246177641997335</v>
      </c>
      <c r="AR20" s="150">
        <v>1.584425036390102</v>
      </c>
      <c r="AS20" s="150">
        <v>3.9844265714747404</v>
      </c>
      <c r="AT20" s="150">
        <v>2.3044273988322166</v>
      </c>
      <c r="AU20" s="150">
        <v>17.102703984819737</v>
      </c>
      <c r="AV20" s="150">
        <v>7.3192385842362748</v>
      </c>
      <c r="AW20" s="150">
        <v>13.522607385079127</v>
      </c>
      <c r="AX20" s="150">
        <v>2.9151263093037585</v>
      </c>
      <c r="AY20" s="150">
        <v>2.6060659186535764</v>
      </c>
      <c r="AZ20" s="150">
        <v>9.4261819829283091</v>
      </c>
      <c r="BA20" s="150">
        <v>3.0255107815948841</v>
      </c>
      <c r="BB20" s="150">
        <v>10.485981308411215</v>
      </c>
      <c r="BC20" s="150">
        <v>11.004027393070166</v>
      </c>
      <c r="BD20" s="150">
        <v>3.9424276221013987</v>
      </c>
      <c r="BE20" s="150">
        <v>2.209726443768997</v>
      </c>
      <c r="BF20" s="150">
        <v>3.2698131760078666</v>
      </c>
      <c r="BG20" s="150">
        <v>2.763063707945598</v>
      </c>
      <c r="BH20" s="150">
        <v>3.6621621621621618</v>
      </c>
      <c r="BI20" s="150">
        <v>3.8091443981367981</v>
      </c>
      <c r="BJ20" s="150">
        <v>1.7621587700031376</v>
      </c>
      <c r="BK20" s="150">
        <v>13.467768595041322</v>
      </c>
      <c r="BL20" s="150">
        <v>3.734184621738831</v>
      </c>
      <c r="BM20" s="150">
        <v>3.4303740142109778</v>
      </c>
      <c r="BN20" s="150">
        <v>4.5714794264852605</v>
      </c>
      <c r="BO20" s="150">
        <v>5.3835251937160997</v>
      </c>
      <c r="BP20" s="150">
        <v>3.4502400295420976</v>
      </c>
      <c r="BQ20" s="150">
        <v>3.4195300957866572</v>
      </c>
      <c r="BR20" s="150">
        <v>8.6981860566766223</v>
      </c>
      <c r="BS20" s="150">
        <v>8.1955841881411065</v>
      </c>
      <c r="BT20" s="150">
        <v>8.1955841881411065</v>
      </c>
      <c r="BU20" s="150">
        <v>8.1955841881411065</v>
      </c>
      <c r="BV20" s="150">
        <v>3.2912169825340833</v>
      </c>
      <c r="BW20" s="150">
        <v>8.0079700024154228</v>
      </c>
      <c r="BX20" s="150">
        <v>10.291258323068959</v>
      </c>
      <c r="BY20" s="150">
        <v>1.5320962204521511</v>
      </c>
      <c r="BZ20" s="150">
        <v>4.9307726269315673</v>
      </c>
      <c r="CA20" s="150">
        <v>7.3793684210526314</v>
      </c>
      <c r="CB20" s="150">
        <v>2.4998799663905897</v>
      </c>
      <c r="CC20" s="150">
        <v>5.7913351016799295</v>
      </c>
      <c r="CD20" s="150">
        <v>7.5991011235955055</v>
      </c>
      <c r="CE20" s="150">
        <v>4.0601036269430049</v>
      </c>
      <c r="CF20" s="150">
        <v>1.6230987608272203</v>
      </c>
      <c r="CG20" s="150">
        <v>7.8234433725024006</v>
      </c>
      <c r="CH20" s="150">
        <v>6.962467042970486</v>
      </c>
      <c r="CI20" s="150">
        <v>16.411084563113171</v>
      </c>
      <c r="CJ20" s="150">
        <v>2.5221487766377271</v>
      </c>
      <c r="CK20" s="150">
        <v>8.1229481685982421</v>
      </c>
      <c r="CL20" s="150">
        <v>6.255176856770345</v>
      </c>
      <c r="CM20" s="150">
        <v>3.2731701903335</v>
      </c>
      <c r="CN20" s="150">
        <v>7.6049783949477421</v>
      </c>
      <c r="CO20" s="150">
        <v>4.1447427670568242</v>
      </c>
      <c r="CP20" s="150">
        <v>3.6072625698324021</v>
      </c>
      <c r="CQ20" s="150">
        <v>1.7660815480779903</v>
      </c>
      <c r="CR20" s="150">
        <v>1.494981640146879</v>
      </c>
      <c r="CS20" s="150">
        <v>3.0395202574884119</v>
      </c>
      <c r="CT20" s="150">
        <v>2.3865582994685841</v>
      </c>
      <c r="CU20" s="150">
        <v>10.002323901642432</v>
      </c>
      <c r="CV20" s="150">
        <v>4.232061041110267</v>
      </c>
      <c r="CW20" s="150">
        <v>3.797638373861481</v>
      </c>
      <c r="CX20" s="150">
        <v>17.382084106708238</v>
      </c>
      <c r="CY20" s="165">
        <v>4.1485282258064515</v>
      </c>
      <c r="CZ20" s="165">
        <v>12.105779256468319</v>
      </c>
      <c r="DA20" s="165">
        <v>12.105779256468319</v>
      </c>
      <c r="DB20" s="150">
        <v>3.4814498933901916</v>
      </c>
      <c r="DC20" s="150">
        <v>6.7755667459143742</v>
      </c>
      <c r="DD20" s="5">
        <f>AVERAGE(BD20:DC20)</f>
        <v>5.7425483323644793</v>
      </c>
      <c r="DE20" s="150">
        <v>7.9881506559458311</v>
      </c>
      <c r="DF20" s="150">
        <v>4.9846774193548393</v>
      </c>
      <c r="DG20" s="150">
        <v>3.1060481212920235</v>
      </c>
      <c r="DH20" s="150">
        <v>4.369376693766938</v>
      </c>
      <c r="DI20" s="150">
        <v>1.3278957627988099</v>
      </c>
      <c r="DJ20" s="150">
        <v>3.4100589777195283</v>
      </c>
      <c r="DK20" s="150">
        <v>6.2242082250086366</v>
      </c>
      <c r="DL20" s="150">
        <v>1.4918032786885247</v>
      </c>
      <c r="DM20" s="150">
        <v>3.4677151498487766</v>
      </c>
      <c r="DN20" s="150">
        <v>10.96056804460555</v>
      </c>
      <c r="DO20" s="150">
        <v>2.36821183491872</v>
      </c>
      <c r="DP20" s="150"/>
      <c r="DQ20" s="150"/>
      <c r="DR20" s="150">
        <v>1.9106002554278414</v>
      </c>
      <c r="DS20" s="150">
        <v>5.3678823327025631</v>
      </c>
      <c r="DT20" s="150">
        <v>3.5785882218017089</v>
      </c>
      <c r="DU20" s="150">
        <v>1.6142098273572376</v>
      </c>
      <c r="DV20" s="150">
        <v>2.8876788036410925</v>
      </c>
      <c r="DW20" s="150">
        <v>16.422796421189272</v>
      </c>
      <c r="DX20" s="150">
        <v>6.1296206304578353</v>
      </c>
      <c r="DY20" s="150">
        <v>4.9081515499425947</v>
      </c>
      <c r="DZ20" s="150">
        <v>9.7905405405405403</v>
      </c>
      <c r="EA20" s="150">
        <v>2.8226122753116241</v>
      </c>
      <c r="EB20" s="150">
        <v>3.4845295740664768</v>
      </c>
      <c r="EC20" s="150">
        <v>2.61</v>
      </c>
      <c r="ED20" s="150">
        <v>4.6397366313728989</v>
      </c>
      <c r="EE20" s="150">
        <v>8.499106603813857</v>
      </c>
      <c r="EF20" s="150">
        <v>16.920677054204436</v>
      </c>
      <c r="EG20" s="150">
        <v>1.554047907822923</v>
      </c>
      <c r="EH20" s="150">
        <v>4.1526845637583891</v>
      </c>
      <c r="EI20" s="5">
        <f>AVERAGE(DE20:EH20)</f>
        <v>5.2497206199056956</v>
      </c>
      <c r="EJ20" s="5">
        <v>20</v>
      </c>
    </row>
    <row r="21" spans="1:140">
      <c r="A21" s="504"/>
      <c r="B21" s="51" t="s">
        <v>19</v>
      </c>
      <c r="C21" s="5">
        <v>5.9967063492063488</v>
      </c>
      <c r="D21" s="171">
        <v>2.2075</v>
      </c>
      <c r="E21" s="171">
        <v>7.17</v>
      </c>
      <c r="F21" s="171">
        <v>2.625</v>
      </c>
      <c r="G21" s="171">
        <v>2</v>
      </c>
      <c r="H21" s="122">
        <v>1.625</v>
      </c>
      <c r="I21" s="122">
        <v>1.5</v>
      </c>
      <c r="J21" s="122">
        <v>21.556666666666668</v>
      </c>
      <c r="K21" s="122">
        <v>1</v>
      </c>
      <c r="L21" s="122">
        <v>18.875</v>
      </c>
      <c r="M21" s="122">
        <v>4.7625000000000002</v>
      </c>
      <c r="N21" s="122">
        <v>0.75</v>
      </c>
      <c r="O21" s="150">
        <v>5.8616666666666672</v>
      </c>
      <c r="P21" s="150">
        <v>0</v>
      </c>
      <c r="Q21" s="150">
        <v>2.0833333333333335</v>
      </c>
      <c r="R21" s="150">
        <v>0.75</v>
      </c>
      <c r="S21" s="150">
        <v>3</v>
      </c>
      <c r="T21" s="150">
        <v>2.0833333333333335</v>
      </c>
      <c r="U21" s="150">
        <v>13.5</v>
      </c>
      <c r="V21" s="150">
        <v>4.6950000000000003</v>
      </c>
      <c r="W21" s="150">
        <v>6.5</v>
      </c>
      <c r="X21" s="150">
        <v>1.835</v>
      </c>
      <c r="Y21" s="150">
        <v>16.666666666666668</v>
      </c>
      <c r="Z21" s="150">
        <v>2.97</v>
      </c>
      <c r="AA21" s="150">
        <v>1.5</v>
      </c>
      <c r="AB21" s="150">
        <v>3</v>
      </c>
      <c r="AC21" s="150">
        <v>2.984</v>
      </c>
      <c r="AD21" s="150">
        <v>4.25</v>
      </c>
      <c r="AE21" s="150">
        <v>4.1533333333333333</v>
      </c>
      <c r="AF21" s="150">
        <v>3.25</v>
      </c>
      <c r="AG21" s="150">
        <v>2.125</v>
      </c>
      <c r="AH21" s="150">
        <v>3</v>
      </c>
      <c r="AI21" s="150">
        <v>1.4</v>
      </c>
      <c r="AJ21" s="150">
        <v>7</v>
      </c>
      <c r="AK21" s="150">
        <v>7</v>
      </c>
      <c r="AL21" s="150">
        <v>3.75</v>
      </c>
      <c r="AM21" s="150">
        <v>3</v>
      </c>
      <c r="AN21" s="150">
        <v>1.25</v>
      </c>
      <c r="AO21" s="150">
        <v>4.0425000000000004</v>
      </c>
      <c r="AP21" s="150">
        <v>2.4159999999999999</v>
      </c>
      <c r="AQ21" s="150">
        <v>7.04</v>
      </c>
      <c r="AR21" s="150">
        <v>1.2777777777777777</v>
      </c>
      <c r="AS21" s="150">
        <v>0.66666666666666663</v>
      </c>
      <c r="AT21" s="150">
        <v>1.7142857142857142</v>
      </c>
      <c r="AU21" s="150">
        <v>5.5</v>
      </c>
      <c r="AV21" s="150">
        <v>4.835</v>
      </c>
      <c r="AW21" s="150">
        <v>2</v>
      </c>
      <c r="AX21" s="150">
        <v>1.375</v>
      </c>
      <c r="AY21" s="150">
        <v>2.145</v>
      </c>
      <c r="AZ21" s="150">
        <v>9</v>
      </c>
      <c r="BA21" s="150">
        <v>9.9375</v>
      </c>
      <c r="BB21" s="150">
        <v>85.2</v>
      </c>
      <c r="BC21" s="150">
        <v>3</v>
      </c>
      <c r="BD21" s="150">
        <v>1.25</v>
      </c>
      <c r="BE21" s="150">
        <v>7.75</v>
      </c>
      <c r="BF21" s="150">
        <v>2.6666666666666665</v>
      </c>
      <c r="BG21" s="150">
        <v>1.8325</v>
      </c>
      <c r="BH21" s="150">
        <v>2.4433333333333334</v>
      </c>
      <c r="BI21" s="150">
        <v>2.9433333333333334</v>
      </c>
      <c r="BJ21" s="150">
        <v>4</v>
      </c>
      <c r="BK21" s="150">
        <v>5</v>
      </c>
      <c r="BL21" s="150">
        <v>5.5</v>
      </c>
      <c r="BM21" s="150">
        <v>5.8066666666666675</v>
      </c>
      <c r="BN21" s="150">
        <v>0.43333333333333335</v>
      </c>
      <c r="BO21" s="150">
        <v>3.0333333333333332</v>
      </c>
      <c r="BP21" s="150">
        <v>1.2424999999999999</v>
      </c>
      <c r="BQ21" s="150">
        <v>1.425</v>
      </c>
      <c r="BR21" s="150">
        <v>0.5</v>
      </c>
      <c r="BS21" s="150">
        <v>0.5</v>
      </c>
      <c r="BT21" s="150">
        <v>0.5</v>
      </c>
      <c r="BU21" s="150">
        <v>0.5</v>
      </c>
      <c r="BV21" s="150">
        <v>3.5</v>
      </c>
      <c r="BW21" s="150">
        <v>6</v>
      </c>
      <c r="BX21" s="150">
        <v>4</v>
      </c>
      <c r="BY21" s="150">
        <v>3.0375000000000001</v>
      </c>
      <c r="BZ21" s="150">
        <v>2</v>
      </c>
      <c r="CA21" s="150">
        <v>1.25</v>
      </c>
      <c r="CB21" s="150">
        <v>2.1383333333333332</v>
      </c>
      <c r="CC21" s="150">
        <v>6.7666666666666666</v>
      </c>
      <c r="CD21" s="150">
        <v>5</v>
      </c>
      <c r="CE21" s="150">
        <v>2.0825</v>
      </c>
      <c r="CF21" s="150">
        <v>1.4042857142857144</v>
      </c>
      <c r="CG21" s="150">
        <v>5</v>
      </c>
      <c r="CH21" s="150">
        <v>4.5</v>
      </c>
      <c r="CI21" s="150">
        <v>9</v>
      </c>
      <c r="CJ21" s="150">
        <v>4.0242857142857149</v>
      </c>
      <c r="CK21" s="150">
        <v>2</v>
      </c>
      <c r="CL21" s="150">
        <v>4.333333333333333</v>
      </c>
      <c r="CM21" s="150">
        <v>1.766</v>
      </c>
      <c r="CN21" s="150">
        <v>2</v>
      </c>
      <c r="CO21" s="150">
        <v>1.1666666666666667</v>
      </c>
      <c r="CP21" s="150">
        <v>3.79</v>
      </c>
      <c r="CQ21" s="150">
        <v>4.5</v>
      </c>
      <c r="CR21" s="150">
        <v>1</v>
      </c>
      <c r="CS21" s="150">
        <v>1.5</v>
      </c>
      <c r="CT21" s="150">
        <v>3.7159999999999997</v>
      </c>
      <c r="CU21" s="150">
        <v>0</v>
      </c>
      <c r="CV21" s="150">
        <v>1.3333333333333333</v>
      </c>
      <c r="CW21" s="150">
        <v>0.91749999999999998</v>
      </c>
      <c r="CX21" s="150">
        <v>4</v>
      </c>
      <c r="CY21" s="165">
        <v>5.75</v>
      </c>
      <c r="CZ21" s="165">
        <v>1.5</v>
      </c>
      <c r="DA21" s="165">
        <v>1.5</v>
      </c>
      <c r="DB21" s="150">
        <v>2.25</v>
      </c>
      <c r="DC21" s="150">
        <v>0</v>
      </c>
      <c r="DD21" s="5">
        <f>AVERAGE(BD21:DC21)</f>
        <v>2.8856359890109888</v>
      </c>
      <c r="DE21" s="150">
        <v>2</v>
      </c>
      <c r="DF21" s="150">
        <v>2.4166666666666665</v>
      </c>
      <c r="DG21" s="150">
        <v>3.75</v>
      </c>
      <c r="DH21" s="150">
        <v>4.9333333333333336</v>
      </c>
      <c r="DI21" s="150">
        <v>0.72166666666666668</v>
      </c>
      <c r="DJ21" s="150">
        <v>5.375</v>
      </c>
      <c r="DK21" s="150">
        <v>21</v>
      </c>
      <c r="DL21" s="150">
        <v>4.8250000000000002</v>
      </c>
      <c r="DM21" s="150">
        <v>1.4300000000000002</v>
      </c>
      <c r="DN21" s="150">
        <v>1.5</v>
      </c>
      <c r="DO21" s="150">
        <v>1.1428571428571428</v>
      </c>
      <c r="DP21" s="150"/>
      <c r="DQ21" s="150"/>
      <c r="DR21" s="150">
        <v>3.4866666666666668</v>
      </c>
      <c r="DS21" s="150">
        <v>1.25</v>
      </c>
      <c r="DT21" s="150">
        <v>7.0666666666666664</v>
      </c>
      <c r="DU21" s="150">
        <v>3.7777777777777777</v>
      </c>
      <c r="DV21" s="150">
        <v>2.75</v>
      </c>
      <c r="DW21" s="150">
        <v>3</v>
      </c>
      <c r="DX21" s="150">
        <v>0.66666666666666663</v>
      </c>
      <c r="DY21" s="150">
        <v>1</v>
      </c>
      <c r="DZ21" s="150">
        <v>28.17</v>
      </c>
      <c r="EA21" s="150">
        <v>1.9600000000000002</v>
      </c>
      <c r="EB21" s="150">
        <v>1.7666666666666666</v>
      </c>
      <c r="EC21" s="150">
        <v>2</v>
      </c>
      <c r="ED21" s="150">
        <v>5</v>
      </c>
      <c r="EE21" s="150">
        <v>3</v>
      </c>
      <c r="EF21" s="150">
        <v>2.5</v>
      </c>
      <c r="EG21" s="150">
        <v>6.25</v>
      </c>
      <c r="EH21" s="150">
        <v>5.0249999999999995</v>
      </c>
      <c r="EI21" s="5">
        <f>AVERAGE(DE21:EH21)</f>
        <v>4.5629988662131522</v>
      </c>
      <c r="EJ21" s="5">
        <v>4</v>
      </c>
    </row>
    <row r="22" spans="1:140" ht="15.75" customHeight="1">
      <c r="A22" s="14"/>
      <c r="B22" s="13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 s="13"/>
    </row>
    <row r="23" spans="1:140">
      <c r="A23" s="499" t="s">
        <v>52</v>
      </c>
      <c r="B23" s="53" t="s">
        <v>250</v>
      </c>
      <c r="C23" s="12"/>
      <c r="D23" s="12">
        <v>0</v>
      </c>
      <c r="E23" s="12">
        <v>0</v>
      </c>
      <c r="F23" s="12">
        <v>17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2">
        <v>0</v>
      </c>
      <c r="O23" s="12">
        <v>0</v>
      </c>
      <c r="P23" s="12">
        <v>16.5</v>
      </c>
      <c r="Q23" s="12">
        <v>0</v>
      </c>
      <c r="R23" s="12">
        <v>0</v>
      </c>
      <c r="S23" s="12">
        <v>0</v>
      </c>
      <c r="T23" s="12">
        <v>8</v>
      </c>
      <c r="U23" s="94">
        <v>0</v>
      </c>
      <c r="V23" s="94">
        <v>0</v>
      </c>
      <c r="W23" s="94">
        <v>0</v>
      </c>
      <c r="X23" s="94">
        <v>0</v>
      </c>
      <c r="Y23" s="94">
        <v>14</v>
      </c>
      <c r="Z23" s="94">
        <v>14</v>
      </c>
      <c r="AA23" s="94">
        <v>0</v>
      </c>
      <c r="AB23" s="94">
        <v>0</v>
      </c>
      <c r="AC23" s="94">
        <v>17</v>
      </c>
      <c r="AD23" s="94">
        <v>0</v>
      </c>
      <c r="AE23" s="94">
        <v>0</v>
      </c>
      <c r="AF23" s="94">
        <v>10</v>
      </c>
      <c r="AG23" s="94">
        <v>0</v>
      </c>
      <c r="AH23" s="94">
        <v>0</v>
      </c>
      <c r="AI23" s="94">
        <v>0</v>
      </c>
      <c r="AJ23" s="94">
        <v>0</v>
      </c>
      <c r="AK23" s="94">
        <v>0</v>
      </c>
      <c r="AL23" s="94">
        <v>0</v>
      </c>
      <c r="AM23" s="94">
        <v>0</v>
      </c>
      <c r="AN23" s="94">
        <v>0</v>
      </c>
      <c r="AO23" s="94">
        <v>0</v>
      </c>
      <c r="AP23" s="94">
        <v>16</v>
      </c>
      <c r="AQ23" s="94">
        <v>0</v>
      </c>
      <c r="AR23" s="94">
        <v>14.75</v>
      </c>
      <c r="AS23" s="94">
        <v>0</v>
      </c>
      <c r="AT23" s="94">
        <v>10</v>
      </c>
      <c r="AU23" s="94">
        <v>0</v>
      </c>
      <c r="AV23" s="94">
        <v>0</v>
      </c>
      <c r="AW23" s="94">
        <v>0</v>
      </c>
      <c r="AX23" s="94">
        <v>0</v>
      </c>
      <c r="AY23" s="94">
        <v>24</v>
      </c>
      <c r="AZ23" s="94">
        <v>0</v>
      </c>
      <c r="BA23" s="94">
        <v>0</v>
      </c>
      <c r="BB23" s="94">
        <v>0</v>
      </c>
      <c r="BC23" s="94">
        <v>8</v>
      </c>
      <c r="BD23" s="94">
        <v>11</v>
      </c>
      <c r="BE23" s="94">
        <v>0</v>
      </c>
      <c r="BF23" s="94">
        <v>0</v>
      </c>
      <c r="BG23" s="94">
        <v>7</v>
      </c>
      <c r="BH23" s="94">
        <v>0</v>
      </c>
      <c r="BI23" s="94">
        <v>0</v>
      </c>
      <c r="BJ23" s="94">
        <v>0</v>
      </c>
      <c r="BK23" s="94">
        <v>17</v>
      </c>
      <c r="BL23" s="94">
        <v>0</v>
      </c>
      <c r="BM23" s="94">
        <v>0</v>
      </c>
      <c r="BN23" s="94">
        <v>24</v>
      </c>
      <c r="BO23" s="94">
        <v>0</v>
      </c>
      <c r="BP23" s="94">
        <v>0</v>
      </c>
      <c r="BQ23" s="94">
        <v>15</v>
      </c>
      <c r="BR23" s="94">
        <v>8</v>
      </c>
      <c r="BS23" s="94">
        <v>15.5</v>
      </c>
      <c r="BT23" s="94">
        <v>15.5</v>
      </c>
      <c r="BU23" s="94">
        <v>15.5</v>
      </c>
      <c r="BV23" s="94">
        <v>0</v>
      </c>
      <c r="BW23" s="94">
        <v>15</v>
      </c>
      <c r="BX23" s="94">
        <v>0</v>
      </c>
      <c r="BY23" s="94">
        <v>0</v>
      </c>
      <c r="BZ23" s="94">
        <v>12</v>
      </c>
      <c r="CA23" s="94">
        <v>16</v>
      </c>
      <c r="CB23" s="94">
        <v>12</v>
      </c>
      <c r="CC23" s="94">
        <v>0</v>
      </c>
      <c r="CD23" s="94">
        <v>0</v>
      </c>
      <c r="CE23" s="94">
        <v>12</v>
      </c>
      <c r="CF23" s="94">
        <v>12</v>
      </c>
      <c r="CG23" s="94">
        <v>0</v>
      </c>
      <c r="CH23" s="94">
        <v>0</v>
      </c>
      <c r="CI23" s="94">
        <v>0</v>
      </c>
      <c r="CJ23" s="94">
        <v>0</v>
      </c>
      <c r="CK23" s="94">
        <v>0</v>
      </c>
      <c r="CL23" s="94">
        <v>0</v>
      </c>
      <c r="CM23" s="94">
        <v>13.5</v>
      </c>
      <c r="CN23" s="94">
        <v>0</v>
      </c>
      <c r="CO23" s="94">
        <v>12</v>
      </c>
      <c r="CP23" s="94">
        <v>0</v>
      </c>
      <c r="CQ23" s="94">
        <v>8</v>
      </c>
      <c r="CR23" s="94">
        <v>0</v>
      </c>
      <c r="CS23" s="94">
        <v>10</v>
      </c>
      <c r="CT23" s="94">
        <v>0</v>
      </c>
      <c r="CU23" s="94">
        <v>12</v>
      </c>
      <c r="CV23" s="94">
        <v>0</v>
      </c>
      <c r="CW23" s="94">
        <v>12</v>
      </c>
      <c r="CX23" s="94">
        <v>0</v>
      </c>
      <c r="CY23" s="94">
        <v>0</v>
      </c>
      <c r="CZ23" s="94">
        <v>11.3</v>
      </c>
      <c r="DA23" s="94">
        <v>11.3</v>
      </c>
      <c r="DB23" s="94">
        <v>0</v>
      </c>
      <c r="DC23" s="94">
        <v>12</v>
      </c>
      <c r="DD23" s="12"/>
      <c r="DE23" s="94">
        <v>0</v>
      </c>
      <c r="DF23" s="94">
        <v>0</v>
      </c>
      <c r="DG23" s="94">
        <v>7</v>
      </c>
      <c r="DH23" s="94">
        <v>0</v>
      </c>
      <c r="DI23" s="94">
        <v>12</v>
      </c>
      <c r="DJ23" s="94">
        <v>0</v>
      </c>
      <c r="DK23" s="94">
        <v>15</v>
      </c>
      <c r="DL23" s="94">
        <v>16.170000000000002</v>
      </c>
      <c r="DM23" s="94">
        <v>0</v>
      </c>
      <c r="DN23" s="94">
        <v>36</v>
      </c>
      <c r="DO23" s="94">
        <v>12</v>
      </c>
      <c r="DP23" s="94"/>
      <c r="DQ23" s="94"/>
      <c r="DR23" s="94">
        <v>0</v>
      </c>
      <c r="DS23" s="94">
        <v>0</v>
      </c>
      <c r="DT23" s="94">
        <v>18</v>
      </c>
      <c r="DU23" s="94">
        <v>11</v>
      </c>
      <c r="DV23" s="94">
        <v>0</v>
      </c>
      <c r="DW23" s="94">
        <v>0</v>
      </c>
      <c r="DX23" s="94">
        <v>11</v>
      </c>
      <c r="DY23" s="94"/>
      <c r="DZ23" s="94">
        <v>16</v>
      </c>
      <c r="EA23" s="94">
        <v>0</v>
      </c>
      <c r="EB23" s="94">
        <v>27</v>
      </c>
      <c r="EC23" s="94">
        <v>0</v>
      </c>
      <c r="ED23" s="94">
        <v>18</v>
      </c>
      <c r="EE23" s="94">
        <v>0</v>
      </c>
      <c r="EF23" s="94">
        <v>0</v>
      </c>
      <c r="EG23" s="94">
        <v>11</v>
      </c>
      <c r="EH23" s="94">
        <v>0</v>
      </c>
      <c r="EI23" s="94"/>
      <c r="EJ23" s="12"/>
    </row>
    <row r="24" spans="1:140">
      <c r="A24" s="500"/>
      <c r="B24" s="53" t="s">
        <v>251</v>
      </c>
      <c r="C24" s="12"/>
      <c r="D24" s="12">
        <v>16</v>
      </c>
      <c r="E24" s="12">
        <v>10.08</v>
      </c>
      <c r="F24" s="12">
        <v>0</v>
      </c>
      <c r="G24" s="12">
        <v>0</v>
      </c>
      <c r="H24" s="12">
        <v>0</v>
      </c>
      <c r="I24" s="12">
        <v>24</v>
      </c>
      <c r="J24" s="12">
        <v>0</v>
      </c>
      <c r="K24" s="12">
        <v>1.17</v>
      </c>
      <c r="L24" s="12">
        <v>0.67</v>
      </c>
      <c r="M24" s="12">
        <v>0</v>
      </c>
      <c r="N24" s="12">
        <v>0.5</v>
      </c>
      <c r="O24" s="12">
        <v>0</v>
      </c>
      <c r="P24" s="12">
        <v>0</v>
      </c>
      <c r="Q24" s="12">
        <v>0</v>
      </c>
      <c r="R24" s="12">
        <v>15</v>
      </c>
      <c r="S24" s="12">
        <v>0</v>
      </c>
      <c r="T24" s="12">
        <v>0</v>
      </c>
      <c r="U24" s="94">
        <v>0</v>
      </c>
      <c r="V24" s="94">
        <v>0</v>
      </c>
      <c r="W24" s="94">
        <v>11.25</v>
      </c>
      <c r="X24" s="94">
        <v>16</v>
      </c>
      <c r="Y24" s="94">
        <v>24</v>
      </c>
      <c r="Z24" s="94">
        <v>0</v>
      </c>
      <c r="AA24" s="94">
        <v>15.17</v>
      </c>
      <c r="AB24" s="94">
        <v>0</v>
      </c>
      <c r="AC24" s="94">
        <v>5</v>
      </c>
      <c r="AD24" s="94">
        <v>0</v>
      </c>
      <c r="AE24" s="94">
        <v>0</v>
      </c>
      <c r="AF24" s="94">
        <v>0</v>
      </c>
      <c r="AG24" s="94">
        <v>0</v>
      </c>
      <c r="AH24" s="94">
        <v>0</v>
      </c>
      <c r="AI24" s="94">
        <v>0</v>
      </c>
      <c r="AJ24" s="94">
        <v>18</v>
      </c>
      <c r="AK24" s="94">
        <v>0</v>
      </c>
      <c r="AL24" s="94">
        <v>17</v>
      </c>
      <c r="AM24" s="94">
        <v>23.5</v>
      </c>
      <c r="AN24" s="94">
        <v>0</v>
      </c>
      <c r="AO24" s="94">
        <v>0</v>
      </c>
      <c r="AP24" s="94">
        <v>3.5</v>
      </c>
      <c r="AQ24" s="94">
        <v>0</v>
      </c>
      <c r="AR24" s="94">
        <v>0</v>
      </c>
      <c r="AS24" s="94">
        <v>0</v>
      </c>
      <c r="AT24" s="94">
        <v>16</v>
      </c>
      <c r="AU24" s="94">
        <v>0</v>
      </c>
      <c r="AV24" s="94">
        <v>0</v>
      </c>
      <c r="AW24" s="94">
        <v>30.5</v>
      </c>
      <c r="AX24" s="94">
        <v>16</v>
      </c>
      <c r="AY24" s="94">
        <v>0</v>
      </c>
      <c r="AZ24" s="94">
        <v>0</v>
      </c>
      <c r="BA24" s="94">
        <v>0</v>
      </c>
      <c r="BB24" s="94">
        <v>0</v>
      </c>
      <c r="BC24" s="94">
        <v>5</v>
      </c>
      <c r="BD24" s="94">
        <v>0</v>
      </c>
      <c r="BE24" s="94">
        <v>0</v>
      </c>
      <c r="BF24" s="94">
        <v>0</v>
      </c>
      <c r="BG24" s="94">
        <v>5</v>
      </c>
      <c r="BH24" s="94">
        <v>5</v>
      </c>
      <c r="BI24" s="94">
        <v>5</v>
      </c>
      <c r="BJ24" s="94">
        <v>1</v>
      </c>
      <c r="BK24" s="94">
        <v>0</v>
      </c>
      <c r="BL24" s="94">
        <v>0</v>
      </c>
      <c r="BM24" s="94">
        <v>0</v>
      </c>
      <c r="BN24" s="94">
        <v>1</v>
      </c>
      <c r="BO24" s="94">
        <v>0</v>
      </c>
      <c r="BP24" s="94">
        <v>8</v>
      </c>
      <c r="BQ24" s="94">
        <v>8</v>
      </c>
      <c r="BR24" s="94">
        <v>0</v>
      </c>
      <c r="BS24" s="94">
        <v>0</v>
      </c>
      <c r="BT24" s="94">
        <v>0</v>
      </c>
      <c r="BU24" s="94">
        <v>0</v>
      </c>
      <c r="BV24" s="94">
        <v>0</v>
      </c>
      <c r="BW24" s="94">
        <v>0</v>
      </c>
      <c r="BX24" s="94">
        <v>0</v>
      </c>
      <c r="BY24" s="94">
        <v>0</v>
      </c>
      <c r="BZ24" s="94">
        <v>0</v>
      </c>
      <c r="CA24" s="94">
        <v>7</v>
      </c>
      <c r="CB24" s="94">
        <v>1.5</v>
      </c>
      <c r="CC24" s="94">
        <v>0</v>
      </c>
      <c r="CD24" s="94">
        <v>0</v>
      </c>
      <c r="CE24" s="94">
        <v>7</v>
      </c>
      <c r="CF24" s="94">
        <v>8</v>
      </c>
      <c r="CG24" s="94">
        <v>0</v>
      </c>
      <c r="CH24" s="94">
        <v>0</v>
      </c>
      <c r="CI24" s="94">
        <v>0</v>
      </c>
      <c r="CJ24" s="94">
        <v>0</v>
      </c>
      <c r="CK24" s="94">
        <v>0</v>
      </c>
      <c r="CL24" s="94">
        <v>0</v>
      </c>
      <c r="CM24" s="94">
        <v>0</v>
      </c>
      <c r="CN24" s="94">
        <v>0</v>
      </c>
      <c r="CO24" s="94">
        <v>0</v>
      </c>
      <c r="CP24" s="94">
        <v>0</v>
      </c>
      <c r="CQ24" s="94">
        <v>0</v>
      </c>
      <c r="CR24" s="94">
        <v>0</v>
      </c>
      <c r="CS24" s="94">
        <v>9</v>
      </c>
      <c r="CT24" s="94">
        <v>0</v>
      </c>
      <c r="CU24" s="94">
        <v>0</v>
      </c>
      <c r="CV24" s="94">
        <v>0</v>
      </c>
      <c r="CW24" s="94">
        <v>3.5</v>
      </c>
      <c r="CX24" s="94">
        <v>0</v>
      </c>
      <c r="CY24" s="94">
        <v>0</v>
      </c>
      <c r="CZ24" s="94">
        <v>0</v>
      </c>
      <c r="DA24" s="94">
        <v>0</v>
      </c>
      <c r="DB24" s="94">
        <v>0</v>
      </c>
      <c r="DC24" s="94">
        <v>0</v>
      </c>
      <c r="DD24" s="12"/>
      <c r="DE24" s="94">
        <v>8</v>
      </c>
      <c r="DF24" s="94">
        <v>0</v>
      </c>
      <c r="DG24" s="94">
        <v>0</v>
      </c>
      <c r="DH24" s="94">
        <v>0</v>
      </c>
      <c r="DI24" s="94">
        <v>16</v>
      </c>
      <c r="DJ24" s="94">
        <v>0</v>
      </c>
      <c r="DK24" s="94">
        <v>1</v>
      </c>
      <c r="DL24" s="94">
        <v>0</v>
      </c>
      <c r="DM24" s="94">
        <v>0</v>
      </c>
      <c r="DN24" s="94">
        <v>8</v>
      </c>
      <c r="DO24" s="94">
        <v>9</v>
      </c>
      <c r="DP24" s="94"/>
      <c r="DQ24" s="94"/>
      <c r="DR24" s="94">
        <v>0</v>
      </c>
      <c r="DS24" s="94">
        <v>0</v>
      </c>
      <c r="DT24" s="94">
        <v>6</v>
      </c>
      <c r="DU24" s="94">
        <v>5</v>
      </c>
      <c r="DV24" s="94">
        <v>0</v>
      </c>
      <c r="DW24" s="94">
        <v>0</v>
      </c>
      <c r="DX24" s="94">
        <v>9</v>
      </c>
      <c r="DY24" s="94">
        <v>1</v>
      </c>
      <c r="DZ24" s="94">
        <v>0</v>
      </c>
      <c r="EA24" s="94">
        <v>0</v>
      </c>
      <c r="EB24" s="94">
        <v>0</v>
      </c>
      <c r="EC24" s="94">
        <v>0</v>
      </c>
      <c r="ED24" s="94">
        <v>0</v>
      </c>
      <c r="EE24" s="94">
        <v>0</v>
      </c>
      <c r="EF24" s="94">
        <v>0</v>
      </c>
      <c r="EG24" s="94">
        <v>6</v>
      </c>
      <c r="EH24" s="94">
        <v>0</v>
      </c>
      <c r="EI24" s="94"/>
      <c r="EJ24" s="12"/>
    </row>
    <row r="25" spans="1:140">
      <c r="A25" s="500"/>
      <c r="B25" s="53" t="s">
        <v>252</v>
      </c>
      <c r="C25" s="12"/>
      <c r="D25" s="12">
        <v>8.83</v>
      </c>
      <c r="E25" s="12">
        <v>7.17</v>
      </c>
      <c r="F25" s="12">
        <v>10.5</v>
      </c>
      <c r="G25" s="12">
        <v>10</v>
      </c>
      <c r="H25" s="12">
        <v>3.25</v>
      </c>
      <c r="I25" s="12">
        <v>3</v>
      </c>
      <c r="J25" s="12">
        <v>64.67</v>
      </c>
      <c r="K25" s="12">
        <v>1</v>
      </c>
      <c r="L25" s="12">
        <v>37.75</v>
      </c>
      <c r="M25" s="12">
        <v>19.05</v>
      </c>
      <c r="N25" s="12">
        <v>3</v>
      </c>
      <c r="O25" s="12">
        <v>35.17</v>
      </c>
      <c r="P25" s="12">
        <v>0</v>
      </c>
      <c r="Q25" s="12">
        <v>12.5</v>
      </c>
      <c r="R25" s="12">
        <v>1.5</v>
      </c>
      <c r="S25" s="12">
        <v>12</v>
      </c>
      <c r="T25" s="12">
        <v>12.5</v>
      </c>
      <c r="U25" s="94">
        <v>27</v>
      </c>
      <c r="V25" s="94">
        <v>28.17</v>
      </c>
      <c r="W25" s="94">
        <v>6.5</v>
      </c>
      <c r="X25" s="94">
        <v>3.67</v>
      </c>
      <c r="Y25">
        <v>50</v>
      </c>
      <c r="Z25">
        <v>8.91</v>
      </c>
      <c r="AA25">
        <v>4.5</v>
      </c>
      <c r="AB25">
        <v>6</v>
      </c>
      <c r="AC25">
        <v>14.92</v>
      </c>
      <c r="AD25">
        <v>12.75</v>
      </c>
      <c r="AE25">
        <v>24.92</v>
      </c>
      <c r="AF25">
        <v>16.25</v>
      </c>
      <c r="AG25">
        <v>8.5</v>
      </c>
      <c r="AH25">
        <v>9</v>
      </c>
      <c r="AI25">
        <v>7</v>
      </c>
      <c r="AJ25">
        <v>7</v>
      </c>
      <c r="AK25">
        <v>14</v>
      </c>
      <c r="AL25">
        <v>22.5</v>
      </c>
      <c r="AM25">
        <v>3</v>
      </c>
      <c r="AN25">
        <v>5</v>
      </c>
      <c r="AO25">
        <v>16.170000000000002</v>
      </c>
      <c r="AP25">
        <v>12.08</v>
      </c>
      <c r="AQ25">
        <v>14.08</v>
      </c>
      <c r="AR25">
        <v>11.5</v>
      </c>
      <c r="AS25">
        <v>2</v>
      </c>
      <c r="AT25">
        <v>12</v>
      </c>
      <c r="AU25">
        <v>5.5</v>
      </c>
      <c r="AV25">
        <v>9.67</v>
      </c>
      <c r="AW25">
        <v>2</v>
      </c>
      <c r="AX25">
        <v>8.25</v>
      </c>
      <c r="AY25">
        <v>8.58</v>
      </c>
      <c r="AZ25">
        <v>9</v>
      </c>
      <c r="BA25">
        <v>39.75</v>
      </c>
      <c r="BB25">
        <v>85.2</v>
      </c>
      <c r="BC25">
        <v>3</v>
      </c>
      <c r="BD25">
        <v>1.25</v>
      </c>
      <c r="BE25">
        <v>15.5</v>
      </c>
      <c r="BF25">
        <v>8</v>
      </c>
      <c r="BG25">
        <v>7.33</v>
      </c>
      <c r="BH25">
        <v>7.33</v>
      </c>
      <c r="BI25">
        <v>8.83</v>
      </c>
      <c r="BJ25">
        <v>20</v>
      </c>
      <c r="BK25">
        <v>5</v>
      </c>
      <c r="BL25">
        <v>11</v>
      </c>
      <c r="BM25">
        <v>17.420000000000002</v>
      </c>
      <c r="BN25">
        <v>1.3</v>
      </c>
      <c r="BO25">
        <v>9.1</v>
      </c>
      <c r="BP25">
        <v>4.97</v>
      </c>
      <c r="BQ25">
        <v>5.7</v>
      </c>
      <c r="BR25">
        <v>1</v>
      </c>
      <c r="BS25">
        <v>1</v>
      </c>
      <c r="BT25">
        <v>1</v>
      </c>
      <c r="BU25">
        <v>1</v>
      </c>
      <c r="BV25">
        <v>17.5</v>
      </c>
      <c r="BW25">
        <v>12</v>
      </c>
      <c r="BX25">
        <v>4</v>
      </c>
      <c r="BY25">
        <v>12.15</v>
      </c>
      <c r="BZ25">
        <v>6</v>
      </c>
      <c r="CA25">
        <v>2.5</v>
      </c>
      <c r="CB25">
        <v>12.83</v>
      </c>
      <c r="CC25">
        <v>20.3</v>
      </c>
      <c r="CD25">
        <v>10</v>
      </c>
      <c r="CE25">
        <v>8.33</v>
      </c>
      <c r="CF25">
        <v>9.83</v>
      </c>
      <c r="CG25">
        <v>10</v>
      </c>
      <c r="CH25">
        <v>9</v>
      </c>
      <c r="CI25">
        <v>9</v>
      </c>
      <c r="CJ25">
        <v>28.17</v>
      </c>
      <c r="CK25">
        <v>4</v>
      </c>
      <c r="CL25">
        <v>13</v>
      </c>
      <c r="CM25">
        <v>8.83</v>
      </c>
      <c r="CN25">
        <v>2</v>
      </c>
      <c r="CO25">
        <v>3.5</v>
      </c>
      <c r="CP25">
        <v>7.58</v>
      </c>
      <c r="CQ25">
        <v>18</v>
      </c>
      <c r="CR25">
        <v>1</v>
      </c>
      <c r="CS25">
        <v>3</v>
      </c>
      <c r="CT25">
        <v>18.579999999999998</v>
      </c>
      <c r="CU25">
        <v>0</v>
      </c>
      <c r="CV25">
        <v>4</v>
      </c>
      <c r="CW25">
        <v>3.67</v>
      </c>
      <c r="CX25">
        <v>4</v>
      </c>
      <c r="CY25">
        <v>23</v>
      </c>
      <c r="CZ25">
        <v>1.5</v>
      </c>
      <c r="DA25">
        <v>1.5</v>
      </c>
      <c r="DB25">
        <v>6.75</v>
      </c>
      <c r="DC25">
        <v>0</v>
      </c>
      <c r="DD25" s="12"/>
      <c r="DE25">
        <v>2</v>
      </c>
      <c r="DF25">
        <v>7.25</v>
      </c>
      <c r="DG25">
        <v>15</v>
      </c>
      <c r="DH25">
        <v>14.8</v>
      </c>
      <c r="DI25">
        <v>4.33</v>
      </c>
      <c r="DJ25">
        <v>21.5</v>
      </c>
      <c r="DK25">
        <v>21</v>
      </c>
      <c r="DL25">
        <v>19.3</v>
      </c>
      <c r="DM25">
        <v>7.15</v>
      </c>
      <c r="DN25">
        <v>1.5</v>
      </c>
      <c r="DO25">
        <v>8</v>
      </c>
      <c r="DP25"/>
      <c r="DQ25"/>
      <c r="DR25">
        <v>20.92</v>
      </c>
      <c r="DS25">
        <v>2.5</v>
      </c>
      <c r="DT25">
        <v>21.2</v>
      </c>
      <c r="DU25">
        <v>34</v>
      </c>
      <c r="DV25">
        <v>11</v>
      </c>
      <c r="DW25">
        <v>3</v>
      </c>
      <c r="DX25">
        <v>2</v>
      </c>
      <c r="DY25"/>
      <c r="DZ25">
        <v>28.17</v>
      </c>
      <c r="EA25">
        <v>9.8000000000000007</v>
      </c>
      <c r="EB25">
        <v>5.3</v>
      </c>
      <c r="EC25">
        <v>8</v>
      </c>
      <c r="ED25">
        <v>15</v>
      </c>
      <c r="EE25">
        <v>6</v>
      </c>
      <c r="EF25">
        <v>2.5</v>
      </c>
      <c r="EG25">
        <v>50</v>
      </c>
      <c r="EH25">
        <v>20.099999999999998</v>
      </c>
      <c r="EI25"/>
      <c r="EJ25" s="12"/>
    </row>
    <row r="26" spans="1:140" customFormat="1">
      <c r="A26" s="500"/>
      <c r="B26" s="53" t="s">
        <v>222</v>
      </c>
      <c r="C26" s="12"/>
      <c r="D26" s="12">
        <v>168</v>
      </c>
      <c r="E26" s="12">
        <v>168</v>
      </c>
      <c r="F26" s="12">
        <v>168</v>
      </c>
      <c r="G26" s="12">
        <v>168</v>
      </c>
      <c r="H26" s="12">
        <v>168</v>
      </c>
      <c r="I26" s="12">
        <v>168</v>
      </c>
      <c r="J26" s="12">
        <v>168</v>
      </c>
      <c r="K26" s="12">
        <v>168</v>
      </c>
      <c r="L26" s="12">
        <v>168</v>
      </c>
      <c r="M26" s="12">
        <v>168</v>
      </c>
      <c r="N26" s="12">
        <v>168</v>
      </c>
      <c r="O26" s="12">
        <v>168</v>
      </c>
      <c r="P26" s="12">
        <v>168</v>
      </c>
      <c r="Q26" s="12">
        <v>168</v>
      </c>
      <c r="R26" s="12">
        <v>168</v>
      </c>
      <c r="S26" s="12">
        <v>168</v>
      </c>
      <c r="T26" s="12">
        <v>168</v>
      </c>
      <c r="U26" s="12">
        <v>144</v>
      </c>
      <c r="V26" s="12">
        <v>168</v>
      </c>
      <c r="W26" s="12">
        <v>168</v>
      </c>
      <c r="X26" s="12">
        <v>168</v>
      </c>
      <c r="Y26" s="12">
        <v>168</v>
      </c>
      <c r="Z26" s="12">
        <v>168</v>
      </c>
      <c r="AA26" s="12">
        <v>168</v>
      </c>
      <c r="AB26" s="12">
        <v>168</v>
      </c>
      <c r="AC26" s="12">
        <v>168</v>
      </c>
      <c r="AD26" s="12">
        <v>168</v>
      </c>
      <c r="AE26" s="12">
        <v>168</v>
      </c>
      <c r="AF26" s="12">
        <v>168</v>
      </c>
      <c r="AG26" s="12">
        <v>168</v>
      </c>
      <c r="AH26" s="12">
        <v>168</v>
      </c>
      <c r="AI26" s="12">
        <v>168</v>
      </c>
      <c r="AJ26" s="12">
        <v>168</v>
      </c>
      <c r="AK26" s="12">
        <v>168</v>
      </c>
      <c r="AL26" s="12">
        <v>168</v>
      </c>
      <c r="AM26" s="12">
        <v>168</v>
      </c>
      <c r="AN26" s="12">
        <v>168</v>
      </c>
      <c r="AO26" s="12">
        <v>168</v>
      </c>
      <c r="AP26" s="12">
        <v>168</v>
      </c>
      <c r="AQ26" s="12">
        <v>168</v>
      </c>
      <c r="AR26" s="12">
        <v>168</v>
      </c>
      <c r="AS26" s="12">
        <v>168</v>
      </c>
      <c r="AT26" s="12">
        <v>168</v>
      </c>
      <c r="AU26" s="12">
        <v>168</v>
      </c>
      <c r="AV26" s="12">
        <v>168</v>
      </c>
      <c r="AW26" s="12">
        <v>168</v>
      </c>
      <c r="AX26" s="12">
        <v>168</v>
      </c>
      <c r="AY26" s="12">
        <v>168</v>
      </c>
      <c r="AZ26" s="12">
        <v>168</v>
      </c>
      <c r="BA26" s="12">
        <v>168</v>
      </c>
      <c r="BB26" s="12">
        <v>168</v>
      </c>
      <c r="BC26" s="12">
        <v>168</v>
      </c>
      <c r="BD26" s="12">
        <v>168</v>
      </c>
      <c r="BE26" s="12">
        <v>168</v>
      </c>
      <c r="BF26" s="12">
        <v>168</v>
      </c>
      <c r="BG26" s="12">
        <v>168</v>
      </c>
      <c r="BH26" s="12">
        <v>168</v>
      </c>
      <c r="BI26" s="12">
        <v>168</v>
      </c>
      <c r="BJ26" s="12">
        <v>168</v>
      </c>
      <c r="BK26" s="12">
        <v>168</v>
      </c>
      <c r="BL26" s="12">
        <v>168</v>
      </c>
      <c r="BM26" s="12">
        <v>168</v>
      </c>
      <c r="BN26" s="12">
        <v>168</v>
      </c>
      <c r="BO26" s="12">
        <v>168</v>
      </c>
      <c r="BP26" s="12">
        <v>168</v>
      </c>
      <c r="BQ26" s="12">
        <v>168</v>
      </c>
      <c r="BR26" s="12">
        <v>168</v>
      </c>
      <c r="BS26" s="12">
        <v>168</v>
      </c>
      <c r="BT26" s="12">
        <v>168</v>
      </c>
      <c r="BU26" s="12">
        <v>168</v>
      </c>
      <c r="BV26" s="12">
        <v>168</v>
      </c>
      <c r="BW26" s="12">
        <v>168</v>
      </c>
      <c r="BX26" s="12">
        <v>168</v>
      </c>
      <c r="BY26" s="12">
        <v>168</v>
      </c>
      <c r="BZ26" s="12">
        <v>168</v>
      </c>
      <c r="CA26" s="12">
        <v>144</v>
      </c>
      <c r="CB26" s="12">
        <v>168</v>
      </c>
      <c r="CC26" s="12">
        <v>168</v>
      </c>
      <c r="CD26" s="12">
        <v>168</v>
      </c>
      <c r="CE26" s="12">
        <v>168</v>
      </c>
      <c r="CF26" s="12">
        <v>168</v>
      </c>
      <c r="CG26" s="12">
        <v>168</v>
      </c>
      <c r="CH26" s="12">
        <v>168</v>
      </c>
      <c r="CI26" s="12">
        <v>168</v>
      </c>
      <c r="CJ26" s="12">
        <v>168</v>
      </c>
      <c r="CK26" s="12">
        <v>168</v>
      </c>
      <c r="CL26" s="12">
        <v>168</v>
      </c>
      <c r="CM26" s="12">
        <v>168</v>
      </c>
      <c r="CN26" s="12">
        <v>168</v>
      </c>
      <c r="CO26" s="12">
        <v>168</v>
      </c>
      <c r="CP26" s="12">
        <v>168</v>
      </c>
      <c r="CQ26" s="12">
        <v>168</v>
      </c>
      <c r="CR26" s="12">
        <v>168</v>
      </c>
      <c r="CS26" s="12">
        <v>168</v>
      </c>
      <c r="CT26" s="12">
        <v>168</v>
      </c>
      <c r="CU26" s="12">
        <v>168</v>
      </c>
      <c r="CV26" s="12">
        <v>168</v>
      </c>
      <c r="CW26" s="12">
        <v>168</v>
      </c>
      <c r="CX26" s="12">
        <v>168</v>
      </c>
      <c r="CY26" s="12">
        <v>168</v>
      </c>
      <c r="CZ26" s="12">
        <v>168</v>
      </c>
      <c r="DA26" s="12">
        <v>168</v>
      </c>
      <c r="DB26" s="12">
        <v>168</v>
      </c>
      <c r="DC26" s="12">
        <v>168</v>
      </c>
      <c r="DD26" s="12"/>
      <c r="DE26" s="12">
        <v>744</v>
      </c>
      <c r="DF26" s="12">
        <v>168</v>
      </c>
      <c r="DG26" s="12">
        <v>168</v>
      </c>
      <c r="DH26" s="12">
        <v>168</v>
      </c>
      <c r="DI26" s="12">
        <v>168</v>
      </c>
      <c r="DJ26" s="12">
        <v>168</v>
      </c>
      <c r="DK26" s="12">
        <v>168</v>
      </c>
      <c r="DL26" s="12">
        <v>168</v>
      </c>
      <c r="DM26" s="12">
        <v>168</v>
      </c>
      <c r="DN26" s="12">
        <v>168</v>
      </c>
      <c r="DO26" s="12">
        <v>168</v>
      </c>
      <c r="DP26" s="12"/>
      <c r="DQ26" s="12"/>
      <c r="DR26" s="12">
        <v>168</v>
      </c>
      <c r="DS26" s="12">
        <v>168</v>
      </c>
      <c r="DT26" s="12">
        <v>168</v>
      </c>
      <c r="DU26" s="12">
        <v>168</v>
      </c>
      <c r="DV26" s="12">
        <v>168</v>
      </c>
      <c r="DW26" s="12">
        <v>168</v>
      </c>
      <c r="DX26" s="12">
        <v>168</v>
      </c>
      <c r="DY26" s="12">
        <v>168</v>
      </c>
      <c r="DZ26" s="12">
        <v>168</v>
      </c>
      <c r="EA26" s="12">
        <v>168</v>
      </c>
      <c r="EB26" s="12">
        <v>168</v>
      </c>
      <c r="EC26" s="12">
        <v>168</v>
      </c>
      <c r="ED26" s="12">
        <v>168</v>
      </c>
      <c r="EE26" s="12">
        <v>168</v>
      </c>
      <c r="EF26" s="12">
        <v>168</v>
      </c>
      <c r="EG26" s="12">
        <v>168</v>
      </c>
      <c r="EH26" s="12">
        <v>168</v>
      </c>
      <c r="EI26" s="12"/>
      <c r="EJ26" s="12"/>
    </row>
    <row r="27" spans="1:140">
      <c r="A27" s="501"/>
      <c r="B27" s="53" t="s">
        <v>146</v>
      </c>
      <c r="C27" s="12"/>
      <c r="D27" s="172">
        <v>7.6008146639511205</v>
      </c>
      <c r="E27" s="172">
        <v>10.289805468000001</v>
      </c>
      <c r="F27" s="172">
        <v>13.324777030140075</v>
      </c>
      <c r="G27" s="172">
        <v>12.722547108512019</v>
      </c>
      <c r="H27" s="170">
        <v>14.802163136547996</v>
      </c>
      <c r="I27" s="170">
        <v>14.481862123985172</v>
      </c>
      <c r="J27" s="170">
        <v>14.185302168877657</v>
      </c>
      <c r="K27" s="170">
        <v>11.788507595699091</v>
      </c>
      <c r="L27" s="170">
        <v>11.434203437974436</v>
      </c>
      <c r="M27" s="170">
        <v>13.092718035563083</v>
      </c>
      <c r="N27" s="170">
        <v>14.902306803916646</v>
      </c>
      <c r="O27" s="164">
        <v>14.339568345323741</v>
      </c>
      <c r="P27" s="164">
        <v>14.986239182862819</v>
      </c>
      <c r="Q27" s="164">
        <v>8.5322457691721301</v>
      </c>
      <c r="R27" s="164">
        <v>13.954491474842941</v>
      </c>
      <c r="S27">
        <v>14.6917372</v>
      </c>
      <c r="T27">
        <v>12.382321230000001</v>
      </c>
      <c r="U27">
        <v>4.1570576540755466</v>
      </c>
      <c r="V27">
        <v>13.512824941704812</v>
      </c>
      <c r="W27">
        <v>13.211330583240494</v>
      </c>
      <c r="X27">
        <v>12.96</v>
      </c>
      <c r="Y27">
        <v>8.3596312919618683</v>
      </c>
      <c r="Z27">
        <v>15.402909704959281</v>
      </c>
      <c r="AA27">
        <v>11.5</v>
      </c>
      <c r="AB27">
        <v>12.210302265296548</v>
      </c>
      <c r="AC27">
        <v>13.190120967741899</v>
      </c>
      <c r="AD27">
        <v>14.79</v>
      </c>
      <c r="AE27">
        <v>14.004349382131766</v>
      </c>
      <c r="AF27">
        <v>16.03</v>
      </c>
      <c r="AG27">
        <v>15.36</v>
      </c>
      <c r="AH27">
        <v>12.282431271115042</v>
      </c>
      <c r="AI27">
        <v>15.988636363636363</v>
      </c>
      <c r="AJ27">
        <v>11.24</v>
      </c>
      <c r="AK27">
        <v>15.544207317073171</v>
      </c>
      <c r="AL27">
        <v>5</v>
      </c>
      <c r="AM27">
        <v>14.84</v>
      </c>
      <c r="AN27">
        <v>16.258467778277339</v>
      </c>
      <c r="AO27">
        <v>15.42</v>
      </c>
      <c r="AP27">
        <v>12.37</v>
      </c>
      <c r="AQ27">
        <v>15.249235528399467</v>
      </c>
      <c r="AR27">
        <v>14.25</v>
      </c>
      <c r="AS27">
        <v>11.953279714424221</v>
      </c>
      <c r="AT27">
        <v>16.130991791825515</v>
      </c>
      <c r="AU27">
        <v>17.010000000000002</v>
      </c>
      <c r="AV27">
        <v>14.63</v>
      </c>
      <c r="AW27">
        <v>13.522607385079127</v>
      </c>
      <c r="AX27">
        <v>17.490757855822551</v>
      </c>
      <c r="AY27">
        <v>10.424263674614306</v>
      </c>
      <c r="AZ27">
        <v>9.42</v>
      </c>
      <c r="BA27">
        <v>12.102043126379536</v>
      </c>
      <c r="BB27">
        <v>10.42</v>
      </c>
      <c r="BC27">
        <v>11.004027393070166</v>
      </c>
      <c r="BD27">
        <v>3.9424276221013987</v>
      </c>
      <c r="BE27">
        <v>4.1399999999999997</v>
      </c>
      <c r="BF27">
        <v>9.8094395280235993</v>
      </c>
      <c r="BG27">
        <v>11.052254831782392</v>
      </c>
      <c r="BH27">
        <v>10.89</v>
      </c>
      <c r="BI27">
        <v>11.427433194410394</v>
      </c>
      <c r="BJ27">
        <v>8.8107938500156884</v>
      </c>
      <c r="BK27">
        <v>13.467768595041322</v>
      </c>
      <c r="BL27">
        <v>11</v>
      </c>
      <c r="BM27">
        <v>10.291122042632933</v>
      </c>
      <c r="BN27">
        <v>13.71</v>
      </c>
      <c r="BO27">
        <v>16.150575581148299</v>
      </c>
      <c r="BP27">
        <v>13.800960118168391</v>
      </c>
      <c r="BQ27">
        <v>13.647</v>
      </c>
      <c r="BR27">
        <v>17.39</v>
      </c>
      <c r="BS27">
        <v>16.391168376282213</v>
      </c>
      <c r="BT27">
        <v>16.391168376282213</v>
      </c>
      <c r="BU27">
        <v>16.391168376282213</v>
      </c>
      <c r="BV27">
        <v>16.456084912670416</v>
      </c>
      <c r="BW27">
        <v>15.06</v>
      </c>
      <c r="BX27">
        <v>10.29</v>
      </c>
      <c r="BY27">
        <v>6.1283848818086044</v>
      </c>
      <c r="BZ27">
        <v>14.79</v>
      </c>
      <c r="CA27">
        <v>14.75</v>
      </c>
      <c r="CB27">
        <v>14.999279798343538</v>
      </c>
      <c r="CC27">
        <v>17.374005305039788</v>
      </c>
      <c r="CD27">
        <v>15.9</v>
      </c>
      <c r="CE27">
        <v>16.240414507772019</v>
      </c>
      <c r="CF27">
        <v>11.361691325790542</v>
      </c>
      <c r="CG27">
        <v>15.64</v>
      </c>
      <c r="CH27">
        <v>13.92</v>
      </c>
      <c r="CI27">
        <v>16.41</v>
      </c>
      <c r="CJ27">
        <v>17.655041436464089</v>
      </c>
      <c r="CK27">
        <v>16.239999999999998</v>
      </c>
      <c r="CL27">
        <v>18.760000000000002</v>
      </c>
      <c r="CM27">
        <v>16.3658509516675</v>
      </c>
      <c r="CN27">
        <v>7.69</v>
      </c>
      <c r="CO27">
        <v>12.34</v>
      </c>
      <c r="CP27">
        <v>7.2145251396648042</v>
      </c>
      <c r="CQ27">
        <v>7.0640000000000001</v>
      </c>
      <c r="CR27">
        <v>1.498</v>
      </c>
      <c r="CS27">
        <v>6.0790405149768239</v>
      </c>
      <c r="CT27">
        <v>11.932791497342921</v>
      </c>
      <c r="CU27">
        <v>10.02</v>
      </c>
      <c r="CV27">
        <v>12.93</v>
      </c>
      <c r="CW27">
        <v>15.190553495445924</v>
      </c>
      <c r="CX27">
        <v>17.38</v>
      </c>
      <c r="CY27">
        <v>16.594112903225806</v>
      </c>
      <c r="CZ27">
        <v>12.01</v>
      </c>
      <c r="DA27">
        <v>12.01</v>
      </c>
      <c r="DB27">
        <v>10.444349680170575</v>
      </c>
      <c r="DC27">
        <v>6.77</v>
      </c>
      <c r="DD27" s="12"/>
      <c r="DE27">
        <v>7.98</v>
      </c>
      <c r="DF27">
        <v>14.954032258064517</v>
      </c>
      <c r="DG27">
        <v>12.42</v>
      </c>
      <c r="DH27">
        <v>13.01</v>
      </c>
      <c r="DI27">
        <v>7.9673745767928601</v>
      </c>
      <c r="DJ27">
        <v>13.640235910878113</v>
      </c>
      <c r="DK27">
        <v>6.22</v>
      </c>
      <c r="DL27">
        <v>5.97</v>
      </c>
      <c r="DM27">
        <v>17.338575749243883</v>
      </c>
      <c r="DN27">
        <v>10.96</v>
      </c>
      <c r="DO27">
        <v>16.577482844431039</v>
      </c>
      <c r="DP27"/>
      <c r="DQ27"/>
      <c r="DR27">
        <v>11.463601532567049</v>
      </c>
      <c r="DS27">
        <v>10.73</v>
      </c>
      <c r="DT27">
        <v>10.735764665405126</v>
      </c>
      <c r="DU27">
        <v>14.527888446215139</v>
      </c>
      <c r="DV27">
        <v>11.55</v>
      </c>
      <c r="DW27">
        <v>16.420000000000002</v>
      </c>
      <c r="DX27">
        <v>18.388861891373505</v>
      </c>
      <c r="DY27">
        <v>18.388861891373505</v>
      </c>
      <c r="DZ27">
        <v>9.7200000000000006</v>
      </c>
      <c r="EA27">
        <v>14.11306137655812</v>
      </c>
      <c r="EB27">
        <v>10.45</v>
      </c>
      <c r="EC27">
        <v>10.4535</v>
      </c>
      <c r="ED27">
        <v>13.919209894118696</v>
      </c>
      <c r="EE27">
        <v>16.989999999999998</v>
      </c>
      <c r="EF27">
        <v>16.02</v>
      </c>
      <c r="EG27">
        <v>12.432383262583384</v>
      </c>
      <c r="EH27">
        <v>16.610738255033556</v>
      </c>
      <c r="EI27" s="12"/>
      <c r="EJ27" s="12"/>
    </row>
    <row r="28" spans="1:140">
      <c r="A28" s="496" t="s">
        <v>162</v>
      </c>
      <c r="B28" s="54" t="s">
        <v>147</v>
      </c>
      <c r="C28" s="8"/>
      <c r="D28" s="8">
        <f t="shared" ref="D28:AK28" si="115">+D18</f>
        <v>0.85220238095238099</v>
      </c>
      <c r="E28" s="8">
        <f t="shared" si="115"/>
        <v>0.8973214285714286</v>
      </c>
      <c r="F28" s="8">
        <f t="shared" si="115"/>
        <v>0.83630952380952384</v>
      </c>
      <c r="G28" s="8">
        <f t="shared" si="115"/>
        <v>0.94047619047619002</v>
      </c>
      <c r="H28" s="8">
        <f t="shared" si="115"/>
        <v>0.9806547619</v>
      </c>
      <c r="I28" s="8">
        <f t="shared" si="115"/>
        <v>0.8392857142857143</v>
      </c>
      <c r="J28" s="8">
        <f t="shared" si="115"/>
        <v>0.615059523809524</v>
      </c>
      <c r="K28" s="8">
        <f t="shared" si="115"/>
        <v>0.98708333333333298</v>
      </c>
      <c r="L28" s="8">
        <f t="shared" si="115"/>
        <v>0.77130952380952378</v>
      </c>
      <c r="M28" s="8">
        <f t="shared" si="115"/>
        <v>0.88660714285714293</v>
      </c>
      <c r="N28" s="8">
        <f t="shared" si="115"/>
        <v>0.96922619048571423</v>
      </c>
      <c r="O28" s="8">
        <f t="shared" si="115"/>
        <v>0.7906547619047618</v>
      </c>
      <c r="P28" s="8">
        <f t="shared" si="115"/>
        <v>0.9017857142857143</v>
      </c>
      <c r="Q28" s="8">
        <f t="shared" si="115"/>
        <v>0.92559523809523803</v>
      </c>
      <c r="R28" s="8">
        <f t="shared" si="115"/>
        <v>0.90178571428571397</v>
      </c>
      <c r="S28" s="8">
        <f t="shared" si="115"/>
        <v>0.9285714285714286</v>
      </c>
      <c r="T28" s="8">
        <f t="shared" si="115"/>
        <v>0.87797619047619002</v>
      </c>
      <c r="U28" s="8">
        <f t="shared" si="115"/>
        <v>0.8125</v>
      </c>
      <c r="V28" s="8">
        <f t="shared" si="115"/>
        <v>0.83232142857142843</v>
      </c>
      <c r="W28" s="8">
        <f t="shared" si="115"/>
        <v>0.89434523809523803</v>
      </c>
      <c r="X28" s="8">
        <f t="shared" si="115"/>
        <v>0.88291666666666702</v>
      </c>
      <c r="Y28" s="8">
        <f t="shared" si="115"/>
        <v>0.47619047619047611</v>
      </c>
      <c r="Z28" s="8">
        <f t="shared" si="115"/>
        <v>0.94696428571428604</v>
      </c>
      <c r="AA28" s="8">
        <f t="shared" si="115"/>
        <v>0.88291666666666702</v>
      </c>
      <c r="AB28" s="8">
        <f t="shared" si="115"/>
        <v>0.9642857142857143</v>
      </c>
      <c r="AC28" s="8">
        <f t="shared" si="115"/>
        <v>0.78023809523809495</v>
      </c>
      <c r="AD28" s="8">
        <f t="shared" si="115"/>
        <v>0.92410714285714302</v>
      </c>
      <c r="AE28" s="8">
        <f t="shared" si="115"/>
        <v>0.85166666666666657</v>
      </c>
      <c r="AF28" s="8">
        <f t="shared" si="115"/>
        <v>0.84375</v>
      </c>
      <c r="AG28" s="8">
        <f t="shared" si="115"/>
        <v>0.94940476190476197</v>
      </c>
      <c r="AH28" s="8">
        <f t="shared" si="115"/>
        <v>0.9464285714285714</v>
      </c>
      <c r="AI28" s="8">
        <f t="shared" si="115"/>
        <v>0.95833333333333304</v>
      </c>
      <c r="AJ28" s="8">
        <f t="shared" si="115"/>
        <v>0.85119047619047605</v>
      </c>
      <c r="AK28" s="8">
        <f t="shared" si="115"/>
        <v>0.91666666666666652</v>
      </c>
      <c r="AL28" s="8">
        <f t="shared" ref="AL28:AQ28" si="116">+AL18</f>
        <v>0.86607142857142905</v>
      </c>
      <c r="AM28" s="8">
        <f t="shared" si="116"/>
        <v>0.84226190476190499</v>
      </c>
      <c r="AN28" s="8">
        <f t="shared" si="116"/>
        <v>0.97023809523809523</v>
      </c>
      <c r="AO28" s="8">
        <f t="shared" si="116"/>
        <v>0.90375000000000005</v>
      </c>
      <c r="AP28" s="8">
        <f t="shared" si="116"/>
        <v>0.81202380952381004</v>
      </c>
      <c r="AQ28" s="8">
        <f t="shared" si="116"/>
        <v>0.91619047619047611</v>
      </c>
      <c r="AR28" s="8">
        <f t="shared" ref="AR28:BT28" si="117">+AR18</f>
        <v>0.84375</v>
      </c>
      <c r="AS28" s="8">
        <f t="shared" si="117"/>
        <v>0.98809523809523803</v>
      </c>
      <c r="AT28" s="8">
        <f t="shared" si="117"/>
        <v>0.77380952380952384</v>
      </c>
      <c r="AU28" s="8">
        <f t="shared" si="117"/>
        <v>0.96726190476190499</v>
      </c>
      <c r="AV28" s="8">
        <f t="shared" si="117"/>
        <v>0.942440476190476</v>
      </c>
      <c r="AW28" s="8">
        <f t="shared" si="117"/>
        <v>0.80654761904761907</v>
      </c>
      <c r="AX28" s="8">
        <f t="shared" si="117"/>
        <v>0.85565476190476186</v>
      </c>
      <c r="AY28" s="8">
        <f t="shared" si="117"/>
        <v>0.80607142857142866</v>
      </c>
      <c r="AZ28" s="8">
        <f t="shared" si="117"/>
        <v>0.94642857142857095</v>
      </c>
      <c r="BA28" s="8">
        <f t="shared" si="117"/>
        <v>0.7633928571428571</v>
      </c>
      <c r="BB28" s="8">
        <f t="shared" si="117"/>
        <v>0.49285714285714299</v>
      </c>
      <c r="BC28" s="8">
        <f t="shared" si="117"/>
        <v>0.90476190476190477</v>
      </c>
      <c r="BD28" s="8">
        <f t="shared" si="117"/>
        <v>0.90922619047619002</v>
      </c>
      <c r="BE28" s="8">
        <f t="shared" si="117"/>
        <v>0.90773809523809501</v>
      </c>
      <c r="BF28" s="8">
        <f t="shared" si="117"/>
        <v>0.95238095238095222</v>
      </c>
      <c r="BG28" s="8">
        <f t="shared" si="117"/>
        <v>0.88494047619047633</v>
      </c>
      <c r="BH28" s="8">
        <f t="shared" si="117"/>
        <v>0.92660714285714296</v>
      </c>
      <c r="BI28" s="8">
        <f t="shared" si="117"/>
        <v>0.91767857142857101</v>
      </c>
      <c r="BJ28" s="8">
        <f t="shared" si="117"/>
        <v>0.875</v>
      </c>
      <c r="BK28" s="8">
        <f t="shared" si="117"/>
        <v>0.86904761904761896</v>
      </c>
      <c r="BL28" s="8">
        <f t="shared" si="117"/>
        <v>0.93452380952380998</v>
      </c>
      <c r="BM28" s="8">
        <f t="shared" si="117"/>
        <v>0.89630952380952367</v>
      </c>
      <c r="BN28" s="8">
        <f t="shared" si="117"/>
        <v>0.84345238095238095</v>
      </c>
      <c r="BO28" s="8">
        <f t="shared" si="117"/>
        <v>0.94583333333333297</v>
      </c>
      <c r="BP28" s="8">
        <f t="shared" si="117"/>
        <v>0.92279761904761903</v>
      </c>
      <c r="BQ28" s="8">
        <f t="shared" si="117"/>
        <v>0.82916666666666705</v>
      </c>
      <c r="BR28" s="8">
        <f t="shared" si="117"/>
        <v>0.94642857142857095</v>
      </c>
      <c r="BS28" s="8">
        <f t="shared" si="117"/>
        <v>0.9017857142857143</v>
      </c>
      <c r="BT28" s="8">
        <f t="shared" si="117"/>
        <v>0.9017857142857143</v>
      </c>
      <c r="BU28" s="8">
        <f t="shared" ref="BU28:CC28" si="118">+BU18</f>
        <v>0.9017857142857143</v>
      </c>
      <c r="BV28" s="8">
        <f t="shared" si="118"/>
        <v>0.89583333333333348</v>
      </c>
      <c r="BW28" s="8">
        <f t="shared" si="118"/>
        <v>0.83928571428571397</v>
      </c>
      <c r="BX28" s="8">
        <f t="shared" si="118"/>
        <v>0.97619047619047605</v>
      </c>
      <c r="BY28" s="8">
        <f t="shared" si="118"/>
        <v>0.92767857142857135</v>
      </c>
      <c r="BZ28" s="8">
        <f t="shared" si="118"/>
        <v>0.89285714285714302</v>
      </c>
      <c r="CA28" s="8">
        <f t="shared" si="118"/>
        <v>0.82291666666666696</v>
      </c>
      <c r="CB28" s="8">
        <f t="shared" si="118"/>
        <v>0.84327380952380959</v>
      </c>
      <c r="CC28" s="8">
        <f t="shared" si="118"/>
        <v>0.87916666666666676</v>
      </c>
      <c r="CD28" s="8">
        <f t="shared" ref="CD28:CF28" si="119">+CD18</f>
        <v>0.94047619047619002</v>
      </c>
      <c r="CE28" s="8">
        <f t="shared" si="119"/>
        <v>0.83732142857142866</v>
      </c>
      <c r="CF28" s="8">
        <f t="shared" si="119"/>
        <v>0.82244047619047633</v>
      </c>
      <c r="CG28" s="8">
        <f t="shared" ref="CG28:CH28" si="120">+CG18</f>
        <v>0.94047619047619002</v>
      </c>
      <c r="CH28" s="8">
        <f t="shared" si="120"/>
        <v>0.94642857142857095</v>
      </c>
      <c r="CI28" s="8">
        <f t="shared" ref="CI28:CJ28" si="121">+CI18</f>
        <v>0.94642857142857095</v>
      </c>
      <c r="CJ28" s="8">
        <f t="shared" si="121"/>
        <v>0.83232142857142843</v>
      </c>
      <c r="CK28" s="8">
        <f t="shared" ref="CK28:CM28" si="122">+CK18</f>
        <v>0.97619047619047605</v>
      </c>
      <c r="CL28" s="8">
        <f t="shared" si="122"/>
        <v>0.922619047619048</v>
      </c>
      <c r="CM28" s="8">
        <f t="shared" si="122"/>
        <v>0.86708333333333343</v>
      </c>
      <c r="CN28" s="8">
        <f t="shared" ref="CN28:CP28" si="123">+CN18</f>
        <v>0.98809523809523803</v>
      </c>
      <c r="CO28" s="8">
        <f t="shared" si="123"/>
        <v>0.90773809523809501</v>
      </c>
      <c r="CP28" s="8">
        <f t="shared" si="123"/>
        <v>0.95488095238095227</v>
      </c>
      <c r="CQ28" s="8">
        <f t="shared" ref="CQ28:CT28" si="124">+CQ18</f>
        <v>0.84523809523809501</v>
      </c>
      <c r="CR28" s="8">
        <f t="shared" si="124"/>
        <v>0.99404761904761896</v>
      </c>
      <c r="CS28" s="8">
        <f t="shared" si="124"/>
        <v>0.86904761904761907</v>
      </c>
      <c r="CT28" s="8">
        <f t="shared" si="124"/>
        <v>0.88940476190476203</v>
      </c>
      <c r="CU28" s="8">
        <f t="shared" ref="CU28:CW28" si="125">+CU18</f>
        <v>0.92857142857142905</v>
      </c>
      <c r="CV28" s="8">
        <f t="shared" si="125"/>
        <v>0.97619047619047605</v>
      </c>
      <c r="CW28" s="8">
        <f t="shared" si="125"/>
        <v>0.88589285714285704</v>
      </c>
      <c r="CX28" s="8">
        <f t="shared" ref="CX28:CY28" si="126">+CX18</f>
        <v>0.97619047619047605</v>
      </c>
      <c r="CY28" s="8">
        <f t="shared" si="126"/>
        <v>0.86309523809523814</v>
      </c>
      <c r="CZ28" s="8">
        <f t="shared" ref="CZ28:DB28" si="127">+CZ18</f>
        <v>0.92380952380952397</v>
      </c>
      <c r="DA28" s="8">
        <f t="shared" si="127"/>
        <v>0.92380952380952397</v>
      </c>
      <c r="DB28" s="8">
        <f t="shared" si="127"/>
        <v>0.9598214285714286</v>
      </c>
      <c r="DC28" s="8">
        <f t="shared" ref="DC28:DF28" si="128">+DC18</f>
        <v>0.92857142857142905</v>
      </c>
      <c r="DD28" s="8"/>
      <c r="DE28" s="8">
        <f t="shared" si="128"/>
        <v>0.98611111111111105</v>
      </c>
      <c r="DF28" s="8">
        <f t="shared" si="128"/>
        <v>0.95684523809523814</v>
      </c>
      <c r="DG28" s="8">
        <f t="shared" ref="DG28:DJ28" si="129">+DG18</f>
        <v>0.86904761904761896</v>
      </c>
      <c r="DH28" s="8">
        <f t="shared" si="129"/>
        <v>0.911904761904762</v>
      </c>
      <c r="DI28" s="8">
        <f t="shared" si="129"/>
        <v>0.80755952380952389</v>
      </c>
      <c r="DJ28" s="8">
        <f t="shared" si="129"/>
        <v>0.87202380952380953</v>
      </c>
      <c r="DK28" s="8">
        <f t="shared" ref="DK28:DM28" si="130">+DK18</f>
        <v>0.77976190476190499</v>
      </c>
      <c r="DL28" s="8">
        <f t="shared" si="130"/>
        <v>0.78886904761904797</v>
      </c>
      <c r="DM28" s="8">
        <f t="shared" si="130"/>
        <v>0.95744047619047601</v>
      </c>
      <c r="DN28" s="8">
        <f t="shared" ref="DN28:DR28" si="131">+DN18</f>
        <v>0.72916666666666696</v>
      </c>
      <c r="DO28" s="8">
        <f t="shared" si="131"/>
        <v>0.82738095238095222</v>
      </c>
      <c r="DP28" s="8">
        <f t="shared" si="131"/>
        <v>0</v>
      </c>
      <c r="DQ28" s="8">
        <f t="shared" si="131"/>
        <v>0</v>
      </c>
      <c r="DR28" s="8">
        <f t="shared" si="131"/>
        <v>0.87547619047619041</v>
      </c>
      <c r="DS28" s="8">
        <f t="shared" ref="DS28:DU28" si="132">+DS18</f>
        <v>0.98519047619047995</v>
      </c>
      <c r="DT28" s="8">
        <f t="shared" si="132"/>
        <v>0.73095238095238102</v>
      </c>
      <c r="DU28" s="8">
        <f t="shared" si="132"/>
        <v>0.70238095238095222</v>
      </c>
      <c r="DV28" s="8">
        <f t="shared" ref="DV28:DW28" si="133">+DV18</f>
        <v>0.93452380952380998</v>
      </c>
      <c r="DW28" s="8">
        <f t="shared" si="133"/>
        <v>0.98214285714285698</v>
      </c>
      <c r="DX28" s="8">
        <f t="shared" ref="DX28:DY28" si="134">+DX18</f>
        <v>0.86904761904761907</v>
      </c>
      <c r="DY28" s="8">
        <f t="shared" si="134"/>
        <v>0.99404761904761896</v>
      </c>
      <c r="DZ28" s="8">
        <f t="shared" ref="DZ28:EA28" si="135">+DZ18</f>
        <v>0.73708333333333298</v>
      </c>
      <c r="EA28" s="8">
        <f t="shared" si="135"/>
        <v>0.94166666666666676</v>
      </c>
      <c r="EB28" s="8">
        <f t="shared" ref="EB28:ED28" si="136">+EB18</f>
        <v>0.80773809523809503</v>
      </c>
      <c r="EC28" s="8">
        <f t="shared" si="136"/>
        <v>0.95238</v>
      </c>
      <c r="ED28" s="8">
        <f t="shared" si="136"/>
        <v>0.8035714285714286</v>
      </c>
      <c r="EE28" s="8">
        <f t="shared" ref="EE28:EH28" si="137">+EE18</f>
        <v>0.96428571428571397</v>
      </c>
      <c r="EF28" s="8">
        <f t="shared" si="137"/>
        <v>0.985119047619048</v>
      </c>
      <c r="EG28" s="8">
        <f t="shared" si="137"/>
        <v>0.60119047619047616</v>
      </c>
      <c r="EH28" s="8">
        <f t="shared" si="137"/>
        <v>0.88035714285714273</v>
      </c>
      <c r="EI28" s="8"/>
      <c r="EJ28" s="8"/>
    </row>
    <row r="29" spans="1:140">
      <c r="A29" s="497"/>
      <c r="B29" s="54" t="s">
        <v>253</v>
      </c>
      <c r="C29" s="8"/>
      <c r="D29" s="8">
        <f t="shared" ref="D29:AK29" si="138">+D23/D26</f>
        <v>0</v>
      </c>
      <c r="E29" s="8">
        <f t="shared" si="138"/>
        <v>0</v>
      </c>
      <c r="F29" s="8">
        <f t="shared" si="138"/>
        <v>0.10119047619047619</v>
      </c>
      <c r="G29" s="8">
        <f t="shared" si="138"/>
        <v>0</v>
      </c>
      <c r="H29" s="8">
        <f t="shared" si="138"/>
        <v>0</v>
      </c>
      <c r="I29" s="8">
        <f t="shared" si="138"/>
        <v>0</v>
      </c>
      <c r="J29" s="8">
        <f t="shared" si="138"/>
        <v>0</v>
      </c>
      <c r="K29" s="8">
        <f t="shared" si="138"/>
        <v>0</v>
      </c>
      <c r="L29" s="8">
        <f t="shared" si="138"/>
        <v>0</v>
      </c>
      <c r="M29" s="8">
        <f t="shared" si="138"/>
        <v>0</v>
      </c>
      <c r="N29" s="8">
        <f t="shared" si="138"/>
        <v>0</v>
      </c>
      <c r="O29" s="8">
        <f t="shared" si="138"/>
        <v>0</v>
      </c>
      <c r="P29" s="8">
        <f t="shared" si="138"/>
        <v>9.8214285714285712E-2</v>
      </c>
      <c r="Q29" s="8">
        <f t="shared" si="138"/>
        <v>0</v>
      </c>
      <c r="R29" s="8">
        <f t="shared" si="138"/>
        <v>0</v>
      </c>
      <c r="S29" s="8">
        <f t="shared" si="138"/>
        <v>0</v>
      </c>
      <c r="T29" s="8">
        <f t="shared" si="138"/>
        <v>4.7619047619047616E-2</v>
      </c>
      <c r="U29" s="8">
        <f t="shared" si="138"/>
        <v>0</v>
      </c>
      <c r="V29" s="8">
        <f t="shared" si="138"/>
        <v>0</v>
      </c>
      <c r="W29" s="8">
        <f t="shared" si="138"/>
        <v>0</v>
      </c>
      <c r="X29" s="8">
        <f t="shared" si="138"/>
        <v>0</v>
      </c>
      <c r="Y29" s="8">
        <f t="shared" si="138"/>
        <v>8.3333333333333329E-2</v>
      </c>
      <c r="Z29" s="8">
        <f t="shared" si="138"/>
        <v>8.3333333333333329E-2</v>
      </c>
      <c r="AA29" s="8">
        <f t="shared" si="138"/>
        <v>0</v>
      </c>
      <c r="AB29" s="8">
        <f t="shared" si="138"/>
        <v>0</v>
      </c>
      <c r="AC29" s="8">
        <f t="shared" si="138"/>
        <v>0.10119047619047619</v>
      </c>
      <c r="AD29" s="8">
        <f t="shared" si="138"/>
        <v>0</v>
      </c>
      <c r="AE29" s="8">
        <f t="shared" si="138"/>
        <v>0</v>
      </c>
      <c r="AF29" s="8">
        <f t="shared" si="138"/>
        <v>5.9523809523809521E-2</v>
      </c>
      <c r="AG29" s="8">
        <f t="shared" si="138"/>
        <v>0</v>
      </c>
      <c r="AH29" s="8">
        <f t="shared" si="138"/>
        <v>0</v>
      </c>
      <c r="AI29" s="8">
        <f t="shared" si="138"/>
        <v>0</v>
      </c>
      <c r="AJ29" s="8">
        <f t="shared" si="138"/>
        <v>0</v>
      </c>
      <c r="AK29" s="8">
        <f t="shared" si="138"/>
        <v>0</v>
      </c>
      <c r="AL29" s="8">
        <f t="shared" ref="AL29:AQ29" si="139">+AL23/AL26</f>
        <v>0</v>
      </c>
      <c r="AM29" s="8">
        <f t="shared" si="139"/>
        <v>0</v>
      </c>
      <c r="AN29" s="8">
        <f t="shared" si="139"/>
        <v>0</v>
      </c>
      <c r="AO29" s="8">
        <f t="shared" si="139"/>
        <v>0</v>
      </c>
      <c r="AP29" s="8">
        <f t="shared" si="139"/>
        <v>9.5238095238095233E-2</v>
      </c>
      <c r="AQ29" s="8">
        <f t="shared" si="139"/>
        <v>0</v>
      </c>
      <c r="AR29" s="8">
        <f t="shared" ref="AR29:BT29" si="140">+AR23/AR26</f>
        <v>8.7797619047619041E-2</v>
      </c>
      <c r="AS29" s="8">
        <f t="shared" si="140"/>
        <v>0</v>
      </c>
      <c r="AT29" s="8">
        <f t="shared" si="140"/>
        <v>5.9523809523809521E-2</v>
      </c>
      <c r="AU29" s="8">
        <f t="shared" si="140"/>
        <v>0</v>
      </c>
      <c r="AV29" s="8">
        <f t="shared" si="140"/>
        <v>0</v>
      </c>
      <c r="AW29" s="8">
        <f t="shared" si="140"/>
        <v>0</v>
      </c>
      <c r="AX29" s="8">
        <f t="shared" si="140"/>
        <v>0</v>
      </c>
      <c r="AY29" s="8">
        <f t="shared" si="140"/>
        <v>0.14285714285714285</v>
      </c>
      <c r="AZ29" s="8">
        <f t="shared" si="140"/>
        <v>0</v>
      </c>
      <c r="BA29" s="8">
        <f t="shared" si="140"/>
        <v>0</v>
      </c>
      <c r="BB29" s="8">
        <f t="shared" si="140"/>
        <v>0</v>
      </c>
      <c r="BC29" s="8">
        <f t="shared" si="140"/>
        <v>4.7619047619047616E-2</v>
      </c>
      <c r="BD29" s="8">
        <f t="shared" si="140"/>
        <v>6.5476190476190479E-2</v>
      </c>
      <c r="BE29" s="8">
        <f t="shared" si="140"/>
        <v>0</v>
      </c>
      <c r="BF29" s="8">
        <f t="shared" si="140"/>
        <v>0</v>
      </c>
      <c r="BG29" s="8">
        <f t="shared" si="140"/>
        <v>4.1666666666666664E-2</v>
      </c>
      <c r="BH29" s="8">
        <f t="shared" si="140"/>
        <v>0</v>
      </c>
      <c r="BI29" s="8">
        <f t="shared" si="140"/>
        <v>0</v>
      </c>
      <c r="BJ29" s="8">
        <f t="shared" si="140"/>
        <v>0</v>
      </c>
      <c r="BK29" s="8">
        <f t="shared" si="140"/>
        <v>0.10119047619047619</v>
      </c>
      <c r="BL29" s="8">
        <f t="shared" si="140"/>
        <v>0</v>
      </c>
      <c r="BM29" s="8">
        <f t="shared" si="140"/>
        <v>0</v>
      </c>
      <c r="BN29" s="8">
        <f t="shared" si="140"/>
        <v>0.14285714285714285</v>
      </c>
      <c r="BO29" s="8">
        <f t="shared" si="140"/>
        <v>0</v>
      </c>
      <c r="BP29" s="8">
        <f t="shared" si="140"/>
        <v>0</v>
      </c>
      <c r="BQ29" s="8">
        <f t="shared" si="140"/>
        <v>8.9285714285714288E-2</v>
      </c>
      <c r="BR29" s="8">
        <f t="shared" si="140"/>
        <v>4.7619047619047616E-2</v>
      </c>
      <c r="BS29" s="8">
        <f t="shared" si="140"/>
        <v>9.2261904761904767E-2</v>
      </c>
      <c r="BT29" s="8">
        <f t="shared" si="140"/>
        <v>9.2261904761904767E-2</v>
      </c>
      <c r="BU29" s="8">
        <f t="shared" ref="BU29:CC29" si="141">+BU23/BU26</f>
        <v>9.2261904761904767E-2</v>
      </c>
      <c r="BV29" s="8">
        <f t="shared" si="141"/>
        <v>0</v>
      </c>
      <c r="BW29" s="8">
        <f t="shared" si="141"/>
        <v>8.9285714285714288E-2</v>
      </c>
      <c r="BX29" s="8">
        <f t="shared" si="141"/>
        <v>0</v>
      </c>
      <c r="BY29" s="8">
        <f t="shared" si="141"/>
        <v>0</v>
      </c>
      <c r="BZ29" s="8">
        <f t="shared" si="141"/>
        <v>7.1428571428571425E-2</v>
      </c>
      <c r="CA29" s="8">
        <f t="shared" si="141"/>
        <v>0.1111111111111111</v>
      </c>
      <c r="CB29" s="8">
        <f t="shared" si="141"/>
        <v>7.1428571428571425E-2</v>
      </c>
      <c r="CC29" s="8">
        <f t="shared" si="141"/>
        <v>0</v>
      </c>
      <c r="CD29" s="8">
        <f t="shared" ref="CD29:CF29" si="142">+CD23/CD26</f>
        <v>0</v>
      </c>
      <c r="CE29" s="8">
        <f t="shared" si="142"/>
        <v>7.1428571428571425E-2</v>
      </c>
      <c r="CF29" s="8">
        <f t="shared" si="142"/>
        <v>7.1428571428571425E-2</v>
      </c>
      <c r="CG29" s="8">
        <f t="shared" ref="CG29:CH29" si="143">+CG23/CG26</f>
        <v>0</v>
      </c>
      <c r="CH29" s="8">
        <f t="shared" si="143"/>
        <v>0</v>
      </c>
      <c r="CI29" s="8">
        <f t="shared" ref="CI29:CJ29" si="144">+CI23/CI26</f>
        <v>0</v>
      </c>
      <c r="CJ29" s="8">
        <f t="shared" si="144"/>
        <v>0</v>
      </c>
      <c r="CK29" s="8">
        <f t="shared" ref="CK29:CM29" si="145">+CK23/CK26</f>
        <v>0</v>
      </c>
      <c r="CL29" s="8">
        <f t="shared" si="145"/>
        <v>0</v>
      </c>
      <c r="CM29" s="8">
        <f t="shared" si="145"/>
        <v>8.0357142857142863E-2</v>
      </c>
      <c r="CN29" s="8">
        <f t="shared" ref="CN29:CP29" si="146">+CN23/CN26</f>
        <v>0</v>
      </c>
      <c r="CO29" s="8">
        <f t="shared" si="146"/>
        <v>7.1428571428571425E-2</v>
      </c>
      <c r="CP29" s="8">
        <f t="shared" si="146"/>
        <v>0</v>
      </c>
      <c r="CQ29" s="8">
        <f t="shared" ref="CQ29:CT29" si="147">+CQ23/CQ26</f>
        <v>4.7619047619047616E-2</v>
      </c>
      <c r="CR29" s="8">
        <f t="shared" si="147"/>
        <v>0</v>
      </c>
      <c r="CS29" s="8">
        <f t="shared" si="147"/>
        <v>5.9523809523809521E-2</v>
      </c>
      <c r="CT29" s="8">
        <f t="shared" si="147"/>
        <v>0</v>
      </c>
      <c r="CU29" s="8">
        <f t="shared" ref="CU29:CW29" si="148">+CU23/CU26</f>
        <v>7.1428571428571425E-2</v>
      </c>
      <c r="CV29" s="8">
        <f t="shared" si="148"/>
        <v>0</v>
      </c>
      <c r="CW29" s="8">
        <f t="shared" si="148"/>
        <v>7.1428571428571425E-2</v>
      </c>
      <c r="CX29" s="8">
        <f t="shared" ref="CX29:CY29" si="149">+CX23/CX26</f>
        <v>0</v>
      </c>
      <c r="CY29" s="8">
        <f t="shared" si="149"/>
        <v>0</v>
      </c>
      <c r="CZ29" s="8">
        <f t="shared" ref="CZ29:DB29" si="150">+CZ23/CZ26</f>
        <v>6.7261904761904773E-2</v>
      </c>
      <c r="DA29" s="8">
        <f t="shared" si="150"/>
        <v>6.7261904761904773E-2</v>
      </c>
      <c r="DB29" s="8">
        <f t="shared" si="150"/>
        <v>0</v>
      </c>
      <c r="DC29" s="8">
        <f t="shared" ref="DC29:DF29" si="151">+DC23/DC26</f>
        <v>7.1428571428571425E-2</v>
      </c>
      <c r="DD29" s="8"/>
      <c r="DE29" s="8">
        <f t="shared" si="151"/>
        <v>0</v>
      </c>
      <c r="DF29" s="8">
        <f t="shared" si="151"/>
        <v>0</v>
      </c>
      <c r="DG29" s="8">
        <f t="shared" ref="DG29:DJ29" si="152">+DG23/DG26</f>
        <v>4.1666666666666664E-2</v>
      </c>
      <c r="DH29" s="8">
        <f t="shared" si="152"/>
        <v>0</v>
      </c>
      <c r="DI29" s="8">
        <f t="shared" si="152"/>
        <v>7.1428571428571425E-2</v>
      </c>
      <c r="DJ29" s="8">
        <f t="shared" si="152"/>
        <v>0</v>
      </c>
      <c r="DK29" s="8">
        <f t="shared" ref="DK29:DM29" si="153">+DK23/DK26</f>
        <v>8.9285714285714288E-2</v>
      </c>
      <c r="DL29" s="8">
        <f t="shared" si="153"/>
        <v>9.6250000000000016E-2</v>
      </c>
      <c r="DM29" s="8">
        <f t="shared" si="153"/>
        <v>0</v>
      </c>
      <c r="DN29" s="8">
        <f t="shared" ref="DN29:DR29" si="154">+DN23/DN26</f>
        <v>0.21428571428571427</v>
      </c>
      <c r="DO29" s="8">
        <f t="shared" si="154"/>
        <v>7.1428571428571425E-2</v>
      </c>
      <c r="DP29" s="8" t="e">
        <f t="shared" si="154"/>
        <v>#DIV/0!</v>
      </c>
      <c r="DQ29" s="8" t="e">
        <f t="shared" si="154"/>
        <v>#DIV/0!</v>
      </c>
      <c r="DR29" s="8">
        <f t="shared" si="154"/>
        <v>0</v>
      </c>
      <c r="DS29" s="8">
        <f t="shared" ref="DS29:DU29" si="155">+DS23/DS26</f>
        <v>0</v>
      </c>
      <c r="DT29" s="8">
        <f t="shared" si="155"/>
        <v>0.10714285714285714</v>
      </c>
      <c r="DU29" s="8">
        <f t="shared" si="155"/>
        <v>6.5476190476190479E-2</v>
      </c>
      <c r="DV29" s="8">
        <f t="shared" ref="DV29:DW29" si="156">+DV23/DV26</f>
        <v>0</v>
      </c>
      <c r="DW29" s="8">
        <f t="shared" si="156"/>
        <v>0</v>
      </c>
      <c r="DX29" s="8">
        <f t="shared" ref="DX29:DY29" si="157">+DX23/DX26</f>
        <v>6.5476190476190479E-2</v>
      </c>
      <c r="DY29" s="8">
        <f t="shared" si="157"/>
        <v>0</v>
      </c>
      <c r="DZ29" s="8">
        <f t="shared" ref="DZ29:EA29" si="158">+DZ23/DZ26</f>
        <v>9.5238095238095233E-2</v>
      </c>
      <c r="EA29" s="8">
        <f t="shared" si="158"/>
        <v>0</v>
      </c>
      <c r="EB29" s="8">
        <f t="shared" ref="EB29:ED29" si="159">+EB23/EB26</f>
        <v>0.16071428571428573</v>
      </c>
      <c r="EC29" s="8">
        <f t="shared" si="159"/>
        <v>0</v>
      </c>
      <c r="ED29" s="8">
        <f t="shared" si="159"/>
        <v>0.10714285714285714</v>
      </c>
      <c r="EE29" s="8">
        <f t="shared" ref="EE29:EH29" si="160">+EE23/EE26</f>
        <v>0</v>
      </c>
      <c r="EF29" s="8">
        <f t="shared" si="160"/>
        <v>0</v>
      </c>
      <c r="EG29" s="8">
        <f t="shared" si="160"/>
        <v>6.5476190476190479E-2</v>
      </c>
      <c r="EH29" s="8">
        <f t="shared" si="160"/>
        <v>0</v>
      </c>
      <c r="EI29" s="8"/>
      <c r="EJ29" s="8"/>
    </row>
    <row r="30" spans="1:140">
      <c r="A30" s="497"/>
      <c r="B30" s="54" t="s">
        <v>254</v>
      </c>
      <c r="C30" s="8"/>
      <c r="D30" s="8">
        <f t="shared" ref="D30:AK30" si="161">+D24/D26</f>
        <v>9.5238095238095233E-2</v>
      </c>
      <c r="E30" s="8">
        <f t="shared" si="161"/>
        <v>0.06</v>
      </c>
      <c r="F30" s="8">
        <f t="shared" si="161"/>
        <v>0</v>
      </c>
      <c r="G30" s="8">
        <f t="shared" si="161"/>
        <v>0</v>
      </c>
      <c r="H30" s="8">
        <f t="shared" si="161"/>
        <v>0</v>
      </c>
      <c r="I30" s="8">
        <f t="shared" si="161"/>
        <v>0.14285714285714285</v>
      </c>
      <c r="J30" s="8">
        <f t="shared" si="161"/>
        <v>0</v>
      </c>
      <c r="K30" s="8">
        <f t="shared" si="161"/>
        <v>6.9642857142857137E-3</v>
      </c>
      <c r="L30" s="8">
        <f t="shared" si="161"/>
        <v>3.9880952380952385E-3</v>
      </c>
      <c r="M30" s="8">
        <f t="shared" si="161"/>
        <v>0</v>
      </c>
      <c r="N30" s="8">
        <f t="shared" si="161"/>
        <v>2.976190476190476E-3</v>
      </c>
      <c r="O30" s="8">
        <f t="shared" si="161"/>
        <v>0</v>
      </c>
      <c r="P30" s="8">
        <f t="shared" si="161"/>
        <v>0</v>
      </c>
      <c r="Q30" s="8">
        <f t="shared" si="161"/>
        <v>0</v>
      </c>
      <c r="R30" s="8">
        <f t="shared" si="161"/>
        <v>8.9285714285714288E-2</v>
      </c>
      <c r="S30" s="8">
        <f t="shared" si="161"/>
        <v>0</v>
      </c>
      <c r="T30" s="8">
        <f t="shared" si="161"/>
        <v>0</v>
      </c>
      <c r="U30" s="8">
        <f t="shared" si="161"/>
        <v>0</v>
      </c>
      <c r="V30" s="8">
        <f t="shared" si="161"/>
        <v>0</v>
      </c>
      <c r="W30" s="8">
        <f t="shared" si="161"/>
        <v>6.6964285714285712E-2</v>
      </c>
      <c r="X30" s="8">
        <f t="shared" si="161"/>
        <v>9.5238095238095233E-2</v>
      </c>
      <c r="Y30" s="8">
        <f t="shared" si="161"/>
        <v>0.14285714285714285</v>
      </c>
      <c r="Z30" s="8">
        <f t="shared" si="161"/>
        <v>0</v>
      </c>
      <c r="AA30" s="8">
        <f t="shared" si="161"/>
        <v>9.0297619047619043E-2</v>
      </c>
      <c r="AB30" s="8">
        <f t="shared" si="161"/>
        <v>0</v>
      </c>
      <c r="AC30" s="8">
        <f t="shared" si="161"/>
        <v>2.976190476190476E-2</v>
      </c>
      <c r="AD30" s="8">
        <f t="shared" si="161"/>
        <v>0</v>
      </c>
      <c r="AE30" s="8">
        <f t="shared" si="161"/>
        <v>0</v>
      </c>
      <c r="AF30" s="8">
        <f t="shared" si="161"/>
        <v>0</v>
      </c>
      <c r="AG30" s="8">
        <f t="shared" si="161"/>
        <v>0</v>
      </c>
      <c r="AH30" s="8">
        <f t="shared" si="161"/>
        <v>0</v>
      </c>
      <c r="AI30" s="8">
        <f t="shared" si="161"/>
        <v>0</v>
      </c>
      <c r="AJ30" s="8">
        <f t="shared" si="161"/>
        <v>0.10714285714285714</v>
      </c>
      <c r="AK30" s="8">
        <f t="shared" si="161"/>
        <v>0</v>
      </c>
      <c r="AL30" s="8">
        <f t="shared" ref="AL30:AQ30" si="162">+AL24/AL26</f>
        <v>0.10119047619047619</v>
      </c>
      <c r="AM30" s="8">
        <f t="shared" si="162"/>
        <v>0.13988095238095238</v>
      </c>
      <c r="AN30" s="8">
        <f t="shared" si="162"/>
        <v>0</v>
      </c>
      <c r="AO30" s="8">
        <f t="shared" si="162"/>
        <v>0</v>
      </c>
      <c r="AP30" s="8">
        <f t="shared" si="162"/>
        <v>2.0833333333333332E-2</v>
      </c>
      <c r="AQ30" s="8">
        <f t="shared" si="162"/>
        <v>0</v>
      </c>
      <c r="AR30" s="8">
        <f t="shared" ref="AR30:BT30" si="163">+AR24/AR26</f>
        <v>0</v>
      </c>
      <c r="AS30" s="8">
        <f t="shared" si="163"/>
        <v>0</v>
      </c>
      <c r="AT30" s="8">
        <f t="shared" si="163"/>
        <v>9.5238095238095233E-2</v>
      </c>
      <c r="AU30" s="8">
        <f t="shared" si="163"/>
        <v>0</v>
      </c>
      <c r="AV30" s="8">
        <f t="shared" si="163"/>
        <v>0</v>
      </c>
      <c r="AW30" s="8">
        <f t="shared" si="163"/>
        <v>0.18154761904761904</v>
      </c>
      <c r="AX30" s="8">
        <f t="shared" si="163"/>
        <v>9.5238095238095233E-2</v>
      </c>
      <c r="AY30" s="8">
        <f t="shared" si="163"/>
        <v>0</v>
      </c>
      <c r="AZ30" s="8">
        <f t="shared" si="163"/>
        <v>0</v>
      </c>
      <c r="BA30" s="8">
        <f t="shared" si="163"/>
        <v>0</v>
      </c>
      <c r="BB30" s="8">
        <f t="shared" si="163"/>
        <v>0</v>
      </c>
      <c r="BC30" s="8">
        <f t="shared" si="163"/>
        <v>2.976190476190476E-2</v>
      </c>
      <c r="BD30" s="8">
        <f t="shared" si="163"/>
        <v>0</v>
      </c>
      <c r="BE30" s="8">
        <f t="shared" si="163"/>
        <v>0</v>
      </c>
      <c r="BF30" s="8">
        <f t="shared" si="163"/>
        <v>0</v>
      </c>
      <c r="BG30" s="8">
        <f t="shared" si="163"/>
        <v>2.976190476190476E-2</v>
      </c>
      <c r="BH30" s="8">
        <f t="shared" si="163"/>
        <v>2.976190476190476E-2</v>
      </c>
      <c r="BI30" s="8">
        <f t="shared" si="163"/>
        <v>2.976190476190476E-2</v>
      </c>
      <c r="BJ30" s="8">
        <f t="shared" si="163"/>
        <v>5.9523809523809521E-3</v>
      </c>
      <c r="BK30" s="8">
        <f t="shared" si="163"/>
        <v>0</v>
      </c>
      <c r="BL30" s="8">
        <f t="shared" si="163"/>
        <v>0</v>
      </c>
      <c r="BM30" s="8">
        <f t="shared" si="163"/>
        <v>0</v>
      </c>
      <c r="BN30" s="8">
        <f t="shared" si="163"/>
        <v>5.9523809523809521E-3</v>
      </c>
      <c r="BO30" s="8">
        <f t="shared" si="163"/>
        <v>0</v>
      </c>
      <c r="BP30" s="8">
        <f t="shared" si="163"/>
        <v>4.7619047619047616E-2</v>
      </c>
      <c r="BQ30" s="8">
        <f t="shared" si="163"/>
        <v>4.7619047619047616E-2</v>
      </c>
      <c r="BR30" s="8">
        <f t="shared" si="163"/>
        <v>0</v>
      </c>
      <c r="BS30" s="8">
        <f t="shared" si="163"/>
        <v>0</v>
      </c>
      <c r="BT30" s="8">
        <f t="shared" si="163"/>
        <v>0</v>
      </c>
      <c r="BU30" s="8">
        <f t="shared" ref="BU30:CC30" si="164">+BU24/BU26</f>
        <v>0</v>
      </c>
      <c r="BV30" s="8">
        <f t="shared" si="164"/>
        <v>0</v>
      </c>
      <c r="BW30" s="8">
        <f t="shared" si="164"/>
        <v>0</v>
      </c>
      <c r="BX30" s="8">
        <f t="shared" si="164"/>
        <v>0</v>
      </c>
      <c r="BY30" s="8">
        <f t="shared" si="164"/>
        <v>0</v>
      </c>
      <c r="BZ30" s="8">
        <f t="shared" si="164"/>
        <v>0</v>
      </c>
      <c r="CA30" s="8">
        <f t="shared" si="164"/>
        <v>4.8611111111111112E-2</v>
      </c>
      <c r="CB30" s="8">
        <f t="shared" si="164"/>
        <v>8.9285714285714281E-3</v>
      </c>
      <c r="CC30" s="8">
        <f t="shared" si="164"/>
        <v>0</v>
      </c>
      <c r="CD30" s="8">
        <f t="shared" ref="CD30:CF30" si="165">+CD24/CD26</f>
        <v>0</v>
      </c>
      <c r="CE30" s="8">
        <f t="shared" si="165"/>
        <v>4.1666666666666664E-2</v>
      </c>
      <c r="CF30" s="8">
        <f t="shared" si="165"/>
        <v>4.7619047619047616E-2</v>
      </c>
      <c r="CG30" s="8">
        <f t="shared" ref="CG30:CH30" si="166">+CG24/CG26</f>
        <v>0</v>
      </c>
      <c r="CH30" s="8">
        <f t="shared" si="166"/>
        <v>0</v>
      </c>
      <c r="CI30" s="8">
        <f t="shared" ref="CI30:CJ30" si="167">+CI24/CI26</f>
        <v>0</v>
      </c>
      <c r="CJ30" s="8">
        <f t="shared" si="167"/>
        <v>0</v>
      </c>
      <c r="CK30" s="8">
        <f t="shared" ref="CK30:CM30" si="168">+CK24/CK26</f>
        <v>0</v>
      </c>
      <c r="CL30" s="8">
        <f t="shared" si="168"/>
        <v>0</v>
      </c>
      <c r="CM30" s="8">
        <f t="shared" si="168"/>
        <v>0</v>
      </c>
      <c r="CN30" s="8">
        <f t="shared" ref="CN30:CP30" si="169">+CN24/CN26</f>
        <v>0</v>
      </c>
      <c r="CO30" s="8">
        <f t="shared" si="169"/>
        <v>0</v>
      </c>
      <c r="CP30" s="8">
        <f t="shared" si="169"/>
        <v>0</v>
      </c>
      <c r="CQ30" s="8">
        <f t="shared" ref="CQ30:CT30" si="170">+CQ24/CQ26</f>
        <v>0</v>
      </c>
      <c r="CR30" s="8">
        <f t="shared" si="170"/>
        <v>0</v>
      </c>
      <c r="CS30" s="8">
        <f t="shared" si="170"/>
        <v>5.3571428571428568E-2</v>
      </c>
      <c r="CT30" s="8">
        <f t="shared" si="170"/>
        <v>0</v>
      </c>
      <c r="CU30" s="8">
        <f t="shared" ref="CU30:CW30" si="171">+CU24/CU26</f>
        <v>0</v>
      </c>
      <c r="CV30" s="8">
        <f t="shared" si="171"/>
        <v>0</v>
      </c>
      <c r="CW30" s="8">
        <f t="shared" si="171"/>
        <v>2.0833333333333332E-2</v>
      </c>
      <c r="CX30" s="8">
        <f t="shared" ref="CX30:CY30" si="172">+CX24/CX26</f>
        <v>0</v>
      </c>
      <c r="CY30" s="8">
        <f t="shared" si="172"/>
        <v>0</v>
      </c>
      <c r="CZ30" s="8">
        <f t="shared" ref="CZ30:DB30" si="173">+CZ24/CZ26</f>
        <v>0</v>
      </c>
      <c r="DA30" s="8">
        <f t="shared" si="173"/>
        <v>0</v>
      </c>
      <c r="DB30" s="8">
        <f t="shared" si="173"/>
        <v>0</v>
      </c>
      <c r="DC30" s="8">
        <f t="shared" ref="DC30:DF30" si="174">+DC24/DC26</f>
        <v>0</v>
      </c>
      <c r="DD30" s="8"/>
      <c r="DE30" s="8">
        <f t="shared" si="174"/>
        <v>1.0752688172043012E-2</v>
      </c>
      <c r="DF30" s="8">
        <f t="shared" si="174"/>
        <v>0</v>
      </c>
      <c r="DG30" s="8">
        <f t="shared" ref="DG30:DJ30" si="175">+DG24/DG26</f>
        <v>0</v>
      </c>
      <c r="DH30" s="8">
        <f t="shared" si="175"/>
        <v>0</v>
      </c>
      <c r="DI30" s="8">
        <f t="shared" si="175"/>
        <v>9.5238095238095233E-2</v>
      </c>
      <c r="DJ30" s="8">
        <f t="shared" si="175"/>
        <v>0</v>
      </c>
      <c r="DK30" s="8">
        <f t="shared" ref="DK30:DM30" si="176">+DK24/DK26</f>
        <v>5.9523809523809521E-3</v>
      </c>
      <c r="DL30" s="8">
        <f t="shared" si="176"/>
        <v>0</v>
      </c>
      <c r="DM30" s="8">
        <f t="shared" si="176"/>
        <v>0</v>
      </c>
      <c r="DN30" s="8">
        <f t="shared" ref="DN30:DR30" si="177">+DN24/DN26</f>
        <v>4.7619047619047616E-2</v>
      </c>
      <c r="DO30" s="8">
        <f t="shared" si="177"/>
        <v>5.3571428571428568E-2</v>
      </c>
      <c r="DP30" s="8" t="e">
        <f t="shared" si="177"/>
        <v>#DIV/0!</v>
      </c>
      <c r="DQ30" s="8" t="e">
        <f t="shared" si="177"/>
        <v>#DIV/0!</v>
      </c>
      <c r="DR30" s="8">
        <f t="shared" si="177"/>
        <v>0</v>
      </c>
      <c r="DS30" s="8">
        <f t="shared" ref="DS30:DU30" si="178">+DS24/DS26</f>
        <v>0</v>
      </c>
      <c r="DT30" s="8">
        <f t="shared" si="178"/>
        <v>3.5714285714285712E-2</v>
      </c>
      <c r="DU30" s="8">
        <f t="shared" si="178"/>
        <v>2.976190476190476E-2</v>
      </c>
      <c r="DV30" s="8">
        <f t="shared" ref="DV30:DW30" si="179">+DV24/DV26</f>
        <v>0</v>
      </c>
      <c r="DW30" s="8">
        <f t="shared" si="179"/>
        <v>0</v>
      </c>
      <c r="DX30" s="8">
        <f t="shared" ref="DX30:DY30" si="180">+DX24/DX26</f>
        <v>5.3571428571428568E-2</v>
      </c>
      <c r="DY30" s="8">
        <f t="shared" si="180"/>
        <v>5.9523809523809521E-3</v>
      </c>
      <c r="DZ30" s="8">
        <f t="shared" ref="DZ30:EA30" si="181">+DZ24/DZ26</f>
        <v>0</v>
      </c>
      <c r="EA30" s="8">
        <f t="shared" si="181"/>
        <v>0</v>
      </c>
      <c r="EB30" s="8">
        <f t="shared" ref="EB30:ED30" si="182">+EB24/EB26</f>
        <v>0</v>
      </c>
      <c r="EC30" s="8">
        <f t="shared" si="182"/>
        <v>0</v>
      </c>
      <c r="ED30" s="8">
        <f t="shared" si="182"/>
        <v>0</v>
      </c>
      <c r="EE30" s="8">
        <f t="shared" ref="EE30:EH30" si="183">+EE24/EE26</f>
        <v>0</v>
      </c>
      <c r="EF30" s="8">
        <f t="shared" si="183"/>
        <v>0</v>
      </c>
      <c r="EG30" s="8">
        <f t="shared" si="183"/>
        <v>3.5714285714285712E-2</v>
      </c>
      <c r="EH30" s="8">
        <f t="shared" si="183"/>
        <v>0</v>
      </c>
      <c r="EI30" s="8"/>
      <c r="EJ30" s="8"/>
    </row>
    <row r="31" spans="1:140">
      <c r="A31" s="497"/>
      <c r="B31" s="54" t="s">
        <v>255</v>
      </c>
      <c r="C31" s="8"/>
      <c r="D31" s="8">
        <f t="shared" ref="D31:AK31" si="184">+D25/D26</f>
        <v>5.2559523809523813E-2</v>
      </c>
      <c r="E31" s="8">
        <f t="shared" si="184"/>
        <v>4.2678571428571427E-2</v>
      </c>
      <c r="F31" s="8">
        <f t="shared" si="184"/>
        <v>6.25E-2</v>
      </c>
      <c r="G31" s="8">
        <f t="shared" si="184"/>
        <v>5.9523809523809521E-2</v>
      </c>
      <c r="H31" s="8">
        <f t="shared" si="184"/>
        <v>1.9345238095238096E-2</v>
      </c>
      <c r="I31" s="8">
        <f t="shared" si="184"/>
        <v>1.7857142857142856E-2</v>
      </c>
      <c r="J31" s="8">
        <f t="shared" si="184"/>
        <v>0.38494047619047622</v>
      </c>
      <c r="K31" s="8">
        <f t="shared" si="184"/>
        <v>5.9523809523809521E-3</v>
      </c>
      <c r="L31" s="8">
        <f t="shared" si="184"/>
        <v>0.22470238095238096</v>
      </c>
      <c r="M31" s="8">
        <f t="shared" si="184"/>
        <v>0.11339285714285714</v>
      </c>
      <c r="N31" s="8">
        <f t="shared" si="184"/>
        <v>1.7857142857142856E-2</v>
      </c>
      <c r="O31" s="8">
        <f t="shared" si="184"/>
        <v>0.20934523809523811</v>
      </c>
      <c r="P31" s="8">
        <f t="shared" si="184"/>
        <v>0</v>
      </c>
      <c r="Q31" s="8">
        <f t="shared" si="184"/>
        <v>7.4404761904761904E-2</v>
      </c>
      <c r="R31" s="8">
        <f t="shared" si="184"/>
        <v>8.9285714285714281E-3</v>
      </c>
      <c r="S31" s="8">
        <f t="shared" si="184"/>
        <v>7.1428571428571425E-2</v>
      </c>
      <c r="T31" s="8">
        <f t="shared" si="184"/>
        <v>7.4404761904761904E-2</v>
      </c>
      <c r="U31" s="8">
        <f t="shared" si="184"/>
        <v>0.1875</v>
      </c>
      <c r="V31" s="8">
        <f t="shared" si="184"/>
        <v>0.16767857142857143</v>
      </c>
      <c r="W31" s="8">
        <f t="shared" si="184"/>
        <v>3.8690476190476192E-2</v>
      </c>
      <c r="X31" s="8">
        <f t="shared" si="184"/>
        <v>2.1845238095238095E-2</v>
      </c>
      <c r="Y31" s="8">
        <f t="shared" si="184"/>
        <v>0.29761904761904762</v>
      </c>
      <c r="Z31" s="8">
        <f t="shared" si="184"/>
        <v>5.3035714285714283E-2</v>
      </c>
      <c r="AA31" s="8">
        <f t="shared" si="184"/>
        <v>2.6785714285714284E-2</v>
      </c>
      <c r="AB31" s="8">
        <f t="shared" si="184"/>
        <v>3.5714285714285712E-2</v>
      </c>
      <c r="AC31" s="8">
        <f t="shared" si="184"/>
        <v>8.880952380952381E-2</v>
      </c>
      <c r="AD31" s="8">
        <f t="shared" si="184"/>
        <v>7.5892857142857137E-2</v>
      </c>
      <c r="AE31" s="8">
        <f t="shared" si="184"/>
        <v>0.14833333333333334</v>
      </c>
      <c r="AF31" s="8">
        <f t="shared" si="184"/>
        <v>9.6726190476190479E-2</v>
      </c>
      <c r="AG31" s="8">
        <f t="shared" si="184"/>
        <v>5.0595238095238096E-2</v>
      </c>
      <c r="AH31" s="8">
        <f t="shared" si="184"/>
        <v>5.3571428571428568E-2</v>
      </c>
      <c r="AI31" s="8">
        <f t="shared" si="184"/>
        <v>4.1666666666666664E-2</v>
      </c>
      <c r="AJ31" s="8">
        <f t="shared" si="184"/>
        <v>4.1666666666666664E-2</v>
      </c>
      <c r="AK31" s="8">
        <f t="shared" si="184"/>
        <v>8.3333333333333329E-2</v>
      </c>
      <c r="AL31" s="8">
        <f t="shared" ref="AL31:AQ31" si="185">+AL25/AL26</f>
        <v>0.13392857142857142</v>
      </c>
      <c r="AM31" s="8">
        <f t="shared" si="185"/>
        <v>1.7857142857142856E-2</v>
      </c>
      <c r="AN31" s="8">
        <f t="shared" si="185"/>
        <v>2.976190476190476E-2</v>
      </c>
      <c r="AO31" s="8">
        <f t="shared" si="185"/>
        <v>9.6250000000000016E-2</v>
      </c>
      <c r="AP31" s="8">
        <f t="shared" si="185"/>
        <v>7.1904761904761902E-2</v>
      </c>
      <c r="AQ31" s="8">
        <f t="shared" si="185"/>
        <v>8.3809523809523806E-2</v>
      </c>
      <c r="AR31" s="8">
        <f t="shared" ref="AR31:BT31" si="186">+AR25/AR26</f>
        <v>6.8452380952380959E-2</v>
      </c>
      <c r="AS31" s="8">
        <f t="shared" si="186"/>
        <v>1.1904761904761904E-2</v>
      </c>
      <c r="AT31" s="8">
        <f t="shared" si="186"/>
        <v>7.1428571428571425E-2</v>
      </c>
      <c r="AU31" s="8">
        <f t="shared" si="186"/>
        <v>3.273809523809524E-2</v>
      </c>
      <c r="AV31" s="8">
        <f t="shared" si="186"/>
        <v>5.755952380952381E-2</v>
      </c>
      <c r="AW31" s="8">
        <f t="shared" si="186"/>
        <v>1.1904761904761904E-2</v>
      </c>
      <c r="AX31" s="8">
        <f t="shared" si="186"/>
        <v>4.9107142857142856E-2</v>
      </c>
      <c r="AY31" s="8">
        <f t="shared" si="186"/>
        <v>5.1071428571428573E-2</v>
      </c>
      <c r="AZ31" s="8">
        <f t="shared" si="186"/>
        <v>5.3571428571428568E-2</v>
      </c>
      <c r="BA31" s="8">
        <f t="shared" si="186"/>
        <v>0.23660714285714285</v>
      </c>
      <c r="BB31" s="8">
        <f t="shared" si="186"/>
        <v>0.50714285714285712</v>
      </c>
      <c r="BC31" s="8">
        <f t="shared" si="186"/>
        <v>1.7857142857142856E-2</v>
      </c>
      <c r="BD31" s="8">
        <f t="shared" si="186"/>
        <v>7.4404761904761901E-3</v>
      </c>
      <c r="BE31" s="8">
        <f t="shared" si="186"/>
        <v>9.2261904761904767E-2</v>
      </c>
      <c r="BF31" s="8">
        <f t="shared" si="186"/>
        <v>4.7619047619047616E-2</v>
      </c>
      <c r="BG31" s="8">
        <f t="shared" si="186"/>
        <v>4.3630952380952381E-2</v>
      </c>
      <c r="BH31" s="8">
        <f t="shared" si="186"/>
        <v>4.3630952380952381E-2</v>
      </c>
      <c r="BI31" s="8">
        <f t="shared" si="186"/>
        <v>5.2559523809523813E-2</v>
      </c>
      <c r="BJ31" s="8">
        <f t="shared" si="186"/>
        <v>0.11904761904761904</v>
      </c>
      <c r="BK31" s="8">
        <f t="shared" si="186"/>
        <v>2.976190476190476E-2</v>
      </c>
      <c r="BL31" s="8">
        <f t="shared" si="186"/>
        <v>6.5476190476190479E-2</v>
      </c>
      <c r="BM31" s="8">
        <f t="shared" si="186"/>
        <v>0.10369047619047619</v>
      </c>
      <c r="BN31" s="8">
        <f t="shared" si="186"/>
        <v>7.7380952380952384E-3</v>
      </c>
      <c r="BO31" s="8">
        <f t="shared" si="186"/>
        <v>5.4166666666666662E-2</v>
      </c>
      <c r="BP31" s="8">
        <f t="shared" si="186"/>
        <v>2.9583333333333333E-2</v>
      </c>
      <c r="BQ31" s="8">
        <f t="shared" si="186"/>
        <v>3.3928571428571433E-2</v>
      </c>
      <c r="BR31" s="8">
        <f t="shared" si="186"/>
        <v>5.9523809523809521E-3</v>
      </c>
      <c r="BS31" s="8">
        <f t="shared" si="186"/>
        <v>5.9523809523809521E-3</v>
      </c>
      <c r="BT31" s="8">
        <f t="shared" si="186"/>
        <v>5.9523809523809521E-3</v>
      </c>
      <c r="BU31" s="8">
        <f t="shared" ref="BU31:CC31" si="187">+BU25/BU26</f>
        <v>5.9523809523809521E-3</v>
      </c>
      <c r="BV31" s="8">
        <f t="shared" si="187"/>
        <v>0.10416666666666667</v>
      </c>
      <c r="BW31" s="8">
        <f t="shared" si="187"/>
        <v>7.1428571428571425E-2</v>
      </c>
      <c r="BX31" s="8">
        <f t="shared" si="187"/>
        <v>2.3809523809523808E-2</v>
      </c>
      <c r="BY31" s="8">
        <f t="shared" si="187"/>
        <v>7.2321428571428578E-2</v>
      </c>
      <c r="BZ31" s="8">
        <f t="shared" si="187"/>
        <v>3.5714285714285712E-2</v>
      </c>
      <c r="CA31" s="8">
        <f t="shared" si="187"/>
        <v>1.7361111111111112E-2</v>
      </c>
      <c r="CB31" s="8">
        <f t="shared" si="187"/>
        <v>7.6369047619047614E-2</v>
      </c>
      <c r="CC31" s="8">
        <f t="shared" si="187"/>
        <v>0.12083333333333333</v>
      </c>
      <c r="CD31" s="8">
        <f t="shared" ref="CD31:CF31" si="188">+CD25/CD26</f>
        <v>5.9523809523809521E-2</v>
      </c>
      <c r="CE31" s="8">
        <f t="shared" si="188"/>
        <v>4.9583333333333333E-2</v>
      </c>
      <c r="CF31" s="8">
        <f t="shared" si="188"/>
        <v>5.8511904761904765E-2</v>
      </c>
      <c r="CG31" s="8">
        <f t="shared" ref="CG31:CH31" si="189">+CG25/CG26</f>
        <v>5.9523809523809521E-2</v>
      </c>
      <c r="CH31" s="8">
        <f t="shared" si="189"/>
        <v>5.3571428571428568E-2</v>
      </c>
      <c r="CI31" s="8">
        <f t="shared" ref="CI31:CJ31" si="190">+CI25/CI26</f>
        <v>5.3571428571428568E-2</v>
      </c>
      <c r="CJ31" s="8">
        <f t="shared" si="190"/>
        <v>0.16767857142857143</v>
      </c>
      <c r="CK31" s="8">
        <f t="shared" ref="CK31:CM31" si="191">+CK25/CK26</f>
        <v>2.3809523809523808E-2</v>
      </c>
      <c r="CL31" s="8">
        <f t="shared" si="191"/>
        <v>7.7380952380952384E-2</v>
      </c>
      <c r="CM31" s="8">
        <f t="shared" si="191"/>
        <v>5.2559523809523813E-2</v>
      </c>
      <c r="CN31" s="8">
        <f t="shared" ref="CN31:CP31" si="192">+CN25/CN26</f>
        <v>1.1904761904761904E-2</v>
      </c>
      <c r="CO31" s="8">
        <f t="shared" si="192"/>
        <v>2.0833333333333332E-2</v>
      </c>
      <c r="CP31" s="8">
        <f t="shared" si="192"/>
        <v>4.5119047619047621E-2</v>
      </c>
      <c r="CQ31" s="8">
        <f t="shared" ref="CQ31:CT31" si="193">+CQ25/CQ26</f>
        <v>0.10714285714285714</v>
      </c>
      <c r="CR31" s="8">
        <f t="shared" si="193"/>
        <v>5.9523809523809521E-3</v>
      </c>
      <c r="CS31" s="8">
        <f t="shared" si="193"/>
        <v>1.7857142857142856E-2</v>
      </c>
      <c r="CT31" s="8">
        <f t="shared" si="193"/>
        <v>0.11059523809523808</v>
      </c>
      <c r="CU31" s="8">
        <f t="shared" ref="CU31:CW31" si="194">+CU25/CU26</f>
        <v>0</v>
      </c>
      <c r="CV31" s="8">
        <f t="shared" si="194"/>
        <v>2.3809523809523808E-2</v>
      </c>
      <c r="CW31" s="8">
        <f t="shared" si="194"/>
        <v>2.1845238095238095E-2</v>
      </c>
      <c r="CX31" s="8">
        <f t="shared" ref="CX31:CY31" si="195">+CX25/CX26</f>
        <v>2.3809523809523808E-2</v>
      </c>
      <c r="CY31" s="8">
        <f t="shared" si="195"/>
        <v>0.13690476190476192</v>
      </c>
      <c r="CZ31" s="8">
        <f t="shared" ref="CZ31:DB31" si="196">+CZ25/CZ26</f>
        <v>8.9285714285714281E-3</v>
      </c>
      <c r="DA31" s="8">
        <f t="shared" si="196"/>
        <v>8.9285714285714281E-3</v>
      </c>
      <c r="DB31" s="8">
        <f t="shared" si="196"/>
        <v>4.0178571428571432E-2</v>
      </c>
      <c r="DC31" s="8">
        <f t="shared" ref="DC31:DF31" si="197">+DC25/DC26</f>
        <v>0</v>
      </c>
      <c r="DD31" s="8"/>
      <c r="DE31" s="8">
        <f t="shared" si="197"/>
        <v>2.6881720430107529E-3</v>
      </c>
      <c r="DF31" s="8">
        <f t="shared" si="197"/>
        <v>4.3154761904761904E-2</v>
      </c>
      <c r="DG31" s="8">
        <f t="shared" ref="DG31:DJ31" si="198">+DG25/DG26</f>
        <v>8.9285714285714288E-2</v>
      </c>
      <c r="DH31" s="8">
        <f t="shared" si="198"/>
        <v>8.8095238095238101E-2</v>
      </c>
      <c r="DI31" s="8">
        <f t="shared" si="198"/>
        <v>2.5773809523809525E-2</v>
      </c>
      <c r="DJ31" s="8">
        <f t="shared" si="198"/>
        <v>0.12797619047619047</v>
      </c>
      <c r="DK31" s="8">
        <f t="shared" ref="DK31:DM31" si="199">+DK25/DK26</f>
        <v>0.125</v>
      </c>
      <c r="DL31" s="8">
        <f t="shared" si="199"/>
        <v>0.11488095238095239</v>
      </c>
      <c r="DM31" s="8">
        <f t="shared" si="199"/>
        <v>4.2559523809523811E-2</v>
      </c>
      <c r="DN31" s="8">
        <f t="shared" ref="DN31:DR31" si="200">+DN25/DN26</f>
        <v>8.9285714285714281E-3</v>
      </c>
      <c r="DO31" s="8">
        <f t="shared" si="200"/>
        <v>4.7619047619047616E-2</v>
      </c>
      <c r="DP31" s="8" t="e">
        <f t="shared" si="200"/>
        <v>#DIV/0!</v>
      </c>
      <c r="DQ31" s="8" t="e">
        <f t="shared" si="200"/>
        <v>#DIV/0!</v>
      </c>
      <c r="DR31" s="8">
        <f t="shared" si="200"/>
        <v>0.12452380952380954</v>
      </c>
      <c r="DS31" s="8">
        <f t="shared" ref="DS31:DU31" si="201">+DS25/DS26</f>
        <v>1.488095238095238E-2</v>
      </c>
      <c r="DT31" s="8">
        <f t="shared" si="201"/>
        <v>0.12619047619047619</v>
      </c>
      <c r="DU31" s="8">
        <f t="shared" si="201"/>
        <v>0.20238095238095238</v>
      </c>
      <c r="DV31" s="8">
        <f t="shared" ref="DV31:DW31" si="202">+DV25/DV26</f>
        <v>6.5476190476190479E-2</v>
      </c>
      <c r="DW31" s="8">
        <f t="shared" si="202"/>
        <v>1.7857142857142856E-2</v>
      </c>
      <c r="DX31" s="8">
        <f t="shared" ref="DX31:DY31" si="203">+DX25/DX26</f>
        <v>1.1904761904761904E-2</v>
      </c>
      <c r="DY31" s="8">
        <f t="shared" si="203"/>
        <v>0</v>
      </c>
      <c r="DZ31" s="8">
        <f t="shared" ref="DZ31:EA31" si="204">+DZ25/DZ26</f>
        <v>0.16767857142857143</v>
      </c>
      <c r="EA31" s="8">
        <f t="shared" si="204"/>
        <v>5.8333333333333334E-2</v>
      </c>
      <c r="EB31" s="8">
        <f t="shared" ref="EB31:ED31" si="205">+EB25/EB26</f>
        <v>3.1547619047619047E-2</v>
      </c>
      <c r="EC31" s="8">
        <f t="shared" si="205"/>
        <v>4.7619047619047616E-2</v>
      </c>
      <c r="ED31" s="8">
        <f t="shared" si="205"/>
        <v>8.9285714285714288E-2</v>
      </c>
      <c r="EE31" s="8">
        <f t="shared" ref="EE31:EH31" si="206">+EE25/EE26</f>
        <v>3.5714285714285712E-2</v>
      </c>
      <c r="EF31" s="8">
        <f t="shared" si="206"/>
        <v>1.488095238095238E-2</v>
      </c>
      <c r="EG31" s="8">
        <f t="shared" si="206"/>
        <v>0.29761904761904762</v>
      </c>
      <c r="EH31" s="8">
        <f t="shared" si="206"/>
        <v>0.11964285714285713</v>
      </c>
      <c r="EI31" s="8"/>
      <c r="EJ31" s="8"/>
    </row>
    <row r="32" spans="1:140" customFormat="1">
      <c r="A32" s="498"/>
      <c r="B32" s="54" t="s">
        <v>60</v>
      </c>
      <c r="C32" s="9"/>
      <c r="D32" s="9">
        <f t="shared" ref="D32:AK32" si="207">SUM(D28:D31)</f>
        <v>1</v>
      </c>
      <c r="E32" s="9">
        <f t="shared" si="207"/>
        <v>1</v>
      </c>
      <c r="F32" s="9">
        <f t="shared" si="207"/>
        <v>1</v>
      </c>
      <c r="G32" s="9">
        <f t="shared" si="207"/>
        <v>0.99999999999999956</v>
      </c>
      <c r="H32" s="9">
        <f t="shared" si="207"/>
        <v>0.99999999999523814</v>
      </c>
      <c r="I32" s="9">
        <f t="shared" si="207"/>
        <v>1</v>
      </c>
      <c r="J32" s="9">
        <f t="shared" si="207"/>
        <v>1.0000000000000002</v>
      </c>
      <c r="K32" s="9">
        <f t="shared" si="207"/>
        <v>0.99999999999999967</v>
      </c>
      <c r="L32" s="9">
        <f t="shared" si="207"/>
        <v>1</v>
      </c>
      <c r="M32" s="9">
        <f t="shared" si="207"/>
        <v>1</v>
      </c>
      <c r="N32" s="9">
        <f t="shared" si="207"/>
        <v>0.9900595238190476</v>
      </c>
      <c r="O32" s="9">
        <f t="shared" si="207"/>
        <v>0.99999999999999989</v>
      </c>
      <c r="P32" s="9">
        <f t="shared" si="207"/>
        <v>1</v>
      </c>
      <c r="Q32" s="9">
        <f t="shared" si="207"/>
        <v>0.99999999999999989</v>
      </c>
      <c r="R32" s="9">
        <f t="shared" si="207"/>
        <v>0.99999999999999967</v>
      </c>
      <c r="S32" s="9">
        <f t="shared" si="207"/>
        <v>1</v>
      </c>
      <c r="T32" s="9">
        <f t="shared" si="207"/>
        <v>0.99999999999999956</v>
      </c>
      <c r="U32" s="9">
        <f t="shared" si="207"/>
        <v>1</v>
      </c>
      <c r="V32" s="9">
        <f t="shared" si="207"/>
        <v>0.99999999999999989</v>
      </c>
      <c r="W32" s="9">
        <f t="shared" si="207"/>
        <v>0.99999999999999989</v>
      </c>
      <c r="X32" s="9">
        <f t="shared" si="207"/>
        <v>1.0000000000000004</v>
      </c>
      <c r="Y32" s="9">
        <f t="shared" si="207"/>
        <v>1</v>
      </c>
      <c r="Z32" s="9">
        <f t="shared" si="207"/>
        <v>1.0833333333333337</v>
      </c>
      <c r="AA32" s="9">
        <f t="shared" si="207"/>
        <v>1.0000000000000002</v>
      </c>
      <c r="AB32" s="9">
        <f t="shared" si="207"/>
        <v>1</v>
      </c>
      <c r="AC32" s="9">
        <f t="shared" si="207"/>
        <v>0.99999999999999967</v>
      </c>
      <c r="AD32" s="9">
        <f t="shared" si="207"/>
        <v>1.0000000000000002</v>
      </c>
      <c r="AE32" s="9">
        <f t="shared" si="207"/>
        <v>0.99999999999999989</v>
      </c>
      <c r="AF32" s="9">
        <f t="shared" si="207"/>
        <v>1</v>
      </c>
      <c r="AG32" s="9">
        <f t="shared" si="207"/>
        <v>1</v>
      </c>
      <c r="AH32" s="9">
        <f t="shared" si="207"/>
        <v>1</v>
      </c>
      <c r="AI32" s="9">
        <f t="shared" si="207"/>
        <v>0.99999999999999967</v>
      </c>
      <c r="AJ32" s="9">
        <f t="shared" si="207"/>
        <v>0.99999999999999978</v>
      </c>
      <c r="AK32" s="9">
        <f t="shared" si="207"/>
        <v>0.99999999999999989</v>
      </c>
      <c r="AL32" s="9">
        <f t="shared" ref="AL32:AQ32" si="208">SUM(AL28:AL31)</f>
        <v>1.1011904761904767</v>
      </c>
      <c r="AM32" s="9">
        <f t="shared" si="208"/>
        <v>1.0000000000000002</v>
      </c>
      <c r="AN32" s="9">
        <f t="shared" si="208"/>
        <v>1</v>
      </c>
      <c r="AO32" s="9">
        <f t="shared" si="208"/>
        <v>1</v>
      </c>
      <c r="AP32" s="9">
        <f t="shared" si="208"/>
        <v>1.0000000000000004</v>
      </c>
      <c r="AQ32" s="9">
        <f t="shared" si="208"/>
        <v>0.99999999999999989</v>
      </c>
      <c r="AR32" s="9">
        <f t="shared" ref="AR32:BT32" si="209">SUM(AR28:AR31)</f>
        <v>1</v>
      </c>
      <c r="AS32" s="9">
        <f t="shared" si="209"/>
        <v>0.99999999999999989</v>
      </c>
      <c r="AT32" s="9">
        <f t="shared" si="209"/>
        <v>1</v>
      </c>
      <c r="AU32" s="9">
        <f t="shared" si="209"/>
        <v>1.0000000000000002</v>
      </c>
      <c r="AV32" s="9">
        <f t="shared" si="209"/>
        <v>0.99999999999999978</v>
      </c>
      <c r="AW32" s="9">
        <f t="shared" si="209"/>
        <v>1</v>
      </c>
      <c r="AX32" s="9">
        <f t="shared" si="209"/>
        <v>1</v>
      </c>
      <c r="AY32" s="9">
        <f t="shared" si="209"/>
        <v>1.0000000000000002</v>
      </c>
      <c r="AZ32" s="9">
        <f t="shared" si="209"/>
        <v>0.99999999999999956</v>
      </c>
      <c r="BA32" s="9">
        <f t="shared" si="209"/>
        <v>1</v>
      </c>
      <c r="BB32" s="9">
        <f t="shared" si="209"/>
        <v>1</v>
      </c>
      <c r="BC32" s="9">
        <f t="shared" si="209"/>
        <v>1</v>
      </c>
      <c r="BD32" s="9">
        <f t="shared" si="209"/>
        <v>0.98214285714285665</v>
      </c>
      <c r="BE32" s="9">
        <f t="shared" si="209"/>
        <v>0.99999999999999978</v>
      </c>
      <c r="BF32" s="9">
        <f t="shared" si="209"/>
        <v>0.99999999999999978</v>
      </c>
      <c r="BG32" s="9">
        <f t="shared" si="209"/>
        <v>1</v>
      </c>
      <c r="BH32" s="9">
        <f t="shared" si="209"/>
        <v>1</v>
      </c>
      <c r="BI32" s="9">
        <f t="shared" si="209"/>
        <v>0.99999999999999956</v>
      </c>
      <c r="BJ32" s="9">
        <f t="shared" si="209"/>
        <v>1</v>
      </c>
      <c r="BK32" s="9">
        <f t="shared" si="209"/>
        <v>0.99999999999999989</v>
      </c>
      <c r="BL32" s="9">
        <f t="shared" si="209"/>
        <v>1.0000000000000004</v>
      </c>
      <c r="BM32" s="9">
        <f t="shared" si="209"/>
        <v>0.99999999999999989</v>
      </c>
      <c r="BN32" s="9">
        <f t="shared" si="209"/>
        <v>1</v>
      </c>
      <c r="BO32" s="9">
        <f t="shared" si="209"/>
        <v>0.99999999999999967</v>
      </c>
      <c r="BP32" s="9">
        <f t="shared" si="209"/>
        <v>1</v>
      </c>
      <c r="BQ32" s="9">
        <f t="shared" si="209"/>
        <v>1.0000000000000004</v>
      </c>
      <c r="BR32" s="9">
        <f t="shared" si="209"/>
        <v>0.99999999999999956</v>
      </c>
      <c r="BS32" s="9">
        <f t="shared" si="209"/>
        <v>1</v>
      </c>
      <c r="BT32" s="9">
        <f t="shared" si="209"/>
        <v>1</v>
      </c>
      <c r="BU32" s="9">
        <f t="shared" ref="BU32:CC32" si="210">SUM(BU28:BU31)</f>
        <v>1</v>
      </c>
      <c r="BV32" s="9">
        <f t="shared" si="210"/>
        <v>1.0000000000000002</v>
      </c>
      <c r="BW32" s="9">
        <f t="shared" si="210"/>
        <v>0.99999999999999967</v>
      </c>
      <c r="BX32" s="9">
        <f t="shared" si="210"/>
        <v>0.99999999999999989</v>
      </c>
      <c r="BY32" s="9">
        <f t="shared" si="210"/>
        <v>0.99999999999999989</v>
      </c>
      <c r="BZ32" s="9">
        <f t="shared" si="210"/>
        <v>1.0000000000000002</v>
      </c>
      <c r="CA32" s="9">
        <f t="shared" si="210"/>
        <v>1.0000000000000004</v>
      </c>
      <c r="CB32" s="9">
        <f t="shared" si="210"/>
        <v>1</v>
      </c>
      <c r="CC32" s="9">
        <f t="shared" si="210"/>
        <v>1</v>
      </c>
      <c r="CD32" s="9">
        <f t="shared" ref="CD32:CF32" si="211">SUM(CD28:CD31)</f>
        <v>0.99999999999999956</v>
      </c>
      <c r="CE32" s="9">
        <f t="shared" si="211"/>
        <v>1</v>
      </c>
      <c r="CF32" s="9">
        <f t="shared" si="211"/>
        <v>1</v>
      </c>
      <c r="CG32" s="9">
        <f t="shared" ref="CG32:CH32" si="212">SUM(CG28:CG31)</f>
        <v>0.99999999999999956</v>
      </c>
      <c r="CH32" s="9">
        <f t="shared" si="212"/>
        <v>0.99999999999999956</v>
      </c>
      <c r="CI32" s="9">
        <f t="shared" ref="CI32:CJ32" si="213">SUM(CI28:CI31)</f>
        <v>0.99999999999999956</v>
      </c>
      <c r="CJ32" s="9">
        <f t="shared" si="213"/>
        <v>0.99999999999999989</v>
      </c>
      <c r="CK32" s="9">
        <f t="shared" ref="CK32:CM32" si="214">SUM(CK28:CK31)</f>
        <v>0.99999999999999989</v>
      </c>
      <c r="CL32" s="9">
        <f t="shared" si="214"/>
        <v>1.0000000000000004</v>
      </c>
      <c r="CM32" s="9">
        <f t="shared" si="214"/>
        <v>1.0000000000000002</v>
      </c>
      <c r="CN32" s="9">
        <f t="shared" ref="CN32:CP32" si="215">SUM(CN28:CN31)</f>
        <v>0.99999999999999989</v>
      </c>
      <c r="CO32" s="9">
        <f t="shared" si="215"/>
        <v>0.99999999999999978</v>
      </c>
      <c r="CP32" s="9">
        <f t="shared" si="215"/>
        <v>0.99999999999999989</v>
      </c>
      <c r="CQ32" s="9">
        <f t="shared" ref="CQ32:CT32" si="216">SUM(CQ28:CQ31)</f>
        <v>0.99999999999999967</v>
      </c>
      <c r="CR32" s="9">
        <f t="shared" si="216"/>
        <v>0.99999999999999989</v>
      </c>
      <c r="CS32" s="9">
        <f t="shared" si="216"/>
        <v>1</v>
      </c>
      <c r="CT32" s="9">
        <f t="shared" si="216"/>
        <v>1</v>
      </c>
      <c r="CU32" s="9">
        <f t="shared" ref="CU32:CW32" si="217">SUM(CU28:CU31)</f>
        <v>1.0000000000000004</v>
      </c>
      <c r="CV32" s="9">
        <f t="shared" si="217"/>
        <v>0.99999999999999989</v>
      </c>
      <c r="CW32" s="9">
        <f t="shared" si="217"/>
        <v>0.99999999999999989</v>
      </c>
      <c r="CX32" s="9">
        <f t="shared" ref="CX32:CY32" si="218">SUM(CX28:CX31)</f>
        <v>0.99999999999999989</v>
      </c>
      <c r="CY32" s="9">
        <f t="shared" si="218"/>
        <v>1</v>
      </c>
      <c r="CZ32" s="9">
        <f t="shared" ref="CZ32:DB32" si="219">SUM(CZ28:CZ31)</f>
        <v>1.0000000000000002</v>
      </c>
      <c r="DA32" s="9">
        <f t="shared" si="219"/>
        <v>1.0000000000000002</v>
      </c>
      <c r="DB32" s="9">
        <f t="shared" si="219"/>
        <v>1</v>
      </c>
      <c r="DC32" s="9">
        <f t="shared" ref="DC32:DF32" si="220">SUM(DC28:DC31)</f>
        <v>1.0000000000000004</v>
      </c>
      <c r="DD32" s="9"/>
      <c r="DE32" s="9">
        <f t="shared" si="220"/>
        <v>0.9995519713261648</v>
      </c>
      <c r="DF32" s="9">
        <f t="shared" si="220"/>
        <v>1</v>
      </c>
      <c r="DG32" s="9">
        <f t="shared" ref="DG32:DJ32" si="221">SUM(DG28:DG31)</f>
        <v>0.99999999999999989</v>
      </c>
      <c r="DH32" s="9">
        <f t="shared" si="221"/>
        <v>1</v>
      </c>
      <c r="DI32" s="9">
        <f t="shared" si="221"/>
        <v>1</v>
      </c>
      <c r="DJ32" s="9">
        <f t="shared" si="221"/>
        <v>1</v>
      </c>
      <c r="DK32" s="9">
        <f t="shared" ref="DK32:DM32" si="222">SUM(DK28:DK31)</f>
        <v>1.0000000000000002</v>
      </c>
      <c r="DL32" s="9">
        <f t="shared" si="222"/>
        <v>1.0000000000000004</v>
      </c>
      <c r="DM32" s="9">
        <f t="shared" si="222"/>
        <v>0.99999999999999978</v>
      </c>
      <c r="DN32" s="9">
        <f t="shared" ref="DN32:DR32" si="223">SUM(DN28:DN31)</f>
        <v>1.0000000000000002</v>
      </c>
      <c r="DO32" s="9">
        <f t="shared" si="223"/>
        <v>0.99999999999999978</v>
      </c>
      <c r="DP32" s="9" t="e">
        <f t="shared" si="223"/>
        <v>#DIV/0!</v>
      </c>
      <c r="DQ32" s="9" t="e">
        <f t="shared" si="223"/>
        <v>#DIV/0!</v>
      </c>
      <c r="DR32" s="9">
        <f t="shared" si="223"/>
        <v>1</v>
      </c>
      <c r="DS32" s="9">
        <f t="shared" ref="DS32:DU32" si="224">SUM(DS28:DS31)</f>
        <v>1.0000714285714323</v>
      </c>
      <c r="DT32" s="9">
        <f t="shared" si="224"/>
        <v>1</v>
      </c>
      <c r="DU32" s="9">
        <f t="shared" si="224"/>
        <v>0.99999999999999978</v>
      </c>
      <c r="DV32" s="9">
        <f t="shared" ref="DV32:DW32" si="225">SUM(DV28:DV31)</f>
        <v>1.0000000000000004</v>
      </c>
      <c r="DW32" s="9">
        <f t="shared" si="225"/>
        <v>0.99999999999999989</v>
      </c>
      <c r="DX32" s="9">
        <f t="shared" ref="DX32:DY32" si="226">SUM(DX28:DX31)</f>
        <v>1</v>
      </c>
      <c r="DY32" s="9">
        <f t="shared" si="226"/>
        <v>0.99999999999999989</v>
      </c>
      <c r="DZ32" s="9">
        <f t="shared" ref="DZ32:EA32" si="227">SUM(DZ28:DZ31)</f>
        <v>0.99999999999999967</v>
      </c>
      <c r="EA32" s="9">
        <f t="shared" si="227"/>
        <v>1</v>
      </c>
      <c r="EB32" s="9">
        <f t="shared" ref="EB32:ED32" si="228">SUM(EB28:EB31)</f>
        <v>0.99999999999999978</v>
      </c>
      <c r="EC32" s="9">
        <f t="shared" si="228"/>
        <v>0.99999904761904768</v>
      </c>
      <c r="ED32" s="9">
        <f t="shared" si="228"/>
        <v>1</v>
      </c>
      <c r="EE32" s="9">
        <f t="shared" ref="EE32:EH32" si="229">SUM(EE28:EE31)</f>
        <v>0.99999999999999967</v>
      </c>
      <c r="EF32" s="9">
        <f t="shared" si="229"/>
        <v>1.0000000000000004</v>
      </c>
      <c r="EG32" s="9">
        <f t="shared" si="229"/>
        <v>1</v>
      </c>
      <c r="EH32" s="9">
        <f t="shared" si="229"/>
        <v>0.99999999999999989</v>
      </c>
      <c r="EI32" s="9"/>
      <c r="EJ32" s="9"/>
    </row>
    <row r="33" spans="1:140">
      <c r="A33" s="10" t="s">
        <v>28</v>
      </c>
      <c r="B33" s="29"/>
      <c r="C33" s="32" t="s">
        <v>229</v>
      </c>
      <c r="D33" s="32" t="s">
        <v>178</v>
      </c>
      <c r="E33" s="32" t="s">
        <v>179</v>
      </c>
      <c r="F33" s="32" t="s">
        <v>180</v>
      </c>
      <c r="G33" s="32" t="s">
        <v>181</v>
      </c>
      <c r="H33" s="32" t="s">
        <v>182</v>
      </c>
      <c r="I33" s="32" t="s">
        <v>183</v>
      </c>
      <c r="J33" s="32" t="s">
        <v>184</v>
      </c>
      <c r="K33" s="32" t="s">
        <v>185</v>
      </c>
      <c r="L33" s="32" t="s">
        <v>186</v>
      </c>
      <c r="M33" s="32" t="s">
        <v>187</v>
      </c>
      <c r="N33" s="32" t="s">
        <v>188</v>
      </c>
      <c r="O33" s="32" t="s">
        <v>237</v>
      </c>
      <c r="P33" s="32" t="s">
        <v>246</v>
      </c>
      <c r="Q33" s="32" t="s">
        <v>247</v>
      </c>
      <c r="R33" s="32" t="s">
        <v>248</v>
      </c>
      <c r="S33" s="32" t="s">
        <v>249</v>
      </c>
      <c r="T33" s="32" t="s">
        <v>189</v>
      </c>
      <c r="U33" s="32" t="s">
        <v>190</v>
      </c>
      <c r="V33" s="32" t="s">
        <v>191</v>
      </c>
      <c r="W33" s="32" t="s">
        <v>192</v>
      </c>
      <c r="X33" s="32" t="s">
        <v>193</v>
      </c>
      <c r="Y33" s="32" t="s">
        <v>194</v>
      </c>
      <c r="Z33" s="32" t="s">
        <v>111</v>
      </c>
      <c r="AA33" s="32" t="s">
        <v>112</v>
      </c>
      <c r="AB33" s="32" t="s">
        <v>113</v>
      </c>
      <c r="AC33" s="32" t="s">
        <v>114</v>
      </c>
      <c r="AD33" s="32" t="s">
        <v>195</v>
      </c>
      <c r="AE33" s="32" t="s">
        <v>196</v>
      </c>
      <c r="AF33" s="32" t="s">
        <v>197</v>
      </c>
      <c r="AG33" s="32" t="s">
        <v>198</v>
      </c>
      <c r="AH33" s="32" t="s">
        <v>199</v>
      </c>
      <c r="AI33" s="32" t="s">
        <v>200</v>
      </c>
      <c r="AJ33" s="32" t="s">
        <v>201</v>
      </c>
      <c r="AK33" s="32" t="s">
        <v>202</v>
      </c>
      <c r="AL33" s="32" t="s">
        <v>203</v>
      </c>
      <c r="AM33" s="32" t="s">
        <v>204</v>
      </c>
      <c r="AN33" s="32" t="s">
        <v>205</v>
      </c>
      <c r="AO33" s="32" t="s">
        <v>206</v>
      </c>
      <c r="AP33" s="32" t="s">
        <v>207</v>
      </c>
      <c r="AQ33" s="32" t="s">
        <v>208</v>
      </c>
      <c r="AR33" s="32" t="s">
        <v>209</v>
      </c>
      <c r="AS33" s="32" t="s">
        <v>210</v>
      </c>
      <c r="AT33" s="32" t="s">
        <v>211</v>
      </c>
      <c r="AU33" s="32" t="s">
        <v>212</v>
      </c>
      <c r="AV33" s="32" t="s">
        <v>213</v>
      </c>
      <c r="AW33" s="32" t="s">
        <v>307</v>
      </c>
      <c r="AX33" s="32" t="s">
        <v>215</v>
      </c>
      <c r="AY33" s="32" t="s">
        <v>216</v>
      </c>
      <c r="AZ33" s="32" t="s">
        <v>217</v>
      </c>
      <c r="BA33" s="32" t="s">
        <v>218</v>
      </c>
      <c r="BB33" s="32" t="s">
        <v>219</v>
      </c>
      <c r="BC33" s="32" t="s">
        <v>220</v>
      </c>
      <c r="BD33" s="32" t="s">
        <v>178</v>
      </c>
      <c r="BE33" s="32" t="s">
        <v>179</v>
      </c>
      <c r="BF33" s="32" t="s">
        <v>180</v>
      </c>
      <c r="BG33" s="32" t="s">
        <v>181</v>
      </c>
      <c r="BH33" s="32" t="s">
        <v>182</v>
      </c>
      <c r="BI33" s="32" t="s">
        <v>183</v>
      </c>
      <c r="BJ33" s="32" t="s">
        <v>184</v>
      </c>
      <c r="BK33" s="32" t="s">
        <v>185</v>
      </c>
      <c r="BL33" s="32" t="s">
        <v>186</v>
      </c>
      <c r="BM33" s="32" t="s">
        <v>187</v>
      </c>
      <c r="BN33" s="32" t="s">
        <v>188</v>
      </c>
      <c r="BO33" s="32" t="s">
        <v>237</v>
      </c>
      <c r="BP33" s="32" t="s">
        <v>246</v>
      </c>
      <c r="BQ33" s="32" t="s">
        <v>247</v>
      </c>
      <c r="BR33" s="32" t="s">
        <v>248</v>
      </c>
      <c r="BS33" s="32" t="s">
        <v>249</v>
      </c>
      <c r="BT33" s="32" t="s">
        <v>189</v>
      </c>
      <c r="BU33" s="32" t="s">
        <v>190</v>
      </c>
      <c r="BV33" s="32" t="s">
        <v>191</v>
      </c>
      <c r="BW33" s="32" t="s">
        <v>192</v>
      </c>
      <c r="BX33" s="32" t="s">
        <v>193</v>
      </c>
      <c r="BY33" s="32" t="s">
        <v>194</v>
      </c>
      <c r="BZ33" s="32" t="s">
        <v>111</v>
      </c>
      <c r="CA33" s="32" t="s">
        <v>112</v>
      </c>
      <c r="CB33" s="32" t="s">
        <v>113</v>
      </c>
      <c r="CC33" s="32" t="s">
        <v>114</v>
      </c>
      <c r="CD33" s="32" t="s">
        <v>195</v>
      </c>
      <c r="CE33" s="32" t="s">
        <v>196</v>
      </c>
      <c r="CF33" s="32" t="s">
        <v>197</v>
      </c>
      <c r="CG33" s="32" t="s">
        <v>198</v>
      </c>
      <c r="CH33" s="32" t="s">
        <v>199</v>
      </c>
      <c r="CI33" s="32" t="s">
        <v>200</v>
      </c>
      <c r="CJ33" s="32" t="s">
        <v>201</v>
      </c>
      <c r="CK33" s="32" t="s">
        <v>202</v>
      </c>
      <c r="CL33" s="32" t="s">
        <v>203</v>
      </c>
      <c r="CM33" s="32" t="s">
        <v>204</v>
      </c>
      <c r="CN33" s="32" t="s">
        <v>205</v>
      </c>
      <c r="CO33" s="32" t="s">
        <v>206</v>
      </c>
      <c r="CP33" s="32" t="s">
        <v>207</v>
      </c>
      <c r="CQ33" s="32" t="s">
        <v>208</v>
      </c>
      <c r="CR33" s="32" t="s">
        <v>209</v>
      </c>
      <c r="CS33" s="32" t="s">
        <v>210</v>
      </c>
      <c r="CT33" s="32" t="s">
        <v>211</v>
      </c>
      <c r="CU33" s="32" t="s">
        <v>212</v>
      </c>
      <c r="CV33" s="32" t="s">
        <v>213</v>
      </c>
      <c r="CW33" s="32" t="s">
        <v>214</v>
      </c>
      <c r="CX33" s="32" t="s">
        <v>215</v>
      </c>
      <c r="CY33" s="32" t="s">
        <v>216</v>
      </c>
      <c r="CZ33" s="32" t="s">
        <v>217</v>
      </c>
      <c r="DA33" s="32" t="s">
        <v>218</v>
      </c>
      <c r="DB33" s="32" t="s">
        <v>219</v>
      </c>
      <c r="DC33" s="32" t="s">
        <v>220</v>
      </c>
      <c r="DD33" s="32" t="s">
        <v>311</v>
      </c>
      <c r="DE33" s="32" t="s">
        <v>178</v>
      </c>
      <c r="DF33" s="32" t="s">
        <v>179</v>
      </c>
      <c r="DG33" s="32" t="s">
        <v>180</v>
      </c>
      <c r="DH33" s="32" t="s">
        <v>181</v>
      </c>
      <c r="DI33" s="32" t="s">
        <v>182</v>
      </c>
      <c r="DJ33" s="32" t="s">
        <v>183</v>
      </c>
      <c r="DK33" s="32" t="s">
        <v>184</v>
      </c>
      <c r="DL33" s="32" t="s">
        <v>185</v>
      </c>
      <c r="DM33" s="32" t="s">
        <v>186</v>
      </c>
      <c r="DN33" s="32" t="s">
        <v>187</v>
      </c>
      <c r="DO33" s="32" t="s">
        <v>188</v>
      </c>
      <c r="DP33" s="32" t="s">
        <v>237</v>
      </c>
      <c r="DQ33" s="32" t="s">
        <v>246</v>
      </c>
      <c r="DR33" s="32" t="s">
        <v>247</v>
      </c>
      <c r="DS33" s="32" t="s">
        <v>248</v>
      </c>
      <c r="DT33" s="32" t="s">
        <v>249</v>
      </c>
      <c r="DU33" s="32" t="s">
        <v>189</v>
      </c>
      <c r="DV33" s="32" t="s">
        <v>190</v>
      </c>
      <c r="DW33" s="32" t="s">
        <v>191</v>
      </c>
      <c r="DX33" s="32" t="s">
        <v>192</v>
      </c>
      <c r="DY33" s="32" t="s">
        <v>193</v>
      </c>
      <c r="DZ33" s="32" t="s">
        <v>194</v>
      </c>
      <c r="EA33" s="32" t="s">
        <v>111</v>
      </c>
      <c r="EB33" s="32" t="s">
        <v>112</v>
      </c>
      <c r="EC33" s="32" t="s">
        <v>113</v>
      </c>
      <c r="ED33" s="32" t="s">
        <v>114</v>
      </c>
      <c r="EE33" s="32" t="s">
        <v>195</v>
      </c>
      <c r="EF33" s="32" t="s">
        <v>196</v>
      </c>
      <c r="EG33" s="32" t="s">
        <v>197</v>
      </c>
      <c r="EH33" s="32" t="s">
        <v>198</v>
      </c>
      <c r="EI33" s="32" t="s">
        <v>378</v>
      </c>
      <c r="EJ33" s="1" t="s">
        <v>119</v>
      </c>
    </row>
    <row r="34" spans="1:140">
      <c r="A34" s="502" t="s">
        <v>20</v>
      </c>
      <c r="B34" s="51" t="s">
        <v>84</v>
      </c>
      <c r="C34" s="3">
        <v>0.80427655677628218</v>
      </c>
      <c r="D34" s="169">
        <v>0.94345238095238104</v>
      </c>
      <c r="E34" s="169">
        <v>0.87749999999999995</v>
      </c>
      <c r="F34" s="169">
        <v>0</v>
      </c>
      <c r="G34" s="169">
        <v>0</v>
      </c>
      <c r="H34" s="169">
        <v>0.7976190476142857</v>
      </c>
      <c r="I34" s="169">
        <v>0.81</v>
      </c>
      <c r="J34" s="169">
        <v>0.82488095238095205</v>
      </c>
      <c r="K34" s="169">
        <v>0.97916666666666696</v>
      </c>
      <c r="L34" s="169">
        <v>0.98708333332857134</v>
      </c>
      <c r="M34" s="169">
        <v>0.9464285714285714</v>
      </c>
      <c r="N34" s="169">
        <v>0.91369047618571431</v>
      </c>
      <c r="O34" s="160">
        <v>0.95833333333333348</v>
      </c>
      <c r="P34" s="160">
        <v>0.84773809523809529</v>
      </c>
      <c r="Q34" s="160">
        <v>0.95190476190476203</v>
      </c>
      <c r="R34" s="160">
        <v>0.764880952380952</v>
      </c>
      <c r="S34" s="160">
        <v>0.72470238095238093</v>
      </c>
      <c r="T34" s="160">
        <v>0.78071428571428603</v>
      </c>
      <c r="U34" s="160">
        <v>0.94208333333333327</v>
      </c>
      <c r="V34" s="160">
        <v>0.93648809523809529</v>
      </c>
      <c r="W34" s="160">
        <v>0.94613095238095202</v>
      </c>
      <c r="X34" s="160">
        <v>0.97172619047619002</v>
      </c>
      <c r="Y34" s="160">
        <v>0.85119047619047616</v>
      </c>
      <c r="Z34" s="160">
        <v>0.90922619047619002</v>
      </c>
      <c r="AA34" s="160">
        <v>0.88095238095238104</v>
      </c>
      <c r="AB34" s="160">
        <v>0.89035714285714274</v>
      </c>
      <c r="AC34" s="160">
        <v>0.952380952380952</v>
      </c>
      <c r="AD34" s="160">
        <v>0.55059523809523803</v>
      </c>
      <c r="AE34" s="160">
        <v>0.84005952380952376</v>
      </c>
      <c r="AF34" s="160">
        <v>0.87053571428571397</v>
      </c>
      <c r="AG34" s="160">
        <v>0.73410714285714296</v>
      </c>
      <c r="AH34" s="160">
        <v>0.89184523809523797</v>
      </c>
      <c r="AI34" s="160">
        <v>0.98755952380952405</v>
      </c>
      <c r="AJ34" s="160">
        <v>0.92857142857142905</v>
      </c>
      <c r="AK34" s="160">
        <v>0.71982142857142861</v>
      </c>
      <c r="AL34" s="160">
        <v>0.92857142857142905</v>
      </c>
      <c r="AM34" s="160">
        <v>0.973690476190476</v>
      </c>
      <c r="AN34" s="160">
        <v>0</v>
      </c>
      <c r="AO34" s="160">
        <v>0.22023809523809501</v>
      </c>
      <c r="AP34" s="160">
        <v>0.95434523809523797</v>
      </c>
      <c r="AQ34" s="160">
        <v>0.94839285714285726</v>
      </c>
      <c r="AR34" s="160">
        <v>0.832380952380952</v>
      </c>
      <c r="AS34" s="160">
        <v>0.917619047619048</v>
      </c>
      <c r="AT34" s="160">
        <v>0.84375</v>
      </c>
      <c r="AU34" s="160">
        <v>0.67857142857142905</v>
      </c>
      <c r="AV34" s="160">
        <v>0.93601190476190499</v>
      </c>
      <c r="AW34" s="160">
        <v>0.94940476190476186</v>
      </c>
      <c r="AX34" s="160">
        <v>0.81416666666666671</v>
      </c>
      <c r="AY34" s="160">
        <v>0.92261904761904778</v>
      </c>
      <c r="AZ34" s="160">
        <v>0.77380952380952395</v>
      </c>
      <c r="BA34" s="160">
        <v>0.9464285714285714</v>
      </c>
      <c r="BB34" s="160">
        <v>0.56428571428571395</v>
      </c>
      <c r="BC34" s="160">
        <v>0.70636904761904762</v>
      </c>
      <c r="BD34" s="160">
        <v>0.88196428571428598</v>
      </c>
      <c r="BE34" s="160">
        <v>0.91071428571428603</v>
      </c>
      <c r="BF34" s="160">
        <v>0.85017857142857134</v>
      </c>
      <c r="BG34" s="160">
        <v>0.8660714285714286</v>
      </c>
      <c r="BH34" s="160">
        <v>0.96428571428571397</v>
      </c>
      <c r="BI34" s="160">
        <v>0.94642857142857095</v>
      </c>
      <c r="BJ34" s="160">
        <v>0.90279761904761913</v>
      </c>
      <c r="BK34" s="160">
        <v>0.76785714285714302</v>
      </c>
      <c r="BL34" s="160">
        <v>0.91964285714285698</v>
      </c>
      <c r="BM34" s="160">
        <v>0.96922619047619052</v>
      </c>
      <c r="BN34" s="160">
        <v>0.99702380952380998</v>
      </c>
      <c r="BO34" s="160">
        <v>0.83630952380952395</v>
      </c>
      <c r="BP34" s="160">
        <v>0.86904761904761907</v>
      </c>
      <c r="BQ34" s="160">
        <v>0.11208333333333299</v>
      </c>
      <c r="BR34" s="160">
        <v>0.62440476190476202</v>
      </c>
      <c r="BS34" s="160">
        <v>0.86279761904761898</v>
      </c>
      <c r="BT34" s="160">
        <v>0.86279761904761898</v>
      </c>
      <c r="BU34" s="160">
        <v>0.86279761904761898</v>
      </c>
      <c r="BV34" s="160">
        <v>0.99851190476190477</v>
      </c>
      <c r="BW34" s="160">
        <v>0.98809523809523803</v>
      </c>
      <c r="BX34" s="160">
        <v>0.96428571428571397</v>
      </c>
      <c r="BY34" s="160">
        <v>0.84720238095238087</v>
      </c>
      <c r="BZ34" s="160">
        <v>0.85416666666666696</v>
      </c>
      <c r="CA34" s="160">
        <v>0.86111111111111105</v>
      </c>
      <c r="CB34" s="160">
        <v>0.96726190476190477</v>
      </c>
      <c r="CC34" s="160">
        <v>0.9642857142857143</v>
      </c>
      <c r="CD34" s="160">
        <v>0.97916666666666696</v>
      </c>
      <c r="CE34" s="160">
        <v>0.85422619047619042</v>
      </c>
      <c r="CF34" s="160">
        <v>0.84226190476190477</v>
      </c>
      <c r="CG34" s="160">
        <v>0.922619047619048</v>
      </c>
      <c r="CH34" s="160">
        <v>0.875</v>
      </c>
      <c r="CI34" s="160">
        <v>0.94642857142857095</v>
      </c>
      <c r="CJ34" s="160">
        <v>0.54119047619047622</v>
      </c>
      <c r="CK34" s="160">
        <v>0.82440476190476197</v>
      </c>
      <c r="CL34" s="160">
        <v>0.86309523809523803</v>
      </c>
      <c r="CM34" s="160">
        <v>0.4313690476190476</v>
      </c>
      <c r="CN34" s="160">
        <v>0.85714285714285698</v>
      </c>
      <c r="CO34" s="160">
        <v>0.90595238095238095</v>
      </c>
      <c r="CP34" s="160">
        <v>0.95464285714285713</v>
      </c>
      <c r="CQ34" s="160">
        <v>0.89732142857142905</v>
      </c>
      <c r="CR34" s="160">
        <v>0.88095238095238104</v>
      </c>
      <c r="CS34" s="160">
        <v>0.96029761904761912</v>
      </c>
      <c r="CT34" s="160">
        <v>0.85172619047619047</v>
      </c>
      <c r="CU34" s="160">
        <v>0.98214285714285698</v>
      </c>
      <c r="CV34" s="160">
        <v>0.889880952380952</v>
      </c>
      <c r="CW34" s="160">
        <v>0.90714285714285703</v>
      </c>
      <c r="CX34" s="160">
        <v>0.97023809523809501</v>
      </c>
      <c r="CY34" s="160">
        <v>0.82839285714285726</v>
      </c>
      <c r="CZ34" s="160">
        <v>0.97619047619047605</v>
      </c>
      <c r="DA34" s="160">
        <v>0.97619047619047605</v>
      </c>
      <c r="DB34" s="160">
        <v>0.76839285714285721</v>
      </c>
      <c r="DC34" s="160">
        <v>0.87559523809523798</v>
      </c>
      <c r="DD34" s="4">
        <f>AVERAGE(BD34:DC34)</f>
        <v>0.86564064407814401</v>
      </c>
      <c r="DE34" s="160">
        <v>0.90277777777777801</v>
      </c>
      <c r="DF34" s="160">
        <v>0.75619047619047619</v>
      </c>
      <c r="DG34" s="160">
        <v>0.88095238095238104</v>
      </c>
      <c r="DH34" s="160">
        <v>0.99404761904761896</v>
      </c>
      <c r="DI34" s="160">
        <v>0.86309523809523814</v>
      </c>
      <c r="DJ34" s="160">
        <v>0.92154761904761917</v>
      </c>
      <c r="DK34" s="160">
        <v>0.95833333333333304</v>
      </c>
      <c r="DL34" s="160">
        <v>0.78886904761904797</v>
      </c>
      <c r="DM34" s="160">
        <v>0.69446428571428565</v>
      </c>
      <c r="DN34" s="160">
        <v>0.76190476190476197</v>
      </c>
      <c r="DO34" s="160">
        <v>0.82440476190476186</v>
      </c>
      <c r="DP34" s="160"/>
      <c r="DQ34" s="160"/>
      <c r="DR34" s="160">
        <v>0.875</v>
      </c>
      <c r="DS34" s="160">
        <v>0.97023809523809501</v>
      </c>
      <c r="DT34" s="160">
        <v>0.94047619047619002</v>
      </c>
      <c r="DU34" s="160">
        <v>0.81398809523809523</v>
      </c>
      <c r="DV34" s="160">
        <v>0.91071428571428603</v>
      </c>
      <c r="DW34" s="160">
        <v>0.98095238095238102</v>
      </c>
      <c r="DX34" s="160">
        <v>0.54761904761904767</v>
      </c>
      <c r="DY34" s="160">
        <v>0.93779761904761905</v>
      </c>
      <c r="DZ34" s="160">
        <v>0.97916666666666696</v>
      </c>
      <c r="EA34" s="160">
        <v>0.97619047619047616</v>
      </c>
      <c r="EB34" s="160">
        <v>0.89583333333333304</v>
      </c>
      <c r="EC34" s="160">
        <v>0.99399999999999999</v>
      </c>
      <c r="ED34" s="160">
        <v>0.94345238095238093</v>
      </c>
      <c r="EE34" s="160">
        <v>0.99404761904761896</v>
      </c>
      <c r="EF34" s="160">
        <v>0.91666666666666696</v>
      </c>
      <c r="EG34" s="160">
        <v>0.94940476190476186</v>
      </c>
      <c r="EH34" s="160">
        <v>0.85119047619047616</v>
      </c>
      <c r="EI34" s="4">
        <f>AVERAGE(DE34:EH34)</f>
        <v>0.88654733560090704</v>
      </c>
      <c r="EJ34" s="3">
        <v>0.85</v>
      </c>
    </row>
    <row r="35" spans="1:140">
      <c r="A35" s="503"/>
      <c r="B35" s="51" t="s">
        <v>141</v>
      </c>
      <c r="C35" s="3">
        <v>0.14092539078052749</v>
      </c>
      <c r="D35" s="169">
        <v>4.92027902341804E-2</v>
      </c>
      <c r="E35" s="169">
        <v>0.10476941360738028</v>
      </c>
      <c r="F35" s="169">
        <v>0</v>
      </c>
      <c r="G35" s="169">
        <v>0</v>
      </c>
      <c r="H35" s="169">
        <v>0</v>
      </c>
      <c r="I35" s="169">
        <v>1.1489005084806405E-2</v>
      </c>
      <c r="J35" s="169">
        <v>8.1358792653017306E-2</v>
      </c>
      <c r="K35" s="169">
        <v>6.7345377800043293E-2</v>
      </c>
      <c r="L35" s="169">
        <v>7.6623367025725017E-2</v>
      </c>
      <c r="M35" s="169">
        <v>5.8007852169096007E-2</v>
      </c>
      <c r="N35" s="169">
        <v>6.9197279836302722E-2</v>
      </c>
      <c r="O35" s="161">
        <v>4.0105347694633406E-2</v>
      </c>
      <c r="P35" s="161">
        <v>4.1426478019870767E-2</v>
      </c>
      <c r="Q35" s="161">
        <v>5.1139431101689503E-2</v>
      </c>
      <c r="R35" s="161">
        <v>8.6597910036742595E-2</v>
      </c>
      <c r="S35" s="161">
        <v>8.0737472148193448E-2</v>
      </c>
      <c r="T35" s="161">
        <v>7.1240263226988704E-2</v>
      </c>
      <c r="U35" s="161">
        <v>4.6450296094769271E-2</v>
      </c>
      <c r="V35" s="161">
        <v>8.4422584004669121E-2</v>
      </c>
      <c r="W35" s="161">
        <v>5.8081577510296502E-2</v>
      </c>
      <c r="X35" s="161">
        <v>3.3951613457035103E-2</v>
      </c>
      <c r="Y35" s="161">
        <v>7.7523838425669164E-2</v>
      </c>
      <c r="Z35" s="161">
        <v>4.2174680753509515</v>
      </c>
      <c r="AA35" s="161">
        <v>5.3458344537745603E-2</v>
      </c>
      <c r="AB35" s="160">
        <v>7.896291939238953E-2</v>
      </c>
      <c r="AC35" s="160">
        <v>7.3820459266960195E-2</v>
      </c>
      <c r="AD35" s="160">
        <v>1.87870797626895E-2</v>
      </c>
      <c r="AE35" s="160">
        <v>9.734842165715453E-2</v>
      </c>
      <c r="AF35" s="160">
        <v>7.3292999135695799E-2</v>
      </c>
      <c r="AG35" s="160">
        <v>8.6913979758335397E-2</v>
      </c>
      <c r="AH35" s="160">
        <v>9.2603157813568093E-2</v>
      </c>
      <c r="AI35" s="160">
        <v>6.2538230374761097E-2</v>
      </c>
      <c r="AJ35" s="160">
        <v>1.6787685274359899E-2</v>
      </c>
      <c r="AK35" s="160">
        <v>7.8399884132775377E-2</v>
      </c>
      <c r="AL35" s="160">
        <v>7.8094414847804397E-2</v>
      </c>
      <c r="AM35" s="160">
        <v>4.8284638283008101E-2</v>
      </c>
      <c r="AN35" s="160">
        <v>0</v>
      </c>
      <c r="AO35" s="160">
        <v>4.5264776972094002E-2</v>
      </c>
      <c r="AP35" s="160">
        <v>6.3348114291477603E-2</v>
      </c>
      <c r="AQ35" s="160">
        <v>6.5411737721021657E-2</v>
      </c>
      <c r="AR35" s="160">
        <v>0.21789608291829299</v>
      </c>
      <c r="AS35" s="160">
        <v>8.1320140433069593E-2</v>
      </c>
      <c r="AT35" s="160">
        <v>9.2074593567532365E-2</v>
      </c>
      <c r="AU35" s="160">
        <v>8.4751128283385796E-2</v>
      </c>
      <c r="AV35" s="160">
        <v>6.8963798088230305E-2</v>
      </c>
      <c r="AW35" s="160">
        <v>8.2945199942675421E-2</v>
      </c>
      <c r="AX35" s="160">
        <v>0.12222280352579999</v>
      </c>
      <c r="AY35" s="160">
        <v>5.395357985837923E-2</v>
      </c>
      <c r="AZ35" s="160">
        <v>2.8846153846153799E-2</v>
      </c>
      <c r="BA35" s="160">
        <v>2.2348415460707094E-2</v>
      </c>
      <c r="BB35" s="160">
        <v>0</v>
      </c>
      <c r="BC35" s="160">
        <v>3.234281595930124E-2</v>
      </c>
      <c r="BD35" s="160">
        <v>5.4880856797760301E-2</v>
      </c>
      <c r="BE35" s="160">
        <v>7.8875171467764099E-2</v>
      </c>
      <c r="BF35" s="160">
        <v>7.6296455089353565E-2</v>
      </c>
      <c r="BG35" s="160">
        <v>8.5138898836983265E-2</v>
      </c>
      <c r="BH35" s="160">
        <v>0.8604514326539332</v>
      </c>
      <c r="BI35" s="160">
        <v>5.2223623292069803E-2</v>
      </c>
      <c r="BJ35" s="160">
        <v>6.4044217392985006E-2</v>
      </c>
      <c r="BK35" s="160">
        <v>6.0073241268374503E-2</v>
      </c>
      <c r="BL35" s="160">
        <v>6.4205301078044993E-2</v>
      </c>
      <c r="BM35" s="160">
        <v>5.0208927289105122E-2</v>
      </c>
      <c r="BN35" s="160">
        <v>4.1129895965916201E-2</v>
      </c>
      <c r="BO35" s="160">
        <v>6.9262907808003898E-2</v>
      </c>
      <c r="BP35" s="160">
        <v>6.7281277299678449E-2</v>
      </c>
      <c r="BQ35" s="160">
        <v>0</v>
      </c>
      <c r="BR35" s="160">
        <v>6.7622973273244E-2</v>
      </c>
      <c r="BS35" s="160">
        <v>4.3866743400886851E-2</v>
      </c>
      <c r="BT35" s="160">
        <v>4.3866743400886851E-2</v>
      </c>
      <c r="BU35" s="160">
        <v>4.3866743400886851E-2</v>
      </c>
      <c r="BV35" s="160">
        <v>4.8180069842577972E-2</v>
      </c>
      <c r="BW35" s="160">
        <v>7.0122922450760294E-2</v>
      </c>
      <c r="BX35" s="160">
        <v>7.1272679202703901E-2</v>
      </c>
      <c r="BY35" s="160">
        <v>5.8340275617026843E-2</v>
      </c>
      <c r="BZ35" s="160">
        <v>7.0790354296753705E-2</v>
      </c>
      <c r="CA35" s="160">
        <v>8.2906408970516696E-2</v>
      </c>
      <c r="CB35" s="160">
        <v>7.1246057625487788E-2</v>
      </c>
      <c r="CC35" s="160">
        <v>5.4750402576489533E-2</v>
      </c>
      <c r="CD35" s="160">
        <v>5.7360837721914998E-2</v>
      </c>
      <c r="CE35" s="160">
        <v>7.2247985166035353E-2</v>
      </c>
      <c r="CF35" s="160">
        <v>6.8607980191380147E-2</v>
      </c>
      <c r="CG35" s="160">
        <v>6.0715240217107898E-2</v>
      </c>
      <c r="CH35" s="160">
        <v>8.2706766917293201E-2</v>
      </c>
      <c r="CI35" s="160">
        <v>8.5274172810547694E-2</v>
      </c>
      <c r="CJ35" s="160">
        <v>4.8462552282269068E-2</v>
      </c>
      <c r="CK35" s="160">
        <v>5.1000357231834603E-2</v>
      </c>
      <c r="CL35" s="160">
        <v>7.5954749897778395E-2</v>
      </c>
      <c r="CM35" s="160">
        <v>2.0442686373416331E-2</v>
      </c>
      <c r="CN35" s="160">
        <v>0.15497967479674801</v>
      </c>
      <c r="CO35" s="160">
        <v>5.37698017127234E-2</v>
      </c>
      <c r="CP35" s="160">
        <v>2.6651741691319532E-2</v>
      </c>
      <c r="CQ35" s="160">
        <v>7.1887736719593101E-2</v>
      </c>
      <c r="CR35" s="160">
        <v>4.8967435480593402E-2</v>
      </c>
      <c r="CS35" s="160">
        <v>4.2722921678203837E-2</v>
      </c>
      <c r="CT35" s="160">
        <v>5.011797492217468E-2</v>
      </c>
      <c r="CU35" s="160">
        <v>1.6240698802976399E-2</v>
      </c>
      <c r="CV35" s="160">
        <v>0.10927238678671899</v>
      </c>
      <c r="CW35" s="160">
        <v>7.0998798905568511E-2</v>
      </c>
      <c r="CX35" s="160">
        <v>5.9776406974022797E-2</v>
      </c>
      <c r="CY35" s="160">
        <v>6.2057352440399755E-2</v>
      </c>
      <c r="CZ35" s="160">
        <v>6.1959087332808797E-2</v>
      </c>
      <c r="DA35" s="160">
        <v>6.1959087332808797E-2</v>
      </c>
      <c r="DB35" s="160">
        <v>7.7304392517139553E-2</v>
      </c>
      <c r="DC35" s="160">
        <v>2.25684158953697E-2</v>
      </c>
      <c r="DD35" s="4">
        <f>AVERAGE(BD35:DC35)</f>
        <v>7.624830429032578E-2</v>
      </c>
      <c r="DE35" s="160">
        <v>4.6487801817116502E-2</v>
      </c>
      <c r="DF35" s="160">
        <v>8.1252415633426514E-2</v>
      </c>
      <c r="DG35" s="160">
        <v>6.2588989112311394E-2</v>
      </c>
      <c r="DH35" s="160">
        <v>7.0735462408516303E-2</v>
      </c>
      <c r="DI35" s="160">
        <v>6.3275853453014633E-2</v>
      </c>
      <c r="DJ35" s="160">
        <v>7.2435032831565396E-2</v>
      </c>
      <c r="DK35" s="160">
        <v>0</v>
      </c>
      <c r="DL35" s="160">
        <v>4.5025376252577499E-2</v>
      </c>
      <c r="DM35" s="160">
        <v>8.0551350155150275E-2</v>
      </c>
      <c r="DN35" s="160">
        <v>0.10427591726923301</v>
      </c>
      <c r="DO35" s="160">
        <v>3.6187932806680277E-2</v>
      </c>
      <c r="DP35" s="160"/>
      <c r="DQ35" s="160"/>
      <c r="DR35" s="160">
        <v>3.3156182364742201E-2</v>
      </c>
      <c r="DS35" s="160">
        <v>2.9901587776791999E-2</v>
      </c>
      <c r="DT35" s="160">
        <v>3.7728332460405398E-2</v>
      </c>
      <c r="DU35" s="160">
        <v>0.19649265353104475</v>
      </c>
      <c r="DV35" s="160">
        <v>1.7849795735580799E-2</v>
      </c>
      <c r="DW35" s="160">
        <v>2.64226886261992E-2</v>
      </c>
      <c r="DX35" s="160">
        <v>0</v>
      </c>
      <c r="DY35" s="160">
        <v>1.8254566615256599E-2</v>
      </c>
      <c r="DZ35" s="160">
        <v>5.9538722674815102E-2</v>
      </c>
      <c r="EA35" s="160">
        <v>1.1600237953599052E-2</v>
      </c>
      <c r="EB35" s="160">
        <v>3.9071535384638E-2</v>
      </c>
      <c r="EC35" s="160">
        <v>0</v>
      </c>
      <c r="ED35" s="160">
        <v>3.5547476043653124E-2</v>
      </c>
      <c r="EE35" s="160">
        <v>1.6359838462609699E-2</v>
      </c>
      <c r="EF35" s="160">
        <v>3.7211035008391798E-2</v>
      </c>
      <c r="EG35" s="160">
        <v>4.2078331486790556E-2</v>
      </c>
      <c r="EH35" s="160">
        <v>2.2644022644022641E-2</v>
      </c>
      <c r="EI35" s="4">
        <f>AVERAGE(DE35:EH35)</f>
        <v>4.5952612089576177E-2</v>
      </c>
      <c r="EJ35" s="3">
        <v>0.2</v>
      </c>
    </row>
    <row r="36" spans="1:140">
      <c r="A36" s="503"/>
      <c r="B36" s="51" t="s">
        <v>18</v>
      </c>
      <c r="C36" s="5">
        <v>3.3244582429998393</v>
      </c>
      <c r="D36" s="171">
        <v>2.5995474173725293</v>
      </c>
      <c r="E36" s="171">
        <v>15.445106954000003</v>
      </c>
      <c r="F36" s="171">
        <v>0</v>
      </c>
      <c r="G36" s="171">
        <v>0</v>
      </c>
      <c r="H36" s="122">
        <v>0</v>
      </c>
      <c r="I36" s="122">
        <v>0.35016840263668453</v>
      </c>
      <c r="J36" s="122">
        <v>2.8186753714637858</v>
      </c>
      <c r="K36" s="122">
        <v>2.7695786620267819</v>
      </c>
      <c r="L36" s="122">
        <v>4.8838268792710702</v>
      </c>
      <c r="M36" s="122">
        <v>10.087390761548065</v>
      </c>
      <c r="N36" s="122">
        <v>10.907268990421555</v>
      </c>
      <c r="O36" s="150">
        <v>3.5549132947976876</v>
      </c>
      <c r="P36" s="150">
        <v>1.1799917999179992</v>
      </c>
      <c r="Q36" s="150">
        <v>4.0891089108910892</v>
      </c>
      <c r="R36" s="150">
        <v>5.563915719860713</v>
      </c>
      <c r="S36" s="150">
        <v>1.9659574468085108</v>
      </c>
      <c r="T36" s="150">
        <v>2.3359682312129606</v>
      </c>
      <c r="U36" s="150">
        <v>2.1004823894054665</v>
      </c>
      <c r="V36" s="150">
        <v>3.3205512853636479</v>
      </c>
      <c r="W36" s="150">
        <v>1.846413349052326</v>
      </c>
      <c r="X36" s="150">
        <v>1.8475336322869955</v>
      </c>
      <c r="Y36" s="150">
        <v>2.7714772237176724</v>
      </c>
      <c r="Z36" s="150">
        <v>2.1473941616995265</v>
      </c>
      <c r="AA36" s="150">
        <v>3.9559174957931771</v>
      </c>
      <c r="AB36" s="150">
        <v>3.9370911609045418</v>
      </c>
      <c r="AC36" s="150">
        <v>2.3622546965427249</v>
      </c>
      <c r="AD36" s="150">
        <v>0.34756097560975607</v>
      </c>
      <c r="AE36" s="150">
        <v>1.7173478435592773</v>
      </c>
      <c r="AF36" s="150">
        <v>1.5313001605136438</v>
      </c>
      <c r="AG36" s="150">
        <v>3.5730337078651693</v>
      </c>
      <c r="AH36" s="150">
        <v>6.9373655676034529</v>
      </c>
      <c r="AI36" s="150">
        <v>5.18785890073831</v>
      </c>
      <c r="AJ36" s="150">
        <v>0.65471972570003634</v>
      </c>
      <c r="AK36" s="150">
        <v>1.8961795976353055</v>
      </c>
      <c r="AL36" s="150">
        <v>6.0913643581287404</v>
      </c>
      <c r="AM36" s="150">
        <v>2.6328003767781532</v>
      </c>
      <c r="AN36" s="150">
        <v>0</v>
      </c>
      <c r="AO36" s="150">
        <v>1.6747967479674799</v>
      </c>
      <c r="AP36" s="150">
        <v>2.5391507910881495</v>
      </c>
      <c r="AQ36" s="150">
        <v>2.6055130427725954</v>
      </c>
      <c r="AR36" s="150">
        <v>10.156862745098037</v>
      </c>
      <c r="AS36" s="150">
        <v>2.507262569832402</v>
      </c>
      <c r="AT36" s="150">
        <v>2.1752622730329523</v>
      </c>
      <c r="AU36" s="150">
        <v>4.8308143121529925</v>
      </c>
      <c r="AV36" s="150">
        <v>5.4222786246871078</v>
      </c>
      <c r="AW36" s="150">
        <v>4.4099197969522432</v>
      </c>
      <c r="AX36" s="150">
        <v>2.7862725110431534</v>
      </c>
      <c r="AY36" s="150">
        <v>2.0907012195121952</v>
      </c>
      <c r="AZ36" s="150">
        <v>3.75</v>
      </c>
      <c r="BA36" s="150">
        <v>3.5533980582524274</v>
      </c>
      <c r="BB36" s="150">
        <v>0</v>
      </c>
      <c r="BC36" s="150">
        <v>0.95953049247256939</v>
      </c>
      <c r="BD36" s="150">
        <v>8.1316965517241382</v>
      </c>
      <c r="BE36" s="150">
        <v>12.0679012345679</v>
      </c>
      <c r="BF36" s="150">
        <v>2.1794845360824739</v>
      </c>
      <c r="BG36" s="150">
        <v>4.1292365935936886</v>
      </c>
      <c r="BH36" s="150">
        <v>1.3939313208993718</v>
      </c>
      <c r="BI36" s="150">
        <v>4.1517780517195479</v>
      </c>
      <c r="BJ36" s="150">
        <v>1.6189310753323394</v>
      </c>
      <c r="BK36" s="150">
        <v>7.7494481236203097</v>
      </c>
      <c r="BL36" s="150">
        <v>4.959859508278976</v>
      </c>
      <c r="BM36" s="150">
        <v>1.6351039260969977</v>
      </c>
      <c r="BN36" s="150">
        <v>6.889257574290971</v>
      </c>
      <c r="BO36" s="150">
        <v>1.9462877094049102</v>
      </c>
      <c r="BP36" s="150">
        <v>2.4557666214382636</v>
      </c>
      <c r="BQ36" s="150">
        <v>0</v>
      </c>
      <c r="BR36" s="150">
        <v>1.7734124740908237</v>
      </c>
      <c r="BS36" s="150">
        <v>1.0597474093264247</v>
      </c>
      <c r="BT36" s="150">
        <v>1.0597474093264247</v>
      </c>
      <c r="BU36" s="150">
        <v>1.0597474093264247</v>
      </c>
      <c r="BV36" s="150">
        <v>8.0822067160924558</v>
      </c>
      <c r="BW36" s="150">
        <v>11.640405126826206</v>
      </c>
      <c r="BX36" s="150">
        <v>5.7730870154190175</v>
      </c>
      <c r="BY36" s="150">
        <v>1.6607142857142858</v>
      </c>
      <c r="BZ36" s="150">
        <v>2.5396039603960396</v>
      </c>
      <c r="CA36" s="150">
        <v>3.4267982374480237</v>
      </c>
      <c r="CB36" s="150">
        <v>3.8591614547139219</v>
      </c>
      <c r="CC36" s="150">
        <v>4.4347826086956523</v>
      </c>
      <c r="CD36" s="150">
        <v>4.7179289026275111</v>
      </c>
      <c r="CE36" s="150">
        <v>1.4811869073111044</v>
      </c>
      <c r="CF36" s="150">
        <v>1.6180048661800486</v>
      </c>
      <c r="CG36" s="150">
        <v>4.7054311168258636</v>
      </c>
      <c r="CH36" s="150">
        <v>6.0789473684210531</v>
      </c>
      <c r="CI36" s="150">
        <v>4.5195311589590306</v>
      </c>
      <c r="CJ36" s="150">
        <v>0.55077690668798795</v>
      </c>
      <c r="CK36" s="150">
        <v>1.7658873691522743</v>
      </c>
      <c r="CL36" s="150">
        <v>5.506719367588933</v>
      </c>
      <c r="CM36" s="150">
        <v>0.29629629629629628</v>
      </c>
      <c r="CN36" s="150">
        <v>0.74390243902439035</v>
      </c>
      <c r="CO36" s="150">
        <v>4.09188191033825</v>
      </c>
      <c r="CP36" s="150">
        <v>1.0686015831134565</v>
      </c>
      <c r="CQ36" s="150">
        <v>2.709269077619664</v>
      </c>
      <c r="CR36" s="150">
        <v>1.4494360902255639</v>
      </c>
      <c r="CS36" s="150">
        <v>2.2974963181148751</v>
      </c>
      <c r="CT36" s="150">
        <v>1.4342762063227952</v>
      </c>
      <c r="CU36" s="150">
        <v>0.89323843416370108</v>
      </c>
      <c r="CV36" s="150">
        <v>5.445407274871485</v>
      </c>
      <c r="CW36" s="150">
        <v>2.7050542383021603</v>
      </c>
      <c r="CX36" s="150">
        <v>9.7435543367657136</v>
      </c>
      <c r="CY36" s="165">
        <v>1.4394202898550725</v>
      </c>
      <c r="CZ36" s="165">
        <v>10.161290322580648</v>
      </c>
      <c r="DA36" s="165">
        <v>10.161290322580648</v>
      </c>
      <c r="DB36" s="150">
        <v>1.4256034328625067</v>
      </c>
      <c r="DC36" s="150">
        <v>1.659906989104438</v>
      </c>
      <c r="DD36" s="5">
        <f>AVERAGE(BD36:DC36)</f>
        <v>3.7374699319292519</v>
      </c>
      <c r="DE36" s="150">
        <v>3.0217071181125719</v>
      </c>
      <c r="DF36" s="150">
        <v>1.7203844803450841</v>
      </c>
      <c r="DG36" s="150">
        <v>2.3157925971555202</v>
      </c>
      <c r="DH36" s="150">
        <v>11.812822222222223</v>
      </c>
      <c r="DI36" s="150">
        <v>1.1468748438358902</v>
      </c>
      <c r="DJ36" s="150">
        <v>1.6020559689975651</v>
      </c>
      <c r="DK36" s="150">
        <v>0</v>
      </c>
      <c r="DL36" s="150">
        <v>1.4918032786885247</v>
      </c>
      <c r="DM36" s="150">
        <v>0.93979260226013817</v>
      </c>
      <c r="DN36" s="150">
        <v>13.347317410461859</v>
      </c>
      <c r="DO36" s="150">
        <v>1.6706762312417396</v>
      </c>
      <c r="DP36" s="150"/>
      <c r="DQ36" s="150"/>
      <c r="DR36" s="150">
        <v>1.218489701904276</v>
      </c>
      <c r="DS36" s="150">
        <v>1.624652935872368</v>
      </c>
      <c r="DT36" s="150">
        <v>5.9610765287440488</v>
      </c>
      <c r="DU36" s="150">
        <v>5.3740740740740742</v>
      </c>
      <c r="DV36" s="150">
        <v>1.3655093737719319</v>
      </c>
      <c r="DW36" s="150">
        <v>2.1772295427988158</v>
      </c>
      <c r="DX36" s="150">
        <v>0</v>
      </c>
      <c r="DY36" s="150">
        <v>2.8760069702336741</v>
      </c>
      <c r="DZ36" s="150">
        <v>9.7941198800070861</v>
      </c>
      <c r="EA36" s="150">
        <v>0.63414634146341475</v>
      </c>
      <c r="EB36" s="150">
        <v>5.8802660753880263</v>
      </c>
      <c r="EC36" s="150">
        <v>0</v>
      </c>
      <c r="ED36" s="150">
        <v>0.80489642184557442</v>
      </c>
      <c r="EE36" s="150">
        <v>2.732093023255814</v>
      </c>
      <c r="EF36" s="150">
        <v>1.4326248478230859</v>
      </c>
      <c r="EG36" s="150">
        <v>2.2371646240476979</v>
      </c>
      <c r="EH36" s="150">
        <v>0.64761904761904765</v>
      </c>
      <c r="EI36" s="5">
        <f>AVERAGE(DE36:EH36)</f>
        <v>2.993899862220359</v>
      </c>
      <c r="EJ36" s="5">
        <v>20</v>
      </c>
    </row>
    <row r="37" spans="1:140">
      <c r="A37" s="504"/>
      <c r="B37" s="51" t="s">
        <v>19</v>
      </c>
      <c r="C37" s="5">
        <v>17.282719093406595</v>
      </c>
      <c r="D37" s="171">
        <v>2.6666666666666665</v>
      </c>
      <c r="E37" s="171">
        <v>1.33</v>
      </c>
      <c r="F37" s="171">
        <v>168</v>
      </c>
      <c r="G37" s="171">
        <v>168</v>
      </c>
      <c r="H37" s="122">
        <v>34</v>
      </c>
      <c r="I37" s="122">
        <v>6.3840000000000003</v>
      </c>
      <c r="J37" s="122">
        <v>6.9175000000000004</v>
      </c>
      <c r="K37" s="122">
        <v>0.875</v>
      </c>
      <c r="L37" s="122">
        <v>1.085</v>
      </c>
      <c r="M37" s="122">
        <v>9</v>
      </c>
      <c r="N37" s="122">
        <v>0.67</v>
      </c>
      <c r="O37" s="150">
        <v>3.5</v>
      </c>
      <c r="P37" s="150">
        <v>2.7160000000000002</v>
      </c>
      <c r="Q37" s="150">
        <v>4.04</v>
      </c>
      <c r="R37" s="150">
        <v>1.25</v>
      </c>
      <c r="S37" s="150">
        <v>4.45</v>
      </c>
      <c r="T37" s="150">
        <v>1.835</v>
      </c>
      <c r="U37" s="150">
        <v>2.78</v>
      </c>
      <c r="V37" s="150">
        <v>2.6675</v>
      </c>
      <c r="W37" s="150">
        <v>1.81</v>
      </c>
      <c r="X37" s="150">
        <v>1.5833333333333333</v>
      </c>
      <c r="Y37" s="150">
        <v>1.75</v>
      </c>
      <c r="Z37" s="150">
        <v>5.083333333333333</v>
      </c>
      <c r="AA37" s="150">
        <v>1.5</v>
      </c>
      <c r="AB37" s="150">
        <v>2.9733333333333332</v>
      </c>
      <c r="AC37" s="150">
        <v>1.6</v>
      </c>
      <c r="AD37" s="150">
        <v>15.1</v>
      </c>
      <c r="AE37" s="150">
        <v>3.3587500000000001</v>
      </c>
      <c r="AF37" s="150">
        <v>3.1071428571428572</v>
      </c>
      <c r="AG37" s="150">
        <v>14.89</v>
      </c>
      <c r="AH37" s="150">
        <v>8.5850000000000009</v>
      </c>
      <c r="AI37" s="150">
        <v>1.0449999999999999</v>
      </c>
      <c r="AJ37" s="150">
        <v>2.75</v>
      </c>
      <c r="AK37" s="150">
        <v>2.8</v>
      </c>
      <c r="AL37" s="150">
        <v>6</v>
      </c>
      <c r="AM37" s="150">
        <v>1.1399999999999999</v>
      </c>
      <c r="AN37" s="150">
        <v>168</v>
      </c>
      <c r="AO37" s="150">
        <v>131</v>
      </c>
      <c r="AP37" s="150">
        <v>1.9175</v>
      </c>
      <c r="AQ37" s="150">
        <v>2.1675</v>
      </c>
      <c r="AR37" s="150">
        <v>1.72</v>
      </c>
      <c r="AS37" s="150">
        <v>2.7679999999999998</v>
      </c>
      <c r="AT37" s="150">
        <v>4.375</v>
      </c>
      <c r="AU37" s="150">
        <v>11.5</v>
      </c>
      <c r="AV37" s="150">
        <v>5.375</v>
      </c>
      <c r="AW37" s="150">
        <v>2.8333333333333335</v>
      </c>
      <c r="AX37" s="150">
        <v>3.8200000000000003</v>
      </c>
      <c r="AY37" s="150">
        <v>3.25</v>
      </c>
      <c r="AZ37" s="150">
        <v>26</v>
      </c>
      <c r="BA37" s="150">
        <v>0</v>
      </c>
      <c r="BB37" s="150">
        <v>24.400000000000002</v>
      </c>
      <c r="BC37" s="150">
        <v>12.3325</v>
      </c>
      <c r="BD37" s="150">
        <v>19.829999999999998</v>
      </c>
      <c r="BE37" s="150">
        <v>1</v>
      </c>
      <c r="BF37" s="150">
        <v>5.0340000000000007</v>
      </c>
      <c r="BG37" s="150">
        <v>2</v>
      </c>
      <c r="BH37" s="150">
        <v>2.5</v>
      </c>
      <c r="BI37" s="150">
        <v>2.75</v>
      </c>
      <c r="BJ37" s="150">
        <v>2.7216666666666662</v>
      </c>
      <c r="BK37" s="150">
        <v>0</v>
      </c>
      <c r="BL37" s="150">
        <v>2.5</v>
      </c>
      <c r="BM37" s="150">
        <v>1.034</v>
      </c>
      <c r="BN37" s="150">
        <v>0</v>
      </c>
      <c r="BO37" s="150">
        <v>0.9</v>
      </c>
      <c r="BP37" s="150">
        <v>5.5</v>
      </c>
      <c r="BQ37" s="150">
        <v>120</v>
      </c>
      <c r="BR37" s="150">
        <v>15.775</v>
      </c>
      <c r="BS37" s="150">
        <v>3.8416666666666672</v>
      </c>
      <c r="BT37" s="150">
        <v>3.8416666666666672</v>
      </c>
      <c r="BU37" s="150">
        <v>3.8416666666666672</v>
      </c>
      <c r="BV37" s="150">
        <v>0.25</v>
      </c>
      <c r="BW37" s="150">
        <v>2</v>
      </c>
      <c r="BX37" s="150">
        <v>3</v>
      </c>
      <c r="BY37" s="150">
        <v>5.1340000000000003</v>
      </c>
      <c r="BZ37" s="150">
        <v>6.125</v>
      </c>
      <c r="CA37" s="150">
        <v>1.6666666666666667</v>
      </c>
      <c r="CB37" s="150">
        <v>1.8333333333333333</v>
      </c>
      <c r="CC37" s="150">
        <v>3</v>
      </c>
      <c r="CD37" s="150">
        <v>1.75</v>
      </c>
      <c r="CE37" s="150">
        <v>1.9985714285714287</v>
      </c>
      <c r="CF37" s="150">
        <v>4.416666666666667</v>
      </c>
      <c r="CG37" s="150">
        <v>1</v>
      </c>
      <c r="CH37" s="150">
        <v>10.5</v>
      </c>
      <c r="CI37" s="150">
        <v>3</v>
      </c>
      <c r="CJ37" s="150">
        <v>9.6349999999999998</v>
      </c>
      <c r="CK37" s="150">
        <v>7.375</v>
      </c>
      <c r="CL37" s="150">
        <v>2.5</v>
      </c>
      <c r="CM37" s="150">
        <v>19.106000000000002</v>
      </c>
      <c r="CN37" s="150">
        <v>2</v>
      </c>
      <c r="CO37" s="150">
        <v>1.9</v>
      </c>
      <c r="CP37" s="150">
        <v>1.905</v>
      </c>
      <c r="CQ37" s="150">
        <v>4.3125</v>
      </c>
      <c r="CR37" s="150">
        <v>1</v>
      </c>
      <c r="CS37" s="150">
        <v>2.2233333333333332</v>
      </c>
      <c r="CT37" s="150">
        <v>2.1819999999999999</v>
      </c>
      <c r="CU37" s="150">
        <v>0</v>
      </c>
      <c r="CV37" s="150">
        <v>6.166666666666667</v>
      </c>
      <c r="CW37" s="150">
        <v>3.9</v>
      </c>
      <c r="CX37" s="150">
        <v>5</v>
      </c>
      <c r="CY37" s="165">
        <v>1.4716666666666667</v>
      </c>
      <c r="CZ37" s="165">
        <v>0</v>
      </c>
      <c r="DA37" s="165">
        <v>0</v>
      </c>
      <c r="DB37" s="150">
        <v>5.5585714285714278</v>
      </c>
      <c r="DC37" s="150">
        <v>1.45</v>
      </c>
      <c r="DD37" s="5">
        <f>AVERAGE(BD37:DC37)</f>
        <v>6.0851854395604397</v>
      </c>
      <c r="DE37" s="150">
        <v>7</v>
      </c>
      <c r="DF37" s="150">
        <v>6.8266666666666653</v>
      </c>
      <c r="DG37" s="150">
        <v>5</v>
      </c>
      <c r="DH37" s="150">
        <v>1</v>
      </c>
      <c r="DI37" s="150">
        <v>2.875</v>
      </c>
      <c r="DJ37" s="150">
        <v>1.8828571428571428</v>
      </c>
      <c r="DK37" s="150">
        <v>7</v>
      </c>
      <c r="DL37" s="150">
        <v>4.8250000000000002</v>
      </c>
      <c r="DM37" s="150">
        <v>5.133</v>
      </c>
      <c r="DN37" s="150">
        <v>10</v>
      </c>
      <c r="DO37" s="150">
        <v>9.8333333333333339</v>
      </c>
      <c r="DP37" s="150"/>
      <c r="DQ37" s="150"/>
      <c r="DR37" s="150">
        <v>5.25</v>
      </c>
      <c r="DS37" s="150">
        <v>1.6666666666666667</v>
      </c>
      <c r="DT37" s="150">
        <v>0</v>
      </c>
      <c r="DU37" s="150">
        <v>1.45</v>
      </c>
      <c r="DV37" s="150">
        <v>2</v>
      </c>
      <c r="DW37" s="150">
        <v>1.6</v>
      </c>
      <c r="DX37" s="150">
        <v>38</v>
      </c>
      <c r="DY37" s="150">
        <v>10.45</v>
      </c>
      <c r="DZ37" s="150">
        <v>3.5</v>
      </c>
      <c r="EA37" s="150">
        <v>1.3333333333333333</v>
      </c>
      <c r="EB37" s="150">
        <v>2</v>
      </c>
      <c r="EC37" s="150">
        <v>1</v>
      </c>
      <c r="ED37" s="150">
        <v>1.3571428571428572</v>
      </c>
      <c r="EE37" s="150">
        <v>1</v>
      </c>
      <c r="EF37" s="150">
        <v>3.5</v>
      </c>
      <c r="EG37" s="150">
        <v>2.8333333333333335</v>
      </c>
      <c r="EH37" s="150">
        <v>5</v>
      </c>
      <c r="EI37" s="5">
        <f>AVERAGE(DE37:EH37)</f>
        <v>5.1184404761904769</v>
      </c>
      <c r="EJ37" s="5">
        <v>4</v>
      </c>
    </row>
    <row r="38" spans="1:140" ht="15.75" customHeight="1">
      <c r="A38" s="14"/>
      <c r="B38" s="13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 s="13"/>
    </row>
    <row r="39" spans="1:140">
      <c r="A39" s="499" t="s">
        <v>52</v>
      </c>
      <c r="B39" s="53" t="s">
        <v>250</v>
      </c>
      <c r="C39" s="12"/>
      <c r="D39" s="12">
        <v>0</v>
      </c>
      <c r="E39" s="12">
        <v>19.25</v>
      </c>
      <c r="F39" s="12">
        <v>0</v>
      </c>
      <c r="G39" s="12">
        <v>0</v>
      </c>
      <c r="H39" s="12">
        <v>0</v>
      </c>
      <c r="I39" s="12">
        <v>0</v>
      </c>
      <c r="J39" s="12">
        <v>0</v>
      </c>
      <c r="K39" s="12">
        <v>0</v>
      </c>
      <c r="L39" s="12">
        <v>0</v>
      </c>
      <c r="M39" s="12">
        <v>0</v>
      </c>
      <c r="N39" s="12">
        <v>0</v>
      </c>
      <c r="O39" s="12">
        <v>0</v>
      </c>
      <c r="P39" s="12">
        <v>12</v>
      </c>
      <c r="Q39" s="12">
        <v>0</v>
      </c>
      <c r="R39" s="12">
        <v>37</v>
      </c>
      <c r="S39" s="12">
        <v>12</v>
      </c>
      <c r="T39" s="12">
        <v>29.5</v>
      </c>
      <c r="U39" s="94">
        <v>0</v>
      </c>
      <c r="V39" s="94">
        <v>0</v>
      </c>
      <c r="W39" s="94">
        <v>0</v>
      </c>
      <c r="X39" s="94">
        <v>0</v>
      </c>
      <c r="Y39" s="94">
        <v>12</v>
      </c>
      <c r="Z39" s="94">
        <v>0</v>
      </c>
      <c r="AA39" s="94">
        <v>17</v>
      </c>
      <c r="AB39" s="94">
        <v>8</v>
      </c>
      <c r="AC39" s="94">
        <v>0</v>
      </c>
      <c r="AD39" s="94">
        <v>0</v>
      </c>
      <c r="AE39" s="94">
        <v>0</v>
      </c>
      <c r="AF39" s="94">
        <v>0</v>
      </c>
      <c r="AG39" s="94">
        <v>0</v>
      </c>
      <c r="AH39" s="94">
        <v>0</v>
      </c>
      <c r="AI39" s="94">
        <v>0</v>
      </c>
      <c r="AJ39" s="94">
        <v>0</v>
      </c>
      <c r="AK39" s="94">
        <v>17</v>
      </c>
      <c r="AL39" s="94">
        <v>0</v>
      </c>
      <c r="AM39" s="94">
        <v>0</v>
      </c>
      <c r="AN39" s="94">
        <v>0</v>
      </c>
      <c r="AO39" s="94">
        <v>0</v>
      </c>
      <c r="AP39" s="94">
        <v>0</v>
      </c>
      <c r="AQ39" s="94">
        <v>0</v>
      </c>
      <c r="AR39" s="94">
        <v>24</v>
      </c>
      <c r="AS39" s="94">
        <v>0</v>
      </c>
      <c r="AT39" s="94">
        <v>0</v>
      </c>
      <c r="AU39" s="94">
        <v>21</v>
      </c>
      <c r="AV39" s="94">
        <v>0</v>
      </c>
      <c r="AW39" s="94">
        <v>0</v>
      </c>
      <c r="AX39" s="94">
        <v>8.3000000000000007</v>
      </c>
      <c r="AY39" s="94">
        <v>0</v>
      </c>
      <c r="AZ39" s="94">
        <v>12</v>
      </c>
      <c r="BA39" s="94">
        <v>9</v>
      </c>
      <c r="BB39" s="94">
        <v>0</v>
      </c>
      <c r="BC39" s="94">
        <v>0</v>
      </c>
      <c r="BD39" s="94">
        <v>0</v>
      </c>
      <c r="BE39" s="94">
        <v>14</v>
      </c>
      <c r="BF39" s="94">
        <v>0</v>
      </c>
      <c r="BG39" s="94">
        <v>13</v>
      </c>
      <c r="BH39" s="94">
        <v>0</v>
      </c>
      <c r="BI39" s="94">
        <v>0</v>
      </c>
      <c r="BJ39" s="94">
        <v>0</v>
      </c>
      <c r="BK39" s="94">
        <v>39</v>
      </c>
      <c r="BL39" s="94">
        <v>8.5</v>
      </c>
      <c r="BM39" s="94">
        <v>0</v>
      </c>
      <c r="BN39" s="94">
        <v>0</v>
      </c>
      <c r="BO39" s="94">
        <v>13.5</v>
      </c>
      <c r="BP39" s="94">
        <v>0</v>
      </c>
      <c r="BQ39" s="94">
        <v>0</v>
      </c>
      <c r="BR39" s="94">
        <v>0</v>
      </c>
      <c r="BS39" s="94">
        <v>0</v>
      </c>
      <c r="BT39" s="94">
        <v>0</v>
      </c>
      <c r="BU39" s="94">
        <v>0</v>
      </c>
      <c r="BV39" s="94">
        <v>0</v>
      </c>
      <c r="BW39" s="94">
        <v>0</v>
      </c>
      <c r="BX39" s="94">
        <v>0</v>
      </c>
      <c r="BY39" s="94">
        <v>0</v>
      </c>
      <c r="BZ39" s="94">
        <v>0</v>
      </c>
      <c r="CA39" s="94">
        <v>15</v>
      </c>
      <c r="CB39" s="94">
        <v>0</v>
      </c>
      <c r="CC39" s="94">
        <v>0</v>
      </c>
      <c r="CD39" s="94">
        <v>0</v>
      </c>
      <c r="CE39" s="94">
        <v>10.5</v>
      </c>
      <c r="CF39" s="94">
        <v>0</v>
      </c>
      <c r="CG39" s="94">
        <v>11</v>
      </c>
      <c r="CH39" s="94">
        <v>0</v>
      </c>
      <c r="CI39" s="94">
        <v>0</v>
      </c>
      <c r="CJ39" s="94">
        <v>0</v>
      </c>
      <c r="CK39" s="94">
        <v>0</v>
      </c>
      <c r="CL39" s="94">
        <v>0</v>
      </c>
      <c r="CM39" s="94">
        <v>0</v>
      </c>
      <c r="CN39" s="94">
        <v>0</v>
      </c>
      <c r="CO39" s="94">
        <v>0</v>
      </c>
      <c r="CP39" s="94">
        <v>0</v>
      </c>
      <c r="CQ39" s="94">
        <v>0</v>
      </c>
      <c r="CR39" s="94">
        <v>15</v>
      </c>
      <c r="CS39" s="94">
        <v>0</v>
      </c>
      <c r="CT39" s="94">
        <v>11</v>
      </c>
      <c r="CU39" s="94">
        <v>0</v>
      </c>
      <c r="CV39" s="94">
        <v>0</v>
      </c>
      <c r="CW39" s="94">
        <v>0</v>
      </c>
      <c r="CX39" s="94">
        <v>0</v>
      </c>
      <c r="CY39" s="94">
        <v>11</v>
      </c>
      <c r="CZ39" s="94">
        <v>0</v>
      </c>
      <c r="DA39" s="94">
        <v>0</v>
      </c>
      <c r="DB39" s="94">
        <v>0</v>
      </c>
      <c r="DC39" s="94">
        <v>18</v>
      </c>
      <c r="DD39" s="12"/>
      <c r="DE39" s="94">
        <v>0</v>
      </c>
      <c r="DF39" s="94">
        <v>0</v>
      </c>
      <c r="DG39" s="94">
        <v>0</v>
      </c>
      <c r="DH39" s="94">
        <v>0</v>
      </c>
      <c r="DI39" s="94">
        <v>0</v>
      </c>
      <c r="DJ39" s="94">
        <v>0</v>
      </c>
      <c r="DK39" s="94">
        <v>0</v>
      </c>
      <c r="DL39" s="94">
        <v>16.170000000000002</v>
      </c>
      <c r="DM39" s="94">
        <v>0</v>
      </c>
      <c r="DN39" s="94">
        <v>30</v>
      </c>
      <c r="DO39" s="94">
        <v>0</v>
      </c>
      <c r="DP39" s="94"/>
      <c r="DQ39" s="94"/>
      <c r="DR39" s="94">
        <v>0</v>
      </c>
      <c r="DS39" s="94">
        <v>0</v>
      </c>
      <c r="DT39" s="94">
        <v>10</v>
      </c>
      <c r="DU39" s="94">
        <v>12</v>
      </c>
      <c r="DV39" s="94">
        <v>11</v>
      </c>
      <c r="DW39" s="94">
        <v>0</v>
      </c>
      <c r="DX39" s="94">
        <v>0</v>
      </c>
      <c r="DY39" s="94">
        <v>0</v>
      </c>
      <c r="DZ39" s="94">
        <v>0</v>
      </c>
      <c r="EA39" s="94">
        <v>0</v>
      </c>
      <c r="EB39" s="94">
        <v>10</v>
      </c>
      <c r="EC39" s="94">
        <v>10</v>
      </c>
      <c r="ED39" s="94">
        <v>0</v>
      </c>
      <c r="EE39" s="94">
        <v>0</v>
      </c>
      <c r="EF39" s="94">
        <v>0</v>
      </c>
      <c r="EG39" s="94">
        <v>0</v>
      </c>
      <c r="EH39" s="94">
        <v>0</v>
      </c>
      <c r="EI39" s="94"/>
      <c r="EJ39" s="12"/>
    </row>
    <row r="40" spans="1:140">
      <c r="A40" s="500"/>
      <c r="B40" s="53" t="s">
        <v>251</v>
      </c>
      <c r="C40" s="12"/>
      <c r="D40" s="12">
        <v>1.5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1.67</v>
      </c>
      <c r="K40" s="12">
        <v>0</v>
      </c>
      <c r="L40" s="12">
        <v>0</v>
      </c>
      <c r="M40" s="12">
        <v>0</v>
      </c>
      <c r="N40" s="12">
        <v>13.83</v>
      </c>
      <c r="O40" s="12">
        <v>0</v>
      </c>
      <c r="P40" s="12">
        <v>0</v>
      </c>
      <c r="Q40" s="12">
        <v>0</v>
      </c>
      <c r="R40" s="12">
        <v>0</v>
      </c>
      <c r="S40" s="12">
        <v>12</v>
      </c>
      <c r="T40" s="12">
        <v>0</v>
      </c>
      <c r="U40" s="94">
        <v>0</v>
      </c>
      <c r="V40" s="94">
        <v>0</v>
      </c>
      <c r="W40" s="94">
        <v>0</v>
      </c>
      <c r="X40" s="94">
        <v>0</v>
      </c>
      <c r="Y40" s="94">
        <v>6</v>
      </c>
      <c r="Z40" s="94">
        <v>0</v>
      </c>
      <c r="AA40" s="94">
        <v>0</v>
      </c>
      <c r="AB40" s="94">
        <v>1.5</v>
      </c>
      <c r="AC40" s="94">
        <v>0</v>
      </c>
      <c r="AD40" s="94">
        <v>0</v>
      </c>
      <c r="AE40" s="94">
        <v>0</v>
      </c>
      <c r="AF40" s="94">
        <v>0</v>
      </c>
      <c r="AG40" s="94">
        <v>0</v>
      </c>
      <c r="AH40" s="94">
        <v>1</v>
      </c>
      <c r="AI40" s="94">
        <v>0</v>
      </c>
      <c r="AJ40" s="94">
        <v>1</v>
      </c>
      <c r="AK40" s="94">
        <v>16.07</v>
      </c>
      <c r="AL40" s="94">
        <v>0</v>
      </c>
      <c r="AM40" s="94">
        <v>1</v>
      </c>
      <c r="AN40" s="94">
        <v>0</v>
      </c>
      <c r="AO40" s="94">
        <v>0</v>
      </c>
      <c r="AP40" s="94">
        <v>0</v>
      </c>
      <c r="AQ40" s="94">
        <v>0</v>
      </c>
      <c r="AR40" s="94">
        <v>23</v>
      </c>
      <c r="AS40" s="94">
        <v>0</v>
      </c>
      <c r="AT40" s="94">
        <v>0</v>
      </c>
      <c r="AU40" s="94">
        <v>11</v>
      </c>
      <c r="AV40" s="94">
        <v>0</v>
      </c>
      <c r="AW40" s="94">
        <v>0</v>
      </c>
      <c r="AX40" s="94">
        <v>0</v>
      </c>
      <c r="AY40" s="94">
        <v>0</v>
      </c>
      <c r="AZ40" s="94">
        <v>0</v>
      </c>
      <c r="BA40" s="94">
        <v>0</v>
      </c>
      <c r="BB40" s="94">
        <v>0</v>
      </c>
      <c r="BC40" s="94">
        <v>0</v>
      </c>
      <c r="BD40" s="94">
        <v>0</v>
      </c>
      <c r="BE40" s="94">
        <v>0</v>
      </c>
      <c r="BF40" s="94">
        <v>0</v>
      </c>
      <c r="BG40" s="94">
        <v>3.5</v>
      </c>
      <c r="BH40" s="94">
        <v>3.5</v>
      </c>
      <c r="BI40" s="94">
        <v>3.5</v>
      </c>
      <c r="BJ40" s="94">
        <v>0</v>
      </c>
      <c r="BK40" s="94">
        <v>0</v>
      </c>
      <c r="BL40" s="94">
        <v>0</v>
      </c>
      <c r="BM40" s="94">
        <v>0</v>
      </c>
      <c r="BN40" s="94">
        <v>0.5</v>
      </c>
      <c r="BO40" s="94">
        <v>9.5</v>
      </c>
      <c r="BP40" s="94">
        <v>0</v>
      </c>
      <c r="BQ40" s="94">
        <v>29.17</v>
      </c>
      <c r="BR40" s="94">
        <v>0</v>
      </c>
      <c r="BS40" s="94">
        <v>0</v>
      </c>
      <c r="BT40" s="94">
        <v>0</v>
      </c>
      <c r="BU40" s="94">
        <v>0</v>
      </c>
      <c r="BV40" s="94">
        <v>0</v>
      </c>
      <c r="BW40" s="94">
        <v>0</v>
      </c>
      <c r="BX40" s="94">
        <v>0</v>
      </c>
      <c r="BY40" s="94">
        <v>0</v>
      </c>
      <c r="BZ40" s="94">
        <v>0</v>
      </c>
      <c r="CA40" s="94">
        <v>0</v>
      </c>
      <c r="CB40" s="94">
        <v>0</v>
      </c>
      <c r="CC40" s="94">
        <v>0</v>
      </c>
      <c r="CD40" s="94">
        <v>0</v>
      </c>
      <c r="CE40" s="94">
        <v>0</v>
      </c>
      <c r="CF40" s="94">
        <v>0</v>
      </c>
      <c r="CG40" s="94">
        <v>0</v>
      </c>
      <c r="CH40" s="94">
        <v>0</v>
      </c>
      <c r="CI40" s="94">
        <v>0</v>
      </c>
      <c r="CJ40" s="94">
        <v>0</v>
      </c>
      <c r="CK40" s="94">
        <v>0</v>
      </c>
      <c r="CL40" s="94">
        <v>18</v>
      </c>
      <c r="CM40" s="94">
        <v>0</v>
      </c>
      <c r="CN40" s="94">
        <v>18</v>
      </c>
      <c r="CO40" s="94">
        <v>12</v>
      </c>
      <c r="CP40" s="94">
        <v>0</v>
      </c>
      <c r="CQ40" s="94">
        <v>0</v>
      </c>
      <c r="CR40" s="94">
        <v>0</v>
      </c>
      <c r="CS40" s="94">
        <v>0</v>
      </c>
      <c r="CT40" s="94">
        <v>3</v>
      </c>
      <c r="CU40" s="94">
        <v>0</v>
      </c>
      <c r="CV40" s="94">
        <v>0</v>
      </c>
      <c r="CW40" s="94">
        <v>0</v>
      </c>
      <c r="CX40" s="94">
        <v>0</v>
      </c>
      <c r="CY40" s="94">
        <v>9</v>
      </c>
      <c r="CZ40" s="94">
        <v>4</v>
      </c>
      <c r="DA40" s="94">
        <v>4</v>
      </c>
      <c r="DB40" s="94">
        <v>0</v>
      </c>
      <c r="DC40" s="94">
        <v>0</v>
      </c>
      <c r="DD40" s="12"/>
      <c r="DE40" s="94">
        <v>0</v>
      </c>
      <c r="DF40" s="94">
        <v>0</v>
      </c>
      <c r="DG40" s="94">
        <v>0</v>
      </c>
      <c r="DH40" s="94">
        <v>0</v>
      </c>
      <c r="DI40" s="94">
        <v>0</v>
      </c>
      <c r="DJ40" s="94">
        <v>0</v>
      </c>
      <c r="DK40" s="94">
        <v>0</v>
      </c>
      <c r="DL40" s="94">
        <v>0</v>
      </c>
      <c r="DM40" s="94">
        <v>0</v>
      </c>
      <c r="DN40" s="94">
        <v>0</v>
      </c>
      <c r="DO40" s="94">
        <v>0</v>
      </c>
      <c r="DP40" s="94"/>
      <c r="DQ40" s="94"/>
      <c r="DR40" s="94">
        <v>0</v>
      </c>
      <c r="DS40" s="94">
        <v>0</v>
      </c>
      <c r="DT40" s="94">
        <v>0</v>
      </c>
      <c r="DU40" s="94">
        <v>12</v>
      </c>
      <c r="DV40" s="94">
        <v>0</v>
      </c>
      <c r="DW40" s="94">
        <v>0</v>
      </c>
      <c r="DX40" s="94">
        <v>0</v>
      </c>
      <c r="DY40" s="94">
        <v>0</v>
      </c>
      <c r="DZ40" s="94">
        <v>0</v>
      </c>
      <c r="EA40" s="94">
        <v>0</v>
      </c>
      <c r="EB40" s="94">
        <v>5.5</v>
      </c>
      <c r="EC40" s="94">
        <v>5.5</v>
      </c>
      <c r="ED40" s="94">
        <v>0</v>
      </c>
      <c r="EE40" s="94">
        <v>0</v>
      </c>
      <c r="EF40" s="94">
        <v>0</v>
      </c>
      <c r="EG40" s="94">
        <v>0</v>
      </c>
      <c r="EH40" s="94">
        <v>0</v>
      </c>
      <c r="EI40" s="94"/>
      <c r="EJ40" s="12"/>
    </row>
    <row r="41" spans="1:140">
      <c r="A41" s="500"/>
      <c r="B41" s="53" t="s">
        <v>252</v>
      </c>
      <c r="C41" s="12"/>
      <c r="D41" s="12">
        <v>8</v>
      </c>
      <c r="E41" s="12">
        <v>1.33</v>
      </c>
      <c r="F41" s="12">
        <v>168</v>
      </c>
      <c r="G41" s="12">
        <v>168</v>
      </c>
      <c r="H41" s="12">
        <v>34</v>
      </c>
      <c r="I41" s="12">
        <v>31.92</v>
      </c>
      <c r="J41" s="12">
        <v>27.67</v>
      </c>
      <c r="K41" s="12">
        <v>3.5</v>
      </c>
      <c r="L41" s="12">
        <v>2.17</v>
      </c>
      <c r="M41" s="12">
        <v>9</v>
      </c>
      <c r="N41" s="12">
        <v>0.67</v>
      </c>
      <c r="O41" s="12">
        <v>7</v>
      </c>
      <c r="P41" s="12">
        <v>13.58</v>
      </c>
      <c r="Q41" s="12">
        <v>8.08</v>
      </c>
      <c r="R41" s="12">
        <v>2.5</v>
      </c>
      <c r="S41" s="12">
        <v>22.25</v>
      </c>
      <c r="T41" s="12">
        <v>7.34</v>
      </c>
      <c r="U41" s="94">
        <v>8.34</v>
      </c>
      <c r="V41" s="94">
        <v>10.67</v>
      </c>
      <c r="W41" s="94">
        <v>9.0500000000000007</v>
      </c>
      <c r="X41" s="94">
        <v>4.75</v>
      </c>
      <c r="Y41">
        <v>7</v>
      </c>
      <c r="Z41">
        <v>15.25</v>
      </c>
      <c r="AA41">
        <v>3</v>
      </c>
      <c r="AB41">
        <v>8.92</v>
      </c>
      <c r="AC41">
        <v>8</v>
      </c>
      <c r="AD41">
        <v>75.5</v>
      </c>
      <c r="AE41">
        <v>26.87</v>
      </c>
      <c r="AF41">
        <v>21.75</v>
      </c>
      <c r="AG41">
        <v>44.67</v>
      </c>
      <c r="AH41">
        <v>17.170000000000002</v>
      </c>
      <c r="AI41">
        <v>2.09</v>
      </c>
      <c r="AJ41">
        <v>11</v>
      </c>
      <c r="AK41">
        <v>14</v>
      </c>
      <c r="AL41">
        <v>12</v>
      </c>
      <c r="AM41">
        <v>3.42</v>
      </c>
      <c r="AN41">
        <v>168</v>
      </c>
      <c r="AO41">
        <v>131</v>
      </c>
      <c r="AP41">
        <v>7.67</v>
      </c>
      <c r="AQ41">
        <v>8.67</v>
      </c>
      <c r="AR41">
        <v>5.16</v>
      </c>
      <c r="AS41">
        <v>13.84</v>
      </c>
      <c r="AT41">
        <v>26.25</v>
      </c>
      <c r="AU41">
        <v>23</v>
      </c>
      <c r="AV41">
        <v>10.75</v>
      </c>
      <c r="AW41">
        <v>8.5</v>
      </c>
      <c r="AX41">
        <v>22.92</v>
      </c>
      <c r="AY41">
        <v>13</v>
      </c>
      <c r="AZ41">
        <v>26</v>
      </c>
      <c r="BA41">
        <v>0</v>
      </c>
      <c r="BB41">
        <v>73.2</v>
      </c>
      <c r="BC41">
        <v>49.33</v>
      </c>
      <c r="BD41">
        <v>19.829999999999998</v>
      </c>
      <c r="BE41">
        <v>1</v>
      </c>
      <c r="BF41">
        <v>25.17</v>
      </c>
      <c r="BG41">
        <v>6</v>
      </c>
      <c r="BH41">
        <v>2.5</v>
      </c>
      <c r="BI41">
        <v>5.5</v>
      </c>
      <c r="BJ41">
        <v>16.329999999999998</v>
      </c>
      <c r="BK41">
        <v>0</v>
      </c>
      <c r="BL41">
        <v>5</v>
      </c>
      <c r="BM41">
        <v>5.17</v>
      </c>
      <c r="BN41">
        <v>0</v>
      </c>
      <c r="BO41">
        <v>4.5</v>
      </c>
      <c r="BP41">
        <v>22</v>
      </c>
      <c r="BQ41">
        <v>120</v>
      </c>
      <c r="BR41">
        <v>63.1</v>
      </c>
      <c r="BS41">
        <v>23.050000000000004</v>
      </c>
      <c r="BT41">
        <v>23.050000000000004</v>
      </c>
      <c r="BU41">
        <v>23.050000000000004</v>
      </c>
      <c r="BV41">
        <v>0.25</v>
      </c>
      <c r="BW41">
        <v>2</v>
      </c>
      <c r="BX41">
        <v>6</v>
      </c>
      <c r="BY41">
        <v>25.67</v>
      </c>
      <c r="BZ41">
        <v>24.5</v>
      </c>
      <c r="CA41">
        <v>5</v>
      </c>
      <c r="CB41">
        <v>5.5</v>
      </c>
      <c r="CC41">
        <v>6</v>
      </c>
      <c r="CD41">
        <v>3.5</v>
      </c>
      <c r="CE41">
        <v>13.99</v>
      </c>
      <c r="CF41">
        <v>26.5</v>
      </c>
      <c r="CG41">
        <v>2</v>
      </c>
      <c r="CH41">
        <v>21</v>
      </c>
      <c r="CI41">
        <v>9</v>
      </c>
      <c r="CJ41">
        <v>77.08</v>
      </c>
      <c r="CK41">
        <v>29.5</v>
      </c>
      <c r="CL41">
        <v>5</v>
      </c>
      <c r="CM41">
        <v>95.53</v>
      </c>
      <c r="CN41">
        <v>6</v>
      </c>
      <c r="CO41">
        <v>3.8</v>
      </c>
      <c r="CP41">
        <v>7.62</v>
      </c>
      <c r="CQ41">
        <v>17.25</v>
      </c>
      <c r="CR41">
        <v>5</v>
      </c>
      <c r="CS41">
        <v>6.67</v>
      </c>
      <c r="CT41">
        <v>10.91</v>
      </c>
      <c r="CU41">
        <v>0</v>
      </c>
      <c r="CV41">
        <v>18.5</v>
      </c>
      <c r="CW41">
        <v>15.6</v>
      </c>
      <c r="CX41">
        <v>5</v>
      </c>
      <c r="CY41">
        <v>8.83</v>
      </c>
      <c r="CZ41">
        <v>0</v>
      </c>
      <c r="DA41">
        <v>0</v>
      </c>
      <c r="DB41">
        <v>38.909999999999997</v>
      </c>
      <c r="DC41">
        <v>2.9</v>
      </c>
      <c r="DD41" s="12"/>
      <c r="DE41">
        <v>14</v>
      </c>
      <c r="DF41">
        <v>40.959999999999994</v>
      </c>
      <c r="DG41">
        <v>20</v>
      </c>
      <c r="DH41">
        <v>1</v>
      </c>
      <c r="DI41">
        <v>23</v>
      </c>
      <c r="DJ41">
        <v>13.18</v>
      </c>
      <c r="DK41">
        <v>7</v>
      </c>
      <c r="DL41">
        <v>19.3</v>
      </c>
      <c r="DM41">
        <v>51.33</v>
      </c>
      <c r="DN41">
        <v>10</v>
      </c>
      <c r="DO41">
        <v>29.5</v>
      </c>
      <c r="DP41"/>
      <c r="DQ41"/>
      <c r="DR41">
        <v>21</v>
      </c>
      <c r="DS41">
        <v>5</v>
      </c>
      <c r="DT41">
        <v>0</v>
      </c>
      <c r="DU41">
        <v>7.25</v>
      </c>
      <c r="DV41">
        <v>4</v>
      </c>
      <c r="DW41">
        <v>3.2</v>
      </c>
      <c r="DX41">
        <v>76</v>
      </c>
      <c r="DY41">
        <v>10.45</v>
      </c>
      <c r="DZ41">
        <v>3.5</v>
      </c>
      <c r="EA41">
        <v>4</v>
      </c>
      <c r="EB41">
        <v>2</v>
      </c>
      <c r="EC41">
        <v>2</v>
      </c>
      <c r="ED41">
        <v>9.5</v>
      </c>
      <c r="EE41">
        <v>1</v>
      </c>
      <c r="EF41">
        <v>14</v>
      </c>
      <c r="EG41">
        <v>8.5</v>
      </c>
      <c r="EH41">
        <v>25</v>
      </c>
      <c r="EI41"/>
      <c r="EJ41" s="12"/>
    </row>
    <row r="42" spans="1:140" customFormat="1">
      <c r="A42" s="500"/>
      <c r="B42" s="53" t="s">
        <v>222</v>
      </c>
      <c r="C42" s="12"/>
      <c r="D42" s="12">
        <v>168</v>
      </c>
      <c r="E42" s="12">
        <v>168</v>
      </c>
      <c r="F42" s="12">
        <v>168</v>
      </c>
      <c r="G42" s="12">
        <v>168</v>
      </c>
      <c r="H42" s="12">
        <v>168</v>
      </c>
      <c r="I42" s="12">
        <v>168</v>
      </c>
      <c r="J42" s="12">
        <v>168</v>
      </c>
      <c r="K42" s="12">
        <v>168</v>
      </c>
      <c r="L42" s="12">
        <v>168</v>
      </c>
      <c r="M42" s="12">
        <v>168</v>
      </c>
      <c r="N42" s="12">
        <v>168</v>
      </c>
      <c r="O42" s="12">
        <v>168</v>
      </c>
      <c r="P42" s="12">
        <v>168</v>
      </c>
      <c r="Q42" s="12">
        <v>168</v>
      </c>
      <c r="R42" s="12">
        <v>168</v>
      </c>
      <c r="S42" s="12">
        <v>168</v>
      </c>
      <c r="T42" s="12">
        <v>168</v>
      </c>
      <c r="U42" s="12">
        <v>144</v>
      </c>
      <c r="V42" s="12">
        <v>168</v>
      </c>
      <c r="W42" s="12">
        <v>168</v>
      </c>
      <c r="X42" s="12">
        <v>168</v>
      </c>
      <c r="Y42" s="12">
        <v>168</v>
      </c>
      <c r="Z42" s="12">
        <v>168</v>
      </c>
      <c r="AA42" s="12">
        <v>168</v>
      </c>
      <c r="AB42" s="12">
        <v>168</v>
      </c>
      <c r="AC42" s="12">
        <v>168</v>
      </c>
      <c r="AD42" s="12">
        <v>168</v>
      </c>
      <c r="AE42" s="12">
        <v>168</v>
      </c>
      <c r="AF42" s="12">
        <v>168</v>
      </c>
      <c r="AG42" s="12">
        <v>168</v>
      </c>
      <c r="AH42" s="12">
        <v>168</v>
      </c>
      <c r="AI42" s="12">
        <v>168</v>
      </c>
      <c r="AJ42" s="12">
        <v>168</v>
      </c>
      <c r="AK42" s="12">
        <v>168</v>
      </c>
      <c r="AL42" s="12">
        <v>168</v>
      </c>
      <c r="AM42" s="12">
        <v>168</v>
      </c>
      <c r="AN42" s="12">
        <v>168</v>
      </c>
      <c r="AO42" s="12">
        <v>168</v>
      </c>
      <c r="AP42" s="12">
        <v>168</v>
      </c>
      <c r="AQ42" s="12">
        <v>168</v>
      </c>
      <c r="AR42" s="12">
        <v>168</v>
      </c>
      <c r="AS42" s="12">
        <v>168</v>
      </c>
      <c r="AT42" s="12">
        <v>168</v>
      </c>
      <c r="AU42" s="12">
        <v>168</v>
      </c>
      <c r="AV42" s="12">
        <v>168</v>
      </c>
      <c r="AW42" s="12">
        <v>168</v>
      </c>
      <c r="AX42" s="12">
        <v>168</v>
      </c>
      <c r="AY42" s="12">
        <v>168</v>
      </c>
      <c r="AZ42" s="12">
        <v>168</v>
      </c>
      <c r="BA42" s="12">
        <v>168</v>
      </c>
      <c r="BB42" s="12">
        <v>168</v>
      </c>
      <c r="BC42" s="12">
        <v>168</v>
      </c>
      <c r="BD42" s="12">
        <v>168</v>
      </c>
      <c r="BE42" s="12">
        <v>168</v>
      </c>
      <c r="BF42" s="12">
        <v>168</v>
      </c>
      <c r="BG42" s="12">
        <v>168</v>
      </c>
      <c r="BH42" s="12">
        <v>168</v>
      </c>
      <c r="BI42" s="12">
        <v>168</v>
      </c>
      <c r="BJ42" s="12">
        <v>168</v>
      </c>
      <c r="BK42" s="12">
        <v>168</v>
      </c>
      <c r="BL42" s="12">
        <v>168</v>
      </c>
      <c r="BM42" s="12">
        <v>168</v>
      </c>
      <c r="BN42" s="12">
        <v>168</v>
      </c>
      <c r="BO42" s="12">
        <v>168</v>
      </c>
      <c r="BP42" s="12">
        <v>168</v>
      </c>
      <c r="BQ42" s="12">
        <v>168</v>
      </c>
      <c r="BR42" s="12">
        <v>168</v>
      </c>
      <c r="BS42" s="12">
        <v>168</v>
      </c>
      <c r="BT42" s="12">
        <v>168</v>
      </c>
      <c r="BU42" s="12">
        <v>168</v>
      </c>
      <c r="BV42" s="12">
        <v>168</v>
      </c>
      <c r="BW42" s="12">
        <v>168</v>
      </c>
      <c r="BX42" s="12">
        <v>168</v>
      </c>
      <c r="BY42" s="12">
        <v>168</v>
      </c>
      <c r="BZ42" s="12">
        <v>168</v>
      </c>
      <c r="CA42" s="12">
        <v>144</v>
      </c>
      <c r="CB42" s="12">
        <v>168</v>
      </c>
      <c r="CC42" s="12">
        <v>168</v>
      </c>
      <c r="CD42" s="12">
        <v>168</v>
      </c>
      <c r="CE42" s="12">
        <v>168</v>
      </c>
      <c r="CF42" s="12">
        <v>168</v>
      </c>
      <c r="CG42" s="12">
        <v>168</v>
      </c>
      <c r="CH42" s="12">
        <v>168</v>
      </c>
      <c r="CI42" s="12">
        <v>168</v>
      </c>
      <c r="CJ42" s="12">
        <v>168</v>
      </c>
      <c r="CK42" s="12">
        <v>168</v>
      </c>
      <c r="CL42" s="12">
        <v>168</v>
      </c>
      <c r="CM42" s="12">
        <v>168</v>
      </c>
      <c r="CN42" s="12">
        <v>168</v>
      </c>
      <c r="CO42" s="12">
        <v>168</v>
      </c>
      <c r="CP42" s="12">
        <v>168</v>
      </c>
      <c r="CQ42" s="12">
        <v>168</v>
      </c>
      <c r="CR42" s="12">
        <v>168</v>
      </c>
      <c r="CS42" s="12">
        <v>168</v>
      </c>
      <c r="CT42" s="12">
        <v>168</v>
      </c>
      <c r="CU42" s="12">
        <v>168</v>
      </c>
      <c r="CV42" s="12">
        <v>168</v>
      </c>
      <c r="CW42" s="12">
        <v>168</v>
      </c>
      <c r="CX42" s="12">
        <v>168</v>
      </c>
      <c r="CY42" s="12">
        <v>168</v>
      </c>
      <c r="CZ42" s="12">
        <v>168</v>
      </c>
      <c r="DA42" s="12">
        <v>168</v>
      </c>
      <c r="DB42" s="12">
        <v>168</v>
      </c>
      <c r="DC42" s="12">
        <v>168</v>
      </c>
      <c r="DD42" s="12"/>
      <c r="DE42" s="12">
        <v>144</v>
      </c>
      <c r="DF42" s="12">
        <v>168</v>
      </c>
      <c r="DG42" s="12">
        <v>168</v>
      </c>
      <c r="DH42" s="12">
        <v>168</v>
      </c>
      <c r="DI42" s="12">
        <v>168</v>
      </c>
      <c r="DJ42" s="12">
        <v>168</v>
      </c>
      <c r="DK42" s="12">
        <v>168</v>
      </c>
      <c r="DL42" s="12">
        <v>168</v>
      </c>
      <c r="DM42" s="12">
        <v>168</v>
      </c>
      <c r="DN42" s="12">
        <v>168</v>
      </c>
      <c r="DO42" s="12">
        <v>168</v>
      </c>
      <c r="DP42" s="12"/>
      <c r="DQ42" s="12"/>
      <c r="DR42" s="12">
        <v>168</v>
      </c>
      <c r="DS42" s="12">
        <v>168</v>
      </c>
      <c r="DT42" s="12">
        <v>168</v>
      </c>
      <c r="DU42" s="12">
        <v>168</v>
      </c>
      <c r="DV42" s="12">
        <v>168</v>
      </c>
      <c r="DW42" s="12">
        <v>168</v>
      </c>
      <c r="DX42" s="12">
        <v>168</v>
      </c>
      <c r="DY42" s="12">
        <v>168</v>
      </c>
      <c r="DZ42" s="12">
        <v>168</v>
      </c>
      <c r="EA42" s="12">
        <v>168</v>
      </c>
      <c r="EB42" s="12">
        <v>168</v>
      </c>
      <c r="EC42" s="12">
        <v>168</v>
      </c>
      <c r="ED42" s="12">
        <v>168</v>
      </c>
      <c r="EE42" s="12">
        <v>168</v>
      </c>
      <c r="EF42" s="12">
        <v>168</v>
      </c>
      <c r="EG42" s="12">
        <v>168</v>
      </c>
      <c r="EH42" s="12">
        <v>168</v>
      </c>
      <c r="EI42" s="12"/>
      <c r="EJ42" s="12"/>
    </row>
    <row r="43" spans="1:140">
      <c r="A43" s="501"/>
      <c r="B43" s="53" t="s">
        <v>146</v>
      </c>
      <c r="C43" s="12"/>
      <c r="D43" s="171">
        <v>7.7986422521175873</v>
      </c>
      <c r="E43" s="171">
        <v>15.445106954000003</v>
      </c>
      <c r="F43" s="171">
        <v>0</v>
      </c>
      <c r="G43" s="171">
        <v>0</v>
      </c>
      <c r="H43" s="170">
        <v>0</v>
      </c>
      <c r="I43" s="170">
        <v>1.7508420131834226</v>
      </c>
      <c r="J43" s="170">
        <v>7.7287718434654193</v>
      </c>
      <c r="K43" s="170">
        <v>11.078314648107128</v>
      </c>
      <c r="L43" s="170">
        <v>9.7676537585421404</v>
      </c>
      <c r="M43" s="170">
        <v>10.087390761548065</v>
      </c>
      <c r="N43" s="170">
        <v>10.907268990421555</v>
      </c>
      <c r="O43" s="164">
        <v>7.1098265895953752</v>
      </c>
      <c r="P43" s="164">
        <v>5.8999589995899955</v>
      </c>
      <c r="Q43" s="164">
        <v>8.1782178217821784</v>
      </c>
      <c r="R43" s="164">
        <v>11.127000000000001</v>
      </c>
      <c r="S43">
        <v>9.82</v>
      </c>
      <c r="T43">
        <v>9.3438729248518424</v>
      </c>
      <c r="U43">
        <v>6.3014471682163995</v>
      </c>
      <c r="V43">
        <v>13.282205141454591</v>
      </c>
      <c r="W43">
        <v>9.2320667452616298</v>
      </c>
      <c r="X43">
        <v>5.52</v>
      </c>
      <c r="Y43">
        <v>11.085908894870689</v>
      </c>
      <c r="Z43">
        <v>6.65</v>
      </c>
      <c r="AA43" s="12">
        <v>7.19</v>
      </c>
      <c r="AB43">
        <v>11.811273482713625</v>
      </c>
      <c r="AC43">
        <v>11.811273482713625</v>
      </c>
      <c r="AD43">
        <v>1.7378048780487805</v>
      </c>
      <c r="AE43">
        <v>13.738782748474218</v>
      </c>
      <c r="AF43">
        <v>10.17</v>
      </c>
      <c r="AG43">
        <v>11</v>
      </c>
      <c r="AH43">
        <v>13.874731135206906</v>
      </c>
      <c r="AI43">
        <v>10.37571780147662</v>
      </c>
      <c r="AJ43">
        <v>2.61</v>
      </c>
      <c r="AK43">
        <v>9.4808979881765278</v>
      </c>
      <c r="AL43">
        <v>12.182728716257481</v>
      </c>
      <c r="AM43">
        <v>7.89</v>
      </c>
      <c r="AN43">
        <v>0</v>
      </c>
      <c r="AO43">
        <v>0</v>
      </c>
      <c r="AP43">
        <v>10.156603164352598</v>
      </c>
      <c r="AQ43">
        <v>10.422052171090382</v>
      </c>
      <c r="AR43">
        <v>30.470588235294112</v>
      </c>
      <c r="AS43">
        <v>12.536312849162011</v>
      </c>
      <c r="AT43">
        <v>13.051573638197713</v>
      </c>
      <c r="AU43">
        <v>9.661628624305985</v>
      </c>
      <c r="AV43">
        <v>10.84</v>
      </c>
      <c r="AW43">
        <v>13.22975939085673</v>
      </c>
      <c r="AX43">
        <v>16.717635066258921</v>
      </c>
      <c r="AY43">
        <v>8.3628048780487809</v>
      </c>
      <c r="AZ43">
        <v>3.75</v>
      </c>
      <c r="BA43">
        <v>3.5533980582524274</v>
      </c>
      <c r="BB43">
        <v>0</v>
      </c>
      <c r="BC43">
        <v>3.8381219698902775</v>
      </c>
      <c r="BD43">
        <v>8.23</v>
      </c>
      <c r="BE43">
        <v>12.06</v>
      </c>
      <c r="BF43">
        <v>10.897422680412369</v>
      </c>
      <c r="BG43">
        <v>12.387709780781066</v>
      </c>
      <c r="BH43">
        <v>1.3939313208993718</v>
      </c>
      <c r="BI43">
        <v>8.3035561034390959</v>
      </c>
      <c r="BJ43">
        <v>9.7135864519940363</v>
      </c>
      <c r="BK43">
        <v>7.74</v>
      </c>
      <c r="BL43">
        <v>13.5</v>
      </c>
      <c r="BM43">
        <v>8.1755196304849882</v>
      </c>
      <c r="BN43">
        <v>6.89</v>
      </c>
      <c r="BO43">
        <v>9.7314385470245508</v>
      </c>
      <c r="BP43">
        <v>9.8230664857530545</v>
      </c>
      <c r="BQ43">
        <v>0</v>
      </c>
      <c r="BR43">
        <v>7.0970000000000004</v>
      </c>
      <c r="BS43">
        <v>6.3584844559585489</v>
      </c>
      <c r="BT43">
        <v>6.3584844559585489</v>
      </c>
      <c r="BU43">
        <v>6.3584844559585489</v>
      </c>
      <c r="BV43">
        <v>8.0822067160924558</v>
      </c>
      <c r="BW43">
        <v>11.61</v>
      </c>
      <c r="BX43">
        <v>11.56</v>
      </c>
      <c r="BY43">
        <v>8.3035714285714288</v>
      </c>
      <c r="BZ43">
        <v>10.15</v>
      </c>
      <c r="CA43">
        <v>10.28</v>
      </c>
      <c r="CB43">
        <v>11.577484364141766</v>
      </c>
      <c r="CC43">
        <v>8.8695652173913047</v>
      </c>
      <c r="CD43">
        <v>9.4</v>
      </c>
      <c r="CE43">
        <v>10.368308351177731</v>
      </c>
      <c r="CF43">
        <v>9.7080291970802914</v>
      </c>
      <c r="CG43">
        <v>9.41</v>
      </c>
      <c r="CH43">
        <v>12.15</v>
      </c>
      <c r="CI43">
        <v>13.55</v>
      </c>
      <c r="CJ43">
        <v>4.4062152535039036</v>
      </c>
      <c r="CK43">
        <v>7.06</v>
      </c>
      <c r="CL43">
        <v>11.013438735177866</v>
      </c>
      <c r="CM43">
        <v>1.4814814814814814</v>
      </c>
      <c r="CN43">
        <v>2.23</v>
      </c>
      <c r="CO43">
        <v>8.18</v>
      </c>
      <c r="CP43">
        <v>4.2744063324538262</v>
      </c>
      <c r="CQ43">
        <v>10.38</v>
      </c>
      <c r="CR43">
        <v>7.24</v>
      </c>
      <c r="CS43">
        <v>6.8924889543446248</v>
      </c>
      <c r="CT43">
        <v>7.1713810316139757</v>
      </c>
      <c r="CU43">
        <v>2.67</v>
      </c>
      <c r="CV43">
        <v>12.36</v>
      </c>
      <c r="CW43">
        <v>10.820216953208641</v>
      </c>
      <c r="CX43">
        <v>9.77</v>
      </c>
      <c r="CY43">
        <v>8.6365217391304352</v>
      </c>
      <c r="CZ43">
        <v>10.61</v>
      </c>
      <c r="DA43">
        <v>10.61</v>
      </c>
      <c r="DB43">
        <v>9.9792240300375461</v>
      </c>
      <c r="DC43">
        <v>3.31</v>
      </c>
      <c r="DD43" s="12"/>
      <c r="DE43">
        <v>6.0339999999999998</v>
      </c>
      <c r="DF43">
        <v>10.322306882070505</v>
      </c>
      <c r="DG43">
        <v>9.26</v>
      </c>
      <c r="DH43">
        <v>11.81</v>
      </c>
      <c r="DI43">
        <v>9.1749987506871218</v>
      </c>
      <c r="DJ43">
        <v>11.214391782982956</v>
      </c>
      <c r="DK43">
        <v>7</v>
      </c>
      <c r="DL43">
        <v>5.96</v>
      </c>
      <c r="DM43">
        <v>9.3979260226013821</v>
      </c>
      <c r="DN43">
        <v>13.34</v>
      </c>
      <c r="DO43">
        <v>5.0120286937252185</v>
      </c>
      <c r="DP43"/>
      <c r="DQ43"/>
      <c r="DR43">
        <v>4.8739588076171039</v>
      </c>
      <c r="DS43">
        <v>4.0739588076170996</v>
      </c>
      <c r="DT43">
        <v>5.9630000000000001</v>
      </c>
      <c r="DU43">
        <v>26.87037037037037</v>
      </c>
      <c r="DV43">
        <v>2.77</v>
      </c>
      <c r="DW43">
        <v>4.3499999999999996</v>
      </c>
      <c r="DX43">
        <v>0</v>
      </c>
      <c r="DY43">
        <v>2.87</v>
      </c>
      <c r="DZ43">
        <v>9.7200000000000006</v>
      </c>
      <c r="EA43">
        <v>1.9024390243902443</v>
      </c>
      <c r="EB43">
        <v>5.58</v>
      </c>
      <c r="EC43">
        <v>5.58</v>
      </c>
      <c r="ED43">
        <v>5.6342749529190206</v>
      </c>
      <c r="EE43">
        <v>2.73</v>
      </c>
      <c r="EF43">
        <v>5.73</v>
      </c>
      <c r="EG43">
        <v>6.7114938721430937</v>
      </c>
      <c r="EH43">
        <v>3.2380952380952381</v>
      </c>
      <c r="EI43" s="12"/>
      <c r="EJ43" s="12"/>
    </row>
    <row r="44" spans="1:140">
      <c r="A44" s="496" t="s">
        <v>162</v>
      </c>
      <c r="B44" s="54" t="s">
        <v>147</v>
      </c>
      <c r="C44" s="8"/>
      <c r="D44" s="8">
        <f t="shared" ref="D44:AK44" si="230">+D34</f>
        <v>0.94345238095238104</v>
      </c>
      <c r="E44" s="8">
        <f t="shared" si="230"/>
        <v>0.87749999999999995</v>
      </c>
      <c r="F44" s="8">
        <f t="shared" si="230"/>
        <v>0</v>
      </c>
      <c r="G44" s="8">
        <f t="shared" si="230"/>
        <v>0</v>
      </c>
      <c r="H44" s="8">
        <f t="shared" si="230"/>
        <v>0.7976190476142857</v>
      </c>
      <c r="I44" s="8">
        <f t="shared" si="230"/>
        <v>0.81</v>
      </c>
      <c r="J44" s="8">
        <f t="shared" si="230"/>
        <v>0.82488095238095205</v>
      </c>
      <c r="K44" s="8">
        <f t="shared" si="230"/>
        <v>0.97916666666666696</v>
      </c>
      <c r="L44" s="8">
        <f t="shared" si="230"/>
        <v>0.98708333332857134</v>
      </c>
      <c r="M44" s="8">
        <f t="shared" si="230"/>
        <v>0.9464285714285714</v>
      </c>
      <c r="N44" s="8">
        <f t="shared" si="230"/>
        <v>0.91369047618571431</v>
      </c>
      <c r="O44" s="8">
        <f t="shared" si="230"/>
        <v>0.95833333333333348</v>
      </c>
      <c r="P44" s="8">
        <f t="shared" si="230"/>
        <v>0.84773809523809529</v>
      </c>
      <c r="Q44" s="8">
        <f t="shared" si="230"/>
        <v>0.95190476190476203</v>
      </c>
      <c r="R44" s="8">
        <f t="shared" si="230"/>
        <v>0.764880952380952</v>
      </c>
      <c r="S44" s="8">
        <f t="shared" si="230"/>
        <v>0.72470238095238093</v>
      </c>
      <c r="T44" s="8">
        <f t="shared" si="230"/>
        <v>0.78071428571428603</v>
      </c>
      <c r="U44" s="8">
        <f t="shared" si="230"/>
        <v>0.94208333333333327</v>
      </c>
      <c r="V44" s="8">
        <f t="shared" si="230"/>
        <v>0.93648809523809529</v>
      </c>
      <c r="W44" s="8">
        <f t="shared" si="230"/>
        <v>0.94613095238095202</v>
      </c>
      <c r="X44" s="8">
        <f t="shared" si="230"/>
        <v>0.97172619047619002</v>
      </c>
      <c r="Y44" s="8">
        <f t="shared" si="230"/>
        <v>0.85119047619047616</v>
      </c>
      <c r="Z44" s="8">
        <f t="shared" si="230"/>
        <v>0.90922619047619002</v>
      </c>
      <c r="AA44" s="8">
        <f t="shared" si="230"/>
        <v>0.88095238095238104</v>
      </c>
      <c r="AB44" s="8">
        <f t="shared" si="230"/>
        <v>0.89035714285714274</v>
      </c>
      <c r="AC44" s="8">
        <f t="shared" si="230"/>
        <v>0.952380952380952</v>
      </c>
      <c r="AD44" s="8">
        <f t="shared" si="230"/>
        <v>0.55059523809523803</v>
      </c>
      <c r="AE44" s="8">
        <f t="shared" si="230"/>
        <v>0.84005952380952376</v>
      </c>
      <c r="AF44" s="8">
        <f t="shared" si="230"/>
        <v>0.87053571428571397</v>
      </c>
      <c r="AG44" s="8">
        <f t="shared" si="230"/>
        <v>0.73410714285714296</v>
      </c>
      <c r="AH44" s="8">
        <f t="shared" si="230"/>
        <v>0.89184523809523797</v>
      </c>
      <c r="AI44" s="8">
        <f t="shared" si="230"/>
        <v>0.98755952380952405</v>
      </c>
      <c r="AJ44" s="8">
        <f t="shared" si="230"/>
        <v>0.92857142857142905</v>
      </c>
      <c r="AK44" s="8">
        <f t="shared" si="230"/>
        <v>0.71982142857142861</v>
      </c>
      <c r="AL44" s="8">
        <f t="shared" ref="AL44:AQ44" si="231">+AL34</f>
        <v>0.92857142857142905</v>
      </c>
      <c r="AM44" s="8">
        <f t="shared" si="231"/>
        <v>0.973690476190476</v>
      </c>
      <c r="AN44" s="8">
        <f t="shared" si="231"/>
        <v>0</v>
      </c>
      <c r="AO44" s="8">
        <f t="shared" si="231"/>
        <v>0.22023809523809501</v>
      </c>
      <c r="AP44" s="8">
        <f t="shared" si="231"/>
        <v>0.95434523809523797</v>
      </c>
      <c r="AQ44" s="8">
        <f t="shared" si="231"/>
        <v>0.94839285714285726</v>
      </c>
      <c r="AR44" s="8">
        <f t="shared" ref="AR44:BT44" si="232">+AR34</f>
        <v>0.832380952380952</v>
      </c>
      <c r="AS44" s="8">
        <f t="shared" si="232"/>
        <v>0.917619047619048</v>
      </c>
      <c r="AT44" s="8">
        <f t="shared" si="232"/>
        <v>0.84375</v>
      </c>
      <c r="AU44" s="8">
        <f t="shared" si="232"/>
        <v>0.67857142857142905</v>
      </c>
      <c r="AV44" s="8">
        <f t="shared" si="232"/>
        <v>0.93601190476190499</v>
      </c>
      <c r="AW44" s="8">
        <f t="shared" si="232"/>
        <v>0.94940476190476186</v>
      </c>
      <c r="AX44" s="8">
        <f t="shared" si="232"/>
        <v>0.81416666666666671</v>
      </c>
      <c r="AY44" s="8">
        <f t="shared" si="232"/>
        <v>0.92261904761904778</v>
      </c>
      <c r="AZ44" s="8">
        <f t="shared" si="232"/>
        <v>0.77380952380952395</v>
      </c>
      <c r="BA44" s="8">
        <f t="shared" si="232"/>
        <v>0.9464285714285714</v>
      </c>
      <c r="BB44" s="8">
        <f t="shared" si="232"/>
        <v>0.56428571428571395</v>
      </c>
      <c r="BC44" s="8">
        <f t="shared" si="232"/>
        <v>0.70636904761904762</v>
      </c>
      <c r="BD44" s="8">
        <f t="shared" si="232"/>
        <v>0.88196428571428598</v>
      </c>
      <c r="BE44" s="8">
        <f t="shared" si="232"/>
        <v>0.91071428571428603</v>
      </c>
      <c r="BF44" s="8">
        <f t="shared" si="232"/>
        <v>0.85017857142857134</v>
      </c>
      <c r="BG44" s="8">
        <f t="shared" si="232"/>
        <v>0.8660714285714286</v>
      </c>
      <c r="BH44" s="8">
        <f t="shared" si="232"/>
        <v>0.96428571428571397</v>
      </c>
      <c r="BI44" s="8">
        <f t="shared" si="232"/>
        <v>0.94642857142857095</v>
      </c>
      <c r="BJ44" s="8">
        <f t="shared" si="232"/>
        <v>0.90279761904761913</v>
      </c>
      <c r="BK44" s="8">
        <f t="shared" si="232"/>
        <v>0.76785714285714302</v>
      </c>
      <c r="BL44" s="8">
        <f t="shared" si="232"/>
        <v>0.91964285714285698</v>
      </c>
      <c r="BM44" s="8">
        <f t="shared" si="232"/>
        <v>0.96922619047619052</v>
      </c>
      <c r="BN44" s="8">
        <f t="shared" si="232"/>
        <v>0.99702380952380998</v>
      </c>
      <c r="BO44" s="8">
        <f t="shared" si="232"/>
        <v>0.83630952380952395</v>
      </c>
      <c r="BP44" s="8">
        <f t="shared" si="232"/>
        <v>0.86904761904761907</v>
      </c>
      <c r="BQ44" s="8">
        <f t="shared" si="232"/>
        <v>0.11208333333333299</v>
      </c>
      <c r="BR44" s="8">
        <f t="shared" si="232"/>
        <v>0.62440476190476202</v>
      </c>
      <c r="BS44" s="8">
        <f t="shared" si="232"/>
        <v>0.86279761904761898</v>
      </c>
      <c r="BT44" s="8">
        <f t="shared" si="232"/>
        <v>0.86279761904761898</v>
      </c>
      <c r="BU44" s="8">
        <f t="shared" ref="BU44:CC44" si="233">+BU34</f>
        <v>0.86279761904761898</v>
      </c>
      <c r="BV44" s="8">
        <f t="shared" si="233"/>
        <v>0.99851190476190477</v>
      </c>
      <c r="BW44" s="8">
        <f t="shared" si="233"/>
        <v>0.98809523809523803</v>
      </c>
      <c r="BX44" s="8">
        <f t="shared" si="233"/>
        <v>0.96428571428571397</v>
      </c>
      <c r="BY44" s="8">
        <f t="shared" si="233"/>
        <v>0.84720238095238087</v>
      </c>
      <c r="BZ44" s="8">
        <f t="shared" si="233"/>
        <v>0.85416666666666696</v>
      </c>
      <c r="CA44" s="8">
        <f t="shared" si="233"/>
        <v>0.86111111111111105</v>
      </c>
      <c r="CB44" s="8">
        <f t="shared" si="233"/>
        <v>0.96726190476190477</v>
      </c>
      <c r="CC44" s="8">
        <f t="shared" si="233"/>
        <v>0.9642857142857143</v>
      </c>
      <c r="CD44" s="8">
        <f t="shared" ref="CD44:CF44" si="234">+CD34</f>
        <v>0.97916666666666696</v>
      </c>
      <c r="CE44" s="8">
        <f t="shared" si="234"/>
        <v>0.85422619047619042</v>
      </c>
      <c r="CF44" s="8">
        <f t="shared" si="234"/>
        <v>0.84226190476190477</v>
      </c>
      <c r="CG44" s="8">
        <f t="shared" ref="CG44:CH44" si="235">+CG34</f>
        <v>0.922619047619048</v>
      </c>
      <c r="CH44" s="8">
        <f t="shared" si="235"/>
        <v>0.875</v>
      </c>
      <c r="CI44" s="8">
        <f t="shared" ref="CI44:CJ44" si="236">+CI34</f>
        <v>0.94642857142857095</v>
      </c>
      <c r="CJ44" s="8">
        <f t="shared" si="236"/>
        <v>0.54119047619047622</v>
      </c>
      <c r="CK44" s="8">
        <f t="shared" ref="CK44:CM44" si="237">+CK34</f>
        <v>0.82440476190476197</v>
      </c>
      <c r="CL44" s="8">
        <f t="shared" si="237"/>
        <v>0.86309523809523803</v>
      </c>
      <c r="CM44" s="8">
        <f t="shared" si="237"/>
        <v>0.4313690476190476</v>
      </c>
      <c r="CN44" s="8">
        <f t="shared" ref="CN44:CP44" si="238">+CN34</f>
        <v>0.85714285714285698</v>
      </c>
      <c r="CO44" s="8">
        <f t="shared" si="238"/>
        <v>0.90595238095238095</v>
      </c>
      <c r="CP44" s="8">
        <f t="shared" si="238"/>
        <v>0.95464285714285713</v>
      </c>
      <c r="CQ44" s="8">
        <f t="shared" ref="CQ44:CT44" si="239">+CQ34</f>
        <v>0.89732142857142905</v>
      </c>
      <c r="CR44" s="8">
        <f t="shared" si="239"/>
        <v>0.88095238095238104</v>
      </c>
      <c r="CS44" s="8">
        <f t="shared" si="239"/>
        <v>0.96029761904761912</v>
      </c>
      <c r="CT44" s="8">
        <f t="shared" si="239"/>
        <v>0.85172619047619047</v>
      </c>
      <c r="CU44" s="8">
        <f t="shared" ref="CU44:CW44" si="240">+CU34</f>
        <v>0.98214285714285698</v>
      </c>
      <c r="CV44" s="8">
        <f t="shared" si="240"/>
        <v>0.889880952380952</v>
      </c>
      <c r="CW44" s="8">
        <f t="shared" si="240"/>
        <v>0.90714285714285703</v>
      </c>
      <c r="CX44" s="8">
        <f t="shared" ref="CX44:CY44" si="241">+CX34</f>
        <v>0.97023809523809501</v>
      </c>
      <c r="CY44" s="8">
        <f t="shared" si="241"/>
        <v>0.82839285714285726</v>
      </c>
      <c r="CZ44" s="8">
        <f t="shared" ref="CZ44:DB44" si="242">+CZ34</f>
        <v>0.97619047619047605</v>
      </c>
      <c r="DA44" s="8">
        <f t="shared" si="242"/>
        <v>0.97619047619047605</v>
      </c>
      <c r="DB44" s="8">
        <f t="shared" si="242"/>
        <v>0.76839285714285721</v>
      </c>
      <c r="DC44" s="8">
        <f t="shared" ref="DC44:DF44" si="243">+DC34</f>
        <v>0.87559523809523798</v>
      </c>
      <c r="DD44" s="8"/>
      <c r="DE44" s="8">
        <f t="shared" si="243"/>
        <v>0.90277777777777801</v>
      </c>
      <c r="DF44" s="8">
        <f t="shared" si="243"/>
        <v>0.75619047619047619</v>
      </c>
      <c r="DG44" s="8">
        <f t="shared" ref="DG44:DJ44" si="244">+DG34</f>
        <v>0.88095238095238104</v>
      </c>
      <c r="DH44" s="8">
        <f t="shared" si="244"/>
        <v>0.99404761904761896</v>
      </c>
      <c r="DI44" s="8">
        <f t="shared" si="244"/>
        <v>0.86309523809523814</v>
      </c>
      <c r="DJ44" s="8">
        <f t="shared" si="244"/>
        <v>0.92154761904761917</v>
      </c>
      <c r="DK44" s="8">
        <f t="shared" ref="DK44:DM44" si="245">+DK34</f>
        <v>0.95833333333333304</v>
      </c>
      <c r="DL44" s="8">
        <f t="shared" si="245"/>
        <v>0.78886904761904797</v>
      </c>
      <c r="DM44" s="8">
        <f t="shared" si="245"/>
        <v>0.69446428571428565</v>
      </c>
      <c r="DN44" s="8">
        <f t="shared" ref="DN44:DR44" si="246">+DN34</f>
        <v>0.76190476190476197</v>
      </c>
      <c r="DO44" s="8">
        <f t="shared" si="246"/>
        <v>0.82440476190476186</v>
      </c>
      <c r="DP44" s="8">
        <f t="shared" si="246"/>
        <v>0</v>
      </c>
      <c r="DQ44" s="8">
        <f t="shared" si="246"/>
        <v>0</v>
      </c>
      <c r="DR44" s="8">
        <f t="shared" si="246"/>
        <v>0.875</v>
      </c>
      <c r="DS44" s="8">
        <f t="shared" ref="DS44:DU44" si="247">+DS34</f>
        <v>0.97023809523809501</v>
      </c>
      <c r="DT44" s="8">
        <f t="shared" si="247"/>
        <v>0.94047619047619002</v>
      </c>
      <c r="DU44" s="8">
        <f t="shared" si="247"/>
        <v>0.81398809523809523</v>
      </c>
      <c r="DV44" s="8">
        <f t="shared" ref="DV44:DX44" si="248">+DV34</f>
        <v>0.91071428571428603</v>
      </c>
      <c r="DW44" s="8">
        <f t="shared" si="248"/>
        <v>0.98095238095238102</v>
      </c>
      <c r="DX44" s="8">
        <f t="shared" si="248"/>
        <v>0.54761904761904767</v>
      </c>
      <c r="DY44" s="8">
        <f t="shared" ref="DY44:EA44" si="249">+DY34</f>
        <v>0.93779761904761905</v>
      </c>
      <c r="DZ44" s="8">
        <f t="shared" si="249"/>
        <v>0.97916666666666696</v>
      </c>
      <c r="EA44" s="8">
        <f t="shared" si="249"/>
        <v>0.97619047619047616</v>
      </c>
      <c r="EB44" s="8">
        <f t="shared" ref="EB44:ED44" si="250">+EB34</f>
        <v>0.89583333333333304</v>
      </c>
      <c r="EC44" s="8">
        <f t="shared" si="250"/>
        <v>0.99399999999999999</v>
      </c>
      <c r="ED44" s="8">
        <f t="shared" si="250"/>
        <v>0.94345238095238093</v>
      </c>
      <c r="EE44" s="8">
        <f t="shared" ref="EE44:EH44" si="251">+EE34</f>
        <v>0.99404761904761896</v>
      </c>
      <c r="EF44" s="8">
        <f t="shared" si="251"/>
        <v>0.91666666666666696</v>
      </c>
      <c r="EG44" s="8">
        <f t="shared" si="251"/>
        <v>0.94940476190476186</v>
      </c>
      <c r="EH44" s="8">
        <f t="shared" si="251"/>
        <v>0.85119047619047616</v>
      </c>
      <c r="EI44" s="8"/>
      <c r="EJ44" s="8"/>
    </row>
    <row r="45" spans="1:140">
      <c r="A45" s="497"/>
      <c r="B45" s="54" t="s">
        <v>253</v>
      </c>
      <c r="C45" s="8"/>
      <c r="D45" s="8">
        <f t="shared" ref="D45:AK45" si="252">+D39/D42</f>
        <v>0</v>
      </c>
      <c r="E45" s="8">
        <f t="shared" si="252"/>
        <v>0.11458333333333333</v>
      </c>
      <c r="F45" s="8">
        <f t="shared" si="252"/>
        <v>0</v>
      </c>
      <c r="G45" s="8">
        <f t="shared" si="252"/>
        <v>0</v>
      </c>
      <c r="H45" s="8">
        <f t="shared" si="252"/>
        <v>0</v>
      </c>
      <c r="I45" s="8">
        <f t="shared" si="252"/>
        <v>0</v>
      </c>
      <c r="J45" s="8">
        <f t="shared" si="252"/>
        <v>0</v>
      </c>
      <c r="K45" s="8">
        <f t="shared" si="252"/>
        <v>0</v>
      </c>
      <c r="L45" s="8">
        <f t="shared" si="252"/>
        <v>0</v>
      </c>
      <c r="M45" s="8">
        <f t="shared" si="252"/>
        <v>0</v>
      </c>
      <c r="N45" s="8">
        <f t="shared" si="252"/>
        <v>0</v>
      </c>
      <c r="O45" s="8">
        <f t="shared" si="252"/>
        <v>0</v>
      </c>
      <c r="P45" s="8">
        <f t="shared" si="252"/>
        <v>7.1428571428571425E-2</v>
      </c>
      <c r="Q45" s="8">
        <f t="shared" si="252"/>
        <v>0</v>
      </c>
      <c r="R45" s="8">
        <f t="shared" si="252"/>
        <v>0.22023809523809523</v>
      </c>
      <c r="S45" s="8">
        <f t="shared" si="252"/>
        <v>7.1428571428571425E-2</v>
      </c>
      <c r="T45" s="8">
        <f t="shared" si="252"/>
        <v>0.17559523809523808</v>
      </c>
      <c r="U45" s="8">
        <f t="shared" si="252"/>
        <v>0</v>
      </c>
      <c r="V45" s="8">
        <f t="shared" si="252"/>
        <v>0</v>
      </c>
      <c r="W45" s="8">
        <f t="shared" si="252"/>
        <v>0</v>
      </c>
      <c r="X45" s="8">
        <f t="shared" si="252"/>
        <v>0</v>
      </c>
      <c r="Y45" s="8">
        <f t="shared" si="252"/>
        <v>7.1428571428571425E-2</v>
      </c>
      <c r="Z45" s="8">
        <f t="shared" si="252"/>
        <v>0</v>
      </c>
      <c r="AA45" s="8">
        <f t="shared" si="252"/>
        <v>0.10119047619047619</v>
      </c>
      <c r="AB45" s="8">
        <f t="shared" si="252"/>
        <v>4.7619047619047616E-2</v>
      </c>
      <c r="AC45" s="8">
        <f t="shared" si="252"/>
        <v>0</v>
      </c>
      <c r="AD45" s="8">
        <f t="shared" si="252"/>
        <v>0</v>
      </c>
      <c r="AE45" s="8">
        <f t="shared" si="252"/>
        <v>0</v>
      </c>
      <c r="AF45" s="8">
        <f t="shared" si="252"/>
        <v>0</v>
      </c>
      <c r="AG45" s="8">
        <f t="shared" si="252"/>
        <v>0</v>
      </c>
      <c r="AH45" s="8">
        <f t="shared" si="252"/>
        <v>0</v>
      </c>
      <c r="AI45" s="8">
        <f t="shared" si="252"/>
        <v>0</v>
      </c>
      <c r="AJ45" s="8">
        <f t="shared" si="252"/>
        <v>0</v>
      </c>
      <c r="AK45" s="8">
        <f t="shared" si="252"/>
        <v>0.10119047619047619</v>
      </c>
      <c r="AL45" s="8">
        <f t="shared" ref="AL45:AQ45" si="253">+AL39/AL42</f>
        <v>0</v>
      </c>
      <c r="AM45" s="8">
        <f t="shared" si="253"/>
        <v>0</v>
      </c>
      <c r="AN45" s="8">
        <f t="shared" si="253"/>
        <v>0</v>
      </c>
      <c r="AO45" s="8">
        <f t="shared" si="253"/>
        <v>0</v>
      </c>
      <c r="AP45" s="8">
        <f t="shared" si="253"/>
        <v>0</v>
      </c>
      <c r="AQ45" s="8">
        <f t="shared" si="253"/>
        <v>0</v>
      </c>
      <c r="AR45" s="8">
        <f t="shared" ref="AR45:BT45" si="254">+AR39/AR42</f>
        <v>0.14285714285714285</v>
      </c>
      <c r="AS45" s="8">
        <f t="shared" si="254"/>
        <v>0</v>
      </c>
      <c r="AT45" s="8">
        <f t="shared" si="254"/>
        <v>0</v>
      </c>
      <c r="AU45" s="8">
        <f t="shared" si="254"/>
        <v>0.125</v>
      </c>
      <c r="AV45" s="8">
        <f t="shared" si="254"/>
        <v>0</v>
      </c>
      <c r="AW45" s="8">
        <f t="shared" si="254"/>
        <v>0</v>
      </c>
      <c r="AX45" s="8">
        <f t="shared" si="254"/>
        <v>4.940476190476191E-2</v>
      </c>
      <c r="AY45" s="8">
        <f t="shared" si="254"/>
        <v>0</v>
      </c>
      <c r="AZ45" s="8">
        <f t="shared" si="254"/>
        <v>7.1428571428571425E-2</v>
      </c>
      <c r="BA45" s="8">
        <f t="shared" si="254"/>
        <v>5.3571428571428568E-2</v>
      </c>
      <c r="BB45" s="8">
        <f t="shared" si="254"/>
        <v>0</v>
      </c>
      <c r="BC45" s="8">
        <f t="shared" si="254"/>
        <v>0</v>
      </c>
      <c r="BD45" s="8">
        <f t="shared" si="254"/>
        <v>0</v>
      </c>
      <c r="BE45" s="8">
        <f t="shared" si="254"/>
        <v>8.3333333333333329E-2</v>
      </c>
      <c r="BF45" s="8">
        <f t="shared" si="254"/>
        <v>0</v>
      </c>
      <c r="BG45" s="8">
        <f t="shared" si="254"/>
        <v>7.7380952380952384E-2</v>
      </c>
      <c r="BH45" s="8">
        <f t="shared" si="254"/>
        <v>0</v>
      </c>
      <c r="BI45" s="8">
        <f t="shared" si="254"/>
        <v>0</v>
      </c>
      <c r="BJ45" s="8">
        <f t="shared" si="254"/>
        <v>0</v>
      </c>
      <c r="BK45" s="8">
        <f t="shared" si="254"/>
        <v>0.23214285714285715</v>
      </c>
      <c r="BL45" s="8">
        <f t="shared" si="254"/>
        <v>5.0595238095238096E-2</v>
      </c>
      <c r="BM45" s="8">
        <f t="shared" si="254"/>
        <v>0</v>
      </c>
      <c r="BN45" s="8">
        <f t="shared" si="254"/>
        <v>0</v>
      </c>
      <c r="BO45" s="8">
        <f t="shared" si="254"/>
        <v>8.0357142857142863E-2</v>
      </c>
      <c r="BP45" s="8">
        <f t="shared" si="254"/>
        <v>0</v>
      </c>
      <c r="BQ45" s="8">
        <f t="shared" si="254"/>
        <v>0</v>
      </c>
      <c r="BR45" s="8">
        <f t="shared" si="254"/>
        <v>0</v>
      </c>
      <c r="BS45" s="8">
        <f t="shared" si="254"/>
        <v>0</v>
      </c>
      <c r="BT45" s="8">
        <f t="shared" si="254"/>
        <v>0</v>
      </c>
      <c r="BU45" s="8">
        <f t="shared" ref="BU45:CC45" si="255">+BU39/BU42</f>
        <v>0</v>
      </c>
      <c r="BV45" s="8">
        <f t="shared" si="255"/>
        <v>0</v>
      </c>
      <c r="BW45" s="8">
        <f t="shared" si="255"/>
        <v>0</v>
      </c>
      <c r="BX45" s="8">
        <f t="shared" si="255"/>
        <v>0</v>
      </c>
      <c r="BY45" s="8">
        <f t="shared" si="255"/>
        <v>0</v>
      </c>
      <c r="BZ45" s="8">
        <f t="shared" si="255"/>
        <v>0</v>
      </c>
      <c r="CA45" s="8">
        <f t="shared" si="255"/>
        <v>0.10416666666666667</v>
      </c>
      <c r="CB45" s="8">
        <f t="shared" si="255"/>
        <v>0</v>
      </c>
      <c r="CC45" s="8">
        <f t="shared" si="255"/>
        <v>0</v>
      </c>
      <c r="CD45" s="8">
        <f t="shared" ref="CD45:CF45" si="256">+CD39/CD42</f>
        <v>0</v>
      </c>
      <c r="CE45" s="8">
        <f t="shared" si="256"/>
        <v>6.25E-2</v>
      </c>
      <c r="CF45" s="8">
        <f t="shared" si="256"/>
        <v>0</v>
      </c>
      <c r="CG45" s="8">
        <f t="shared" ref="CG45:CH45" si="257">+CG39/CG42</f>
        <v>6.5476190476190479E-2</v>
      </c>
      <c r="CH45" s="8">
        <f t="shared" si="257"/>
        <v>0</v>
      </c>
      <c r="CI45" s="8">
        <f t="shared" ref="CI45:CJ45" si="258">+CI39/CI42</f>
        <v>0</v>
      </c>
      <c r="CJ45" s="8">
        <f t="shared" si="258"/>
        <v>0</v>
      </c>
      <c r="CK45" s="8">
        <f t="shared" ref="CK45:CM45" si="259">+CK39/CK42</f>
        <v>0</v>
      </c>
      <c r="CL45" s="8">
        <f t="shared" si="259"/>
        <v>0</v>
      </c>
      <c r="CM45" s="8">
        <f t="shared" si="259"/>
        <v>0</v>
      </c>
      <c r="CN45" s="8">
        <f t="shared" ref="CN45:CP45" si="260">+CN39/CN42</f>
        <v>0</v>
      </c>
      <c r="CO45" s="8">
        <f t="shared" si="260"/>
        <v>0</v>
      </c>
      <c r="CP45" s="8">
        <f t="shared" si="260"/>
        <v>0</v>
      </c>
      <c r="CQ45" s="8">
        <f t="shared" ref="CQ45:CT45" si="261">+CQ39/CQ42</f>
        <v>0</v>
      </c>
      <c r="CR45" s="8">
        <f t="shared" si="261"/>
        <v>8.9285714285714288E-2</v>
      </c>
      <c r="CS45" s="8">
        <f t="shared" si="261"/>
        <v>0</v>
      </c>
      <c r="CT45" s="8">
        <f t="shared" si="261"/>
        <v>6.5476190476190479E-2</v>
      </c>
      <c r="CU45" s="8">
        <f t="shared" ref="CU45:CW45" si="262">+CU39/CU42</f>
        <v>0</v>
      </c>
      <c r="CV45" s="8">
        <f t="shared" si="262"/>
        <v>0</v>
      </c>
      <c r="CW45" s="8">
        <f t="shared" si="262"/>
        <v>0</v>
      </c>
      <c r="CX45" s="8">
        <f t="shared" ref="CX45:CY45" si="263">+CX39/CX42</f>
        <v>0</v>
      </c>
      <c r="CY45" s="8">
        <f t="shared" si="263"/>
        <v>6.5476190476190479E-2</v>
      </c>
      <c r="CZ45" s="8">
        <f t="shared" ref="CZ45:DB45" si="264">+CZ39/CZ42</f>
        <v>0</v>
      </c>
      <c r="DA45" s="8">
        <f t="shared" si="264"/>
        <v>0</v>
      </c>
      <c r="DB45" s="8">
        <f t="shared" si="264"/>
        <v>0</v>
      </c>
      <c r="DC45" s="8">
        <f t="shared" ref="DC45:DF45" si="265">+DC39/DC42</f>
        <v>0.10714285714285714</v>
      </c>
      <c r="DD45" s="8"/>
      <c r="DE45" s="8">
        <f t="shared" si="265"/>
        <v>0</v>
      </c>
      <c r="DF45" s="8">
        <f t="shared" si="265"/>
        <v>0</v>
      </c>
      <c r="DG45" s="8">
        <f t="shared" ref="DG45:DJ45" si="266">+DG39/DG42</f>
        <v>0</v>
      </c>
      <c r="DH45" s="8">
        <f t="shared" si="266"/>
        <v>0</v>
      </c>
      <c r="DI45" s="8">
        <f t="shared" si="266"/>
        <v>0</v>
      </c>
      <c r="DJ45" s="8">
        <f t="shared" si="266"/>
        <v>0</v>
      </c>
      <c r="DK45" s="8">
        <f t="shared" ref="DK45:DM45" si="267">+DK39/DK42</f>
        <v>0</v>
      </c>
      <c r="DL45" s="8">
        <f t="shared" si="267"/>
        <v>9.6250000000000016E-2</v>
      </c>
      <c r="DM45" s="8">
        <f t="shared" si="267"/>
        <v>0</v>
      </c>
      <c r="DN45" s="8">
        <f t="shared" ref="DN45:DR45" si="268">+DN39/DN42</f>
        <v>0.17857142857142858</v>
      </c>
      <c r="DO45" s="8">
        <f t="shared" si="268"/>
        <v>0</v>
      </c>
      <c r="DP45" s="8" t="e">
        <f t="shared" si="268"/>
        <v>#DIV/0!</v>
      </c>
      <c r="DQ45" s="8" t="e">
        <f t="shared" si="268"/>
        <v>#DIV/0!</v>
      </c>
      <c r="DR45" s="8">
        <f t="shared" si="268"/>
        <v>0</v>
      </c>
      <c r="DS45" s="8">
        <f t="shared" ref="DS45:DU45" si="269">+DS39/DS42</f>
        <v>0</v>
      </c>
      <c r="DT45" s="8">
        <f t="shared" si="269"/>
        <v>5.9523809523809521E-2</v>
      </c>
      <c r="DU45" s="8">
        <f t="shared" si="269"/>
        <v>7.1428571428571425E-2</v>
      </c>
      <c r="DV45" s="8">
        <f t="shared" ref="DV45:DX45" si="270">+DV39/DV42</f>
        <v>6.5476190476190479E-2</v>
      </c>
      <c r="DW45" s="8">
        <f t="shared" si="270"/>
        <v>0</v>
      </c>
      <c r="DX45" s="8">
        <f t="shared" si="270"/>
        <v>0</v>
      </c>
      <c r="DY45" s="8">
        <f t="shared" ref="DY45:EA45" si="271">+DY39/DY42</f>
        <v>0</v>
      </c>
      <c r="DZ45" s="8">
        <f t="shared" si="271"/>
        <v>0</v>
      </c>
      <c r="EA45" s="8">
        <f t="shared" si="271"/>
        <v>0</v>
      </c>
      <c r="EB45" s="8">
        <f t="shared" ref="EB45:ED45" si="272">+EB39/EB42</f>
        <v>5.9523809523809521E-2</v>
      </c>
      <c r="EC45" s="8">
        <f t="shared" si="272"/>
        <v>5.9523809523809521E-2</v>
      </c>
      <c r="ED45" s="8">
        <f t="shared" si="272"/>
        <v>0</v>
      </c>
      <c r="EE45" s="8">
        <f t="shared" ref="EE45:EH45" si="273">+EE39/EE42</f>
        <v>0</v>
      </c>
      <c r="EF45" s="8">
        <f t="shared" si="273"/>
        <v>0</v>
      </c>
      <c r="EG45" s="8">
        <f t="shared" si="273"/>
        <v>0</v>
      </c>
      <c r="EH45" s="8">
        <f t="shared" si="273"/>
        <v>0</v>
      </c>
      <c r="EI45" s="8"/>
      <c r="EJ45" s="8"/>
    </row>
    <row r="46" spans="1:140">
      <c r="A46" s="497"/>
      <c r="B46" s="54" t="s">
        <v>254</v>
      </c>
      <c r="C46" s="8"/>
      <c r="D46" s="8">
        <f t="shared" ref="D46:AK46" si="274">+D40/D42</f>
        <v>8.9285714285714281E-3</v>
      </c>
      <c r="E46" s="8">
        <f t="shared" si="274"/>
        <v>0</v>
      </c>
      <c r="F46" s="8">
        <f t="shared" si="274"/>
        <v>0</v>
      </c>
      <c r="G46" s="8">
        <f t="shared" si="274"/>
        <v>0</v>
      </c>
      <c r="H46" s="8">
        <f t="shared" si="274"/>
        <v>0</v>
      </c>
      <c r="I46" s="8">
        <f t="shared" si="274"/>
        <v>0</v>
      </c>
      <c r="J46" s="8">
        <f t="shared" si="274"/>
        <v>9.9404761904761905E-3</v>
      </c>
      <c r="K46" s="8">
        <f t="shared" si="274"/>
        <v>0</v>
      </c>
      <c r="L46" s="8">
        <f t="shared" si="274"/>
        <v>0</v>
      </c>
      <c r="M46" s="8">
        <f t="shared" si="274"/>
        <v>0</v>
      </c>
      <c r="N46" s="8">
        <f t="shared" si="274"/>
        <v>8.2321428571428573E-2</v>
      </c>
      <c r="O46" s="8">
        <f t="shared" si="274"/>
        <v>0</v>
      </c>
      <c r="P46" s="8">
        <f t="shared" si="274"/>
        <v>0</v>
      </c>
      <c r="Q46" s="8">
        <f t="shared" si="274"/>
        <v>0</v>
      </c>
      <c r="R46" s="8">
        <f t="shared" si="274"/>
        <v>0</v>
      </c>
      <c r="S46" s="8">
        <f t="shared" si="274"/>
        <v>7.1428571428571425E-2</v>
      </c>
      <c r="T46" s="8">
        <f t="shared" si="274"/>
        <v>0</v>
      </c>
      <c r="U46" s="8">
        <f t="shared" si="274"/>
        <v>0</v>
      </c>
      <c r="V46" s="8">
        <f t="shared" si="274"/>
        <v>0</v>
      </c>
      <c r="W46" s="8">
        <f t="shared" si="274"/>
        <v>0</v>
      </c>
      <c r="X46" s="8">
        <f t="shared" si="274"/>
        <v>0</v>
      </c>
      <c r="Y46" s="8">
        <f t="shared" si="274"/>
        <v>3.5714285714285712E-2</v>
      </c>
      <c r="Z46" s="8">
        <f t="shared" si="274"/>
        <v>0</v>
      </c>
      <c r="AA46" s="8">
        <f t="shared" si="274"/>
        <v>0</v>
      </c>
      <c r="AB46" s="8">
        <f t="shared" si="274"/>
        <v>8.9285714285714281E-3</v>
      </c>
      <c r="AC46" s="8">
        <f t="shared" si="274"/>
        <v>0</v>
      </c>
      <c r="AD46" s="8">
        <f t="shared" si="274"/>
        <v>0</v>
      </c>
      <c r="AE46" s="8">
        <f t="shared" si="274"/>
        <v>0</v>
      </c>
      <c r="AF46" s="8">
        <f t="shared" si="274"/>
        <v>0</v>
      </c>
      <c r="AG46" s="8">
        <f t="shared" si="274"/>
        <v>0</v>
      </c>
      <c r="AH46" s="8">
        <f t="shared" si="274"/>
        <v>5.9523809523809521E-3</v>
      </c>
      <c r="AI46" s="8">
        <f t="shared" si="274"/>
        <v>0</v>
      </c>
      <c r="AJ46" s="8">
        <f t="shared" si="274"/>
        <v>5.9523809523809521E-3</v>
      </c>
      <c r="AK46" s="8">
        <f t="shared" si="274"/>
        <v>9.5654761904761909E-2</v>
      </c>
      <c r="AL46" s="8">
        <f t="shared" ref="AL46:AQ46" si="275">+AL40/AL42</f>
        <v>0</v>
      </c>
      <c r="AM46" s="8">
        <f t="shared" si="275"/>
        <v>5.9523809523809521E-3</v>
      </c>
      <c r="AN46" s="8">
        <f t="shared" si="275"/>
        <v>0</v>
      </c>
      <c r="AO46" s="8">
        <f t="shared" si="275"/>
        <v>0</v>
      </c>
      <c r="AP46" s="8">
        <f t="shared" si="275"/>
        <v>0</v>
      </c>
      <c r="AQ46" s="8">
        <f t="shared" si="275"/>
        <v>0</v>
      </c>
      <c r="AR46" s="8">
        <f t="shared" ref="AR46:BT46" si="276">+AR40/AR42</f>
        <v>0.13690476190476192</v>
      </c>
      <c r="AS46" s="8">
        <f t="shared" si="276"/>
        <v>0</v>
      </c>
      <c r="AT46" s="8">
        <f t="shared" si="276"/>
        <v>0</v>
      </c>
      <c r="AU46" s="8">
        <f t="shared" si="276"/>
        <v>6.5476190476190479E-2</v>
      </c>
      <c r="AV46" s="8">
        <f t="shared" si="276"/>
        <v>0</v>
      </c>
      <c r="AW46" s="8">
        <f t="shared" si="276"/>
        <v>0</v>
      </c>
      <c r="AX46" s="8">
        <f t="shared" si="276"/>
        <v>0</v>
      </c>
      <c r="AY46" s="8">
        <f t="shared" si="276"/>
        <v>0</v>
      </c>
      <c r="AZ46" s="8">
        <f t="shared" si="276"/>
        <v>0</v>
      </c>
      <c r="BA46" s="8">
        <f t="shared" si="276"/>
        <v>0</v>
      </c>
      <c r="BB46" s="8">
        <f t="shared" si="276"/>
        <v>0</v>
      </c>
      <c r="BC46" s="8">
        <f t="shared" si="276"/>
        <v>0</v>
      </c>
      <c r="BD46" s="8">
        <f t="shared" si="276"/>
        <v>0</v>
      </c>
      <c r="BE46" s="8">
        <f t="shared" si="276"/>
        <v>0</v>
      </c>
      <c r="BF46" s="8">
        <f t="shared" si="276"/>
        <v>0</v>
      </c>
      <c r="BG46" s="8">
        <f t="shared" si="276"/>
        <v>2.0833333333333332E-2</v>
      </c>
      <c r="BH46" s="8">
        <f t="shared" si="276"/>
        <v>2.0833333333333332E-2</v>
      </c>
      <c r="BI46" s="8">
        <f t="shared" si="276"/>
        <v>2.0833333333333332E-2</v>
      </c>
      <c r="BJ46" s="8">
        <f t="shared" si="276"/>
        <v>0</v>
      </c>
      <c r="BK46" s="8">
        <f t="shared" si="276"/>
        <v>0</v>
      </c>
      <c r="BL46" s="8">
        <f t="shared" si="276"/>
        <v>0</v>
      </c>
      <c r="BM46" s="8">
        <f t="shared" si="276"/>
        <v>0</v>
      </c>
      <c r="BN46" s="8">
        <f t="shared" si="276"/>
        <v>2.976190476190476E-3</v>
      </c>
      <c r="BO46" s="8">
        <f t="shared" si="276"/>
        <v>5.6547619047619048E-2</v>
      </c>
      <c r="BP46" s="8">
        <f t="shared" si="276"/>
        <v>0</v>
      </c>
      <c r="BQ46" s="8">
        <f t="shared" si="276"/>
        <v>0.17363095238095239</v>
      </c>
      <c r="BR46" s="8">
        <f t="shared" si="276"/>
        <v>0</v>
      </c>
      <c r="BS46" s="8">
        <f t="shared" si="276"/>
        <v>0</v>
      </c>
      <c r="BT46" s="8">
        <f t="shared" si="276"/>
        <v>0</v>
      </c>
      <c r="BU46" s="8">
        <f t="shared" ref="BU46:CC46" si="277">+BU40/BU42</f>
        <v>0</v>
      </c>
      <c r="BV46" s="8">
        <f t="shared" si="277"/>
        <v>0</v>
      </c>
      <c r="BW46" s="8">
        <f t="shared" si="277"/>
        <v>0</v>
      </c>
      <c r="BX46" s="8">
        <f t="shared" si="277"/>
        <v>0</v>
      </c>
      <c r="BY46" s="8">
        <f t="shared" si="277"/>
        <v>0</v>
      </c>
      <c r="BZ46" s="8">
        <f t="shared" si="277"/>
        <v>0</v>
      </c>
      <c r="CA46" s="8">
        <f t="shared" si="277"/>
        <v>0</v>
      </c>
      <c r="CB46" s="8">
        <f t="shared" si="277"/>
        <v>0</v>
      </c>
      <c r="CC46" s="8">
        <f t="shared" si="277"/>
        <v>0</v>
      </c>
      <c r="CD46" s="8">
        <f t="shared" ref="CD46:CF46" si="278">+CD40/CD42</f>
        <v>0</v>
      </c>
      <c r="CE46" s="8">
        <f t="shared" si="278"/>
        <v>0</v>
      </c>
      <c r="CF46" s="8">
        <f t="shared" si="278"/>
        <v>0</v>
      </c>
      <c r="CG46" s="8">
        <f t="shared" ref="CG46:CH46" si="279">+CG40/CG42</f>
        <v>0</v>
      </c>
      <c r="CH46" s="8">
        <f t="shared" si="279"/>
        <v>0</v>
      </c>
      <c r="CI46" s="8">
        <f t="shared" ref="CI46:CJ46" si="280">+CI40/CI42</f>
        <v>0</v>
      </c>
      <c r="CJ46" s="8">
        <f t="shared" si="280"/>
        <v>0</v>
      </c>
      <c r="CK46" s="8">
        <f t="shared" ref="CK46:CM46" si="281">+CK40/CK42</f>
        <v>0</v>
      </c>
      <c r="CL46" s="8">
        <f t="shared" si="281"/>
        <v>0.10714285714285714</v>
      </c>
      <c r="CM46" s="8">
        <f t="shared" si="281"/>
        <v>0</v>
      </c>
      <c r="CN46" s="8">
        <f t="shared" ref="CN46:CP46" si="282">+CN40/CN42</f>
        <v>0.10714285714285714</v>
      </c>
      <c r="CO46" s="8">
        <f t="shared" si="282"/>
        <v>7.1428571428571425E-2</v>
      </c>
      <c r="CP46" s="8">
        <f t="shared" si="282"/>
        <v>0</v>
      </c>
      <c r="CQ46" s="8">
        <f t="shared" ref="CQ46:CT46" si="283">+CQ40/CQ42</f>
        <v>0</v>
      </c>
      <c r="CR46" s="8">
        <f t="shared" si="283"/>
        <v>0</v>
      </c>
      <c r="CS46" s="8">
        <f t="shared" si="283"/>
        <v>0</v>
      </c>
      <c r="CT46" s="8">
        <f t="shared" si="283"/>
        <v>1.7857142857142856E-2</v>
      </c>
      <c r="CU46" s="8">
        <f t="shared" ref="CU46:CW46" si="284">+CU40/CU42</f>
        <v>0</v>
      </c>
      <c r="CV46" s="8">
        <f t="shared" si="284"/>
        <v>0</v>
      </c>
      <c r="CW46" s="8">
        <f t="shared" si="284"/>
        <v>0</v>
      </c>
      <c r="CX46" s="8">
        <f t="shared" ref="CX46:CY46" si="285">+CX40/CX42</f>
        <v>0</v>
      </c>
      <c r="CY46" s="8">
        <f t="shared" si="285"/>
        <v>5.3571428571428568E-2</v>
      </c>
      <c r="CZ46" s="8">
        <f t="shared" ref="CZ46:DB46" si="286">+CZ40/CZ42</f>
        <v>2.3809523809523808E-2</v>
      </c>
      <c r="DA46" s="8">
        <f t="shared" si="286"/>
        <v>2.3809523809523808E-2</v>
      </c>
      <c r="DB46" s="8">
        <f t="shared" si="286"/>
        <v>0</v>
      </c>
      <c r="DC46" s="8">
        <f t="shared" ref="DC46:DF46" si="287">+DC40/DC42</f>
        <v>0</v>
      </c>
      <c r="DD46" s="8"/>
      <c r="DE46" s="8">
        <f t="shared" si="287"/>
        <v>0</v>
      </c>
      <c r="DF46" s="8">
        <f t="shared" si="287"/>
        <v>0</v>
      </c>
      <c r="DG46" s="8">
        <f t="shared" ref="DG46:DJ46" si="288">+DG40/DG42</f>
        <v>0</v>
      </c>
      <c r="DH46" s="8">
        <f t="shared" si="288"/>
        <v>0</v>
      </c>
      <c r="DI46" s="8">
        <f t="shared" si="288"/>
        <v>0</v>
      </c>
      <c r="DJ46" s="8">
        <f t="shared" si="288"/>
        <v>0</v>
      </c>
      <c r="DK46" s="8">
        <f t="shared" ref="DK46:DM46" si="289">+DK40/DK42</f>
        <v>0</v>
      </c>
      <c r="DL46" s="8">
        <f t="shared" si="289"/>
        <v>0</v>
      </c>
      <c r="DM46" s="8">
        <f t="shared" si="289"/>
        <v>0</v>
      </c>
      <c r="DN46" s="8">
        <f t="shared" ref="DN46:DR46" si="290">+DN40/DN42</f>
        <v>0</v>
      </c>
      <c r="DO46" s="8">
        <f t="shared" si="290"/>
        <v>0</v>
      </c>
      <c r="DP46" s="8" t="e">
        <f t="shared" si="290"/>
        <v>#DIV/0!</v>
      </c>
      <c r="DQ46" s="8" t="e">
        <f t="shared" si="290"/>
        <v>#DIV/0!</v>
      </c>
      <c r="DR46" s="8">
        <f t="shared" si="290"/>
        <v>0</v>
      </c>
      <c r="DS46" s="8">
        <f t="shared" ref="DS46:DU46" si="291">+DS40/DS42</f>
        <v>0</v>
      </c>
      <c r="DT46" s="8">
        <f t="shared" si="291"/>
        <v>0</v>
      </c>
      <c r="DU46" s="8">
        <f t="shared" si="291"/>
        <v>7.1428571428571425E-2</v>
      </c>
      <c r="DV46" s="8">
        <f t="shared" ref="DV46:DX46" si="292">+DV40/DV42</f>
        <v>0</v>
      </c>
      <c r="DW46" s="8">
        <f t="shared" si="292"/>
        <v>0</v>
      </c>
      <c r="DX46" s="8">
        <f t="shared" si="292"/>
        <v>0</v>
      </c>
      <c r="DY46" s="8">
        <f t="shared" ref="DY46:EA46" si="293">+DY40/DY42</f>
        <v>0</v>
      </c>
      <c r="DZ46" s="8">
        <f t="shared" si="293"/>
        <v>0</v>
      </c>
      <c r="EA46" s="8">
        <f t="shared" si="293"/>
        <v>0</v>
      </c>
      <c r="EB46" s="8">
        <f t="shared" ref="EB46:ED46" si="294">+EB40/EB42</f>
        <v>3.273809523809524E-2</v>
      </c>
      <c r="EC46" s="8">
        <f t="shared" si="294"/>
        <v>3.273809523809524E-2</v>
      </c>
      <c r="ED46" s="8">
        <f t="shared" si="294"/>
        <v>0</v>
      </c>
      <c r="EE46" s="8">
        <f t="shared" ref="EE46:EH46" si="295">+EE40/EE42</f>
        <v>0</v>
      </c>
      <c r="EF46" s="8">
        <f t="shared" si="295"/>
        <v>0</v>
      </c>
      <c r="EG46" s="8">
        <f t="shared" si="295"/>
        <v>0</v>
      </c>
      <c r="EH46" s="8">
        <f t="shared" si="295"/>
        <v>0</v>
      </c>
      <c r="EI46" s="8"/>
      <c r="EJ46" s="8"/>
    </row>
    <row r="47" spans="1:140">
      <c r="A47" s="497"/>
      <c r="B47" s="54" t="s">
        <v>255</v>
      </c>
      <c r="C47" s="8"/>
      <c r="D47" s="8">
        <f t="shared" ref="D47:AK47" si="296">+D41/D42</f>
        <v>4.7619047619047616E-2</v>
      </c>
      <c r="E47" s="8">
        <f t="shared" si="296"/>
        <v>7.9166666666666673E-3</v>
      </c>
      <c r="F47" s="8">
        <f t="shared" si="296"/>
        <v>1</v>
      </c>
      <c r="G47" s="8">
        <f t="shared" si="296"/>
        <v>1</v>
      </c>
      <c r="H47" s="8">
        <f t="shared" si="296"/>
        <v>0.20238095238095238</v>
      </c>
      <c r="I47" s="8">
        <f t="shared" si="296"/>
        <v>0.19</v>
      </c>
      <c r="J47" s="8">
        <f t="shared" si="296"/>
        <v>0.16470238095238096</v>
      </c>
      <c r="K47" s="8">
        <f t="shared" si="296"/>
        <v>2.0833333333333332E-2</v>
      </c>
      <c r="L47" s="8">
        <f t="shared" si="296"/>
        <v>1.2916666666666667E-2</v>
      </c>
      <c r="M47" s="8">
        <f t="shared" si="296"/>
        <v>5.3571428571428568E-2</v>
      </c>
      <c r="N47" s="8">
        <f t="shared" si="296"/>
        <v>3.9880952380952385E-3</v>
      </c>
      <c r="O47" s="8">
        <f t="shared" si="296"/>
        <v>4.1666666666666664E-2</v>
      </c>
      <c r="P47" s="8">
        <f t="shared" si="296"/>
        <v>8.083333333333334E-2</v>
      </c>
      <c r="Q47" s="8">
        <f t="shared" si="296"/>
        <v>4.8095238095238094E-2</v>
      </c>
      <c r="R47" s="8">
        <f t="shared" si="296"/>
        <v>1.488095238095238E-2</v>
      </c>
      <c r="S47" s="8">
        <f t="shared" si="296"/>
        <v>0.13244047619047619</v>
      </c>
      <c r="T47" s="8">
        <f t="shared" si="296"/>
        <v>4.3690476190476189E-2</v>
      </c>
      <c r="U47" s="8">
        <f t="shared" si="296"/>
        <v>5.7916666666666665E-2</v>
      </c>
      <c r="V47" s="8">
        <f t="shared" si="296"/>
        <v>6.3511904761904756E-2</v>
      </c>
      <c r="W47" s="8">
        <f t="shared" si="296"/>
        <v>5.3869047619047622E-2</v>
      </c>
      <c r="X47" s="8">
        <f t="shared" si="296"/>
        <v>2.8273809523809524E-2</v>
      </c>
      <c r="Y47" s="8">
        <f t="shared" si="296"/>
        <v>4.1666666666666664E-2</v>
      </c>
      <c r="Z47" s="8">
        <f t="shared" si="296"/>
        <v>9.0773809523809521E-2</v>
      </c>
      <c r="AA47" s="8">
        <f t="shared" si="296"/>
        <v>1.7857142857142856E-2</v>
      </c>
      <c r="AB47" s="8">
        <f t="shared" si="296"/>
        <v>5.3095238095238098E-2</v>
      </c>
      <c r="AC47" s="8">
        <f t="shared" si="296"/>
        <v>4.7619047619047616E-2</v>
      </c>
      <c r="AD47" s="8">
        <f t="shared" si="296"/>
        <v>0.44940476190476192</v>
      </c>
      <c r="AE47" s="8">
        <f t="shared" si="296"/>
        <v>0.15994047619047619</v>
      </c>
      <c r="AF47" s="8">
        <f t="shared" si="296"/>
        <v>0.12946428571428573</v>
      </c>
      <c r="AG47" s="8">
        <f t="shared" si="296"/>
        <v>0.26589285714285715</v>
      </c>
      <c r="AH47" s="8">
        <f t="shared" si="296"/>
        <v>0.10220238095238096</v>
      </c>
      <c r="AI47" s="8">
        <f t="shared" si="296"/>
        <v>1.2440476190476189E-2</v>
      </c>
      <c r="AJ47" s="8">
        <f t="shared" si="296"/>
        <v>6.5476190476190479E-2</v>
      </c>
      <c r="AK47" s="8">
        <f t="shared" si="296"/>
        <v>8.3333333333333329E-2</v>
      </c>
      <c r="AL47" s="8">
        <f t="shared" ref="AL47:AQ47" si="297">+AL41/AL42</f>
        <v>7.1428571428571425E-2</v>
      </c>
      <c r="AM47" s="8">
        <f t="shared" si="297"/>
        <v>2.0357142857142858E-2</v>
      </c>
      <c r="AN47" s="8">
        <f t="shared" si="297"/>
        <v>1</v>
      </c>
      <c r="AO47" s="8">
        <f t="shared" si="297"/>
        <v>0.77976190476190477</v>
      </c>
      <c r="AP47" s="8">
        <f t="shared" si="297"/>
        <v>4.5654761904761906E-2</v>
      </c>
      <c r="AQ47" s="8">
        <f t="shared" si="297"/>
        <v>5.1607142857142858E-2</v>
      </c>
      <c r="AR47" s="8">
        <f t="shared" ref="AR47:BT47" si="298">+AR41/AR42</f>
        <v>3.0714285714285715E-2</v>
      </c>
      <c r="AS47" s="8">
        <f t="shared" si="298"/>
        <v>8.2380952380952374E-2</v>
      </c>
      <c r="AT47" s="8">
        <f t="shared" si="298"/>
        <v>0.15625</v>
      </c>
      <c r="AU47" s="8">
        <f t="shared" si="298"/>
        <v>0.13690476190476192</v>
      </c>
      <c r="AV47" s="8">
        <f t="shared" si="298"/>
        <v>6.3988095238095233E-2</v>
      </c>
      <c r="AW47" s="8">
        <f t="shared" si="298"/>
        <v>5.0595238095238096E-2</v>
      </c>
      <c r="AX47" s="8">
        <f t="shared" si="298"/>
        <v>0.13642857142857143</v>
      </c>
      <c r="AY47" s="8">
        <f t="shared" si="298"/>
        <v>7.7380952380952384E-2</v>
      </c>
      <c r="AZ47" s="8">
        <f t="shared" si="298"/>
        <v>0.15476190476190477</v>
      </c>
      <c r="BA47" s="8">
        <f t="shared" si="298"/>
        <v>0</v>
      </c>
      <c r="BB47" s="8">
        <f t="shared" si="298"/>
        <v>0.43571428571428572</v>
      </c>
      <c r="BC47" s="8">
        <f t="shared" si="298"/>
        <v>0.29363095238095238</v>
      </c>
      <c r="BD47" s="8">
        <f t="shared" si="298"/>
        <v>0.11803571428571427</v>
      </c>
      <c r="BE47" s="8">
        <f t="shared" si="298"/>
        <v>5.9523809523809521E-3</v>
      </c>
      <c r="BF47" s="8">
        <f t="shared" si="298"/>
        <v>0.14982142857142858</v>
      </c>
      <c r="BG47" s="8">
        <f t="shared" si="298"/>
        <v>3.5714285714285712E-2</v>
      </c>
      <c r="BH47" s="8">
        <f t="shared" si="298"/>
        <v>1.488095238095238E-2</v>
      </c>
      <c r="BI47" s="8">
        <f t="shared" si="298"/>
        <v>3.273809523809524E-2</v>
      </c>
      <c r="BJ47" s="8">
        <f t="shared" si="298"/>
        <v>9.7202380952380943E-2</v>
      </c>
      <c r="BK47" s="8">
        <f t="shared" si="298"/>
        <v>0</v>
      </c>
      <c r="BL47" s="8">
        <f t="shared" si="298"/>
        <v>2.976190476190476E-2</v>
      </c>
      <c r="BM47" s="8">
        <f t="shared" si="298"/>
        <v>3.0773809523809523E-2</v>
      </c>
      <c r="BN47" s="8">
        <f t="shared" si="298"/>
        <v>0</v>
      </c>
      <c r="BO47" s="8">
        <f t="shared" si="298"/>
        <v>2.6785714285714284E-2</v>
      </c>
      <c r="BP47" s="8">
        <f t="shared" si="298"/>
        <v>0.13095238095238096</v>
      </c>
      <c r="BQ47" s="8">
        <f t="shared" si="298"/>
        <v>0.7142857142857143</v>
      </c>
      <c r="BR47" s="8">
        <f t="shared" si="298"/>
        <v>0.37559523809523809</v>
      </c>
      <c r="BS47" s="8">
        <f t="shared" si="298"/>
        <v>0.13720238095238096</v>
      </c>
      <c r="BT47" s="8">
        <f t="shared" si="298"/>
        <v>0.13720238095238096</v>
      </c>
      <c r="BU47" s="8">
        <f t="shared" ref="BU47:CC47" si="299">+BU41/BU42</f>
        <v>0.13720238095238096</v>
      </c>
      <c r="BV47" s="8">
        <f t="shared" si="299"/>
        <v>1.488095238095238E-3</v>
      </c>
      <c r="BW47" s="8">
        <f t="shared" si="299"/>
        <v>1.1904761904761904E-2</v>
      </c>
      <c r="BX47" s="8">
        <f t="shared" si="299"/>
        <v>3.5714285714285712E-2</v>
      </c>
      <c r="BY47" s="8">
        <f t="shared" si="299"/>
        <v>0.15279761904761907</v>
      </c>
      <c r="BZ47" s="8">
        <f t="shared" si="299"/>
        <v>0.14583333333333334</v>
      </c>
      <c r="CA47" s="8">
        <f t="shared" si="299"/>
        <v>3.4722222222222224E-2</v>
      </c>
      <c r="CB47" s="8">
        <f t="shared" si="299"/>
        <v>3.273809523809524E-2</v>
      </c>
      <c r="CC47" s="8">
        <f t="shared" si="299"/>
        <v>3.5714285714285712E-2</v>
      </c>
      <c r="CD47" s="8">
        <f t="shared" ref="CD47:CF47" si="300">+CD41/CD42</f>
        <v>2.0833333333333332E-2</v>
      </c>
      <c r="CE47" s="8">
        <f t="shared" si="300"/>
        <v>8.3273809523809528E-2</v>
      </c>
      <c r="CF47" s="8">
        <f t="shared" si="300"/>
        <v>0.15773809523809523</v>
      </c>
      <c r="CG47" s="8">
        <f t="shared" ref="CG47:CH47" si="301">+CG41/CG42</f>
        <v>1.1904761904761904E-2</v>
      </c>
      <c r="CH47" s="8">
        <f t="shared" si="301"/>
        <v>0.125</v>
      </c>
      <c r="CI47" s="8">
        <f t="shared" ref="CI47:CJ47" si="302">+CI41/CI42</f>
        <v>5.3571428571428568E-2</v>
      </c>
      <c r="CJ47" s="8">
        <f t="shared" si="302"/>
        <v>0.45880952380952378</v>
      </c>
      <c r="CK47" s="8">
        <f t="shared" ref="CK47:CM47" si="303">+CK41/CK42</f>
        <v>0.17559523809523808</v>
      </c>
      <c r="CL47" s="8">
        <f t="shared" si="303"/>
        <v>2.976190476190476E-2</v>
      </c>
      <c r="CM47" s="8">
        <f t="shared" si="303"/>
        <v>0.5686309523809524</v>
      </c>
      <c r="CN47" s="8">
        <f t="shared" ref="CN47:CP47" si="304">+CN41/CN42</f>
        <v>3.5714285714285712E-2</v>
      </c>
      <c r="CO47" s="8">
        <f t="shared" si="304"/>
        <v>2.2619047619047618E-2</v>
      </c>
      <c r="CP47" s="8">
        <f t="shared" si="304"/>
        <v>4.535714285714286E-2</v>
      </c>
      <c r="CQ47" s="8">
        <f t="shared" ref="CQ47:CT47" si="305">+CQ41/CQ42</f>
        <v>0.10267857142857142</v>
      </c>
      <c r="CR47" s="8">
        <f t="shared" si="305"/>
        <v>2.976190476190476E-2</v>
      </c>
      <c r="CS47" s="8">
        <f t="shared" si="305"/>
        <v>3.9702380952380954E-2</v>
      </c>
      <c r="CT47" s="8">
        <f t="shared" si="305"/>
        <v>6.4940476190476187E-2</v>
      </c>
      <c r="CU47" s="8">
        <f t="shared" ref="CU47:CW47" si="306">+CU41/CU42</f>
        <v>0</v>
      </c>
      <c r="CV47" s="8">
        <f t="shared" si="306"/>
        <v>0.11011904761904762</v>
      </c>
      <c r="CW47" s="8">
        <f t="shared" si="306"/>
        <v>9.285714285714286E-2</v>
      </c>
      <c r="CX47" s="8">
        <f t="shared" ref="CX47:CY47" si="307">+CX41/CX42</f>
        <v>2.976190476190476E-2</v>
      </c>
      <c r="CY47" s="8">
        <f t="shared" si="307"/>
        <v>5.2559523809523813E-2</v>
      </c>
      <c r="CZ47" s="8">
        <f t="shared" ref="CZ47:DB47" si="308">+CZ41/CZ42</f>
        <v>0</v>
      </c>
      <c r="DA47" s="8">
        <f t="shared" si="308"/>
        <v>0</v>
      </c>
      <c r="DB47" s="8">
        <f t="shared" si="308"/>
        <v>0.23160714285714284</v>
      </c>
      <c r="DC47" s="8">
        <f t="shared" ref="DC47:DF47" si="309">+DC41/DC42</f>
        <v>1.7261904761904763E-2</v>
      </c>
      <c r="DD47" s="8"/>
      <c r="DE47" s="8">
        <f t="shared" si="309"/>
        <v>9.7222222222222224E-2</v>
      </c>
      <c r="DF47" s="8">
        <f t="shared" si="309"/>
        <v>0.24380952380952378</v>
      </c>
      <c r="DG47" s="8">
        <f t="shared" ref="DG47:DJ47" si="310">+DG41/DG42</f>
        <v>0.11904761904761904</v>
      </c>
      <c r="DH47" s="8">
        <f t="shared" si="310"/>
        <v>5.9523809523809521E-3</v>
      </c>
      <c r="DI47" s="8">
        <f t="shared" si="310"/>
        <v>0.13690476190476192</v>
      </c>
      <c r="DJ47" s="8">
        <f t="shared" si="310"/>
        <v>7.8452380952380954E-2</v>
      </c>
      <c r="DK47" s="8">
        <f t="shared" ref="DK47:DM47" si="311">+DK41/DK42</f>
        <v>4.1666666666666664E-2</v>
      </c>
      <c r="DL47" s="8">
        <f t="shared" si="311"/>
        <v>0.11488095238095239</v>
      </c>
      <c r="DM47" s="8">
        <f t="shared" si="311"/>
        <v>0.3055357142857143</v>
      </c>
      <c r="DN47" s="8">
        <f t="shared" ref="DN47:DR47" si="312">+DN41/DN42</f>
        <v>5.9523809523809521E-2</v>
      </c>
      <c r="DO47" s="8">
        <f t="shared" si="312"/>
        <v>0.17559523809523808</v>
      </c>
      <c r="DP47" s="8" t="e">
        <f t="shared" si="312"/>
        <v>#DIV/0!</v>
      </c>
      <c r="DQ47" s="8" t="e">
        <f t="shared" si="312"/>
        <v>#DIV/0!</v>
      </c>
      <c r="DR47" s="8">
        <f t="shared" si="312"/>
        <v>0.125</v>
      </c>
      <c r="DS47" s="8">
        <f t="shared" ref="DS47:DU47" si="313">+DS41/DS42</f>
        <v>2.976190476190476E-2</v>
      </c>
      <c r="DT47" s="8">
        <f t="shared" si="313"/>
        <v>0</v>
      </c>
      <c r="DU47" s="8">
        <f t="shared" si="313"/>
        <v>4.3154761904761904E-2</v>
      </c>
      <c r="DV47" s="8">
        <f t="shared" ref="DV47:DX47" si="314">+DV41/DV42</f>
        <v>2.3809523809523808E-2</v>
      </c>
      <c r="DW47" s="8">
        <f t="shared" si="314"/>
        <v>1.9047619047619049E-2</v>
      </c>
      <c r="DX47" s="8">
        <f t="shared" si="314"/>
        <v>0.45238095238095238</v>
      </c>
      <c r="DY47" s="8">
        <f t="shared" ref="DY47:EA47" si="315">+DY41/DY42</f>
        <v>6.2202380952380946E-2</v>
      </c>
      <c r="DZ47" s="8">
        <f t="shared" si="315"/>
        <v>2.0833333333333332E-2</v>
      </c>
      <c r="EA47" s="8">
        <f t="shared" si="315"/>
        <v>2.3809523809523808E-2</v>
      </c>
      <c r="EB47" s="8">
        <f t="shared" ref="EB47:ED47" si="316">+EB41/EB42</f>
        <v>1.1904761904761904E-2</v>
      </c>
      <c r="EC47" s="8">
        <f t="shared" si="316"/>
        <v>1.1904761904761904E-2</v>
      </c>
      <c r="ED47" s="8">
        <f t="shared" si="316"/>
        <v>5.6547619047619048E-2</v>
      </c>
      <c r="EE47" s="8">
        <f t="shared" ref="EE47:EH47" si="317">+EE41/EE42</f>
        <v>5.9523809523809521E-3</v>
      </c>
      <c r="EF47" s="8">
        <f t="shared" si="317"/>
        <v>8.3333333333333329E-2</v>
      </c>
      <c r="EG47" s="8">
        <f t="shared" si="317"/>
        <v>5.0595238095238096E-2</v>
      </c>
      <c r="EH47" s="8">
        <f t="shared" si="317"/>
        <v>0.14880952380952381</v>
      </c>
      <c r="EI47" s="8"/>
      <c r="EJ47" s="8"/>
    </row>
    <row r="48" spans="1:140" customFormat="1">
      <c r="A48" s="498"/>
      <c r="B48" s="54" t="s">
        <v>60</v>
      </c>
      <c r="C48" s="9"/>
      <c r="D48" s="9">
        <f t="shared" ref="D48:AK48" si="318">SUM(D44:D47)</f>
        <v>1</v>
      </c>
      <c r="E48" s="9">
        <f t="shared" si="318"/>
        <v>1</v>
      </c>
      <c r="F48" s="9">
        <f t="shared" si="318"/>
        <v>1</v>
      </c>
      <c r="G48" s="9">
        <f t="shared" si="318"/>
        <v>1</v>
      </c>
      <c r="H48" s="9">
        <f t="shared" si="318"/>
        <v>0.99999999999523803</v>
      </c>
      <c r="I48" s="9">
        <f t="shared" si="318"/>
        <v>1</v>
      </c>
      <c r="J48" s="9">
        <f t="shared" si="318"/>
        <v>0.99952380952380926</v>
      </c>
      <c r="K48" s="9">
        <f t="shared" si="318"/>
        <v>1.0000000000000002</v>
      </c>
      <c r="L48" s="9">
        <f t="shared" si="318"/>
        <v>0.99999999999523803</v>
      </c>
      <c r="M48" s="9">
        <f t="shared" si="318"/>
        <v>1</v>
      </c>
      <c r="N48" s="9">
        <f t="shared" si="318"/>
        <v>0.99999999999523814</v>
      </c>
      <c r="O48" s="9">
        <f t="shared" si="318"/>
        <v>1.0000000000000002</v>
      </c>
      <c r="P48" s="9">
        <f t="shared" si="318"/>
        <v>1</v>
      </c>
      <c r="Q48" s="9">
        <f t="shared" si="318"/>
        <v>1.0000000000000002</v>
      </c>
      <c r="R48" s="9">
        <f t="shared" si="318"/>
        <v>0.99999999999999956</v>
      </c>
      <c r="S48" s="9">
        <f t="shared" si="318"/>
        <v>0.99999999999999989</v>
      </c>
      <c r="T48" s="9">
        <f t="shared" si="318"/>
        <v>1.0000000000000002</v>
      </c>
      <c r="U48" s="9">
        <f t="shared" si="318"/>
        <v>0.99999999999999989</v>
      </c>
      <c r="V48" s="9">
        <f t="shared" si="318"/>
        <v>1</v>
      </c>
      <c r="W48" s="9">
        <f t="shared" si="318"/>
        <v>0.99999999999999967</v>
      </c>
      <c r="X48" s="9">
        <f t="shared" si="318"/>
        <v>0.99999999999999956</v>
      </c>
      <c r="Y48" s="9">
        <f t="shared" si="318"/>
        <v>0.99999999999999989</v>
      </c>
      <c r="Z48" s="9">
        <f t="shared" si="318"/>
        <v>0.99999999999999956</v>
      </c>
      <c r="AA48" s="9">
        <f t="shared" si="318"/>
        <v>1</v>
      </c>
      <c r="AB48" s="9">
        <f t="shared" si="318"/>
        <v>0.99999999999999978</v>
      </c>
      <c r="AC48" s="9">
        <f t="shared" si="318"/>
        <v>0.99999999999999956</v>
      </c>
      <c r="AD48" s="9">
        <f t="shared" si="318"/>
        <v>1</v>
      </c>
      <c r="AE48" s="9">
        <f t="shared" si="318"/>
        <v>1</v>
      </c>
      <c r="AF48" s="9">
        <f t="shared" si="318"/>
        <v>0.99999999999999967</v>
      </c>
      <c r="AG48" s="9">
        <f t="shared" si="318"/>
        <v>1</v>
      </c>
      <c r="AH48" s="9">
        <f t="shared" si="318"/>
        <v>0.99999999999999989</v>
      </c>
      <c r="AI48" s="9">
        <f t="shared" si="318"/>
        <v>1.0000000000000002</v>
      </c>
      <c r="AJ48" s="9">
        <f t="shared" si="318"/>
        <v>1.0000000000000004</v>
      </c>
      <c r="AK48" s="9">
        <f t="shared" si="318"/>
        <v>1</v>
      </c>
      <c r="AL48" s="9">
        <f t="shared" ref="AL48:AQ48" si="319">SUM(AL44:AL47)</f>
        <v>1.0000000000000004</v>
      </c>
      <c r="AM48" s="9">
        <f t="shared" si="319"/>
        <v>0.99999999999999978</v>
      </c>
      <c r="AN48" s="9">
        <f t="shared" si="319"/>
        <v>1</v>
      </c>
      <c r="AO48" s="9">
        <f t="shared" si="319"/>
        <v>0.99999999999999978</v>
      </c>
      <c r="AP48" s="9">
        <f t="shared" si="319"/>
        <v>0.99999999999999989</v>
      </c>
      <c r="AQ48" s="9">
        <f t="shared" si="319"/>
        <v>1.0000000000000002</v>
      </c>
      <c r="AR48" s="9">
        <f t="shared" ref="AR48:BT48" si="320">SUM(AR44:AR47)</f>
        <v>1.1428571428571423</v>
      </c>
      <c r="AS48" s="9">
        <f t="shared" si="320"/>
        <v>1.0000000000000004</v>
      </c>
      <c r="AT48" s="9">
        <f t="shared" si="320"/>
        <v>1</v>
      </c>
      <c r="AU48" s="9">
        <f t="shared" si="320"/>
        <v>1.0059523809523814</v>
      </c>
      <c r="AV48" s="9">
        <f t="shared" si="320"/>
        <v>1.0000000000000002</v>
      </c>
      <c r="AW48" s="9">
        <f t="shared" si="320"/>
        <v>1</v>
      </c>
      <c r="AX48" s="9">
        <f t="shared" si="320"/>
        <v>1</v>
      </c>
      <c r="AY48" s="9">
        <f t="shared" si="320"/>
        <v>1.0000000000000002</v>
      </c>
      <c r="AZ48" s="9">
        <f t="shared" si="320"/>
        <v>1</v>
      </c>
      <c r="BA48" s="9">
        <f t="shared" si="320"/>
        <v>1</v>
      </c>
      <c r="BB48" s="9">
        <f t="shared" si="320"/>
        <v>0.99999999999999967</v>
      </c>
      <c r="BC48" s="9">
        <f t="shared" si="320"/>
        <v>1</v>
      </c>
      <c r="BD48" s="9">
        <f t="shared" si="320"/>
        <v>1.0000000000000002</v>
      </c>
      <c r="BE48" s="9">
        <f t="shared" si="320"/>
        <v>1.0000000000000004</v>
      </c>
      <c r="BF48" s="9">
        <f t="shared" si="320"/>
        <v>0.99999999999999989</v>
      </c>
      <c r="BG48" s="9">
        <f t="shared" si="320"/>
        <v>1</v>
      </c>
      <c r="BH48" s="9">
        <f t="shared" si="320"/>
        <v>0.99999999999999967</v>
      </c>
      <c r="BI48" s="9">
        <f t="shared" si="320"/>
        <v>0.99999999999999956</v>
      </c>
      <c r="BJ48" s="9">
        <f t="shared" si="320"/>
        <v>1</v>
      </c>
      <c r="BK48" s="9">
        <f t="shared" si="320"/>
        <v>1.0000000000000002</v>
      </c>
      <c r="BL48" s="9">
        <f t="shared" si="320"/>
        <v>0.99999999999999989</v>
      </c>
      <c r="BM48" s="9">
        <f t="shared" si="320"/>
        <v>1</v>
      </c>
      <c r="BN48" s="9">
        <f t="shared" si="320"/>
        <v>1.0000000000000004</v>
      </c>
      <c r="BO48" s="9">
        <f t="shared" si="320"/>
        <v>1.0000000000000002</v>
      </c>
      <c r="BP48" s="9">
        <f t="shared" si="320"/>
        <v>1</v>
      </c>
      <c r="BQ48" s="9">
        <f t="shared" si="320"/>
        <v>0.99999999999999967</v>
      </c>
      <c r="BR48" s="9">
        <f t="shared" si="320"/>
        <v>1</v>
      </c>
      <c r="BS48" s="9">
        <f t="shared" si="320"/>
        <v>1</v>
      </c>
      <c r="BT48" s="9">
        <f t="shared" si="320"/>
        <v>1</v>
      </c>
      <c r="BU48" s="9">
        <f t="shared" ref="BU48:CC48" si="321">SUM(BU44:BU47)</f>
        <v>1</v>
      </c>
      <c r="BV48" s="9">
        <f t="shared" si="321"/>
        <v>1</v>
      </c>
      <c r="BW48" s="9">
        <f t="shared" si="321"/>
        <v>0.99999999999999989</v>
      </c>
      <c r="BX48" s="9">
        <f t="shared" si="321"/>
        <v>0.99999999999999967</v>
      </c>
      <c r="BY48" s="9">
        <f t="shared" si="321"/>
        <v>1</v>
      </c>
      <c r="BZ48" s="9">
        <f t="shared" si="321"/>
        <v>1.0000000000000002</v>
      </c>
      <c r="CA48" s="9">
        <f t="shared" si="321"/>
        <v>0.99999999999999989</v>
      </c>
      <c r="CB48" s="9">
        <f t="shared" si="321"/>
        <v>1</v>
      </c>
      <c r="CC48" s="9">
        <f t="shared" si="321"/>
        <v>1</v>
      </c>
      <c r="CD48" s="9">
        <f t="shared" ref="CD48:CF48" si="322">SUM(CD44:CD47)</f>
        <v>1.0000000000000002</v>
      </c>
      <c r="CE48" s="9">
        <f t="shared" si="322"/>
        <v>1</v>
      </c>
      <c r="CF48" s="9">
        <f t="shared" si="322"/>
        <v>1</v>
      </c>
      <c r="CG48" s="9">
        <f t="shared" ref="CG48:CH48" si="323">SUM(CG44:CG47)</f>
        <v>1.0000000000000004</v>
      </c>
      <c r="CH48" s="9">
        <f t="shared" si="323"/>
        <v>1</v>
      </c>
      <c r="CI48" s="9">
        <f t="shared" ref="CI48:CJ48" si="324">SUM(CI44:CI47)</f>
        <v>0.99999999999999956</v>
      </c>
      <c r="CJ48" s="9">
        <f t="shared" si="324"/>
        <v>1</v>
      </c>
      <c r="CK48" s="9">
        <f t="shared" ref="CK48:CM48" si="325">SUM(CK44:CK47)</f>
        <v>1</v>
      </c>
      <c r="CL48" s="9">
        <f t="shared" si="325"/>
        <v>0.99999999999999989</v>
      </c>
      <c r="CM48" s="9">
        <f t="shared" si="325"/>
        <v>1</v>
      </c>
      <c r="CN48" s="9">
        <f t="shared" ref="CN48:CP48" si="326">SUM(CN44:CN47)</f>
        <v>0.99999999999999978</v>
      </c>
      <c r="CO48" s="9">
        <f t="shared" si="326"/>
        <v>1</v>
      </c>
      <c r="CP48" s="9">
        <f t="shared" si="326"/>
        <v>1</v>
      </c>
      <c r="CQ48" s="9">
        <f t="shared" ref="CQ48:CT48" si="327">SUM(CQ44:CQ47)</f>
        <v>1.0000000000000004</v>
      </c>
      <c r="CR48" s="9">
        <f t="shared" si="327"/>
        <v>1</v>
      </c>
      <c r="CS48" s="9">
        <f t="shared" si="327"/>
        <v>1</v>
      </c>
      <c r="CT48" s="9">
        <f t="shared" si="327"/>
        <v>1</v>
      </c>
      <c r="CU48" s="9">
        <f t="shared" ref="CU48:CW48" si="328">SUM(CU44:CU47)</f>
        <v>0.98214285714285698</v>
      </c>
      <c r="CV48" s="9">
        <f t="shared" si="328"/>
        <v>0.99999999999999956</v>
      </c>
      <c r="CW48" s="9">
        <f t="shared" si="328"/>
        <v>0.99999999999999989</v>
      </c>
      <c r="CX48" s="9">
        <f t="shared" ref="CX48:CY48" si="329">SUM(CX44:CX47)</f>
        <v>0.99999999999999978</v>
      </c>
      <c r="CY48" s="9">
        <f t="shared" si="329"/>
        <v>1.0000000000000002</v>
      </c>
      <c r="CZ48" s="9">
        <f t="shared" ref="CZ48:DB48" si="330">SUM(CZ44:CZ47)</f>
        <v>0.99999999999999989</v>
      </c>
      <c r="DA48" s="9">
        <f t="shared" si="330"/>
        <v>0.99999999999999989</v>
      </c>
      <c r="DB48" s="9">
        <f t="shared" si="330"/>
        <v>1</v>
      </c>
      <c r="DC48" s="9">
        <f t="shared" ref="DC48:DF48" si="331">SUM(DC44:DC47)</f>
        <v>0.99999999999999989</v>
      </c>
      <c r="DD48" s="9"/>
      <c r="DE48" s="9">
        <f t="shared" si="331"/>
        <v>1.0000000000000002</v>
      </c>
      <c r="DF48" s="9">
        <f t="shared" si="331"/>
        <v>1</v>
      </c>
      <c r="DG48" s="9">
        <f t="shared" ref="DG48:DJ48" si="332">SUM(DG44:DG47)</f>
        <v>1</v>
      </c>
      <c r="DH48" s="9">
        <f t="shared" si="332"/>
        <v>0.99999999999999989</v>
      </c>
      <c r="DI48" s="9">
        <f t="shared" si="332"/>
        <v>1</v>
      </c>
      <c r="DJ48" s="9">
        <f t="shared" si="332"/>
        <v>1.0000000000000002</v>
      </c>
      <c r="DK48" s="9">
        <f t="shared" ref="DK48:DM48" si="333">SUM(DK44:DK47)</f>
        <v>0.99999999999999967</v>
      </c>
      <c r="DL48" s="9">
        <f t="shared" si="333"/>
        <v>1.0000000000000004</v>
      </c>
      <c r="DM48" s="9">
        <f t="shared" si="333"/>
        <v>1</v>
      </c>
      <c r="DN48" s="9">
        <f t="shared" ref="DN48:DR48" si="334">SUM(DN44:DN47)</f>
        <v>1</v>
      </c>
      <c r="DO48" s="9">
        <f t="shared" si="334"/>
        <v>1</v>
      </c>
      <c r="DP48" s="9" t="e">
        <f t="shared" si="334"/>
        <v>#DIV/0!</v>
      </c>
      <c r="DQ48" s="9" t="e">
        <f t="shared" si="334"/>
        <v>#DIV/0!</v>
      </c>
      <c r="DR48" s="9">
        <f t="shared" si="334"/>
        <v>1</v>
      </c>
      <c r="DS48" s="9">
        <f t="shared" ref="DS48:DU48" si="335">SUM(DS44:DS47)</f>
        <v>0.99999999999999978</v>
      </c>
      <c r="DT48" s="9">
        <f t="shared" si="335"/>
        <v>0.99999999999999956</v>
      </c>
      <c r="DU48" s="9">
        <f t="shared" si="335"/>
        <v>0.99999999999999989</v>
      </c>
      <c r="DV48" s="9">
        <f t="shared" ref="DV48:DX48" si="336">SUM(DV44:DV47)</f>
        <v>1.0000000000000002</v>
      </c>
      <c r="DW48" s="9">
        <f t="shared" si="336"/>
        <v>1</v>
      </c>
      <c r="DX48" s="9">
        <f t="shared" si="336"/>
        <v>1</v>
      </c>
      <c r="DY48" s="9">
        <f t="shared" ref="DY48:EA48" si="337">SUM(DY44:DY47)</f>
        <v>1</v>
      </c>
      <c r="DZ48" s="9">
        <f t="shared" si="337"/>
        <v>1.0000000000000002</v>
      </c>
      <c r="EA48" s="9">
        <f t="shared" si="337"/>
        <v>1</v>
      </c>
      <c r="EB48" s="9">
        <f t="shared" ref="EB48:ED48" si="338">SUM(EB44:EB47)</f>
        <v>0.99999999999999967</v>
      </c>
      <c r="EC48" s="9">
        <f t="shared" si="338"/>
        <v>1.0981666666666667</v>
      </c>
      <c r="ED48" s="9">
        <f t="shared" si="338"/>
        <v>1</v>
      </c>
      <c r="EE48" s="9">
        <f t="shared" ref="EE48:EH48" si="339">SUM(EE44:EE47)</f>
        <v>0.99999999999999989</v>
      </c>
      <c r="EF48" s="9">
        <f t="shared" si="339"/>
        <v>1.0000000000000002</v>
      </c>
      <c r="EG48" s="9">
        <f t="shared" si="339"/>
        <v>1</v>
      </c>
      <c r="EH48" s="9">
        <f t="shared" si="339"/>
        <v>1</v>
      </c>
      <c r="EI48" s="9"/>
      <c r="EJ48" s="9"/>
    </row>
    <row r="49" spans="1:140">
      <c r="A49" s="10" t="s">
        <v>79</v>
      </c>
      <c r="B49" s="29"/>
      <c r="C49" s="32" t="s">
        <v>229</v>
      </c>
      <c r="D49" s="32" t="s">
        <v>178</v>
      </c>
      <c r="E49" s="32" t="s">
        <v>179</v>
      </c>
      <c r="F49" s="32" t="s">
        <v>180</v>
      </c>
      <c r="G49" s="32" t="s">
        <v>181</v>
      </c>
      <c r="H49" s="32" t="s">
        <v>182</v>
      </c>
      <c r="I49" s="32" t="s">
        <v>183</v>
      </c>
      <c r="J49" s="32" t="s">
        <v>184</v>
      </c>
      <c r="K49" s="32" t="s">
        <v>185</v>
      </c>
      <c r="L49" s="32" t="s">
        <v>186</v>
      </c>
      <c r="M49" s="32" t="s">
        <v>187</v>
      </c>
      <c r="N49" s="32" t="s">
        <v>188</v>
      </c>
      <c r="O49" s="32" t="s">
        <v>237</v>
      </c>
      <c r="P49" s="32" t="s">
        <v>246</v>
      </c>
      <c r="Q49" s="32" t="s">
        <v>247</v>
      </c>
      <c r="R49" s="32" t="s">
        <v>248</v>
      </c>
      <c r="S49" s="32" t="s">
        <v>249</v>
      </c>
      <c r="T49" s="32" t="s">
        <v>189</v>
      </c>
      <c r="U49" s="32" t="s">
        <v>190</v>
      </c>
      <c r="V49" s="32" t="s">
        <v>191</v>
      </c>
      <c r="W49" s="32" t="s">
        <v>192</v>
      </c>
      <c r="X49" s="32" t="s">
        <v>193</v>
      </c>
      <c r="Y49" s="32" t="s">
        <v>194</v>
      </c>
      <c r="Z49" s="32" t="s">
        <v>111</v>
      </c>
      <c r="AA49" s="32" t="s">
        <v>112</v>
      </c>
      <c r="AB49" s="32" t="s">
        <v>113</v>
      </c>
      <c r="AC49" s="32" t="s">
        <v>114</v>
      </c>
      <c r="AD49" s="32" t="s">
        <v>195</v>
      </c>
      <c r="AE49" s="32" t="s">
        <v>196</v>
      </c>
      <c r="AF49" s="32" t="s">
        <v>197</v>
      </c>
      <c r="AG49" s="32" t="s">
        <v>198</v>
      </c>
      <c r="AH49" s="32" t="s">
        <v>199</v>
      </c>
      <c r="AI49" s="32" t="s">
        <v>200</v>
      </c>
      <c r="AJ49" s="32" t="s">
        <v>201</v>
      </c>
      <c r="AK49" s="32" t="s">
        <v>202</v>
      </c>
      <c r="AL49" s="32" t="s">
        <v>203</v>
      </c>
      <c r="AM49" s="32" t="s">
        <v>204</v>
      </c>
      <c r="AN49" s="32" t="s">
        <v>205</v>
      </c>
      <c r="AO49" s="32" t="s">
        <v>206</v>
      </c>
      <c r="AP49" s="32" t="s">
        <v>207</v>
      </c>
      <c r="AQ49" s="32" t="s">
        <v>208</v>
      </c>
      <c r="AR49" s="32" t="s">
        <v>209</v>
      </c>
      <c r="AS49" s="32" t="s">
        <v>210</v>
      </c>
      <c r="AT49" s="32" t="s">
        <v>211</v>
      </c>
      <c r="AU49" s="32" t="s">
        <v>212</v>
      </c>
      <c r="AV49" s="32" t="s">
        <v>213</v>
      </c>
      <c r="AW49" s="32" t="s">
        <v>307</v>
      </c>
      <c r="AX49" s="32" t="s">
        <v>215</v>
      </c>
      <c r="AY49" s="32" t="s">
        <v>216</v>
      </c>
      <c r="AZ49" s="32" t="s">
        <v>217</v>
      </c>
      <c r="BA49" s="32" t="s">
        <v>218</v>
      </c>
      <c r="BB49" s="32" t="s">
        <v>219</v>
      </c>
      <c r="BC49" s="32" t="s">
        <v>220</v>
      </c>
      <c r="BD49" s="32" t="s">
        <v>178</v>
      </c>
      <c r="BE49" s="32" t="s">
        <v>179</v>
      </c>
      <c r="BF49" s="32" t="s">
        <v>180</v>
      </c>
      <c r="BG49" s="32" t="s">
        <v>181</v>
      </c>
      <c r="BH49" s="32" t="s">
        <v>182</v>
      </c>
      <c r="BI49" s="32" t="s">
        <v>183</v>
      </c>
      <c r="BJ49" s="32" t="s">
        <v>184</v>
      </c>
      <c r="BK49" s="32" t="s">
        <v>185</v>
      </c>
      <c r="BL49" s="32" t="s">
        <v>186</v>
      </c>
      <c r="BM49" s="32" t="s">
        <v>187</v>
      </c>
      <c r="BN49" s="32" t="s">
        <v>188</v>
      </c>
      <c r="BO49" s="32" t="s">
        <v>237</v>
      </c>
      <c r="BP49" s="32" t="s">
        <v>246</v>
      </c>
      <c r="BQ49" s="32" t="s">
        <v>247</v>
      </c>
      <c r="BR49" s="32" t="s">
        <v>248</v>
      </c>
      <c r="BS49" s="32" t="s">
        <v>249</v>
      </c>
      <c r="BT49" s="32" t="s">
        <v>189</v>
      </c>
      <c r="BU49" s="32" t="s">
        <v>190</v>
      </c>
      <c r="BV49" s="32" t="s">
        <v>191</v>
      </c>
      <c r="BW49" s="32" t="s">
        <v>192</v>
      </c>
      <c r="BX49" s="32" t="s">
        <v>193</v>
      </c>
      <c r="BY49" s="32" t="s">
        <v>194</v>
      </c>
      <c r="BZ49" s="32" t="s">
        <v>111</v>
      </c>
      <c r="CA49" s="32" t="s">
        <v>112</v>
      </c>
      <c r="CB49" s="32" t="s">
        <v>113</v>
      </c>
      <c r="CC49" s="32" t="s">
        <v>114</v>
      </c>
      <c r="CD49" s="32" t="s">
        <v>195</v>
      </c>
      <c r="CE49" s="32" t="s">
        <v>196</v>
      </c>
      <c r="CF49" s="32" t="s">
        <v>197</v>
      </c>
      <c r="CG49" s="32" t="s">
        <v>198</v>
      </c>
      <c r="CH49" s="32" t="s">
        <v>199</v>
      </c>
      <c r="CI49" s="32" t="s">
        <v>200</v>
      </c>
      <c r="CJ49" s="32" t="s">
        <v>201</v>
      </c>
      <c r="CK49" s="32" t="s">
        <v>202</v>
      </c>
      <c r="CL49" s="32" t="s">
        <v>203</v>
      </c>
      <c r="CM49" s="32" t="s">
        <v>204</v>
      </c>
      <c r="CN49" s="32" t="s">
        <v>205</v>
      </c>
      <c r="CO49" s="32" t="s">
        <v>206</v>
      </c>
      <c r="CP49" s="32" t="s">
        <v>207</v>
      </c>
      <c r="CQ49" s="32" t="s">
        <v>208</v>
      </c>
      <c r="CR49" s="32" t="s">
        <v>209</v>
      </c>
      <c r="CS49" s="32" t="s">
        <v>210</v>
      </c>
      <c r="CT49" s="32" t="s">
        <v>211</v>
      </c>
      <c r="CU49" s="32" t="s">
        <v>212</v>
      </c>
      <c r="CV49" s="32" t="s">
        <v>213</v>
      </c>
      <c r="CW49" s="32" t="s">
        <v>214</v>
      </c>
      <c r="CX49" s="32" t="s">
        <v>215</v>
      </c>
      <c r="CY49" s="32" t="s">
        <v>216</v>
      </c>
      <c r="CZ49" s="32" t="s">
        <v>217</v>
      </c>
      <c r="DA49" s="32" t="s">
        <v>218</v>
      </c>
      <c r="DB49" s="32" t="s">
        <v>219</v>
      </c>
      <c r="DC49" s="32" t="s">
        <v>220</v>
      </c>
      <c r="DD49" s="32" t="s">
        <v>311</v>
      </c>
      <c r="DE49" s="32" t="s">
        <v>178</v>
      </c>
      <c r="DF49" s="32" t="s">
        <v>179</v>
      </c>
      <c r="DG49" s="32" t="s">
        <v>180</v>
      </c>
      <c r="DH49" s="32" t="s">
        <v>181</v>
      </c>
      <c r="DI49" s="32" t="s">
        <v>182</v>
      </c>
      <c r="DJ49" s="32" t="s">
        <v>183</v>
      </c>
      <c r="DK49" s="32" t="s">
        <v>184</v>
      </c>
      <c r="DL49" s="32" t="s">
        <v>185</v>
      </c>
      <c r="DM49" s="32" t="s">
        <v>186</v>
      </c>
      <c r="DN49" s="32" t="s">
        <v>187</v>
      </c>
      <c r="DO49" s="32" t="s">
        <v>188</v>
      </c>
      <c r="DP49" s="32" t="s">
        <v>237</v>
      </c>
      <c r="DQ49" s="32" t="s">
        <v>246</v>
      </c>
      <c r="DR49" s="32" t="s">
        <v>247</v>
      </c>
      <c r="DS49" s="32" t="s">
        <v>248</v>
      </c>
      <c r="DT49" s="32" t="s">
        <v>249</v>
      </c>
      <c r="DU49" s="32" t="s">
        <v>189</v>
      </c>
      <c r="DV49" s="32" t="s">
        <v>190</v>
      </c>
      <c r="DW49" s="32" t="s">
        <v>191</v>
      </c>
      <c r="DX49" s="32" t="s">
        <v>192</v>
      </c>
      <c r="DY49" s="32" t="s">
        <v>193</v>
      </c>
      <c r="DZ49" s="32" t="s">
        <v>194</v>
      </c>
      <c r="EA49" s="32" t="s">
        <v>111</v>
      </c>
      <c r="EB49" s="32" t="s">
        <v>112</v>
      </c>
      <c r="EC49" s="32" t="s">
        <v>113</v>
      </c>
      <c r="ED49" s="32" t="s">
        <v>114</v>
      </c>
      <c r="EE49" s="32" t="s">
        <v>195</v>
      </c>
      <c r="EF49" s="32" t="s">
        <v>196</v>
      </c>
      <c r="EG49" s="32" t="s">
        <v>197</v>
      </c>
      <c r="EH49" s="32" t="s">
        <v>198</v>
      </c>
      <c r="EI49" s="32" t="s">
        <v>378</v>
      </c>
      <c r="EJ49" s="1" t="s">
        <v>119</v>
      </c>
    </row>
    <row r="50" spans="1:140">
      <c r="A50" s="502" t="s">
        <v>20</v>
      </c>
      <c r="B50" s="28" t="s">
        <v>16</v>
      </c>
      <c r="C50" s="3">
        <v>0.85502289377289409</v>
      </c>
      <c r="D50" s="169">
        <v>0.48988095238095197</v>
      </c>
      <c r="E50" s="169">
        <v>0.18452380952380953</v>
      </c>
      <c r="F50" s="169">
        <v>0.97023809523809523</v>
      </c>
      <c r="G50" s="169">
        <v>0.91369047619047605</v>
      </c>
      <c r="H50" s="169">
        <v>0.96333333332857152</v>
      </c>
      <c r="I50" s="169">
        <v>0.72619047619047616</v>
      </c>
      <c r="J50" s="169">
        <v>0.95833333333333304</v>
      </c>
      <c r="K50" s="169">
        <v>0.95934523809523797</v>
      </c>
      <c r="L50" s="169">
        <v>0.87946428570952362</v>
      </c>
      <c r="M50" s="169">
        <v>0.7678571428571429</v>
      </c>
      <c r="N50" s="169">
        <v>0.864047619057143</v>
      </c>
      <c r="O50" s="160">
        <v>0.86309523809523814</v>
      </c>
      <c r="P50" s="160">
        <v>0.94744047619047611</v>
      </c>
      <c r="Q50" s="160">
        <v>0.86553571428571396</v>
      </c>
      <c r="R50" s="160">
        <v>0.84821428571428603</v>
      </c>
      <c r="S50" s="160">
        <v>0.96529761904761902</v>
      </c>
      <c r="T50" s="160">
        <v>0.96029761904761901</v>
      </c>
      <c r="U50" s="160">
        <v>0.95833333333333348</v>
      </c>
      <c r="V50" s="160">
        <v>0.90571428571428569</v>
      </c>
      <c r="W50" s="160">
        <v>0.98214285714285698</v>
      </c>
      <c r="X50" s="160">
        <v>0.74107142857142905</v>
      </c>
      <c r="Y50" s="160">
        <v>0.9553571428571429</v>
      </c>
      <c r="Z50" s="160">
        <v>0.98214285714285698</v>
      </c>
      <c r="AA50" s="160">
        <v>0.93851190476190505</v>
      </c>
      <c r="AB50" s="160">
        <v>0.66761904761904756</v>
      </c>
      <c r="AC50" s="160">
        <v>0.848690476190476</v>
      </c>
      <c r="AD50" s="160">
        <v>0.95535714285714302</v>
      </c>
      <c r="AE50" s="160">
        <v>0.85565476190476186</v>
      </c>
      <c r="AF50" s="160">
        <v>0.68351190476190504</v>
      </c>
      <c r="AG50" s="160">
        <v>0.92660714285714296</v>
      </c>
      <c r="AH50" s="160">
        <v>0.90922619047619047</v>
      </c>
      <c r="AI50" s="160">
        <v>0.52732142857142905</v>
      </c>
      <c r="AJ50" s="160">
        <v>0.985119047619048</v>
      </c>
      <c r="AK50" s="160">
        <v>0.92809523809523797</v>
      </c>
      <c r="AL50" s="160">
        <v>0.93648809523809495</v>
      </c>
      <c r="AM50" s="160">
        <v>0.49601190476190499</v>
      </c>
      <c r="AN50" s="160">
        <v>0.96529761904761902</v>
      </c>
      <c r="AO50" s="160">
        <v>0.96178571428571402</v>
      </c>
      <c r="AP50" s="160">
        <v>0.89880952380952395</v>
      </c>
      <c r="AQ50" s="160">
        <v>0.8125</v>
      </c>
      <c r="AR50" s="160">
        <v>0.832380952380952</v>
      </c>
      <c r="AS50" s="160">
        <v>0.98613095238095205</v>
      </c>
      <c r="AT50" s="160">
        <v>0.61011904761904767</v>
      </c>
      <c r="AU50" s="160">
        <v>0.95684523809523803</v>
      </c>
      <c r="AV50" s="160">
        <v>0.67857142857142905</v>
      </c>
      <c r="AW50" s="160">
        <v>0.90476190476190477</v>
      </c>
      <c r="AX50" s="160">
        <v>0.9241071428571429</v>
      </c>
      <c r="AY50" s="160">
        <v>0.95238095238095222</v>
      </c>
      <c r="AZ50" s="160">
        <v>0.76101190476190494</v>
      </c>
      <c r="BA50" s="160">
        <v>0.9642857142857143</v>
      </c>
      <c r="BB50" s="160">
        <v>0.98809523809523803</v>
      </c>
      <c r="BC50" s="160">
        <v>0.95434523809523819</v>
      </c>
      <c r="BD50" s="160">
        <v>0.77083333333333304</v>
      </c>
      <c r="BE50" s="160">
        <v>0.93273809523809503</v>
      </c>
      <c r="BF50" s="160">
        <v>0.94494047619047616</v>
      </c>
      <c r="BG50" s="160">
        <v>0.83684523809523814</v>
      </c>
      <c r="BH50" s="160">
        <v>0.74107142857142905</v>
      </c>
      <c r="BI50" s="160">
        <v>0.96428571428571397</v>
      </c>
      <c r="BJ50" s="160">
        <v>0.7544642857142857</v>
      </c>
      <c r="BK50" s="160">
        <v>0.97023809523809501</v>
      </c>
      <c r="BL50" s="160">
        <v>0.92660714285714296</v>
      </c>
      <c r="BM50" s="160">
        <v>0.87994047619047611</v>
      </c>
      <c r="BN50" s="160">
        <v>0.86726190476190501</v>
      </c>
      <c r="BO50" s="160">
        <v>0.94642857142857095</v>
      </c>
      <c r="BP50" s="160">
        <v>0.74601190476190471</v>
      </c>
      <c r="BQ50" s="160">
        <v>0.98809523809523803</v>
      </c>
      <c r="BR50" s="160">
        <v>0.42857142857142899</v>
      </c>
      <c r="BS50" s="160">
        <v>0.61357142857142855</v>
      </c>
      <c r="BT50" s="160">
        <v>0.61357142857142855</v>
      </c>
      <c r="BU50" s="160">
        <v>0.61357142857142855</v>
      </c>
      <c r="BV50" s="160">
        <v>0.86309523809523814</v>
      </c>
      <c r="BW50" s="160">
        <v>0.860119047619048</v>
      </c>
      <c r="BX50" s="160">
        <v>0.87202380952380998</v>
      </c>
      <c r="BY50" s="160">
        <v>0.88690476190476186</v>
      </c>
      <c r="BZ50" s="160">
        <v>0.97619047619047605</v>
      </c>
      <c r="CA50" s="160">
        <v>0.95138888888888895</v>
      </c>
      <c r="CB50" s="160">
        <v>0.91369047619047616</v>
      </c>
      <c r="CC50" s="160">
        <v>0.91666666666666652</v>
      </c>
      <c r="CD50" s="160">
        <v>0.96726190476190499</v>
      </c>
      <c r="CE50" s="160">
        <v>0.94065476190476194</v>
      </c>
      <c r="CF50" s="160">
        <v>0.89976190476190476</v>
      </c>
      <c r="CG50" s="160">
        <v>0.83928571428571397</v>
      </c>
      <c r="CH50" s="160">
        <v>0.922619047619048</v>
      </c>
      <c r="CI50" s="160">
        <v>0.82142857142857095</v>
      </c>
      <c r="CJ50" s="160">
        <v>0.74124999999999996</v>
      </c>
      <c r="CK50" s="160">
        <v>0.89880952380952395</v>
      </c>
      <c r="CL50" s="160">
        <v>0.98214285714285698</v>
      </c>
      <c r="CM50" s="160">
        <v>0.82886904761904778</v>
      </c>
      <c r="CN50" s="160">
        <v>0.88690476190476197</v>
      </c>
      <c r="CO50" s="160">
        <v>0.98809523809523803</v>
      </c>
      <c r="CP50" s="160">
        <v>0.9107142857142857</v>
      </c>
      <c r="CQ50" s="160">
        <v>1</v>
      </c>
      <c r="CR50" s="160">
        <v>0.97321428571428603</v>
      </c>
      <c r="CS50" s="160">
        <v>0.78869047619047616</v>
      </c>
      <c r="CT50" s="160">
        <v>0.9285714285714286</v>
      </c>
      <c r="CU50" s="160">
        <v>0.63690476190476197</v>
      </c>
      <c r="CV50" s="160">
        <v>0.93452380952380998</v>
      </c>
      <c r="CW50" s="160">
        <v>0.93648809523809529</v>
      </c>
      <c r="CX50" s="160">
        <v>0.79166666666666696</v>
      </c>
      <c r="CY50" s="160">
        <v>0.92261904761904778</v>
      </c>
      <c r="CZ50" s="160">
        <v>0.96130952380952395</v>
      </c>
      <c r="DA50" s="160">
        <v>0.96130952380952395</v>
      </c>
      <c r="DB50" s="160">
        <v>0.96130952380952384</v>
      </c>
      <c r="DC50" s="160">
        <v>0.9</v>
      </c>
      <c r="DD50" s="4">
        <f>AVERAGE(BD50:DC50)</f>
        <v>0.86737561050061074</v>
      </c>
      <c r="DE50" s="160">
        <v>0.95833333333333304</v>
      </c>
      <c r="DF50" s="160">
        <v>0.8839285714285714</v>
      </c>
      <c r="DG50" s="160">
        <v>0.26785714285714302</v>
      </c>
      <c r="DH50" s="160">
        <v>0</v>
      </c>
      <c r="DI50" s="160">
        <v>0</v>
      </c>
      <c r="DJ50" s="160">
        <v>0</v>
      </c>
      <c r="DK50" s="160">
        <v>0</v>
      </c>
      <c r="DL50" s="160">
        <v>0.38095238095238099</v>
      </c>
      <c r="DM50" s="160">
        <v>0.7633928571428571</v>
      </c>
      <c r="DN50" s="160">
        <v>0.849404761904762</v>
      </c>
      <c r="DO50" s="160">
        <v>0.86904761904761907</v>
      </c>
      <c r="DP50" s="160"/>
      <c r="DQ50" s="160"/>
      <c r="DR50" s="160">
        <v>0.98017857142857134</v>
      </c>
      <c r="DS50" s="160">
        <v>0.70833333333333304</v>
      </c>
      <c r="DT50" s="160">
        <v>0.875</v>
      </c>
      <c r="DU50" s="160">
        <v>0.9821428571428571</v>
      </c>
      <c r="DV50" s="160">
        <v>0.98214285714285698</v>
      </c>
      <c r="DW50" s="160">
        <v>0.98214285714285698</v>
      </c>
      <c r="DX50" s="160">
        <v>0.85726190476190478</v>
      </c>
      <c r="DY50" s="160">
        <v>1</v>
      </c>
      <c r="DZ50" s="160">
        <v>1</v>
      </c>
      <c r="EA50" s="160">
        <v>0.78369047619047616</v>
      </c>
      <c r="EB50" s="160">
        <v>0.97619047619047605</v>
      </c>
      <c r="EC50" s="160">
        <v>1</v>
      </c>
      <c r="ED50" s="160">
        <v>0.85119047619047616</v>
      </c>
      <c r="EE50" s="160">
        <v>0.985119047619048</v>
      </c>
      <c r="EF50" s="160">
        <v>0.702380952380952</v>
      </c>
      <c r="EG50" s="160">
        <v>0.98511904761904778</v>
      </c>
      <c r="EH50" s="160">
        <v>0.98809523809523814</v>
      </c>
      <c r="EI50" s="4">
        <f>AVERAGE(DE50:EH50)</f>
        <v>0.73613945578231288</v>
      </c>
      <c r="EJ50" s="3">
        <v>0.85</v>
      </c>
    </row>
    <row r="51" spans="1:140">
      <c r="A51" s="503"/>
      <c r="B51" s="28" t="s">
        <v>17</v>
      </c>
      <c r="C51" s="3">
        <v>6.9639449759709746E-2</v>
      </c>
      <c r="D51" s="169">
        <v>4.8808616677307098E-2</v>
      </c>
      <c r="E51" s="169">
        <v>9.1801893806451623E-2</v>
      </c>
      <c r="F51" s="169">
        <v>7.1793030616218861E-2</v>
      </c>
      <c r="G51" s="169">
        <v>0.114933396890972</v>
      </c>
      <c r="H51" s="169">
        <v>2.328139999571429E-2</v>
      </c>
      <c r="I51" s="169">
        <v>5.3574840412763142E-2</v>
      </c>
      <c r="J51" s="169">
        <v>0.13230943622285599</v>
      </c>
      <c r="K51" s="169">
        <v>0.129828718035611</v>
      </c>
      <c r="L51" s="169">
        <v>7.6000235363328103E-2</v>
      </c>
      <c r="M51" s="169">
        <v>0.10733046154648852</v>
      </c>
      <c r="N51" s="169">
        <v>6.6125353421601488E-2</v>
      </c>
      <c r="O51" s="161">
        <v>7.3966393694614163E-2</v>
      </c>
      <c r="P51" s="161">
        <v>6.2540596464961254E-2</v>
      </c>
      <c r="Q51" s="161">
        <v>9.4258351352926206E-2</v>
      </c>
      <c r="R51" s="161">
        <v>7.7790338020397601E-2</v>
      </c>
      <c r="S51" s="161">
        <v>8.984000225069258E-2</v>
      </c>
      <c r="T51" s="161">
        <v>9.5014852175913794E-2</v>
      </c>
      <c r="U51" s="161">
        <v>7.3145671570956083E-2</v>
      </c>
      <c r="V51" s="161">
        <v>6.452537998279323E-2</v>
      </c>
      <c r="W51" s="161">
        <v>0.101261849261849</v>
      </c>
      <c r="X51" s="161">
        <v>7.07953106225441E-2</v>
      </c>
      <c r="Y51" s="161">
        <v>0.13251832640805455</v>
      </c>
      <c r="Z51" s="161">
        <v>0.10683329973795599</v>
      </c>
      <c r="AA51" s="161">
        <v>9.2308692658129604E-2</v>
      </c>
      <c r="AB51" s="160">
        <v>9.9941700072433276E-2</v>
      </c>
      <c r="AC51" s="160">
        <v>9.3116496217517705E-2</v>
      </c>
      <c r="AD51" s="160">
        <v>0.111029492748992</v>
      </c>
      <c r="AE51" s="160">
        <v>9.4103657270599342E-2</v>
      </c>
      <c r="AF51" s="160">
        <v>6.7282442227964895E-2</v>
      </c>
      <c r="AG51" s="160">
        <v>4.9630904098652298E-2</v>
      </c>
      <c r="AH51" s="160">
        <v>5.3181951069710458E-2</v>
      </c>
      <c r="AI51" s="160">
        <v>4.5417421963705899E-2</v>
      </c>
      <c r="AJ51" s="160">
        <v>2.1176809092216899E-2</v>
      </c>
      <c r="AK51" s="160">
        <v>6.0389859860370938E-2</v>
      </c>
      <c r="AL51" s="160">
        <v>5.8834832198918899E-2</v>
      </c>
      <c r="AM51" s="160">
        <v>0</v>
      </c>
      <c r="AN51" s="160">
        <v>5.1079928191005014E-2</v>
      </c>
      <c r="AO51" s="160">
        <v>5.5819934004001703E-2</v>
      </c>
      <c r="AP51" s="160">
        <v>1.6365584521462601E-2</v>
      </c>
      <c r="AQ51" s="160">
        <v>5.9279867636607884E-2</v>
      </c>
      <c r="AR51" s="160">
        <v>2.10789608291829E-2</v>
      </c>
      <c r="AS51" s="160">
        <v>8.0965271982814599E-2</v>
      </c>
      <c r="AT51" s="160">
        <v>7.0863243129261261E-2</v>
      </c>
      <c r="AU51" s="160">
        <v>6.7474927065503898E-2</v>
      </c>
      <c r="AV51" s="160">
        <v>7.5435475567097093E-2</v>
      </c>
      <c r="AW51" s="160">
        <v>9.1523657018550961E-2</v>
      </c>
      <c r="AX51" s="160">
        <v>1.5130065044684773E-2</v>
      </c>
      <c r="AY51" s="160">
        <v>6.0570884965154672E-3</v>
      </c>
      <c r="AZ51" s="160">
        <v>1.85169854804377E-2</v>
      </c>
      <c r="BA51" s="160">
        <v>1.1313721431484007E-2</v>
      </c>
      <c r="BB51" s="160">
        <v>0.15469937986860799</v>
      </c>
      <c r="BC51" s="160">
        <v>2.0955283225505422E-2</v>
      </c>
      <c r="BD51" s="160">
        <v>1.8334606569900699E-2</v>
      </c>
      <c r="BE51" s="160">
        <v>3.3208366723954399E-2</v>
      </c>
      <c r="BF51" s="160">
        <v>9.0668552651584827E-2</v>
      </c>
      <c r="BG51" s="160">
        <v>7.0507355222213686E-2</v>
      </c>
      <c r="BH51" s="160">
        <v>9.4333256952786299E-2</v>
      </c>
      <c r="BI51" s="160">
        <v>8.3907551282092804E-2</v>
      </c>
      <c r="BJ51" s="160">
        <v>9.3690700485538514E-2</v>
      </c>
      <c r="BK51" s="160">
        <v>8.9364606434885599E-2</v>
      </c>
      <c r="BL51" s="160">
        <v>8.5176419094776301E-2</v>
      </c>
      <c r="BM51" s="160">
        <v>0.12499706748096275</v>
      </c>
      <c r="BN51" s="160">
        <v>3.6714949988836898E-2</v>
      </c>
      <c r="BO51" s="160">
        <v>9.3109153112102702E-2</v>
      </c>
      <c r="BP51" s="160">
        <v>0.15232513437252929</v>
      </c>
      <c r="BQ51" s="160">
        <v>6.8020695867582498E-2</v>
      </c>
      <c r="BR51" s="160">
        <v>9.4535519125683101E-2</v>
      </c>
      <c r="BS51" s="160">
        <v>0.10216791357652824</v>
      </c>
      <c r="BT51" s="160">
        <v>0.10216791357652824</v>
      </c>
      <c r="BU51" s="160">
        <v>0.10216791357652824</v>
      </c>
      <c r="BV51" s="160">
        <v>0.1019898664308433</v>
      </c>
      <c r="BW51" s="160">
        <v>0.11040630217898301</v>
      </c>
      <c r="BX51" s="160">
        <v>3.6840105640565703E-2</v>
      </c>
      <c r="BY51" s="160">
        <v>0.10429129673467083</v>
      </c>
      <c r="BZ51" s="160">
        <v>0.102743872213619</v>
      </c>
      <c r="CA51" s="160">
        <v>9.2527454950974503E-2</v>
      </c>
      <c r="CB51" s="160">
        <v>9.6712624369191272E-2</v>
      </c>
      <c r="CC51" s="160">
        <v>8.3825265643447458E-2</v>
      </c>
      <c r="CD51" s="160">
        <v>9.57505463870017E-2</v>
      </c>
      <c r="CE51" s="160">
        <v>7.5143960007593491E-2</v>
      </c>
      <c r="CF51" s="160">
        <v>8.9468188008964181E-2</v>
      </c>
      <c r="CG51" s="160">
        <v>0</v>
      </c>
      <c r="CH51" s="160">
        <v>0.10550688872677599</v>
      </c>
      <c r="CI51" s="160">
        <v>0.101264855947997</v>
      </c>
      <c r="CJ51" s="160">
        <v>7.5395576619643134E-2</v>
      </c>
      <c r="CK51" s="160">
        <v>0.141143876215684</v>
      </c>
      <c r="CL51" s="160">
        <v>9.9438362702012201E-2</v>
      </c>
      <c r="CM51" s="160">
        <v>6.8798786825626929E-2</v>
      </c>
      <c r="CN51" s="160">
        <v>6.7945959546684601E-2</v>
      </c>
      <c r="CO51" s="160">
        <v>0.105514928574057</v>
      </c>
      <c r="CP51" s="160">
        <v>7.970708053170944E-2</v>
      </c>
      <c r="CQ51" s="160">
        <v>9.2217713711884905E-2</v>
      </c>
      <c r="CR51" s="160">
        <v>9.8635046781257202E-2</v>
      </c>
      <c r="CS51" s="160">
        <v>5.5226775631270791E-2</v>
      </c>
      <c r="CT51" s="160">
        <v>0.12142526148550244</v>
      </c>
      <c r="CU51" s="160">
        <v>8.7599376034810703E-2</v>
      </c>
      <c r="CV51" s="160">
        <v>7.92177736784722E-2</v>
      </c>
      <c r="CW51" s="160">
        <v>7.1275830750587993E-2</v>
      </c>
      <c r="CX51" s="160">
        <v>0.10750776912799501</v>
      </c>
      <c r="CY51" s="160">
        <v>6.8071722728287806E-2</v>
      </c>
      <c r="CZ51" s="160">
        <v>0.112928183195112</v>
      </c>
      <c r="DA51" s="160">
        <v>0.112928183195112</v>
      </c>
      <c r="DB51" s="160">
        <v>0.11275253854241148</v>
      </c>
      <c r="DC51" s="160">
        <v>0.13468768654593399</v>
      </c>
      <c r="DD51" s="4">
        <f>AVERAGE(BD51:DC51)</f>
        <v>8.8928602610763408E-2</v>
      </c>
      <c r="DE51" s="160">
        <v>6.8666465590576306E-2</v>
      </c>
      <c r="DF51" s="160">
        <v>8.288864487211596E-2</v>
      </c>
      <c r="DG51" s="160">
        <v>4.55284552845528E-2</v>
      </c>
      <c r="DH51" s="160">
        <v>0</v>
      </c>
      <c r="DI51" s="160">
        <v>0</v>
      </c>
      <c r="DJ51" s="160">
        <v>0</v>
      </c>
      <c r="DK51" s="160">
        <v>0</v>
      </c>
      <c r="DL51" s="160">
        <v>2.2865853658536599E-2</v>
      </c>
      <c r="DM51" s="160">
        <v>0.16500130466147872</v>
      </c>
      <c r="DN51" s="160">
        <v>9.0039383850090193E-2</v>
      </c>
      <c r="DO51" s="160">
        <v>6.629049659346338E-2</v>
      </c>
      <c r="DP51" s="160"/>
      <c r="DQ51" s="160"/>
      <c r="DR51" s="160">
        <v>3.7926478167555122E-2</v>
      </c>
      <c r="DS51" s="160">
        <v>3.4627053755487698E-2</v>
      </c>
      <c r="DT51" s="160">
        <v>4.1185952233047503E-2</v>
      </c>
      <c r="DU51" s="160">
        <v>3.5319704219226249E-2</v>
      </c>
      <c r="DV51" s="160">
        <v>5.3706293706293699E-2</v>
      </c>
      <c r="DW51" s="160">
        <v>9.4742350199674794E-2</v>
      </c>
      <c r="DX51" s="160">
        <v>7.7434897327062047E-2</v>
      </c>
      <c r="DY51" s="160">
        <v>5.12542772887657E-2</v>
      </c>
      <c r="DZ51" s="160">
        <v>7.4445065075429404E-2</v>
      </c>
      <c r="EA51" s="160">
        <v>7.0211496915770596E-2</v>
      </c>
      <c r="EB51" s="160">
        <v>7.05774518790101E-2</v>
      </c>
      <c r="EC51" s="160">
        <v>7.05774518790101E-2</v>
      </c>
      <c r="ED51" s="160">
        <v>4.3364697256675022E-2</v>
      </c>
      <c r="EE51" s="160">
        <v>8.3976481659828406E-2</v>
      </c>
      <c r="EF51" s="160">
        <v>8.3606008322338402E-2</v>
      </c>
      <c r="EG51" s="160">
        <v>6.605777340019714E-2</v>
      </c>
      <c r="EH51" s="160">
        <v>7.4174248012457977E-2</v>
      </c>
      <c r="EI51" s="4">
        <f>AVERAGE(DE51:EH51)</f>
        <v>5.7302438778880131E-2</v>
      </c>
      <c r="EJ51" s="3">
        <v>0.2</v>
      </c>
    </row>
    <row r="52" spans="1:140">
      <c r="A52" s="503"/>
      <c r="B52" s="28" t="s">
        <v>18</v>
      </c>
      <c r="C52" s="5">
        <v>4.6630402757290117</v>
      </c>
      <c r="D52" s="134">
        <v>4.0169491525423728</v>
      </c>
      <c r="E52" s="134">
        <v>2.8458587080000002</v>
      </c>
      <c r="F52" s="134">
        <v>5.9281178335121805</v>
      </c>
      <c r="G52" s="134">
        <v>3.5284552845528458</v>
      </c>
      <c r="H52" s="122">
        <v>3.8650306748466252</v>
      </c>
      <c r="I52" s="122">
        <v>2.1928386540120792</v>
      </c>
      <c r="J52" s="122">
        <v>5.325454807969968</v>
      </c>
      <c r="K52" s="122">
        <v>20.924494485799425</v>
      </c>
      <c r="L52" s="122">
        <v>4.2837715321849501</v>
      </c>
      <c r="M52" s="122">
        <v>3.5079660116834841</v>
      </c>
      <c r="N52" s="122">
        <v>1.0987069613591942</v>
      </c>
      <c r="O52" s="150">
        <v>1.6324064666949429</v>
      </c>
      <c r="P52" s="150">
        <v>4.9772933696639416</v>
      </c>
      <c r="Q52" s="150">
        <v>1.9580152671755722</v>
      </c>
      <c r="R52" s="150">
        <v>11.085123167906657</v>
      </c>
      <c r="S52" s="150">
        <v>7.2846765824974069</v>
      </c>
      <c r="T52" s="150">
        <v>5.1095820338467242</v>
      </c>
      <c r="U52" s="150">
        <v>5.0470513383959696</v>
      </c>
      <c r="V52" s="150">
        <v>1.6363636363636365</v>
      </c>
      <c r="W52" s="150">
        <v>16.708205128205126</v>
      </c>
      <c r="X52" s="150">
        <v>4.4070080862533692</v>
      </c>
      <c r="Y52" s="150">
        <v>10.634595694246377</v>
      </c>
      <c r="Z52" s="150">
        <v>8.8137472283813754</v>
      </c>
      <c r="AA52" s="150">
        <v>4.8514371904690972</v>
      </c>
      <c r="AB52" s="150">
        <v>2.2418922160248238</v>
      </c>
      <c r="AC52" s="150">
        <v>2.6553100061387354</v>
      </c>
      <c r="AD52" s="150">
        <v>17.820233586213199</v>
      </c>
      <c r="AE52" s="150">
        <v>2.2545667887747762</v>
      </c>
      <c r="AF52" s="150">
        <v>1.9315107102593008</v>
      </c>
      <c r="AG52" s="150">
        <v>1.2876738068395339</v>
      </c>
      <c r="AH52" s="150">
        <v>4.0617715129491359</v>
      </c>
      <c r="AI52" s="150">
        <v>4.0235294117647058</v>
      </c>
      <c r="AJ52" s="150">
        <v>1.7523809523809524</v>
      </c>
      <c r="AK52" s="150">
        <v>3.1386623164763456</v>
      </c>
      <c r="AL52" s="150">
        <v>2.3141210374639769</v>
      </c>
      <c r="AM52" s="150">
        <v>0</v>
      </c>
      <c r="AN52" s="150">
        <v>2.7612106515784274</v>
      </c>
      <c r="AO52" s="150">
        <v>1.5032308227277664</v>
      </c>
      <c r="AP52" s="150">
        <v>0.41186721045680774</v>
      </c>
      <c r="AQ52" s="150">
        <v>2.6972339774656588</v>
      </c>
      <c r="AR52" s="150">
        <v>10.156862745098037</v>
      </c>
      <c r="AS52" s="150">
        <v>4.47117220313097</v>
      </c>
      <c r="AT52" s="150">
        <v>1.8158706051873199</v>
      </c>
      <c r="AU52" s="150">
        <v>10.846594525779757</v>
      </c>
      <c r="AV52" s="150">
        <v>2.8665480715496905</v>
      </c>
      <c r="AW52" s="150">
        <v>13.911595866819747</v>
      </c>
      <c r="AX52" s="150">
        <v>0.3914904330312185</v>
      </c>
      <c r="AY52" s="150">
        <v>0.48456707972123736</v>
      </c>
      <c r="AZ52" s="150">
        <v>2.3673965936739658</v>
      </c>
      <c r="BA52" s="150">
        <v>0.91641143595020469</v>
      </c>
      <c r="BB52" s="150">
        <v>5.1360194116377857E-2</v>
      </c>
      <c r="BC52" s="150">
        <v>1.6798802797726424</v>
      </c>
      <c r="BD52" s="150">
        <v>2.3743315508021392</v>
      </c>
      <c r="BE52" s="150">
        <v>1.7345836885478827</v>
      </c>
      <c r="BF52" s="150">
        <v>7.1968163667195446</v>
      </c>
      <c r="BG52" s="150">
        <v>1.6521048451151705</v>
      </c>
      <c r="BH52" s="150">
        <v>11.744490490621896</v>
      </c>
      <c r="BI52" s="150">
        <v>6.7965116538495209</v>
      </c>
      <c r="BJ52" s="150">
        <v>5.9376481432710033</v>
      </c>
      <c r="BK52" s="150">
        <v>14.566430848886352</v>
      </c>
      <c r="BL52" s="150">
        <v>3.3148532901209555</v>
      </c>
      <c r="BM52" s="150">
        <v>2.6397594979586745</v>
      </c>
      <c r="BN52" s="150">
        <v>1.3373420533433842</v>
      </c>
      <c r="BO52" s="150">
        <v>4.9347851149414437</v>
      </c>
      <c r="BP52" s="150">
        <v>3.8181818181818188</v>
      </c>
      <c r="BQ52" s="150">
        <v>11.291435514018692</v>
      </c>
      <c r="BR52" s="150">
        <v>6.8065573770491801</v>
      </c>
      <c r="BS52" s="150">
        <v>2.1062937062937062</v>
      </c>
      <c r="BT52" s="150">
        <v>2.1062937062937062</v>
      </c>
      <c r="BU52" s="150">
        <v>2.1062937062937062</v>
      </c>
      <c r="BV52" s="150">
        <v>2.9577061264944557</v>
      </c>
      <c r="BW52" s="150">
        <v>3.9884276662157516</v>
      </c>
      <c r="BX52" s="150">
        <v>1.799025158780956</v>
      </c>
      <c r="BY52" s="150">
        <v>7.7697016067329763</v>
      </c>
      <c r="BZ52" s="150">
        <v>5.6166650143444947</v>
      </c>
      <c r="CA52" s="150">
        <v>12.676261328283511</v>
      </c>
      <c r="CB52" s="150">
        <v>3.7113469601677149</v>
      </c>
      <c r="CC52" s="150">
        <v>4.3030303030303028</v>
      </c>
      <c r="CD52" s="150">
        <v>5.1864879292959243</v>
      </c>
      <c r="CE52" s="150">
        <v>3.9583333333333335</v>
      </c>
      <c r="CF52" s="150">
        <v>1.5026679221594472</v>
      </c>
      <c r="CG52" s="150">
        <v>0</v>
      </c>
      <c r="CH52" s="150">
        <v>16.353567752650324</v>
      </c>
      <c r="CI52" s="150">
        <v>4.658183373607879</v>
      </c>
      <c r="CJ52" s="150">
        <v>1.8778022312888318</v>
      </c>
      <c r="CK52" s="150">
        <v>10.656362654284147</v>
      </c>
      <c r="CL52" s="150">
        <v>8.2036649229160048</v>
      </c>
      <c r="CM52" s="150">
        <v>2.3950577663671373</v>
      </c>
      <c r="CN52" s="150">
        <v>2.5309869931140017</v>
      </c>
      <c r="CO52" s="150">
        <v>17.515478143293475</v>
      </c>
      <c r="CP52" s="150">
        <v>3.0487958303378861</v>
      </c>
      <c r="CQ52" s="150">
        <v>15.49257590359667</v>
      </c>
      <c r="CR52" s="150">
        <v>8.0634150743677786</v>
      </c>
      <c r="CS52" s="150">
        <v>2.4391825903811268</v>
      </c>
      <c r="CT52" s="150">
        <v>3.7884681583476763</v>
      </c>
      <c r="CU52" s="150">
        <v>4.6865666178623711</v>
      </c>
      <c r="CV52" s="150">
        <v>4.1457301558400479</v>
      </c>
      <c r="CW52" s="150">
        <v>3.7379421506633368</v>
      </c>
      <c r="CX52" s="150">
        <v>14.29853329402329</v>
      </c>
      <c r="CY52" s="165">
        <v>2.1102234045769217</v>
      </c>
      <c r="CZ52" s="165">
        <v>6.0793005286701911</v>
      </c>
      <c r="DA52" s="165">
        <v>6.0793005286701911</v>
      </c>
      <c r="DB52" s="150">
        <v>18.209534974599453</v>
      </c>
      <c r="DC52" s="150">
        <v>6.7882594019150639</v>
      </c>
      <c r="DD52" s="5">
        <f>AVERAGE(BD52:DC52)</f>
        <v>5.9441019071638772</v>
      </c>
      <c r="DE52" s="150">
        <v>9.475972251499531</v>
      </c>
      <c r="DF52" s="150">
        <v>2.4617927527018439</v>
      </c>
      <c r="DG52" s="150">
        <v>1.024390243902439</v>
      </c>
      <c r="DH52" s="150">
        <v>0</v>
      </c>
      <c r="DI52" s="150">
        <v>0</v>
      </c>
      <c r="DJ52" s="150">
        <v>0</v>
      </c>
      <c r="DK52" s="150">
        <v>0</v>
      </c>
      <c r="DL52" s="150">
        <v>1.4634146341463414</v>
      </c>
      <c r="DM52" s="150">
        <v>2.6451771653543306</v>
      </c>
      <c r="DN52" s="150">
        <v>12.848620075407869</v>
      </c>
      <c r="DO52" s="150">
        <v>3.2261375008818844</v>
      </c>
      <c r="DP52" s="150"/>
      <c r="DQ52" s="150"/>
      <c r="DR52" s="150">
        <v>6.2453531598513017</v>
      </c>
      <c r="DS52" s="150">
        <v>2.0603096984515172</v>
      </c>
      <c r="DT52" s="150">
        <v>3.0271674891289919</v>
      </c>
      <c r="DU52" s="150">
        <v>1.9425837320574437</v>
      </c>
      <c r="DV52" s="150">
        <v>4.430769230769231</v>
      </c>
      <c r="DW52" s="150">
        <v>5.2108292609821119</v>
      </c>
      <c r="DX52" s="150">
        <v>2.2304347826086959</v>
      </c>
      <c r="DY52" s="454">
        <v>8.6107185845126395</v>
      </c>
      <c r="DZ52" s="454">
        <v>12.506770932672135</v>
      </c>
      <c r="EA52" s="150">
        <v>3.0813485613101186</v>
      </c>
      <c r="EB52" s="150">
        <v>5.7873510540788269</v>
      </c>
      <c r="EC52" s="150">
        <v>10.5909</v>
      </c>
      <c r="ED52" s="150">
        <v>3.1005758538522641</v>
      </c>
      <c r="EE52" s="150">
        <v>13.898107714701602</v>
      </c>
      <c r="EF52" s="150">
        <v>4.9327544910179641</v>
      </c>
      <c r="EG52" s="150">
        <v>3.6441871659108753</v>
      </c>
      <c r="EH52" s="150">
        <v>4.1043083900226751</v>
      </c>
      <c r="EI52" s="5">
        <f>AVERAGE(DE52:EH52)</f>
        <v>4.5910705259222366</v>
      </c>
      <c r="EJ52" s="5">
        <v>20</v>
      </c>
    </row>
    <row r="53" spans="1:140">
      <c r="A53" s="504"/>
      <c r="B53" s="28" t="s">
        <v>19</v>
      </c>
      <c r="C53" s="5">
        <v>8.9099995421245417</v>
      </c>
      <c r="D53" s="134">
        <v>85.7</v>
      </c>
      <c r="E53" s="134">
        <v>137</v>
      </c>
      <c r="F53" s="134">
        <v>2.5</v>
      </c>
      <c r="G53" s="134">
        <v>1.7</v>
      </c>
      <c r="H53" s="122">
        <v>4</v>
      </c>
      <c r="I53" s="122">
        <v>11.5</v>
      </c>
      <c r="J53" s="122">
        <v>1.4575</v>
      </c>
      <c r="K53" s="122">
        <v>1</v>
      </c>
      <c r="L53" s="122">
        <v>1.625</v>
      </c>
      <c r="M53" s="122">
        <v>5</v>
      </c>
      <c r="N53" s="122">
        <v>0.97333333333333327</v>
      </c>
      <c r="O53" s="150">
        <v>3.2857142857142856</v>
      </c>
      <c r="P53" s="150">
        <v>4.415</v>
      </c>
      <c r="Q53" s="150">
        <v>0.94142857142857139</v>
      </c>
      <c r="R53" s="150">
        <v>1.5</v>
      </c>
      <c r="S53" s="150">
        <v>2.915</v>
      </c>
      <c r="T53" s="150">
        <v>2.2233333333333332</v>
      </c>
      <c r="U53" s="150">
        <v>3</v>
      </c>
      <c r="V53" s="150">
        <v>2.64</v>
      </c>
      <c r="W53" s="150">
        <v>3</v>
      </c>
      <c r="X53" s="150">
        <v>1.75</v>
      </c>
      <c r="Y53" s="150">
        <v>3.75</v>
      </c>
      <c r="Z53" s="150">
        <v>1.5</v>
      </c>
      <c r="AA53" s="150">
        <v>3.4433333333333334</v>
      </c>
      <c r="AB53" s="150">
        <v>2.8679999999999999</v>
      </c>
      <c r="AC53" s="150">
        <v>5.0840000000000005</v>
      </c>
      <c r="AD53" s="150">
        <v>7.5</v>
      </c>
      <c r="AE53" s="150">
        <v>4.041666666666667</v>
      </c>
      <c r="AF53" s="150">
        <v>9.5425000000000004</v>
      </c>
      <c r="AG53" s="150">
        <v>2.0550000000000002</v>
      </c>
      <c r="AH53" s="150">
        <v>7.625</v>
      </c>
      <c r="AI53" s="150">
        <v>62</v>
      </c>
      <c r="AJ53" s="150">
        <v>1.25</v>
      </c>
      <c r="AK53" s="150">
        <v>4.0266666666666664</v>
      </c>
      <c r="AL53" s="150">
        <v>2.6675</v>
      </c>
      <c r="AM53" s="150">
        <v>0.44500000000000001</v>
      </c>
      <c r="AN53" s="150">
        <v>1.9433333333333334</v>
      </c>
      <c r="AO53" s="150">
        <v>1.07</v>
      </c>
      <c r="AP53" s="150">
        <v>2.8333333333333335</v>
      </c>
      <c r="AQ53" s="150">
        <v>2.5</v>
      </c>
      <c r="AR53" s="150">
        <v>1.72</v>
      </c>
      <c r="AS53" s="150">
        <v>0.77666666666666673</v>
      </c>
      <c r="AT53" s="150">
        <v>4.125</v>
      </c>
      <c r="AU53" s="150">
        <v>5.25</v>
      </c>
      <c r="AV53" s="150">
        <v>16.666666666666668</v>
      </c>
      <c r="AW53" s="150">
        <v>16</v>
      </c>
      <c r="AX53" s="150">
        <v>2.125</v>
      </c>
      <c r="AY53" s="150">
        <v>4</v>
      </c>
      <c r="AZ53" s="150">
        <v>1.1499999999999999</v>
      </c>
      <c r="BA53" s="150">
        <v>3</v>
      </c>
      <c r="BB53" s="150">
        <v>0.4</v>
      </c>
      <c r="BC53" s="150">
        <v>3.835</v>
      </c>
      <c r="BD53" s="150">
        <v>12.5</v>
      </c>
      <c r="BE53" s="150">
        <v>3.7666666666666671</v>
      </c>
      <c r="BF53" s="150">
        <v>4.625</v>
      </c>
      <c r="BG53" s="150">
        <v>4.5683333333333325</v>
      </c>
      <c r="BH53" s="150">
        <v>36.5</v>
      </c>
      <c r="BI53" s="150">
        <v>3</v>
      </c>
      <c r="BJ53" s="150">
        <v>2.125</v>
      </c>
      <c r="BK53" s="150">
        <v>5</v>
      </c>
      <c r="BL53" s="150">
        <v>3.0825</v>
      </c>
      <c r="BM53" s="150">
        <v>2.8814285714285717</v>
      </c>
      <c r="BN53" s="150">
        <v>5.5750000000000002</v>
      </c>
      <c r="BO53" s="150">
        <v>3</v>
      </c>
      <c r="BP53" s="150">
        <v>3.7340000000000004</v>
      </c>
      <c r="BQ53" s="150">
        <v>2</v>
      </c>
      <c r="BR53" s="150">
        <v>48</v>
      </c>
      <c r="BS53" s="150">
        <v>8.1840000000000011</v>
      </c>
      <c r="BT53" s="150">
        <v>8.1840000000000011</v>
      </c>
      <c r="BU53" s="150">
        <v>8.1840000000000011</v>
      </c>
      <c r="BV53" s="150">
        <v>2.2000000000000002</v>
      </c>
      <c r="BW53" s="150">
        <v>5.875</v>
      </c>
      <c r="BX53" s="150">
        <v>7.166666666666667</v>
      </c>
      <c r="BY53" s="150">
        <v>1.5</v>
      </c>
      <c r="BZ53" s="150">
        <v>1.3333333333333333</v>
      </c>
      <c r="CA53" s="150">
        <v>7</v>
      </c>
      <c r="CB53" s="150">
        <v>3.625</v>
      </c>
      <c r="CC53" s="150">
        <v>0.66666666666666663</v>
      </c>
      <c r="CD53" s="150">
        <v>1.8333333333333333</v>
      </c>
      <c r="CE53" s="150">
        <v>0.66666666666666663</v>
      </c>
      <c r="CF53" s="150">
        <v>1.8711111111111112</v>
      </c>
      <c r="CG53" s="150">
        <v>9</v>
      </c>
      <c r="CH53" s="150">
        <v>13</v>
      </c>
      <c r="CI53" s="150">
        <v>4.333333333333333</v>
      </c>
      <c r="CJ53" s="150">
        <v>8.6939999999999991</v>
      </c>
      <c r="CK53" s="150">
        <v>2.5</v>
      </c>
      <c r="CL53" s="150">
        <v>1.5</v>
      </c>
      <c r="CM53" s="150">
        <v>7.1875</v>
      </c>
      <c r="CN53" s="150">
        <v>1.5</v>
      </c>
      <c r="CO53" s="150">
        <v>2</v>
      </c>
      <c r="CP53" s="150">
        <v>3.75</v>
      </c>
      <c r="CQ53" s="150">
        <v>0</v>
      </c>
      <c r="CR53" s="150">
        <v>2.25</v>
      </c>
      <c r="CS53" s="150">
        <v>1.1666666666666667</v>
      </c>
      <c r="CT53" s="150">
        <v>2.4</v>
      </c>
      <c r="CU53" s="150">
        <v>0.5</v>
      </c>
      <c r="CV53" s="150">
        <v>3.3333333333333335</v>
      </c>
      <c r="CW53" s="150">
        <v>3.5566666666666666</v>
      </c>
      <c r="CX53" s="150">
        <v>0</v>
      </c>
      <c r="CY53" s="165">
        <v>2.6</v>
      </c>
      <c r="CZ53" s="165">
        <v>2.1666666666666665</v>
      </c>
      <c r="DA53" s="165">
        <v>2.1666666666666665</v>
      </c>
      <c r="DB53" s="150">
        <v>6.5</v>
      </c>
      <c r="DC53" s="150">
        <v>5.6000000000000005</v>
      </c>
      <c r="DD53" s="5">
        <f>AVERAGE(BD53:DC53)</f>
        <v>5.4683180708180705</v>
      </c>
      <c r="DE53" s="150">
        <v>2</v>
      </c>
      <c r="DF53" s="150">
        <v>3.9</v>
      </c>
      <c r="DG53" s="150">
        <v>61.5</v>
      </c>
      <c r="DH53" s="150">
        <v>168</v>
      </c>
      <c r="DI53" s="150">
        <v>168</v>
      </c>
      <c r="DJ53" s="150">
        <v>168</v>
      </c>
      <c r="DK53" s="150">
        <v>168</v>
      </c>
      <c r="DL53" s="150">
        <v>104</v>
      </c>
      <c r="DM53" s="150">
        <v>4.96875</v>
      </c>
      <c r="DN53" s="150">
        <v>1.3</v>
      </c>
      <c r="DO53" s="150">
        <v>7.333333333333333</v>
      </c>
      <c r="DP53" s="150"/>
      <c r="DQ53" s="150"/>
      <c r="DR53" s="150">
        <v>3.33</v>
      </c>
      <c r="DS53" s="150">
        <v>24.5</v>
      </c>
      <c r="DT53" s="150">
        <v>1</v>
      </c>
      <c r="DU53" s="150">
        <v>1</v>
      </c>
      <c r="DV53" s="150">
        <v>1.5</v>
      </c>
      <c r="DW53" s="150">
        <v>1</v>
      </c>
      <c r="DX53" s="150">
        <v>1.796</v>
      </c>
      <c r="DY53" s="454">
        <v>0</v>
      </c>
      <c r="DZ53" s="454">
        <v>0</v>
      </c>
      <c r="EA53" s="150">
        <v>1.4466666666666665</v>
      </c>
      <c r="EB53" s="150">
        <v>2</v>
      </c>
      <c r="EC53" s="150">
        <v>0</v>
      </c>
      <c r="ED53" s="150">
        <v>0.5</v>
      </c>
      <c r="EE53" s="150">
        <v>2.5</v>
      </c>
      <c r="EF53" s="150">
        <v>18.5</v>
      </c>
      <c r="EG53" s="150">
        <v>0.83333333333333337</v>
      </c>
      <c r="EH53" s="150">
        <v>0.66666666666666663</v>
      </c>
      <c r="EI53" s="5">
        <f>AVERAGE(DE53:EH53)</f>
        <v>32.770526785714289</v>
      </c>
      <c r="EJ53" s="5">
        <v>4</v>
      </c>
    </row>
    <row r="54" spans="1:140" ht="15.75" customHeight="1">
      <c r="A54" s="14"/>
      <c r="B54" s="13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 s="309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 s="13"/>
    </row>
    <row r="55" spans="1:140">
      <c r="A55" s="499" t="s">
        <v>52</v>
      </c>
      <c r="B55" s="53" t="s">
        <v>250</v>
      </c>
      <c r="C55" s="12"/>
      <c r="D55" s="12">
        <v>0</v>
      </c>
      <c r="E55" s="12">
        <v>0</v>
      </c>
      <c r="F55" s="12">
        <v>0</v>
      </c>
      <c r="G55" s="12">
        <v>6</v>
      </c>
      <c r="H55" s="12">
        <v>0</v>
      </c>
      <c r="I55" s="12">
        <v>0</v>
      </c>
      <c r="J55" s="12">
        <v>0</v>
      </c>
      <c r="K55" s="12">
        <v>0</v>
      </c>
      <c r="L55" s="12">
        <v>0</v>
      </c>
      <c r="M55" s="12">
        <v>19</v>
      </c>
      <c r="N55" s="12">
        <v>0</v>
      </c>
      <c r="O55" s="12">
        <v>0</v>
      </c>
      <c r="P55" s="12">
        <v>0</v>
      </c>
      <c r="Q55" s="12">
        <v>16</v>
      </c>
      <c r="R55" s="12">
        <v>0</v>
      </c>
      <c r="S55" s="12">
        <v>0</v>
      </c>
      <c r="T55" s="12">
        <v>0</v>
      </c>
      <c r="U55" s="12">
        <v>0</v>
      </c>
      <c r="V55" s="94">
        <v>0</v>
      </c>
      <c r="W55" s="94">
        <v>0</v>
      </c>
      <c r="X55" s="94">
        <v>16</v>
      </c>
      <c r="Y55" s="94">
        <v>0</v>
      </c>
      <c r="Z55" s="94">
        <v>0</v>
      </c>
      <c r="AA55" s="94">
        <v>0</v>
      </c>
      <c r="AB55" s="94">
        <v>12</v>
      </c>
      <c r="AC55" s="94">
        <v>0</v>
      </c>
      <c r="AD55" s="94">
        <v>0</v>
      </c>
      <c r="AE55" s="94">
        <v>0</v>
      </c>
      <c r="AF55" s="94">
        <v>0</v>
      </c>
      <c r="AG55" s="94">
        <v>0</v>
      </c>
      <c r="AH55" s="94">
        <v>0</v>
      </c>
      <c r="AI55" s="94">
        <v>0</v>
      </c>
      <c r="AJ55" s="94">
        <v>0</v>
      </c>
      <c r="AK55" s="94">
        <v>0</v>
      </c>
      <c r="AL55" s="94">
        <v>0</v>
      </c>
      <c r="AM55" s="94">
        <v>0</v>
      </c>
      <c r="AN55" s="94">
        <v>0</v>
      </c>
      <c r="AO55" s="94">
        <v>0</v>
      </c>
      <c r="AP55" s="94">
        <v>0</v>
      </c>
      <c r="AQ55" s="94">
        <v>24</v>
      </c>
      <c r="AR55" s="94">
        <v>24</v>
      </c>
      <c r="AS55" s="94">
        <v>0</v>
      </c>
      <c r="AT55" s="94">
        <v>10</v>
      </c>
      <c r="AU55" s="94">
        <v>0</v>
      </c>
      <c r="AV55" s="94">
        <v>0</v>
      </c>
      <c r="AW55" s="94">
        <v>0</v>
      </c>
      <c r="AX55" s="94">
        <v>0</v>
      </c>
      <c r="AY55" s="94">
        <v>0</v>
      </c>
      <c r="AZ55" s="94">
        <v>39</v>
      </c>
      <c r="BA55" s="94">
        <v>0</v>
      </c>
      <c r="BB55" s="94">
        <v>0</v>
      </c>
      <c r="BC55" s="94">
        <v>0</v>
      </c>
      <c r="BD55" s="94">
        <v>26</v>
      </c>
      <c r="BE55" s="94">
        <v>0</v>
      </c>
      <c r="BF55" s="94">
        <v>0</v>
      </c>
      <c r="BG55" s="94">
        <v>0</v>
      </c>
      <c r="BH55" s="94">
        <v>7</v>
      </c>
      <c r="BI55" s="94">
        <v>0</v>
      </c>
      <c r="BJ55" s="94">
        <v>0</v>
      </c>
      <c r="BK55" s="94">
        <v>0</v>
      </c>
      <c r="BL55" s="94">
        <v>0</v>
      </c>
      <c r="BM55" s="94">
        <v>0</v>
      </c>
      <c r="BN55" s="94">
        <v>0</v>
      </c>
      <c r="BO55" s="94">
        <v>0</v>
      </c>
      <c r="BP55" s="94">
        <v>12</v>
      </c>
      <c r="BQ55" s="94">
        <v>0</v>
      </c>
      <c r="BR55" s="94">
        <v>24</v>
      </c>
      <c r="BS55" s="94">
        <v>0</v>
      </c>
      <c r="BT55" s="94">
        <v>0</v>
      </c>
      <c r="BU55" s="94">
        <v>0</v>
      </c>
      <c r="BV55" s="94">
        <v>12</v>
      </c>
      <c r="BW55" s="94">
        <v>0</v>
      </c>
      <c r="BX55" s="94">
        <v>0</v>
      </c>
      <c r="BY55" s="94">
        <v>12</v>
      </c>
      <c r="BZ55" s="94">
        <v>0</v>
      </c>
      <c r="CA55" s="94">
        <v>0</v>
      </c>
      <c r="CB55" s="94">
        <v>0</v>
      </c>
      <c r="CC55" s="94">
        <v>12</v>
      </c>
      <c r="CD55" s="94">
        <v>0</v>
      </c>
      <c r="CE55" s="94">
        <v>7.97</v>
      </c>
      <c r="CF55" s="94">
        <v>0</v>
      </c>
      <c r="CG55" s="94">
        <v>0</v>
      </c>
      <c r="CH55" s="94">
        <v>0</v>
      </c>
      <c r="CI55" s="94">
        <v>17</v>
      </c>
      <c r="CJ55" s="94">
        <v>0</v>
      </c>
      <c r="CK55" s="94">
        <v>12</v>
      </c>
      <c r="CL55" s="94">
        <v>0</v>
      </c>
      <c r="CM55" s="94">
        <v>0</v>
      </c>
      <c r="CN55" s="94">
        <v>13</v>
      </c>
      <c r="CO55" s="94">
        <v>0</v>
      </c>
      <c r="CP55" s="94">
        <v>0</v>
      </c>
      <c r="CQ55" s="94">
        <v>0</v>
      </c>
      <c r="CR55" s="94">
        <v>0</v>
      </c>
      <c r="CS55" s="94">
        <v>11</v>
      </c>
      <c r="CT55" s="94">
        <v>0</v>
      </c>
      <c r="CU55" s="94">
        <v>42</v>
      </c>
      <c r="CV55" s="94">
        <v>0</v>
      </c>
      <c r="CW55" s="94">
        <v>0</v>
      </c>
      <c r="CX55" s="94">
        <v>24</v>
      </c>
      <c r="CY55" s="94">
        <v>0</v>
      </c>
      <c r="CZ55" s="94">
        <v>0</v>
      </c>
      <c r="DA55" s="94">
        <v>0</v>
      </c>
      <c r="DB55" s="94">
        <v>0</v>
      </c>
      <c r="DC55" s="94">
        <v>0</v>
      </c>
      <c r="DD55" s="12"/>
      <c r="DE55" s="94">
        <v>0</v>
      </c>
      <c r="DF55" s="94">
        <v>0</v>
      </c>
      <c r="DG55" s="94">
        <v>0</v>
      </c>
      <c r="DH55" s="94">
        <v>0</v>
      </c>
      <c r="DI55" s="94">
        <v>0</v>
      </c>
      <c r="DJ55" s="94">
        <v>0</v>
      </c>
      <c r="DK55" s="94">
        <v>0</v>
      </c>
      <c r="DL55" s="94">
        <v>0</v>
      </c>
      <c r="DM55" s="94">
        <v>0</v>
      </c>
      <c r="DN55" s="94">
        <v>24</v>
      </c>
      <c r="DO55" s="94">
        <v>0</v>
      </c>
      <c r="DP55" s="94"/>
      <c r="DQ55" s="94"/>
      <c r="DR55" s="94">
        <v>0</v>
      </c>
      <c r="DS55" s="94">
        <v>0</v>
      </c>
      <c r="DT55" s="94">
        <v>19</v>
      </c>
      <c r="DU55" s="94">
        <v>0</v>
      </c>
      <c r="DV55" s="94">
        <v>0</v>
      </c>
      <c r="DW55" s="94">
        <v>0</v>
      </c>
      <c r="DX55" s="94">
        <v>12</v>
      </c>
      <c r="DY55" s="94"/>
      <c r="DZ55" s="94">
        <v>0</v>
      </c>
      <c r="EA55" s="94">
        <v>16</v>
      </c>
      <c r="EB55" s="94">
        <v>0</v>
      </c>
      <c r="EC55" s="94">
        <v>0</v>
      </c>
      <c r="ED55" s="94">
        <v>24</v>
      </c>
      <c r="EE55" s="94">
        <v>0</v>
      </c>
      <c r="EF55" s="94">
        <v>13</v>
      </c>
      <c r="EG55" s="94">
        <v>0</v>
      </c>
      <c r="EH55" s="94">
        <v>0</v>
      </c>
      <c r="EI55" s="94"/>
      <c r="EJ55" s="12"/>
    </row>
    <row r="56" spans="1:140">
      <c r="A56" s="500"/>
      <c r="B56" s="53" t="s">
        <v>251</v>
      </c>
      <c r="C56" s="12"/>
      <c r="D56" s="12">
        <v>0</v>
      </c>
      <c r="E56" s="12">
        <v>0</v>
      </c>
      <c r="F56" s="12">
        <v>0</v>
      </c>
      <c r="G56" s="12">
        <v>0</v>
      </c>
      <c r="H56" s="12">
        <v>2.16</v>
      </c>
      <c r="I56" s="12">
        <v>0</v>
      </c>
      <c r="J56" s="12">
        <v>1.17</v>
      </c>
      <c r="K56" s="12">
        <v>5.83</v>
      </c>
      <c r="L56" s="12">
        <v>17</v>
      </c>
      <c r="M56" s="12">
        <v>0</v>
      </c>
      <c r="N56" s="12">
        <v>0</v>
      </c>
      <c r="O56" s="12">
        <v>0</v>
      </c>
      <c r="P56" s="12">
        <v>0</v>
      </c>
      <c r="Q56" s="12">
        <v>0</v>
      </c>
      <c r="R56" s="12">
        <v>24</v>
      </c>
      <c r="S56" s="12">
        <v>0</v>
      </c>
      <c r="T56" s="12">
        <v>0</v>
      </c>
      <c r="U56" s="12">
        <v>0</v>
      </c>
      <c r="V56" s="94">
        <v>0</v>
      </c>
      <c r="W56" s="94">
        <v>0</v>
      </c>
      <c r="X56" s="94">
        <v>24</v>
      </c>
      <c r="Y56" s="94">
        <v>0</v>
      </c>
      <c r="Z56" s="94">
        <v>0</v>
      </c>
      <c r="AA56" s="94">
        <v>0</v>
      </c>
      <c r="AB56" s="94">
        <v>29.5</v>
      </c>
      <c r="AC56" s="94">
        <v>0</v>
      </c>
      <c r="AD56" s="94">
        <v>0</v>
      </c>
      <c r="AE56" s="94">
        <v>0</v>
      </c>
      <c r="AF56" s="94">
        <v>15</v>
      </c>
      <c r="AG56" s="94">
        <v>0</v>
      </c>
      <c r="AH56" s="94">
        <v>0</v>
      </c>
      <c r="AI56" s="94">
        <v>17.41</v>
      </c>
      <c r="AJ56" s="94">
        <v>0</v>
      </c>
      <c r="AK56" s="94">
        <v>0</v>
      </c>
      <c r="AL56" s="94">
        <v>0</v>
      </c>
      <c r="AM56" s="94">
        <v>82</v>
      </c>
      <c r="AN56" s="94">
        <v>0</v>
      </c>
      <c r="AO56" s="94">
        <v>0</v>
      </c>
      <c r="AP56" s="94">
        <v>0</v>
      </c>
      <c r="AQ56" s="94">
        <v>0</v>
      </c>
      <c r="AR56" s="94">
        <v>23</v>
      </c>
      <c r="AS56" s="94">
        <v>0</v>
      </c>
      <c r="AT56" s="94">
        <v>39</v>
      </c>
      <c r="AU56" s="94">
        <v>2</v>
      </c>
      <c r="AV56" s="94">
        <v>4</v>
      </c>
      <c r="AW56" s="94">
        <v>0</v>
      </c>
      <c r="AX56" s="94">
        <v>0</v>
      </c>
      <c r="AY56" s="94">
        <v>0</v>
      </c>
      <c r="AZ56" s="94">
        <v>0</v>
      </c>
      <c r="BA56" s="94">
        <v>0</v>
      </c>
      <c r="BB56" s="94">
        <v>0</v>
      </c>
      <c r="BC56" s="94">
        <v>0</v>
      </c>
      <c r="BD56" s="94">
        <v>0</v>
      </c>
      <c r="BE56" s="94">
        <v>0</v>
      </c>
      <c r="BF56" s="94">
        <v>0</v>
      </c>
      <c r="BG56" s="94">
        <v>0</v>
      </c>
      <c r="BH56" s="94">
        <v>0</v>
      </c>
      <c r="BI56" s="94">
        <v>0</v>
      </c>
      <c r="BJ56" s="94">
        <v>37</v>
      </c>
      <c r="BK56" s="94">
        <v>0</v>
      </c>
      <c r="BL56" s="94">
        <v>0</v>
      </c>
      <c r="BM56" s="94">
        <v>0</v>
      </c>
      <c r="BN56" s="94">
        <v>0</v>
      </c>
      <c r="BO56" s="94">
        <v>0</v>
      </c>
      <c r="BP56" s="94">
        <v>12</v>
      </c>
      <c r="BQ56" s="94">
        <v>0</v>
      </c>
      <c r="BR56" s="94">
        <v>24</v>
      </c>
      <c r="BS56" s="94">
        <v>24</v>
      </c>
      <c r="BT56" s="94">
        <v>24</v>
      </c>
      <c r="BU56" s="94">
        <v>24</v>
      </c>
      <c r="BV56" s="94">
        <v>0</v>
      </c>
      <c r="BW56" s="94">
        <v>0</v>
      </c>
      <c r="BX56" s="94">
        <v>0</v>
      </c>
      <c r="BY56" s="94">
        <v>4</v>
      </c>
      <c r="BZ56" s="94">
        <v>0</v>
      </c>
      <c r="CA56" s="94">
        <v>0</v>
      </c>
      <c r="CB56" s="94">
        <v>0</v>
      </c>
      <c r="CC56" s="94">
        <v>0</v>
      </c>
      <c r="CD56" s="94">
        <v>0</v>
      </c>
      <c r="CE56" s="94">
        <v>0</v>
      </c>
      <c r="CF56" s="94">
        <v>0</v>
      </c>
      <c r="CG56" s="94">
        <v>0</v>
      </c>
      <c r="CH56" s="94">
        <v>0</v>
      </c>
      <c r="CI56" s="94">
        <v>0</v>
      </c>
      <c r="CJ56" s="94">
        <v>0</v>
      </c>
      <c r="CK56" s="94">
        <v>0</v>
      </c>
      <c r="CL56" s="94">
        <v>0</v>
      </c>
      <c r="CM56" s="94">
        <v>0</v>
      </c>
      <c r="CN56" s="94">
        <v>0</v>
      </c>
      <c r="CO56" s="94">
        <v>0</v>
      </c>
      <c r="CP56" s="94">
        <v>0</v>
      </c>
      <c r="CQ56" s="94">
        <v>0</v>
      </c>
      <c r="CR56" s="94">
        <v>0</v>
      </c>
      <c r="CS56" s="94">
        <v>21</v>
      </c>
      <c r="CT56" s="94">
        <v>0</v>
      </c>
      <c r="CU56" s="94">
        <v>18</v>
      </c>
      <c r="CV56" s="94">
        <v>1</v>
      </c>
      <c r="CW56" s="94">
        <v>0</v>
      </c>
      <c r="CX56" s="94">
        <v>11</v>
      </c>
      <c r="CY56" s="94">
        <v>0</v>
      </c>
      <c r="CZ56" s="94">
        <v>0</v>
      </c>
      <c r="DA56" s="94">
        <v>0</v>
      </c>
      <c r="DB56" s="94">
        <v>0</v>
      </c>
      <c r="DC56" s="94">
        <v>0</v>
      </c>
      <c r="DD56" s="12"/>
      <c r="DE56" s="94">
        <v>4</v>
      </c>
      <c r="DF56" s="94">
        <v>0</v>
      </c>
      <c r="DG56" s="94">
        <v>0</v>
      </c>
      <c r="DH56" s="94">
        <v>0</v>
      </c>
      <c r="DI56" s="94">
        <v>0</v>
      </c>
      <c r="DJ56" s="94">
        <v>0</v>
      </c>
      <c r="DK56" s="94">
        <v>0</v>
      </c>
      <c r="DL56" s="94">
        <v>0</v>
      </c>
      <c r="DM56" s="94">
        <v>0</v>
      </c>
      <c r="DN56" s="94">
        <v>0</v>
      </c>
      <c r="DO56" s="94">
        <v>0</v>
      </c>
      <c r="DP56" s="94"/>
      <c r="DQ56" s="94"/>
      <c r="DR56" s="94">
        <v>0</v>
      </c>
      <c r="DS56" s="94">
        <v>0</v>
      </c>
      <c r="DT56" s="94">
        <v>0</v>
      </c>
      <c r="DU56" s="94">
        <v>0</v>
      </c>
      <c r="DV56" s="94">
        <v>0</v>
      </c>
      <c r="DW56" s="94">
        <v>0</v>
      </c>
      <c r="DX56" s="94">
        <v>3</v>
      </c>
      <c r="DY56" s="94"/>
      <c r="DZ56" s="94">
        <v>0</v>
      </c>
      <c r="EA56" s="94">
        <v>16</v>
      </c>
      <c r="EB56" s="94">
        <v>0</v>
      </c>
      <c r="EC56" s="94">
        <v>0</v>
      </c>
      <c r="ED56" s="94">
        <v>0</v>
      </c>
      <c r="EE56" s="94">
        <v>0</v>
      </c>
      <c r="EF56" s="94">
        <v>0</v>
      </c>
      <c r="EG56" s="94">
        <v>0</v>
      </c>
      <c r="EH56" s="94">
        <v>0</v>
      </c>
      <c r="EI56" s="94"/>
      <c r="EJ56" s="12"/>
    </row>
    <row r="57" spans="1:140">
      <c r="A57" s="500"/>
      <c r="B57" s="53" t="s">
        <v>252</v>
      </c>
      <c r="C57" s="12"/>
      <c r="D57" s="12">
        <v>85.7</v>
      </c>
      <c r="E57" s="12">
        <v>137</v>
      </c>
      <c r="F57" s="12">
        <v>5</v>
      </c>
      <c r="G57" s="12">
        <v>8.5</v>
      </c>
      <c r="H57" s="12">
        <v>4</v>
      </c>
      <c r="I57" s="12">
        <v>46</v>
      </c>
      <c r="J57" s="12">
        <v>5.83</v>
      </c>
      <c r="K57" s="12">
        <v>1</v>
      </c>
      <c r="L57" s="12">
        <v>3.25</v>
      </c>
      <c r="M57" s="12">
        <v>20</v>
      </c>
      <c r="N57" s="12">
        <v>5.84</v>
      </c>
      <c r="O57" s="12">
        <v>23</v>
      </c>
      <c r="P57" s="12">
        <v>8.83</v>
      </c>
      <c r="Q57" s="12">
        <v>6.59</v>
      </c>
      <c r="R57" s="12">
        <v>1.5</v>
      </c>
      <c r="S57" s="12">
        <v>5.83</v>
      </c>
      <c r="T57" s="12">
        <v>6.67</v>
      </c>
      <c r="U57" s="12">
        <v>6</v>
      </c>
      <c r="V57" s="94">
        <v>15.84</v>
      </c>
      <c r="W57" s="94">
        <v>3</v>
      </c>
      <c r="X57" s="94">
        <v>3.5</v>
      </c>
      <c r="Y57">
        <v>7.5</v>
      </c>
      <c r="Z57">
        <v>3</v>
      </c>
      <c r="AA57">
        <v>10.33</v>
      </c>
      <c r="AB57">
        <v>14.34</v>
      </c>
      <c r="AC57">
        <v>25.42</v>
      </c>
      <c r="AD57">
        <v>7.5</v>
      </c>
      <c r="AE57">
        <v>24.25</v>
      </c>
      <c r="AF57">
        <v>38.17</v>
      </c>
      <c r="AG57">
        <v>12.33</v>
      </c>
      <c r="AH57">
        <v>15.25</v>
      </c>
      <c r="AI57">
        <v>62</v>
      </c>
      <c r="AJ57">
        <v>2.5</v>
      </c>
      <c r="AK57">
        <v>12.08</v>
      </c>
      <c r="AL57">
        <v>10.67</v>
      </c>
      <c r="AM57">
        <v>2.67</v>
      </c>
      <c r="AN57">
        <v>5.83</v>
      </c>
      <c r="AO57">
        <v>6.42</v>
      </c>
      <c r="AP57">
        <v>17</v>
      </c>
      <c r="AQ57">
        <v>7.5</v>
      </c>
      <c r="AR57">
        <v>5.16</v>
      </c>
      <c r="AS57">
        <v>2.33</v>
      </c>
      <c r="AT57">
        <v>16.5</v>
      </c>
      <c r="AU57">
        <v>5.25</v>
      </c>
      <c r="AV57">
        <v>50</v>
      </c>
      <c r="AW57">
        <v>16</v>
      </c>
      <c r="AX57">
        <v>12.75</v>
      </c>
      <c r="AY57">
        <v>8</v>
      </c>
      <c r="AZ57">
        <v>1.1499999999999999</v>
      </c>
      <c r="BA57">
        <v>6</v>
      </c>
      <c r="BB57">
        <v>2</v>
      </c>
      <c r="BC57">
        <v>7.67</v>
      </c>
      <c r="BD57">
        <v>12.5</v>
      </c>
      <c r="BE57">
        <v>11.3</v>
      </c>
      <c r="BF57">
        <v>9.25</v>
      </c>
      <c r="BG57">
        <v>27.409999999999997</v>
      </c>
      <c r="BH57">
        <v>36.5</v>
      </c>
      <c r="BI57">
        <v>6</v>
      </c>
      <c r="BJ57">
        <v>4.25</v>
      </c>
      <c r="BK57">
        <v>5</v>
      </c>
      <c r="BL57">
        <v>12.33</v>
      </c>
      <c r="BM57">
        <v>20.170000000000002</v>
      </c>
      <c r="BN57">
        <v>22.3</v>
      </c>
      <c r="BO57">
        <v>9</v>
      </c>
      <c r="BP57">
        <v>18.670000000000002</v>
      </c>
      <c r="BQ57">
        <v>2</v>
      </c>
      <c r="BR57">
        <v>48</v>
      </c>
      <c r="BS57">
        <v>40.92</v>
      </c>
      <c r="BT57">
        <v>40.92</v>
      </c>
      <c r="BU57">
        <v>40.92</v>
      </c>
      <c r="BV57">
        <v>11</v>
      </c>
      <c r="BW57">
        <v>23.5</v>
      </c>
      <c r="BX57">
        <v>21.5</v>
      </c>
      <c r="BY57">
        <v>3</v>
      </c>
      <c r="BZ57">
        <v>4</v>
      </c>
      <c r="CA57">
        <v>7</v>
      </c>
      <c r="CB57">
        <v>14.5</v>
      </c>
      <c r="CC57">
        <v>2</v>
      </c>
      <c r="CD57">
        <v>5.5</v>
      </c>
      <c r="CE57">
        <v>2</v>
      </c>
      <c r="CF57">
        <v>16.84</v>
      </c>
      <c r="CG57">
        <v>27</v>
      </c>
      <c r="CH57">
        <v>13</v>
      </c>
      <c r="CI57">
        <v>13</v>
      </c>
      <c r="CJ57">
        <v>43.47</v>
      </c>
      <c r="CK57">
        <v>5</v>
      </c>
      <c r="CL57">
        <v>3</v>
      </c>
      <c r="CM57">
        <v>28.75</v>
      </c>
      <c r="CN57">
        <v>6</v>
      </c>
      <c r="CO57">
        <v>2</v>
      </c>
      <c r="CP57">
        <v>15</v>
      </c>
      <c r="CQ57">
        <v>0</v>
      </c>
      <c r="CR57">
        <v>4.5</v>
      </c>
      <c r="CS57">
        <v>3.5</v>
      </c>
      <c r="CT57">
        <v>12</v>
      </c>
      <c r="CU57">
        <v>1</v>
      </c>
      <c r="CV57">
        <v>10</v>
      </c>
      <c r="CW57">
        <v>10.67</v>
      </c>
      <c r="CX57">
        <v>0</v>
      </c>
      <c r="CY57">
        <v>13</v>
      </c>
      <c r="CZ57">
        <v>6.5</v>
      </c>
      <c r="DA57">
        <v>6.5</v>
      </c>
      <c r="DB57">
        <v>6.5</v>
      </c>
      <c r="DC57">
        <v>16.8</v>
      </c>
      <c r="DD57" s="12"/>
      <c r="DE57">
        <v>2</v>
      </c>
      <c r="DF57">
        <v>19.5</v>
      </c>
      <c r="DG57">
        <v>123</v>
      </c>
      <c r="DH57">
        <v>168</v>
      </c>
      <c r="DI57">
        <v>168</v>
      </c>
      <c r="DJ57">
        <v>168</v>
      </c>
      <c r="DK57">
        <v>168</v>
      </c>
      <c r="DL57">
        <v>104</v>
      </c>
      <c r="DM57">
        <v>39.75</v>
      </c>
      <c r="DN57">
        <v>1.3</v>
      </c>
      <c r="DO57">
        <v>22</v>
      </c>
      <c r="DP57"/>
      <c r="DQ57"/>
      <c r="DR57">
        <v>3.33</v>
      </c>
      <c r="DS57">
        <v>49</v>
      </c>
      <c r="DT57">
        <v>2</v>
      </c>
      <c r="DU57">
        <v>3</v>
      </c>
      <c r="DV57">
        <v>3</v>
      </c>
      <c r="DW57">
        <v>3</v>
      </c>
      <c r="DX57">
        <v>8.98</v>
      </c>
      <c r="DY57"/>
      <c r="DZ57">
        <v>0</v>
      </c>
      <c r="EA57">
        <v>4.34</v>
      </c>
      <c r="EB57">
        <v>4</v>
      </c>
      <c r="EC57">
        <v>0</v>
      </c>
      <c r="ED57">
        <v>1</v>
      </c>
      <c r="EE57">
        <v>2.5</v>
      </c>
      <c r="EF57">
        <v>37</v>
      </c>
      <c r="EG57">
        <v>2.5</v>
      </c>
      <c r="EH57">
        <v>2</v>
      </c>
      <c r="EI57"/>
      <c r="EJ57" s="12"/>
    </row>
    <row r="58" spans="1:140" customFormat="1">
      <c r="A58" s="500"/>
      <c r="B58" s="53" t="s">
        <v>222</v>
      </c>
      <c r="C58" s="12"/>
      <c r="D58" s="12">
        <v>168</v>
      </c>
      <c r="E58" s="12">
        <v>168</v>
      </c>
      <c r="F58" s="12">
        <v>168</v>
      </c>
      <c r="G58" s="12">
        <v>168</v>
      </c>
      <c r="H58" s="12">
        <v>168</v>
      </c>
      <c r="I58" s="12">
        <v>168</v>
      </c>
      <c r="J58" s="12">
        <v>168</v>
      </c>
      <c r="K58" s="12">
        <v>168</v>
      </c>
      <c r="L58" s="12">
        <v>168</v>
      </c>
      <c r="M58" s="12">
        <v>168</v>
      </c>
      <c r="N58" s="12">
        <v>168</v>
      </c>
      <c r="O58" s="12">
        <v>168</v>
      </c>
      <c r="P58" s="12">
        <v>168</v>
      </c>
      <c r="Q58" s="12">
        <v>168</v>
      </c>
      <c r="R58" s="12">
        <v>168</v>
      </c>
      <c r="S58" s="12">
        <v>168</v>
      </c>
      <c r="T58" s="12">
        <v>168</v>
      </c>
      <c r="U58" s="12">
        <v>144</v>
      </c>
      <c r="V58" s="12">
        <v>168</v>
      </c>
      <c r="W58" s="12">
        <v>168</v>
      </c>
      <c r="X58" s="12">
        <v>168</v>
      </c>
      <c r="Y58" s="12">
        <v>168</v>
      </c>
      <c r="Z58" s="12">
        <v>168</v>
      </c>
      <c r="AA58" s="12">
        <v>168</v>
      </c>
      <c r="AB58" s="12">
        <v>168</v>
      </c>
      <c r="AC58" s="12">
        <v>168</v>
      </c>
      <c r="AD58" s="12">
        <v>168</v>
      </c>
      <c r="AE58" s="12">
        <v>168</v>
      </c>
      <c r="AF58" s="12">
        <v>168</v>
      </c>
      <c r="AG58" s="12">
        <v>168</v>
      </c>
      <c r="AH58" s="12">
        <v>168</v>
      </c>
      <c r="AI58" s="12">
        <v>168</v>
      </c>
      <c r="AJ58" s="12">
        <v>168</v>
      </c>
      <c r="AK58" s="12">
        <v>168</v>
      </c>
      <c r="AL58" s="12">
        <v>168</v>
      </c>
      <c r="AM58" s="12">
        <v>168</v>
      </c>
      <c r="AN58" s="12">
        <v>168</v>
      </c>
      <c r="AO58" s="12">
        <v>168</v>
      </c>
      <c r="AP58" s="12">
        <v>168</v>
      </c>
      <c r="AQ58" s="12">
        <v>168</v>
      </c>
      <c r="AR58" s="12">
        <v>168</v>
      </c>
      <c r="AS58" s="12">
        <v>168</v>
      </c>
      <c r="AT58" s="12">
        <v>168</v>
      </c>
      <c r="AU58" s="12">
        <v>168</v>
      </c>
      <c r="AV58" s="12">
        <v>168</v>
      </c>
      <c r="AW58" s="12">
        <v>168</v>
      </c>
      <c r="AX58" s="12">
        <v>168</v>
      </c>
      <c r="AY58" s="12">
        <v>168</v>
      </c>
      <c r="AZ58" s="12">
        <v>168</v>
      </c>
      <c r="BA58" s="12">
        <v>168</v>
      </c>
      <c r="BB58" s="12">
        <v>168</v>
      </c>
      <c r="BC58" s="12">
        <v>168</v>
      </c>
      <c r="BD58" s="12">
        <v>168</v>
      </c>
      <c r="BE58" s="12">
        <v>168</v>
      </c>
      <c r="BF58" s="12">
        <v>168</v>
      </c>
      <c r="BG58" s="12">
        <v>168</v>
      </c>
      <c r="BH58" s="12">
        <v>168</v>
      </c>
      <c r="BI58" s="12">
        <v>168</v>
      </c>
      <c r="BJ58" s="12">
        <v>168</v>
      </c>
      <c r="BK58" s="12">
        <v>168</v>
      </c>
      <c r="BL58" s="12">
        <v>168</v>
      </c>
      <c r="BM58" s="12">
        <v>168</v>
      </c>
      <c r="BN58" s="12">
        <v>168</v>
      </c>
      <c r="BO58" s="12">
        <v>168</v>
      </c>
      <c r="BP58" s="12">
        <v>168</v>
      </c>
      <c r="BQ58" s="12">
        <v>168</v>
      </c>
      <c r="BR58" s="12">
        <v>168</v>
      </c>
      <c r="BS58" s="12">
        <v>168</v>
      </c>
      <c r="BT58" s="12">
        <v>168</v>
      </c>
      <c r="BU58" s="12">
        <v>168</v>
      </c>
      <c r="BV58" s="12">
        <v>168</v>
      </c>
      <c r="BW58" s="12">
        <v>168</v>
      </c>
      <c r="BX58" s="12">
        <v>168</v>
      </c>
      <c r="BY58" s="12">
        <v>168</v>
      </c>
      <c r="BZ58" s="12">
        <v>168</v>
      </c>
      <c r="CA58" s="12">
        <v>144</v>
      </c>
      <c r="CB58" s="12">
        <v>168</v>
      </c>
      <c r="CC58" s="12">
        <v>168</v>
      </c>
      <c r="CD58" s="12">
        <v>168</v>
      </c>
      <c r="CE58" s="12">
        <v>168</v>
      </c>
      <c r="CF58" s="12">
        <v>168</v>
      </c>
      <c r="CG58" s="12">
        <v>168</v>
      </c>
      <c r="CH58" s="12">
        <v>168</v>
      </c>
      <c r="CI58" s="12">
        <v>168</v>
      </c>
      <c r="CJ58" s="12">
        <v>168</v>
      </c>
      <c r="CK58" s="12">
        <v>168</v>
      </c>
      <c r="CL58" s="12">
        <v>168</v>
      </c>
      <c r="CM58" s="12">
        <v>168</v>
      </c>
      <c r="CN58" s="12">
        <v>168</v>
      </c>
      <c r="CO58" s="12">
        <v>168</v>
      </c>
      <c r="CP58" s="12">
        <v>168</v>
      </c>
      <c r="CQ58" s="12">
        <v>168</v>
      </c>
      <c r="CR58" s="12">
        <v>168</v>
      </c>
      <c r="CS58" s="12">
        <v>168</v>
      </c>
      <c r="CT58" s="12">
        <v>168</v>
      </c>
      <c r="CU58" s="12">
        <v>168</v>
      </c>
      <c r="CV58" s="12">
        <v>168</v>
      </c>
      <c r="CW58" s="12">
        <v>168</v>
      </c>
      <c r="CX58" s="12">
        <v>168</v>
      </c>
      <c r="CY58" s="12">
        <v>168</v>
      </c>
      <c r="CZ58" s="12">
        <v>168</v>
      </c>
      <c r="DA58" s="12">
        <v>168</v>
      </c>
      <c r="DB58" s="12">
        <v>168</v>
      </c>
      <c r="DC58" s="12">
        <v>168</v>
      </c>
      <c r="DD58" s="12"/>
      <c r="DE58" s="12">
        <v>144</v>
      </c>
      <c r="DF58" s="12">
        <v>168</v>
      </c>
      <c r="DG58" s="12">
        <v>168</v>
      </c>
      <c r="DH58" s="12">
        <v>168</v>
      </c>
      <c r="DI58" s="12">
        <v>168</v>
      </c>
      <c r="DJ58" s="12">
        <v>168</v>
      </c>
      <c r="DK58" s="12">
        <v>168</v>
      </c>
      <c r="DL58" s="12">
        <v>168</v>
      </c>
      <c r="DM58" s="12">
        <v>168</v>
      </c>
      <c r="DN58" s="12">
        <v>168</v>
      </c>
      <c r="DO58" s="12">
        <v>168</v>
      </c>
      <c r="DP58" s="12"/>
      <c r="DQ58" s="12"/>
      <c r="DR58" s="12">
        <v>168</v>
      </c>
      <c r="DS58" s="12">
        <v>168</v>
      </c>
      <c r="DT58" s="12">
        <v>168</v>
      </c>
      <c r="DU58" s="12">
        <v>168</v>
      </c>
      <c r="DV58" s="12">
        <v>168</v>
      </c>
      <c r="DW58" s="12">
        <v>168</v>
      </c>
      <c r="DX58" s="12">
        <v>168</v>
      </c>
      <c r="DY58" s="12">
        <v>168</v>
      </c>
      <c r="DZ58" s="12">
        <v>168</v>
      </c>
      <c r="EA58" s="12">
        <v>168</v>
      </c>
      <c r="EB58" s="12">
        <v>168</v>
      </c>
      <c r="EC58" s="12">
        <v>168</v>
      </c>
      <c r="ED58" s="12">
        <v>168</v>
      </c>
      <c r="EE58" s="12">
        <v>168</v>
      </c>
      <c r="EF58" s="12">
        <v>168</v>
      </c>
      <c r="EG58" s="12">
        <v>168</v>
      </c>
      <c r="EH58" s="12">
        <v>168</v>
      </c>
      <c r="EI58" s="12"/>
      <c r="EJ58" s="12"/>
    </row>
    <row r="59" spans="1:140">
      <c r="A59" s="501"/>
      <c r="B59" s="53" t="s">
        <v>146</v>
      </c>
      <c r="C59" s="12"/>
      <c r="D59" s="119">
        <v>4.0169491525423728</v>
      </c>
      <c r="E59" s="119">
        <v>2.8458587080000002</v>
      </c>
      <c r="F59" s="119">
        <v>11.856235667024361</v>
      </c>
      <c r="G59" s="119">
        <v>17.64227642276423</v>
      </c>
      <c r="H59" s="170">
        <v>3.8650306748466252</v>
      </c>
      <c r="I59" s="170">
        <v>8.7713546160483169</v>
      </c>
      <c r="J59" s="170">
        <v>17.532467532467532</v>
      </c>
      <c r="K59" s="170">
        <v>12.9828718035611</v>
      </c>
      <c r="L59" s="170">
        <v>8.5675430643699002</v>
      </c>
      <c r="M59" s="170">
        <v>14.031864046733936</v>
      </c>
      <c r="N59" s="170">
        <v>6.5922417681551657</v>
      </c>
      <c r="O59" s="164">
        <v>11.4268452668646</v>
      </c>
      <c r="P59" s="164">
        <v>9.9545867393278833</v>
      </c>
      <c r="Q59" s="164">
        <v>13.706106870229005</v>
      </c>
      <c r="R59" s="164">
        <v>11.08</v>
      </c>
      <c r="S59">
        <v>14.569000000000001</v>
      </c>
      <c r="T59">
        <v>15.328746101540172</v>
      </c>
      <c r="U59">
        <v>10.094102676791939</v>
      </c>
      <c r="V59">
        <v>9.8181818181818183</v>
      </c>
      <c r="W59">
        <v>16.708205128205126</v>
      </c>
      <c r="X59">
        <v>8.08</v>
      </c>
      <c r="Y59">
        <v>21.269191388492754</v>
      </c>
      <c r="Z59">
        <v>17.62</v>
      </c>
      <c r="AA59">
        <v>14.06</v>
      </c>
      <c r="AB59">
        <v>11.209461080124118</v>
      </c>
      <c r="AC59">
        <v>13.21</v>
      </c>
      <c r="AD59">
        <v>17.820233586213199</v>
      </c>
      <c r="AE59">
        <v>13.527400732648658</v>
      </c>
      <c r="AF59">
        <v>7.7260428410372031</v>
      </c>
      <c r="AG59">
        <v>8.9</v>
      </c>
      <c r="AH59">
        <v>8.1235430258982717</v>
      </c>
      <c r="AI59">
        <v>4.0235294117647058</v>
      </c>
      <c r="AJ59">
        <v>3.5</v>
      </c>
      <c r="AK59">
        <v>9.4159869494290369</v>
      </c>
      <c r="AL59">
        <v>9.4159869494290369</v>
      </c>
      <c r="AM59">
        <v>0</v>
      </c>
      <c r="AN59">
        <v>8.2836319547352826</v>
      </c>
      <c r="AO59">
        <v>9.9</v>
      </c>
      <c r="AP59">
        <v>2.4712032627408465</v>
      </c>
      <c r="AQ59">
        <v>8.0917019323969761</v>
      </c>
      <c r="AR59">
        <v>30.470588235294112</v>
      </c>
      <c r="AS59">
        <v>13.4135166093929</v>
      </c>
      <c r="AT59">
        <v>7.2634824207492796</v>
      </c>
      <c r="AU59">
        <v>10.846594525779757</v>
      </c>
      <c r="AV59">
        <v>8.5996442146490715</v>
      </c>
      <c r="AW59">
        <v>13.911595866819747</v>
      </c>
      <c r="AX59">
        <v>2.3489425981873109</v>
      </c>
      <c r="AY59">
        <v>0.96913415944247472</v>
      </c>
      <c r="AZ59">
        <v>2.3673965936739658</v>
      </c>
      <c r="BA59">
        <v>1.8328228719004094</v>
      </c>
      <c r="BB59">
        <v>0.25600000000000001</v>
      </c>
      <c r="BC59">
        <v>3.3597605595452849</v>
      </c>
      <c r="BD59">
        <v>2.37</v>
      </c>
      <c r="BE59">
        <v>5.2030000000000003</v>
      </c>
      <c r="BF59">
        <v>14.393632733439089</v>
      </c>
      <c r="BG59">
        <v>9.9126290706910236</v>
      </c>
      <c r="BH59">
        <v>11.744490490621896</v>
      </c>
      <c r="BI59">
        <v>13.96</v>
      </c>
      <c r="BJ59">
        <v>11.875296286542007</v>
      </c>
      <c r="BK59">
        <v>14.56</v>
      </c>
      <c r="BL59">
        <v>12.33</v>
      </c>
      <c r="BM59">
        <v>18.478316485710721</v>
      </c>
      <c r="BN59">
        <v>5.343</v>
      </c>
      <c r="BO59">
        <v>14.84</v>
      </c>
      <c r="BP59">
        <v>19.090909090909093</v>
      </c>
      <c r="BQ59">
        <v>11.29</v>
      </c>
      <c r="BR59">
        <v>6.08</v>
      </c>
      <c r="BS59">
        <v>10.531468531468532</v>
      </c>
      <c r="BT59">
        <v>10.531468531468532</v>
      </c>
      <c r="BU59">
        <v>10.531468531468532</v>
      </c>
      <c r="BV59">
        <v>14.788530632472279</v>
      </c>
      <c r="BW59">
        <v>15.95</v>
      </c>
      <c r="BX59">
        <v>5.39</v>
      </c>
      <c r="BY59">
        <v>15.539403213465953</v>
      </c>
      <c r="BZ59">
        <v>16.84</v>
      </c>
      <c r="CA59">
        <v>12.67</v>
      </c>
      <c r="CB59">
        <v>14.84538784067086</v>
      </c>
      <c r="CC59">
        <v>12.909090909090908</v>
      </c>
      <c r="CD59">
        <v>15.05</v>
      </c>
      <c r="CE59">
        <v>11.875</v>
      </c>
      <c r="CF59">
        <v>13.524011299435026</v>
      </c>
      <c r="CG59">
        <v>0</v>
      </c>
      <c r="CH59">
        <v>16.353567752650324</v>
      </c>
      <c r="CI59">
        <v>13.97</v>
      </c>
      <c r="CJ59">
        <v>9.389011156444159</v>
      </c>
      <c r="CK59">
        <v>21.32</v>
      </c>
      <c r="CL59">
        <v>16.40732984583201</v>
      </c>
      <c r="CM59">
        <v>9.5802310654685492</v>
      </c>
      <c r="CN59">
        <v>10.123947972456007</v>
      </c>
      <c r="CO59">
        <v>17.510000000000002</v>
      </c>
      <c r="CP59">
        <v>12.195183321351545</v>
      </c>
      <c r="CQ59">
        <v>15.49</v>
      </c>
      <c r="CR59">
        <v>16.126830148735557</v>
      </c>
      <c r="CS59">
        <v>7.3175477711433805</v>
      </c>
      <c r="CT59">
        <v>18.942340791738381</v>
      </c>
      <c r="CU59">
        <v>18.942340791738381</v>
      </c>
      <c r="CV59">
        <v>12.43</v>
      </c>
      <c r="CW59">
        <v>11.213826451990011</v>
      </c>
      <c r="CX59">
        <v>14.29</v>
      </c>
      <c r="CY59">
        <v>10.551117022884609</v>
      </c>
      <c r="CZ59">
        <v>18.23</v>
      </c>
      <c r="DA59">
        <v>18.23</v>
      </c>
      <c r="DB59">
        <v>18.209534974599453</v>
      </c>
      <c r="DC59">
        <v>20.36</v>
      </c>
      <c r="DD59" s="12"/>
      <c r="DE59">
        <v>9.4700000000000006</v>
      </c>
      <c r="DF59">
        <v>12.308963763509219</v>
      </c>
      <c r="DG59">
        <v>2.048</v>
      </c>
      <c r="DH59">
        <v>2.048</v>
      </c>
      <c r="DI59">
        <v>0</v>
      </c>
      <c r="DJ59">
        <v>0</v>
      </c>
      <c r="DK59">
        <v>0</v>
      </c>
      <c r="DL59">
        <v>1.46</v>
      </c>
      <c r="DM59">
        <v>21.161417322834644</v>
      </c>
      <c r="DN59">
        <v>12.84</v>
      </c>
      <c r="DO59">
        <v>9.6784125026456529</v>
      </c>
      <c r="DP59"/>
      <c r="DQ59"/>
      <c r="DR59">
        <v>6.2453531598513017</v>
      </c>
      <c r="DS59">
        <v>4.12</v>
      </c>
      <c r="DT59">
        <v>6.0543349782579838</v>
      </c>
      <c r="DU59">
        <v>5.8277511961723309</v>
      </c>
      <c r="DV59">
        <v>8.8800000000000008</v>
      </c>
      <c r="DW59">
        <v>15.16</v>
      </c>
      <c r="DX59">
        <v>11.152173913043478</v>
      </c>
      <c r="DY59">
        <v>8.6</v>
      </c>
      <c r="DZ59">
        <v>12.5</v>
      </c>
      <c r="EA59">
        <v>9.2440456839303558</v>
      </c>
      <c r="EB59">
        <v>11.57</v>
      </c>
      <c r="EC59">
        <v>10.5909</v>
      </c>
      <c r="ED59">
        <v>6.2011517077045282</v>
      </c>
      <c r="EE59">
        <v>13.89</v>
      </c>
      <c r="EF59">
        <v>9.86</v>
      </c>
      <c r="EG59">
        <v>10.932561497732626</v>
      </c>
      <c r="EH59">
        <v>12.312925170068025</v>
      </c>
      <c r="EI59" s="12"/>
      <c r="EJ59" s="12"/>
    </row>
    <row r="60" spans="1:140">
      <c r="A60" s="496" t="s">
        <v>162</v>
      </c>
      <c r="B60" s="54" t="s">
        <v>147</v>
      </c>
      <c r="C60" s="8"/>
      <c r="D60" s="8">
        <f t="shared" ref="D60:AK60" si="340">+D50</f>
        <v>0.48988095238095197</v>
      </c>
      <c r="E60" s="8">
        <f t="shared" si="340"/>
        <v>0.18452380952380953</v>
      </c>
      <c r="F60" s="8">
        <f t="shared" si="340"/>
        <v>0.97023809523809523</v>
      </c>
      <c r="G60" s="8">
        <f t="shared" si="340"/>
        <v>0.91369047619047605</v>
      </c>
      <c r="H60" s="8">
        <f t="shared" si="340"/>
        <v>0.96333333332857152</v>
      </c>
      <c r="I60" s="8">
        <f t="shared" si="340"/>
        <v>0.72619047619047616</v>
      </c>
      <c r="J60" s="8">
        <f t="shared" si="340"/>
        <v>0.95833333333333304</v>
      </c>
      <c r="K60" s="8">
        <f t="shared" si="340"/>
        <v>0.95934523809523797</v>
      </c>
      <c r="L60" s="8">
        <f t="shared" si="340"/>
        <v>0.87946428570952362</v>
      </c>
      <c r="M60" s="8">
        <f t="shared" si="340"/>
        <v>0.7678571428571429</v>
      </c>
      <c r="N60" s="8">
        <f t="shared" si="340"/>
        <v>0.864047619057143</v>
      </c>
      <c r="O60" s="8">
        <f t="shared" si="340"/>
        <v>0.86309523809523814</v>
      </c>
      <c r="P60" s="8">
        <f t="shared" si="340"/>
        <v>0.94744047619047611</v>
      </c>
      <c r="Q60" s="8">
        <f t="shared" si="340"/>
        <v>0.86553571428571396</v>
      </c>
      <c r="R60" s="8">
        <f t="shared" si="340"/>
        <v>0.84821428571428603</v>
      </c>
      <c r="S60" s="8">
        <f t="shared" si="340"/>
        <v>0.96529761904761902</v>
      </c>
      <c r="T60" s="8">
        <f t="shared" si="340"/>
        <v>0.96029761904761901</v>
      </c>
      <c r="U60" s="8">
        <f t="shared" si="340"/>
        <v>0.95833333333333348</v>
      </c>
      <c r="V60" s="8">
        <f t="shared" si="340"/>
        <v>0.90571428571428569</v>
      </c>
      <c r="W60" s="8">
        <f t="shared" si="340"/>
        <v>0.98214285714285698</v>
      </c>
      <c r="X60" s="8">
        <f t="shared" si="340"/>
        <v>0.74107142857142905</v>
      </c>
      <c r="Y60" s="8">
        <f t="shared" si="340"/>
        <v>0.9553571428571429</v>
      </c>
      <c r="Z60" s="8">
        <f t="shared" si="340"/>
        <v>0.98214285714285698</v>
      </c>
      <c r="AA60" s="8">
        <f t="shared" si="340"/>
        <v>0.93851190476190505</v>
      </c>
      <c r="AB60" s="8">
        <f t="shared" si="340"/>
        <v>0.66761904761904756</v>
      </c>
      <c r="AC60" s="8">
        <f t="shared" si="340"/>
        <v>0.848690476190476</v>
      </c>
      <c r="AD60" s="8">
        <f t="shared" si="340"/>
        <v>0.95535714285714302</v>
      </c>
      <c r="AE60" s="8">
        <f t="shared" si="340"/>
        <v>0.85565476190476186</v>
      </c>
      <c r="AF60" s="8">
        <f t="shared" si="340"/>
        <v>0.68351190476190504</v>
      </c>
      <c r="AG60" s="8">
        <f t="shared" si="340"/>
        <v>0.92660714285714296</v>
      </c>
      <c r="AH60" s="8">
        <f t="shared" si="340"/>
        <v>0.90922619047619047</v>
      </c>
      <c r="AI60" s="8">
        <f t="shared" si="340"/>
        <v>0.52732142857142905</v>
      </c>
      <c r="AJ60" s="8">
        <f t="shared" si="340"/>
        <v>0.985119047619048</v>
      </c>
      <c r="AK60" s="8">
        <f t="shared" si="340"/>
        <v>0.92809523809523797</v>
      </c>
      <c r="AL60" s="8">
        <f t="shared" ref="AL60:AQ60" si="341">+AL50</f>
        <v>0.93648809523809495</v>
      </c>
      <c r="AM60" s="8">
        <f t="shared" si="341"/>
        <v>0.49601190476190499</v>
      </c>
      <c r="AN60" s="8">
        <f t="shared" si="341"/>
        <v>0.96529761904761902</v>
      </c>
      <c r="AO60" s="8">
        <f t="shared" si="341"/>
        <v>0.96178571428571402</v>
      </c>
      <c r="AP60" s="8">
        <f t="shared" si="341"/>
        <v>0.89880952380952395</v>
      </c>
      <c r="AQ60" s="8">
        <f t="shared" si="341"/>
        <v>0.8125</v>
      </c>
      <c r="AR60" s="8">
        <f t="shared" ref="AR60:BT60" si="342">+AR50</f>
        <v>0.832380952380952</v>
      </c>
      <c r="AS60" s="8">
        <f t="shared" si="342"/>
        <v>0.98613095238095205</v>
      </c>
      <c r="AT60" s="8">
        <f t="shared" si="342"/>
        <v>0.61011904761904767</v>
      </c>
      <c r="AU60" s="8">
        <f t="shared" si="342"/>
        <v>0.95684523809523803</v>
      </c>
      <c r="AV60" s="8">
        <f t="shared" si="342"/>
        <v>0.67857142857142905</v>
      </c>
      <c r="AW60" s="8">
        <f t="shared" si="342"/>
        <v>0.90476190476190477</v>
      </c>
      <c r="AX60" s="8">
        <f t="shared" si="342"/>
        <v>0.9241071428571429</v>
      </c>
      <c r="AY60" s="8">
        <f t="shared" si="342"/>
        <v>0.95238095238095222</v>
      </c>
      <c r="AZ60" s="8">
        <f t="shared" si="342"/>
        <v>0.76101190476190494</v>
      </c>
      <c r="BA60" s="8">
        <f t="shared" si="342"/>
        <v>0.9642857142857143</v>
      </c>
      <c r="BB60" s="8">
        <f t="shared" si="342"/>
        <v>0.98809523809523803</v>
      </c>
      <c r="BC60" s="8">
        <f t="shared" si="342"/>
        <v>0.95434523809523819</v>
      </c>
      <c r="BD60" s="8">
        <f t="shared" si="342"/>
        <v>0.77083333333333304</v>
      </c>
      <c r="BE60" s="8">
        <f t="shared" si="342"/>
        <v>0.93273809523809503</v>
      </c>
      <c r="BF60" s="8">
        <f t="shared" si="342"/>
        <v>0.94494047619047616</v>
      </c>
      <c r="BG60" s="8">
        <f t="shared" si="342"/>
        <v>0.83684523809523814</v>
      </c>
      <c r="BH60" s="8">
        <f t="shared" si="342"/>
        <v>0.74107142857142905</v>
      </c>
      <c r="BI60" s="8">
        <f t="shared" si="342"/>
        <v>0.96428571428571397</v>
      </c>
      <c r="BJ60" s="8">
        <f t="shared" si="342"/>
        <v>0.7544642857142857</v>
      </c>
      <c r="BK60" s="8">
        <f t="shared" si="342"/>
        <v>0.97023809523809501</v>
      </c>
      <c r="BL60" s="8">
        <f t="shared" si="342"/>
        <v>0.92660714285714296</v>
      </c>
      <c r="BM60" s="8">
        <f t="shared" si="342"/>
        <v>0.87994047619047611</v>
      </c>
      <c r="BN60" s="8">
        <f t="shared" si="342"/>
        <v>0.86726190476190501</v>
      </c>
      <c r="BO60" s="8">
        <f t="shared" si="342"/>
        <v>0.94642857142857095</v>
      </c>
      <c r="BP60" s="8">
        <f t="shared" si="342"/>
        <v>0.74601190476190471</v>
      </c>
      <c r="BQ60" s="8">
        <f t="shared" si="342"/>
        <v>0.98809523809523803</v>
      </c>
      <c r="BR60" s="8">
        <f t="shared" si="342"/>
        <v>0.42857142857142899</v>
      </c>
      <c r="BS60" s="8">
        <f t="shared" si="342"/>
        <v>0.61357142857142855</v>
      </c>
      <c r="BT60" s="8">
        <f t="shared" si="342"/>
        <v>0.61357142857142855</v>
      </c>
      <c r="BU60" s="8">
        <f t="shared" ref="BU60:CC60" si="343">+BU50</f>
        <v>0.61357142857142855</v>
      </c>
      <c r="BV60" s="8">
        <f t="shared" si="343"/>
        <v>0.86309523809523814</v>
      </c>
      <c r="BW60" s="8">
        <f t="shared" si="343"/>
        <v>0.860119047619048</v>
      </c>
      <c r="BX60" s="8">
        <f t="shared" si="343"/>
        <v>0.87202380952380998</v>
      </c>
      <c r="BY60" s="8">
        <f t="shared" si="343"/>
        <v>0.88690476190476186</v>
      </c>
      <c r="BZ60" s="8">
        <f t="shared" si="343"/>
        <v>0.97619047619047605</v>
      </c>
      <c r="CA60" s="8">
        <f t="shared" si="343"/>
        <v>0.95138888888888895</v>
      </c>
      <c r="CB60" s="8">
        <f t="shared" si="343"/>
        <v>0.91369047619047616</v>
      </c>
      <c r="CC60" s="8">
        <f t="shared" si="343"/>
        <v>0.91666666666666652</v>
      </c>
      <c r="CD60" s="8">
        <f t="shared" ref="CD60:CF60" si="344">+CD50</f>
        <v>0.96726190476190499</v>
      </c>
      <c r="CE60" s="8">
        <f t="shared" si="344"/>
        <v>0.94065476190476194</v>
      </c>
      <c r="CF60" s="8">
        <f t="shared" si="344"/>
        <v>0.89976190476190476</v>
      </c>
      <c r="CG60" s="8">
        <f t="shared" ref="CG60:CH60" si="345">+CG50</f>
        <v>0.83928571428571397</v>
      </c>
      <c r="CH60" s="8">
        <f t="shared" si="345"/>
        <v>0.922619047619048</v>
      </c>
      <c r="CI60" s="8">
        <f t="shared" ref="CI60:CJ60" si="346">+CI50</f>
        <v>0.82142857142857095</v>
      </c>
      <c r="CJ60" s="8">
        <f t="shared" si="346"/>
        <v>0.74124999999999996</v>
      </c>
      <c r="CK60" s="8">
        <f t="shared" ref="CK60:CM60" si="347">+CK50</f>
        <v>0.89880952380952395</v>
      </c>
      <c r="CL60" s="8">
        <f t="shared" si="347"/>
        <v>0.98214285714285698</v>
      </c>
      <c r="CM60" s="8">
        <f t="shared" si="347"/>
        <v>0.82886904761904778</v>
      </c>
      <c r="CN60" s="8">
        <f t="shared" ref="CN60:CP60" si="348">+CN50</f>
        <v>0.88690476190476197</v>
      </c>
      <c r="CO60" s="8">
        <f t="shared" si="348"/>
        <v>0.98809523809523803</v>
      </c>
      <c r="CP60" s="8">
        <f t="shared" si="348"/>
        <v>0.9107142857142857</v>
      </c>
      <c r="CQ60" s="8">
        <f t="shared" ref="CQ60:CT60" si="349">+CQ50</f>
        <v>1</v>
      </c>
      <c r="CR60" s="8">
        <f t="shared" si="349"/>
        <v>0.97321428571428603</v>
      </c>
      <c r="CS60" s="8">
        <f t="shared" si="349"/>
        <v>0.78869047619047616</v>
      </c>
      <c r="CT60" s="8">
        <f t="shared" si="349"/>
        <v>0.9285714285714286</v>
      </c>
      <c r="CU60" s="8">
        <f t="shared" ref="CU60:CW60" si="350">+CU50</f>
        <v>0.63690476190476197</v>
      </c>
      <c r="CV60" s="8">
        <f t="shared" si="350"/>
        <v>0.93452380952380998</v>
      </c>
      <c r="CW60" s="8">
        <f t="shared" si="350"/>
        <v>0.93648809523809529</v>
      </c>
      <c r="CX60" s="8">
        <f t="shared" ref="CX60:CY60" si="351">+CX50</f>
        <v>0.79166666666666696</v>
      </c>
      <c r="CY60" s="8">
        <f t="shared" si="351"/>
        <v>0.92261904761904778</v>
      </c>
      <c r="CZ60" s="8">
        <f t="shared" ref="CZ60:DB60" si="352">+CZ50</f>
        <v>0.96130952380952395</v>
      </c>
      <c r="DA60" s="8">
        <f t="shared" si="352"/>
        <v>0.96130952380952395</v>
      </c>
      <c r="DB60" s="8">
        <f t="shared" si="352"/>
        <v>0.96130952380952384</v>
      </c>
      <c r="DC60" s="8">
        <f t="shared" ref="DC60:DF60" si="353">+DC50</f>
        <v>0.9</v>
      </c>
      <c r="DD60" s="8"/>
      <c r="DE60" s="8">
        <f t="shared" si="353"/>
        <v>0.95833333333333304</v>
      </c>
      <c r="DF60" s="8">
        <f t="shared" si="353"/>
        <v>0.8839285714285714</v>
      </c>
      <c r="DG60" s="8">
        <f t="shared" ref="DG60:DJ60" si="354">+DG50</f>
        <v>0.26785714285714302</v>
      </c>
      <c r="DH60" s="8">
        <f t="shared" si="354"/>
        <v>0</v>
      </c>
      <c r="DI60" s="8">
        <f t="shared" si="354"/>
        <v>0</v>
      </c>
      <c r="DJ60" s="8">
        <f t="shared" si="354"/>
        <v>0</v>
      </c>
      <c r="DK60" s="8">
        <f t="shared" ref="DK60:DM60" si="355">+DK50</f>
        <v>0</v>
      </c>
      <c r="DL60" s="8">
        <f t="shared" si="355"/>
        <v>0.38095238095238099</v>
      </c>
      <c r="DM60" s="8">
        <f t="shared" si="355"/>
        <v>0.7633928571428571</v>
      </c>
      <c r="DN60" s="8">
        <f t="shared" ref="DN60:DR60" si="356">+DN50</f>
        <v>0.849404761904762</v>
      </c>
      <c r="DO60" s="8">
        <f t="shared" si="356"/>
        <v>0.86904761904761907</v>
      </c>
      <c r="DP60" s="8">
        <f t="shared" si="356"/>
        <v>0</v>
      </c>
      <c r="DQ60" s="8">
        <f t="shared" si="356"/>
        <v>0</v>
      </c>
      <c r="DR60" s="8">
        <f t="shared" si="356"/>
        <v>0.98017857142857134</v>
      </c>
      <c r="DS60" s="8">
        <f t="shared" ref="DS60:DU60" si="357">+DS50</f>
        <v>0.70833333333333304</v>
      </c>
      <c r="DT60" s="8">
        <f t="shared" si="357"/>
        <v>0.875</v>
      </c>
      <c r="DU60" s="8">
        <f t="shared" si="357"/>
        <v>0.9821428571428571</v>
      </c>
      <c r="DV60" s="8">
        <f t="shared" ref="DV60:DX60" si="358">+DV50</f>
        <v>0.98214285714285698</v>
      </c>
      <c r="DW60" s="8">
        <f t="shared" si="358"/>
        <v>0.98214285714285698</v>
      </c>
      <c r="DX60" s="8">
        <f t="shared" si="358"/>
        <v>0.85726190476190478</v>
      </c>
      <c r="DY60" s="8">
        <f t="shared" ref="DY60:EA60" si="359">+DY50</f>
        <v>1</v>
      </c>
      <c r="DZ60" s="8">
        <f t="shared" si="359"/>
        <v>1</v>
      </c>
      <c r="EA60" s="8">
        <f t="shared" si="359"/>
        <v>0.78369047619047616</v>
      </c>
      <c r="EB60" s="8">
        <f t="shared" ref="EB60:ED60" si="360">+EB50</f>
        <v>0.97619047619047605</v>
      </c>
      <c r="EC60" s="8">
        <f t="shared" si="360"/>
        <v>1</v>
      </c>
      <c r="ED60" s="8">
        <f t="shared" si="360"/>
        <v>0.85119047619047616</v>
      </c>
      <c r="EE60" s="8">
        <f t="shared" ref="EE60:EH60" si="361">+EE50</f>
        <v>0.985119047619048</v>
      </c>
      <c r="EF60" s="8">
        <f t="shared" si="361"/>
        <v>0.702380952380952</v>
      </c>
      <c r="EG60" s="8">
        <f t="shared" si="361"/>
        <v>0.98511904761904778</v>
      </c>
      <c r="EH60" s="8">
        <f t="shared" si="361"/>
        <v>0.98809523809523814</v>
      </c>
      <c r="EI60" s="8"/>
      <c r="EJ60" s="8"/>
    </row>
    <row r="61" spans="1:140">
      <c r="A61" s="497"/>
      <c r="B61" s="54" t="s">
        <v>253</v>
      </c>
      <c r="C61" s="8"/>
      <c r="D61" s="8">
        <f t="shared" ref="D61:AK61" si="362">+D55/D58</f>
        <v>0</v>
      </c>
      <c r="E61" s="8">
        <f t="shared" si="362"/>
        <v>0</v>
      </c>
      <c r="F61" s="8">
        <f t="shared" si="362"/>
        <v>0</v>
      </c>
      <c r="G61" s="8">
        <f t="shared" si="362"/>
        <v>3.5714285714285712E-2</v>
      </c>
      <c r="H61" s="8">
        <f t="shared" si="362"/>
        <v>0</v>
      </c>
      <c r="I61" s="8">
        <f t="shared" si="362"/>
        <v>0</v>
      </c>
      <c r="J61" s="8">
        <f t="shared" si="362"/>
        <v>0</v>
      </c>
      <c r="K61" s="8">
        <f t="shared" si="362"/>
        <v>0</v>
      </c>
      <c r="L61" s="8">
        <f t="shared" si="362"/>
        <v>0</v>
      </c>
      <c r="M61" s="8">
        <f t="shared" si="362"/>
        <v>0.1130952380952381</v>
      </c>
      <c r="N61" s="8">
        <f t="shared" si="362"/>
        <v>0</v>
      </c>
      <c r="O61" s="8">
        <f t="shared" si="362"/>
        <v>0</v>
      </c>
      <c r="P61" s="8">
        <f t="shared" si="362"/>
        <v>0</v>
      </c>
      <c r="Q61" s="8">
        <f t="shared" si="362"/>
        <v>9.5238095238095233E-2</v>
      </c>
      <c r="R61" s="8">
        <f t="shared" si="362"/>
        <v>0</v>
      </c>
      <c r="S61" s="8">
        <f t="shared" si="362"/>
        <v>0</v>
      </c>
      <c r="T61" s="8">
        <f t="shared" si="362"/>
        <v>0</v>
      </c>
      <c r="U61" s="8">
        <f t="shared" si="362"/>
        <v>0</v>
      </c>
      <c r="V61" s="8">
        <f t="shared" si="362"/>
        <v>0</v>
      </c>
      <c r="W61" s="8">
        <f t="shared" si="362"/>
        <v>0</v>
      </c>
      <c r="X61" s="8">
        <f t="shared" si="362"/>
        <v>9.5238095238095233E-2</v>
      </c>
      <c r="Y61" s="8">
        <f t="shared" si="362"/>
        <v>0</v>
      </c>
      <c r="Z61" s="8">
        <f t="shared" si="362"/>
        <v>0</v>
      </c>
      <c r="AA61" s="8">
        <f t="shared" si="362"/>
        <v>0</v>
      </c>
      <c r="AB61" s="8">
        <f t="shared" si="362"/>
        <v>7.1428571428571425E-2</v>
      </c>
      <c r="AC61" s="8">
        <f t="shared" si="362"/>
        <v>0</v>
      </c>
      <c r="AD61" s="8">
        <f t="shared" si="362"/>
        <v>0</v>
      </c>
      <c r="AE61" s="8">
        <f t="shared" si="362"/>
        <v>0</v>
      </c>
      <c r="AF61" s="8">
        <f t="shared" si="362"/>
        <v>0</v>
      </c>
      <c r="AG61" s="8">
        <f t="shared" si="362"/>
        <v>0</v>
      </c>
      <c r="AH61" s="8">
        <f t="shared" si="362"/>
        <v>0</v>
      </c>
      <c r="AI61" s="8">
        <f t="shared" si="362"/>
        <v>0</v>
      </c>
      <c r="AJ61" s="8">
        <f t="shared" si="362"/>
        <v>0</v>
      </c>
      <c r="AK61" s="8">
        <f t="shared" si="362"/>
        <v>0</v>
      </c>
      <c r="AL61" s="8">
        <f t="shared" ref="AL61:AQ61" si="363">+AL55/AL58</f>
        <v>0</v>
      </c>
      <c r="AM61" s="8">
        <f t="shared" si="363"/>
        <v>0</v>
      </c>
      <c r="AN61" s="8">
        <f t="shared" si="363"/>
        <v>0</v>
      </c>
      <c r="AO61" s="8">
        <f t="shared" si="363"/>
        <v>0</v>
      </c>
      <c r="AP61" s="8">
        <f t="shared" si="363"/>
        <v>0</v>
      </c>
      <c r="AQ61" s="8">
        <f t="shared" si="363"/>
        <v>0.14285714285714285</v>
      </c>
      <c r="AR61" s="8">
        <f t="shared" ref="AR61:BT61" si="364">+AR55/AR58</f>
        <v>0.14285714285714285</v>
      </c>
      <c r="AS61" s="8">
        <f t="shared" si="364"/>
        <v>0</v>
      </c>
      <c r="AT61" s="8">
        <f t="shared" si="364"/>
        <v>5.9523809523809521E-2</v>
      </c>
      <c r="AU61" s="8">
        <f t="shared" si="364"/>
        <v>0</v>
      </c>
      <c r="AV61" s="8">
        <f t="shared" si="364"/>
        <v>0</v>
      </c>
      <c r="AW61" s="8">
        <f t="shared" si="364"/>
        <v>0</v>
      </c>
      <c r="AX61" s="8">
        <f t="shared" si="364"/>
        <v>0</v>
      </c>
      <c r="AY61" s="8">
        <f t="shared" si="364"/>
        <v>0</v>
      </c>
      <c r="AZ61" s="8">
        <f t="shared" si="364"/>
        <v>0.23214285714285715</v>
      </c>
      <c r="BA61" s="8">
        <f t="shared" si="364"/>
        <v>0</v>
      </c>
      <c r="BB61" s="8">
        <f t="shared" si="364"/>
        <v>0</v>
      </c>
      <c r="BC61" s="8">
        <f t="shared" si="364"/>
        <v>0</v>
      </c>
      <c r="BD61" s="8">
        <f t="shared" si="364"/>
        <v>0.15476190476190477</v>
      </c>
      <c r="BE61" s="8">
        <f t="shared" si="364"/>
        <v>0</v>
      </c>
      <c r="BF61" s="8">
        <f t="shared" si="364"/>
        <v>0</v>
      </c>
      <c r="BG61" s="8">
        <f t="shared" si="364"/>
        <v>0</v>
      </c>
      <c r="BH61" s="8">
        <f t="shared" si="364"/>
        <v>4.1666666666666664E-2</v>
      </c>
      <c r="BI61" s="8">
        <f t="shared" si="364"/>
        <v>0</v>
      </c>
      <c r="BJ61" s="8">
        <f t="shared" si="364"/>
        <v>0</v>
      </c>
      <c r="BK61" s="8">
        <f t="shared" si="364"/>
        <v>0</v>
      </c>
      <c r="BL61" s="8">
        <f t="shared" si="364"/>
        <v>0</v>
      </c>
      <c r="BM61" s="8">
        <f t="shared" si="364"/>
        <v>0</v>
      </c>
      <c r="BN61" s="8">
        <f t="shared" si="364"/>
        <v>0</v>
      </c>
      <c r="BO61" s="8">
        <f t="shared" si="364"/>
        <v>0</v>
      </c>
      <c r="BP61" s="8">
        <f t="shared" si="364"/>
        <v>7.1428571428571425E-2</v>
      </c>
      <c r="BQ61" s="8">
        <f t="shared" si="364"/>
        <v>0</v>
      </c>
      <c r="BR61" s="8">
        <f t="shared" si="364"/>
        <v>0.14285714285714285</v>
      </c>
      <c r="BS61" s="8">
        <f t="shared" si="364"/>
        <v>0</v>
      </c>
      <c r="BT61" s="8">
        <f t="shared" si="364"/>
        <v>0</v>
      </c>
      <c r="BU61" s="8">
        <f t="shared" ref="BU61:CC61" si="365">+BU55/BU58</f>
        <v>0</v>
      </c>
      <c r="BV61" s="8">
        <f t="shared" si="365"/>
        <v>7.1428571428571425E-2</v>
      </c>
      <c r="BW61" s="8">
        <f t="shared" si="365"/>
        <v>0</v>
      </c>
      <c r="BX61" s="8">
        <f t="shared" si="365"/>
        <v>0</v>
      </c>
      <c r="BY61" s="8">
        <f t="shared" si="365"/>
        <v>7.1428571428571425E-2</v>
      </c>
      <c r="BZ61" s="8">
        <f t="shared" si="365"/>
        <v>0</v>
      </c>
      <c r="CA61" s="8">
        <f t="shared" si="365"/>
        <v>0</v>
      </c>
      <c r="CB61" s="8">
        <f t="shared" si="365"/>
        <v>0</v>
      </c>
      <c r="CC61" s="8">
        <f t="shared" si="365"/>
        <v>7.1428571428571425E-2</v>
      </c>
      <c r="CD61" s="8">
        <f t="shared" ref="CD61:CF61" si="366">+CD55/CD58</f>
        <v>0</v>
      </c>
      <c r="CE61" s="8">
        <f t="shared" si="366"/>
        <v>4.7440476190476186E-2</v>
      </c>
      <c r="CF61" s="8">
        <f t="shared" si="366"/>
        <v>0</v>
      </c>
      <c r="CG61" s="8">
        <f t="shared" ref="CG61:CH61" si="367">+CG55/CG58</f>
        <v>0</v>
      </c>
      <c r="CH61" s="8">
        <f t="shared" si="367"/>
        <v>0</v>
      </c>
      <c r="CI61" s="8">
        <f t="shared" ref="CI61:CJ61" si="368">+CI55/CI58</f>
        <v>0.10119047619047619</v>
      </c>
      <c r="CJ61" s="8">
        <f t="shared" si="368"/>
        <v>0</v>
      </c>
      <c r="CK61" s="8">
        <f t="shared" ref="CK61:CM61" si="369">+CK55/CK58</f>
        <v>7.1428571428571425E-2</v>
      </c>
      <c r="CL61" s="8">
        <f t="shared" si="369"/>
        <v>0</v>
      </c>
      <c r="CM61" s="8">
        <f t="shared" si="369"/>
        <v>0</v>
      </c>
      <c r="CN61" s="8">
        <f t="shared" ref="CN61:CP61" si="370">+CN55/CN58</f>
        <v>7.7380952380952384E-2</v>
      </c>
      <c r="CO61" s="8">
        <f t="shared" si="370"/>
        <v>0</v>
      </c>
      <c r="CP61" s="8">
        <f t="shared" si="370"/>
        <v>0</v>
      </c>
      <c r="CQ61" s="8">
        <f t="shared" ref="CQ61:CT61" si="371">+CQ55/CQ58</f>
        <v>0</v>
      </c>
      <c r="CR61" s="8">
        <f t="shared" si="371"/>
        <v>0</v>
      </c>
      <c r="CS61" s="8">
        <f t="shared" si="371"/>
        <v>6.5476190476190479E-2</v>
      </c>
      <c r="CT61" s="8">
        <f t="shared" si="371"/>
        <v>0</v>
      </c>
      <c r="CU61" s="8">
        <f t="shared" ref="CU61:CW61" si="372">+CU55/CU58</f>
        <v>0.25</v>
      </c>
      <c r="CV61" s="8">
        <f t="shared" si="372"/>
        <v>0</v>
      </c>
      <c r="CW61" s="8">
        <f t="shared" si="372"/>
        <v>0</v>
      </c>
      <c r="CX61" s="8">
        <f t="shared" ref="CX61:CY61" si="373">+CX55/CX58</f>
        <v>0.14285714285714285</v>
      </c>
      <c r="CY61" s="8">
        <f t="shared" si="373"/>
        <v>0</v>
      </c>
      <c r="CZ61" s="8">
        <f t="shared" ref="CZ61:DB61" si="374">+CZ55/CZ58</f>
        <v>0</v>
      </c>
      <c r="DA61" s="8">
        <f t="shared" si="374"/>
        <v>0</v>
      </c>
      <c r="DB61" s="8">
        <f t="shared" si="374"/>
        <v>0</v>
      </c>
      <c r="DC61" s="8">
        <f t="shared" ref="DC61:DF61" si="375">+DC55/DC58</f>
        <v>0</v>
      </c>
      <c r="DD61" s="8"/>
      <c r="DE61" s="8">
        <f t="shared" si="375"/>
        <v>0</v>
      </c>
      <c r="DF61" s="8">
        <f t="shared" si="375"/>
        <v>0</v>
      </c>
      <c r="DG61" s="8">
        <f t="shared" ref="DG61:DJ61" si="376">+DG55/DG58</f>
        <v>0</v>
      </c>
      <c r="DH61" s="8">
        <f t="shared" si="376"/>
        <v>0</v>
      </c>
      <c r="DI61" s="8">
        <f t="shared" si="376"/>
        <v>0</v>
      </c>
      <c r="DJ61" s="8">
        <f t="shared" si="376"/>
        <v>0</v>
      </c>
      <c r="DK61" s="8">
        <f t="shared" ref="DK61:DM61" si="377">+DK55/DK58</f>
        <v>0</v>
      </c>
      <c r="DL61" s="8">
        <f t="shared" si="377"/>
        <v>0</v>
      </c>
      <c r="DM61" s="8">
        <f t="shared" si="377"/>
        <v>0</v>
      </c>
      <c r="DN61" s="8">
        <f t="shared" ref="DN61:DR61" si="378">+DN55/DN58</f>
        <v>0.14285714285714285</v>
      </c>
      <c r="DO61" s="8">
        <f t="shared" si="378"/>
        <v>0</v>
      </c>
      <c r="DP61" s="8" t="e">
        <f t="shared" si="378"/>
        <v>#DIV/0!</v>
      </c>
      <c r="DQ61" s="8" t="e">
        <f t="shared" si="378"/>
        <v>#DIV/0!</v>
      </c>
      <c r="DR61" s="8">
        <f t="shared" si="378"/>
        <v>0</v>
      </c>
      <c r="DS61" s="8">
        <f t="shared" ref="DS61:DU61" si="379">+DS55/DS58</f>
        <v>0</v>
      </c>
      <c r="DT61" s="8">
        <f t="shared" si="379"/>
        <v>0.1130952380952381</v>
      </c>
      <c r="DU61" s="8">
        <f t="shared" si="379"/>
        <v>0</v>
      </c>
      <c r="DV61" s="8">
        <f t="shared" ref="DV61:DX61" si="380">+DV55/DV58</f>
        <v>0</v>
      </c>
      <c r="DW61" s="8">
        <f t="shared" si="380"/>
        <v>0</v>
      </c>
      <c r="DX61" s="8">
        <f t="shared" si="380"/>
        <v>7.1428571428571425E-2</v>
      </c>
      <c r="DY61" s="8">
        <f t="shared" ref="DY61:EA61" si="381">+DY55/DY58</f>
        <v>0</v>
      </c>
      <c r="DZ61" s="8">
        <f t="shared" si="381"/>
        <v>0</v>
      </c>
      <c r="EA61" s="8">
        <f t="shared" si="381"/>
        <v>9.5238095238095233E-2</v>
      </c>
      <c r="EB61" s="8">
        <f t="shared" ref="EB61:ED61" si="382">+EB55/EB58</f>
        <v>0</v>
      </c>
      <c r="EC61" s="8">
        <f t="shared" si="382"/>
        <v>0</v>
      </c>
      <c r="ED61" s="8">
        <f t="shared" si="382"/>
        <v>0.14285714285714285</v>
      </c>
      <c r="EE61" s="8">
        <f t="shared" ref="EE61:EH61" si="383">+EE55/EE58</f>
        <v>0</v>
      </c>
      <c r="EF61" s="8">
        <f t="shared" si="383"/>
        <v>7.7380952380952384E-2</v>
      </c>
      <c r="EG61" s="8">
        <f t="shared" si="383"/>
        <v>0</v>
      </c>
      <c r="EH61" s="8">
        <f t="shared" si="383"/>
        <v>0</v>
      </c>
      <c r="EI61" s="8"/>
      <c r="EJ61" s="8"/>
    </row>
    <row r="62" spans="1:140">
      <c r="A62" s="497"/>
      <c r="B62" s="54" t="s">
        <v>254</v>
      </c>
      <c r="C62" s="8"/>
      <c r="D62" s="8">
        <f t="shared" ref="D62:AK62" si="384">+D56/D58</f>
        <v>0</v>
      </c>
      <c r="E62" s="8">
        <f t="shared" si="384"/>
        <v>0</v>
      </c>
      <c r="F62" s="8">
        <f t="shared" si="384"/>
        <v>0</v>
      </c>
      <c r="G62" s="8">
        <f t="shared" si="384"/>
        <v>0</v>
      </c>
      <c r="H62" s="8">
        <f t="shared" si="384"/>
        <v>1.2857142857142859E-2</v>
      </c>
      <c r="I62" s="8">
        <f t="shared" si="384"/>
        <v>0</v>
      </c>
      <c r="J62" s="8">
        <f t="shared" si="384"/>
        <v>6.9642857142857137E-3</v>
      </c>
      <c r="K62" s="8">
        <f t="shared" si="384"/>
        <v>3.470238095238095E-2</v>
      </c>
      <c r="L62" s="8">
        <f t="shared" si="384"/>
        <v>0.10119047619047619</v>
      </c>
      <c r="M62" s="8">
        <f t="shared" si="384"/>
        <v>0</v>
      </c>
      <c r="N62" s="8">
        <f t="shared" si="384"/>
        <v>0</v>
      </c>
      <c r="O62" s="8">
        <f t="shared" si="384"/>
        <v>0</v>
      </c>
      <c r="P62" s="8">
        <f t="shared" si="384"/>
        <v>0</v>
      </c>
      <c r="Q62" s="8">
        <f t="shared" si="384"/>
        <v>0</v>
      </c>
      <c r="R62" s="8">
        <f t="shared" si="384"/>
        <v>0.14285714285714285</v>
      </c>
      <c r="S62" s="8">
        <f t="shared" si="384"/>
        <v>0</v>
      </c>
      <c r="T62" s="8">
        <f t="shared" si="384"/>
        <v>0</v>
      </c>
      <c r="U62" s="8">
        <f t="shared" si="384"/>
        <v>0</v>
      </c>
      <c r="V62" s="8">
        <f t="shared" si="384"/>
        <v>0</v>
      </c>
      <c r="W62" s="8">
        <f t="shared" si="384"/>
        <v>0</v>
      </c>
      <c r="X62" s="8">
        <f t="shared" si="384"/>
        <v>0.14285714285714285</v>
      </c>
      <c r="Y62" s="8">
        <f t="shared" si="384"/>
        <v>0</v>
      </c>
      <c r="Z62" s="8">
        <f t="shared" si="384"/>
        <v>0</v>
      </c>
      <c r="AA62" s="8">
        <f t="shared" si="384"/>
        <v>0</v>
      </c>
      <c r="AB62" s="8">
        <f t="shared" si="384"/>
        <v>0.17559523809523808</v>
      </c>
      <c r="AC62" s="8">
        <f t="shared" si="384"/>
        <v>0</v>
      </c>
      <c r="AD62" s="8">
        <f t="shared" si="384"/>
        <v>0</v>
      </c>
      <c r="AE62" s="8">
        <f t="shared" si="384"/>
        <v>0</v>
      </c>
      <c r="AF62" s="8">
        <f t="shared" si="384"/>
        <v>8.9285714285714288E-2</v>
      </c>
      <c r="AG62" s="8">
        <f t="shared" si="384"/>
        <v>0</v>
      </c>
      <c r="AH62" s="8">
        <f t="shared" si="384"/>
        <v>0</v>
      </c>
      <c r="AI62" s="8">
        <f t="shared" si="384"/>
        <v>0.10363095238095238</v>
      </c>
      <c r="AJ62" s="8">
        <f t="shared" si="384"/>
        <v>0</v>
      </c>
      <c r="AK62" s="8">
        <f t="shared" si="384"/>
        <v>0</v>
      </c>
      <c r="AL62" s="8">
        <f t="shared" ref="AL62:AQ62" si="385">+AL56/AL58</f>
        <v>0</v>
      </c>
      <c r="AM62" s="8">
        <f t="shared" si="385"/>
        <v>0.48809523809523808</v>
      </c>
      <c r="AN62" s="8">
        <f t="shared" si="385"/>
        <v>0</v>
      </c>
      <c r="AO62" s="8">
        <f t="shared" si="385"/>
        <v>0</v>
      </c>
      <c r="AP62" s="8">
        <f t="shared" si="385"/>
        <v>0</v>
      </c>
      <c r="AQ62" s="8">
        <f t="shared" si="385"/>
        <v>0</v>
      </c>
      <c r="AR62" s="8">
        <f t="shared" ref="AR62:BT62" si="386">+AR56/AR58</f>
        <v>0.13690476190476192</v>
      </c>
      <c r="AS62" s="8">
        <f t="shared" si="386"/>
        <v>0</v>
      </c>
      <c r="AT62" s="8">
        <f t="shared" si="386"/>
        <v>0.23214285714285715</v>
      </c>
      <c r="AU62" s="8">
        <f t="shared" si="386"/>
        <v>1.1904761904761904E-2</v>
      </c>
      <c r="AV62" s="8">
        <f t="shared" si="386"/>
        <v>2.3809523809523808E-2</v>
      </c>
      <c r="AW62" s="8">
        <f t="shared" si="386"/>
        <v>0</v>
      </c>
      <c r="AX62" s="8">
        <f t="shared" si="386"/>
        <v>0</v>
      </c>
      <c r="AY62" s="8">
        <f t="shared" si="386"/>
        <v>0</v>
      </c>
      <c r="AZ62" s="8">
        <f t="shared" si="386"/>
        <v>0</v>
      </c>
      <c r="BA62" s="8">
        <f t="shared" si="386"/>
        <v>0</v>
      </c>
      <c r="BB62" s="8">
        <f t="shared" si="386"/>
        <v>0</v>
      </c>
      <c r="BC62" s="8">
        <f t="shared" si="386"/>
        <v>0</v>
      </c>
      <c r="BD62" s="8">
        <f t="shared" si="386"/>
        <v>0</v>
      </c>
      <c r="BE62" s="8">
        <f t="shared" si="386"/>
        <v>0</v>
      </c>
      <c r="BF62" s="8">
        <f t="shared" si="386"/>
        <v>0</v>
      </c>
      <c r="BG62" s="8">
        <f t="shared" si="386"/>
        <v>0</v>
      </c>
      <c r="BH62" s="8">
        <f t="shared" si="386"/>
        <v>0</v>
      </c>
      <c r="BI62" s="8">
        <f t="shared" si="386"/>
        <v>0</v>
      </c>
      <c r="BJ62" s="8">
        <f t="shared" si="386"/>
        <v>0.22023809523809523</v>
      </c>
      <c r="BK62" s="8">
        <f t="shared" si="386"/>
        <v>0</v>
      </c>
      <c r="BL62" s="8">
        <f t="shared" si="386"/>
        <v>0</v>
      </c>
      <c r="BM62" s="8">
        <f t="shared" si="386"/>
        <v>0</v>
      </c>
      <c r="BN62" s="8">
        <f t="shared" si="386"/>
        <v>0</v>
      </c>
      <c r="BO62" s="8">
        <f t="shared" si="386"/>
        <v>0</v>
      </c>
      <c r="BP62" s="8">
        <f t="shared" si="386"/>
        <v>7.1428571428571425E-2</v>
      </c>
      <c r="BQ62" s="8">
        <f t="shared" si="386"/>
        <v>0</v>
      </c>
      <c r="BR62" s="8">
        <f t="shared" si="386"/>
        <v>0.14285714285714285</v>
      </c>
      <c r="BS62" s="8">
        <f t="shared" si="386"/>
        <v>0.14285714285714285</v>
      </c>
      <c r="BT62" s="8">
        <f t="shared" si="386"/>
        <v>0.14285714285714285</v>
      </c>
      <c r="BU62" s="8">
        <f t="shared" ref="BU62:CC62" si="387">+BU56/BU58</f>
        <v>0.14285714285714285</v>
      </c>
      <c r="BV62" s="8">
        <f t="shared" si="387"/>
        <v>0</v>
      </c>
      <c r="BW62" s="8">
        <f t="shared" si="387"/>
        <v>0</v>
      </c>
      <c r="BX62" s="8">
        <f t="shared" si="387"/>
        <v>0</v>
      </c>
      <c r="BY62" s="8">
        <f t="shared" si="387"/>
        <v>2.3809523809523808E-2</v>
      </c>
      <c r="BZ62" s="8">
        <f t="shared" si="387"/>
        <v>0</v>
      </c>
      <c r="CA62" s="8">
        <f t="shared" si="387"/>
        <v>0</v>
      </c>
      <c r="CB62" s="8">
        <f t="shared" si="387"/>
        <v>0</v>
      </c>
      <c r="CC62" s="8">
        <f t="shared" si="387"/>
        <v>0</v>
      </c>
      <c r="CD62" s="8">
        <f t="shared" ref="CD62:CF62" si="388">+CD56/CD58</f>
        <v>0</v>
      </c>
      <c r="CE62" s="8">
        <f t="shared" si="388"/>
        <v>0</v>
      </c>
      <c r="CF62" s="8">
        <f t="shared" si="388"/>
        <v>0</v>
      </c>
      <c r="CG62" s="8">
        <f t="shared" ref="CG62:CH62" si="389">+CG56/CG58</f>
        <v>0</v>
      </c>
      <c r="CH62" s="8">
        <f t="shared" si="389"/>
        <v>0</v>
      </c>
      <c r="CI62" s="8">
        <f t="shared" ref="CI62:CJ62" si="390">+CI56/CI58</f>
        <v>0</v>
      </c>
      <c r="CJ62" s="8">
        <f t="shared" si="390"/>
        <v>0</v>
      </c>
      <c r="CK62" s="8">
        <f t="shared" ref="CK62:CM62" si="391">+CK56/CK58</f>
        <v>0</v>
      </c>
      <c r="CL62" s="8">
        <f t="shared" si="391"/>
        <v>0</v>
      </c>
      <c r="CM62" s="8">
        <f t="shared" si="391"/>
        <v>0</v>
      </c>
      <c r="CN62" s="8">
        <f t="shared" ref="CN62:CP62" si="392">+CN56/CN58</f>
        <v>0</v>
      </c>
      <c r="CO62" s="8">
        <f t="shared" si="392"/>
        <v>0</v>
      </c>
      <c r="CP62" s="8">
        <f t="shared" si="392"/>
        <v>0</v>
      </c>
      <c r="CQ62" s="8">
        <f t="shared" ref="CQ62:CT62" si="393">+CQ56/CQ58</f>
        <v>0</v>
      </c>
      <c r="CR62" s="8">
        <f t="shared" si="393"/>
        <v>0</v>
      </c>
      <c r="CS62" s="8">
        <f t="shared" si="393"/>
        <v>0.125</v>
      </c>
      <c r="CT62" s="8">
        <f t="shared" si="393"/>
        <v>0</v>
      </c>
      <c r="CU62" s="8">
        <f t="shared" ref="CU62:CW62" si="394">+CU56/CU58</f>
        <v>0.10714285714285714</v>
      </c>
      <c r="CV62" s="8">
        <f t="shared" si="394"/>
        <v>5.9523809523809521E-3</v>
      </c>
      <c r="CW62" s="8">
        <f t="shared" si="394"/>
        <v>0</v>
      </c>
      <c r="CX62" s="8">
        <f t="shared" ref="CX62:CY62" si="395">+CX56/CX58</f>
        <v>6.5476190476190479E-2</v>
      </c>
      <c r="CY62" s="8">
        <f t="shared" si="395"/>
        <v>0</v>
      </c>
      <c r="CZ62" s="8">
        <f t="shared" ref="CZ62:DB62" si="396">+CZ56/CZ58</f>
        <v>0</v>
      </c>
      <c r="DA62" s="8">
        <f t="shared" si="396"/>
        <v>0</v>
      </c>
      <c r="DB62" s="8">
        <f t="shared" si="396"/>
        <v>0</v>
      </c>
      <c r="DC62" s="8">
        <f t="shared" ref="DC62:DF62" si="397">+DC56/DC58</f>
        <v>0</v>
      </c>
      <c r="DD62" s="8"/>
      <c r="DE62" s="8">
        <f t="shared" si="397"/>
        <v>2.7777777777777776E-2</v>
      </c>
      <c r="DF62" s="8">
        <f t="shared" si="397"/>
        <v>0</v>
      </c>
      <c r="DG62" s="8">
        <f t="shared" ref="DG62:DJ62" si="398">+DG56/DG58</f>
        <v>0</v>
      </c>
      <c r="DH62" s="8">
        <f t="shared" si="398"/>
        <v>0</v>
      </c>
      <c r="DI62" s="8">
        <f t="shared" si="398"/>
        <v>0</v>
      </c>
      <c r="DJ62" s="8">
        <f t="shared" si="398"/>
        <v>0</v>
      </c>
      <c r="DK62" s="8">
        <f t="shared" ref="DK62:DM62" si="399">+DK56/DK58</f>
        <v>0</v>
      </c>
      <c r="DL62" s="8">
        <f t="shared" si="399"/>
        <v>0</v>
      </c>
      <c r="DM62" s="8">
        <f t="shared" si="399"/>
        <v>0</v>
      </c>
      <c r="DN62" s="8">
        <f t="shared" ref="DN62:DR62" si="400">+DN56/DN58</f>
        <v>0</v>
      </c>
      <c r="DO62" s="8">
        <f t="shared" si="400"/>
        <v>0</v>
      </c>
      <c r="DP62" s="8" t="e">
        <f t="shared" si="400"/>
        <v>#DIV/0!</v>
      </c>
      <c r="DQ62" s="8" t="e">
        <f t="shared" si="400"/>
        <v>#DIV/0!</v>
      </c>
      <c r="DR62" s="8">
        <f t="shared" si="400"/>
        <v>0</v>
      </c>
      <c r="DS62" s="8">
        <f t="shared" ref="DS62:DU62" si="401">+DS56/DS58</f>
        <v>0</v>
      </c>
      <c r="DT62" s="8">
        <f t="shared" si="401"/>
        <v>0</v>
      </c>
      <c r="DU62" s="8">
        <f t="shared" si="401"/>
        <v>0</v>
      </c>
      <c r="DV62" s="8">
        <f t="shared" ref="DV62:DX62" si="402">+DV56/DV58</f>
        <v>0</v>
      </c>
      <c r="DW62" s="8">
        <f t="shared" si="402"/>
        <v>0</v>
      </c>
      <c r="DX62" s="8">
        <f t="shared" si="402"/>
        <v>1.7857142857142856E-2</v>
      </c>
      <c r="DY62" s="8">
        <f t="shared" ref="DY62:EA62" si="403">+DY56/DY58</f>
        <v>0</v>
      </c>
      <c r="DZ62" s="8">
        <f t="shared" si="403"/>
        <v>0</v>
      </c>
      <c r="EA62" s="8">
        <f t="shared" si="403"/>
        <v>9.5238095238095233E-2</v>
      </c>
      <c r="EB62" s="8">
        <f t="shared" ref="EB62:ED62" si="404">+EB56/EB58</f>
        <v>0</v>
      </c>
      <c r="EC62" s="8">
        <f t="shared" si="404"/>
        <v>0</v>
      </c>
      <c r="ED62" s="8">
        <f t="shared" si="404"/>
        <v>0</v>
      </c>
      <c r="EE62" s="8">
        <f t="shared" ref="EE62:EH62" si="405">+EE56/EE58</f>
        <v>0</v>
      </c>
      <c r="EF62" s="8">
        <f t="shared" si="405"/>
        <v>0</v>
      </c>
      <c r="EG62" s="8">
        <f t="shared" si="405"/>
        <v>0</v>
      </c>
      <c r="EH62" s="8">
        <f t="shared" si="405"/>
        <v>0</v>
      </c>
      <c r="EI62" s="8"/>
      <c r="EJ62" s="8"/>
    </row>
    <row r="63" spans="1:140">
      <c r="A63" s="497"/>
      <c r="B63" s="54" t="s">
        <v>255</v>
      </c>
      <c r="C63" s="8"/>
      <c r="D63" s="8">
        <f t="shared" ref="D63:AK63" si="406">+D57/D58</f>
        <v>0.51011904761904758</v>
      </c>
      <c r="E63" s="8">
        <f t="shared" si="406"/>
        <v>0.81547619047619047</v>
      </c>
      <c r="F63" s="8">
        <f t="shared" si="406"/>
        <v>2.976190476190476E-2</v>
      </c>
      <c r="G63" s="8">
        <f t="shared" si="406"/>
        <v>5.0595238095238096E-2</v>
      </c>
      <c r="H63" s="8">
        <f t="shared" si="406"/>
        <v>2.3809523809523808E-2</v>
      </c>
      <c r="I63" s="8">
        <f t="shared" si="406"/>
        <v>0.27380952380952384</v>
      </c>
      <c r="J63" s="8">
        <f t="shared" si="406"/>
        <v>3.470238095238095E-2</v>
      </c>
      <c r="K63" s="8">
        <f t="shared" si="406"/>
        <v>5.9523809523809521E-3</v>
      </c>
      <c r="L63" s="8">
        <f t="shared" si="406"/>
        <v>1.9345238095238096E-2</v>
      </c>
      <c r="M63" s="8">
        <f t="shared" si="406"/>
        <v>0.11904761904761904</v>
      </c>
      <c r="N63" s="8">
        <f t="shared" si="406"/>
        <v>3.4761904761904758E-2</v>
      </c>
      <c r="O63" s="8">
        <f t="shared" si="406"/>
        <v>0.13690476190476192</v>
      </c>
      <c r="P63" s="8">
        <f t="shared" si="406"/>
        <v>5.2559523809523813E-2</v>
      </c>
      <c r="Q63" s="8">
        <f t="shared" si="406"/>
        <v>3.9226190476190477E-2</v>
      </c>
      <c r="R63" s="8">
        <f t="shared" si="406"/>
        <v>8.9285714285714281E-3</v>
      </c>
      <c r="S63" s="8">
        <f t="shared" si="406"/>
        <v>3.470238095238095E-2</v>
      </c>
      <c r="T63" s="8">
        <f t="shared" si="406"/>
        <v>3.9702380952380954E-2</v>
      </c>
      <c r="U63" s="8">
        <f t="shared" si="406"/>
        <v>4.1666666666666664E-2</v>
      </c>
      <c r="V63" s="8">
        <f t="shared" si="406"/>
        <v>9.4285714285714278E-2</v>
      </c>
      <c r="W63" s="8">
        <f t="shared" si="406"/>
        <v>1.7857142857142856E-2</v>
      </c>
      <c r="X63" s="8">
        <f t="shared" si="406"/>
        <v>2.0833333333333332E-2</v>
      </c>
      <c r="Y63" s="8">
        <f t="shared" si="406"/>
        <v>4.4642857142857144E-2</v>
      </c>
      <c r="Z63" s="8">
        <f t="shared" si="406"/>
        <v>1.7857142857142856E-2</v>
      </c>
      <c r="AA63" s="8">
        <f t="shared" si="406"/>
        <v>6.1488095238095238E-2</v>
      </c>
      <c r="AB63" s="8">
        <f t="shared" si="406"/>
        <v>8.5357142857142854E-2</v>
      </c>
      <c r="AC63" s="8">
        <f t="shared" si="406"/>
        <v>0.15130952380952381</v>
      </c>
      <c r="AD63" s="8">
        <f t="shared" si="406"/>
        <v>4.4642857142857144E-2</v>
      </c>
      <c r="AE63" s="8">
        <f t="shared" si="406"/>
        <v>0.14434523809523808</v>
      </c>
      <c r="AF63" s="8">
        <f t="shared" si="406"/>
        <v>0.22720238095238096</v>
      </c>
      <c r="AG63" s="8">
        <f t="shared" si="406"/>
        <v>7.3392857142857149E-2</v>
      </c>
      <c r="AH63" s="8">
        <f t="shared" si="406"/>
        <v>9.0773809523809521E-2</v>
      </c>
      <c r="AI63" s="8">
        <f t="shared" si="406"/>
        <v>0.36904761904761907</v>
      </c>
      <c r="AJ63" s="8">
        <f t="shared" si="406"/>
        <v>1.488095238095238E-2</v>
      </c>
      <c r="AK63" s="8">
        <f t="shared" si="406"/>
        <v>7.1904761904761902E-2</v>
      </c>
      <c r="AL63" s="8">
        <f t="shared" ref="AL63:AQ63" si="407">+AL57/AL58</f>
        <v>6.3511904761904756E-2</v>
      </c>
      <c r="AM63" s="8">
        <f t="shared" si="407"/>
        <v>1.5892857142857143E-2</v>
      </c>
      <c r="AN63" s="8">
        <f t="shared" si="407"/>
        <v>3.470238095238095E-2</v>
      </c>
      <c r="AO63" s="8">
        <f t="shared" si="407"/>
        <v>3.8214285714285715E-2</v>
      </c>
      <c r="AP63" s="8">
        <f t="shared" si="407"/>
        <v>0.10119047619047619</v>
      </c>
      <c r="AQ63" s="8">
        <f t="shared" si="407"/>
        <v>4.4642857142857144E-2</v>
      </c>
      <c r="AR63" s="8">
        <f t="shared" ref="AR63:BT63" si="408">+AR57/AR58</f>
        <v>3.0714285714285715E-2</v>
      </c>
      <c r="AS63" s="8">
        <f t="shared" si="408"/>
        <v>1.3869047619047619E-2</v>
      </c>
      <c r="AT63" s="8">
        <f t="shared" si="408"/>
        <v>9.8214285714285712E-2</v>
      </c>
      <c r="AU63" s="8">
        <f t="shared" si="408"/>
        <v>3.125E-2</v>
      </c>
      <c r="AV63" s="8">
        <f t="shared" si="408"/>
        <v>0.29761904761904762</v>
      </c>
      <c r="AW63" s="8">
        <f t="shared" si="408"/>
        <v>9.5238095238095233E-2</v>
      </c>
      <c r="AX63" s="8">
        <f t="shared" si="408"/>
        <v>7.5892857142857137E-2</v>
      </c>
      <c r="AY63" s="8">
        <f t="shared" si="408"/>
        <v>4.7619047619047616E-2</v>
      </c>
      <c r="AZ63" s="8">
        <f t="shared" si="408"/>
        <v>6.8452380952380943E-3</v>
      </c>
      <c r="BA63" s="8">
        <f t="shared" si="408"/>
        <v>3.5714285714285712E-2</v>
      </c>
      <c r="BB63" s="8">
        <f t="shared" si="408"/>
        <v>1.1904761904761904E-2</v>
      </c>
      <c r="BC63" s="8">
        <f t="shared" si="408"/>
        <v>4.5654761904761906E-2</v>
      </c>
      <c r="BD63" s="8">
        <f t="shared" si="408"/>
        <v>7.4404761904761904E-2</v>
      </c>
      <c r="BE63" s="8">
        <f t="shared" si="408"/>
        <v>6.7261904761904773E-2</v>
      </c>
      <c r="BF63" s="8">
        <f t="shared" si="408"/>
        <v>5.5059523809523808E-2</v>
      </c>
      <c r="BG63" s="8">
        <f t="shared" si="408"/>
        <v>0.16315476190476189</v>
      </c>
      <c r="BH63" s="8">
        <f t="shared" si="408"/>
        <v>0.21726190476190477</v>
      </c>
      <c r="BI63" s="8">
        <f t="shared" si="408"/>
        <v>3.5714285714285712E-2</v>
      </c>
      <c r="BJ63" s="8">
        <f t="shared" si="408"/>
        <v>2.5297619047619048E-2</v>
      </c>
      <c r="BK63" s="8">
        <f t="shared" si="408"/>
        <v>2.976190476190476E-2</v>
      </c>
      <c r="BL63" s="8">
        <f t="shared" si="408"/>
        <v>7.3392857142857149E-2</v>
      </c>
      <c r="BM63" s="8">
        <f t="shared" si="408"/>
        <v>0.12005952380952382</v>
      </c>
      <c r="BN63" s="8">
        <f t="shared" si="408"/>
        <v>0.13273809523809524</v>
      </c>
      <c r="BO63" s="8">
        <f t="shared" si="408"/>
        <v>5.3571428571428568E-2</v>
      </c>
      <c r="BP63" s="8">
        <f t="shared" si="408"/>
        <v>0.11113095238095239</v>
      </c>
      <c r="BQ63" s="8">
        <f t="shared" si="408"/>
        <v>1.1904761904761904E-2</v>
      </c>
      <c r="BR63" s="8">
        <f t="shared" si="408"/>
        <v>0.2857142857142857</v>
      </c>
      <c r="BS63" s="8">
        <f t="shared" si="408"/>
        <v>0.24357142857142858</v>
      </c>
      <c r="BT63" s="8">
        <f t="shared" si="408"/>
        <v>0.24357142857142858</v>
      </c>
      <c r="BU63" s="8">
        <f t="shared" ref="BU63:CC63" si="409">+BU57/BU58</f>
        <v>0.24357142857142858</v>
      </c>
      <c r="BV63" s="8">
        <f t="shared" si="409"/>
        <v>6.5476190476190479E-2</v>
      </c>
      <c r="BW63" s="8">
        <f t="shared" si="409"/>
        <v>0.13988095238095238</v>
      </c>
      <c r="BX63" s="8">
        <f t="shared" si="409"/>
        <v>0.12797619047619047</v>
      </c>
      <c r="BY63" s="8">
        <f t="shared" si="409"/>
        <v>1.7857142857142856E-2</v>
      </c>
      <c r="BZ63" s="8">
        <f t="shared" si="409"/>
        <v>2.3809523809523808E-2</v>
      </c>
      <c r="CA63" s="8">
        <f t="shared" si="409"/>
        <v>4.8611111111111112E-2</v>
      </c>
      <c r="CB63" s="8">
        <f t="shared" si="409"/>
        <v>8.6309523809523808E-2</v>
      </c>
      <c r="CC63" s="8">
        <f t="shared" si="409"/>
        <v>1.1904761904761904E-2</v>
      </c>
      <c r="CD63" s="8">
        <f t="shared" ref="CD63:CF63" si="410">+CD57/CD58</f>
        <v>3.273809523809524E-2</v>
      </c>
      <c r="CE63" s="8">
        <f t="shared" si="410"/>
        <v>1.1904761904761904E-2</v>
      </c>
      <c r="CF63" s="8">
        <f t="shared" si="410"/>
        <v>0.10023809523809524</v>
      </c>
      <c r="CG63" s="8">
        <f t="shared" ref="CG63:CH63" si="411">+CG57/CG58</f>
        <v>0.16071428571428573</v>
      </c>
      <c r="CH63" s="8">
        <f t="shared" si="411"/>
        <v>7.7380952380952384E-2</v>
      </c>
      <c r="CI63" s="8">
        <f t="shared" ref="CI63:CJ63" si="412">+CI57/CI58</f>
        <v>7.7380952380952384E-2</v>
      </c>
      <c r="CJ63" s="8">
        <f t="shared" si="412"/>
        <v>0.25874999999999998</v>
      </c>
      <c r="CK63" s="8">
        <f t="shared" ref="CK63:CM63" si="413">+CK57/CK58</f>
        <v>2.976190476190476E-2</v>
      </c>
      <c r="CL63" s="8">
        <f t="shared" si="413"/>
        <v>1.7857142857142856E-2</v>
      </c>
      <c r="CM63" s="8">
        <f t="shared" si="413"/>
        <v>0.17113095238095238</v>
      </c>
      <c r="CN63" s="8">
        <f t="shared" ref="CN63:CP63" si="414">+CN57/CN58</f>
        <v>3.5714285714285712E-2</v>
      </c>
      <c r="CO63" s="8">
        <f t="shared" si="414"/>
        <v>1.1904761904761904E-2</v>
      </c>
      <c r="CP63" s="8">
        <f t="shared" si="414"/>
        <v>8.9285714285714288E-2</v>
      </c>
      <c r="CQ63" s="8">
        <f t="shared" ref="CQ63:CT63" si="415">+CQ57/CQ58</f>
        <v>0</v>
      </c>
      <c r="CR63" s="8">
        <f t="shared" si="415"/>
        <v>2.6785714285714284E-2</v>
      </c>
      <c r="CS63" s="8">
        <f t="shared" si="415"/>
        <v>2.0833333333333332E-2</v>
      </c>
      <c r="CT63" s="8">
        <f t="shared" si="415"/>
        <v>7.1428571428571425E-2</v>
      </c>
      <c r="CU63" s="8">
        <f t="shared" ref="CU63:CW63" si="416">+CU57/CU58</f>
        <v>5.9523809523809521E-3</v>
      </c>
      <c r="CV63" s="8">
        <f t="shared" si="416"/>
        <v>5.9523809523809521E-2</v>
      </c>
      <c r="CW63" s="8">
        <f t="shared" si="416"/>
        <v>6.3511904761904756E-2</v>
      </c>
      <c r="CX63" s="8">
        <f t="shared" ref="CX63:CY63" si="417">+CX57/CX58</f>
        <v>0</v>
      </c>
      <c r="CY63" s="8">
        <f t="shared" si="417"/>
        <v>7.7380952380952384E-2</v>
      </c>
      <c r="CZ63" s="8">
        <f t="shared" ref="CZ63:DB63" si="418">+CZ57/CZ58</f>
        <v>3.8690476190476192E-2</v>
      </c>
      <c r="DA63" s="8">
        <f t="shared" si="418"/>
        <v>3.8690476190476192E-2</v>
      </c>
      <c r="DB63" s="8">
        <f t="shared" si="418"/>
        <v>3.8690476190476192E-2</v>
      </c>
      <c r="DC63" s="8">
        <f t="shared" ref="DC63:DF63" si="419">+DC57/DC58</f>
        <v>0.1</v>
      </c>
      <c r="DD63" s="8"/>
      <c r="DE63" s="8">
        <f t="shared" si="419"/>
        <v>1.3888888888888888E-2</v>
      </c>
      <c r="DF63" s="8">
        <f t="shared" si="419"/>
        <v>0.11607142857142858</v>
      </c>
      <c r="DG63" s="8">
        <f t="shared" ref="DG63:DJ63" si="420">+DG57/DG58</f>
        <v>0.7321428571428571</v>
      </c>
      <c r="DH63" s="8">
        <f t="shared" si="420"/>
        <v>1</v>
      </c>
      <c r="DI63" s="8">
        <f t="shared" si="420"/>
        <v>1</v>
      </c>
      <c r="DJ63" s="8">
        <f t="shared" si="420"/>
        <v>1</v>
      </c>
      <c r="DK63" s="8">
        <f t="shared" ref="DK63:DM63" si="421">+DK57/DK58</f>
        <v>1</v>
      </c>
      <c r="DL63" s="8">
        <f t="shared" si="421"/>
        <v>0.61904761904761907</v>
      </c>
      <c r="DM63" s="8">
        <f t="shared" si="421"/>
        <v>0.23660714285714285</v>
      </c>
      <c r="DN63" s="8">
        <f t="shared" ref="DN63:DR63" si="422">+DN57/DN58</f>
        <v>7.7380952380952384E-3</v>
      </c>
      <c r="DO63" s="8">
        <f t="shared" si="422"/>
        <v>0.13095238095238096</v>
      </c>
      <c r="DP63" s="8" t="e">
        <f t="shared" si="422"/>
        <v>#DIV/0!</v>
      </c>
      <c r="DQ63" s="8" t="e">
        <f t="shared" si="422"/>
        <v>#DIV/0!</v>
      </c>
      <c r="DR63" s="8">
        <f t="shared" si="422"/>
        <v>1.9821428571428573E-2</v>
      </c>
      <c r="DS63" s="8">
        <f t="shared" ref="DS63:DU63" si="423">+DS57/DS58</f>
        <v>0.29166666666666669</v>
      </c>
      <c r="DT63" s="8">
        <f t="shared" si="423"/>
        <v>1.1904761904761904E-2</v>
      </c>
      <c r="DU63" s="8">
        <f t="shared" si="423"/>
        <v>1.7857142857142856E-2</v>
      </c>
      <c r="DV63" s="8">
        <f t="shared" ref="DV63:DX63" si="424">+DV57/DV58</f>
        <v>1.7857142857142856E-2</v>
      </c>
      <c r="DW63" s="8">
        <f t="shared" si="424"/>
        <v>1.7857142857142856E-2</v>
      </c>
      <c r="DX63" s="8">
        <f t="shared" si="424"/>
        <v>5.3452380952380953E-2</v>
      </c>
      <c r="DY63" s="8">
        <f t="shared" ref="DY63:EA63" si="425">+DY57/DY58</f>
        <v>0</v>
      </c>
      <c r="DZ63" s="8">
        <f t="shared" si="425"/>
        <v>0</v>
      </c>
      <c r="EA63" s="8">
        <f t="shared" si="425"/>
        <v>2.5833333333333333E-2</v>
      </c>
      <c r="EB63" s="8">
        <f t="shared" ref="EB63:ED63" si="426">+EB57/EB58</f>
        <v>2.3809523809523808E-2</v>
      </c>
      <c r="EC63" s="8">
        <f t="shared" si="426"/>
        <v>0</v>
      </c>
      <c r="ED63" s="8">
        <f t="shared" si="426"/>
        <v>5.9523809523809521E-3</v>
      </c>
      <c r="EE63" s="8">
        <f t="shared" ref="EE63:EH63" si="427">+EE57/EE58</f>
        <v>1.488095238095238E-2</v>
      </c>
      <c r="EF63" s="8">
        <f t="shared" si="427"/>
        <v>0.22023809523809523</v>
      </c>
      <c r="EG63" s="8">
        <f t="shared" si="427"/>
        <v>1.488095238095238E-2</v>
      </c>
      <c r="EH63" s="8">
        <f t="shared" si="427"/>
        <v>1.1904761904761904E-2</v>
      </c>
      <c r="EI63" s="8"/>
      <c r="EJ63" s="8"/>
    </row>
    <row r="64" spans="1:140" customFormat="1">
      <c r="A64" s="498"/>
      <c r="B64" s="54" t="s">
        <v>60</v>
      </c>
      <c r="C64" s="9"/>
      <c r="D64" s="9">
        <f t="shared" ref="D64:AK64" si="428">SUM(D60:D63)</f>
        <v>0.99999999999999956</v>
      </c>
      <c r="E64" s="9">
        <f t="shared" si="428"/>
        <v>1</v>
      </c>
      <c r="F64" s="9">
        <f t="shared" si="428"/>
        <v>1</v>
      </c>
      <c r="G64" s="9">
        <f t="shared" si="428"/>
        <v>0.99999999999999989</v>
      </c>
      <c r="H64" s="9">
        <f t="shared" si="428"/>
        <v>0.99999999999523825</v>
      </c>
      <c r="I64" s="9">
        <f t="shared" si="428"/>
        <v>1</v>
      </c>
      <c r="J64" s="9">
        <f t="shared" si="428"/>
        <v>0.99999999999999978</v>
      </c>
      <c r="K64" s="9">
        <f t="shared" si="428"/>
        <v>0.99999999999999989</v>
      </c>
      <c r="L64" s="9">
        <f t="shared" si="428"/>
        <v>0.99999999999523792</v>
      </c>
      <c r="M64" s="9">
        <f t="shared" si="428"/>
        <v>1</v>
      </c>
      <c r="N64" s="9">
        <f t="shared" si="428"/>
        <v>0.89880952381904777</v>
      </c>
      <c r="O64" s="9">
        <f t="shared" si="428"/>
        <v>1</v>
      </c>
      <c r="P64" s="9">
        <f t="shared" si="428"/>
        <v>0.99999999999999989</v>
      </c>
      <c r="Q64" s="9">
        <f t="shared" si="428"/>
        <v>0.99999999999999967</v>
      </c>
      <c r="R64" s="9">
        <f t="shared" si="428"/>
        <v>1.0000000000000002</v>
      </c>
      <c r="S64" s="9">
        <f t="shared" si="428"/>
        <v>1</v>
      </c>
      <c r="T64" s="9">
        <f t="shared" si="428"/>
        <v>1</v>
      </c>
      <c r="U64" s="9">
        <f t="shared" si="428"/>
        <v>1.0000000000000002</v>
      </c>
      <c r="V64" s="9">
        <f t="shared" si="428"/>
        <v>1</v>
      </c>
      <c r="W64" s="9">
        <f t="shared" si="428"/>
        <v>0.99999999999999989</v>
      </c>
      <c r="X64" s="9">
        <f t="shared" si="428"/>
        <v>1.0000000000000004</v>
      </c>
      <c r="Y64" s="9">
        <f t="shared" si="428"/>
        <v>1</v>
      </c>
      <c r="Z64" s="9">
        <f t="shared" si="428"/>
        <v>0.99999999999999989</v>
      </c>
      <c r="AA64" s="9">
        <f t="shared" si="428"/>
        <v>1.0000000000000002</v>
      </c>
      <c r="AB64" s="9">
        <f t="shared" si="428"/>
        <v>1</v>
      </c>
      <c r="AC64" s="9">
        <f t="shared" si="428"/>
        <v>0.99999999999999978</v>
      </c>
      <c r="AD64" s="9">
        <f t="shared" si="428"/>
        <v>1.0000000000000002</v>
      </c>
      <c r="AE64" s="9">
        <f t="shared" si="428"/>
        <v>1</v>
      </c>
      <c r="AF64" s="9">
        <f t="shared" si="428"/>
        <v>1.0000000000000002</v>
      </c>
      <c r="AG64" s="9">
        <f t="shared" si="428"/>
        <v>1</v>
      </c>
      <c r="AH64" s="9">
        <f t="shared" si="428"/>
        <v>1</v>
      </c>
      <c r="AI64" s="9">
        <f t="shared" si="428"/>
        <v>1.0000000000000004</v>
      </c>
      <c r="AJ64" s="9">
        <f t="shared" si="428"/>
        <v>1.0000000000000004</v>
      </c>
      <c r="AK64" s="9">
        <f t="shared" si="428"/>
        <v>0.99999999999999989</v>
      </c>
      <c r="AL64" s="9">
        <f t="shared" ref="AL64:AQ64" si="429">SUM(AL60:AL63)</f>
        <v>0.99999999999999967</v>
      </c>
      <c r="AM64" s="9">
        <f t="shared" si="429"/>
        <v>1.0000000000000002</v>
      </c>
      <c r="AN64" s="9">
        <f t="shared" si="429"/>
        <v>1</v>
      </c>
      <c r="AO64" s="9">
        <f t="shared" si="429"/>
        <v>0.99999999999999978</v>
      </c>
      <c r="AP64" s="9">
        <f t="shared" si="429"/>
        <v>1.0000000000000002</v>
      </c>
      <c r="AQ64" s="9">
        <f t="shared" si="429"/>
        <v>0.99999999999999989</v>
      </c>
      <c r="AR64" s="9">
        <f t="shared" ref="AR64:BT64" si="430">SUM(AR60:AR63)</f>
        <v>1.1428571428571423</v>
      </c>
      <c r="AS64" s="9">
        <f t="shared" si="430"/>
        <v>0.99999999999999967</v>
      </c>
      <c r="AT64" s="9">
        <f t="shared" si="430"/>
        <v>1.0000000000000002</v>
      </c>
      <c r="AU64" s="9">
        <f t="shared" si="430"/>
        <v>0.99999999999999989</v>
      </c>
      <c r="AV64" s="9">
        <f t="shared" si="430"/>
        <v>1.0000000000000004</v>
      </c>
      <c r="AW64" s="9">
        <f t="shared" si="430"/>
        <v>1</v>
      </c>
      <c r="AX64" s="9">
        <f t="shared" si="430"/>
        <v>1</v>
      </c>
      <c r="AY64" s="9">
        <f t="shared" si="430"/>
        <v>0.99999999999999978</v>
      </c>
      <c r="AZ64" s="9">
        <f t="shared" si="430"/>
        <v>1.0000000000000002</v>
      </c>
      <c r="BA64" s="9">
        <f t="shared" si="430"/>
        <v>1</v>
      </c>
      <c r="BB64" s="9">
        <f t="shared" si="430"/>
        <v>0.99999999999999989</v>
      </c>
      <c r="BC64" s="9">
        <f t="shared" si="430"/>
        <v>1</v>
      </c>
      <c r="BD64" s="9">
        <f t="shared" si="430"/>
        <v>0.99999999999999967</v>
      </c>
      <c r="BE64" s="9">
        <f t="shared" si="430"/>
        <v>0.99999999999999978</v>
      </c>
      <c r="BF64" s="9">
        <f t="shared" si="430"/>
        <v>1</v>
      </c>
      <c r="BG64" s="9">
        <f t="shared" si="430"/>
        <v>1</v>
      </c>
      <c r="BH64" s="9">
        <f t="shared" si="430"/>
        <v>1.0000000000000004</v>
      </c>
      <c r="BI64" s="9">
        <f t="shared" si="430"/>
        <v>0.99999999999999967</v>
      </c>
      <c r="BJ64" s="9">
        <f t="shared" si="430"/>
        <v>1</v>
      </c>
      <c r="BK64" s="9">
        <f t="shared" si="430"/>
        <v>0.99999999999999978</v>
      </c>
      <c r="BL64" s="9">
        <f t="shared" si="430"/>
        <v>1</v>
      </c>
      <c r="BM64" s="9">
        <f t="shared" si="430"/>
        <v>0.99999999999999989</v>
      </c>
      <c r="BN64" s="9">
        <f t="shared" si="430"/>
        <v>1.0000000000000002</v>
      </c>
      <c r="BO64" s="9">
        <f t="shared" si="430"/>
        <v>0.99999999999999956</v>
      </c>
      <c r="BP64" s="9">
        <f t="shared" si="430"/>
        <v>0.99999999999999989</v>
      </c>
      <c r="BQ64" s="9">
        <f t="shared" si="430"/>
        <v>0.99999999999999989</v>
      </c>
      <c r="BR64" s="9">
        <f t="shared" si="430"/>
        <v>1.0000000000000004</v>
      </c>
      <c r="BS64" s="9">
        <f t="shared" si="430"/>
        <v>1</v>
      </c>
      <c r="BT64" s="9">
        <f t="shared" si="430"/>
        <v>1</v>
      </c>
      <c r="BU64" s="9">
        <f t="shared" ref="BU64:CC64" si="431">SUM(BU60:BU63)</f>
        <v>1</v>
      </c>
      <c r="BV64" s="9">
        <f t="shared" si="431"/>
        <v>1</v>
      </c>
      <c r="BW64" s="9">
        <f t="shared" si="431"/>
        <v>1.0000000000000004</v>
      </c>
      <c r="BX64" s="9">
        <f t="shared" si="431"/>
        <v>1.0000000000000004</v>
      </c>
      <c r="BY64" s="9">
        <f t="shared" si="431"/>
        <v>1</v>
      </c>
      <c r="BZ64" s="9">
        <f t="shared" si="431"/>
        <v>0.99999999999999989</v>
      </c>
      <c r="CA64" s="9">
        <f t="shared" si="431"/>
        <v>1</v>
      </c>
      <c r="CB64" s="9">
        <f t="shared" si="431"/>
        <v>1</v>
      </c>
      <c r="CC64" s="9">
        <f t="shared" si="431"/>
        <v>0.99999999999999978</v>
      </c>
      <c r="CD64" s="9">
        <f t="shared" ref="CD64:CF64" si="432">SUM(CD60:CD63)</f>
        <v>1.0000000000000002</v>
      </c>
      <c r="CE64" s="9">
        <f t="shared" si="432"/>
        <v>1</v>
      </c>
      <c r="CF64" s="9">
        <f t="shared" si="432"/>
        <v>1</v>
      </c>
      <c r="CG64" s="9">
        <f t="shared" ref="CG64:CH64" si="433">SUM(CG60:CG63)</f>
        <v>0.99999999999999967</v>
      </c>
      <c r="CH64" s="9">
        <f t="shared" si="433"/>
        <v>1.0000000000000004</v>
      </c>
      <c r="CI64" s="9">
        <f t="shared" ref="CI64:CJ64" si="434">SUM(CI60:CI63)</f>
        <v>0.99999999999999956</v>
      </c>
      <c r="CJ64" s="9">
        <f t="shared" si="434"/>
        <v>1</v>
      </c>
      <c r="CK64" s="9">
        <f t="shared" ref="CK64:CM64" si="435">SUM(CK60:CK63)</f>
        <v>1</v>
      </c>
      <c r="CL64" s="9">
        <f t="shared" si="435"/>
        <v>0.99999999999999989</v>
      </c>
      <c r="CM64" s="9">
        <f t="shared" si="435"/>
        <v>1.0000000000000002</v>
      </c>
      <c r="CN64" s="9">
        <f t="shared" ref="CN64:CP64" si="436">SUM(CN60:CN63)</f>
        <v>1.0000000000000002</v>
      </c>
      <c r="CO64" s="9">
        <f t="shared" si="436"/>
        <v>0.99999999999999989</v>
      </c>
      <c r="CP64" s="9">
        <f t="shared" si="436"/>
        <v>1</v>
      </c>
      <c r="CQ64" s="9">
        <f t="shared" ref="CQ64:CT64" si="437">SUM(CQ60:CQ63)</f>
        <v>1</v>
      </c>
      <c r="CR64" s="9">
        <f t="shared" si="437"/>
        <v>1.0000000000000002</v>
      </c>
      <c r="CS64" s="9">
        <f t="shared" si="437"/>
        <v>1</v>
      </c>
      <c r="CT64" s="9">
        <f t="shared" si="437"/>
        <v>1</v>
      </c>
      <c r="CU64" s="9">
        <f t="shared" ref="CU64:CW64" si="438">SUM(CU60:CU63)</f>
        <v>1</v>
      </c>
      <c r="CV64" s="9">
        <f t="shared" si="438"/>
        <v>1.0000000000000004</v>
      </c>
      <c r="CW64" s="9">
        <f t="shared" si="438"/>
        <v>1</v>
      </c>
      <c r="CX64" s="9">
        <f t="shared" ref="CX64:CY64" si="439">SUM(CX60:CX63)</f>
        <v>1.0000000000000002</v>
      </c>
      <c r="CY64" s="9">
        <f t="shared" si="439"/>
        <v>1.0000000000000002</v>
      </c>
      <c r="CZ64" s="9">
        <f t="shared" ref="CZ64:DB64" si="440">SUM(CZ60:CZ63)</f>
        <v>1.0000000000000002</v>
      </c>
      <c r="DA64" s="9">
        <f t="shared" si="440"/>
        <v>1.0000000000000002</v>
      </c>
      <c r="DB64" s="9">
        <f t="shared" si="440"/>
        <v>1</v>
      </c>
      <c r="DC64" s="9">
        <f t="shared" ref="DC64:DF64" si="441">SUM(DC60:DC63)</f>
        <v>1</v>
      </c>
      <c r="DD64" s="9"/>
      <c r="DE64" s="9">
        <f t="shared" si="441"/>
        <v>0.99999999999999967</v>
      </c>
      <c r="DF64" s="9">
        <f t="shared" si="441"/>
        <v>1</v>
      </c>
      <c r="DG64" s="9">
        <f t="shared" ref="DG64:DJ64" si="442">SUM(DG60:DG63)</f>
        <v>1</v>
      </c>
      <c r="DH64" s="9">
        <f t="shared" si="442"/>
        <v>1</v>
      </c>
      <c r="DI64" s="9">
        <f t="shared" si="442"/>
        <v>1</v>
      </c>
      <c r="DJ64" s="9">
        <f t="shared" si="442"/>
        <v>1</v>
      </c>
      <c r="DK64" s="9">
        <f t="shared" ref="DK64:DM64" si="443">SUM(DK60:DK63)</f>
        <v>1</v>
      </c>
      <c r="DL64" s="9">
        <f t="shared" si="443"/>
        <v>1</v>
      </c>
      <c r="DM64" s="9">
        <f t="shared" si="443"/>
        <v>1</v>
      </c>
      <c r="DN64" s="9">
        <f t="shared" ref="DN64:DR64" si="444">SUM(DN60:DN63)</f>
        <v>1</v>
      </c>
      <c r="DO64" s="9">
        <f t="shared" si="444"/>
        <v>1</v>
      </c>
      <c r="DP64" s="9" t="e">
        <f t="shared" si="444"/>
        <v>#DIV/0!</v>
      </c>
      <c r="DQ64" s="9" t="e">
        <f t="shared" si="444"/>
        <v>#DIV/0!</v>
      </c>
      <c r="DR64" s="9">
        <f t="shared" si="444"/>
        <v>0.99999999999999989</v>
      </c>
      <c r="DS64" s="9">
        <f t="shared" ref="DS64:DU64" si="445">SUM(DS60:DS63)</f>
        <v>0.99999999999999978</v>
      </c>
      <c r="DT64" s="9">
        <f t="shared" si="445"/>
        <v>1</v>
      </c>
      <c r="DU64" s="9">
        <f t="shared" si="445"/>
        <v>1</v>
      </c>
      <c r="DV64" s="9">
        <f t="shared" ref="DV64:DX64" si="446">SUM(DV60:DV63)</f>
        <v>0.99999999999999989</v>
      </c>
      <c r="DW64" s="9">
        <f t="shared" si="446"/>
        <v>0.99999999999999989</v>
      </c>
      <c r="DX64" s="9">
        <f t="shared" si="446"/>
        <v>1</v>
      </c>
      <c r="DY64" s="9">
        <f t="shared" ref="DY64:EA64" si="447">SUM(DY60:DY63)</f>
        <v>1</v>
      </c>
      <c r="DZ64" s="9">
        <f t="shared" si="447"/>
        <v>1</v>
      </c>
      <c r="EA64" s="9">
        <f t="shared" si="447"/>
        <v>1</v>
      </c>
      <c r="EB64" s="9">
        <f t="shared" ref="EB64:ED64" si="448">SUM(EB60:EB63)</f>
        <v>0.99999999999999989</v>
      </c>
      <c r="EC64" s="9">
        <f t="shared" si="448"/>
        <v>1</v>
      </c>
      <c r="ED64" s="9">
        <f t="shared" si="448"/>
        <v>1</v>
      </c>
      <c r="EE64" s="9">
        <f t="shared" ref="EE64:EH64" si="449">SUM(EE60:EE63)</f>
        <v>1.0000000000000004</v>
      </c>
      <c r="EF64" s="9">
        <f t="shared" si="449"/>
        <v>0.99999999999999967</v>
      </c>
      <c r="EG64" s="9">
        <f t="shared" si="449"/>
        <v>1.0000000000000002</v>
      </c>
      <c r="EH64" s="9">
        <f t="shared" si="449"/>
        <v>1</v>
      </c>
      <c r="EI64" s="9"/>
      <c r="EJ64" s="9"/>
    </row>
    <row r="65" spans="1:140" ht="20.399999999999999">
      <c r="A65" s="141" t="s">
        <v>241</v>
      </c>
      <c r="B65" s="30"/>
      <c r="C65" s="32" t="s">
        <v>229</v>
      </c>
      <c r="D65" s="32" t="s">
        <v>178</v>
      </c>
      <c r="E65" s="32" t="s">
        <v>179</v>
      </c>
      <c r="F65" s="32" t="s">
        <v>180</v>
      </c>
      <c r="G65" s="32" t="s">
        <v>181</v>
      </c>
      <c r="H65" s="32" t="s">
        <v>182</v>
      </c>
      <c r="I65" s="32" t="s">
        <v>183</v>
      </c>
      <c r="J65" s="32" t="s">
        <v>184</v>
      </c>
      <c r="K65" s="32" t="s">
        <v>185</v>
      </c>
      <c r="L65" s="32" t="s">
        <v>186</v>
      </c>
      <c r="M65" s="32" t="s">
        <v>187</v>
      </c>
      <c r="N65" s="32" t="s">
        <v>188</v>
      </c>
      <c r="O65" s="32" t="s">
        <v>237</v>
      </c>
      <c r="P65" s="32" t="s">
        <v>246</v>
      </c>
      <c r="Q65" s="32" t="s">
        <v>247</v>
      </c>
      <c r="R65" s="32" t="s">
        <v>248</v>
      </c>
      <c r="S65" s="32" t="s">
        <v>249</v>
      </c>
      <c r="T65" s="32" t="s">
        <v>189</v>
      </c>
      <c r="U65" s="32" t="s">
        <v>190</v>
      </c>
      <c r="V65" s="32" t="s">
        <v>191</v>
      </c>
      <c r="W65" s="32" t="s">
        <v>192</v>
      </c>
      <c r="X65" s="32" t="s">
        <v>193</v>
      </c>
      <c r="Y65" s="32" t="s">
        <v>194</v>
      </c>
      <c r="Z65" s="32" t="s">
        <v>111</v>
      </c>
      <c r="AA65" s="32" t="s">
        <v>112</v>
      </c>
      <c r="AB65" s="32" t="s">
        <v>113</v>
      </c>
      <c r="AC65" s="32" t="s">
        <v>114</v>
      </c>
      <c r="AD65" s="32" t="s">
        <v>195</v>
      </c>
      <c r="AE65" s="32" t="s">
        <v>196</v>
      </c>
      <c r="AF65" s="32" t="s">
        <v>197</v>
      </c>
      <c r="AG65" s="32" t="s">
        <v>198</v>
      </c>
      <c r="AH65" s="32" t="s">
        <v>199</v>
      </c>
      <c r="AI65" s="32" t="s">
        <v>200</v>
      </c>
      <c r="AJ65" s="32" t="s">
        <v>201</v>
      </c>
      <c r="AK65" s="32" t="s">
        <v>202</v>
      </c>
      <c r="AL65" s="32" t="s">
        <v>203</v>
      </c>
      <c r="AM65" s="32" t="s">
        <v>204</v>
      </c>
      <c r="AN65" s="32" t="s">
        <v>205</v>
      </c>
      <c r="AO65" s="32" t="s">
        <v>206</v>
      </c>
      <c r="AP65" s="32" t="s">
        <v>207</v>
      </c>
      <c r="AQ65" s="32" t="s">
        <v>208</v>
      </c>
      <c r="AR65" s="32" t="s">
        <v>209</v>
      </c>
      <c r="AS65" s="32" t="s">
        <v>210</v>
      </c>
      <c r="AT65" s="32" t="s">
        <v>211</v>
      </c>
      <c r="AU65" s="32" t="s">
        <v>212</v>
      </c>
      <c r="AV65" s="32" t="s">
        <v>213</v>
      </c>
      <c r="AW65" s="32" t="s">
        <v>307</v>
      </c>
      <c r="AX65" s="32" t="s">
        <v>215</v>
      </c>
      <c r="AY65" s="32" t="s">
        <v>216</v>
      </c>
      <c r="AZ65" s="32" t="s">
        <v>217</v>
      </c>
      <c r="BA65" s="32" t="s">
        <v>218</v>
      </c>
      <c r="BB65" s="32" t="s">
        <v>219</v>
      </c>
      <c r="BC65" s="32" t="s">
        <v>220</v>
      </c>
      <c r="BD65" s="32" t="s">
        <v>178</v>
      </c>
      <c r="BE65" s="32" t="s">
        <v>179</v>
      </c>
      <c r="BF65" s="32" t="s">
        <v>180</v>
      </c>
      <c r="BG65" s="32" t="s">
        <v>181</v>
      </c>
      <c r="BH65" s="32" t="s">
        <v>182</v>
      </c>
      <c r="BI65" s="32" t="s">
        <v>183</v>
      </c>
      <c r="BJ65" s="32" t="s">
        <v>184</v>
      </c>
      <c r="BK65" s="32" t="s">
        <v>185</v>
      </c>
      <c r="BL65" s="32" t="s">
        <v>186</v>
      </c>
      <c r="BM65" s="32" t="s">
        <v>187</v>
      </c>
      <c r="BN65" s="32" t="str">
        <f>BN1</f>
        <v>SEM 11</v>
      </c>
      <c r="BO65" s="32" t="s">
        <v>237</v>
      </c>
      <c r="BP65" s="32" t="s">
        <v>246</v>
      </c>
      <c r="BQ65" s="32" t="s">
        <v>247</v>
      </c>
      <c r="BR65" s="32" t="s">
        <v>248</v>
      </c>
      <c r="BS65" s="32" t="s">
        <v>249</v>
      </c>
      <c r="BT65" s="32" t="s">
        <v>189</v>
      </c>
      <c r="BU65" s="32" t="s">
        <v>190</v>
      </c>
      <c r="BV65" s="32" t="s">
        <v>191</v>
      </c>
      <c r="BW65" s="32" t="s">
        <v>192</v>
      </c>
      <c r="BX65" s="32" t="s">
        <v>193</v>
      </c>
      <c r="BY65" s="32" t="s">
        <v>194</v>
      </c>
      <c r="BZ65" s="32" t="s">
        <v>111</v>
      </c>
      <c r="CA65" s="32" t="s">
        <v>112</v>
      </c>
      <c r="CB65" s="32" t="s">
        <v>113</v>
      </c>
      <c r="CC65" s="32" t="s">
        <v>114</v>
      </c>
      <c r="CD65" s="32" t="s">
        <v>195</v>
      </c>
      <c r="CE65" s="32" t="s">
        <v>196</v>
      </c>
      <c r="CF65" s="32" t="s">
        <v>197</v>
      </c>
      <c r="CG65" s="32" t="s">
        <v>198</v>
      </c>
      <c r="CH65" s="32" t="s">
        <v>199</v>
      </c>
      <c r="CI65" s="32" t="s">
        <v>200</v>
      </c>
      <c r="CJ65" s="32" t="s">
        <v>201</v>
      </c>
      <c r="CK65" s="32" t="s">
        <v>202</v>
      </c>
      <c r="CL65" s="32" t="s">
        <v>203</v>
      </c>
      <c r="CM65" s="32" t="s">
        <v>204</v>
      </c>
      <c r="CN65" s="32" t="s">
        <v>205</v>
      </c>
      <c r="CO65" s="32" t="s">
        <v>206</v>
      </c>
      <c r="CP65" s="32" t="s">
        <v>207</v>
      </c>
      <c r="CQ65" s="32" t="s">
        <v>208</v>
      </c>
      <c r="CR65" s="32" t="s">
        <v>209</v>
      </c>
      <c r="CS65" s="32" t="s">
        <v>210</v>
      </c>
      <c r="CT65" s="32" t="s">
        <v>211</v>
      </c>
      <c r="CU65" s="32" t="s">
        <v>212</v>
      </c>
      <c r="CV65" s="32" t="s">
        <v>213</v>
      </c>
      <c r="CW65" s="32" t="s">
        <v>214</v>
      </c>
      <c r="CX65" s="32" t="s">
        <v>215</v>
      </c>
      <c r="CY65" s="32" t="s">
        <v>216</v>
      </c>
      <c r="CZ65" s="32" t="s">
        <v>217</v>
      </c>
      <c r="DA65" s="32" t="s">
        <v>218</v>
      </c>
      <c r="DB65" s="32" t="s">
        <v>219</v>
      </c>
      <c r="DC65" s="32" t="s">
        <v>220</v>
      </c>
      <c r="DD65" s="32" t="s">
        <v>311</v>
      </c>
      <c r="DE65" s="32" t="s">
        <v>178</v>
      </c>
      <c r="DF65" s="32" t="s">
        <v>179</v>
      </c>
      <c r="DG65" s="32" t="s">
        <v>180</v>
      </c>
      <c r="DH65" s="32" t="s">
        <v>181</v>
      </c>
      <c r="DI65" s="32" t="s">
        <v>182</v>
      </c>
      <c r="DJ65" s="32" t="s">
        <v>183</v>
      </c>
      <c r="DK65" s="32" t="s">
        <v>184</v>
      </c>
      <c r="DL65" s="32" t="s">
        <v>185</v>
      </c>
      <c r="DM65" s="32" t="s">
        <v>186</v>
      </c>
      <c r="DN65" s="32" t="s">
        <v>187</v>
      </c>
      <c r="DO65" s="32" t="s">
        <v>188</v>
      </c>
      <c r="DP65" s="32" t="s">
        <v>237</v>
      </c>
      <c r="DQ65" s="32" t="s">
        <v>246</v>
      </c>
      <c r="DR65" s="32" t="s">
        <v>247</v>
      </c>
      <c r="DS65" s="32" t="s">
        <v>248</v>
      </c>
      <c r="DT65" s="32" t="s">
        <v>249</v>
      </c>
      <c r="DU65" s="32" t="s">
        <v>189</v>
      </c>
      <c r="DV65" s="32" t="s">
        <v>190</v>
      </c>
      <c r="DW65" s="32" t="s">
        <v>191</v>
      </c>
      <c r="DX65" s="32" t="s">
        <v>192</v>
      </c>
      <c r="DY65" s="32" t="s">
        <v>193</v>
      </c>
      <c r="DZ65" s="32" t="s">
        <v>194</v>
      </c>
      <c r="EA65" s="32" t="s">
        <v>111</v>
      </c>
      <c r="EB65" s="32" t="s">
        <v>112</v>
      </c>
      <c r="EC65" s="32" t="s">
        <v>113</v>
      </c>
      <c r="ED65" s="32" t="s">
        <v>114</v>
      </c>
      <c r="EE65" s="32" t="s">
        <v>195</v>
      </c>
      <c r="EF65" s="32" t="s">
        <v>196</v>
      </c>
      <c r="EG65" s="32" t="s">
        <v>197</v>
      </c>
      <c r="EH65" s="32" t="s">
        <v>198</v>
      </c>
      <c r="EI65" s="32" t="s">
        <v>378</v>
      </c>
      <c r="EJ65" s="26" t="s">
        <v>119</v>
      </c>
    </row>
    <row r="66" spans="1:140">
      <c r="A66" s="502" t="s">
        <v>20</v>
      </c>
      <c r="B66" s="51" t="s">
        <v>84</v>
      </c>
      <c r="C66" s="4">
        <v>0.83607338408110521</v>
      </c>
      <c r="D66" s="4">
        <f t="shared" ref="D66:AJ66" si="450">AVERAGE(D2,D18,D34,D50)</f>
        <v>0.77078869047619047</v>
      </c>
      <c r="E66" s="4">
        <f t="shared" si="450"/>
        <v>0.73586309523809534</v>
      </c>
      <c r="F66" s="4">
        <f t="shared" si="450"/>
        <v>0.68129464285714281</v>
      </c>
      <c r="G66" s="4">
        <f t="shared" si="450"/>
        <v>0.71354166666666652</v>
      </c>
      <c r="H66" s="4">
        <f t="shared" si="450"/>
        <v>0.9354017857107142</v>
      </c>
      <c r="I66" s="4">
        <f t="shared" si="450"/>
        <v>0.83642857142857152</v>
      </c>
      <c r="J66" s="4">
        <f t="shared" si="450"/>
        <v>0.84956845238095224</v>
      </c>
      <c r="K66" s="4">
        <f t="shared" si="450"/>
        <v>0.88318452380952372</v>
      </c>
      <c r="L66" s="4">
        <f t="shared" si="450"/>
        <v>0.86333333332976181</v>
      </c>
      <c r="M66" s="4">
        <f t="shared" si="450"/>
        <v>0.88708333333333333</v>
      </c>
      <c r="N66" s="4">
        <f t="shared" si="450"/>
        <v>0.90188988095476197</v>
      </c>
      <c r="O66" s="4">
        <f t="shared" si="450"/>
        <v>0.88069940476190478</v>
      </c>
      <c r="P66" s="4">
        <f t="shared" si="450"/>
        <v>0.89819940476190485</v>
      </c>
      <c r="Q66" s="4">
        <f t="shared" si="450"/>
        <v>0.86346726190476175</v>
      </c>
      <c r="R66" s="4">
        <f t="shared" si="450"/>
        <v>0.86235119047619047</v>
      </c>
      <c r="S66" s="4">
        <f t="shared" si="450"/>
        <v>0.88008928571428569</v>
      </c>
      <c r="T66" s="4">
        <f t="shared" si="450"/>
        <v>0.87089285714285702</v>
      </c>
      <c r="U66" s="4">
        <f t="shared" si="450"/>
        <v>0.89394097222222224</v>
      </c>
      <c r="V66" s="4">
        <f t="shared" si="450"/>
        <v>0.89010416666666659</v>
      </c>
      <c r="W66" s="4">
        <f t="shared" si="450"/>
        <v>0.93791666666666651</v>
      </c>
      <c r="X66" s="4">
        <f t="shared" si="450"/>
        <v>0.86147321428571422</v>
      </c>
      <c r="Y66" s="4">
        <f t="shared" si="450"/>
        <v>0.72023809523809523</v>
      </c>
      <c r="Z66" s="4">
        <f t="shared" si="450"/>
        <v>0.94730654761904742</v>
      </c>
      <c r="AA66" s="4">
        <f t="shared" si="450"/>
        <v>0.91790178571428571</v>
      </c>
      <c r="AB66" s="4">
        <f t="shared" si="450"/>
        <v>0.81769345238095237</v>
      </c>
      <c r="AC66" s="4">
        <f t="shared" si="450"/>
        <v>0.86891369047619027</v>
      </c>
      <c r="AD66" s="4">
        <f t="shared" si="450"/>
        <v>0.83258928571428581</v>
      </c>
      <c r="AE66" s="4">
        <f t="shared" si="450"/>
        <v>0.82285714285714284</v>
      </c>
      <c r="AF66" s="4">
        <f t="shared" si="450"/>
        <v>0.81422619047619049</v>
      </c>
      <c r="AG66" s="4">
        <f t="shared" si="450"/>
        <v>0.88343749999999988</v>
      </c>
      <c r="AH66" s="4">
        <f t="shared" si="450"/>
        <v>0.92620535714285723</v>
      </c>
      <c r="AI66" s="4">
        <f t="shared" si="450"/>
        <v>0.85242559523809536</v>
      </c>
      <c r="AJ66" s="4">
        <f t="shared" si="450"/>
        <v>0.91369047619047616</v>
      </c>
      <c r="AK66" s="4">
        <f t="shared" ref="AK66:AP69" si="451">AVERAGE(AK2,AK18,AK34,AK50)</f>
        <v>0.86212797619047621</v>
      </c>
      <c r="AL66" s="4">
        <f t="shared" si="451"/>
        <v>0.87772321428571443</v>
      </c>
      <c r="AM66" s="4">
        <f t="shared" si="451"/>
        <v>0.80790178571428573</v>
      </c>
      <c r="AN66" s="4">
        <f t="shared" si="451"/>
        <v>0.65910714285714289</v>
      </c>
      <c r="AO66" s="4">
        <f t="shared" si="451"/>
        <v>0.74142857142857121</v>
      </c>
      <c r="AP66" s="4">
        <f t="shared" ref="AP66:BT66" si="452">AVERAGE(AP2,AP18,AP34,AP50)</f>
        <v>0.8979464285714287</v>
      </c>
      <c r="AQ66" s="4">
        <f t="shared" si="452"/>
        <v>0.89248511904761907</v>
      </c>
      <c r="AR66" s="4">
        <f t="shared" si="452"/>
        <v>0.69260416666666647</v>
      </c>
      <c r="AS66" s="4">
        <f t="shared" si="452"/>
        <v>0.72296130952380955</v>
      </c>
      <c r="AT66" s="4">
        <f t="shared" si="452"/>
        <v>0.55691964285714279</v>
      </c>
      <c r="AU66" s="4">
        <f t="shared" si="452"/>
        <v>0.8232886904761908</v>
      </c>
      <c r="AV66" s="4">
        <f t="shared" si="452"/>
        <v>0.69133928571428571</v>
      </c>
      <c r="AW66" s="4">
        <f t="shared" si="452"/>
        <v>0.8894345238095237</v>
      </c>
      <c r="AX66" s="4">
        <f t="shared" si="452"/>
        <v>0.89327380952380941</v>
      </c>
      <c r="AY66" s="4">
        <f t="shared" si="452"/>
        <v>0.89806547619047616</v>
      </c>
      <c r="AZ66" s="4">
        <f t="shared" si="452"/>
        <v>0.85989583333333319</v>
      </c>
      <c r="BA66" s="4">
        <f t="shared" si="452"/>
        <v>0.89434523809523814</v>
      </c>
      <c r="BB66" s="4">
        <f t="shared" si="452"/>
        <v>0.72410714285714284</v>
      </c>
      <c r="BC66" s="4">
        <f t="shared" si="452"/>
        <v>0.87586309523809536</v>
      </c>
      <c r="BD66" s="4">
        <f t="shared" si="452"/>
        <v>0.87499999999999978</v>
      </c>
      <c r="BE66" s="4">
        <f t="shared" si="452"/>
        <v>0.79494047619047636</v>
      </c>
      <c r="BF66" s="4">
        <f t="shared" si="452"/>
        <v>0.79773809523809514</v>
      </c>
      <c r="BG66" s="4">
        <f t="shared" si="452"/>
        <v>0.88406249999999997</v>
      </c>
      <c r="BH66" s="4">
        <f t="shared" si="452"/>
        <v>0.87202380952380953</v>
      </c>
      <c r="BI66" s="4">
        <f t="shared" si="452"/>
        <v>0.91864583333333305</v>
      </c>
      <c r="BJ66" s="4">
        <f t="shared" si="452"/>
        <v>0.8660714285714286</v>
      </c>
      <c r="BK66" s="4">
        <f t="shared" si="452"/>
        <v>0.86607142857142838</v>
      </c>
      <c r="BL66" s="4">
        <f t="shared" si="452"/>
        <v>0.93403273809523824</v>
      </c>
      <c r="BM66" s="4">
        <f t="shared" si="452"/>
        <v>0.8660565476190476</v>
      </c>
      <c r="BN66" s="4">
        <f t="shared" si="452"/>
        <v>0.92053571428571457</v>
      </c>
      <c r="BO66" s="4">
        <f t="shared" si="452"/>
        <v>0.91912202380952368</v>
      </c>
      <c r="BP66" s="4">
        <f t="shared" si="452"/>
        <v>0.82803571428571432</v>
      </c>
      <c r="BQ66" s="4">
        <f t="shared" si="452"/>
        <v>0.70778273809523806</v>
      </c>
      <c r="BR66" s="4">
        <f t="shared" si="452"/>
        <v>0.72738095238095246</v>
      </c>
      <c r="BS66" s="4">
        <f t="shared" si="452"/>
        <v>0.81421130952380949</v>
      </c>
      <c r="BT66" s="4">
        <f t="shared" si="452"/>
        <v>0.81421130952380949</v>
      </c>
      <c r="BU66" s="4">
        <f t="shared" ref="BU66:CA69" si="453">AVERAGE(BU2,BU18,BU34,BU50)</f>
        <v>0.81421130952380949</v>
      </c>
      <c r="BV66" s="4">
        <f t="shared" si="453"/>
        <v>0.9113392857142858</v>
      </c>
      <c r="BW66" s="4">
        <f t="shared" si="453"/>
        <v>0.89806547619047628</v>
      </c>
      <c r="BX66" s="4">
        <f t="shared" si="453"/>
        <v>0.90997023809523792</v>
      </c>
      <c r="BY66" s="4">
        <f t="shared" si="453"/>
        <v>0.89647321428571425</v>
      </c>
      <c r="BZ66" s="4">
        <f t="shared" si="453"/>
        <v>0.91071428571428581</v>
      </c>
      <c r="CA66" s="4">
        <f t="shared" si="453"/>
        <v>0.90711805555555569</v>
      </c>
      <c r="CB66" s="4">
        <f t="shared" ref="CB66:CC66" si="454">AVERAGE(CB2,CB18,CB34,CB50)</f>
        <v>0.890625</v>
      </c>
      <c r="CC66" s="4">
        <f t="shared" si="454"/>
        <v>0.93084821428571429</v>
      </c>
      <c r="CD66" s="4">
        <f t="shared" ref="CD66:CE66" si="455">AVERAGE(CD2,CD18,CD34,CD50)</f>
        <v>0.93630952380952381</v>
      </c>
      <c r="CE66" s="4">
        <f t="shared" si="455"/>
        <v>0.76879464285714283</v>
      </c>
      <c r="CF66" s="4">
        <f t="shared" ref="CF66:CG66" si="456">AVERAGE(CF2,CF18,CF34,CF50)</f>
        <v>0.81522321428571431</v>
      </c>
      <c r="CG66" s="4">
        <f t="shared" si="456"/>
        <v>0.87053571428571419</v>
      </c>
      <c r="CH66" s="4">
        <f t="shared" ref="CH66" si="457">AVERAGE(CH2,CH18,CH34,CH50)</f>
        <v>0.91815476190476197</v>
      </c>
      <c r="CI66" s="4">
        <f t="shared" ref="CI66:CN66" si="458">AVERAGE(CI2,CI18,CI34,CI50)</f>
        <v>0.88958333333333295</v>
      </c>
      <c r="CJ66" s="4">
        <f t="shared" si="458"/>
        <v>0.76380952380952372</v>
      </c>
      <c r="CK66" s="4">
        <f t="shared" si="458"/>
        <v>0.86681547619047628</v>
      </c>
      <c r="CL66" s="4">
        <f t="shared" si="458"/>
        <v>0.90922619047619047</v>
      </c>
      <c r="CM66" s="4">
        <f t="shared" si="458"/>
        <v>0.75194940476190486</v>
      </c>
      <c r="CN66" s="4">
        <f t="shared" si="458"/>
        <v>0.9151785714285714</v>
      </c>
      <c r="CO66" s="4">
        <f t="shared" ref="CO66:CP66" si="459">AVERAGE(CO2,CO18,CO34,CO50)</f>
        <v>0.93556547619047603</v>
      </c>
      <c r="CP66" s="4">
        <f t="shared" si="459"/>
        <v>0.94538690476190479</v>
      </c>
      <c r="CQ66" s="4">
        <f t="shared" ref="CQ66:CR66" si="460">AVERAGE(CQ2,CQ18,CQ34,CQ50)</f>
        <v>0.92671130952380953</v>
      </c>
      <c r="CR66" s="4">
        <f t="shared" si="460"/>
        <v>0.95163690476190477</v>
      </c>
      <c r="CS66" s="4">
        <f t="shared" ref="CS66:CT66" si="461">AVERAGE(CS2,CS18,CS34,CS50)</f>
        <v>0.87251488095238106</v>
      </c>
      <c r="CT66" s="4">
        <f t="shared" si="461"/>
        <v>0.88270833333333343</v>
      </c>
      <c r="CU66" s="4">
        <f t="shared" ref="CU66:CV66" si="462">AVERAGE(CU2,CU18,CU34,CU50)</f>
        <v>0.86904761904761929</v>
      </c>
      <c r="CV66" s="4">
        <f t="shared" si="462"/>
        <v>0.90104166666666674</v>
      </c>
      <c r="CW66" s="4">
        <f t="shared" ref="CW66:CX66" si="463">AVERAGE(CW2,CW18,CW34,CW50)</f>
        <v>0.9045982142857143</v>
      </c>
      <c r="CX66" s="4">
        <f t="shared" si="463"/>
        <v>0.92782738095238104</v>
      </c>
      <c r="CY66" s="4">
        <f t="shared" ref="CY66:CZ66" si="464">AVERAGE(CY2,CY18,CY34,CY50)</f>
        <v>0.87748511904761917</v>
      </c>
      <c r="CZ66" s="4">
        <f t="shared" si="464"/>
        <v>0.91994047619047614</v>
      </c>
      <c r="DA66" s="4">
        <f t="shared" ref="DA66:DB66" si="465">AVERAGE(DA2,DA18,DA34,DA50)</f>
        <v>0.91994047619047614</v>
      </c>
      <c r="DB66" s="4">
        <f t="shared" si="465"/>
        <v>0.87662202380952381</v>
      </c>
      <c r="DC66" s="4">
        <f t="shared" ref="DC66:DE66" si="466">AVERAGE(DC2,DC18,DC34,DC50)</f>
        <v>0.85014880952380945</v>
      </c>
      <c r="DD66" s="4">
        <f>AVERAGE(BD66:DC66)</f>
        <v>0.87388545482295465</v>
      </c>
      <c r="DE66" s="4">
        <f t="shared" si="466"/>
        <v>0.90277777777777779</v>
      </c>
      <c r="DF66" s="4">
        <f t="shared" ref="DF66:DG66" si="467">AVERAGE(DF2,DF18,DF34,DF50)</f>
        <v>0.8861011904761904</v>
      </c>
      <c r="DG66" s="4">
        <f t="shared" si="467"/>
        <v>0.73809523809523814</v>
      </c>
      <c r="DH66" s="4">
        <f t="shared" ref="DH66:DI66" si="468">AVERAGE(DH2,DH18,DH34,DH50)</f>
        <v>0.70416666666666672</v>
      </c>
      <c r="DI66" s="4">
        <f t="shared" si="468"/>
        <v>0.60278273809523819</v>
      </c>
      <c r="DJ66" s="4">
        <f t="shared" ref="DJ66:DK66" si="469">AVERAGE(DJ2,DJ18,DJ34,DJ50)</f>
        <v>0.62956845238095238</v>
      </c>
      <c r="DK66" s="4">
        <f t="shared" si="469"/>
        <v>0.68229166666666674</v>
      </c>
      <c r="DL66" s="4">
        <f t="shared" ref="DL66:DM66" si="470">AVERAGE(DL2,DL18,DL34,DL50)</f>
        <v>0.68688988095238124</v>
      </c>
      <c r="DM66" s="4">
        <f t="shared" si="470"/>
        <v>0.82815476190476189</v>
      </c>
      <c r="DN66" s="4">
        <f t="shared" ref="DN66:DO66" si="471">AVERAGE(DN2,DN18,DN34,DN50)</f>
        <v>0.82619047619047614</v>
      </c>
      <c r="DO66" s="4">
        <f t="shared" si="471"/>
        <v>0.8549107142857143</v>
      </c>
      <c r="DP66" s="160">
        <v>0.95399999999999996</v>
      </c>
      <c r="DQ66" s="160">
        <v>0.85499999999999998</v>
      </c>
      <c r="DR66" s="4">
        <f t="shared" ref="DR66:DS69" si="472">AVERAGE(DR2,DR18,DR34,DR50)</f>
        <v>0.90464285714285708</v>
      </c>
      <c r="DS66" s="4">
        <f t="shared" si="472"/>
        <v>0.89957142857142947</v>
      </c>
      <c r="DT66" s="4">
        <f t="shared" ref="DT66:DU66" si="473">AVERAGE(DT2,DT18,DT34,DT50)</f>
        <v>0.85476190476190483</v>
      </c>
      <c r="DU66" s="4">
        <f t="shared" si="473"/>
        <v>0.83767857142857149</v>
      </c>
      <c r="DV66" s="4">
        <f t="shared" ref="DV66" si="474">AVERAGE(DV2,DV18,DV34,DV50)</f>
        <v>0.92842261904761925</v>
      </c>
      <c r="DW66" s="4">
        <f t="shared" ref="DW66:DX69" si="475">AVERAGE(DW2,DW18,DW34,DW50)</f>
        <v>0.92931547619047605</v>
      </c>
      <c r="DX66" s="4">
        <f t="shared" si="475"/>
        <v>0.7299404761904762</v>
      </c>
      <c r="DY66" s="4">
        <f t="shared" ref="DY66:DZ66" si="476">AVERAGE(DY2,DY18,DY34,DY50)</f>
        <v>0.96931547619047631</v>
      </c>
      <c r="DZ66" s="4">
        <f t="shared" si="476"/>
        <v>0.8531696428571427</v>
      </c>
      <c r="EA66" s="4">
        <f t="shared" ref="EA66:EB66" si="477">AVERAGE(EA2,EA18,EA34,EA50)</f>
        <v>0.84900297619047627</v>
      </c>
      <c r="EB66" s="4">
        <f t="shared" si="477"/>
        <v>0.89611547619047593</v>
      </c>
      <c r="EC66" s="4">
        <f t="shared" ref="EC66:ED66" si="478">AVERAGE(EC2,EC18,EC34,EC50)</f>
        <v>0.9627699999999999</v>
      </c>
      <c r="ED66" s="4">
        <f t="shared" si="478"/>
        <v>0.87127976190476186</v>
      </c>
      <c r="EE66" s="4">
        <f t="shared" ref="EE66:EF66" si="479">AVERAGE(EE2,EE18,EE34,EE50)</f>
        <v>0.9245982142857142</v>
      </c>
      <c r="EF66" s="4">
        <f t="shared" si="479"/>
        <v>0.88318452380952406</v>
      </c>
      <c r="EG66" s="4">
        <f t="shared" ref="EG66:EH66" si="480">AVERAGE(EG2,EG18,EG34,EG50)</f>
        <v>0.82415178571428571</v>
      </c>
      <c r="EH66" s="4">
        <f t="shared" si="480"/>
        <v>0.69776785714285716</v>
      </c>
      <c r="EI66" s="4">
        <f>AVERAGE(DE66:EH66)</f>
        <v>0.8322206203703707</v>
      </c>
      <c r="EJ66" s="4">
        <v>0.85</v>
      </c>
    </row>
    <row r="67" spans="1:140">
      <c r="A67" s="503"/>
      <c r="B67" s="51" t="s">
        <v>141</v>
      </c>
      <c r="C67" s="4">
        <v>9.8622834064365242E-2</v>
      </c>
      <c r="D67" s="4">
        <f t="shared" ref="D67:AJ67" si="481">AVERAGE(D3,D19,D35,D51)</f>
        <v>4.650515995711315E-2</v>
      </c>
      <c r="E67" s="4">
        <f t="shared" si="481"/>
        <v>7.9522156670884192E-2</v>
      </c>
      <c r="F67" s="4">
        <f t="shared" si="481"/>
        <v>5.9950477492104401E-2</v>
      </c>
      <c r="G67" s="4">
        <f t="shared" si="481"/>
        <v>0.14410205697430661</v>
      </c>
      <c r="H67" s="4">
        <f t="shared" si="481"/>
        <v>2.7892398207857147E-2</v>
      </c>
      <c r="I67" s="4">
        <f t="shared" si="481"/>
        <v>5.0601566821096178E-2</v>
      </c>
      <c r="J67" s="4">
        <f t="shared" si="481"/>
        <v>9.7712626382690321E-2</v>
      </c>
      <c r="K67" s="4">
        <f t="shared" si="481"/>
        <v>9.6442079151905863E-2</v>
      </c>
      <c r="L67" s="4">
        <f t="shared" si="481"/>
        <v>8.9979753564088688E-2</v>
      </c>
      <c r="M67" s="4">
        <f t="shared" si="481"/>
        <v>8.1327973732831724E-2</v>
      </c>
      <c r="N67" s="4">
        <f t="shared" si="481"/>
        <v>7.1290054834903624E-2</v>
      </c>
      <c r="O67" s="4">
        <f t="shared" si="481"/>
        <v>8.317035540363106E-2</v>
      </c>
      <c r="P67" s="4">
        <f t="shared" si="481"/>
        <v>7.6322197882065623E-2</v>
      </c>
      <c r="Q67" s="4">
        <f t="shared" si="481"/>
        <v>7.0836433587197531E-2</v>
      </c>
      <c r="R67" s="4">
        <f t="shared" si="481"/>
        <v>0.10069792979376588</v>
      </c>
      <c r="S67" s="4">
        <f t="shared" si="481"/>
        <v>9.9792179718023677E-2</v>
      </c>
      <c r="T67" s="4">
        <f t="shared" si="481"/>
        <v>8.9403610398335942E-2</v>
      </c>
      <c r="U67" s="4">
        <f t="shared" si="481"/>
        <v>6.3854241941014023E-2</v>
      </c>
      <c r="V67" s="4">
        <f t="shared" si="481"/>
        <v>0.10100268680370862</v>
      </c>
      <c r="W67" s="4">
        <f t="shared" si="481"/>
        <v>8.2086772772791583E-2</v>
      </c>
      <c r="X67" s="4">
        <f t="shared" si="481"/>
        <v>6.5033635686318869E-2</v>
      </c>
      <c r="Y67" s="4">
        <f t="shared" si="481"/>
        <v>0.10868186689629179</v>
      </c>
      <c r="Z67" s="4">
        <f t="shared" si="481"/>
        <v>1.1291186721815418</v>
      </c>
      <c r="AA67" s="4">
        <f t="shared" si="481"/>
        <v>8.7024062092945331E-2</v>
      </c>
      <c r="AB67" s="4">
        <f t="shared" si="481"/>
        <v>9.7682396088826479E-2</v>
      </c>
      <c r="AC67" s="4">
        <f t="shared" si="481"/>
        <v>9.3915710178770345E-2</v>
      </c>
      <c r="AD67" s="4">
        <f t="shared" si="481"/>
        <v>7.2944120331356152E-2</v>
      </c>
      <c r="AE67" s="4">
        <f t="shared" si="481"/>
        <v>0.10359160687037555</v>
      </c>
      <c r="AF67" s="4">
        <f t="shared" si="481"/>
        <v>8.8260336119916599E-2</v>
      </c>
      <c r="AG67" s="4">
        <f t="shared" si="481"/>
        <v>8.2370294354588189E-2</v>
      </c>
      <c r="AH67" s="4">
        <f t="shared" si="481"/>
        <v>8.1473864897064832E-2</v>
      </c>
      <c r="AI67" s="4">
        <f t="shared" si="481"/>
        <v>8.0988354146601479E-2</v>
      </c>
      <c r="AJ67" s="4">
        <f t="shared" si="481"/>
        <v>5.3093555556073146E-2</v>
      </c>
      <c r="AK67" s="4">
        <f t="shared" ref="AK67:AL69" si="482">AVERAGE(AK3,AK19,AK35,AK51)</f>
        <v>9.2895186351978395E-2</v>
      </c>
      <c r="AL67" s="4">
        <f t="shared" si="482"/>
        <v>6.2795108457310927E-2</v>
      </c>
      <c r="AM67" s="4">
        <f t="shared" si="451"/>
        <v>5.54068608663561E-2</v>
      </c>
      <c r="AN67" s="4">
        <f t="shared" si="451"/>
        <v>6.9524278849344687E-2</v>
      </c>
      <c r="AO67" s="4">
        <f t="shared" si="451"/>
        <v>7.5352654323074059E-2</v>
      </c>
      <c r="AP67" s="4">
        <f t="shared" si="451"/>
        <v>4.8666054057630102E-2</v>
      </c>
      <c r="AQ67" s="4">
        <f t="shared" ref="AQ67:BT67" si="483">AVERAGE(AQ3,AQ19,AQ35,AQ51)</f>
        <v>8.1143479392312437E-2</v>
      </c>
      <c r="AR67" s="4">
        <f t="shared" si="483"/>
        <v>0.10681935536508341</v>
      </c>
      <c r="AS67" s="4">
        <f t="shared" si="483"/>
        <v>5.857328038473042E-2</v>
      </c>
      <c r="AT67" s="4">
        <f t="shared" si="483"/>
        <v>7.1755597235401314E-2</v>
      </c>
      <c r="AU67" s="4">
        <f t="shared" si="483"/>
        <v>7.6491210949146626E-2</v>
      </c>
      <c r="AV67" s="4">
        <f t="shared" si="483"/>
        <v>9.8819850501119605E-2</v>
      </c>
      <c r="AW67" s="4">
        <f t="shared" si="483"/>
        <v>9.47521676991568E-2</v>
      </c>
      <c r="AX67" s="4">
        <f t="shared" si="483"/>
        <v>8.4542440020208123E-2</v>
      </c>
      <c r="AY67" s="4">
        <f t="shared" si="483"/>
        <v>6.588493700217514E-2</v>
      </c>
      <c r="AZ67" s="4">
        <f t="shared" si="483"/>
        <v>4.8281710777748628E-2</v>
      </c>
      <c r="BA67" s="4">
        <f t="shared" si="483"/>
        <v>4.9687663829264803E-2</v>
      </c>
      <c r="BB67" s="4">
        <f t="shared" si="483"/>
        <v>8.2563238479833712E-2</v>
      </c>
      <c r="BC67" s="4">
        <f t="shared" si="483"/>
        <v>4.7761109314129163E-2</v>
      </c>
      <c r="BD67" s="4">
        <f t="shared" si="483"/>
        <v>4.8139218978325571E-2</v>
      </c>
      <c r="BE67" s="4">
        <f t="shared" si="483"/>
        <v>7.0321312876214473E-2</v>
      </c>
      <c r="BF67" s="4">
        <f t="shared" si="483"/>
        <v>9.0524119615617626E-2</v>
      </c>
      <c r="BG67" s="4">
        <f t="shared" si="483"/>
        <v>8.8735691216411977E-2</v>
      </c>
      <c r="BH67" s="4">
        <f t="shared" si="483"/>
        <v>0.28801973735566327</v>
      </c>
      <c r="BI67" s="4">
        <f t="shared" si="483"/>
        <v>8.3342832488645852E-2</v>
      </c>
      <c r="BJ67" s="4">
        <f t="shared" si="483"/>
        <v>8.9871454319411792E-2</v>
      </c>
      <c r="BK67" s="4">
        <f t="shared" si="483"/>
        <v>8.3459815247594896E-2</v>
      </c>
      <c r="BL67" s="4">
        <f t="shared" si="483"/>
        <v>8.3088075764454872E-2</v>
      </c>
      <c r="BM67" s="4">
        <f t="shared" si="483"/>
        <v>8.1793226996013213E-2</v>
      </c>
      <c r="BN67" s="4">
        <f t="shared" si="483"/>
        <v>6.18512559267725E-2</v>
      </c>
      <c r="BO67" s="4">
        <f t="shared" si="483"/>
        <v>8.0239618991744574E-2</v>
      </c>
      <c r="BP67" s="4">
        <f t="shared" si="483"/>
        <v>0.10461254023253985</v>
      </c>
      <c r="BQ67" s="4">
        <f t="shared" si="483"/>
        <v>7.1456131696837927E-2</v>
      </c>
      <c r="BR67" s="4">
        <f t="shared" si="483"/>
        <v>0.10123200895473378</v>
      </c>
      <c r="BS67" s="4">
        <f t="shared" si="483"/>
        <v>8.7810578301925124E-2</v>
      </c>
      <c r="BT67" s="4">
        <f t="shared" si="483"/>
        <v>8.7810578301925124E-2</v>
      </c>
      <c r="BU67" s="4">
        <f t="shared" si="453"/>
        <v>8.7810578301925124E-2</v>
      </c>
      <c r="BV67" s="4">
        <f t="shared" si="453"/>
        <v>8.5194258689362715E-2</v>
      </c>
      <c r="BW67" s="4">
        <f t="shared" si="453"/>
        <v>0.11537472055183008</v>
      </c>
      <c r="BX67" s="4">
        <f t="shared" si="453"/>
        <v>6.593968503299738E-2</v>
      </c>
      <c r="BY67" s="4">
        <f t="shared" si="453"/>
        <v>7.495786121444703E-2</v>
      </c>
      <c r="BZ67" s="4">
        <f t="shared" si="453"/>
        <v>8.4890749480929173E-2</v>
      </c>
      <c r="CA67" s="4">
        <f t="shared" si="453"/>
        <v>9.946017405975735E-2</v>
      </c>
      <c r="CB67" s="4">
        <f t="shared" ref="CB67:CC67" si="484">AVERAGE(CB3,CB19,CB35,CB51)</f>
        <v>8.4287535161845561E-2</v>
      </c>
      <c r="CC67" s="4">
        <f t="shared" si="484"/>
        <v>9.4989208699275712E-2</v>
      </c>
      <c r="CD67" s="4">
        <f t="shared" ref="CD67:CE67" si="485">AVERAGE(CD3,CD19,CD35,CD51)</f>
        <v>9.7645875591680434E-2</v>
      </c>
      <c r="CE67" s="4">
        <f t="shared" si="485"/>
        <v>0.10548245299554367</v>
      </c>
      <c r="CF67" s="4">
        <f t="shared" ref="CF67:CG67" si="486">AVERAGE(CF3,CF19,CF35,CF51)</f>
        <v>8.4770609938789959E-2</v>
      </c>
      <c r="CG67" s="4">
        <f t="shared" si="486"/>
        <v>6.8157587504052777E-2</v>
      </c>
      <c r="CH67" s="4">
        <f t="shared" ref="CH67:CI67" si="487">AVERAGE(CH3,CH19,CH35,CH51)</f>
        <v>9.2343254924575277E-2</v>
      </c>
      <c r="CI67" s="4">
        <f t="shared" si="487"/>
        <v>9.9364987344132169E-2</v>
      </c>
      <c r="CJ67" s="4">
        <f t="shared" ref="CJ67:CK67" si="488">AVERAGE(CJ3,CJ19,CJ35,CJ51)</f>
        <v>9.9519667127993219E-2</v>
      </c>
      <c r="CK67" s="4">
        <f t="shared" si="488"/>
        <v>0.10205574278622587</v>
      </c>
      <c r="CL67" s="4">
        <f t="shared" ref="CL67:CM67" si="489">AVERAGE(CL3,CL19,CL35,CL51)</f>
        <v>9.5436474282061062E-2</v>
      </c>
      <c r="CM67" s="4">
        <f t="shared" si="489"/>
        <v>6.5664341167704199E-2</v>
      </c>
      <c r="CN67" s="4">
        <f t="shared" ref="CN67:CO67" si="490">AVERAGE(CN3,CN19,CN35,CN51)</f>
        <v>8.4739136248893301E-2</v>
      </c>
      <c r="CO67" s="4">
        <f t="shared" si="490"/>
        <v>7.5962524164881251E-2</v>
      </c>
      <c r="CP67" s="4">
        <f t="shared" ref="CP67:CQ67" si="491">AVERAGE(CP3,CP19,CP35,CP51)</f>
        <v>5.016841404905701E-2</v>
      </c>
      <c r="CQ67" s="4">
        <f t="shared" si="491"/>
        <v>8.3225461370323481E-2</v>
      </c>
      <c r="CR67" s="4">
        <f t="shared" ref="CR67:CS67" si="492">AVERAGE(CR3,CR19,CR35,CR51)</f>
        <v>7.20144219219159E-2</v>
      </c>
      <c r="CS67" s="4">
        <f t="shared" si="492"/>
        <v>7.0865939940175149E-2</v>
      </c>
      <c r="CT67" s="4">
        <f t="shared" ref="CT67:CU67" si="493">AVERAGE(CT3,CT19,CT35,CT51)</f>
        <v>9.6872387160666776E-2</v>
      </c>
      <c r="CU67" s="4">
        <f t="shared" si="493"/>
        <v>7.301941687579061E-2</v>
      </c>
      <c r="CV67" s="4">
        <f t="shared" ref="CV67:CW67" si="494">AVERAGE(CV3,CV19,CV35,CV51)</f>
        <v>0.10012699701510157</v>
      </c>
      <c r="CW67" s="4">
        <f t="shared" si="494"/>
        <v>9.1603007357037608E-2</v>
      </c>
      <c r="CX67" s="4">
        <f t="shared" ref="CX67:CY67" si="495">AVERAGE(CX3,CX19,CX35,CX51)</f>
        <v>0.11523991711994347</v>
      </c>
      <c r="CY67" s="4">
        <f t="shared" si="495"/>
        <v>7.914267568478392E-2</v>
      </c>
      <c r="CZ67" s="4">
        <f t="shared" ref="CZ67:DA67" si="496">AVERAGE(CZ3,CZ19,CZ35,CZ51)</f>
        <v>9.347413826828907E-2</v>
      </c>
      <c r="DA67" s="4">
        <f t="shared" si="496"/>
        <v>9.347413826828907E-2</v>
      </c>
      <c r="DB67" s="4">
        <f t="shared" ref="DB67:DC67" si="497">AVERAGE(DB3,DB19,DB35,DB51)</f>
        <v>8.8315281208659668E-2</v>
      </c>
      <c r="DC67" s="4">
        <f t="shared" si="497"/>
        <v>0.16804911165534572</v>
      </c>
      <c r="DD67" s="4">
        <f>AVERAGE(BD67:DC67)</f>
        <v>9.1191287123636805E-2</v>
      </c>
      <c r="DE67" s="4">
        <f t="shared" ref="DE67:DF67" si="498">AVERAGE(DE3,DE19,DE35,DE51)</f>
        <v>5.8635801593824824E-2</v>
      </c>
      <c r="DF67" s="4">
        <f t="shared" si="498"/>
        <v>8.0502904932300681E-2</v>
      </c>
      <c r="DG67" s="4">
        <f t="shared" ref="DG67:DH67" si="499">AVERAGE(DG3,DG19,DG35,DG51)</f>
        <v>6.9661553589720246E-2</v>
      </c>
      <c r="DH67" s="4">
        <f t="shared" si="499"/>
        <v>5.5872629050834025E-2</v>
      </c>
      <c r="DI67" s="4">
        <f t="shared" ref="DI67:DJ67" si="500">AVERAGE(DI3,DI19,DI35,DI51)</f>
        <v>6.3317739741723056E-2</v>
      </c>
      <c r="DJ67" s="4">
        <f t="shared" si="500"/>
        <v>8.0399985014759479E-2</v>
      </c>
      <c r="DK67" s="4">
        <f t="shared" ref="DK67:DL67" si="501">AVERAGE(DK3,DK19,DK35,DK51)</f>
        <v>4.4479739001441025E-2</v>
      </c>
      <c r="DL67" s="4">
        <f t="shared" si="501"/>
        <v>3.9485495604067278E-2</v>
      </c>
      <c r="DM67" s="4">
        <f t="shared" ref="DM67:DN67" si="502">AVERAGE(DM3,DM19,DM35,DM51)</f>
        <v>0.10418321760581904</v>
      </c>
      <c r="DN67" s="4">
        <f t="shared" si="502"/>
        <v>9.6543300013738759E-2</v>
      </c>
      <c r="DO67" s="4">
        <f t="shared" ref="DO67" si="503">AVERAGE(DO3,DO19,DO35,DO51)</f>
        <v>6.8349131261478652E-2</v>
      </c>
      <c r="DP67" s="160">
        <v>5.8000000000000003E-2</v>
      </c>
      <c r="DQ67" s="160">
        <v>5.2999999999999999E-2</v>
      </c>
      <c r="DR67" s="4">
        <f t="shared" si="472"/>
        <v>5.7509612742300334E-2</v>
      </c>
      <c r="DS67" s="4">
        <f t="shared" si="472"/>
        <v>5.1838254201667246E-2</v>
      </c>
      <c r="DT67" s="4">
        <f t="shared" ref="DT67:DU67" si="504">AVERAGE(DT3,DT19,DT35,DT51)</f>
        <v>5.79962365311502E-2</v>
      </c>
      <c r="DU67" s="4">
        <f t="shared" si="504"/>
        <v>0.12048963268873544</v>
      </c>
      <c r="DV67" s="4">
        <f t="shared" ref="DV67" si="505">AVERAGE(DV3,DV19,DV35,DV51)</f>
        <v>5.8456327912735626E-2</v>
      </c>
      <c r="DW67" s="4">
        <f t="shared" si="475"/>
        <v>7.0050076209343601E-2</v>
      </c>
      <c r="DX67" s="4">
        <f t="shared" si="475"/>
        <v>7.5045808927592009E-2</v>
      </c>
      <c r="DY67" s="4">
        <f>AVERAGE(DY51,DY35,DY19,DY3)</f>
        <v>4.7571034683784152E-2</v>
      </c>
      <c r="DZ67" s="4">
        <f t="shared" ref="DZ67" si="506">AVERAGE(DZ3,DZ19,DZ35,DZ51)</f>
        <v>8.1510626207569978E-2</v>
      </c>
      <c r="EA67" s="4">
        <f t="shared" ref="EA67:EB67" si="507">AVERAGE(EA3,EA19,EA35,EA51)</f>
        <v>6.9813546385512279E-2</v>
      </c>
      <c r="EB67" s="4">
        <f t="shared" si="507"/>
        <v>6.3417134845019291E-2</v>
      </c>
      <c r="EC67" s="4">
        <f t="shared" ref="EC67:ED67" si="508">AVERAGE(EC3,EC19,EC35,EC51)</f>
        <v>5.0729112969752521E-2</v>
      </c>
      <c r="ED67" s="4">
        <f t="shared" si="508"/>
        <v>7.0663179122532171E-2</v>
      </c>
      <c r="EE67" s="4">
        <f t="shared" ref="EE67:EF67" si="509">AVERAGE(EE3,EE19,EE35,EE51)</f>
        <v>7.1185006675922341E-2</v>
      </c>
      <c r="EF67" s="4">
        <f t="shared" si="509"/>
        <v>8.8937505763638791E-2</v>
      </c>
      <c r="EG67" s="4">
        <f t="shared" ref="EG67:EH67" si="510">AVERAGE(EG3,EG19,EG35,EG51)</f>
        <v>8.8807722670467493E-2</v>
      </c>
      <c r="EH67" s="4">
        <f t="shared" si="510"/>
        <v>5.22822185346975E-2</v>
      </c>
      <c r="EI67" s="4">
        <f>AVERAGE(DE67:EH67)</f>
        <v>6.8291151149404275E-2</v>
      </c>
      <c r="EJ67" s="4">
        <v>0.2</v>
      </c>
    </row>
    <row r="68" spans="1:140">
      <c r="A68" s="503"/>
      <c r="B68" s="51" t="s">
        <v>18</v>
      </c>
      <c r="C68" s="97">
        <v>4.5519818115100739</v>
      </c>
      <c r="D68" s="97">
        <f t="shared" ref="D68:AJ68" si="511">AVERAGE(D4,D20,D36,D52)</f>
        <v>3.29898822952691</v>
      </c>
      <c r="E68" s="97">
        <f t="shared" si="511"/>
        <v>9.3465577327500018</v>
      </c>
      <c r="F68" s="97">
        <f t="shared" si="511"/>
        <v>2.9455334041610022</v>
      </c>
      <c r="G68" s="97">
        <f t="shared" si="511"/>
        <v>1.6782411765638123</v>
      </c>
      <c r="H68" s="97">
        <f t="shared" si="511"/>
        <v>2.8165280607801559</v>
      </c>
      <c r="I68" s="97">
        <f t="shared" si="511"/>
        <v>3.6148428652023465</v>
      </c>
      <c r="J68" s="97">
        <f t="shared" si="511"/>
        <v>3.5617195987542374</v>
      </c>
      <c r="K68" s="97">
        <f t="shared" si="511"/>
        <v>9.6197479370276362</v>
      </c>
      <c r="L68" s="97">
        <f t="shared" si="511"/>
        <v>7.35363597011081</v>
      </c>
      <c r="M68" s="97">
        <f t="shared" si="511"/>
        <v>5.2214717570977438</v>
      </c>
      <c r="N68" s="97">
        <f t="shared" si="511"/>
        <v>5.4182567690074306</v>
      </c>
      <c r="O68" s="97">
        <f t="shared" si="511"/>
        <v>3.0745000793942161</v>
      </c>
      <c r="P68" s="97">
        <f t="shared" si="511"/>
        <v>5.9280310173898325</v>
      </c>
      <c r="Q68" s="97">
        <f t="shared" si="511"/>
        <v>2.4873662313656468</v>
      </c>
      <c r="R68" s="97">
        <f t="shared" si="511"/>
        <v>8.7776030050802234</v>
      </c>
      <c r="S68" s="97">
        <f t="shared" si="511"/>
        <v>3.9581648151076818</v>
      </c>
      <c r="T68" s="97">
        <f t="shared" si="511"/>
        <v>3.6774429310513033</v>
      </c>
      <c r="U68" s="97">
        <f t="shared" si="511"/>
        <v>2.9295709464707302</v>
      </c>
      <c r="V68" s="97">
        <f t="shared" si="511"/>
        <v>3.2759150637871683</v>
      </c>
      <c r="W68" s="97">
        <f t="shared" si="511"/>
        <v>8.468742904222232</v>
      </c>
      <c r="X68" s="97">
        <f t="shared" si="511"/>
        <v>3.7908804068952691</v>
      </c>
      <c r="Y68" s="97">
        <f t="shared" si="511"/>
        <v>5.5580399349869563</v>
      </c>
      <c r="Z68" s="97">
        <f t="shared" si="511"/>
        <v>5.9279707453079276</v>
      </c>
      <c r="AA68" s="97">
        <f t="shared" si="511"/>
        <v>4.4336008400030025</v>
      </c>
      <c r="AB68" s="97">
        <f t="shared" si="511"/>
        <v>3.9289801590010258</v>
      </c>
      <c r="AC68" s="97">
        <f t="shared" si="511"/>
        <v>2.731843755664078</v>
      </c>
      <c r="AD68" s="97">
        <f t="shared" si="511"/>
        <v>6.6150913351156593</v>
      </c>
      <c r="AE68" s="97">
        <f t="shared" si="511"/>
        <v>2.3579719167896553</v>
      </c>
      <c r="AF68" s="97">
        <f t="shared" si="511"/>
        <v>2.563564206331697</v>
      </c>
      <c r="AG68" s="97">
        <f t="shared" si="511"/>
        <v>2.8148476956632198</v>
      </c>
      <c r="AH68" s="97">
        <f t="shared" si="511"/>
        <v>5.8412392845422429</v>
      </c>
      <c r="AI68" s="97">
        <f t="shared" si="511"/>
        <v>3.7579486587340911</v>
      </c>
      <c r="AJ68" s="97">
        <f t="shared" si="511"/>
        <v>4.3074418083581172</v>
      </c>
      <c r="AK68" s="97">
        <f t="shared" si="482"/>
        <v>4.1807567258792488</v>
      </c>
      <c r="AL68" s="97">
        <f t="shared" si="482"/>
        <v>3.6178475018046674</v>
      </c>
      <c r="AM68" s="97">
        <f t="shared" si="451"/>
        <v>4.8971561604962686</v>
      </c>
      <c r="AN68" s="97">
        <f t="shared" si="451"/>
        <v>2.3308850809021182</v>
      </c>
      <c r="AO68" s="97">
        <f t="shared" si="451"/>
        <v>2.6708323350739054</v>
      </c>
      <c r="AP68" s="97">
        <f>AVERAGE(AP4,AP20,AP36,AP52)</f>
        <v>1.6709865827545947</v>
      </c>
      <c r="AQ68" s="97">
        <f>AVERAGE(AQ4,AQ20,AQ36,AQ52)</f>
        <v>5.122025622339005</v>
      </c>
      <c r="AR68" s="97">
        <f>AVERAGE(AR4,AR20,AR36,AR52)</f>
        <v>6.439281221390134</v>
      </c>
      <c r="AS68" s="97">
        <f>AVERAGE(AS4,AS20,AS36,AS52)</f>
        <v>2.7407153361095284</v>
      </c>
      <c r="AT68" s="97">
        <f t="shared" ref="AT68:AY68" si="512">AVERAGE(AT4,AT20,AT36,AT52)</f>
        <v>1.5738900692631221</v>
      </c>
      <c r="AU68" s="97">
        <f t="shared" si="512"/>
        <v>9.6012782056881214</v>
      </c>
      <c r="AV68" s="97">
        <f t="shared" si="512"/>
        <v>5.2882319367997237</v>
      </c>
      <c r="AW68" s="97">
        <f t="shared" si="512"/>
        <v>8.9475692237512412</v>
      </c>
      <c r="AX68" s="97">
        <f t="shared" si="512"/>
        <v>4.7779392944766084</v>
      </c>
      <c r="AY68" s="97">
        <f t="shared" si="512"/>
        <v>2.2639610054521446</v>
      </c>
      <c r="AZ68" s="97">
        <f t="shared" ref="AZ68:BT68" si="513">AVERAGE(AZ4,AZ20,AZ36,AZ52)</f>
        <v>7.3666961440333907</v>
      </c>
      <c r="BA68" s="97">
        <f t="shared" si="513"/>
        <v>3.2154064657566761</v>
      </c>
      <c r="BB68" s="97">
        <f t="shared" si="513"/>
        <v>3.2171948875958876</v>
      </c>
      <c r="BC68" s="97">
        <f t="shared" si="513"/>
        <v>4.6981191567134601</v>
      </c>
      <c r="BD68" s="97">
        <f t="shared" si="513"/>
        <v>5.4544553616562439</v>
      </c>
      <c r="BE68" s="97">
        <f t="shared" si="513"/>
        <v>5.2650480911273707</v>
      </c>
      <c r="BF68" s="97">
        <f t="shared" si="513"/>
        <v>4.4077503057672409</v>
      </c>
      <c r="BG68" s="97">
        <f t="shared" si="513"/>
        <v>3.3804253320712507</v>
      </c>
      <c r="BH68" s="97">
        <f t="shared" si="513"/>
        <v>8.7566361687356</v>
      </c>
      <c r="BI68" s="97">
        <f t="shared" si="513"/>
        <v>5.8771630231157239</v>
      </c>
      <c r="BJ68" s="97">
        <f t="shared" si="513"/>
        <v>3.4399425943176123</v>
      </c>
      <c r="BK68" s="97">
        <f t="shared" si="513"/>
        <v>9.7753196980781141</v>
      </c>
      <c r="BL68" s="97">
        <f t="shared" si="513"/>
        <v>4.8132174385004349</v>
      </c>
      <c r="BM68" s="97">
        <f t="shared" si="513"/>
        <v>2.7677727742008087</v>
      </c>
      <c r="BN68" s="97">
        <f t="shared" si="513"/>
        <v>4.1922941161809515</v>
      </c>
      <c r="BO68" s="97">
        <f t="shared" si="513"/>
        <v>3.8218775928523971</v>
      </c>
      <c r="BP68" s="97">
        <f t="shared" si="513"/>
        <v>3.1453328315762592</v>
      </c>
      <c r="BQ68" s="97">
        <f t="shared" si="513"/>
        <v>5.1878430532604778</v>
      </c>
      <c r="BR68" s="97">
        <f t="shared" si="513"/>
        <v>6.0187472321462101</v>
      </c>
      <c r="BS68" s="97">
        <f t="shared" si="513"/>
        <v>3.5564749686860191</v>
      </c>
      <c r="BT68" s="97">
        <f t="shared" si="513"/>
        <v>3.5564749686860191</v>
      </c>
      <c r="BU68" s="97">
        <f t="shared" si="453"/>
        <v>3.5564749686860191</v>
      </c>
      <c r="BV68" s="97">
        <f t="shared" si="453"/>
        <v>4.3404200709591478</v>
      </c>
      <c r="BW68" s="97">
        <f t="shared" si="453"/>
        <v>12.269695061396868</v>
      </c>
      <c r="BX68" s="97">
        <f t="shared" si="453"/>
        <v>7.6939223344621617</v>
      </c>
      <c r="BY68" s="97">
        <f t="shared" si="453"/>
        <v>4.6400641184504181</v>
      </c>
      <c r="BZ68" s="97">
        <f t="shared" si="453"/>
        <v>4.5736801211859142</v>
      </c>
      <c r="CA68" s="97">
        <f t="shared" si="453"/>
        <v>9.3691209389234587</v>
      </c>
      <c r="CB68" s="97">
        <f t="shared" ref="CB68:CC68" si="514">AVERAGE(CB4,CB20,CB36,CB52)</f>
        <v>2.9634415021796174</v>
      </c>
      <c r="CC68" s="97">
        <f t="shared" si="514"/>
        <v>4.8839489900357567</v>
      </c>
      <c r="CD68" s="97">
        <f t="shared" ref="CD68:CE68" si="515">AVERAGE(CD4,CD20,CD36,CD52)</f>
        <v>5.5968097214378743</v>
      </c>
      <c r="CE68" s="97">
        <f t="shared" si="515"/>
        <v>2.7977375995499218</v>
      </c>
      <c r="CF68" s="97">
        <f t="shared" ref="CF68:CG68" si="516">AVERAGE(CF4,CF20,CF36,CF52)</f>
        <v>1.7637852518236987</v>
      </c>
      <c r="CG68" s="97">
        <f t="shared" si="516"/>
        <v>4.0564578545418044</v>
      </c>
      <c r="CH68" s="97">
        <f t="shared" ref="CH68:CI68" si="517">AVERAGE(CH4,CH20,CH36,CH52)</f>
        <v>8.5653006503366598</v>
      </c>
      <c r="CI68" s="97">
        <f t="shared" si="517"/>
        <v>8.3062984133758029</v>
      </c>
      <c r="CJ68" s="97">
        <f t="shared" ref="CJ68:CK68" si="518">AVERAGE(CJ4,CJ20,CJ36,CJ52)</f>
        <v>3.1858191365830799</v>
      </c>
      <c r="CK68" s="97">
        <f t="shared" si="518"/>
        <v>7.0232211541272118</v>
      </c>
      <c r="CL68" s="97">
        <f t="shared" ref="CL68:CM68" si="519">AVERAGE(CL4,CL20,CL36,CL52)</f>
        <v>8.104287142647042</v>
      </c>
      <c r="CM68" s="97">
        <f t="shared" si="519"/>
        <v>1.8675078505593319</v>
      </c>
      <c r="CN68" s="97">
        <f t="shared" ref="CN68:CO68" si="520">AVERAGE(CN4,CN20,CN36,CN52)</f>
        <v>3.6327981980546578</v>
      </c>
      <c r="CO68" s="97">
        <f t="shared" si="520"/>
        <v>8.9276887070841831</v>
      </c>
      <c r="CP68" s="97">
        <f t="shared" ref="CP68:CQ68" si="521">AVERAGE(CP4,CP20,CP36,CP52)</f>
        <v>2.9272587458209363</v>
      </c>
      <c r="CQ68" s="97">
        <f t="shared" si="521"/>
        <v>9.8134102037521522</v>
      </c>
      <c r="CR68" s="97">
        <f t="shared" ref="CR68:CS68" si="522">AVERAGE(CR4,CR20,CR36,CR52)</f>
        <v>5.3984604947630377</v>
      </c>
      <c r="CS68" s="97">
        <f t="shared" si="522"/>
        <v>3.7005457083483675</v>
      </c>
      <c r="CT68" s="97">
        <f t="shared" ref="CT68:CU68" si="523">AVERAGE(CT4,CT20,CT36,CT52)</f>
        <v>2.8867006660347636</v>
      </c>
      <c r="CU68" s="97">
        <f t="shared" si="523"/>
        <v>8.7362173769561693</v>
      </c>
      <c r="CV68" s="97">
        <f t="shared" ref="CV68:CW68" si="524">AVERAGE(CV4,CV20,CV36,CV52)</f>
        <v>5.7272096646844215</v>
      </c>
      <c r="CW68" s="97">
        <f t="shared" si="524"/>
        <v>3.4716012494534807</v>
      </c>
      <c r="CX68" s="97">
        <f t="shared" ref="CX68:CY68" si="525">AVERAGE(CX4,CX20,CX36,CX52)</f>
        <v>14.191899566363904</v>
      </c>
      <c r="CY68" s="97">
        <f t="shared" si="525"/>
        <v>2.8275363281749106</v>
      </c>
      <c r="CZ68" s="97">
        <f t="shared" ref="CZ68:DA68" si="526">AVERAGE(CZ4,CZ20,CZ36,CZ52)</f>
        <v>8.4731439883510387</v>
      </c>
      <c r="DA68" s="97">
        <f t="shared" si="526"/>
        <v>8.4731439883510387</v>
      </c>
      <c r="DB68" s="97">
        <f t="shared" ref="DB68:DC68" si="527">AVERAGE(DB4,DB20,DB36,DB52)</f>
        <v>6.6235179361401908</v>
      </c>
      <c r="DC68" s="97">
        <f t="shared" si="527"/>
        <v>4.591872423792756</v>
      </c>
      <c r="DD68" s="5">
        <f>AVERAGE(BD68:DC68)</f>
        <v>5.5649571861220481</v>
      </c>
      <c r="DE68" s="97">
        <f t="shared" ref="DE68:DF68" si="528">AVERAGE(DE4,DE20,DE36,DE52)</f>
        <v>5.9895549135373454</v>
      </c>
      <c r="DF68" s="97">
        <f t="shared" si="528"/>
        <v>3.5818645060463155</v>
      </c>
      <c r="DG68" s="97">
        <f t="shared" ref="DG68:DH68" si="529">AVERAGE(DG4,DG20,DG36,DG52)</f>
        <v>2.4498549344650469</v>
      </c>
      <c r="DH68" s="97">
        <f t="shared" si="529"/>
        <v>4.6880813284139169</v>
      </c>
      <c r="DI68" s="97">
        <f t="shared" ref="DI68:DJ68" si="530">AVERAGE(DI4,DI20,DI36,DI52)</f>
        <v>1.4351856555288744</v>
      </c>
      <c r="DJ68" s="97">
        <f t="shared" si="530"/>
        <v>1.8467787366792732</v>
      </c>
      <c r="DK68" s="97">
        <f t="shared" ref="DK68:DL68" si="531">AVERAGE(DK4,DK20,DK36,DK52)</f>
        <v>6.9841983147555595</v>
      </c>
      <c r="DL68" s="97">
        <f t="shared" si="531"/>
        <v>1.484706117552979</v>
      </c>
      <c r="DM68" s="97">
        <f t="shared" ref="DM68:DN68" si="532">AVERAGE(DM4,DM20,DM36,DM52)</f>
        <v>2.1613193775139594</v>
      </c>
      <c r="DN68" s="97">
        <f t="shared" si="532"/>
        <v>11.362399832773434</v>
      </c>
      <c r="DO68" s="97">
        <f t="shared" ref="DO68" si="533">AVERAGE(DO4,DO20,DO36,DO52)</f>
        <v>2.7912563917605859</v>
      </c>
      <c r="DP68" s="150">
        <v>6.6</v>
      </c>
      <c r="DQ68" s="150">
        <v>4.9000000000000004</v>
      </c>
      <c r="DR68" s="97">
        <f t="shared" si="472"/>
        <v>2.8471497992595527</v>
      </c>
      <c r="DS68" s="97">
        <f t="shared" si="472"/>
        <v>3.2831317364562538</v>
      </c>
      <c r="DT68" s="97">
        <f t="shared" ref="DT68:DU68" si="534">AVERAGE(DT4,DT20,DT36,DT52)</f>
        <v>3.9436817441292056</v>
      </c>
      <c r="DU68" s="97">
        <f t="shared" si="534"/>
        <v>3.3693835750388557</v>
      </c>
      <c r="DV68" s="97">
        <f t="shared" ref="DV68" si="535">AVERAGE(DV4,DV20,DV36,DV52)</f>
        <v>2.9964331390278138</v>
      </c>
      <c r="DW68" s="97">
        <f t="shared" si="475"/>
        <v>6.3385918409246313</v>
      </c>
      <c r="DX68" s="97">
        <f t="shared" si="475"/>
        <v>2.9652221370085989</v>
      </c>
      <c r="DY68" s="97">
        <f t="shared" ref="DY68:DZ68" si="536">AVERAGE(DY4,DY20,DY36,DY52)</f>
        <v>5.3082780997016386</v>
      </c>
      <c r="DZ68" s="97">
        <f t="shared" si="536"/>
        <v>11.327942584067651</v>
      </c>
      <c r="EA68" s="97">
        <f t="shared" ref="EA68:EB68" si="537">AVERAGE(EA4,EA20,EA36,EA52)</f>
        <v>2.0291346376585442</v>
      </c>
      <c r="EB68" s="97">
        <f t="shared" si="537"/>
        <v>4.636521524368181</v>
      </c>
      <c r="EC68" s="97">
        <f t="shared" ref="EC68:ED68" si="538">AVERAGE(EC4,EC20,EC36,EC52)</f>
        <v>4.5727250000000002</v>
      </c>
      <c r="ED68" s="97">
        <f t="shared" si="538"/>
        <v>3.3858570119770377</v>
      </c>
      <c r="EE68" s="97">
        <f>AVERAGE(EE4,EE20,EE36,EE52)</f>
        <v>6.9123268354428182</v>
      </c>
      <c r="EF68" s="97">
        <f>AVERAGE(EF4,EF20,EF36,EF52)</f>
        <v>7.1152731806079803</v>
      </c>
      <c r="EG68" s="97">
        <f>AVERAGE(EG4,EG20,EG36,EG52)</f>
        <v>2.4249628030974621</v>
      </c>
      <c r="EH68" s="97">
        <f>AVERAGE(EH4,EH20,EH36,EH52)</f>
        <v>2.2261530003500281</v>
      </c>
      <c r="EI68" s="5">
        <f>AVERAGE(DE68:EH68)</f>
        <v>4.3985989586047847</v>
      </c>
      <c r="EJ68" s="97">
        <v>20</v>
      </c>
    </row>
    <row r="69" spans="1:140">
      <c r="A69" s="504"/>
      <c r="B69" s="51" t="s">
        <v>19</v>
      </c>
      <c r="C69" s="97">
        <v>12.091508947649572</v>
      </c>
      <c r="D69" s="97">
        <f t="shared" ref="D69:AJ69" si="539">AVERAGE(D5,D21,D37,D53)</f>
        <v>22.643541666666668</v>
      </c>
      <c r="E69" s="97">
        <f t="shared" si="539"/>
        <v>37.042499999999997</v>
      </c>
      <c r="F69" s="97">
        <f t="shared" si="539"/>
        <v>44.135624999999997</v>
      </c>
      <c r="G69" s="97">
        <f t="shared" si="539"/>
        <v>42.924999999999997</v>
      </c>
      <c r="H69" s="97">
        <f t="shared" si="539"/>
        <v>9.90625</v>
      </c>
      <c r="I69" s="97">
        <f t="shared" si="539"/>
        <v>5.4710000000000001</v>
      </c>
      <c r="J69" s="97">
        <f t="shared" si="539"/>
        <v>7.4829166666666671</v>
      </c>
      <c r="K69" s="97">
        <f t="shared" si="539"/>
        <v>4.5625</v>
      </c>
      <c r="L69" s="97">
        <f t="shared" si="539"/>
        <v>9.1462500000000002</v>
      </c>
      <c r="M69" s="97">
        <f t="shared" si="539"/>
        <v>5.4264583333333336</v>
      </c>
      <c r="N69" s="97">
        <f t="shared" si="539"/>
        <v>0.93208333333333326</v>
      </c>
      <c r="O69" s="97">
        <f t="shared" si="539"/>
        <v>4.4118452380952382</v>
      </c>
      <c r="P69" s="97">
        <f t="shared" si="539"/>
        <v>2.511916666666667</v>
      </c>
      <c r="Q69" s="97">
        <f t="shared" si="539"/>
        <v>2.6149404761904766</v>
      </c>
      <c r="R69" s="97">
        <f t="shared" si="539"/>
        <v>1.6875</v>
      </c>
      <c r="S69" s="97">
        <f t="shared" si="539"/>
        <v>3.180535714285714</v>
      </c>
      <c r="T69" s="97">
        <f t="shared" si="539"/>
        <v>3.4312499999999995</v>
      </c>
      <c r="U69" s="97">
        <f t="shared" si="539"/>
        <v>5.8075000000000001</v>
      </c>
      <c r="V69" s="97">
        <f t="shared" si="539"/>
        <v>3.6987500000000004</v>
      </c>
      <c r="W69" s="97">
        <f t="shared" si="539"/>
        <v>3.3241666666666667</v>
      </c>
      <c r="X69" s="97">
        <f t="shared" si="539"/>
        <v>2.8652083333333338</v>
      </c>
      <c r="Y69" s="97">
        <f t="shared" si="539"/>
        <v>7.979166666666667</v>
      </c>
      <c r="Z69" s="97">
        <f t="shared" si="539"/>
        <v>2.8670833333333334</v>
      </c>
      <c r="AA69" s="97">
        <f t="shared" si="539"/>
        <v>1.9339583333333334</v>
      </c>
      <c r="AB69" s="97">
        <f t="shared" si="539"/>
        <v>3.4728333333333334</v>
      </c>
      <c r="AC69" s="97">
        <f t="shared" si="539"/>
        <v>3.0045000000000002</v>
      </c>
      <c r="AD69" s="97">
        <f t="shared" si="539"/>
        <v>7.3583333333333334</v>
      </c>
      <c r="AE69" s="97">
        <f t="shared" si="539"/>
        <v>5.0134375000000002</v>
      </c>
      <c r="AF69" s="97">
        <f t="shared" si="539"/>
        <v>5.4542857142857146</v>
      </c>
      <c r="AG69" s="97">
        <f t="shared" si="539"/>
        <v>5.21875</v>
      </c>
      <c r="AH69" s="97">
        <f t="shared" si="539"/>
        <v>5.6987500000000004</v>
      </c>
      <c r="AI69" s="97">
        <f t="shared" si="539"/>
        <v>16.492321428571429</v>
      </c>
      <c r="AJ69" s="97">
        <f t="shared" si="539"/>
        <v>3.21875</v>
      </c>
      <c r="AK69" s="97">
        <f t="shared" si="482"/>
        <v>4.4316666666666666</v>
      </c>
      <c r="AL69" s="97">
        <f t="shared" si="482"/>
        <v>7.7293750000000001</v>
      </c>
      <c r="AM69" s="97">
        <f t="shared" si="451"/>
        <v>1.82125</v>
      </c>
      <c r="AN69" s="97">
        <f t="shared" si="451"/>
        <v>44.308749999999996</v>
      </c>
      <c r="AO69" s="97">
        <f t="shared" si="451"/>
        <v>35.28875</v>
      </c>
      <c r="AP69" s="97">
        <f t="shared" si="451"/>
        <v>2.8192083333333335</v>
      </c>
      <c r="AQ69" s="97">
        <f t="shared" ref="AQ69:AY69" si="540">AVERAGE(AQ5,AQ21,AQ37,AQ53)</f>
        <v>3.8018749999999999</v>
      </c>
      <c r="AR69" s="97">
        <f t="shared" si="540"/>
        <v>29.429444444444442</v>
      </c>
      <c r="AS69" s="97">
        <f t="shared" si="540"/>
        <v>43.052833333333332</v>
      </c>
      <c r="AT69" s="97">
        <f t="shared" si="540"/>
        <v>44.553571428571431</v>
      </c>
      <c r="AU69" s="97">
        <f t="shared" si="540"/>
        <v>18.5625</v>
      </c>
      <c r="AV69" s="97">
        <f t="shared" si="540"/>
        <v>39.969166666666666</v>
      </c>
      <c r="AW69" s="97">
        <f t="shared" si="540"/>
        <v>6.2895833333333329</v>
      </c>
      <c r="AX69" s="97">
        <f t="shared" si="540"/>
        <v>2.7050000000000001</v>
      </c>
      <c r="AY69" s="97">
        <f t="shared" si="540"/>
        <v>3.0947499999999999</v>
      </c>
      <c r="AZ69" s="97">
        <f t="shared" ref="AZ69:BT69" si="541">AVERAGE(AZ5,AZ21,AZ37,AZ53)</f>
        <v>10.7875</v>
      </c>
      <c r="BA69" s="97">
        <f t="shared" si="541"/>
        <v>3.515625</v>
      </c>
      <c r="BB69" s="97">
        <f t="shared" si="541"/>
        <v>29.583333333333336</v>
      </c>
      <c r="BC69" s="97">
        <f t="shared" si="541"/>
        <v>6.0943750000000003</v>
      </c>
      <c r="BD69" s="97">
        <f t="shared" si="541"/>
        <v>9.6974999999999998</v>
      </c>
      <c r="BE69" s="97">
        <f t="shared" si="541"/>
        <v>15.129166666666666</v>
      </c>
      <c r="BF69" s="97">
        <f t="shared" si="541"/>
        <v>13.268916666666666</v>
      </c>
      <c r="BG69" s="97">
        <f t="shared" si="541"/>
        <v>2.5170833333333329</v>
      </c>
      <c r="BH69" s="97">
        <f t="shared" si="541"/>
        <v>11.903333333333332</v>
      </c>
      <c r="BI69" s="97">
        <f t="shared" si="541"/>
        <v>3.1533333333333333</v>
      </c>
      <c r="BJ69" s="97">
        <f t="shared" si="541"/>
        <v>2.7826666666666666</v>
      </c>
      <c r="BK69" s="97">
        <f t="shared" si="541"/>
        <v>4</v>
      </c>
      <c r="BL69" s="97">
        <f t="shared" si="541"/>
        <v>3.3956249999999999</v>
      </c>
      <c r="BM69" s="97">
        <f t="shared" si="541"/>
        <v>4.7013571428571428</v>
      </c>
      <c r="BN69" s="97">
        <f t="shared" si="541"/>
        <v>1.8604166666666666</v>
      </c>
      <c r="BO69" s="97">
        <f t="shared" si="541"/>
        <v>2.0875000000000004</v>
      </c>
      <c r="BP69" s="97">
        <f t="shared" si="541"/>
        <v>3.6651250000000002</v>
      </c>
      <c r="BQ69" s="97">
        <f t="shared" si="541"/>
        <v>32.231250000000003</v>
      </c>
      <c r="BR69" s="97">
        <f t="shared" si="541"/>
        <v>17.318750000000001</v>
      </c>
      <c r="BS69" s="97">
        <f t="shared" si="541"/>
        <v>4.1504166666666666</v>
      </c>
      <c r="BT69" s="97">
        <f t="shared" si="541"/>
        <v>4.1504166666666666</v>
      </c>
      <c r="BU69" s="97">
        <f t="shared" si="453"/>
        <v>4.1504166666666666</v>
      </c>
      <c r="BV69" s="97">
        <f t="shared" si="453"/>
        <v>2.6643749999999997</v>
      </c>
      <c r="BW69" s="97">
        <f t="shared" si="453"/>
        <v>7.46875</v>
      </c>
      <c r="BX69" s="97">
        <f t="shared" si="453"/>
        <v>10.791666666666666</v>
      </c>
      <c r="BY69" s="97">
        <f t="shared" si="453"/>
        <v>4.0116250000000004</v>
      </c>
      <c r="BZ69" s="97">
        <f t="shared" si="453"/>
        <v>2.3645833333333335</v>
      </c>
      <c r="CA69" s="97">
        <f t="shared" si="453"/>
        <v>2.729166666666667</v>
      </c>
      <c r="CB69" s="97">
        <f t="shared" ref="CB69:CC69" si="542">AVERAGE(CB5,CB21,CB37,CB53)</f>
        <v>2.7076666666666664</v>
      </c>
      <c r="CC69" s="97">
        <f t="shared" si="542"/>
        <v>2.9939583333333331</v>
      </c>
      <c r="CD69" s="97">
        <f t="shared" ref="CD69:CE69" si="543">AVERAGE(CD5,CD21,CD37,CD53)</f>
        <v>3.3208333333333333</v>
      </c>
      <c r="CE69" s="97">
        <f t="shared" si="543"/>
        <v>4.5290773809523808</v>
      </c>
      <c r="CF69" s="97">
        <f t="shared" ref="CF69:CG69" si="544">AVERAGE(CF5,CF21,CF37,CF53)</f>
        <v>4.4730158730158731</v>
      </c>
      <c r="CG69" s="97">
        <f t="shared" si="544"/>
        <v>6.0625</v>
      </c>
      <c r="CH69" s="97">
        <f t="shared" ref="CH69:CI69" si="545">AVERAGE(CH5,CH21,CH37,CH53)</f>
        <v>8</v>
      </c>
      <c r="CI69" s="97">
        <f t="shared" si="545"/>
        <v>5.9833333333333334</v>
      </c>
      <c r="CJ69" s="97">
        <f t="shared" ref="CJ69:CK69" si="546">AVERAGE(CJ5,CJ21,CJ37,CJ53)</f>
        <v>6.4216547619047617</v>
      </c>
      <c r="CK69" s="97">
        <f t="shared" si="546"/>
        <v>5.21875</v>
      </c>
      <c r="CL69" s="97">
        <f t="shared" ref="CL69:CM69" si="547">AVERAGE(CL5,CL21,CL37,CL53)</f>
        <v>5.083333333333333</v>
      </c>
      <c r="CM69" s="97">
        <f t="shared" si="547"/>
        <v>7.4765416666666669</v>
      </c>
      <c r="CN69" s="97">
        <f t="shared" ref="CN69:CO69" si="548">AVERAGE(CN5,CN21,CN37,CN53)</f>
        <v>2.375</v>
      </c>
      <c r="CO69" s="97">
        <f t="shared" si="548"/>
        <v>1.7666666666666666</v>
      </c>
      <c r="CP69" s="97">
        <f t="shared" ref="CP69:CQ69" si="549">AVERAGE(CP5,CP21,CP37,CP53)</f>
        <v>3.1737500000000001</v>
      </c>
      <c r="CQ69" s="97">
        <f t="shared" si="549"/>
        <v>3.703125</v>
      </c>
      <c r="CR69" s="97">
        <f t="shared" ref="CR69:CS69" si="550">AVERAGE(CR5,CR21,CR37,CR53)</f>
        <v>1.9375</v>
      </c>
      <c r="CS69" s="97">
        <f t="shared" si="550"/>
        <v>1.5974999999999999</v>
      </c>
      <c r="CT69" s="97">
        <f t="shared" ref="CT69:CU69" si="551">AVERAGE(CT5,CT21,CT37,CT53)</f>
        <v>3.2410000000000001</v>
      </c>
      <c r="CU69" s="97">
        <f t="shared" si="551"/>
        <v>3.125</v>
      </c>
      <c r="CV69" s="97">
        <f t="shared" ref="CV69:CW69" si="552">AVERAGE(CV5,CV21,CV37,CV53)</f>
        <v>5.083333333333333</v>
      </c>
      <c r="CW69" s="97">
        <f t="shared" si="552"/>
        <v>3.0270416666666669</v>
      </c>
      <c r="CX69" s="97">
        <f t="shared" ref="CX69:CY69" si="553">AVERAGE(CX5,CX21,CX37,CX53)</f>
        <v>2.8125</v>
      </c>
      <c r="CY69" s="97">
        <f t="shared" si="553"/>
        <v>3.9137499999999998</v>
      </c>
      <c r="CZ69" s="97">
        <f t="shared" ref="CZ69:DA69" si="554">AVERAGE(CZ5,CZ21,CZ37,CZ53)</f>
        <v>3.458333333333333</v>
      </c>
      <c r="DA69" s="97">
        <f t="shared" si="554"/>
        <v>3.458333333333333</v>
      </c>
      <c r="DB69" s="97">
        <f t="shared" ref="DB69:DC69" si="555">AVERAGE(DB5,DB21,DB37,DB53)</f>
        <v>4.5146428571428565</v>
      </c>
      <c r="DC69" s="97">
        <f t="shared" si="555"/>
        <v>6.0125000000000002</v>
      </c>
      <c r="DD69" s="5">
        <f>AVERAGE(BD69:DC69)</f>
        <v>5.4935400259462748</v>
      </c>
      <c r="DE69" s="97">
        <f t="shared" ref="DE69:DF69" si="556">AVERAGE(DE5,DE21,DE37,DE53)</f>
        <v>4.875</v>
      </c>
      <c r="DF69" s="97">
        <f t="shared" si="556"/>
        <v>4.3895833333333325</v>
      </c>
      <c r="DG69" s="97">
        <f t="shared" ref="DG69:DH69" si="557">AVERAGE(DG5,DG21,DG37,DG53)</f>
        <v>18.1875</v>
      </c>
      <c r="DH69" s="97">
        <f t="shared" si="557"/>
        <v>44.420833333333334</v>
      </c>
      <c r="DI69" s="97">
        <f t="shared" ref="DI69:DJ69" si="558">AVERAGE(DI5,DI21,DI37,DI53)</f>
        <v>44.329166666666666</v>
      </c>
      <c r="DJ69" s="97">
        <f t="shared" si="558"/>
        <v>45.259776785714287</v>
      </c>
      <c r="DK69" s="97">
        <f t="shared" ref="DK69:DL69" si="559">AVERAGE(DK5,DK21,DK37,DK53)</f>
        <v>49.375</v>
      </c>
      <c r="DL69" s="97">
        <f t="shared" si="559"/>
        <v>29.618749999999999</v>
      </c>
      <c r="DM69" s="97">
        <f t="shared" ref="DM69:DN69" si="560">AVERAGE(DM5,DM21,DM37,DM53)</f>
        <v>3.4350208333333336</v>
      </c>
      <c r="DN69" s="97">
        <f t="shared" si="560"/>
        <v>3.95</v>
      </c>
      <c r="DO69" s="97">
        <f t="shared" ref="DO69" si="561">AVERAGE(DO5,DO21,DO37,DO53)</f>
        <v>4.7023809523809526</v>
      </c>
      <c r="DP69" s="150">
        <v>4.2</v>
      </c>
      <c r="DQ69" s="150">
        <v>3.7</v>
      </c>
      <c r="DR69" s="97">
        <f t="shared" si="472"/>
        <v>3.42625</v>
      </c>
      <c r="DS69" s="97">
        <f t="shared" si="472"/>
        <v>7.770833333333333</v>
      </c>
      <c r="DT69" s="97">
        <f t="shared" ref="DT69:DU69" si="562">AVERAGE(DT5,DT21,DT37,DT53)</f>
        <v>3.8</v>
      </c>
      <c r="DU69" s="97">
        <f t="shared" si="562"/>
        <v>2.2650694444444444</v>
      </c>
      <c r="DV69" s="97">
        <f t="shared" ref="DV69" si="563">AVERAGE(DV5,DV21,DV37,DV53)</f>
        <v>2.7562500000000001</v>
      </c>
      <c r="DW69" s="97">
        <f t="shared" si="475"/>
        <v>3.3149999999999999</v>
      </c>
      <c r="DX69" s="97">
        <f t="shared" si="475"/>
        <v>11.157333333333334</v>
      </c>
      <c r="DY69" s="97">
        <f t="shared" ref="DY69:DZ69" si="564">AVERAGE(DY5,DY21,DY37,DY53)</f>
        <v>3.6266666666666665</v>
      </c>
      <c r="DZ69" s="97">
        <f t="shared" si="564"/>
        <v>11.4175</v>
      </c>
      <c r="EA69" s="97">
        <f t="shared" ref="EA69:EB69" si="565">AVERAGE(EA5,EA21,EA37,EA53)</f>
        <v>2.7890625000000004</v>
      </c>
      <c r="EB69" s="97">
        <f t="shared" si="565"/>
        <v>1.8725000000000001</v>
      </c>
      <c r="EC69" s="97">
        <f t="shared" ref="EC69:ED69" si="566">AVERAGE(EC5,EC21,EC37,EC53)</f>
        <v>2.75</v>
      </c>
      <c r="ED69" s="97">
        <f t="shared" si="566"/>
        <v>3.2976190476190474</v>
      </c>
      <c r="EE69" s="97">
        <f t="shared" ref="EE69:EF69" si="567">AVERAGE(EE5,EE21,EE37,EE53)</f>
        <v>4.1981250000000001</v>
      </c>
      <c r="EF69" s="97">
        <f t="shared" si="567"/>
        <v>6.8125</v>
      </c>
      <c r="EG69" s="97">
        <f t="shared" ref="EG69:EH69" si="568">AVERAGE(EG5,EG21,EG37,EG53)</f>
        <v>3.0566666666666671</v>
      </c>
      <c r="EH69" s="97">
        <f t="shared" si="568"/>
        <v>41.672916666666666</v>
      </c>
      <c r="EI69" s="5">
        <f>AVERAGE(DE69:EH69)</f>
        <v>12.547576818783069</v>
      </c>
      <c r="EJ69" s="97">
        <v>4</v>
      </c>
    </row>
    <row r="70" spans="1:140" ht="15.75" customHeight="1">
      <c r="A70" s="14"/>
      <c r="B70" s="13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 s="13"/>
    </row>
    <row r="71" spans="1:140">
      <c r="A71" s="499" t="s">
        <v>52</v>
      </c>
      <c r="B71" s="53" t="s">
        <v>250</v>
      </c>
      <c r="C71" s="12"/>
      <c r="D71" s="12">
        <f t="shared" ref="D71:AJ71" si="569">+D39+D23+D7+D55</f>
        <v>10</v>
      </c>
      <c r="E71" s="12">
        <f t="shared" si="569"/>
        <v>19.25</v>
      </c>
      <c r="F71" s="12">
        <f t="shared" si="569"/>
        <v>17</v>
      </c>
      <c r="G71" s="12">
        <f t="shared" si="569"/>
        <v>6</v>
      </c>
      <c r="H71" s="12">
        <f t="shared" si="569"/>
        <v>0</v>
      </c>
      <c r="I71" s="12">
        <f t="shared" si="569"/>
        <v>0</v>
      </c>
      <c r="J71" s="12">
        <f t="shared" si="569"/>
        <v>0</v>
      </c>
      <c r="K71" s="12">
        <f t="shared" si="569"/>
        <v>0</v>
      </c>
      <c r="L71" s="12">
        <f t="shared" si="569"/>
        <v>16</v>
      </c>
      <c r="M71" s="12">
        <f t="shared" si="569"/>
        <v>19</v>
      </c>
      <c r="N71" s="12">
        <f t="shared" si="569"/>
        <v>14</v>
      </c>
      <c r="O71" s="12">
        <f t="shared" si="569"/>
        <v>0</v>
      </c>
      <c r="P71" s="12">
        <f t="shared" si="569"/>
        <v>28.5</v>
      </c>
      <c r="Q71" s="12">
        <f t="shared" si="569"/>
        <v>51</v>
      </c>
      <c r="R71" s="12">
        <f t="shared" si="569"/>
        <v>37</v>
      </c>
      <c r="S71" s="12">
        <f t="shared" si="569"/>
        <v>12</v>
      </c>
      <c r="T71" s="12">
        <f t="shared" si="569"/>
        <v>37.5</v>
      </c>
      <c r="U71" s="12">
        <f t="shared" si="569"/>
        <v>0</v>
      </c>
      <c r="V71" s="12">
        <f t="shared" si="569"/>
        <v>0</v>
      </c>
      <c r="W71" s="12">
        <f t="shared" si="569"/>
        <v>0</v>
      </c>
      <c r="X71" s="12">
        <f t="shared" si="569"/>
        <v>16</v>
      </c>
      <c r="Y71" s="12">
        <f t="shared" si="569"/>
        <v>26</v>
      </c>
      <c r="Z71" s="12">
        <f t="shared" si="569"/>
        <v>14</v>
      </c>
      <c r="AA71" s="12">
        <f t="shared" si="569"/>
        <v>17</v>
      </c>
      <c r="AB71" s="12">
        <f t="shared" si="569"/>
        <v>34</v>
      </c>
      <c r="AC71" s="12">
        <f t="shared" si="569"/>
        <v>17</v>
      </c>
      <c r="AD71" s="12">
        <f t="shared" si="569"/>
        <v>9</v>
      </c>
      <c r="AE71" s="12">
        <f t="shared" si="569"/>
        <v>0</v>
      </c>
      <c r="AF71" s="12">
        <f t="shared" si="569"/>
        <v>10</v>
      </c>
      <c r="AG71" s="12">
        <f t="shared" si="569"/>
        <v>0</v>
      </c>
      <c r="AH71" s="12">
        <f t="shared" si="569"/>
        <v>0</v>
      </c>
      <c r="AI71" s="12">
        <f t="shared" si="569"/>
        <v>0</v>
      </c>
      <c r="AJ71" s="12">
        <f t="shared" si="569"/>
        <v>0</v>
      </c>
      <c r="AK71" s="12">
        <f t="shared" ref="AK71:AP75" si="570">+AK39+AK23+AK7+AK55</f>
        <v>17</v>
      </c>
      <c r="AL71" s="12">
        <f t="shared" si="570"/>
        <v>0</v>
      </c>
      <c r="AM71" s="12">
        <f t="shared" si="570"/>
        <v>0</v>
      </c>
      <c r="AN71" s="12">
        <f t="shared" si="570"/>
        <v>14</v>
      </c>
      <c r="AO71" s="12">
        <f t="shared" si="570"/>
        <v>0</v>
      </c>
      <c r="AP71" s="12">
        <f t="shared" si="570"/>
        <v>16</v>
      </c>
      <c r="AQ71" s="12">
        <f t="shared" ref="AQ71:AR75" si="571">+AQ39+AQ23+AQ7+AQ55</f>
        <v>35</v>
      </c>
      <c r="AR71" s="12">
        <f t="shared" si="571"/>
        <v>62.75</v>
      </c>
      <c r="AS71" s="12">
        <f t="shared" ref="AS71:AU75" si="572">+AS39+AS23+AS7+AS55</f>
        <v>0</v>
      </c>
      <c r="AT71" s="12">
        <f t="shared" si="572"/>
        <v>20</v>
      </c>
      <c r="AU71" s="12">
        <f t="shared" si="572"/>
        <v>21</v>
      </c>
      <c r="AV71" s="12">
        <f t="shared" ref="AV71:BA75" si="573">+AV39+AV23+AV7+AV55</f>
        <v>0</v>
      </c>
      <c r="AW71" s="12">
        <f t="shared" si="573"/>
        <v>0</v>
      </c>
      <c r="AX71" s="12">
        <f t="shared" si="573"/>
        <v>8.3000000000000007</v>
      </c>
      <c r="AY71" s="12">
        <f t="shared" si="573"/>
        <v>24</v>
      </c>
      <c r="AZ71" s="12">
        <f t="shared" si="573"/>
        <v>51</v>
      </c>
      <c r="BA71" s="12">
        <f t="shared" si="573"/>
        <v>23</v>
      </c>
      <c r="BB71" s="12">
        <f t="shared" ref="BB71:BD75" si="574">+BB39+BB23+BB7+BB55</f>
        <v>0</v>
      </c>
      <c r="BC71" s="12">
        <f t="shared" si="574"/>
        <v>8</v>
      </c>
      <c r="BD71" s="12">
        <f t="shared" si="574"/>
        <v>37</v>
      </c>
      <c r="BE71" s="12">
        <f t="shared" ref="BE71:BT71" si="575">+BE39+BE23+BE7+BE55</f>
        <v>14</v>
      </c>
      <c r="BF71" s="12">
        <f t="shared" si="575"/>
        <v>12</v>
      </c>
      <c r="BG71" s="12">
        <f t="shared" si="575"/>
        <v>20</v>
      </c>
      <c r="BH71" s="12">
        <f t="shared" si="575"/>
        <v>7</v>
      </c>
      <c r="BI71" s="12">
        <f t="shared" si="575"/>
        <v>0</v>
      </c>
      <c r="BJ71" s="12">
        <f t="shared" si="575"/>
        <v>0</v>
      </c>
      <c r="BK71" s="12">
        <f t="shared" si="575"/>
        <v>56</v>
      </c>
      <c r="BL71" s="12">
        <f t="shared" si="575"/>
        <v>8.5</v>
      </c>
      <c r="BM71" s="12">
        <f t="shared" si="575"/>
        <v>14</v>
      </c>
      <c r="BN71" s="12">
        <f t="shared" si="575"/>
        <v>24</v>
      </c>
      <c r="BO71" s="12">
        <f t="shared" si="575"/>
        <v>13.5</v>
      </c>
      <c r="BP71" s="12">
        <f t="shared" si="575"/>
        <v>24</v>
      </c>
      <c r="BQ71" s="12">
        <f t="shared" si="575"/>
        <v>15</v>
      </c>
      <c r="BR71" s="12">
        <f t="shared" si="575"/>
        <v>32</v>
      </c>
      <c r="BS71" s="12">
        <f t="shared" si="575"/>
        <v>15.5</v>
      </c>
      <c r="BT71" s="12">
        <f t="shared" si="575"/>
        <v>15.5</v>
      </c>
      <c r="BU71" s="12">
        <f t="shared" ref="BU71:CA75" si="576">+BU39+BU23+BU7+BU55</f>
        <v>15.5</v>
      </c>
      <c r="BV71" s="12">
        <f t="shared" si="576"/>
        <v>12</v>
      </c>
      <c r="BW71" s="12">
        <f t="shared" si="576"/>
        <v>15</v>
      </c>
      <c r="BX71" s="12">
        <f t="shared" si="576"/>
        <v>0</v>
      </c>
      <c r="BY71" s="12">
        <f t="shared" si="576"/>
        <v>12</v>
      </c>
      <c r="BZ71" s="12">
        <f t="shared" si="576"/>
        <v>25.5</v>
      </c>
      <c r="CA71" s="12">
        <f t="shared" si="576"/>
        <v>31</v>
      </c>
      <c r="CB71" s="12">
        <f t="shared" ref="CB71:CC71" si="577">+CB39+CB23+CB7+CB55</f>
        <v>20</v>
      </c>
      <c r="CC71" s="12">
        <f t="shared" si="577"/>
        <v>12</v>
      </c>
      <c r="CD71" s="12">
        <f t="shared" ref="CD71:CE71" si="578">+CD39+CD23+CD7+CD55</f>
        <v>0</v>
      </c>
      <c r="CE71" s="12">
        <f t="shared" si="578"/>
        <v>30.47</v>
      </c>
      <c r="CF71" s="12">
        <f t="shared" ref="CF71:CG71" si="579">+CF39+CF23+CF7+CF55</f>
        <v>12</v>
      </c>
      <c r="CG71" s="12">
        <f t="shared" si="579"/>
        <v>11</v>
      </c>
      <c r="CH71" s="12">
        <f t="shared" ref="CH71:CI71" si="580">+CH39+CH23+CH7+CH55</f>
        <v>0</v>
      </c>
      <c r="CI71" s="12">
        <f t="shared" si="580"/>
        <v>17</v>
      </c>
      <c r="CJ71" s="12">
        <f t="shared" ref="CJ71:CK71" si="581">+CJ39+CJ23+CJ7+CJ55</f>
        <v>0</v>
      </c>
      <c r="CK71" s="12">
        <f t="shared" si="581"/>
        <v>30</v>
      </c>
      <c r="CL71" s="12">
        <f t="shared" ref="CL71:CM71" si="582">+CL39+CL23+CL7+CL55</f>
        <v>0</v>
      </c>
      <c r="CM71" s="12">
        <f t="shared" si="582"/>
        <v>22.5</v>
      </c>
      <c r="CN71" s="12">
        <f t="shared" ref="CN71:CO71" si="583">+CN39+CN23+CN7+CN55</f>
        <v>13</v>
      </c>
      <c r="CO71" s="12">
        <f t="shared" si="583"/>
        <v>20</v>
      </c>
      <c r="CP71" s="12">
        <f t="shared" ref="CP71:CQ71" si="584">+CP39+CP23+CP7+CP55</f>
        <v>0</v>
      </c>
      <c r="CQ71" s="12">
        <f t="shared" si="584"/>
        <v>8</v>
      </c>
      <c r="CR71" s="12">
        <f t="shared" ref="CR71:CS71" si="585">+CR39+CR23+CR7+CR55</f>
        <v>15</v>
      </c>
      <c r="CS71" s="12">
        <f t="shared" si="585"/>
        <v>33</v>
      </c>
      <c r="CT71" s="12">
        <f t="shared" ref="CT71:CU71" si="586">+CT39+CT23+CT7+CT55</f>
        <v>11</v>
      </c>
      <c r="CU71" s="12">
        <f t="shared" si="586"/>
        <v>54</v>
      </c>
      <c r="CV71" s="12">
        <f t="shared" ref="CV71:CW71" si="587">+CV39+CV23+CV7+CV55</f>
        <v>14</v>
      </c>
      <c r="CW71" s="12">
        <f t="shared" si="587"/>
        <v>12</v>
      </c>
      <c r="CX71" s="12">
        <f t="shared" ref="CX71:CY71" si="588">+CX39+CX23+CX7+CX55</f>
        <v>24</v>
      </c>
      <c r="CY71" s="12">
        <f t="shared" si="588"/>
        <v>11</v>
      </c>
      <c r="CZ71" s="12">
        <f t="shared" ref="CZ71:DA71" si="589">+CZ39+CZ23+CZ7+CZ55</f>
        <v>11.3</v>
      </c>
      <c r="DA71" s="12">
        <f t="shared" si="589"/>
        <v>11.3</v>
      </c>
      <c r="DB71" s="12">
        <f t="shared" ref="DB71:DC71" si="590">+DB39+DB23+DB7+DB55</f>
        <v>12</v>
      </c>
      <c r="DC71" s="12">
        <f t="shared" si="590"/>
        <v>30</v>
      </c>
      <c r="DD71" s="12"/>
      <c r="DE71" s="12">
        <f t="shared" ref="DE71:DF71" si="591">+DE39+DE23+DE7+DE55</f>
        <v>0</v>
      </c>
      <c r="DF71" s="12">
        <f t="shared" si="591"/>
        <v>0</v>
      </c>
      <c r="DG71" s="12">
        <f t="shared" ref="DG71:DH71" si="592">+DG39+DG23+DG7+DG55</f>
        <v>7</v>
      </c>
      <c r="DH71" s="12">
        <f t="shared" si="592"/>
        <v>0</v>
      </c>
      <c r="DI71" s="12">
        <f t="shared" ref="DI71:DJ71" si="593">+DI39+DI23+DI7+DI55</f>
        <v>23</v>
      </c>
      <c r="DJ71" s="12">
        <f t="shared" si="593"/>
        <v>0</v>
      </c>
      <c r="DK71" s="12">
        <f t="shared" ref="DK71:DL71" si="594">+DK39+DK23+DK7+DK55</f>
        <v>15</v>
      </c>
      <c r="DL71" s="12">
        <f t="shared" si="594"/>
        <v>48.510000000000005</v>
      </c>
      <c r="DM71" s="12">
        <f t="shared" ref="DM71:DN71" si="595">+DM39+DM23+DM7+DM55</f>
        <v>4</v>
      </c>
      <c r="DN71" s="12">
        <f t="shared" si="595"/>
        <v>90</v>
      </c>
      <c r="DO71" s="12">
        <f t="shared" ref="DO71" si="596">+DO39+DO23+DO7+DO55</f>
        <v>23</v>
      </c>
      <c r="DP71" s="94"/>
      <c r="DQ71" s="94"/>
      <c r="DR71" s="12">
        <f t="shared" ref="DR71:DS75" si="597">+DR39+DR23+DR7+DR55</f>
        <v>9</v>
      </c>
      <c r="DS71" s="12">
        <f t="shared" si="597"/>
        <v>0</v>
      </c>
      <c r="DT71" s="12">
        <f t="shared" ref="DT71:DU71" si="598">+DT39+DT23+DT7+DT55</f>
        <v>47</v>
      </c>
      <c r="DU71" s="12">
        <f t="shared" si="598"/>
        <v>34</v>
      </c>
      <c r="DV71" s="12">
        <f t="shared" ref="DV71:DW71" si="599">+DV39+DV23+DV7+DV55</f>
        <v>11</v>
      </c>
      <c r="DW71" s="12">
        <f t="shared" si="599"/>
        <v>0</v>
      </c>
      <c r="DX71" s="12">
        <f t="shared" ref="DX71:DY71" si="600">+DX39+DX23+DX7+DX55</f>
        <v>34</v>
      </c>
      <c r="DY71" s="12">
        <f t="shared" si="600"/>
        <v>0</v>
      </c>
      <c r="DZ71" s="12">
        <f t="shared" ref="DZ71:EA71" si="601">+DZ39+DZ23+DZ7+DZ55</f>
        <v>40</v>
      </c>
      <c r="EA71" s="12">
        <f t="shared" si="601"/>
        <v>16</v>
      </c>
      <c r="EB71" s="12">
        <f t="shared" ref="EB71:ED71" si="602">+EB39+EB23+EB7+EB55</f>
        <v>52</v>
      </c>
      <c r="EC71" s="12">
        <f t="shared" si="602"/>
        <v>10</v>
      </c>
      <c r="ED71" s="12">
        <f t="shared" si="602"/>
        <v>42</v>
      </c>
      <c r="EE71" s="12">
        <f t="shared" ref="EE71:EF71" si="603">+EE39+EE23+EE7+EE55</f>
        <v>0</v>
      </c>
      <c r="EF71" s="12">
        <f t="shared" si="603"/>
        <v>13</v>
      </c>
      <c r="EG71" s="12">
        <f t="shared" ref="EG71:EH71" si="604">+EG39+EG23+EG7+EG55</f>
        <v>23</v>
      </c>
      <c r="EH71" s="12">
        <f t="shared" si="604"/>
        <v>0</v>
      </c>
      <c r="EI71" s="94"/>
      <c r="EJ71" s="12"/>
    </row>
    <row r="72" spans="1:140">
      <c r="A72" s="500"/>
      <c r="B72" s="53" t="s">
        <v>251</v>
      </c>
      <c r="C72" s="12"/>
      <c r="D72" s="12">
        <f t="shared" ref="D72:AJ72" si="605">+D40+D24+D8+D56</f>
        <v>41.5</v>
      </c>
      <c r="E72" s="12">
        <f t="shared" si="605"/>
        <v>10.08</v>
      </c>
      <c r="F72" s="12">
        <f t="shared" si="605"/>
        <v>0</v>
      </c>
      <c r="G72" s="12">
        <f t="shared" si="605"/>
        <v>0</v>
      </c>
      <c r="H72" s="12">
        <f t="shared" si="605"/>
        <v>2.16</v>
      </c>
      <c r="I72" s="12">
        <f t="shared" si="605"/>
        <v>24</v>
      </c>
      <c r="J72" s="12">
        <f t="shared" si="605"/>
        <v>2.84</v>
      </c>
      <c r="K72" s="12">
        <f t="shared" si="605"/>
        <v>11.5</v>
      </c>
      <c r="L72" s="12">
        <f t="shared" si="605"/>
        <v>17.670000000000002</v>
      </c>
      <c r="M72" s="12">
        <f t="shared" si="605"/>
        <v>0</v>
      </c>
      <c r="N72" s="12">
        <f t="shared" si="605"/>
        <v>21.08</v>
      </c>
      <c r="O72" s="12">
        <f t="shared" si="605"/>
        <v>0</v>
      </c>
      <c r="P72" s="12">
        <f t="shared" si="605"/>
        <v>0</v>
      </c>
      <c r="Q72" s="12">
        <f t="shared" si="605"/>
        <v>0</v>
      </c>
      <c r="R72" s="12">
        <f t="shared" si="605"/>
        <v>43.5</v>
      </c>
      <c r="S72" s="12">
        <f t="shared" si="605"/>
        <v>12</v>
      </c>
      <c r="T72" s="12">
        <f t="shared" si="605"/>
        <v>0</v>
      </c>
      <c r="U72" s="12">
        <f t="shared" si="605"/>
        <v>0</v>
      </c>
      <c r="V72" s="12">
        <f t="shared" si="605"/>
        <v>0</v>
      </c>
      <c r="W72" s="12">
        <f t="shared" si="605"/>
        <v>11.25</v>
      </c>
      <c r="X72" s="12">
        <f t="shared" si="605"/>
        <v>40</v>
      </c>
      <c r="Y72" s="12">
        <f t="shared" si="605"/>
        <v>78</v>
      </c>
      <c r="Z72" s="12">
        <f t="shared" si="605"/>
        <v>4.42</v>
      </c>
      <c r="AA72" s="12">
        <f t="shared" si="605"/>
        <v>19.170000000000002</v>
      </c>
      <c r="AB72" s="12">
        <f t="shared" si="605"/>
        <v>34</v>
      </c>
      <c r="AC72" s="12">
        <f t="shared" si="605"/>
        <v>11</v>
      </c>
      <c r="AD72" s="12">
        <f t="shared" si="605"/>
        <v>0</v>
      </c>
      <c r="AE72" s="12">
        <f t="shared" si="605"/>
        <v>0.5</v>
      </c>
      <c r="AF72" s="12">
        <f t="shared" si="605"/>
        <v>15</v>
      </c>
      <c r="AG72" s="12">
        <f t="shared" si="605"/>
        <v>2</v>
      </c>
      <c r="AH72" s="12">
        <f t="shared" si="605"/>
        <v>1</v>
      </c>
      <c r="AI72" s="12">
        <f t="shared" si="605"/>
        <v>17.41</v>
      </c>
      <c r="AJ72" s="12">
        <f t="shared" si="605"/>
        <v>30</v>
      </c>
      <c r="AK72" s="12">
        <f t="shared" ref="AK72:AL75" si="606">+AK40+AK24+AK8+AK56</f>
        <v>16.07</v>
      </c>
      <c r="AL72" s="12">
        <f t="shared" si="606"/>
        <v>17</v>
      </c>
      <c r="AM72" s="12">
        <f t="shared" si="570"/>
        <v>106.5</v>
      </c>
      <c r="AN72" s="12">
        <f t="shared" si="570"/>
        <v>0</v>
      </c>
      <c r="AO72" s="12">
        <f t="shared" si="570"/>
        <v>0</v>
      </c>
      <c r="AP72" s="12">
        <f t="shared" si="570"/>
        <v>3.5</v>
      </c>
      <c r="AQ72" s="12">
        <f t="shared" si="571"/>
        <v>0</v>
      </c>
      <c r="AR72" s="12">
        <f t="shared" si="571"/>
        <v>46</v>
      </c>
      <c r="AS72" s="12">
        <f t="shared" ref="AS72:AT75" si="607">+AS40+AS24+AS8+AS56</f>
        <v>0</v>
      </c>
      <c r="AT72" s="12">
        <f t="shared" si="607"/>
        <v>55</v>
      </c>
      <c r="AU72" s="12">
        <f t="shared" si="572"/>
        <v>13</v>
      </c>
      <c r="AV72" s="12">
        <f t="shared" si="573"/>
        <v>4</v>
      </c>
      <c r="AW72" s="12">
        <f t="shared" si="573"/>
        <v>30.5</v>
      </c>
      <c r="AX72" s="12">
        <f t="shared" si="573"/>
        <v>16</v>
      </c>
      <c r="AY72" s="12">
        <f t="shared" si="573"/>
        <v>0</v>
      </c>
      <c r="AZ72" s="12">
        <f t="shared" si="573"/>
        <v>0</v>
      </c>
      <c r="BA72" s="12">
        <f t="shared" si="573"/>
        <v>0</v>
      </c>
      <c r="BB72" s="12">
        <f t="shared" ref="BB72:BC75" si="608">+BB40+BB24+BB8+BB56</f>
        <v>0</v>
      </c>
      <c r="BC72" s="12">
        <f t="shared" si="608"/>
        <v>5</v>
      </c>
      <c r="BD72" s="12">
        <f t="shared" si="574"/>
        <v>0</v>
      </c>
      <c r="BE72" s="12">
        <f t="shared" ref="BE72:BT72" si="609">+BE40+BE24+BE8+BE56</f>
        <v>0</v>
      </c>
      <c r="BF72" s="12">
        <f t="shared" si="609"/>
        <v>0</v>
      </c>
      <c r="BG72" s="12">
        <f t="shared" si="609"/>
        <v>10.5</v>
      </c>
      <c r="BH72" s="12">
        <f t="shared" si="609"/>
        <v>26.5</v>
      </c>
      <c r="BI72" s="12">
        <f t="shared" si="609"/>
        <v>26.5</v>
      </c>
      <c r="BJ72" s="12">
        <f t="shared" si="609"/>
        <v>38</v>
      </c>
      <c r="BK72" s="12">
        <f t="shared" si="609"/>
        <v>0</v>
      </c>
      <c r="BL72" s="12">
        <f t="shared" si="609"/>
        <v>0</v>
      </c>
      <c r="BM72" s="12">
        <f t="shared" si="609"/>
        <v>6</v>
      </c>
      <c r="BN72" s="12">
        <f t="shared" si="609"/>
        <v>1.5</v>
      </c>
      <c r="BO72" s="12">
        <f t="shared" si="609"/>
        <v>14.08</v>
      </c>
      <c r="BP72" s="12">
        <f t="shared" si="609"/>
        <v>25</v>
      </c>
      <c r="BQ72" s="12">
        <f t="shared" si="609"/>
        <v>37.17</v>
      </c>
      <c r="BR72" s="12">
        <f t="shared" si="609"/>
        <v>24.1</v>
      </c>
      <c r="BS72" s="12">
        <f t="shared" si="609"/>
        <v>24</v>
      </c>
      <c r="BT72" s="12">
        <f t="shared" si="609"/>
        <v>24</v>
      </c>
      <c r="BU72" s="12">
        <f t="shared" si="576"/>
        <v>24</v>
      </c>
      <c r="BV72" s="12">
        <f t="shared" si="576"/>
        <v>0</v>
      </c>
      <c r="BW72" s="12">
        <f t="shared" si="576"/>
        <v>0</v>
      </c>
      <c r="BX72" s="12">
        <f t="shared" si="576"/>
        <v>0</v>
      </c>
      <c r="BY72" s="12">
        <f t="shared" si="576"/>
        <v>4</v>
      </c>
      <c r="BZ72" s="12">
        <f t="shared" si="576"/>
        <v>0</v>
      </c>
      <c r="CA72" s="12">
        <f t="shared" si="576"/>
        <v>7</v>
      </c>
      <c r="CB72" s="12">
        <f t="shared" ref="CB72:CC72" si="610">+CB40+CB24+CB8+CB56</f>
        <v>4.5</v>
      </c>
      <c r="CC72" s="12">
        <f t="shared" si="610"/>
        <v>0</v>
      </c>
      <c r="CD72" s="12">
        <f t="shared" ref="CD72:CE72" si="611">+CD40+CD24+CD8+CD56</f>
        <v>0</v>
      </c>
      <c r="CE72" s="12">
        <f t="shared" si="611"/>
        <v>7</v>
      </c>
      <c r="CF72" s="12">
        <f t="shared" ref="CF72:CG72" si="612">+CF40+CF24+CF8+CF56</f>
        <v>8</v>
      </c>
      <c r="CG72" s="12">
        <f t="shared" si="612"/>
        <v>0</v>
      </c>
      <c r="CH72" s="12">
        <f t="shared" ref="CH72:CI72" si="613">+CH40+CH24+CH8+CH56</f>
        <v>0</v>
      </c>
      <c r="CI72" s="12">
        <f t="shared" si="613"/>
        <v>11</v>
      </c>
      <c r="CJ72" s="12">
        <f t="shared" ref="CJ72:CK72" si="614">+CJ40+CJ24+CJ8+CJ56</f>
        <v>0</v>
      </c>
      <c r="CK72" s="12">
        <f t="shared" si="614"/>
        <v>3</v>
      </c>
      <c r="CL72" s="12">
        <f t="shared" ref="CL72:CM72" si="615">+CL40+CL24+CL8+CL56</f>
        <v>28</v>
      </c>
      <c r="CM72" s="12">
        <f t="shared" si="615"/>
        <v>0</v>
      </c>
      <c r="CN72" s="12">
        <f t="shared" ref="CN72:CO72" si="616">+CN40+CN24+CN8+CN56</f>
        <v>18</v>
      </c>
      <c r="CO72" s="12">
        <f t="shared" si="616"/>
        <v>12</v>
      </c>
      <c r="CP72" s="12">
        <f t="shared" ref="CP72:CQ72" si="617">+CP40+CP24+CP8+CP56</f>
        <v>0</v>
      </c>
      <c r="CQ72" s="12">
        <f t="shared" si="617"/>
        <v>0</v>
      </c>
      <c r="CR72" s="12">
        <f t="shared" ref="CR72:CS72" si="618">+CR40+CR24+CR8+CR56</f>
        <v>0</v>
      </c>
      <c r="CS72" s="12">
        <f t="shared" si="618"/>
        <v>35</v>
      </c>
      <c r="CT72" s="12">
        <f t="shared" ref="CT72:CU72" si="619">+CT40+CT24+CT8+CT56</f>
        <v>3</v>
      </c>
      <c r="CU72" s="12">
        <f t="shared" si="619"/>
        <v>18</v>
      </c>
      <c r="CV72" s="12">
        <f t="shared" ref="CV72:CW72" si="620">+CV40+CV24+CV8+CV56</f>
        <v>1</v>
      </c>
      <c r="CW72" s="12">
        <f t="shared" si="620"/>
        <v>3.5</v>
      </c>
      <c r="CX72" s="12">
        <f t="shared" ref="CX72:CY72" si="621">+CX40+CX24+CX8+CX56</f>
        <v>11</v>
      </c>
      <c r="CY72" s="12">
        <f t="shared" si="621"/>
        <v>9</v>
      </c>
      <c r="CZ72" s="12">
        <f t="shared" ref="CZ72:DA72" si="622">+CZ40+CZ24+CZ8+CZ56</f>
        <v>4</v>
      </c>
      <c r="DA72" s="12">
        <f t="shared" si="622"/>
        <v>4</v>
      </c>
      <c r="DB72" s="12">
        <f t="shared" ref="DB72:DC72" si="623">+DB40+DB24+DB8+DB56</f>
        <v>3.75</v>
      </c>
      <c r="DC72" s="12">
        <f t="shared" si="623"/>
        <v>0</v>
      </c>
      <c r="DD72" s="12"/>
      <c r="DE72" s="12">
        <f t="shared" ref="DE72:DF72" si="624">+DE40+DE24+DE8+DE56</f>
        <v>29</v>
      </c>
      <c r="DF72" s="12">
        <f t="shared" si="624"/>
        <v>0</v>
      </c>
      <c r="DG72" s="12">
        <f t="shared" ref="DG72:DH72" si="625">+DG40+DG24+DG8+DG56</f>
        <v>1</v>
      </c>
      <c r="DH72" s="12">
        <f t="shared" si="625"/>
        <v>0</v>
      </c>
      <c r="DI72" s="12">
        <f t="shared" ref="DI72:DJ72" si="626">+DI40+DI24+DI8+DI56</f>
        <v>20</v>
      </c>
      <c r="DJ72" s="12">
        <f t="shared" si="626"/>
        <v>0</v>
      </c>
      <c r="DK72" s="12">
        <f t="shared" ref="DK72:DL72" si="627">+DK40+DK24+DK8+DK56</f>
        <v>1</v>
      </c>
      <c r="DL72" s="12">
        <f t="shared" si="627"/>
        <v>0</v>
      </c>
      <c r="DM72" s="12">
        <f t="shared" ref="DM72:DN72" si="628">+DM40+DM24+DM8+DM56</f>
        <v>0</v>
      </c>
      <c r="DN72" s="12">
        <f t="shared" si="628"/>
        <v>8</v>
      </c>
      <c r="DO72" s="12">
        <f t="shared" ref="DO72" si="629">+DO40+DO24+DO8+DO56</f>
        <v>14</v>
      </c>
      <c r="DP72" s="94"/>
      <c r="DQ72" s="94"/>
      <c r="DR72" s="12">
        <f t="shared" si="597"/>
        <v>0</v>
      </c>
      <c r="DS72" s="12">
        <f t="shared" si="597"/>
        <v>0</v>
      </c>
      <c r="DT72" s="12">
        <f t="shared" ref="DT72:DU72" si="630">+DT40+DT24+DT8+DT56</f>
        <v>6</v>
      </c>
      <c r="DU72" s="12">
        <f t="shared" si="630"/>
        <v>19.5</v>
      </c>
      <c r="DV72" s="12">
        <f t="shared" ref="DV72:DW72" si="631">+DV40+DV24+DV8+DV56</f>
        <v>0</v>
      </c>
      <c r="DW72" s="12">
        <f t="shared" si="631"/>
        <v>0</v>
      </c>
      <c r="DX72" s="12">
        <f t="shared" ref="DX72:DY72" si="632">+DX40+DX24+DX8+DX56</f>
        <v>48</v>
      </c>
      <c r="DY72" s="12">
        <f t="shared" si="632"/>
        <v>1</v>
      </c>
      <c r="DZ72" s="12">
        <f t="shared" ref="DZ72:EA72" si="633">+DZ40+DZ24+DZ8+DZ56</f>
        <v>13</v>
      </c>
      <c r="EA72" s="12">
        <f t="shared" si="633"/>
        <v>16</v>
      </c>
      <c r="EB72" s="12">
        <f t="shared" ref="EB72:ED72" si="634">+EB40+EB24+EB8+EB56</f>
        <v>5.5</v>
      </c>
      <c r="EC72" s="12">
        <f t="shared" si="634"/>
        <v>5.5</v>
      </c>
      <c r="ED72" s="12">
        <f t="shared" si="634"/>
        <v>0</v>
      </c>
      <c r="EE72" s="12">
        <f t="shared" ref="EE72:EF72" si="635">+EE40+EE24+EE8+EE56</f>
        <v>0</v>
      </c>
      <c r="EF72" s="12">
        <f t="shared" si="635"/>
        <v>0</v>
      </c>
      <c r="EG72" s="12">
        <f t="shared" ref="EG72:EH72" si="636">+EG40+EG24+EG8+EG56</f>
        <v>18</v>
      </c>
      <c r="EH72" s="12">
        <f t="shared" si="636"/>
        <v>0</v>
      </c>
      <c r="EI72" s="94"/>
      <c r="EJ72" s="12"/>
    </row>
    <row r="73" spans="1:140">
      <c r="A73" s="500"/>
      <c r="B73" s="53" t="s">
        <v>252</v>
      </c>
      <c r="C73" s="12"/>
      <c r="D73" s="12">
        <f t="shared" ref="D73:AJ73" si="637">+D41+D25+D9+D57</f>
        <v>102.53</v>
      </c>
      <c r="E73" s="12">
        <f t="shared" si="637"/>
        <v>148.16999999999999</v>
      </c>
      <c r="F73" s="12">
        <f t="shared" si="637"/>
        <v>197.17</v>
      </c>
      <c r="G73" s="12">
        <f t="shared" si="637"/>
        <v>186.5</v>
      </c>
      <c r="H73" s="12">
        <f t="shared" si="637"/>
        <v>41.25</v>
      </c>
      <c r="I73" s="12">
        <f t="shared" si="637"/>
        <v>85.92</v>
      </c>
      <c r="J73" s="12">
        <f t="shared" si="637"/>
        <v>98.17</v>
      </c>
      <c r="K73" s="12">
        <f t="shared" si="637"/>
        <v>67</v>
      </c>
      <c r="L73" s="12">
        <f t="shared" si="637"/>
        <v>58.17</v>
      </c>
      <c r="M73" s="12">
        <f t="shared" si="637"/>
        <v>56.88</v>
      </c>
      <c r="N73" s="12">
        <f t="shared" si="637"/>
        <v>12.18</v>
      </c>
      <c r="O73" s="12">
        <f t="shared" si="637"/>
        <v>80.17</v>
      </c>
      <c r="P73" s="12">
        <f t="shared" si="637"/>
        <v>39.909999999999997</v>
      </c>
      <c r="Q73" s="12">
        <f t="shared" si="637"/>
        <v>40.75</v>
      </c>
      <c r="R73" s="12">
        <f t="shared" si="637"/>
        <v>12</v>
      </c>
      <c r="S73" s="12">
        <f t="shared" si="637"/>
        <v>56.58</v>
      </c>
      <c r="T73" s="12">
        <f t="shared" si="637"/>
        <v>49.260000000000005</v>
      </c>
      <c r="U73" s="12">
        <f t="shared" si="637"/>
        <v>61.09</v>
      </c>
      <c r="V73" s="12">
        <f t="shared" si="637"/>
        <v>73.850000000000009</v>
      </c>
      <c r="W73" s="12">
        <f t="shared" si="637"/>
        <v>30.47</v>
      </c>
      <c r="X73" s="12">
        <f t="shared" si="637"/>
        <v>37.090000000000003</v>
      </c>
      <c r="Y73" s="12">
        <f t="shared" si="637"/>
        <v>84</v>
      </c>
      <c r="Z73" s="12">
        <f t="shared" si="637"/>
        <v>30.990000000000002</v>
      </c>
      <c r="AA73" s="12">
        <f t="shared" si="637"/>
        <v>23</v>
      </c>
      <c r="AB73" s="12">
        <f t="shared" si="637"/>
        <v>54.510000000000005</v>
      </c>
      <c r="AC73" s="12">
        <f t="shared" si="637"/>
        <v>60.09</v>
      </c>
      <c r="AD73" s="12">
        <f t="shared" si="637"/>
        <v>103.5</v>
      </c>
      <c r="AE73" s="12">
        <f t="shared" si="637"/>
        <v>118.54</v>
      </c>
      <c r="AF73" s="12">
        <f t="shared" si="637"/>
        <v>99.84</v>
      </c>
      <c r="AG73" s="12">
        <f t="shared" si="637"/>
        <v>76.33</v>
      </c>
      <c r="AH73" s="12">
        <f t="shared" si="637"/>
        <v>48.59</v>
      </c>
      <c r="AI73" s="12">
        <f t="shared" si="637"/>
        <v>81.759999999999991</v>
      </c>
      <c r="AJ73" s="12">
        <f t="shared" si="637"/>
        <v>28</v>
      </c>
      <c r="AK73" s="12">
        <f t="shared" si="606"/>
        <v>59.58</v>
      </c>
      <c r="AL73" s="12">
        <f t="shared" si="606"/>
        <v>82.17</v>
      </c>
      <c r="AM73" s="12">
        <f t="shared" si="570"/>
        <v>22.590000000000003</v>
      </c>
      <c r="AN73" s="12">
        <f t="shared" si="570"/>
        <v>215.08</v>
      </c>
      <c r="AO73" s="12">
        <f t="shared" si="570"/>
        <v>173.76000000000002</v>
      </c>
      <c r="AP73" s="12">
        <f t="shared" si="570"/>
        <v>49.08</v>
      </c>
      <c r="AQ73" s="12">
        <f t="shared" si="571"/>
        <v>37.25</v>
      </c>
      <c r="AR73" s="12">
        <f t="shared" si="571"/>
        <v>134.82</v>
      </c>
      <c r="AS73" s="12">
        <f t="shared" si="607"/>
        <v>186.17000000000002</v>
      </c>
      <c r="AT73" s="12">
        <f t="shared" si="607"/>
        <v>222.75</v>
      </c>
      <c r="AU73" s="12">
        <f t="shared" si="572"/>
        <v>85.75</v>
      </c>
      <c r="AV73" s="12">
        <f t="shared" si="573"/>
        <v>203.42000000000002</v>
      </c>
      <c r="AW73" s="12">
        <f t="shared" si="573"/>
        <v>43.8</v>
      </c>
      <c r="AX73" s="12">
        <f t="shared" si="573"/>
        <v>47.42</v>
      </c>
      <c r="AY73" s="12">
        <f t="shared" si="573"/>
        <v>44.5</v>
      </c>
      <c r="AZ73" s="12">
        <f t="shared" si="573"/>
        <v>43.15</v>
      </c>
      <c r="BA73" s="12">
        <f t="shared" si="573"/>
        <v>48</v>
      </c>
      <c r="BB73" s="12">
        <f t="shared" si="608"/>
        <v>185.4</v>
      </c>
      <c r="BC73" s="12">
        <f t="shared" si="608"/>
        <v>70.42</v>
      </c>
      <c r="BD73" s="12">
        <f t="shared" si="574"/>
        <v>44</v>
      </c>
      <c r="BE73" s="12">
        <f t="shared" ref="BE73:BT73" si="638">+BE41+BE25+BE9+BE57</f>
        <v>123.8</v>
      </c>
      <c r="BF73" s="12">
        <f t="shared" si="638"/>
        <v>123.92</v>
      </c>
      <c r="BG73" s="12">
        <f t="shared" si="638"/>
        <v>47.41</v>
      </c>
      <c r="BH73" s="12">
        <f t="shared" si="638"/>
        <v>52.5</v>
      </c>
      <c r="BI73" s="12">
        <f t="shared" si="638"/>
        <v>28.17</v>
      </c>
      <c r="BJ73" s="12">
        <f t="shared" si="638"/>
        <v>52</v>
      </c>
      <c r="BK73" s="12">
        <f t="shared" si="638"/>
        <v>34</v>
      </c>
      <c r="BL73" s="12">
        <f t="shared" si="638"/>
        <v>35.83</v>
      </c>
      <c r="BM73" s="12">
        <f t="shared" si="638"/>
        <v>70.010000000000005</v>
      </c>
      <c r="BN73" s="12">
        <f t="shared" si="638"/>
        <v>27.9</v>
      </c>
      <c r="BO73" s="12">
        <f t="shared" si="638"/>
        <v>26.85</v>
      </c>
      <c r="BP73" s="12">
        <f t="shared" si="638"/>
        <v>66.56</v>
      </c>
      <c r="BQ73" s="12">
        <f t="shared" si="638"/>
        <v>144.19999999999999</v>
      </c>
      <c r="BR73" s="12">
        <f t="shared" si="638"/>
        <v>127.1</v>
      </c>
      <c r="BS73" s="12">
        <f t="shared" si="638"/>
        <v>85.350000000000009</v>
      </c>
      <c r="BT73" s="12">
        <f t="shared" si="638"/>
        <v>85.350000000000009</v>
      </c>
      <c r="BU73" s="12">
        <f t="shared" si="576"/>
        <v>85.350000000000009</v>
      </c>
      <c r="BV73" s="12">
        <f t="shared" si="576"/>
        <v>47.58</v>
      </c>
      <c r="BW73" s="12">
        <f t="shared" si="576"/>
        <v>53.5</v>
      </c>
      <c r="BX73" s="12">
        <f t="shared" si="576"/>
        <v>60.5</v>
      </c>
      <c r="BY73" s="12">
        <f t="shared" si="576"/>
        <v>53.57</v>
      </c>
      <c r="BZ73" s="12">
        <f t="shared" si="576"/>
        <v>34.5</v>
      </c>
      <c r="CA73" s="12">
        <f t="shared" si="576"/>
        <v>15.5</v>
      </c>
      <c r="CB73" s="12">
        <f t="shared" ref="CB73:CC73" si="639">+CB41+CB25+CB9+CB57</f>
        <v>49</v>
      </c>
      <c r="CC73" s="12">
        <f t="shared" si="639"/>
        <v>34.47</v>
      </c>
      <c r="CD73" s="12">
        <f t="shared" ref="CD73:CE73" si="640">+CD41+CD25+CD9+CD57</f>
        <v>42.8</v>
      </c>
      <c r="CE73" s="12">
        <f t="shared" si="640"/>
        <v>117.9</v>
      </c>
      <c r="CF73" s="12">
        <f t="shared" ref="CF73:CG73" si="641">+CF41+CF25+CF9+CF57</f>
        <v>104.17</v>
      </c>
      <c r="CG73" s="12">
        <f t="shared" si="641"/>
        <v>76</v>
      </c>
      <c r="CH73" s="12">
        <f t="shared" ref="CH73:CI73" si="642">+CH41+CH25+CH9+CH57</f>
        <v>55</v>
      </c>
      <c r="CI73" s="12">
        <f t="shared" si="642"/>
        <v>46.2</v>
      </c>
      <c r="CJ73" s="12">
        <f t="shared" ref="CJ73:CK73" si="643">+CJ41+CJ25+CJ9+CJ57</f>
        <v>158.72</v>
      </c>
      <c r="CK73" s="12">
        <f t="shared" si="643"/>
        <v>56.5</v>
      </c>
      <c r="CL73" s="12">
        <f t="shared" ref="CL73:CM73" si="644">+CL41+CL25+CL9+CL57</f>
        <v>33</v>
      </c>
      <c r="CM73" s="12">
        <f t="shared" si="644"/>
        <v>144.19</v>
      </c>
      <c r="CN73" s="12">
        <f t="shared" ref="CN73:CO73" si="645">+CN41+CN25+CN9+CN57</f>
        <v>26</v>
      </c>
      <c r="CO73" s="12">
        <f t="shared" si="645"/>
        <v>11.3</v>
      </c>
      <c r="CP73" s="12">
        <f t="shared" ref="CP73:CQ73" si="646">+CP41+CP25+CP9+CP57</f>
        <v>36.700000000000003</v>
      </c>
      <c r="CQ73" s="12">
        <f t="shared" si="646"/>
        <v>41.25</v>
      </c>
      <c r="CR73" s="12">
        <f t="shared" ref="CR73:CS73" si="647">+CR41+CR25+CR9+CR57</f>
        <v>17.5</v>
      </c>
      <c r="CS73" s="12">
        <f t="shared" si="647"/>
        <v>17.670000000000002</v>
      </c>
      <c r="CT73" s="12">
        <f t="shared" ref="CT73:CU73" si="648">+CT41+CT25+CT9+CT57</f>
        <v>64.819999999999993</v>
      </c>
      <c r="CU73" s="12">
        <f t="shared" si="648"/>
        <v>13</v>
      </c>
      <c r="CV73" s="12">
        <f t="shared" ref="CV73:CW73" si="649">+CV41+CV25+CV9+CV57</f>
        <v>51.5</v>
      </c>
      <c r="CW73" s="12">
        <f t="shared" si="649"/>
        <v>48.61</v>
      </c>
      <c r="CX73" s="12">
        <f t="shared" ref="CX73:CY73" si="650">+CX41+CX25+CX9+CX57</f>
        <v>13.5</v>
      </c>
      <c r="CY73" s="12">
        <f t="shared" si="650"/>
        <v>62.33</v>
      </c>
      <c r="CZ73" s="12">
        <f t="shared" ref="CZ73:DA73" si="651">+CZ41+CZ25+CZ9+CZ57</f>
        <v>38.5</v>
      </c>
      <c r="DA73" s="12">
        <f t="shared" si="651"/>
        <v>38.5</v>
      </c>
      <c r="DB73" s="12">
        <f t="shared" ref="DB73:DC73" si="652">+DB41+DB25+DB9+DB57</f>
        <v>67.16</v>
      </c>
      <c r="DC73" s="12">
        <f t="shared" si="652"/>
        <v>70.7</v>
      </c>
      <c r="DD73" s="12"/>
      <c r="DE73" s="12">
        <f t="shared" ref="DE73:DF73" si="653">+DE41+DE25+DE9+DE57</f>
        <v>35</v>
      </c>
      <c r="DF73" s="12">
        <f t="shared" si="653"/>
        <v>76.539999999999992</v>
      </c>
      <c r="DG73" s="12">
        <f t="shared" ref="DG73:DH73" si="654">+DG41+DG25+DG9+DG57</f>
        <v>168</v>
      </c>
      <c r="DH73" s="12">
        <f t="shared" si="654"/>
        <v>198.8</v>
      </c>
      <c r="DI73" s="12">
        <f t="shared" ref="DI73:DJ73" si="655">+DI41+DI25+DI9+DI57</f>
        <v>223.93</v>
      </c>
      <c r="DJ73" s="12">
        <f t="shared" si="655"/>
        <v>248.93</v>
      </c>
      <c r="DK73" s="12">
        <f t="shared" ref="DK73:DL73" si="656">+DK41+DK25+DK9+DK57</f>
        <v>197.5</v>
      </c>
      <c r="DL73" s="12">
        <f t="shared" si="656"/>
        <v>161.9</v>
      </c>
      <c r="DM73" s="12">
        <f t="shared" ref="DM73:DN73" si="657">+DM41+DM25+DM9+DM57</f>
        <v>111.47999999999999</v>
      </c>
      <c r="DN73" s="12">
        <f t="shared" si="657"/>
        <v>18.8</v>
      </c>
      <c r="DO73" s="12">
        <f t="shared" ref="DO73" si="658">+DO41+DO25+DO9+DO57</f>
        <v>60.5</v>
      </c>
      <c r="DP73"/>
      <c r="DQ73"/>
      <c r="DR73" s="12">
        <f t="shared" si="597"/>
        <v>55.08</v>
      </c>
      <c r="DS73" s="12">
        <f t="shared" si="597"/>
        <v>67.5</v>
      </c>
      <c r="DT73" s="12">
        <f t="shared" ref="DT73:DU73" si="659">+DT41+DT25+DT9+DT57</f>
        <v>44.599999999999994</v>
      </c>
      <c r="DU73" s="12">
        <f t="shared" si="659"/>
        <v>55.58</v>
      </c>
      <c r="DV73" s="12">
        <f t="shared" ref="DV73:DW73" si="660">+DV41+DV25+DV9+DV57</f>
        <v>37.1</v>
      </c>
      <c r="DW73" s="12">
        <f t="shared" si="660"/>
        <v>47.5</v>
      </c>
      <c r="DX73" s="12">
        <f t="shared" ref="DX73:DY73" si="661">+DX41+DX25+DX9+DX57</f>
        <v>99.48</v>
      </c>
      <c r="DY73" s="12">
        <f t="shared" si="661"/>
        <v>19.619999999999997</v>
      </c>
      <c r="DZ73" s="12">
        <f t="shared" ref="DZ73:EA73" si="662">+DZ41+DZ25+DZ9+DZ57</f>
        <v>45.67</v>
      </c>
      <c r="EA73" s="12">
        <f t="shared" si="662"/>
        <v>69.47</v>
      </c>
      <c r="EB73" s="12">
        <f t="shared" ref="EB73:ED73" si="663">+EB41+EB25+EB9+EB57</f>
        <v>16.47</v>
      </c>
      <c r="EC73" s="12">
        <f t="shared" si="663"/>
        <v>26</v>
      </c>
      <c r="ED73" s="12">
        <f t="shared" si="663"/>
        <v>44.5</v>
      </c>
      <c r="EE73" s="12">
        <f t="shared" ref="EE73:EF73" si="664">+EE41+EE25+EE9+EE57</f>
        <v>50.67</v>
      </c>
      <c r="EF73" s="12">
        <f t="shared" si="664"/>
        <v>64.5</v>
      </c>
      <c r="EG73" s="12">
        <f t="shared" ref="EG73:EH73" si="665">+EG41+EG25+EG9+EG57</f>
        <v>77.17</v>
      </c>
      <c r="EH73" s="12">
        <f t="shared" si="665"/>
        <v>203.1</v>
      </c>
      <c r="EI73"/>
      <c r="EJ73" s="12"/>
    </row>
    <row r="74" spans="1:140" customFormat="1">
      <c r="A74" s="500"/>
      <c r="B74" s="53" t="s">
        <v>222</v>
      </c>
      <c r="C74" s="12"/>
      <c r="D74" s="12">
        <f t="shared" ref="D74:AJ74" si="666">+D42+D26+D10+D58</f>
        <v>672</v>
      </c>
      <c r="E74" s="12">
        <f t="shared" si="666"/>
        <v>672</v>
      </c>
      <c r="F74" s="12">
        <f t="shared" si="666"/>
        <v>672</v>
      </c>
      <c r="G74" s="12">
        <f t="shared" si="666"/>
        <v>672</v>
      </c>
      <c r="H74" s="12">
        <f t="shared" si="666"/>
        <v>672</v>
      </c>
      <c r="I74" s="12">
        <f t="shared" si="666"/>
        <v>672</v>
      </c>
      <c r="J74" s="12">
        <f t="shared" si="666"/>
        <v>672</v>
      </c>
      <c r="K74" s="12">
        <f t="shared" si="666"/>
        <v>672</v>
      </c>
      <c r="L74" s="12">
        <f t="shared" si="666"/>
        <v>672</v>
      </c>
      <c r="M74" s="12">
        <f t="shared" si="666"/>
        <v>672</v>
      </c>
      <c r="N74" s="12">
        <f t="shared" si="666"/>
        <v>672</v>
      </c>
      <c r="O74" s="12">
        <f t="shared" si="666"/>
        <v>672</v>
      </c>
      <c r="P74" s="12">
        <f t="shared" si="666"/>
        <v>672</v>
      </c>
      <c r="Q74" s="12">
        <f t="shared" si="666"/>
        <v>672</v>
      </c>
      <c r="R74" s="12">
        <f t="shared" si="666"/>
        <v>672</v>
      </c>
      <c r="S74" s="12">
        <f t="shared" si="666"/>
        <v>672</v>
      </c>
      <c r="T74" s="12">
        <f t="shared" si="666"/>
        <v>672</v>
      </c>
      <c r="U74" s="12">
        <f t="shared" si="666"/>
        <v>576</v>
      </c>
      <c r="V74" s="12">
        <f t="shared" si="666"/>
        <v>672</v>
      </c>
      <c r="W74" s="12">
        <f t="shared" si="666"/>
        <v>672</v>
      </c>
      <c r="X74" s="12">
        <f t="shared" si="666"/>
        <v>672</v>
      </c>
      <c r="Y74" s="12">
        <f t="shared" si="666"/>
        <v>672</v>
      </c>
      <c r="Z74" s="12">
        <f t="shared" si="666"/>
        <v>672</v>
      </c>
      <c r="AA74" s="12">
        <f t="shared" si="666"/>
        <v>672</v>
      </c>
      <c r="AB74" s="12">
        <f t="shared" si="666"/>
        <v>672</v>
      </c>
      <c r="AC74" s="12">
        <f t="shared" si="666"/>
        <v>672</v>
      </c>
      <c r="AD74" s="12">
        <f t="shared" si="666"/>
        <v>672</v>
      </c>
      <c r="AE74" s="12">
        <f t="shared" si="666"/>
        <v>672</v>
      </c>
      <c r="AF74" s="12">
        <f t="shared" si="666"/>
        <v>672</v>
      </c>
      <c r="AG74" s="12">
        <f t="shared" si="666"/>
        <v>672</v>
      </c>
      <c r="AH74" s="12">
        <f t="shared" si="666"/>
        <v>672</v>
      </c>
      <c r="AI74" s="12">
        <f t="shared" si="666"/>
        <v>672</v>
      </c>
      <c r="AJ74" s="12">
        <f t="shared" si="666"/>
        <v>672</v>
      </c>
      <c r="AK74" s="12">
        <f t="shared" si="606"/>
        <v>672</v>
      </c>
      <c r="AL74" s="12">
        <f t="shared" si="606"/>
        <v>672</v>
      </c>
      <c r="AM74" s="12">
        <f t="shared" si="570"/>
        <v>672</v>
      </c>
      <c r="AN74" s="12">
        <f t="shared" si="570"/>
        <v>672</v>
      </c>
      <c r="AO74" s="12">
        <f t="shared" si="570"/>
        <v>672</v>
      </c>
      <c r="AP74" s="12">
        <f t="shared" si="570"/>
        <v>672</v>
      </c>
      <c r="AQ74" s="12">
        <f t="shared" si="571"/>
        <v>672</v>
      </c>
      <c r="AR74" s="12">
        <f t="shared" si="571"/>
        <v>672</v>
      </c>
      <c r="AS74" s="12">
        <f t="shared" si="607"/>
        <v>672</v>
      </c>
      <c r="AT74" s="12">
        <f t="shared" si="607"/>
        <v>672</v>
      </c>
      <c r="AU74" s="12">
        <f t="shared" si="572"/>
        <v>672</v>
      </c>
      <c r="AV74" s="12">
        <f t="shared" si="573"/>
        <v>672</v>
      </c>
      <c r="AW74" s="12">
        <f t="shared" si="573"/>
        <v>672</v>
      </c>
      <c r="AX74" s="12">
        <f t="shared" si="573"/>
        <v>672</v>
      </c>
      <c r="AY74" s="12">
        <f t="shared" si="573"/>
        <v>672</v>
      </c>
      <c r="AZ74" s="12">
        <f t="shared" si="573"/>
        <v>672</v>
      </c>
      <c r="BA74" s="12">
        <f t="shared" si="573"/>
        <v>672</v>
      </c>
      <c r="BB74" s="12">
        <f t="shared" si="608"/>
        <v>672</v>
      </c>
      <c r="BC74" s="12">
        <f t="shared" si="608"/>
        <v>672</v>
      </c>
      <c r="BD74" s="12">
        <f t="shared" si="574"/>
        <v>672</v>
      </c>
      <c r="BE74" s="12">
        <f t="shared" ref="BE74:BT74" si="667">+BE42+BE26+BE10+BE58</f>
        <v>672</v>
      </c>
      <c r="BF74" s="12">
        <f t="shared" si="667"/>
        <v>672</v>
      </c>
      <c r="BG74" s="12">
        <f t="shared" si="667"/>
        <v>672</v>
      </c>
      <c r="BH74" s="12">
        <f t="shared" si="667"/>
        <v>672</v>
      </c>
      <c r="BI74" s="12">
        <f t="shared" si="667"/>
        <v>672</v>
      </c>
      <c r="BJ74" s="12">
        <f t="shared" si="667"/>
        <v>672</v>
      </c>
      <c r="BK74" s="12">
        <f t="shared" si="667"/>
        <v>672</v>
      </c>
      <c r="BL74" s="12">
        <f t="shared" si="667"/>
        <v>672</v>
      </c>
      <c r="BM74" s="12">
        <f t="shared" si="667"/>
        <v>672</v>
      </c>
      <c r="BN74" s="12">
        <f t="shared" si="667"/>
        <v>672</v>
      </c>
      <c r="BO74" s="12">
        <f t="shared" si="667"/>
        <v>672</v>
      </c>
      <c r="BP74" s="12">
        <f t="shared" si="667"/>
        <v>672</v>
      </c>
      <c r="BQ74" s="12">
        <f t="shared" si="667"/>
        <v>672</v>
      </c>
      <c r="BR74" s="12">
        <f t="shared" si="667"/>
        <v>672</v>
      </c>
      <c r="BS74" s="12">
        <f t="shared" si="667"/>
        <v>672</v>
      </c>
      <c r="BT74" s="12">
        <f t="shared" si="667"/>
        <v>672</v>
      </c>
      <c r="BU74" s="12">
        <f t="shared" si="576"/>
        <v>672</v>
      </c>
      <c r="BV74" s="12">
        <f t="shared" si="576"/>
        <v>672</v>
      </c>
      <c r="BW74" s="12">
        <f t="shared" si="576"/>
        <v>672</v>
      </c>
      <c r="BX74" s="12">
        <f t="shared" si="576"/>
        <v>672</v>
      </c>
      <c r="BY74" s="12">
        <f t="shared" si="576"/>
        <v>672</v>
      </c>
      <c r="BZ74" s="12">
        <f t="shared" si="576"/>
        <v>672</v>
      </c>
      <c r="CA74" s="12">
        <f t="shared" si="576"/>
        <v>576</v>
      </c>
      <c r="CB74" s="12">
        <f t="shared" ref="CB74:CC74" si="668">+CB42+CB26+CB10+CB58</f>
        <v>672</v>
      </c>
      <c r="CC74" s="12">
        <f t="shared" si="668"/>
        <v>672</v>
      </c>
      <c r="CD74" s="12">
        <f t="shared" ref="CD74:CE74" si="669">+CD42+CD26+CD10+CD58</f>
        <v>672</v>
      </c>
      <c r="CE74" s="12">
        <f t="shared" si="669"/>
        <v>672</v>
      </c>
      <c r="CF74" s="12">
        <f t="shared" ref="CF74:CG74" si="670">+CF42+CF26+CF10+CF58</f>
        <v>672</v>
      </c>
      <c r="CG74" s="12">
        <f t="shared" si="670"/>
        <v>672</v>
      </c>
      <c r="CH74" s="12">
        <f t="shared" ref="CH74:CI74" si="671">+CH42+CH26+CH10+CH58</f>
        <v>672</v>
      </c>
      <c r="CI74" s="12">
        <f t="shared" si="671"/>
        <v>672</v>
      </c>
      <c r="CJ74" s="12">
        <f t="shared" ref="CJ74:CK74" si="672">+CJ42+CJ26+CJ10+CJ58</f>
        <v>672</v>
      </c>
      <c r="CK74" s="12">
        <f t="shared" si="672"/>
        <v>672</v>
      </c>
      <c r="CL74" s="12">
        <f t="shared" ref="CL74:CM74" si="673">+CL42+CL26+CL10+CL58</f>
        <v>672</v>
      </c>
      <c r="CM74" s="12">
        <f t="shared" si="673"/>
        <v>672</v>
      </c>
      <c r="CN74" s="12">
        <f t="shared" ref="CN74:CO74" si="674">+CN42+CN26+CN10+CN58</f>
        <v>672</v>
      </c>
      <c r="CO74" s="12">
        <f t="shared" si="674"/>
        <v>672</v>
      </c>
      <c r="CP74" s="12">
        <f t="shared" ref="CP74:CQ74" si="675">+CP42+CP26+CP10+CP58</f>
        <v>672</v>
      </c>
      <c r="CQ74" s="12">
        <f t="shared" si="675"/>
        <v>672</v>
      </c>
      <c r="CR74" s="12">
        <f t="shared" ref="CR74:CS74" si="676">+CR42+CR26+CR10+CR58</f>
        <v>672</v>
      </c>
      <c r="CS74" s="12">
        <f t="shared" si="676"/>
        <v>672</v>
      </c>
      <c r="CT74" s="12">
        <f t="shared" ref="CT74:CU74" si="677">+CT42+CT26+CT10+CT58</f>
        <v>672</v>
      </c>
      <c r="CU74" s="12">
        <f t="shared" si="677"/>
        <v>672</v>
      </c>
      <c r="CV74" s="12">
        <f t="shared" ref="CV74:CW74" si="678">+CV42+CV26+CV10+CV58</f>
        <v>672</v>
      </c>
      <c r="CW74" s="12">
        <f t="shared" si="678"/>
        <v>672</v>
      </c>
      <c r="CX74" s="12">
        <f t="shared" ref="CX74:CY74" si="679">+CX42+CX26+CX10+CX58</f>
        <v>672</v>
      </c>
      <c r="CY74" s="12">
        <f t="shared" si="679"/>
        <v>672</v>
      </c>
      <c r="CZ74" s="12">
        <f t="shared" ref="CZ74:DA74" si="680">+CZ42+CZ26+CZ10+CZ58</f>
        <v>672</v>
      </c>
      <c r="DA74" s="12">
        <f t="shared" si="680"/>
        <v>672</v>
      </c>
      <c r="DB74" s="12">
        <f t="shared" ref="DB74:DC74" si="681">+DB42+DB26+DB10+DB58</f>
        <v>672</v>
      </c>
      <c r="DC74" s="12">
        <f t="shared" si="681"/>
        <v>672</v>
      </c>
      <c r="DD74" s="12"/>
      <c r="DE74" s="12">
        <f t="shared" ref="DE74:DF74" si="682">+DE42+DE26+DE10+DE58</f>
        <v>1176</v>
      </c>
      <c r="DF74" s="12">
        <f t="shared" si="682"/>
        <v>672</v>
      </c>
      <c r="DG74" s="12">
        <f t="shared" ref="DG74:DH74" si="683">+DG42+DG26+DG10+DG58</f>
        <v>672</v>
      </c>
      <c r="DH74" s="12">
        <f t="shared" si="683"/>
        <v>672</v>
      </c>
      <c r="DI74" s="12">
        <f t="shared" ref="DI74:DJ74" si="684">+DI42+DI26+DI10+DI58</f>
        <v>672</v>
      </c>
      <c r="DJ74" s="12">
        <f t="shared" si="684"/>
        <v>672</v>
      </c>
      <c r="DK74" s="12">
        <f t="shared" ref="DK74:DL74" si="685">+DK42+DK26+DK10+DK58</f>
        <v>672</v>
      </c>
      <c r="DL74" s="12">
        <f t="shared" si="685"/>
        <v>672</v>
      </c>
      <c r="DM74" s="12">
        <f t="shared" ref="DM74:DN74" si="686">+DM42+DM26+DM10+DM58</f>
        <v>672</v>
      </c>
      <c r="DN74" s="12">
        <f t="shared" si="686"/>
        <v>672</v>
      </c>
      <c r="DO74" s="12">
        <f t="shared" ref="DO74" si="687">+DO42+DO26+DO10+DO58</f>
        <v>672</v>
      </c>
      <c r="DP74" s="12"/>
      <c r="DQ74" s="12"/>
      <c r="DR74" s="12">
        <f t="shared" si="597"/>
        <v>672</v>
      </c>
      <c r="DS74" s="12">
        <f t="shared" si="597"/>
        <v>672</v>
      </c>
      <c r="DT74" s="12">
        <f t="shared" ref="DT74:DU74" si="688">+DT42+DT26+DT10+DT58</f>
        <v>672</v>
      </c>
      <c r="DU74" s="12">
        <f t="shared" si="688"/>
        <v>672</v>
      </c>
      <c r="DV74" s="12">
        <f t="shared" ref="DV74:DW74" si="689">+DV42+DV26+DV10+DV58</f>
        <v>672</v>
      </c>
      <c r="DW74" s="12">
        <f t="shared" si="689"/>
        <v>672</v>
      </c>
      <c r="DX74" s="12">
        <f t="shared" ref="DX74:DY74" si="690">+DX42+DX26+DX10+DX58</f>
        <v>672</v>
      </c>
      <c r="DY74" s="12">
        <f t="shared" si="690"/>
        <v>672</v>
      </c>
      <c r="DZ74" s="12">
        <f t="shared" ref="DZ74:EA74" si="691">+DZ42+DZ26+DZ10+DZ58</f>
        <v>672</v>
      </c>
      <c r="EA74" s="12">
        <f t="shared" si="691"/>
        <v>672</v>
      </c>
      <c r="EB74" s="12">
        <f t="shared" ref="EB74:ED74" si="692">+EB42+EB26+EB10+EB58</f>
        <v>672</v>
      </c>
      <c r="EC74" s="12">
        <f t="shared" si="692"/>
        <v>672</v>
      </c>
      <c r="ED74" s="12">
        <f t="shared" si="692"/>
        <v>672</v>
      </c>
      <c r="EE74" s="12">
        <f t="shared" ref="EE74:EF74" si="693">+EE42+EE26+EE10+EE58</f>
        <v>672</v>
      </c>
      <c r="EF74" s="12">
        <f t="shared" si="693"/>
        <v>672</v>
      </c>
      <c r="EG74" s="12">
        <f t="shared" ref="EG74:EH74" si="694">+EG42+EG26+EG10+EG58</f>
        <v>672</v>
      </c>
      <c r="EH74" s="12">
        <f t="shared" si="694"/>
        <v>672</v>
      </c>
      <c r="EI74" s="12"/>
      <c r="EJ74" s="12"/>
    </row>
    <row r="75" spans="1:140">
      <c r="A75" s="501"/>
      <c r="B75" s="53" t="s">
        <v>146</v>
      </c>
      <c r="C75" s="12"/>
      <c r="D75" s="12">
        <f t="shared" ref="D75:AJ75" si="695">+D43+D27+D11+D59</f>
        <v>24.095658750816039</v>
      </c>
      <c r="E75" s="12">
        <f t="shared" si="695"/>
        <v>37.386230931000007</v>
      </c>
      <c r="F75" s="12">
        <f t="shared" si="695"/>
        <v>35.272298799551677</v>
      </c>
      <c r="G75" s="12">
        <f t="shared" si="695"/>
        <v>31.054823531276249</v>
      </c>
      <c r="H75" s="12">
        <f t="shared" si="695"/>
        <v>18.667193811394622</v>
      </c>
      <c r="I75" s="12">
        <f t="shared" si="695"/>
        <v>34.354925437552978</v>
      </c>
      <c r="J75" s="12">
        <f t="shared" si="695"/>
        <v>39.446541544810607</v>
      </c>
      <c r="K75" s="12">
        <f t="shared" si="695"/>
        <v>47.835338065708299</v>
      </c>
      <c r="L75" s="12">
        <f t="shared" si="695"/>
        <v>44.299244010886483</v>
      </c>
      <c r="M75" s="12">
        <f t="shared" si="695"/>
        <v>49.264025082651052</v>
      </c>
      <c r="N75" s="12">
        <f t="shared" si="695"/>
        <v>44.284766409032983</v>
      </c>
      <c r="O75" s="12">
        <f t="shared" si="695"/>
        <v>47.038497697374552</v>
      </c>
      <c r="P75" s="12">
        <f t="shared" si="695"/>
        <v>46.252383224468119</v>
      </c>
      <c r="Q75" s="12">
        <f t="shared" si="695"/>
        <v>40.337769604652266</v>
      </c>
      <c r="R75" s="12">
        <f t="shared" si="695"/>
        <v>59.129746265107052</v>
      </c>
      <c r="S75" s="12">
        <f t="shared" si="695"/>
        <v>59.444373563636361</v>
      </c>
      <c r="T75" s="12">
        <f t="shared" si="695"/>
        <v>52.656444015790512</v>
      </c>
      <c r="U75" s="12">
        <f t="shared" si="695"/>
        <v>33.013713654302443</v>
      </c>
      <c r="V75" s="12">
        <f t="shared" si="695"/>
        <v>60.191643273890243</v>
      </c>
      <c r="W75" s="12">
        <f t="shared" si="695"/>
        <v>51.805737795053105</v>
      </c>
      <c r="X75" s="12">
        <f t="shared" si="695"/>
        <v>36.273304721030044</v>
      </c>
      <c r="Y75" s="12">
        <f t="shared" si="695"/>
        <v>52.793817691318282</v>
      </c>
      <c r="Z75" s="12">
        <f t="shared" si="695"/>
        <v>54.905786417288056</v>
      </c>
      <c r="AA75" s="12">
        <f t="shared" si="695"/>
        <v>53.45</v>
      </c>
      <c r="AB75" s="12">
        <f t="shared" si="695"/>
        <v>52.389967460266618</v>
      </c>
      <c r="AC75" s="12">
        <f t="shared" si="695"/>
        <v>48.427287513668723</v>
      </c>
      <c r="AD75" s="12">
        <f t="shared" si="695"/>
        <v>44.427471088375455</v>
      </c>
      <c r="AE75" s="12">
        <f t="shared" si="695"/>
        <v>56.900106885601012</v>
      </c>
      <c r="AF75" s="12">
        <f t="shared" si="695"/>
        <v>48.261751471282658</v>
      </c>
      <c r="AG75" s="12">
        <f t="shared" si="695"/>
        <v>47.949999999999996</v>
      </c>
      <c r="AH75" s="12">
        <f t="shared" si="695"/>
        <v>50.824058033376289</v>
      </c>
      <c r="AI75" s="12">
        <f t="shared" si="695"/>
        <v>48.746636924820187</v>
      </c>
      <c r="AJ75" s="12">
        <f t="shared" si="695"/>
        <v>31.670754716981133</v>
      </c>
      <c r="AK75" s="12">
        <f t="shared" si="606"/>
        <v>54.02149890902254</v>
      </c>
      <c r="AL75" s="12">
        <f t="shared" si="606"/>
        <v>37.063831944756288</v>
      </c>
      <c r="AM75" s="12">
        <f t="shared" si="570"/>
        <v>33.299999999999997</v>
      </c>
      <c r="AN75" s="12">
        <f t="shared" si="570"/>
        <v>39.528376097776892</v>
      </c>
      <c r="AO75" s="12">
        <f t="shared" si="570"/>
        <v>39.89</v>
      </c>
      <c r="AP75" s="12">
        <f t="shared" si="570"/>
        <v>28.767806427093443</v>
      </c>
      <c r="AQ75" s="12">
        <f t="shared" si="571"/>
        <v>48.884465041722891</v>
      </c>
      <c r="AR75" s="12">
        <f t="shared" si="571"/>
        <v>79.041176470588226</v>
      </c>
      <c r="AS75" s="12">
        <f t="shared" si="607"/>
        <v>37.903109172979129</v>
      </c>
      <c r="AT75" s="12">
        <f t="shared" si="607"/>
        <v>36.446047850772509</v>
      </c>
      <c r="AU75" s="12">
        <f t="shared" si="572"/>
        <v>43.143223150085745</v>
      </c>
      <c r="AV75" s="12">
        <f t="shared" si="573"/>
        <v>39.609644214649066</v>
      </c>
      <c r="AW75" s="12">
        <f t="shared" si="573"/>
        <v>56.448578027370985</v>
      </c>
      <c r="AX75" s="12">
        <f t="shared" si="573"/>
        <v>49.576203444797088</v>
      </c>
      <c r="AY75" s="12">
        <f t="shared" si="573"/>
        <v>39.128751731713407</v>
      </c>
      <c r="AZ75" s="12">
        <f t="shared" si="573"/>
        <v>29.457396593673966</v>
      </c>
      <c r="BA75" s="12">
        <f t="shared" si="573"/>
        <v>28.220875230990753</v>
      </c>
      <c r="BB75" s="12">
        <f t="shared" si="608"/>
        <v>17.666</v>
      </c>
      <c r="BC75" s="12">
        <f t="shared" si="608"/>
        <v>28.499986845582654</v>
      </c>
      <c r="BD75" s="12">
        <f t="shared" si="574"/>
        <v>29.281159066096002</v>
      </c>
      <c r="BE75" s="12">
        <f t="shared" ref="BE75:BT75" si="696">+BE43+BE27+BE11+BE59</f>
        <v>31.492999999999999</v>
      </c>
      <c r="BF75" s="12">
        <f t="shared" si="696"/>
        <v>45.070269230393215</v>
      </c>
      <c r="BG75" s="12">
        <f t="shared" si="696"/>
        <v>53.261778409776667</v>
      </c>
      <c r="BH75" s="12">
        <f t="shared" si="696"/>
        <v>42.254382512780239</v>
      </c>
      <c r="BI75" s="12">
        <f t="shared" si="696"/>
        <v>51.193425275363545</v>
      </c>
      <c r="BJ75" s="12">
        <f t="shared" si="696"/>
        <v>52.604838531871579</v>
      </c>
      <c r="BK75" s="12">
        <f t="shared" si="696"/>
        <v>49.038293494099193</v>
      </c>
      <c r="BL75" s="12">
        <f t="shared" si="696"/>
        <v>58.59</v>
      </c>
      <c r="BM75" s="12">
        <f t="shared" si="696"/>
        <v>47.042519134438393</v>
      </c>
      <c r="BN75" s="12">
        <f t="shared" si="696"/>
        <v>37.853000000000009</v>
      </c>
      <c r="BO75" s="12">
        <f t="shared" si="696"/>
        <v>49.728014128172845</v>
      </c>
      <c r="BP75" s="12">
        <f t="shared" si="696"/>
        <v>57.000649980544821</v>
      </c>
      <c r="BQ75" s="12">
        <f t="shared" si="696"/>
        <v>43.057000000000002</v>
      </c>
      <c r="BR75" s="12">
        <f t="shared" si="696"/>
        <v>50.957000000000001</v>
      </c>
      <c r="BS75" s="12">
        <f t="shared" si="696"/>
        <v>47.602494218623491</v>
      </c>
      <c r="BT75" s="12">
        <f t="shared" si="696"/>
        <v>47.602494218623491</v>
      </c>
      <c r="BU75" s="12">
        <f t="shared" si="576"/>
        <v>47.602494218623491</v>
      </c>
      <c r="BV75" s="12">
        <f t="shared" si="576"/>
        <v>51.449024096097538</v>
      </c>
      <c r="BW75" s="12">
        <f t="shared" si="576"/>
        <v>68.06</v>
      </c>
      <c r="BX75" s="12">
        <f t="shared" si="576"/>
        <v>40.150000000000006</v>
      </c>
      <c r="BY75" s="12">
        <f t="shared" si="576"/>
        <v>45.166848245650499</v>
      </c>
      <c r="BZ75" s="12">
        <f t="shared" si="576"/>
        <v>52.19</v>
      </c>
      <c r="CA75" s="12">
        <f t="shared" si="576"/>
        <v>51.690000000000005</v>
      </c>
      <c r="CB75" s="12">
        <f t="shared" ref="CB75:CC75" si="697">+CB43+CB27+CB11+CB59</f>
        <v>50.339040140387375</v>
      </c>
      <c r="CC75" s="12">
        <f t="shared" si="697"/>
        <v>59.179253218470564</v>
      </c>
      <c r="CD75" s="12">
        <f t="shared" ref="CD75:CE75" si="698">+CD43+CD27+CD11+CD59</f>
        <v>59.650000000000006</v>
      </c>
      <c r="CE75" s="12">
        <f t="shared" si="698"/>
        <v>50.323008573235462</v>
      </c>
      <c r="CF75" s="12">
        <f t="shared" ref="CF75:CG75" si="699">+CF43+CF27+CF11+CF59</f>
        <v>46.150579112946254</v>
      </c>
      <c r="CG75" s="12">
        <f t="shared" si="699"/>
        <v>39.83</v>
      </c>
      <c r="CH75" s="12">
        <f t="shared" ref="CH75:CI75" si="700">+CH43+CH27+CH11+CH59</f>
        <v>56.82356775265032</v>
      </c>
      <c r="CI75" s="12">
        <f t="shared" si="700"/>
        <v>59.2</v>
      </c>
      <c r="CJ75" s="12">
        <f t="shared" ref="CJ75:CK75" si="701">+CJ43+CJ27+CJ11+CJ59</f>
        <v>54.827913741565467</v>
      </c>
      <c r="CK75" s="12">
        <f t="shared" si="701"/>
        <v>59.71</v>
      </c>
      <c r="CL75" s="12">
        <f t="shared" ref="CL75:CM75" si="702">+CL43+CL27+CL11+CL59</f>
        <v>58.632356004322759</v>
      </c>
      <c r="CM75" s="12">
        <f t="shared" si="702"/>
        <v>36.460606394059894</v>
      </c>
      <c r="CN75" s="12">
        <f t="shared" ref="CN75:CO75" si="703">+CN43+CN27+CN11+CN59</f>
        <v>30.133947972456006</v>
      </c>
      <c r="CO75" s="12">
        <f t="shared" si="703"/>
        <v>47.988652007648184</v>
      </c>
      <c r="CP75" s="12">
        <f t="shared" ref="CP75:CQ75" si="704">+CP43+CP27+CP11+CP59</f>
        <v>31.652864793470172</v>
      </c>
      <c r="CQ75" s="12">
        <f t="shared" si="704"/>
        <v>40.902750000000005</v>
      </c>
      <c r="CR75" s="12">
        <f t="shared" ref="CR75:CS75" si="705">+CR43+CR27+CR11+CR59</f>
        <v>46.034830148735558</v>
      </c>
      <c r="CS75" s="12">
        <f t="shared" si="705"/>
        <v>41.367028242692001</v>
      </c>
      <c r="CT75" s="12">
        <f t="shared" ref="CT75:CU75" si="706">+CT43+CT27+CT11+CT59</f>
        <v>57.734013320695276</v>
      </c>
      <c r="CU75" s="12">
        <f t="shared" si="706"/>
        <v>50.992340791738378</v>
      </c>
      <c r="CV75" s="12">
        <f t="shared" ref="CV75:CW75" si="707">+CV43+CV27+CV11+CV59</f>
        <v>55.89</v>
      </c>
      <c r="CW75" s="12">
        <f t="shared" si="707"/>
        <v>55.453448075579296</v>
      </c>
      <c r="CX75" s="12">
        <f t="shared" ref="CX75:CY75" si="708">+CX43+CX27+CX11+CX59</f>
        <v>72.126000000000005</v>
      </c>
      <c r="CY75" s="12">
        <f t="shared" si="708"/>
        <v>46.617671842624446</v>
      </c>
      <c r="CZ75" s="12">
        <f t="shared" ref="CZ75:DA75" si="709">+CZ43+CZ27+CZ11+CZ59</f>
        <v>57.488617537054992</v>
      </c>
      <c r="DA75" s="12">
        <f t="shared" si="709"/>
        <v>57.488617537054992</v>
      </c>
      <c r="DB75" s="12">
        <f t="shared" ref="DB75:DC75" si="710">+DB43+DB27+DB11+DB59</f>
        <v>52.143042459642004</v>
      </c>
      <c r="DC75" s="12">
        <f t="shared" si="710"/>
        <v>39.869999999999997</v>
      </c>
      <c r="DD75" s="12"/>
      <c r="DE75" s="12">
        <f t="shared" ref="DE75:DF75" si="711">+DE43+DE27+DE11+DE59</f>
        <v>29.973999999999997</v>
      </c>
      <c r="DF75" s="12">
        <f t="shared" si="711"/>
        <v>47.90650964721123</v>
      </c>
      <c r="DG75" s="12">
        <f t="shared" ref="DG75:DH75" si="712">+DG43+DG27+DG11+DG59</f>
        <v>37.138000000000005</v>
      </c>
      <c r="DH75" s="12">
        <f t="shared" si="712"/>
        <v>37.148000000000003</v>
      </c>
      <c r="DI75" s="12">
        <f t="shared" ref="DI75:DJ75" si="713">+DI43+DI27+DI11+DI59</f>
        <v>33.472233404883966</v>
      </c>
      <c r="DJ75" s="12">
        <f t="shared" si="713"/>
        <v>43.854627693861069</v>
      </c>
      <c r="DK75" s="12">
        <f t="shared" ref="DK75:DL75" si="714">+DK43+DK27+DK11+DK59</f>
        <v>34.93</v>
      </c>
      <c r="DL75" s="12">
        <f t="shared" si="714"/>
        <v>19.350000000000001</v>
      </c>
      <c r="DM75" s="12">
        <f t="shared" ref="DM75:DN75" si="715">+DM43+DM27+DM11+DM59</f>
        <v>57.453474650235471</v>
      </c>
      <c r="DN75" s="12">
        <f t="shared" si="715"/>
        <v>53.72618760123693</v>
      </c>
      <c r="DO75" s="12">
        <f t="shared" ref="DO75" si="716">+DO43+DO27+DO11+DO59</f>
        <v>39.067924040801913</v>
      </c>
      <c r="DP75"/>
      <c r="DQ75"/>
      <c r="DR75" s="12">
        <f t="shared" si="597"/>
        <v>34.66784997916421</v>
      </c>
      <c r="DS75" s="12">
        <f t="shared" si="597"/>
        <v>31.153958807617101</v>
      </c>
      <c r="DT75" s="12">
        <f t="shared" ref="DT75:DU75" si="717">+DT43+DT27+DT11+DT59</f>
        <v>32.37309964366311</v>
      </c>
      <c r="DU75" s="12">
        <f t="shared" si="717"/>
        <v>65.412676679424507</v>
      </c>
      <c r="DV75" s="12">
        <f t="shared" ref="DV75:DW75" si="718">+DV43+DV27+DV11+DV59</f>
        <v>36.43</v>
      </c>
      <c r="DW75" s="12">
        <f t="shared" si="718"/>
        <v>43.64</v>
      </c>
      <c r="DX75" s="12">
        <f t="shared" ref="DX75:DY75" si="719">+DX43+DX27+DX11+DX59</f>
        <v>40.043535209320581</v>
      </c>
      <c r="DY75" s="12">
        <f t="shared" si="719"/>
        <v>44.368861891373506</v>
      </c>
      <c r="DZ75" s="12">
        <f t="shared" ref="DZ75:EA75" si="720">+DZ43+DZ27+DZ11+DZ59</f>
        <v>45.160000000000004</v>
      </c>
      <c r="EA75" s="12">
        <f t="shared" si="720"/>
        <v>37.886997065270876</v>
      </c>
      <c r="EB75" s="12">
        <f t="shared" ref="EB75:ED75" si="721">+EB43+EB27+EB11+EB59</f>
        <v>37.78</v>
      </c>
      <c r="EC75" s="12">
        <f t="shared" si="721"/>
        <v>36.806199999999997</v>
      </c>
      <c r="ED75" s="12">
        <f t="shared" si="721"/>
        <v>40.749293977254474</v>
      </c>
      <c r="EE75" s="12">
        <f t="shared" ref="EE75:EF75" si="722">+EE43+EE27+EE11+EE59</f>
        <v>43.79</v>
      </c>
      <c r="EF75" s="12">
        <f t="shared" si="722"/>
        <v>52.31</v>
      </c>
      <c r="EG75" s="12">
        <f t="shared" ref="EG75:EH75" si="723">+EG43+EG27+EG11+EG59</f>
        <v>45.927599234717569</v>
      </c>
      <c r="EH75" s="12">
        <f t="shared" si="723"/>
        <v>32.161758663196821</v>
      </c>
      <c r="EI75" s="12"/>
      <c r="EJ75" s="12"/>
    </row>
    <row r="76" spans="1:140">
      <c r="A76" s="496" t="s">
        <v>162</v>
      </c>
      <c r="B76" s="54" t="s">
        <v>147</v>
      </c>
      <c r="C76" s="8"/>
      <c r="D76" s="8">
        <f t="shared" ref="D76:AJ76" si="724">+D66</f>
        <v>0.77078869047619047</v>
      </c>
      <c r="E76" s="8">
        <f t="shared" si="724"/>
        <v>0.73586309523809534</v>
      </c>
      <c r="F76" s="8">
        <f t="shared" si="724"/>
        <v>0.68129464285714281</v>
      </c>
      <c r="G76" s="8">
        <f t="shared" si="724"/>
        <v>0.71354166666666652</v>
      </c>
      <c r="H76" s="8">
        <f t="shared" si="724"/>
        <v>0.9354017857107142</v>
      </c>
      <c r="I76" s="8">
        <f t="shared" si="724"/>
        <v>0.83642857142857152</v>
      </c>
      <c r="J76" s="8">
        <f t="shared" si="724"/>
        <v>0.84956845238095224</v>
      </c>
      <c r="K76" s="8">
        <f t="shared" si="724"/>
        <v>0.88318452380952372</v>
      </c>
      <c r="L76" s="8">
        <f t="shared" si="724"/>
        <v>0.86333333332976181</v>
      </c>
      <c r="M76" s="8">
        <f t="shared" si="724"/>
        <v>0.88708333333333333</v>
      </c>
      <c r="N76" s="8">
        <f t="shared" si="724"/>
        <v>0.90188988095476197</v>
      </c>
      <c r="O76" s="8">
        <f t="shared" si="724"/>
        <v>0.88069940476190478</v>
      </c>
      <c r="P76" s="8">
        <f t="shared" si="724"/>
        <v>0.89819940476190485</v>
      </c>
      <c r="Q76" s="8">
        <f t="shared" si="724"/>
        <v>0.86346726190476175</v>
      </c>
      <c r="R76" s="8">
        <f t="shared" si="724"/>
        <v>0.86235119047619047</v>
      </c>
      <c r="S76" s="8">
        <f t="shared" si="724"/>
        <v>0.88008928571428569</v>
      </c>
      <c r="T76" s="8">
        <f t="shared" si="724"/>
        <v>0.87089285714285702</v>
      </c>
      <c r="U76" s="8">
        <f t="shared" si="724"/>
        <v>0.89394097222222224</v>
      </c>
      <c r="V76" s="8">
        <f t="shared" si="724"/>
        <v>0.89010416666666659</v>
      </c>
      <c r="W76" s="8">
        <f t="shared" si="724"/>
        <v>0.93791666666666651</v>
      </c>
      <c r="X76" s="8">
        <f t="shared" si="724"/>
        <v>0.86147321428571422</v>
      </c>
      <c r="Y76" s="8">
        <f t="shared" si="724"/>
        <v>0.72023809523809523</v>
      </c>
      <c r="Z76" s="8">
        <f t="shared" si="724"/>
        <v>0.94730654761904742</v>
      </c>
      <c r="AA76" s="8">
        <f t="shared" si="724"/>
        <v>0.91790178571428571</v>
      </c>
      <c r="AB76" s="8">
        <f t="shared" si="724"/>
        <v>0.81769345238095237</v>
      </c>
      <c r="AC76" s="8">
        <f t="shared" si="724"/>
        <v>0.86891369047619027</v>
      </c>
      <c r="AD76" s="8">
        <f t="shared" si="724"/>
        <v>0.83258928571428581</v>
      </c>
      <c r="AE76" s="8">
        <f t="shared" si="724"/>
        <v>0.82285714285714284</v>
      </c>
      <c r="AF76" s="8">
        <f t="shared" si="724"/>
        <v>0.81422619047619049</v>
      </c>
      <c r="AG76" s="8">
        <f t="shared" si="724"/>
        <v>0.88343749999999988</v>
      </c>
      <c r="AH76" s="8">
        <f t="shared" si="724"/>
        <v>0.92620535714285723</v>
      </c>
      <c r="AI76" s="8">
        <f t="shared" si="724"/>
        <v>0.85242559523809536</v>
      </c>
      <c r="AJ76" s="8">
        <f t="shared" si="724"/>
        <v>0.91369047619047616</v>
      </c>
      <c r="AK76" s="8">
        <f t="shared" ref="AK76:AP76" si="725">+AK66</f>
        <v>0.86212797619047621</v>
      </c>
      <c r="AL76" s="8">
        <f t="shared" si="725"/>
        <v>0.87772321428571443</v>
      </c>
      <c r="AM76" s="8">
        <f t="shared" si="725"/>
        <v>0.80790178571428573</v>
      </c>
      <c r="AN76" s="8">
        <f t="shared" si="725"/>
        <v>0.65910714285714289</v>
      </c>
      <c r="AO76" s="8">
        <f t="shared" si="725"/>
        <v>0.74142857142857121</v>
      </c>
      <c r="AP76" s="8">
        <f t="shared" si="725"/>
        <v>0.8979464285714287</v>
      </c>
      <c r="AQ76" s="8">
        <f t="shared" ref="AQ76:BK76" si="726">+AQ66</f>
        <v>0.89248511904761907</v>
      </c>
      <c r="AR76" s="8">
        <f t="shared" si="726"/>
        <v>0.69260416666666647</v>
      </c>
      <c r="AS76" s="8">
        <f t="shared" si="726"/>
        <v>0.72296130952380955</v>
      </c>
      <c r="AT76" s="8">
        <f t="shared" si="726"/>
        <v>0.55691964285714279</v>
      </c>
      <c r="AU76" s="8">
        <f t="shared" si="726"/>
        <v>0.8232886904761908</v>
      </c>
      <c r="AV76" s="8">
        <f t="shared" si="726"/>
        <v>0.69133928571428571</v>
      </c>
      <c r="AW76" s="8">
        <f t="shared" si="726"/>
        <v>0.8894345238095237</v>
      </c>
      <c r="AX76" s="8">
        <f t="shared" si="726"/>
        <v>0.89327380952380941</v>
      </c>
      <c r="AY76" s="8">
        <f t="shared" si="726"/>
        <v>0.89806547619047616</v>
      </c>
      <c r="AZ76" s="8">
        <f t="shared" si="726"/>
        <v>0.85989583333333319</v>
      </c>
      <c r="BA76" s="8">
        <f t="shared" si="726"/>
        <v>0.89434523809523814</v>
      </c>
      <c r="BB76" s="8">
        <f t="shared" si="726"/>
        <v>0.72410714285714284</v>
      </c>
      <c r="BC76" s="8">
        <f t="shared" si="726"/>
        <v>0.87586309523809536</v>
      </c>
      <c r="BD76" s="8">
        <f t="shared" si="726"/>
        <v>0.87499999999999978</v>
      </c>
      <c r="BE76" s="8">
        <f t="shared" si="726"/>
        <v>0.79494047619047636</v>
      </c>
      <c r="BF76" s="8">
        <f t="shared" si="726"/>
        <v>0.79773809523809514</v>
      </c>
      <c r="BG76" s="8">
        <f t="shared" si="726"/>
        <v>0.88406249999999997</v>
      </c>
      <c r="BH76" s="8">
        <f t="shared" si="726"/>
        <v>0.87202380952380953</v>
      </c>
      <c r="BI76" s="8">
        <f t="shared" si="726"/>
        <v>0.91864583333333305</v>
      </c>
      <c r="BJ76" s="8">
        <f t="shared" si="726"/>
        <v>0.8660714285714286</v>
      </c>
      <c r="BK76" s="8">
        <f t="shared" si="726"/>
        <v>0.86607142857142838</v>
      </c>
      <c r="BL76" s="8">
        <f t="shared" ref="BL76:BQ76" si="727">+BL66</f>
        <v>0.93403273809523824</v>
      </c>
      <c r="BM76" s="8">
        <f t="shared" si="727"/>
        <v>0.8660565476190476</v>
      </c>
      <c r="BN76" s="8">
        <f t="shared" si="727"/>
        <v>0.92053571428571457</v>
      </c>
      <c r="BO76" s="8">
        <f t="shared" si="727"/>
        <v>0.91912202380952368</v>
      </c>
      <c r="BP76" s="8">
        <f t="shared" si="727"/>
        <v>0.82803571428571432</v>
      </c>
      <c r="BQ76" s="8">
        <f t="shared" si="727"/>
        <v>0.70778273809523806</v>
      </c>
      <c r="BR76" s="8">
        <f t="shared" ref="BR76:BW76" si="728">+BR66</f>
        <v>0.72738095238095246</v>
      </c>
      <c r="BS76" s="8">
        <f t="shared" si="728"/>
        <v>0.81421130952380949</v>
      </c>
      <c r="BT76" s="8">
        <f t="shared" si="728"/>
        <v>0.81421130952380949</v>
      </c>
      <c r="BU76" s="8">
        <f t="shared" si="728"/>
        <v>0.81421130952380949</v>
      </c>
      <c r="BV76" s="8">
        <f t="shared" si="728"/>
        <v>0.9113392857142858</v>
      </c>
      <c r="BW76" s="8">
        <f t="shared" si="728"/>
        <v>0.89806547619047628</v>
      </c>
      <c r="BX76" s="8">
        <f t="shared" ref="BX76:CC76" si="729">+BX66</f>
        <v>0.90997023809523792</v>
      </c>
      <c r="BY76" s="8">
        <f t="shared" si="729"/>
        <v>0.89647321428571425</v>
      </c>
      <c r="BZ76" s="8">
        <f t="shared" si="729"/>
        <v>0.91071428571428581</v>
      </c>
      <c r="CA76" s="8">
        <f t="shared" si="729"/>
        <v>0.90711805555555569</v>
      </c>
      <c r="CB76" s="8">
        <f t="shared" si="729"/>
        <v>0.890625</v>
      </c>
      <c r="CC76" s="8">
        <f t="shared" si="729"/>
        <v>0.93084821428571429</v>
      </c>
      <c r="CD76" s="8">
        <f t="shared" ref="CD76" si="730">+CD66</f>
        <v>0.93630952380952381</v>
      </c>
      <c r="CE76" s="8">
        <f t="shared" ref="CE76" si="731">+CE66</f>
        <v>0.76879464285714283</v>
      </c>
      <c r="CF76" s="8">
        <f t="shared" ref="CF76:CG76" si="732">+CF66</f>
        <v>0.81522321428571431</v>
      </c>
      <c r="CG76" s="8">
        <f t="shared" si="732"/>
        <v>0.87053571428571419</v>
      </c>
      <c r="CH76" s="8">
        <f t="shared" ref="CH76:CI76" si="733">+CH66</f>
        <v>0.91815476190476197</v>
      </c>
      <c r="CI76" s="8">
        <f t="shared" si="733"/>
        <v>0.88958333333333295</v>
      </c>
      <c r="CJ76" s="8">
        <f t="shared" ref="CJ76:CK76" si="734">+CJ66</f>
        <v>0.76380952380952372</v>
      </c>
      <c r="CK76" s="8">
        <f t="shared" si="734"/>
        <v>0.86681547619047628</v>
      </c>
      <c r="CL76" s="8">
        <f t="shared" ref="CL76" si="735">+CL66</f>
        <v>0.90922619047619047</v>
      </c>
      <c r="CM76" s="8">
        <f t="shared" ref="CM76:CN76" si="736">+CM66</f>
        <v>0.75194940476190486</v>
      </c>
      <c r="CN76" s="8">
        <f t="shared" si="736"/>
        <v>0.9151785714285714</v>
      </c>
      <c r="CO76" s="8">
        <f t="shared" ref="CO76" si="737">+CO66</f>
        <v>0.93556547619047603</v>
      </c>
      <c r="CP76" s="8">
        <f t="shared" ref="CP76:CQ76" si="738">+CP66</f>
        <v>0.94538690476190479</v>
      </c>
      <c r="CQ76" s="8">
        <f t="shared" si="738"/>
        <v>0.92671130952380953</v>
      </c>
      <c r="CR76" s="8">
        <f t="shared" ref="CR76" si="739">+CR66</f>
        <v>0.95163690476190477</v>
      </c>
      <c r="CS76" s="8">
        <f t="shared" ref="CS76" si="740">+CS66</f>
        <v>0.87251488095238106</v>
      </c>
      <c r="CT76" s="8">
        <f t="shared" ref="CT76:CU76" si="741">+CT66</f>
        <v>0.88270833333333343</v>
      </c>
      <c r="CU76" s="8">
        <f t="shared" si="741"/>
        <v>0.86904761904761929</v>
      </c>
      <c r="CV76" s="8">
        <f t="shared" ref="CV76" si="742">+CV66</f>
        <v>0.90104166666666674</v>
      </c>
      <c r="CW76" s="8">
        <f t="shared" ref="CW76:CX76" si="743">+CW66</f>
        <v>0.9045982142857143</v>
      </c>
      <c r="CX76" s="8">
        <f t="shared" si="743"/>
        <v>0.92782738095238104</v>
      </c>
      <c r="CY76" s="8">
        <f t="shared" ref="CY76:CZ76" si="744">+CY66</f>
        <v>0.87748511904761917</v>
      </c>
      <c r="CZ76" s="8">
        <f t="shared" si="744"/>
        <v>0.91994047619047614</v>
      </c>
      <c r="DA76" s="8">
        <f t="shared" ref="DA76" si="745">+DA66</f>
        <v>0.91994047619047614</v>
      </c>
      <c r="DB76" s="8">
        <f t="shared" ref="DB76:DC76" si="746">+DB66</f>
        <v>0.87662202380952381</v>
      </c>
      <c r="DC76" s="8">
        <f t="shared" si="746"/>
        <v>0.85014880952380945</v>
      </c>
      <c r="DD76" s="8"/>
      <c r="DE76" s="8">
        <f t="shared" ref="DE76" si="747">+DE66</f>
        <v>0.90277777777777779</v>
      </c>
      <c r="DF76" s="8">
        <f t="shared" ref="DF76:DG76" si="748">+DF66</f>
        <v>0.8861011904761904</v>
      </c>
      <c r="DG76" s="8">
        <f t="shared" si="748"/>
        <v>0.73809523809523814</v>
      </c>
      <c r="DH76" s="8">
        <f t="shared" ref="DH76" si="749">+DH66</f>
        <v>0.70416666666666672</v>
      </c>
      <c r="DI76" s="8">
        <f t="shared" ref="DI76" si="750">+DI66</f>
        <v>0.60278273809523819</v>
      </c>
      <c r="DJ76" s="8">
        <f t="shared" ref="DJ76:DK76" si="751">+DJ66</f>
        <v>0.62956845238095238</v>
      </c>
      <c r="DK76" s="8">
        <f t="shared" si="751"/>
        <v>0.68229166666666674</v>
      </c>
      <c r="DL76" s="8">
        <f t="shared" ref="DL76" si="752">+DL66</f>
        <v>0.68688988095238124</v>
      </c>
      <c r="DM76" s="8">
        <f t="shared" ref="DM76:DN76" si="753">+DM66</f>
        <v>0.82815476190476189</v>
      </c>
      <c r="DN76" s="8">
        <f t="shared" si="753"/>
        <v>0.82619047619047614</v>
      </c>
      <c r="DO76" s="8">
        <f t="shared" ref="DO76:DQ76" si="754">+DO66</f>
        <v>0.8549107142857143</v>
      </c>
      <c r="DP76" s="8">
        <f t="shared" si="754"/>
        <v>0.95399999999999996</v>
      </c>
      <c r="DQ76" s="8">
        <f t="shared" si="754"/>
        <v>0.85499999999999998</v>
      </c>
      <c r="DR76" s="8">
        <f t="shared" ref="DR76:DS76" si="755">+DR66</f>
        <v>0.90464285714285708</v>
      </c>
      <c r="DS76" s="8">
        <f t="shared" si="755"/>
        <v>0.89957142857142947</v>
      </c>
      <c r="DT76" s="8">
        <f t="shared" ref="DT76" si="756">+DT66</f>
        <v>0.85476190476190483</v>
      </c>
      <c r="DU76" s="8">
        <f t="shared" ref="DU76:DV76" si="757">+DU66</f>
        <v>0.83767857142857149</v>
      </c>
      <c r="DV76" s="8">
        <f t="shared" si="757"/>
        <v>0.92842261904761925</v>
      </c>
      <c r="DW76" s="8">
        <f t="shared" ref="DW76" si="758">+DW66</f>
        <v>0.92931547619047605</v>
      </c>
      <c r="DX76" s="8">
        <f t="shared" ref="DX76:DY76" si="759">+DX66</f>
        <v>0.7299404761904762</v>
      </c>
      <c r="DY76" s="8">
        <f t="shared" si="759"/>
        <v>0.96931547619047631</v>
      </c>
      <c r="DZ76" s="8">
        <f t="shared" ref="DZ76" si="760">+DZ66</f>
        <v>0.8531696428571427</v>
      </c>
      <c r="EA76" s="8">
        <f t="shared" ref="EA76:EB76" si="761">+EA66</f>
        <v>0.84900297619047627</v>
      </c>
      <c r="EB76" s="8">
        <f t="shared" si="761"/>
        <v>0.89611547619047593</v>
      </c>
      <c r="EC76" s="8">
        <f t="shared" ref="EC76:ED76" si="762">+EC66</f>
        <v>0.9627699999999999</v>
      </c>
      <c r="ED76" s="8">
        <f t="shared" si="762"/>
        <v>0.87127976190476186</v>
      </c>
      <c r="EE76" s="8">
        <f t="shared" ref="EE76:EF76" si="763">+EE66</f>
        <v>0.9245982142857142</v>
      </c>
      <c r="EF76" s="8">
        <f t="shared" si="763"/>
        <v>0.88318452380952406</v>
      </c>
      <c r="EG76" s="8">
        <f t="shared" ref="EG76" si="764">+EG66</f>
        <v>0.82415178571428571</v>
      </c>
      <c r="EH76" s="8">
        <f t="shared" ref="EH76" si="765">+EH66</f>
        <v>0.69776785714285716</v>
      </c>
      <c r="EI76" s="8"/>
      <c r="EJ76" s="8"/>
    </row>
    <row r="77" spans="1:140">
      <c r="A77" s="497"/>
      <c r="B77" s="54" t="s">
        <v>253</v>
      </c>
      <c r="C77" s="8"/>
      <c r="D77" s="8">
        <f t="shared" ref="D77:AC79" si="766">IFERROR(+D71/SUM(D$71:D$73),0)</f>
        <v>6.4922417710835553E-2</v>
      </c>
      <c r="E77" s="8">
        <f t="shared" si="766"/>
        <v>0.10845070422535211</v>
      </c>
      <c r="F77" s="8">
        <f t="shared" si="766"/>
        <v>7.9376196479432226E-2</v>
      </c>
      <c r="G77" s="8">
        <f t="shared" si="766"/>
        <v>3.1168831168831169E-2</v>
      </c>
      <c r="H77" s="8">
        <f t="shared" si="766"/>
        <v>0</v>
      </c>
      <c r="I77" s="8">
        <f t="shared" si="766"/>
        <v>0</v>
      </c>
      <c r="J77" s="8">
        <f t="shared" si="766"/>
        <v>0</v>
      </c>
      <c r="K77" s="8">
        <f t="shared" si="766"/>
        <v>0</v>
      </c>
      <c r="L77" s="8">
        <f t="shared" si="766"/>
        <v>0.17421602787456444</v>
      </c>
      <c r="M77" s="8">
        <f t="shared" si="766"/>
        <v>0.25039536109646815</v>
      </c>
      <c r="N77" s="8">
        <f t="shared" si="766"/>
        <v>0.29623360135421078</v>
      </c>
      <c r="O77" s="8">
        <f t="shared" si="766"/>
        <v>0</v>
      </c>
      <c r="P77" s="8">
        <f t="shared" si="766"/>
        <v>0.41660575939190181</v>
      </c>
      <c r="Q77" s="8">
        <f t="shared" si="766"/>
        <v>0.55585831062670299</v>
      </c>
      <c r="R77" s="8">
        <f t="shared" si="766"/>
        <v>0.4</v>
      </c>
      <c r="S77" s="8">
        <f t="shared" si="766"/>
        <v>0.14892032762472077</v>
      </c>
      <c r="T77" s="8">
        <f t="shared" si="766"/>
        <v>0.43222683264177036</v>
      </c>
      <c r="U77" s="8">
        <f t="shared" si="766"/>
        <v>0</v>
      </c>
      <c r="V77" s="8">
        <f t="shared" si="766"/>
        <v>0</v>
      </c>
      <c r="W77" s="8">
        <f t="shared" si="766"/>
        <v>0</v>
      </c>
      <c r="X77" s="8">
        <f t="shared" si="766"/>
        <v>0.1718766784831883</v>
      </c>
      <c r="Y77" s="8">
        <f t="shared" si="766"/>
        <v>0.13829787234042554</v>
      </c>
      <c r="Z77" s="8">
        <f t="shared" si="766"/>
        <v>0.28334345274235984</v>
      </c>
      <c r="AA77" s="8">
        <f t="shared" si="766"/>
        <v>0.28730775730944735</v>
      </c>
      <c r="AB77" s="8">
        <f t="shared" si="766"/>
        <v>0.27752836503142597</v>
      </c>
      <c r="AC77" s="8">
        <f t="shared" si="766"/>
        <v>0.19298444772391871</v>
      </c>
      <c r="AD77" s="8">
        <f t="shared" ref="AD77:AI77" si="767">IFERROR(+AD71/SUM(AD$71:AD$73),0)</f>
        <v>0.08</v>
      </c>
      <c r="AE77" s="8">
        <f t="shared" si="767"/>
        <v>0</v>
      </c>
      <c r="AF77" s="8">
        <f t="shared" si="767"/>
        <v>8.0102531239987187E-2</v>
      </c>
      <c r="AG77" s="8">
        <f t="shared" si="767"/>
        <v>0</v>
      </c>
      <c r="AH77" s="8">
        <f t="shared" si="767"/>
        <v>0</v>
      </c>
      <c r="AI77" s="8">
        <f t="shared" si="767"/>
        <v>0</v>
      </c>
      <c r="AJ77" s="8">
        <f t="shared" ref="AJ77:AK79" si="768">IFERROR(+AJ71/SUM(AJ$71:AJ$73),0)</f>
        <v>0</v>
      </c>
      <c r="AK77" s="8">
        <f t="shared" si="768"/>
        <v>0.18348623853211007</v>
      </c>
      <c r="AL77" s="8">
        <f t="shared" ref="AL77:AP79" si="769">IFERROR(+AL71/SUM(AL$71:AL$73),0)</f>
        <v>0</v>
      </c>
      <c r="AM77" s="8">
        <f t="shared" si="769"/>
        <v>0</v>
      </c>
      <c r="AN77" s="8">
        <f t="shared" si="769"/>
        <v>6.1114021302601705E-2</v>
      </c>
      <c r="AO77" s="8">
        <f t="shared" si="769"/>
        <v>0</v>
      </c>
      <c r="AP77" s="8">
        <f>IFERROR(+AP71/SUM(AP$71:AP$73),0)</f>
        <v>0.23330417031204434</v>
      </c>
      <c r="AQ77" s="8">
        <f>IFERROR(+AQ71/SUM(AQ$71:AQ$73),0)</f>
        <v>0.48442906574394462</v>
      </c>
      <c r="AR77" s="8">
        <f>IFERROR(+AR71/SUM(AR$71:AR$73),0)</f>
        <v>0.2576261444348647</v>
      </c>
      <c r="AS77" s="8">
        <f>IFERROR(+AS71/SUM(AS$71:AS$73),0)</f>
        <v>0</v>
      </c>
      <c r="AT77" s="8">
        <f>IFERROR(+AT71/SUM(AT$71:AT$73),0)</f>
        <v>6.7170445004198151E-2</v>
      </c>
      <c r="AU77" s="8">
        <f t="shared" ref="AU77:AV79" si="770">IFERROR(+AU71/SUM(AU$71:AU$73),0)</f>
        <v>0.17536534446764093</v>
      </c>
      <c r="AV77" s="8">
        <f t="shared" si="770"/>
        <v>0</v>
      </c>
      <c r="AW77" s="8">
        <f t="shared" ref="AW77:AZ79" si="771">IFERROR(+AW71/SUM(AW$71:AW$73),0)</f>
        <v>0</v>
      </c>
      <c r="AX77" s="8">
        <f t="shared" si="771"/>
        <v>0.11572783045175684</v>
      </c>
      <c r="AY77" s="8">
        <f t="shared" si="771"/>
        <v>0.35036496350364965</v>
      </c>
      <c r="AZ77" s="8">
        <f t="shared" si="771"/>
        <v>0.54168879447689855</v>
      </c>
      <c r="BA77" s="8">
        <f t="shared" ref="BA77:BF77" si="772">IFERROR(+BA71/SUM(BA$71:BA$73),0)</f>
        <v>0.323943661971831</v>
      </c>
      <c r="BB77" s="8">
        <f t="shared" si="772"/>
        <v>0</v>
      </c>
      <c r="BC77" s="8">
        <f t="shared" si="772"/>
        <v>9.5900263725725243E-2</v>
      </c>
      <c r="BD77" s="8">
        <f t="shared" si="772"/>
        <v>0.4567901234567901</v>
      </c>
      <c r="BE77" s="8">
        <f t="shared" si="772"/>
        <v>0.1015965166908563</v>
      </c>
      <c r="BF77" s="8">
        <f t="shared" si="772"/>
        <v>8.8287227781047667E-2</v>
      </c>
      <c r="BG77" s="8">
        <f t="shared" ref="BG77:BT77" si="773">IFERROR(+BG71/SUM(BG$71:BG$73),0)</f>
        <v>0.25670645616737264</v>
      </c>
      <c r="BH77" s="8">
        <f t="shared" si="773"/>
        <v>8.1395348837209308E-2</v>
      </c>
      <c r="BI77" s="8">
        <f t="shared" si="773"/>
        <v>0</v>
      </c>
      <c r="BJ77" s="8">
        <f t="shared" si="773"/>
        <v>0</v>
      </c>
      <c r="BK77" s="8">
        <f t="shared" si="773"/>
        <v>0.62222222222222223</v>
      </c>
      <c r="BL77" s="8">
        <f t="shared" si="773"/>
        <v>0.19174374013083692</v>
      </c>
      <c r="BM77" s="8">
        <f t="shared" si="773"/>
        <v>0.15553827352516386</v>
      </c>
      <c r="BN77" s="8">
        <f t="shared" si="773"/>
        <v>0.449438202247191</v>
      </c>
      <c r="BO77" s="8">
        <f t="shared" si="773"/>
        <v>0.2480249862208341</v>
      </c>
      <c r="BP77" s="8">
        <f t="shared" si="773"/>
        <v>0.20768431983385255</v>
      </c>
      <c r="BQ77" s="8">
        <f t="shared" si="773"/>
        <v>7.6386413403269335E-2</v>
      </c>
      <c r="BR77" s="8">
        <f t="shared" si="773"/>
        <v>0.17467248908296945</v>
      </c>
      <c r="BS77" s="8">
        <f t="shared" si="773"/>
        <v>0.12414897877452943</v>
      </c>
      <c r="BT77" s="8">
        <f t="shared" si="773"/>
        <v>0.12414897877452943</v>
      </c>
      <c r="BU77" s="8">
        <f t="shared" ref="BU77:CA79" si="774">IFERROR(+BU71/SUM(BU$71:BU$73),0)</f>
        <v>0.12414897877452943</v>
      </c>
      <c r="BV77" s="8">
        <f t="shared" si="774"/>
        <v>0.2014098690835851</v>
      </c>
      <c r="BW77" s="8">
        <f t="shared" si="774"/>
        <v>0.21897810218978103</v>
      </c>
      <c r="BX77" s="8">
        <f t="shared" si="774"/>
        <v>0</v>
      </c>
      <c r="BY77" s="8">
        <f t="shared" si="774"/>
        <v>0.17248814144027599</v>
      </c>
      <c r="BZ77" s="8">
        <f t="shared" si="774"/>
        <v>0.42499999999999999</v>
      </c>
      <c r="CA77" s="8">
        <f t="shared" si="774"/>
        <v>0.57943925233644855</v>
      </c>
      <c r="CB77" s="8">
        <f t="shared" ref="CB77:CC77" si="775">IFERROR(+CB71/SUM(CB$71:CB$73),0)</f>
        <v>0.27210884353741499</v>
      </c>
      <c r="CC77" s="8">
        <f t="shared" si="775"/>
        <v>0.25823111684958039</v>
      </c>
      <c r="CD77" s="8">
        <f t="shared" ref="CD77:CE77" si="776">IFERROR(+CD71/SUM(CD$71:CD$73),0)</f>
        <v>0</v>
      </c>
      <c r="CE77" s="8">
        <f t="shared" si="776"/>
        <v>0.19611250563171781</v>
      </c>
      <c r="CF77" s="8">
        <f t="shared" ref="CF77:CG77" si="777">IFERROR(+CF71/SUM(CF$71:CF$73),0)</f>
        <v>9.6641700893935728E-2</v>
      </c>
      <c r="CG77" s="8">
        <f t="shared" si="777"/>
        <v>0.12643678160919541</v>
      </c>
      <c r="CH77" s="8">
        <f t="shared" ref="CH77:CI77" si="778">IFERROR(+CH71/SUM(CH$71:CH$73),0)</f>
        <v>0</v>
      </c>
      <c r="CI77" s="8">
        <f t="shared" si="778"/>
        <v>0.22911051212938005</v>
      </c>
      <c r="CJ77" s="8">
        <f t="shared" ref="CJ77:CK77" si="779">IFERROR(+CJ71/SUM(CJ$71:CJ$73),0)</f>
        <v>0</v>
      </c>
      <c r="CK77" s="8">
        <f t="shared" si="779"/>
        <v>0.33519553072625696</v>
      </c>
      <c r="CL77" s="8">
        <f t="shared" ref="CL77:CM77" si="780">IFERROR(+CL71/SUM(CL$71:CL$73),0)</f>
        <v>0</v>
      </c>
      <c r="CM77" s="8">
        <f t="shared" si="780"/>
        <v>0.13498110264562962</v>
      </c>
      <c r="CN77" s="8">
        <f t="shared" ref="CN77:CO77" si="781">IFERROR(+CN71/SUM(CN$71:CN$73),0)</f>
        <v>0.22807017543859648</v>
      </c>
      <c r="CO77" s="8">
        <f t="shared" si="781"/>
        <v>0.46189376443418018</v>
      </c>
      <c r="CP77" s="8">
        <f t="shared" ref="CP77:CQ77" si="782">IFERROR(+CP71/SUM(CP$71:CP$73),0)</f>
        <v>0</v>
      </c>
      <c r="CQ77" s="8">
        <f t="shared" si="782"/>
        <v>0.16243654822335024</v>
      </c>
      <c r="CR77" s="8">
        <f t="shared" ref="CR77:CS77" si="783">IFERROR(+CR71/SUM(CR$71:CR$73),0)</f>
        <v>0.46153846153846156</v>
      </c>
      <c r="CS77" s="8">
        <f t="shared" si="783"/>
        <v>0.3851990194934049</v>
      </c>
      <c r="CT77" s="8">
        <f t="shared" ref="CT77:CU77" si="784">IFERROR(+CT71/SUM(CT$71:CT$73),0)</f>
        <v>0.13955848769347881</v>
      </c>
      <c r="CU77" s="8">
        <f t="shared" si="784"/>
        <v>0.63529411764705879</v>
      </c>
      <c r="CV77" s="8">
        <f t="shared" ref="CV77:CW77" si="785">IFERROR(+CV71/SUM(CV$71:CV$73),0)</f>
        <v>0.21052631578947367</v>
      </c>
      <c r="CW77" s="8">
        <f t="shared" si="785"/>
        <v>0.18717828731867103</v>
      </c>
      <c r="CX77" s="8">
        <f t="shared" ref="CX77:CY77" si="786">IFERROR(+CX71/SUM(CX$71:CX$73),0)</f>
        <v>0.49484536082474229</v>
      </c>
      <c r="CY77" s="8">
        <f t="shared" si="786"/>
        <v>0.13360864812340581</v>
      </c>
      <c r="CZ77" s="8">
        <f t="shared" ref="CZ77:DA77" si="787">IFERROR(+CZ71/SUM(CZ$71:CZ$73),0)</f>
        <v>0.21003717472118963</v>
      </c>
      <c r="DA77" s="8">
        <f t="shared" si="787"/>
        <v>0.21003717472118963</v>
      </c>
      <c r="DB77" s="8">
        <f t="shared" ref="DB77:DC77" si="788">IFERROR(+DB71/SUM(DB$71:DB$73),0)</f>
        <v>0.14473525509588711</v>
      </c>
      <c r="DC77" s="8">
        <f t="shared" si="788"/>
        <v>0.29791459781529295</v>
      </c>
      <c r="DD77" s="8"/>
      <c r="DE77" s="8">
        <f t="shared" ref="DE77:DF77" si="789">IFERROR(+DE71/SUM(DE$71:DE$73),0)</f>
        <v>0</v>
      </c>
      <c r="DF77" s="8">
        <f t="shared" si="789"/>
        <v>0</v>
      </c>
      <c r="DG77" s="8">
        <f t="shared" ref="DG77:DH77" si="790">IFERROR(+DG71/SUM(DG$71:DG$73),0)</f>
        <v>3.9772727272727272E-2</v>
      </c>
      <c r="DH77" s="8">
        <f t="shared" si="790"/>
        <v>0</v>
      </c>
      <c r="DI77" s="8">
        <f t="shared" ref="DI77:DJ77" si="791">IFERROR(+DI71/SUM(DI$71:DI$73),0)</f>
        <v>8.6164912149252607E-2</v>
      </c>
      <c r="DJ77" s="8">
        <f t="shared" si="791"/>
        <v>0</v>
      </c>
      <c r="DK77" s="8">
        <f t="shared" ref="DK77:DL77" si="792">IFERROR(+DK71/SUM(DK$71:DK$73),0)</f>
        <v>7.0257611241217793E-2</v>
      </c>
      <c r="DL77" s="8">
        <f t="shared" si="792"/>
        <v>0.23054987880804145</v>
      </c>
      <c r="DM77" s="8">
        <f t="shared" ref="DM77:DN77" si="793">IFERROR(+DM71/SUM(DM$71:DM$73),0)</f>
        <v>3.4638032559750606E-2</v>
      </c>
      <c r="DN77" s="8">
        <f t="shared" si="793"/>
        <v>0.77054794520547942</v>
      </c>
      <c r="DO77" s="8">
        <f t="shared" ref="DO77" si="794">IFERROR(+DO71/SUM(DO$71:DO$73),0)</f>
        <v>0.23589743589743589</v>
      </c>
      <c r="DP77" s="8" t="e">
        <f t="shared" ref="DP77:DQ77" si="795">+DP71/DP74</f>
        <v>#DIV/0!</v>
      </c>
      <c r="DQ77" s="8" t="e">
        <f t="shared" si="795"/>
        <v>#DIV/0!</v>
      </c>
      <c r="DR77" s="8">
        <f t="shared" ref="DR77:DS79" si="796">IFERROR(+DR71/SUM(DR$71:DR$73),0)</f>
        <v>0.1404494382022472</v>
      </c>
      <c r="DS77" s="8">
        <f t="shared" si="796"/>
        <v>0</v>
      </c>
      <c r="DT77" s="8">
        <f t="shared" ref="DT77:DU77" si="797">IFERROR(+DT71/SUM(DT$71:DT$73),0)</f>
        <v>0.48155737704918034</v>
      </c>
      <c r="DU77" s="8">
        <f t="shared" si="797"/>
        <v>0.31169783645031168</v>
      </c>
      <c r="DV77" s="8">
        <f t="shared" ref="DV77:DW77" si="798">IFERROR(+DV71/SUM(DV$71:DV$73),0)</f>
        <v>0.22869022869022868</v>
      </c>
      <c r="DW77" s="8">
        <f t="shared" si="798"/>
        <v>0</v>
      </c>
      <c r="DX77" s="8">
        <f t="shared" ref="DX77:DY77" si="799">IFERROR(+DX71/SUM(DX$71:DX$73),0)</f>
        <v>0.18734846815076039</v>
      </c>
      <c r="DY77" s="8">
        <f t="shared" si="799"/>
        <v>0</v>
      </c>
      <c r="DZ77" s="8">
        <f t="shared" ref="DZ77:EA77" si="800">IFERROR(+DZ71/SUM(DZ$71:DZ$73),0)</f>
        <v>0.40539170973953581</v>
      </c>
      <c r="EA77" s="8">
        <f t="shared" si="800"/>
        <v>0.15768207351926677</v>
      </c>
      <c r="EB77" s="8">
        <f t="shared" ref="EB77:ED77" si="801">IFERROR(+EB71/SUM(EB$71:EB$73),0)</f>
        <v>0.70298769771529002</v>
      </c>
      <c r="EC77" s="8">
        <f t="shared" si="801"/>
        <v>0.24096385542168675</v>
      </c>
      <c r="ED77" s="8">
        <f t="shared" si="801"/>
        <v>0.48554913294797686</v>
      </c>
      <c r="EE77" s="8">
        <f t="shared" ref="EE77:EF77" si="802">IFERROR(+EE71/SUM(EE$71:EE$73),0)</f>
        <v>0</v>
      </c>
      <c r="EF77" s="8">
        <f t="shared" si="802"/>
        <v>0.16774193548387098</v>
      </c>
      <c r="EG77" s="8">
        <f t="shared" ref="EG77:EH77" si="803">IFERROR(+EG71/SUM(EG$71:EG$73),0)</f>
        <v>0.19463484810019463</v>
      </c>
      <c r="EH77" s="8">
        <f t="shared" si="803"/>
        <v>0</v>
      </c>
      <c r="EI77" s="8"/>
      <c r="EJ77" s="8"/>
    </row>
    <row r="78" spans="1:140">
      <c r="A78" s="497"/>
      <c r="B78" s="54" t="s">
        <v>254</v>
      </c>
      <c r="C78" s="8"/>
      <c r="D78" s="8">
        <f t="shared" si="766"/>
        <v>0.26942803349996752</v>
      </c>
      <c r="E78" s="8">
        <f t="shared" si="766"/>
        <v>5.6788732394366201E-2</v>
      </c>
      <c r="F78" s="8">
        <f t="shared" si="766"/>
        <v>0</v>
      </c>
      <c r="G78" s="8">
        <f t="shared" si="766"/>
        <v>0</v>
      </c>
      <c r="H78" s="8">
        <f t="shared" si="766"/>
        <v>4.9758120248790609E-2</v>
      </c>
      <c r="I78" s="8">
        <f t="shared" si="766"/>
        <v>0.2183406113537118</v>
      </c>
      <c r="J78" s="8">
        <f t="shared" si="766"/>
        <v>2.8116028116028112E-2</v>
      </c>
      <c r="K78" s="8">
        <f t="shared" si="766"/>
        <v>0.1464968152866242</v>
      </c>
      <c r="L78" s="8">
        <f t="shared" si="766"/>
        <v>0.19239982578397213</v>
      </c>
      <c r="M78" s="8">
        <f t="shared" si="766"/>
        <v>0</v>
      </c>
      <c r="N78" s="8">
        <f t="shared" si="766"/>
        <v>0.4460431654676259</v>
      </c>
      <c r="O78" s="8">
        <f t="shared" si="766"/>
        <v>0</v>
      </c>
      <c r="P78" s="8">
        <f t="shared" si="766"/>
        <v>0</v>
      </c>
      <c r="Q78" s="8">
        <f t="shared" si="766"/>
        <v>0</v>
      </c>
      <c r="R78" s="8">
        <f t="shared" si="766"/>
        <v>0.4702702702702703</v>
      </c>
      <c r="S78" s="8">
        <f t="shared" si="766"/>
        <v>0.14892032762472077</v>
      </c>
      <c r="T78" s="8">
        <f t="shared" si="766"/>
        <v>0</v>
      </c>
      <c r="U78" s="8">
        <f t="shared" si="766"/>
        <v>0</v>
      </c>
      <c r="V78" s="8">
        <f t="shared" si="766"/>
        <v>0</v>
      </c>
      <c r="W78" s="8">
        <f t="shared" si="766"/>
        <v>0.26965484180249283</v>
      </c>
      <c r="X78" s="8">
        <f t="shared" si="766"/>
        <v>0.42969169620797076</v>
      </c>
      <c r="Y78" s="8">
        <f t="shared" si="766"/>
        <v>0.41489361702127658</v>
      </c>
      <c r="Z78" s="8">
        <f t="shared" si="766"/>
        <v>8.9455575794373604E-2</v>
      </c>
      <c r="AA78" s="8">
        <f t="shared" si="766"/>
        <v>0.32398174750718273</v>
      </c>
      <c r="AB78" s="8">
        <f t="shared" si="766"/>
        <v>0.27752836503142597</v>
      </c>
      <c r="AC78" s="8">
        <f t="shared" si="766"/>
        <v>0.12487228970371211</v>
      </c>
      <c r="AD78" s="8">
        <f>IFERROR(+AD72/SUM(AD$71:AD$73),0)</f>
        <v>0</v>
      </c>
      <c r="AE78" s="8">
        <f>IFERROR(+AE72/SUM(AE$71:AE$73),0)</f>
        <v>4.2002688172043008E-3</v>
      </c>
      <c r="AF78" s="8">
        <f t="shared" ref="AF78:AH79" si="804">IFERROR(+AF72/SUM(AF$71:AF$73),0)</f>
        <v>0.12015379685998077</v>
      </c>
      <c r="AG78" s="8">
        <f t="shared" si="804"/>
        <v>2.5533001404315078E-2</v>
      </c>
      <c r="AH78" s="8">
        <f t="shared" si="804"/>
        <v>2.0165355918531962E-2</v>
      </c>
      <c r="AI78" s="8">
        <f>IFERROR(+AI72/SUM(AI$71:AI$73),0)</f>
        <v>0.17555712413028135</v>
      </c>
      <c r="AJ78" s="8">
        <f t="shared" si="768"/>
        <v>0.51724137931034486</v>
      </c>
      <c r="AK78" s="8">
        <f t="shared" si="768"/>
        <v>0.17344846195358876</v>
      </c>
      <c r="AL78" s="8">
        <f>IFERROR(+AL72/SUM(AL$71:AL$73),0)</f>
        <v>0.17142280931733386</v>
      </c>
      <c r="AM78" s="8">
        <f t="shared" si="769"/>
        <v>0.82500580990006966</v>
      </c>
      <c r="AN78" s="8">
        <f t="shared" si="769"/>
        <v>0</v>
      </c>
      <c r="AO78" s="8">
        <f t="shared" si="769"/>
        <v>0</v>
      </c>
      <c r="AP78" s="8">
        <f t="shared" si="769"/>
        <v>5.1035287255759697E-2</v>
      </c>
      <c r="AQ78" s="8">
        <f t="shared" ref="AQ78:AT79" si="805">IFERROR(+AQ72/SUM(AQ$71:AQ$73),0)</f>
        <v>0</v>
      </c>
      <c r="AR78" s="8">
        <f t="shared" si="805"/>
        <v>0.18885741265344666</v>
      </c>
      <c r="AS78" s="8">
        <f t="shared" si="805"/>
        <v>0</v>
      </c>
      <c r="AT78" s="8">
        <f t="shared" si="805"/>
        <v>0.18471872376154491</v>
      </c>
      <c r="AU78" s="8">
        <f t="shared" si="770"/>
        <v>0.10855949895615867</v>
      </c>
      <c r="AV78" s="8">
        <f t="shared" si="770"/>
        <v>1.9284543438434092E-2</v>
      </c>
      <c r="AW78" s="8">
        <f t="shared" si="771"/>
        <v>0.41049798115746972</v>
      </c>
      <c r="AX78" s="8">
        <f t="shared" si="771"/>
        <v>0.2230897936419409</v>
      </c>
      <c r="AY78" s="8">
        <f t="shared" si="771"/>
        <v>0</v>
      </c>
      <c r="AZ78" s="8">
        <f t="shared" si="771"/>
        <v>0</v>
      </c>
      <c r="BA78" s="8">
        <f>IFERROR(+BA72/SUM(BA$71:BA$73),0)</f>
        <v>0</v>
      </c>
      <c r="BB78" s="8">
        <f t="shared" ref="BB78:BD79" si="806">IFERROR(+BB72/SUM(BB$71:BB$73),0)</f>
        <v>0</v>
      </c>
      <c r="BC78" s="8">
        <f t="shared" si="806"/>
        <v>5.9937664828578277E-2</v>
      </c>
      <c r="BD78" s="8">
        <f t="shared" si="806"/>
        <v>0</v>
      </c>
      <c r="BE78" s="8">
        <f>IFERROR(+BE72/SUM(BE$71:BE$73),0)</f>
        <v>0</v>
      </c>
      <c r="BF78" s="8">
        <f>IFERROR(+BF72/SUM(BF$71:BF$73),0)</f>
        <v>0</v>
      </c>
      <c r="BG78" s="8">
        <f t="shared" ref="BG78:BT78" si="807">IFERROR(+BG72/SUM(BG$71:BG$73),0)</f>
        <v>0.13477088948787064</v>
      </c>
      <c r="BH78" s="8">
        <f t="shared" si="807"/>
        <v>0.30813953488372092</v>
      </c>
      <c r="BI78" s="8">
        <f t="shared" si="807"/>
        <v>0.48472654106456919</v>
      </c>
      <c r="BJ78" s="8">
        <f t="shared" si="807"/>
        <v>0.42222222222222222</v>
      </c>
      <c r="BK78" s="8">
        <f t="shared" si="807"/>
        <v>0</v>
      </c>
      <c r="BL78" s="8">
        <f t="shared" si="807"/>
        <v>0</v>
      </c>
      <c r="BM78" s="8">
        <f t="shared" si="807"/>
        <v>6.6659260082213082E-2</v>
      </c>
      <c r="BN78" s="8">
        <f t="shared" si="807"/>
        <v>2.8089887640449437E-2</v>
      </c>
      <c r="BO78" s="8">
        <f t="shared" si="807"/>
        <v>0.2586808745177292</v>
      </c>
      <c r="BP78" s="8">
        <f t="shared" si="807"/>
        <v>0.21633783316026306</v>
      </c>
      <c r="BQ78" s="8">
        <f t="shared" si="807"/>
        <v>0.18928553241330143</v>
      </c>
      <c r="BR78" s="8">
        <f t="shared" si="807"/>
        <v>0.13155021834061137</v>
      </c>
      <c r="BS78" s="8">
        <f t="shared" si="807"/>
        <v>0.19223067681217459</v>
      </c>
      <c r="BT78" s="8">
        <f t="shared" si="807"/>
        <v>0.19223067681217459</v>
      </c>
      <c r="BU78" s="8">
        <f t="shared" si="774"/>
        <v>0.19223067681217459</v>
      </c>
      <c r="BV78" s="8">
        <f t="shared" si="774"/>
        <v>0</v>
      </c>
      <c r="BW78" s="8">
        <f t="shared" si="774"/>
        <v>0</v>
      </c>
      <c r="BX78" s="8">
        <f t="shared" si="774"/>
        <v>0</v>
      </c>
      <c r="BY78" s="8">
        <f t="shared" si="774"/>
        <v>5.7496047146758669E-2</v>
      </c>
      <c r="BZ78" s="8">
        <f t="shared" si="774"/>
        <v>0</v>
      </c>
      <c r="CA78" s="8">
        <f t="shared" si="774"/>
        <v>0.13084112149532709</v>
      </c>
      <c r="CB78" s="8">
        <f t="shared" ref="CB78:CC78" si="808">IFERROR(+CB72/SUM(CB$71:CB$73),0)</f>
        <v>6.1224489795918366E-2</v>
      </c>
      <c r="CC78" s="8">
        <f t="shared" si="808"/>
        <v>0</v>
      </c>
      <c r="CD78" s="8">
        <f t="shared" ref="CD78:CE78" si="809">IFERROR(+CD72/SUM(CD$71:CD$73),0)</f>
        <v>0</v>
      </c>
      <c r="CE78" s="8">
        <f t="shared" si="809"/>
        <v>4.5053742678766814E-2</v>
      </c>
      <c r="CF78" s="8">
        <f t="shared" ref="CF78:CG78" si="810">IFERROR(+CF72/SUM(CF$71:CF$73),0)</f>
        <v>6.4427800595957152E-2</v>
      </c>
      <c r="CG78" s="8">
        <f t="shared" si="810"/>
        <v>0</v>
      </c>
      <c r="CH78" s="8">
        <f t="shared" ref="CH78:CI78" si="811">IFERROR(+CH72/SUM(CH$71:CH$73),0)</f>
        <v>0</v>
      </c>
      <c r="CI78" s="8">
        <f t="shared" si="811"/>
        <v>0.14824797843665768</v>
      </c>
      <c r="CJ78" s="8">
        <f t="shared" ref="CJ78:CK78" si="812">IFERROR(+CJ72/SUM(CJ$71:CJ$73),0)</f>
        <v>0</v>
      </c>
      <c r="CK78" s="8">
        <f t="shared" si="812"/>
        <v>3.3519553072625698E-2</v>
      </c>
      <c r="CL78" s="8">
        <f t="shared" ref="CL78:CM78" si="813">IFERROR(+CL72/SUM(CL$71:CL$73),0)</f>
        <v>0.45901639344262296</v>
      </c>
      <c r="CM78" s="8">
        <f t="shared" si="813"/>
        <v>0</v>
      </c>
      <c r="CN78" s="8">
        <f t="shared" ref="CN78:CO78" si="814">IFERROR(+CN72/SUM(CN$71:CN$73),0)</f>
        <v>0.31578947368421051</v>
      </c>
      <c r="CO78" s="8">
        <f t="shared" si="814"/>
        <v>0.27713625866050812</v>
      </c>
      <c r="CP78" s="8">
        <f t="shared" ref="CP78:CQ78" si="815">IFERROR(+CP72/SUM(CP$71:CP$73),0)</f>
        <v>0</v>
      </c>
      <c r="CQ78" s="8">
        <f t="shared" si="815"/>
        <v>0</v>
      </c>
      <c r="CR78" s="8">
        <f t="shared" ref="CR78:CS78" si="816">IFERROR(+CR72/SUM(CR$71:CR$73),0)</f>
        <v>0</v>
      </c>
      <c r="CS78" s="8">
        <f t="shared" si="816"/>
        <v>0.40854441461421731</v>
      </c>
      <c r="CT78" s="8">
        <f t="shared" ref="CT78:CU78" si="817">IFERROR(+CT72/SUM(CT$71:CT$73),0)</f>
        <v>3.8061405734585135E-2</v>
      </c>
      <c r="CU78" s="8">
        <f t="shared" si="817"/>
        <v>0.21176470588235294</v>
      </c>
      <c r="CV78" s="8">
        <f t="shared" ref="CV78:CW78" si="818">IFERROR(+CV72/SUM(CV$71:CV$73),0)</f>
        <v>1.5037593984962405E-2</v>
      </c>
      <c r="CW78" s="8">
        <f t="shared" si="818"/>
        <v>5.4593667134612382E-2</v>
      </c>
      <c r="CX78" s="8">
        <f t="shared" ref="CX78:CY78" si="819">IFERROR(+CX72/SUM(CX$71:CX$73),0)</f>
        <v>0.22680412371134021</v>
      </c>
      <c r="CY78" s="8">
        <f t="shared" si="819"/>
        <v>0.10931616664642294</v>
      </c>
      <c r="CZ78" s="8">
        <f t="shared" ref="CZ78:DA78" si="820">IFERROR(+CZ72/SUM(CZ$71:CZ$73),0)</f>
        <v>7.434944237918216E-2</v>
      </c>
      <c r="DA78" s="8">
        <f t="shared" si="820"/>
        <v>7.434944237918216E-2</v>
      </c>
      <c r="DB78" s="8">
        <f t="shared" ref="DB78:DC78" si="821">IFERROR(+DB72/SUM(DB$71:DB$73),0)</f>
        <v>4.5229767217464724E-2</v>
      </c>
      <c r="DC78" s="8">
        <f t="shared" si="821"/>
        <v>0</v>
      </c>
      <c r="DD78" s="8"/>
      <c r="DE78" s="8">
        <f t="shared" ref="DE78:DF78" si="822">IFERROR(+DE72/SUM(DE$71:DE$73),0)</f>
        <v>0.453125</v>
      </c>
      <c r="DF78" s="8">
        <f t="shared" si="822"/>
        <v>0</v>
      </c>
      <c r="DG78" s="8">
        <f t="shared" ref="DG78:DH78" si="823">IFERROR(+DG72/SUM(DG$71:DG$73),0)</f>
        <v>5.681818181818182E-3</v>
      </c>
      <c r="DH78" s="8">
        <f t="shared" si="823"/>
        <v>0</v>
      </c>
      <c r="DI78" s="8">
        <f t="shared" ref="DI78:DJ78" si="824">IFERROR(+DI72/SUM(DI$71:DI$73),0)</f>
        <v>7.4926010564567491E-2</v>
      </c>
      <c r="DJ78" s="8">
        <f t="shared" si="824"/>
        <v>0</v>
      </c>
      <c r="DK78" s="8">
        <f t="shared" ref="DK78:DL78" si="825">IFERROR(+DK72/SUM(DK$71:DK$73),0)</f>
        <v>4.6838407494145199E-3</v>
      </c>
      <c r="DL78" s="8">
        <f t="shared" si="825"/>
        <v>0</v>
      </c>
      <c r="DM78" s="8">
        <f t="shared" ref="DM78:DN78" si="826">IFERROR(+DM72/SUM(DM$71:DM$73),0)</f>
        <v>0</v>
      </c>
      <c r="DN78" s="8">
        <f t="shared" si="826"/>
        <v>6.8493150684931503E-2</v>
      </c>
      <c r="DO78" s="8">
        <f t="shared" ref="DO78" si="827">IFERROR(+DO72/SUM(DO$71:DO$73),0)</f>
        <v>0.14358974358974358</v>
      </c>
      <c r="DP78" s="8" t="e">
        <f t="shared" ref="DP78:DQ78" si="828">+DP72/DP74</f>
        <v>#DIV/0!</v>
      </c>
      <c r="DQ78" s="8" t="e">
        <f t="shared" si="828"/>
        <v>#DIV/0!</v>
      </c>
      <c r="DR78" s="8">
        <f t="shared" si="796"/>
        <v>0</v>
      </c>
      <c r="DS78" s="8">
        <f t="shared" si="796"/>
        <v>0</v>
      </c>
      <c r="DT78" s="8">
        <f t="shared" ref="DT78:DU78" si="829">IFERROR(+DT72/SUM(DT$71:DT$73),0)</f>
        <v>6.147540983606558E-2</v>
      </c>
      <c r="DU78" s="8">
        <f t="shared" si="829"/>
        <v>0.17876787678767878</v>
      </c>
      <c r="DV78" s="8">
        <f t="shared" ref="DV78:DW78" si="830">IFERROR(+DV72/SUM(DV$71:DV$73),0)</f>
        <v>0</v>
      </c>
      <c r="DW78" s="8">
        <f t="shared" si="830"/>
        <v>0</v>
      </c>
      <c r="DX78" s="8">
        <f t="shared" ref="DX78:DY78" si="831">IFERROR(+DX72/SUM(DX$71:DX$73),0)</f>
        <v>0.26449195503636763</v>
      </c>
      <c r="DY78" s="8">
        <f t="shared" si="831"/>
        <v>4.849660523763337E-2</v>
      </c>
      <c r="DZ78" s="8">
        <f t="shared" ref="DZ78:EA78" si="832">IFERROR(+DZ72/SUM(DZ$71:DZ$73),0)</f>
        <v>0.13175230566534915</v>
      </c>
      <c r="EA78" s="8">
        <f t="shared" si="832"/>
        <v>0.15768207351926677</v>
      </c>
      <c r="EB78" s="8">
        <f t="shared" ref="EB78:ED78" si="833">IFERROR(+EB72/SUM(EB$71:EB$73),0)</f>
        <v>7.4354468027578752E-2</v>
      </c>
      <c r="EC78" s="8">
        <f t="shared" si="833"/>
        <v>0.13253012048192772</v>
      </c>
      <c r="ED78" s="8">
        <f t="shared" si="833"/>
        <v>0</v>
      </c>
      <c r="EE78" s="8">
        <f t="shared" ref="EE78:EF78" si="834">IFERROR(+EE72/SUM(EE$71:EE$73),0)</f>
        <v>0</v>
      </c>
      <c r="EF78" s="8">
        <f t="shared" si="834"/>
        <v>0</v>
      </c>
      <c r="EG78" s="8">
        <f t="shared" ref="EG78:EH78" si="835">IFERROR(+EG72/SUM(EG$71:EG$73),0)</f>
        <v>0.15232292460015232</v>
      </c>
      <c r="EH78" s="8">
        <f t="shared" si="835"/>
        <v>0</v>
      </c>
      <c r="EI78" s="8"/>
      <c r="EJ78" s="8"/>
    </row>
    <row r="79" spans="1:140">
      <c r="A79" s="497"/>
      <c r="B79" s="54" t="s">
        <v>255</v>
      </c>
      <c r="C79" s="8"/>
      <c r="D79" s="8">
        <f t="shared" si="766"/>
        <v>0.66564954878919691</v>
      </c>
      <c r="E79" s="8">
        <f t="shared" si="766"/>
        <v>0.83476056338028159</v>
      </c>
      <c r="F79" s="8">
        <f t="shared" si="766"/>
        <v>0.92062380352056772</v>
      </c>
      <c r="G79" s="8">
        <f t="shared" si="766"/>
        <v>0.96883116883116882</v>
      </c>
      <c r="H79" s="8">
        <f t="shared" si="766"/>
        <v>0.95024187975120944</v>
      </c>
      <c r="I79" s="8">
        <f t="shared" si="766"/>
        <v>0.78165938864628826</v>
      </c>
      <c r="J79" s="8">
        <f t="shared" si="766"/>
        <v>0.9718839718839718</v>
      </c>
      <c r="K79" s="8">
        <f t="shared" si="766"/>
        <v>0.85350318471337583</v>
      </c>
      <c r="L79" s="8">
        <f t="shared" si="766"/>
        <v>0.63338414634146345</v>
      </c>
      <c r="M79" s="8">
        <f t="shared" si="766"/>
        <v>0.74960463890353202</v>
      </c>
      <c r="N79" s="8">
        <f t="shared" si="766"/>
        <v>0.25772323317816337</v>
      </c>
      <c r="O79" s="8">
        <f t="shared" si="766"/>
        <v>1</v>
      </c>
      <c r="P79" s="8">
        <f t="shared" si="766"/>
        <v>0.58339424060809819</v>
      </c>
      <c r="Q79" s="8">
        <f t="shared" si="766"/>
        <v>0.44414168937329701</v>
      </c>
      <c r="R79" s="8">
        <f t="shared" si="766"/>
        <v>0.12972972972972974</v>
      </c>
      <c r="S79" s="8">
        <f t="shared" si="766"/>
        <v>0.70215934475055841</v>
      </c>
      <c r="T79" s="8">
        <f t="shared" si="766"/>
        <v>0.56777316735822958</v>
      </c>
      <c r="U79" s="8">
        <f t="shared" si="766"/>
        <v>1</v>
      </c>
      <c r="V79" s="8">
        <f t="shared" si="766"/>
        <v>1</v>
      </c>
      <c r="W79" s="8">
        <f t="shared" si="766"/>
        <v>0.73034515819750723</v>
      </c>
      <c r="X79" s="8">
        <f t="shared" si="766"/>
        <v>0.39843162530884091</v>
      </c>
      <c r="Y79" s="8">
        <f t="shared" si="766"/>
        <v>0.44680851063829785</v>
      </c>
      <c r="Z79" s="8">
        <f t="shared" si="766"/>
        <v>0.62720097146326659</v>
      </c>
      <c r="AA79" s="8">
        <f t="shared" si="766"/>
        <v>0.38871049518336992</v>
      </c>
      <c r="AB79" s="8">
        <f t="shared" si="766"/>
        <v>0.444943269937148</v>
      </c>
      <c r="AC79" s="8">
        <f t="shared" si="766"/>
        <v>0.68214326257236924</v>
      </c>
      <c r="AD79" s="8">
        <f>IFERROR(+AD73/SUM(AD$71:AD$73),0)</f>
        <v>0.92</v>
      </c>
      <c r="AE79" s="8">
        <f>IFERROR(+AE73/SUM(AE$71:AE$73),0)</f>
        <v>0.99579973118279574</v>
      </c>
      <c r="AF79" s="8">
        <f t="shared" si="804"/>
        <v>0.79974367190003204</v>
      </c>
      <c r="AG79" s="8">
        <f t="shared" si="804"/>
        <v>0.97446699859568497</v>
      </c>
      <c r="AH79" s="8">
        <f t="shared" si="804"/>
        <v>0.97983464408146803</v>
      </c>
      <c r="AI79" s="8">
        <f>IFERROR(+AI73/SUM(AI$71:AI$73),0)</f>
        <v>0.82444287586971865</v>
      </c>
      <c r="AJ79" s="8">
        <f t="shared" si="768"/>
        <v>0.48275862068965519</v>
      </c>
      <c r="AK79" s="8">
        <f t="shared" si="768"/>
        <v>0.64306529951430103</v>
      </c>
      <c r="AL79" s="8">
        <f>IFERROR(+AL73/SUM(AL$71:AL$73),0)</f>
        <v>0.82857719068266611</v>
      </c>
      <c r="AM79" s="8">
        <f t="shared" si="769"/>
        <v>0.17499419009993031</v>
      </c>
      <c r="AN79" s="8">
        <f t="shared" si="769"/>
        <v>0.93888597869739832</v>
      </c>
      <c r="AO79" s="8">
        <f t="shared" si="769"/>
        <v>1</v>
      </c>
      <c r="AP79" s="8">
        <f t="shared" si="769"/>
        <v>0.71566054243219601</v>
      </c>
      <c r="AQ79" s="8">
        <f t="shared" si="805"/>
        <v>0.51557093425605538</v>
      </c>
      <c r="AR79" s="8">
        <f t="shared" si="805"/>
        <v>0.55351644291168867</v>
      </c>
      <c r="AS79" s="8">
        <f t="shared" si="805"/>
        <v>1</v>
      </c>
      <c r="AT79" s="8">
        <f t="shared" si="805"/>
        <v>0.74811083123425692</v>
      </c>
      <c r="AU79" s="8">
        <f t="shared" si="770"/>
        <v>0.71607515657620047</v>
      </c>
      <c r="AV79" s="8">
        <f t="shared" si="770"/>
        <v>0.98071545656156589</v>
      </c>
      <c r="AW79" s="8">
        <f t="shared" si="771"/>
        <v>0.58950201884253028</v>
      </c>
      <c r="AX79" s="8">
        <f t="shared" si="771"/>
        <v>0.66118237590630236</v>
      </c>
      <c r="AY79" s="8">
        <f t="shared" si="771"/>
        <v>0.64963503649635035</v>
      </c>
      <c r="AZ79" s="8">
        <f t="shared" si="771"/>
        <v>0.45831120552310139</v>
      </c>
      <c r="BA79" s="8">
        <f>IFERROR(+BA73/SUM(BA$71:BA$73),0)</f>
        <v>0.676056338028169</v>
      </c>
      <c r="BB79" s="8">
        <f>IFERROR(+BB73/SUM(BB$71:BB$73),0)</f>
        <v>1</v>
      </c>
      <c r="BC79" s="8">
        <f>IFERROR(+BC73/SUM(BC$71:BC$73),0)</f>
        <v>0.84416207144569644</v>
      </c>
      <c r="BD79" s="8">
        <f t="shared" si="806"/>
        <v>0.54320987654320985</v>
      </c>
      <c r="BE79" s="8">
        <f>IFERROR(+BE73/SUM(BE$71:BE$73),0)</f>
        <v>0.89840348330914355</v>
      </c>
      <c r="BF79" s="8">
        <f>IFERROR(+BF73/SUM(BF$71:BF$73),0)</f>
        <v>0.91171277221895219</v>
      </c>
      <c r="BG79" s="8">
        <f t="shared" ref="BG79:BT79" si="836">IFERROR(+BG73/SUM(BG$71:BG$73),0)</f>
        <v>0.60852265434475672</v>
      </c>
      <c r="BH79" s="8">
        <f t="shared" si="836"/>
        <v>0.61046511627906974</v>
      </c>
      <c r="BI79" s="8">
        <f t="shared" si="836"/>
        <v>0.51527345893543075</v>
      </c>
      <c r="BJ79" s="8">
        <f t="shared" si="836"/>
        <v>0.57777777777777772</v>
      </c>
      <c r="BK79" s="8">
        <f t="shared" si="836"/>
        <v>0.37777777777777777</v>
      </c>
      <c r="BL79" s="8">
        <f t="shared" si="836"/>
        <v>0.80825625986916305</v>
      </c>
      <c r="BM79" s="8">
        <f t="shared" si="836"/>
        <v>0.77780246639262307</v>
      </c>
      <c r="BN79" s="8">
        <f t="shared" si="836"/>
        <v>0.52247191011235949</v>
      </c>
      <c r="BO79" s="8">
        <f t="shared" si="836"/>
        <v>0.49329413926143673</v>
      </c>
      <c r="BP79" s="8">
        <f t="shared" si="836"/>
        <v>0.57597784700588439</v>
      </c>
      <c r="BQ79" s="8">
        <f t="shared" si="836"/>
        <v>0.73432805418342917</v>
      </c>
      <c r="BR79" s="8">
        <f t="shared" si="836"/>
        <v>0.69377729257641918</v>
      </c>
      <c r="BS79" s="8">
        <f t="shared" si="836"/>
        <v>0.683620344413296</v>
      </c>
      <c r="BT79" s="8">
        <f t="shared" si="836"/>
        <v>0.683620344413296</v>
      </c>
      <c r="BU79" s="8">
        <f t="shared" si="774"/>
        <v>0.683620344413296</v>
      </c>
      <c r="BV79" s="8">
        <f t="shared" si="774"/>
        <v>0.79859013091641495</v>
      </c>
      <c r="BW79" s="8">
        <f t="shared" si="774"/>
        <v>0.78102189781021902</v>
      </c>
      <c r="BX79" s="8">
        <f t="shared" si="774"/>
        <v>1</v>
      </c>
      <c r="BY79" s="8">
        <f t="shared" si="774"/>
        <v>0.77001581141296549</v>
      </c>
      <c r="BZ79" s="8">
        <f t="shared" si="774"/>
        <v>0.57499999999999996</v>
      </c>
      <c r="CA79" s="8">
        <f t="shared" si="774"/>
        <v>0.28971962616822428</v>
      </c>
      <c r="CB79" s="8">
        <f t="shared" ref="CB79:CC79" si="837">IFERROR(+CB73/SUM(CB$71:CB$73),0)</f>
        <v>0.66666666666666663</v>
      </c>
      <c r="CC79" s="8">
        <f t="shared" si="837"/>
        <v>0.74176888315041967</v>
      </c>
      <c r="CD79" s="8">
        <f t="shared" ref="CD79:CE79" si="838">IFERROR(+CD73/SUM(CD$71:CD$73),0)</f>
        <v>1</v>
      </c>
      <c r="CE79" s="8">
        <f t="shared" si="838"/>
        <v>0.75883375168951539</v>
      </c>
      <c r="CF79" s="8">
        <f t="shared" ref="CF79:CG79" si="839">IFERROR(+CF73/SUM(CF$71:CF$73),0)</f>
        <v>0.83893049851010715</v>
      </c>
      <c r="CG79" s="8">
        <f t="shared" si="839"/>
        <v>0.87356321839080464</v>
      </c>
      <c r="CH79" s="8">
        <f t="shared" ref="CH79:CI79" si="840">IFERROR(+CH73/SUM(CH$71:CH$73),0)</f>
        <v>1</v>
      </c>
      <c r="CI79" s="8">
        <f t="shared" si="840"/>
        <v>0.62264150943396224</v>
      </c>
      <c r="CJ79" s="8">
        <f t="shared" ref="CJ79:CK79" si="841">IFERROR(+CJ73/SUM(CJ$71:CJ$73),0)</f>
        <v>1</v>
      </c>
      <c r="CK79" s="8">
        <f t="shared" si="841"/>
        <v>0.63128491620111726</v>
      </c>
      <c r="CL79" s="8">
        <f t="shared" ref="CL79:CM79" si="842">IFERROR(+CL73/SUM(CL$71:CL$73),0)</f>
        <v>0.54098360655737709</v>
      </c>
      <c r="CM79" s="8">
        <f t="shared" si="842"/>
        <v>0.86501889735437043</v>
      </c>
      <c r="CN79" s="8">
        <f t="shared" ref="CN79:CO79" si="843">IFERROR(+CN73/SUM(CN$71:CN$73),0)</f>
        <v>0.45614035087719296</v>
      </c>
      <c r="CO79" s="8">
        <f t="shared" si="843"/>
        <v>0.26096997690531182</v>
      </c>
      <c r="CP79" s="8">
        <f t="shared" ref="CP79:CQ79" si="844">IFERROR(+CP73/SUM(CP$71:CP$73),0)</f>
        <v>1</v>
      </c>
      <c r="CQ79" s="8">
        <f t="shared" si="844"/>
        <v>0.8375634517766497</v>
      </c>
      <c r="CR79" s="8">
        <f t="shared" ref="CR79:CS79" si="845">IFERROR(+CR73/SUM(CR$71:CR$73),0)</f>
        <v>0.53846153846153844</v>
      </c>
      <c r="CS79" s="8">
        <f t="shared" si="845"/>
        <v>0.20625656589237776</v>
      </c>
      <c r="CT79" s="8">
        <f t="shared" ref="CT79:CU79" si="846">IFERROR(+CT73/SUM(CT$71:CT$73),0)</f>
        <v>0.82238010657193605</v>
      </c>
      <c r="CU79" s="8">
        <f t="shared" si="846"/>
        <v>0.15294117647058825</v>
      </c>
      <c r="CV79" s="8">
        <f t="shared" ref="CV79:CW79" si="847">IFERROR(+CV73/SUM(CV$71:CV$73),0)</f>
        <v>0.77443609022556392</v>
      </c>
      <c r="CW79" s="8">
        <f t="shared" si="847"/>
        <v>0.75822804554671663</v>
      </c>
      <c r="CX79" s="8">
        <f t="shared" ref="CX79:CY79" si="848">IFERROR(+CX73/SUM(CX$71:CX$73),0)</f>
        <v>0.27835051546391754</v>
      </c>
      <c r="CY79" s="8">
        <f t="shared" si="848"/>
        <v>0.75707518523017125</v>
      </c>
      <c r="CZ79" s="8">
        <f t="shared" ref="CZ79:DA79" si="849">IFERROR(+CZ73/SUM(CZ$71:CZ$73),0)</f>
        <v>0.71561338289962828</v>
      </c>
      <c r="DA79" s="8">
        <f t="shared" si="849"/>
        <v>0.71561338289962828</v>
      </c>
      <c r="DB79" s="8">
        <f t="shared" ref="DB79:DC79" si="850">IFERROR(+DB73/SUM(DB$71:DB$73),0)</f>
        <v>0.81003497768664812</v>
      </c>
      <c r="DC79" s="8">
        <f t="shared" si="850"/>
        <v>0.70208540218470705</v>
      </c>
      <c r="DD79" s="8"/>
      <c r="DE79" s="8">
        <f t="shared" ref="DE79:DF79" si="851">IFERROR(+DE73/SUM(DE$71:DE$73),0)</f>
        <v>0.546875</v>
      </c>
      <c r="DF79" s="8">
        <f t="shared" si="851"/>
        <v>1</v>
      </c>
      <c r="DG79" s="8">
        <f t="shared" ref="DG79:DH79" si="852">IFERROR(+DG73/SUM(DG$71:DG$73),0)</f>
        <v>0.95454545454545459</v>
      </c>
      <c r="DH79" s="8">
        <f t="shared" si="852"/>
        <v>1</v>
      </c>
      <c r="DI79" s="8">
        <f t="shared" ref="DI79:DJ79" si="853">IFERROR(+DI73/SUM(DI$71:DI$73),0)</f>
        <v>0.83890907728617992</v>
      </c>
      <c r="DJ79" s="8">
        <f t="shared" si="853"/>
        <v>1</v>
      </c>
      <c r="DK79" s="8">
        <f t="shared" ref="DK79:DL79" si="854">IFERROR(+DK73/SUM(DK$71:DK$73),0)</f>
        <v>0.92505854800936771</v>
      </c>
      <c r="DL79" s="8">
        <f t="shared" si="854"/>
        <v>0.76945012119195855</v>
      </c>
      <c r="DM79" s="8">
        <f t="shared" ref="DM79:DN79" si="855">IFERROR(+DM73/SUM(DM$71:DM$73),0)</f>
        <v>0.96536196744024938</v>
      </c>
      <c r="DN79" s="8">
        <f t="shared" si="855"/>
        <v>0.16095890410958905</v>
      </c>
      <c r="DO79" s="8">
        <f t="shared" ref="DO79" si="856">IFERROR(+DO73/SUM(DO$71:DO$73),0)</f>
        <v>0.62051282051282053</v>
      </c>
      <c r="DP79" s="8" t="e">
        <f t="shared" ref="DP79:DQ79" si="857">+DP73/DP74</f>
        <v>#DIV/0!</v>
      </c>
      <c r="DQ79" s="8" t="e">
        <f t="shared" si="857"/>
        <v>#DIV/0!</v>
      </c>
      <c r="DR79" s="8">
        <f t="shared" si="796"/>
        <v>0.8595505617977528</v>
      </c>
      <c r="DS79" s="8">
        <f t="shared" si="796"/>
        <v>1</v>
      </c>
      <c r="DT79" s="8">
        <f t="shared" ref="DT79:DU79" si="858">IFERROR(+DT73/SUM(DT$71:DT$73),0)</f>
        <v>0.45696721311475408</v>
      </c>
      <c r="DU79" s="8">
        <f t="shared" si="858"/>
        <v>0.50953428676200951</v>
      </c>
      <c r="DV79" s="8">
        <f t="shared" ref="DV79:DW79" si="859">IFERROR(+DV73/SUM(DV$71:DV$73),0)</f>
        <v>0.7713097713097713</v>
      </c>
      <c r="DW79" s="8">
        <f t="shared" si="859"/>
        <v>1</v>
      </c>
      <c r="DX79" s="8">
        <f t="shared" ref="DX79:DY79" si="860">IFERROR(+DX73/SUM(DX$71:DX$73),0)</f>
        <v>0.54815957681287186</v>
      </c>
      <c r="DY79" s="8">
        <f t="shared" si="860"/>
        <v>0.95150339476236667</v>
      </c>
      <c r="DZ79" s="8">
        <f t="shared" ref="DZ79:EA79" si="861">IFERROR(+DZ73/SUM(DZ$71:DZ$73),0)</f>
        <v>0.46285598459511507</v>
      </c>
      <c r="EA79" s="8">
        <f t="shared" si="861"/>
        <v>0.68463585296146645</v>
      </c>
      <c r="EB79" s="8">
        <f t="shared" ref="EB79:ED79" si="862">IFERROR(+EB73/SUM(EB$71:EB$73),0)</f>
        <v>0.22265783425713126</v>
      </c>
      <c r="EC79" s="8">
        <f t="shared" si="862"/>
        <v>0.62650602409638556</v>
      </c>
      <c r="ED79" s="8">
        <f t="shared" si="862"/>
        <v>0.51445086705202314</v>
      </c>
      <c r="EE79" s="8">
        <f t="shared" ref="EE79:EF79" si="863">IFERROR(+EE73/SUM(EE$71:EE$73),0)</f>
        <v>1</v>
      </c>
      <c r="EF79" s="8">
        <f t="shared" si="863"/>
        <v>0.83225806451612905</v>
      </c>
      <c r="EG79" s="8">
        <f t="shared" ref="EG79:EH79" si="864">IFERROR(+EG73/SUM(EG$71:EG$73),0)</f>
        <v>0.653042227299653</v>
      </c>
      <c r="EH79" s="8">
        <f t="shared" si="864"/>
        <v>1</v>
      </c>
      <c r="EI79" s="8"/>
      <c r="EJ79" s="8"/>
    </row>
    <row r="80" spans="1:140" customFormat="1">
      <c r="A80" s="498"/>
      <c r="B80" s="54" t="s">
        <v>60</v>
      </c>
      <c r="C80" s="9"/>
      <c r="D80" s="9">
        <f t="shared" ref="D80:AE80" si="865">SUM(D77:D79)</f>
        <v>1</v>
      </c>
      <c r="E80" s="9">
        <f t="shared" si="865"/>
        <v>0.99999999999999989</v>
      </c>
      <c r="F80" s="9">
        <f t="shared" si="865"/>
        <v>1</v>
      </c>
      <c r="G80" s="9">
        <f t="shared" si="865"/>
        <v>1</v>
      </c>
      <c r="H80" s="9">
        <f t="shared" si="865"/>
        <v>1</v>
      </c>
      <c r="I80" s="9">
        <f t="shared" si="865"/>
        <v>1</v>
      </c>
      <c r="J80" s="9">
        <f t="shared" si="865"/>
        <v>0.99999999999999989</v>
      </c>
      <c r="K80" s="9">
        <f t="shared" si="865"/>
        <v>1</v>
      </c>
      <c r="L80" s="9">
        <f t="shared" si="865"/>
        <v>1</v>
      </c>
      <c r="M80" s="9">
        <f t="shared" si="865"/>
        <v>1.0000000000000002</v>
      </c>
      <c r="N80" s="9">
        <f t="shared" si="865"/>
        <v>1</v>
      </c>
      <c r="O80" s="9">
        <f t="shared" si="865"/>
        <v>1</v>
      </c>
      <c r="P80" s="9">
        <f t="shared" si="865"/>
        <v>1</v>
      </c>
      <c r="Q80" s="9">
        <f t="shared" si="865"/>
        <v>1</v>
      </c>
      <c r="R80" s="9">
        <f t="shared" si="865"/>
        <v>1</v>
      </c>
      <c r="S80" s="9">
        <f t="shared" si="865"/>
        <v>1</v>
      </c>
      <c r="T80" s="9">
        <f t="shared" si="865"/>
        <v>1</v>
      </c>
      <c r="U80" s="9">
        <f t="shared" si="865"/>
        <v>1</v>
      </c>
      <c r="V80" s="9">
        <f t="shared" si="865"/>
        <v>1</v>
      </c>
      <c r="W80" s="9">
        <f t="shared" si="865"/>
        <v>1</v>
      </c>
      <c r="X80" s="9">
        <f t="shared" si="865"/>
        <v>1</v>
      </c>
      <c r="Y80" s="9">
        <f t="shared" si="865"/>
        <v>1</v>
      </c>
      <c r="Z80" s="9">
        <f t="shared" si="865"/>
        <v>1</v>
      </c>
      <c r="AA80" s="9">
        <f t="shared" si="865"/>
        <v>1</v>
      </c>
      <c r="AB80" s="9">
        <f t="shared" si="865"/>
        <v>1</v>
      </c>
      <c r="AC80" s="9">
        <f t="shared" si="865"/>
        <v>1</v>
      </c>
      <c r="AD80" s="9">
        <f t="shared" si="865"/>
        <v>1</v>
      </c>
      <c r="AE80" s="9">
        <f t="shared" si="865"/>
        <v>1</v>
      </c>
      <c r="AF80" s="9">
        <f t="shared" ref="AF80:AK80" si="866">SUM(AF77:AF79)</f>
        <v>1</v>
      </c>
      <c r="AG80" s="9">
        <f t="shared" si="866"/>
        <v>1</v>
      </c>
      <c r="AH80" s="9">
        <f t="shared" si="866"/>
        <v>1</v>
      </c>
      <c r="AI80" s="9">
        <f t="shared" si="866"/>
        <v>1</v>
      </c>
      <c r="AJ80" s="9">
        <f t="shared" si="866"/>
        <v>1</v>
      </c>
      <c r="AK80" s="9">
        <f t="shared" si="866"/>
        <v>0.99999999999999989</v>
      </c>
      <c r="AL80" s="9">
        <f t="shared" ref="AL80:BT80" si="867">SUM(AL77:AL79)</f>
        <v>1</v>
      </c>
      <c r="AM80" s="9">
        <f t="shared" si="867"/>
        <v>1</v>
      </c>
      <c r="AN80" s="9">
        <f t="shared" si="867"/>
        <v>1</v>
      </c>
      <c r="AO80" s="9">
        <f t="shared" si="867"/>
        <v>1</v>
      </c>
      <c r="AP80" s="9">
        <f t="shared" si="867"/>
        <v>1</v>
      </c>
      <c r="AQ80" s="9">
        <f t="shared" si="867"/>
        <v>1</v>
      </c>
      <c r="AR80" s="9">
        <f t="shared" si="867"/>
        <v>1</v>
      </c>
      <c r="AS80" s="9">
        <f t="shared" si="867"/>
        <v>1</v>
      </c>
      <c r="AT80" s="9">
        <f t="shared" si="867"/>
        <v>1</v>
      </c>
      <c r="AU80" s="9">
        <f t="shared" si="867"/>
        <v>1</v>
      </c>
      <c r="AV80" s="9">
        <f t="shared" si="867"/>
        <v>1</v>
      </c>
      <c r="AW80" s="9">
        <f t="shared" si="867"/>
        <v>1</v>
      </c>
      <c r="AX80" s="9">
        <f t="shared" si="867"/>
        <v>1</v>
      </c>
      <c r="AY80" s="9">
        <f t="shared" si="867"/>
        <v>1</v>
      </c>
      <c r="AZ80" s="9">
        <f t="shared" si="867"/>
        <v>1</v>
      </c>
      <c r="BA80" s="9">
        <f t="shared" si="867"/>
        <v>1</v>
      </c>
      <c r="BB80" s="9">
        <f t="shared" si="867"/>
        <v>1</v>
      </c>
      <c r="BC80" s="9">
        <f t="shared" si="867"/>
        <v>1</v>
      </c>
      <c r="BD80" s="9">
        <f t="shared" si="867"/>
        <v>1</v>
      </c>
      <c r="BE80" s="9">
        <f t="shared" si="867"/>
        <v>0.99999999999999989</v>
      </c>
      <c r="BF80" s="9">
        <f t="shared" si="867"/>
        <v>0.99999999999999989</v>
      </c>
      <c r="BG80" s="9">
        <f t="shared" si="867"/>
        <v>1</v>
      </c>
      <c r="BH80" s="9">
        <f t="shared" si="867"/>
        <v>1</v>
      </c>
      <c r="BI80" s="9">
        <f t="shared" si="867"/>
        <v>1</v>
      </c>
      <c r="BJ80" s="9">
        <f t="shared" si="867"/>
        <v>1</v>
      </c>
      <c r="BK80" s="9">
        <f t="shared" si="867"/>
        <v>1</v>
      </c>
      <c r="BL80" s="9">
        <f t="shared" si="867"/>
        <v>1</v>
      </c>
      <c r="BM80" s="9">
        <f t="shared" si="867"/>
        <v>1</v>
      </c>
      <c r="BN80" s="9">
        <f t="shared" si="867"/>
        <v>1</v>
      </c>
      <c r="BO80" s="9">
        <f t="shared" si="867"/>
        <v>1</v>
      </c>
      <c r="BP80" s="9">
        <f t="shared" si="867"/>
        <v>1</v>
      </c>
      <c r="BQ80" s="9">
        <f t="shared" si="867"/>
        <v>1</v>
      </c>
      <c r="BR80" s="9">
        <f t="shared" si="867"/>
        <v>1</v>
      </c>
      <c r="BS80" s="9">
        <f t="shared" si="867"/>
        <v>1</v>
      </c>
      <c r="BT80" s="9">
        <f t="shared" si="867"/>
        <v>1</v>
      </c>
      <c r="BU80" s="9">
        <f t="shared" ref="BU80:CA80" si="868">SUM(BU77:BU79)</f>
        <v>1</v>
      </c>
      <c r="BV80" s="9">
        <f t="shared" si="868"/>
        <v>1</v>
      </c>
      <c r="BW80" s="9">
        <f t="shared" si="868"/>
        <v>1</v>
      </c>
      <c r="BX80" s="9">
        <f t="shared" si="868"/>
        <v>1</v>
      </c>
      <c r="BY80" s="9">
        <f t="shared" si="868"/>
        <v>1.0000000000000002</v>
      </c>
      <c r="BZ80" s="9">
        <f t="shared" si="868"/>
        <v>1</v>
      </c>
      <c r="CA80" s="9">
        <f t="shared" si="868"/>
        <v>1</v>
      </c>
      <c r="CB80" s="9">
        <f t="shared" ref="CB80:CC80" si="869">SUM(CB77:CB79)</f>
        <v>1</v>
      </c>
      <c r="CC80" s="9">
        <f t="shared" si="869"/>
        <v>1</v>
      </c>
      <c r="CD80" s="9">
        <f t="shared" ref="CD80:CE80" si="870">SUM(CD77:CD79)</f>
        <v>1</v>
      </c>
      <c r="CE80" s="9">
        <f t="shared" si="870"/>
        <v>1</v>
      </c>
      <c r="CF80" s="9">
        <f t="shared" ref="CF80:CG80" si="871">SUM(CF77:CF79)</f>
        <v>1</v>
      </c>
      <c r="CG80" s="9">
        <f t="shared" si="871"/>
        <v>1</v>
      </c>
      <c r="CH80" s="9">
        <f t="shared" ref="CH80:CI80" si="872">SUM(CH77:CH79)</f>
        <v>1</v>
      </c>
      <c r="CI80" s="9">
        <f t="shared" si="872"/>
        <v>1</v>
      </c>
      <c r="CJ80" s="9">
        <f t="shared" ref="CJ80:CK80" si="873">SUM(CJ77:CJ79)</f>
        <v>1</v>
      </c>
      <c r="CK80" s="9">
        <f t="shared" si="873"/>
        <v>1</v>
      </c>
      <c r="CL80" s="9">
        <f t="shared" ref="CL80:CM80" si="874">SUM(CL77:CL79)</f>
        <v>1</v>
      </c>
      <c r="CM80" s="9">
        <f t="shared" si="874"/>
        <v>1</v>
      </c>
      <c r="CN80" s="9">
        <f t="shared" ref="CN80:CO80" si="875">SUM(CN77:CN79)</f>
        <v>0.99999999999999989</v>
      </c>
      <c r="CO80" s="9">
        <f t="shared" si="875"/>
        <v>1</v>
      </c>
      <c r="CP80" s="9">
        <f t="shared" ref="CP80:CQ80" si="876">SUM(CP77:CP79)</f>
        <v>1</v>
      </c>
      <c r="CQ80" s="9">
        <f t="shared" si="876"/>
        <v>1</v>
      </c>
      <c r="CR80" s="9">
        <f t="shared" ref="CR80:CS80" si="877">SUM(CR77:CR79)</f>
        <v>1</v>
      </c>
      <c r="CS80" s="9">
        <f t="shared" si="877"/>
        <v>0.99999999999999989</v>
      </c>
      <c r="CT80" s="9">
        <f t="shared" ref="CT80:CU80" si="878">SUM(CT77:CT79)</f>
        <v>1</v>
      </c>
      <c r="CU80" s="9">
        <f t="shared" si="878"/>
        <v>1</v>
      </c>
      <c r="CV80" s="9">
        <f t="shared" ref="CV80:CW80" si="879">SUM(CV77:CV79)</f>
        <v>1</v>
      </c>
      <c r="CW80" s="9">
        <f t="shared" si="879"/>
        <v>1</v>
      </c>
      <c r="CX80" s="9">
        <f t="shared" ref="CX80:CY80" si="880">SUM(CX77:CX79)</f>
        <v>1</v>
      </c>
      <c r="CY80" s="9">
        <f t="shared" si="880"/>
        <v>1</v>
      </c>
      <c r="CZ80" s="9">
        <f t="shared" ref="CZ80:DA80" si="881">SUM(CZ77:CZ79)</f>
        <v>1</v>
      </c>
      <c r="DA80" s="9">
        <f t="shared" si="881"/>
        <v>1</v>
      </c>
      <c r="DB80" s="9">
        <f t="shared" ref="DB80:DC80" si="882">SUM(DB77:DB79)</f>
        <v>1</v>
      </c>
      <c r="DC80" s="9">
        <f t="shared" si="882"/>
        <v>1</v>
      </c>
      <c r="DD80" s="9"/>
      <c r="DE80" s="9">
        <f t="shared" ref="DE80:DF80" si="883">SUM(DE77:DE79)</f>
        <v>1</v>
      </c>
      <c r="DF80" s="9">
        <f t="shared" si="883"/>
        <v>1</v>
      </c>
      <c r="DG80" s="9">
        <f t="shared" ref="DG80:DH80" si="884">SUM(DG77:DG79)</f>
        <v>1</v>
      </c>
      <c r="DH80" s="9">
        <f t="shared" si="884"/>
        <v>1</v>
      </c>
      <c r="DI80" s="9">
        <f t="shared" ref="DI80:DJ80" si="885">SUM(DI77:DI79)</f>
        <v>1</v>
      </c>
      <c r="DJ80" s="9">
        <f t="shared" si="885"/>
        <v>1</v>
      </c>
      <c r="DK80" s="9">
        <f t="shared" ref="DK80:DL80" si="886">SUM(DK77:DK79)</f>
        <v>1</v>
      </c>
      <c r="DL80" s="9">
        <f t="shared" si="886"/>
        <v>1</v>
      </c>
      <c r="DM80" s="9">
        <f t="shared" ref="DM80:DN80" si="887">SUM(DM77:DM79)</f>
        <v>1</v>
      </c>
      <c r="DN80" s="9">
        <f t="shared" si="887"/>
        <v>0.99999999999999989</v>
      </c>
      <c r="DO80" s="9">
        <f t="shared" ref="DO80" si="888">SUM(DO77:DO79)</f>
        <v>1</v>
      </c>
      <c r="DP80" s="9" t="e">
        <f t="shared" ref="DP80:DQ80" si="889">SUM(DP76:DP79)</f>
        <v>#DIV/0!</v>
      </c>
      <c r="DQ80" s="9" t="e">
        <f t="shared" si="889"/>
        <v>#DIV/0!</v>
      </c>
      <c r="DR80" s="9">
        <f t="shared" ref="DR80:DS80" si="890">SUM(DR77:DR79)</f>
        <v>1</v>
      </c>
      <c r="DS80" s="9">
        <f t="shared" si="890"/>
        <v>1</v>
      </c>
      <c r="DT80" s="9">
        <f t="shared" ref="DT80:DU80" si="891">SUM(DT77:DT79)</f>
        <v>1</v>
      </c>
      <c r="DU80" s="9">
        <f t="shared" si="891"/>
        <v>1</v>
      </c>
      <c r="DV80" s="9">
        <f t="shared" ref="DV80:DW80" si="892">SUM(DV77:DV79)</f>
        <v>1</v>
      </c>
      <c r="DW80" s="9">
        <f t="shared" si="892"/>
        <v>1</v>
      </c>
      <c r="DX80" s="9">
        <f t="shared" ref="DX80:DY80" si="893">SUM(DX77:DX79)</f>
        <v>0.99999999999999989</v>
      </c>
      <c r="DY80" s="9">
        <f t="shared" si="893"/>
        <v>1</v>
      </c>
      <c r="DZ80" s="9">
        <f t="shared" ref="DZ80:EA80" si="894">SUM(DZ77:DZ79)</f>
        <v>1</v>
      </c>
      <c r="EA80" s="9">
        <f t="shared" si="894"/>
        <v>1</v>
      </c>
      <c r="EB80" s="9">
        <f t="shared" ref="EB80:ED80" si="895">SUM(EB77:EB79)</f>
        <v>1</v>
      </c>
      <c r="EC80" s="9">
        <f t="shared" si="895"/>
        <v>1</v>
      </c>
      <c r="ED80" s="9">
        <f t="shared" si="895"/>
        <v>1</v>
      </c>
      <c r="EE80" s="9">
        <f t="shared" ref="EE80:EF80" si="896">SUM(EE77:EE79)</f>
        <v>1</v>
      </c>
      <c r="EF80" s="9">
        <f t="shared" si="896"/>
        <v>1</v>
      </c>
      <c r="EG80" s="9">
        <f t="shared" ref="EG80:EH80" si="897">SUM(EG77:EG79)</f>
        <v>1</v>
      </c>
      <c r="EH80" s="9">
        <f t="shared" si="897"/>
        <v>1</v>
      </c>
      <c r="EI80" s="9"/>
      <c r="EJ80" s="9"/>
    </row>
    <row r="86" spans="3:139">
      <c r="C86" s="52"/>
      <c r="D86" s="260" t="str">
        <f t="shared" ref="D86:O86" si="898">+D65</f>
        <v>SEM 01</v>
      </c>
      <c r="E86" s="260" t="str">
        <f t="shared" si="898"/>
        <v>SEM 02</v>
      </c>
      <c r="F86" s="260" t="str">
        <f t="shared" si="898"/>
        <v>SEM 03</v>
      </c>
      <c r="G86" s="260" t="str">
        <f t="shared" si="898"/>
        <v>SEM 04</v>
      </c>
      <c r="H86" s="260" t="str">
        <f t="shared" si="898"/>
        <v>SEM 05</v>
      </c>
      <c r="I86" s="260" t="str">
        <f t="shared" si="898"/>
        <v>SEM 06</v>
      </c>
      <c r="J86" s="260" t="str">
        <f t="shared" si="898"/>
        <v>SEM 07</v>
      </c>
      <c r="K86" s="260" t="str">
        <f t="shared" si="898"/>
        <v>SEM 08</v>
      </c>
      <c r="L86" s="260" t="str">
        <f t="shared" si="898"/>
        <v>SEM 09</v>
      </c>
      <c r="M86" s="260" t="str">
        <f t="shared" si="898"/>
        <v>SEM 10</v>
      </c>
      <c r="N86" s="260" t="str">
        <f t="shared" si="898"/>
        <v>SEM 11</v>
      </c>
      <c r="O86" s="260" t="str">
        <f t="shared" si="898"/>
        <v>SEM 12</v>
      </c>
      <c r="P86" s="260" t="str">
        <f t="shared" ref="P86:AI86" si="899">+P65</f>
        <v>SEM 13</v>
      </c>
      <c r="Q86" s="260" t="str">
        <f t="shared" si="899"/>
        <v>SEM 14</v>
      </c>
      <c r="R86" s="260" t="str">
        <f t="shared" si="899"/>
        <v>SEM 15</v>
      </c>
      <c r="S86" s="260" t="str">
        <f t="shared" si="899"/>
        <v>SEM 16</v>
      </c>
      <c r="T86" s="260" t="str">
        <f t="shared" si="899"/>
        <v>SEM 17</v>
      </c>
      <c r="U86" s="260" t="str">
        <f t="shared" si="899"/>
        <v>SEM 18</v>
      </c>
      <c r="V86" s="260" t="str">
        <f t="shared" si="899"/>
        <v>SEM 19</v>
      </c>
      <c r="W86" s="260" t="str">
        <f t="shared" si="899"/>
        <v>SEM 20</v>
      </c>
      <c r="X86" s="260" t="str">
        <f t="shared" si="899"/>
        <v>SEM 21</v>
      </c>
      <c r="Y86" s="260" t="str">
        <f t="shared" si="899"/>
        <v>SEM 22</v>
      </c>
      <c r="Z86" s="260" t="str">
        <f t="shared" si="899"/>
        <v>SEM 23</v>
      </c>
      <c r="AA86" s="260" t="str">
        <f t="shared" si="899"/>
        <v>SEM 24</v>
      </c>
      <c r="AB86" s="260" t="str">
        <f t="shared" si="899"/>
        <v>SEM 25</v>
      </c>
      <c r="AC86" s="260" t="str">
        <f t="shared" si="899"/>
        <v>SEM 26</v>
      </c>
      <c r="AD86" s="260" t="str">
        <f t="shared" si="899"/>
        <v>SEM 27</v>
      </c>
      <c r="AE86" s="260" t="str">
        <f t="shared" si="899"/>
        <v>SEM 28</v>
      </c>
      <c r="AF86" s="260" t="str">
        <f t="shared" si="899"/>
        <v>SEM 29</v>
      </c>
      <c r="AG86" s="260" t="str">
        <f t="shared" si="899"/>
        <v>SEM 30</v>
      </c>
      <c r="AH86" s="260" t="str">
        <f t="shared" si="899"/>
        <v>SEM 31</v>
      </c>
      <c r="AI86" s="260" t="str">
        <f t="shared" si="899"/>
        <v>SEM 32</v>
      </c>
      <c r="AJ86" s="260" t="str">
        <f t="shared" ref="AJ86:AP86" si="900">+AJ65</f>
        <v>SEM 33</v>
      </c>
      <c r="AK86" s="260" t="str">
        <f t="shared" si="900"/>
        <v>SEM 34</v>
      </c>
      <c r="AL86" s="260" t="str">
        <f t="shared" si="900"/>
        <v>SEM 35</v>
      </c>
      <c r="AM86" s="260" t="str">
        <f t="shared" si="900"/>
        <v>SEM 36</v>
      </c>
      <c r="AN86" s="260" t="str">
        <f t="shared" si="900"/>
        <v>SEM 37</v>
      </c>
      <c r="AO86" s="260" t="str">
        <f t="shared" si="900"/>
        <v>SEM 38</v>
      </c>
      <c r="AP86" s="260" t="str">
        <f t="shared" si="900"/>
        <v>SEM 39</v>
      </c>
      <c r="AQ86" s="260" t="str">
        <f t="shared" ref="AQ86:DD86" si="901">+AQ65</f>
        <v>SEM 40</v>
      </c>
      <c r="AR86" s="260" t="str">
        <f t="shared" si="901"/>
        <v>SEM 41</v>
      </c>
      <c r="AS86" s="260" t="str">
        <f t="shared" si="901"/>
        <v>SEM 42</v>
      </c>
      <c r="AT86" s="260" t="str">
        <f t="shared" si="901"/>
        <v>SEM 43</v>
      </c>
      <c r="AU86" s="260" t="str">
        <f t="shared" si="901"/>
        <v>SEM 44</v>
      </c>
      <c r="AV86" s="260" t="str">
        <f t="shared" si="901"/>
        <v>SEM 45</v>
      </c>
      <c r="AW86" s="260" t="str">
        <f t="shared" si="901"/>
        <v>SEM46</v>
      </c>
      <c r="AX86" s="260" t="str">
        <f t="shared" si="901"/>
        <v>SEM 47</v>
      </c>
      <c r="AY86" s="260" t="str">
        <f t="shared" si="901"/>
        <v>SEM 48</v>
      </c>
      <c r="AZ86" s="260" t="str">
        <f t="shared" si="901"/>
        <v>SEM 49</v>
      </c>
      <c r="BA86" s="260" t="str">
        <f t="shared" si="901"/>
        <v>SEM 50</v>
      </c>
      <c r="BB86" s="260" t="str">
        <f t="shared" si="901"/>
        <v>SEM 51</v>
      </c>
      <c r="BC86" s="260" t="str">
        <f t="shared" si="901"/>
        <v>SEM 52</v>
      </c>
      <c r="BD86" s="260" t="str">
        <f t="shared" si="901"/>
        <v>SEM 01</v>
      </c>
      <c r="BE86" s="260" t="str">
        <f t="shared" si="901"/>
        <v>SEM 02</v>
      </c>
      <c r="BF86" s="260" t="str">
        <f t="shared" si="901"/>
        <v>SEM 03</v>
      </c>
      <c r="BG86" s="260" t="str">
        <f t="shared" si="901"/>
        <v>SEM 04</v>
      </c>
      <c r="BH86" s="260" t="str">
        <f t="shared" si="901"/>
        <v>SEM 05</v>
      </c>
      <c r="BI86" s="260" t="str">
        <f t="shared" si="901"/>
        <v>SEM 06</v>
      </c>
      <c r="BJ86" s="260" t="str">
        <f t="shared" si="901"/>
        <v>SEM 07</v>
      </c>
      <c r="BK86" s="260" t="str">
        <f t="shared" si="901"/>
        <v>SEM 08</v>
      </c>
      <c r="BL86" s="260" t="str">
        <f t="shared" si="901"/>
        <v>SEM 09</v>
      </c>
      <c r="BM86" s="260" t="str">
        <f t="shared" si="901"/>
        <v>SEM 10</v>
      </c>
      <c r="BN86" s="260" t="str">
        <f t="shared" si="901"/>
        <v>SEM 11</v>
      </c>
      <c r="BO86" s="260" t="str">
        <f t="shared" si="901"/>
        <v>SEM 12</v>
      </c>
      <c r="BP86" s="260" t="str">
        <f t="shared" si="901"/>
        <v>SEM 13</v>
      </c>
      <c r="BQ86" s="260" t="str">
        <f t="shared" si="901"/>
        <v>SEM 14</v>
      </c>
      <c r="BR86" s="260" t="str">
        <f t="shared" si="901"/>
        <v>SEM 15</v>
      </c>
      <c r="BS86" s="260" t="str">
        <f t="shared" si="901"/>
        <v>SEM 16</v>
      </c>
      <c r="BT86" s="260" t="str">
        <f t="shared" si="901"/>
        <v>SEM 17</v>
      </c>
      <c r="BU86" s="260" t="str">
        <f t="shared" ref="BU86:CA86" si="902">+BU65</f>
        <v>SEM 18</v>
      </c>
      <c r="BV86" s="260" t="str">
        <f t="shared" si="902"/>
        <v>SEM 19</v>
      </c>
      <c r="BW86" s="260" t="str">
        <f t="shared" si="902"/>
        <v>SEM 20</v>
      </c>
      <c r="BX86" s="260" t="str">
        <f t="shared" si="902"/>
        <v>SEM 21</v>
      </c>
      <c r="BY86" s="260" t="str">
        <f t="shared" si="902"/>
        <v>SEM 22</v>
      </c>
      <c r="BZ86" s="260" t="str">
        <f t="shared" si="902"/>
        <v>SEM 23</v>
      </c>
      <c r="CA86" s="260" t="str">
        <f t="shared" si="902"/>
        <v>SEM 24</v>
      </c>
      <c r="CB86" s="260" t="str">
        <f t="shared" ref="CB86:CC86" si="903">+CB65</f>
        <v>SEM 25</v>
      </c>
      <c r="CC86" s="260" t="str">
        <f t="shared" si="903"/>
        <v>SEM 26</v>
      </c>
      <c r="CD86" s="260" t="str">
        <f t="shared" ref="CD86:CE86" si="904">+CD65</f>
        <v>SEM 27</v>
      </c>
      <c r="CE86" s="260" t="str">
        <f t="shared" si="904"/>
        <v>SEM 28</v>
      </c>
      <c r="CF86" s="260" t="str">
        <f t="shared" ref="CF86:CG86" si="905">+CF65</f>
        <v>SEM 29</v>
      </c>
      <c r="CG86" s="260" t="str">
        <f t="shared" si="905"/>
        <v>SEM 30</v>
      </c>
      <c r="CH86" s="260" t="str">
        <f t="shared" ref="CH86:CI86" si="906">+CH65</f>
        <v>SEM 31</v>
      </c>
      <c r="CI86" s="260" t="str">
        <f t="shared" si="906"/>
        <v>SEM 32</v>
      </c>
      <c r="CJ86" s="260" t="str">
        <f t="shared" ref="CJ86:CK86" si="907">+CJ65</f>
        <v>SEM 33</v>
      </c>
      <c r="CK86" s="260" t="str">
        <f t="shared" si="907"/>
        <v>SEM 34</v>
      </c>
      <c r="CL86" s="260" t="str">
        <f t="shared" ref="CL86:CM86" si="908">+CL65</f>
        <v>SEM 35</v>
      </c>
      <c r="CM86" s="260" t="str">
        <f t="shared" si="908"/>
        <v>SEM 36</v>
      </c>
      <c r="CN86" s="260" t="str">
        <f t="shared" ref="CN86:CO86" si="909">+CN65</f>
        <v>SEM 37</v>
      </c>
      <c r="CO86" s="260" t="str">
        <f t="shared" si="909"/>
        <v>SEM 38</v>
      </c>
      <c r="CP86" s="260" t="str">
        <f t="shared" ref="CP86:CQ86" si="910">+CP65</f>
        <v>SEM 39</v>
      </c>
      <c r="CQ86" s="260" t="str">
        <f t="shared" si="910"/>
        <v>SEM 40</v>
      </c>
      <c r="CR86" s="260" t="str">
        <f t="shared" ref="CR86:CS86" si="911">+CR65</f>
        <v>SEM 41</v>
      </c>
      <c r="CS86" s="260" t="str">
        <f t="shared" si="911"/>
        <v>SEM 42</v>
      </c>
      <c r="CT86" s="260" t="str">
        <f t="shared" ref="CT86:CU86" si="912">+CT65</f>
        <v>SEM 43</v>
      </c>
      <c r="CU86" s="260" t="str">
        <f t="shared" si="912"/>
        <v>SEM 44</v>
      </c>
      <c r="CV86" s="260" t="str">
        <f t="shared" ref="CV86:CW86" si="913">+CV65</f>
        <v>SEM 45</v>
      </c>
      <c r="CW86" s="260" t="str">
        <f t="shared" si="913"/>
        <v>SEM 46</v>
      </c>
      <c r="CX86" s="260" t="str">
        <f t="shared" ref="CX86:CY86" si="914">+CX65</f>
        <v>SEM 47</v>
      </c>
      <c r="CY86" s="260" t="str">
        <f t="shared" si="914"/>
        <v>SEM 48</v>
      </c>
      <c r="CZ86" s="260" t="str">
        <f t="shared" ref="CZ86:DA86" si="915">+CZ65</f>
        <v>SEM 49</v>
      </c>
      <c r="DA86" s="260" t="str">
        <f t="shared" si="915"/>
        <v>SEM 50</v>
      </c>
      <c r="DB86" s="260" t="str">
        <f t="shared" ref="DB86:DC86" si="916">+DB65</f>
        <v>SEM 51</v>
      </c>
      <c r="DC86" s="260" t="str">
        <f t="shared" si="916"/>
        <v>SEM 52</v>
      </c>
      <c r="DD86" s="260" t="str">
        <f t="shared" si="901"/>
        <v>PROM. 2023</v>
      </c>
      <c r="DE86" s="260" t="str">
        <f t="shared" ref="DE86:DF86" si="917">+DE65</f>
        <v>SEM 01</v>
      </c>
      <c r="DF86" s="260" t="str">
        <f t="shared" si="917"/>
        <v>SEM 02</v>
      </c>
      <c r="DG86" s="260" t="str">
        <f t="shared" ref="DG86:DH86" si="918">+DG65</f>
        <v>SEM 03</v>
      </c>
      <c r="DH86" s="260" t="str">
        <f t="shared" si="918"/>
        <v>SEM 04</v>
      </c>
      <c r="DI86" s="260" t="str">
        <f t="shared" ref="DI86:DJ86" si="919">+DI65</f>
        <v>SEM 05</v>
      </c>
      <c r="DJ86" s="260" t="str">
        <f t="shared" si="919"/>
        <v>SEM 06</v>
      </c>
      <c r="DK86" s="260" t="str">
        <f t="shared" ref="DK86:DL86" si="920">+DK65</f>
        <v>SEM 07</v>
      </c>
      <c r="DL86" s="260" t="str">
        <f t="shared" si="920"/>
        <v>SEM 08</v>
      </c>
      <c r="DM86" s="260" t="str">
        <f t="shared" ref="DM86:DN86" si="921">+DM65</f>
        <v>SEM 09</v>
      </c>
      <c r="DN86" s="260" t="str">
        <f t="shared" si="921"/>
        <v>SEM 10</v>
      </c>
      <c r="DO86" s="260" t="str">
        <f t="shared" ref="DO86:DR86" si="922">+DO65</f>
        <v>SEM 11</v>
      </c>
      <c r="DP86" s="260" t="str">
        <f t="shared" si="922"/>
        <v>SEM 12</v>
      </c>
      <c r="DQ86" s="260" t="str">
        <f t="shared" si="922"/>
        <v>SEM 13</v>
      </c>
      <c r="DR86" s="260" t="str">
        <f t="shared" si="922"/>
        <v>SEM 14</v>
      </c>
      <c r="DS86" s="260" t="str">
        <f t="shared" ref="DS86:DT86" si="923">+DS65</f>
        <v>SEM 15</v>
      </c>
      <c r="DT86" s="260" t="str">
        <f t="shared" si="923"/>
        <v>SEM 16</v>
      </c>
      <c r="DU86" s="260" t="str">
        <f t="shared" ref="DU86:DV86" si="924">+DU65</f>
        <v>SEM 17</v>
      </c>
      <c r="DV86" s="260" t="str">
        <f t="shared" si="924"/>
        <v>SEM 18</v>
      </c>
      <c r="DW86" s="260" t="str">
        <f t="shared" ref="DW86:DX86" si="925">+DW65</f>
        <v>SEM 19</v>
      </c>
      <c r="DX86" s="260" t="str">
        <f t="shared" si="925"/>
        <v>SEM 20</v>
      </c>
      <c r="DY86" s="260" t="str">
        <f t="shared" ref="DY86:DZ86" si="926">+DY65</f>
        <v>SEM 21</v>
      </c>
      <c r="DZ86" s="260" t="str">
        <f t="shared" si="926"/>
        <v>SEM 22</v>
      </c>
      <c r="EA86" s="260" t="str">
        <f t="shared" ref="EA86:EB86" si="927">+EA65</f>
        <v>SEM 23</v>
      </c>
      <c r="EB86" s="260" t="str">
        <f t="shared" si="927"/>
        <v>SEM 24</v>
      </c>
      <c r="EC86" s="260" t="str">
        <f t="shared" ref="EC86:ED86" si="928">+EC65</f>
        <v>SEM 25</v>
      </c>
      <c r="ED86" s="260" t="str">
        <f t="shared" si="928"/>
        <v>SEM 26</v>
      </c>
      <c r="EE86" s="260" t="str">
        <f t="shared" ref="EE86:EF86" si="929">+EE65</f>
        <v>SEM 27</v>
      </c>
      <c r="EF86" s="260" t="str">
        <f t="shared" si="929"/>
        <v>SEM 28</v>
      </c>
      <c r="EG86" s="260" t="str">
        <f t="shared" ref="EG86:EH86" si="930">+EG65</f>
        <v>SEM 29</v>
      </c>
      <c r="EH86" s="260" t="str">
        <f t="shared" si="930"/>
        <v>SEM 30</v>
      </c>
      <c r="EI86" s="260" t="str">
        <f t="shared" ref="EI86" si="931">+EI65</f>
        <v>PROM. 2024</v>
      </c>
    </row>
    <row r="87" spans="3:139">
      <c r="C87" s="260" t="str">
        <f>+B77</f>
        <v>% PREVENTIVO</v>
      </c>
      <c r="D87" s="262">
        <f>+D77</f>
        <v>6.4922417710835553E-2</v>
      </c>
      <c r="E87" s="262">
        <f>+E77</f>
        <v>0.10845070422535211</v>
      </c>
      <c r="F87" s="262">
        <f>+F77</f>
        <v>7.9376196479432226E-2</v>
      </c>
      <c r="G87" s="262">
        <f>+G77</f>
        <v>3.1168831168831169E-2</v>
      </c>
      <c r="H87" s="262">
        <f>+H77</f>
        <v>0</v>
      </c>
      <c r="I87" s="262">
        <f t="shared" ref="I87:O87" si="932">+I77</f>
        <v>0</v>
      </c>
      <c r="J87" s="262">
        <f t="shared" si="932"/>
        <v>0</v>
      </c>
      <c r="K87" s="262">
        <f t="shared" si="932"/>
        <v>0</v>
      </c>
      <c r="L87" s="262">
        <f t="shared" si="932"/>
        <v>0.17421602787456444</v>
      </c>
      <c r="M87" s="262">
        <f t="shared" si="932"/>
        <v>0.25039536109646815</v>
      </c>
      <c r="N87" s="262">
        <f t="shared" si="932"/>
        <v>0.29623360135421078</v>
      </c>
      <c r="O87" s="262">
        <f t="shared" si="932"/>
        <v>0</v>
      </c>
      <c r="P87" s="262">
        <f t="shared" ref="P87:AD87" si="933">+P77</f>
        <v>0.41660575939190181</v>
      </c>
      <c r="Q87" s="262">
        <f t="shared" si="933"/>
        <v>0.55585831062670299</v>
      </c>
      <c r="R87" s="262">
        <f t="shared" si="933"/>
        <v>0.4</v>
      </c>
      <c r="S87" s="262">
        <f t="shared" si="933"/>
        <v>0.14892032762472077</v>
      </c>
      <c r="T87" s="262">
        <f t="shared" si="933"/>
        <v>0.43222683264177036</v>
      </c>
      <c r="U87" s="262">
        <f t="shared" si="933"/>
        <v>0</v>
      </c>
      <c r="V87" s="262">
        <f t="shared" si="933"/>
        <v>0</v>
      </c>
      <c r="W87" s="262">
        <f t="shared" si="933"/>
        <v>0</v>
      </c>
      <c r="X87" s="262">
        <f t="shared" si="933"/>
        <v>0.1718766784831883</v>
      </c>
      <c r="Y87" s="262">
        <f t="shared" si="933"/>
        <v>0.13829787234042554</v>
      </c>
      <c r="Z87" s="262">
        <f t="shared" si="933"/>
        <v>0.28334345274235984</v>
      </c>
      <c r="AA87" s="262">
        <f t="shared" si="933"/>
        <v>0.28730775730944735</v>
      </c>
      <c r="AB87" s="262">
        <f t="shared" si="933"/>
        <v>0.27752836503142597</v>
      </c>
      <c r="AC87" s="262">
        <f t="shared" si="933"/>
        <v>0.19298444772391871</v>
      </c>
      <c r="AD87" s="262">
        <f t="shared" si="933"/>
        <v>0.08</v>
      </c>
      <c r="AE87" s="262">
        <f t="shared" ref="AE87:AJ87" si="934">+AE77</f>
        <v>0</v>
      </c>
      <c r="AF87" s="262">
        <f t="shared" si="934"/>
        <v>8.0102531239987187E-2</v>
      </c>
      <c r="AG87" s="262">
        <f t="shared" si="934"/>
        <v>0</v>
      </c>
      <c r="AH87" s="262">
        <f t="shared" si="934"/>
        <v>0</v>
      </c>
      <c r="AI87" s="262">
        <f t="shared" si="934"/>
        <v>0</v>
      </c>
      <c r="AJ87" s="262">
        <f t="shared" si="934"/>
        <v>0</v>
      </c>
      <c r="AK87" s="262">
        <f t="shared" ref="AK87:AP89" si="935">+AK77</f>
        <v>0.18348623853211007</v>
      </c>
      <c r="AL87" s="262">
        <f t="shared" si="935"/>
        <v>0</v>
      </c>
      <c r="AM87" s="262">
        <f t="shared" si="935"/>
        <v>0</v>
      </c>
      <c r="AN87" s="262">
        <f t="shared" si="935"/>
        <v>6.1114021302601705E-2</v>
      </c>
      <c r="AO87" s="262">
        <f t="shared" si="935"/>
        <v>0</v>
      </c>
      <c r="AP87" s="262">
        <f>+AP77</f>
        <v>0.23330417031204434</v>
      </c>
      <c r="AQ87" s="262">
        <f>+AQ77</f>
        <v>0.48442906574394462</v>
      </c>
      <c r="AR87" s="262">
        <f>+AR77</f>
        <v>0.2576261444348647</v>
      </c>
      <c r="AS87" s="262">
        <f>+AS77</f>
        <v>0</v>
      </c>
      <c r="AT87" s="262">
        <f>+AT77</f>
        <v>6.7170445004198151E-2</v>
      </c>
      <c r="AU87" s="262">
        <f t="shared" ref="AU87:AV89" si="936">+AU77</f>
        <v>0.17536534446764093</v>
      </c>
      <c r="AV87" s="262">
        <f t="shared" si="936"/>
        <v>0</v>
      </c>
      <c r="AW87" s="262">
        <f t="shared" ref="AW87:BD89" si="937">+AW77</f>
        <v>0</v>
      </c>
      <c r="AX87" s="262">
        <f t="shared" si="937"/>
        <v>0.11572783045175684</v>
      </c>
      <c r="AY87" s="262">
        <f t="shared" si="937"/>
        <v>0.35036496350364965</v>
      </c>
      <c r="AZ87" s="262">
        <f t="shared" si="937"/>
        <v>0.54168879447689855</v>
      </c>
      <c r="BA87" s="262">
        <f t="shared" si="937"/>
        <v>0.323943661971831</v>
      </c>
      <c r="BB87" s="262">
        <f t="shared" si="937"/>
        <v>0</v>
      </c>
      <c r="BC87" s="262">
        <f t="shared" si="937"/>
        <v>9.5900263725725243E-2</v>
      </c>
      <c r="BD87" s="262">
        <f t="shared" si="937"/>
        <v>0.4567901234567901</v>
      </c>
      <c r="BE87" s="262">
        <f t="shared" ref="BE87:BJ87" si="938">+BE77</f>
        <v>0.1015965166908563</v>
      </c>
      <c r="BF87" s="262">
        <f t="shared" si="938"/>
        <v>8.8287227781047667E-2</v>
      </c>
      <c r="BG87" s="262">
        <f t="shared" si="938"/>
        <v>0.25670645616737264</v>
      </c>
      <c r="BH87" s="262">
        <f t="shared" si="938"/>
        <v>8.1395348837209308E-2</v>
      </c>
      <c r="BI87" s="262">
        <f t="shared" si="938"/>
        <v>0</v>
      </c>
      <c r="BJ87" s="262">
        <f t="shared" si="938"/>
        <v>0</v>
      </c>
      <c r="BK87" s="262">
        <f t="shared" ref="BK87:BT87" si="939">+BK77</f>
        <v>0.62222222222222223</v>
      </c>
      <c r="BL87" s="262">
        <f t="shared" si="939"/>
        <v>0.19174374013083692</v>
      </c>
      <c r="BM87" s="262">
        <f t="shared" si="939"/>
        <v>0.15553827352516386</v>
      </c>
      <c r="BN87" s="262">
        <f t="shared" si="939"/>
        <v>0.449438202247191</v>
      </c>
      <c r="BO87" s="262">
        <f t="shared" si="939"/>
        <v>0.2480249862208341</v>
      </c>
      <c r="BP87" s="262">
        <f t="shared" si="939"/>
        <v>0.20768431983385255</v>
      </c>
      <c r="BQ87" s="262">
        <f t="shared" si="939"/>
        <v>7.6386413403269335E-2</v>
      </c>
      <c r="BR87" s="262">
        <f t="shared" si="939"/>
        <v>0.17467248908296945</v>
      </c>
      <c r="BS87" s="262">
        <f t="shared" si="939"/>
        <v>0.12414897877452943</v>
      </c>
      <c r="BT87" s="262">
        <f t="shared" si="939"/>
        <v>0.12414897877452943</v>
      </c>
      <c r="BU87" s="262">
        <f t="shared" ref="BU87:CA89" si="940">+BU77</f>
        <v>0.12414897877452943</v>
      </c>
      <c r="BV87" s="262">
        <f t="shared" si="940"/>
        <v>0.2014098690835851</v>
      </c>
      <c r="BW87" s="262">
        <f t="shared" si="940"/>
        <v>0.21897810218978103</v>
      </c>
      <c r="BX87" s="262">
        <f t="shared" si="940"/>
        <v>0</v>
      </c>
      <c r="BY87" s="262">
        <f t="shared" si="940"/>
        <v>0.17248814144027599</v>
      </c>
      <c r="BZ87" s="262">
        <f t="shared" si="940"/>
        <v>0.42499999999999999</v>
      </c>
      <c r="CA87" s="262">
        <f t="shared" si="940"/>
        <v>0.57943925233644855</v>
      </c>
      <c r="CB87" s="262">
        <f t="shared" ref="CB87:CC87" si="941">+CB77</f>
        <v>0.27210884353741499</v>
      </c>
      <c r="CC87" s="262">
        <f t="shared" si="941"/>
        <v>0.25823111684958039</v>
      </c>
      <c r="CD87" s="262">
        <f t="shared" ref="CD87:CE87" si="942">+CD77</f>
        <v>0</v>
      </c>
      <c r="CE87" s="262">
        <f t="shared" si="942"/>
        <v>0.19611250563171781</v>
      </c>
      <c r="CF87" s="262">
        <f t="shared" ref="CF87:CG87" si="943">+CF77</f>
        <v>9.6641700893935728E-2</v>
      </c>
      <c r="CG87" s="262">
        <f t="shared" si="943"/>
        <v>0.12643678160919541</v>
      </c>
      <c r="CH87" s="262">
        <f t="shared" ref="CH87:CI87" si="944">+CH77</f>
        <v>0</v>
      </c>
      <c r="CI87" s="262">
        <f t="shared" si="944"/>
        <v>0.22911051212938005</v>
      </c>
      <c r="CJ87" s="262">
        <f t="shared" ref="CJ87:CK87" si="945">+CJ77</f>
        <v>0</v>
      </c>
      <c r="CK87" s="262">
        <f t="shared" si="945"/>
        <v>0.33519553072625696</v>
      </c>
      <c r="CL87" s="262">
        <f t="shared" ref="CL87:CM87" si="946">+CL77</f>
        <v>0</v>
      </c>
      <c r="CM87" s="262">
        <f t="shared" si="946"/>
        <v>0.13498110264562962</v>
      </c>
      <c r="CN87" s="262">
        <f t="shared" ref="CN87:CO87" si="947">+CN77</f>
        <v>0.22807017543859648</v>
      </c>
      <c r="CO87" s="262">
        <f t="shared" si="947"/>
        <v>0.46189376443418018</v>
      </c>
      <c r="CP87" s="262">
        <f t="shared" ref="CP87:CQ87" si="948">+CP77</f>
        <v>0</v>
      </c>
      <c r="CQ87" s="262">
        <f t="shared" si="948"/>
        <v>0.16243654822335024</v>
      </c>
      <c r="CR87" s="262">
        <f t="shared" ref="CR87:CW87" si="949">+CR77</f>
        <v>0.46153846153846156</v>
      </c>
      <c r="CS87" s="262">
        <f t="shared" si="949"/>
        <v>0.3851990194934049</v>
      </c>
      <c r="CT87" s="262">
        <f t="shared" si="949"/>
        <v>0.13955848769347881</v>
      </c>
      <c r="CU87" s="262">
        <f t="shared" si="949"/>
        <v>0.63529411764705879</v>
      </c>
      <c r="CV87" s="262">
        <f t="shared" si="949"/>
        <v>0.21052631578947367</v>
      </c>
      <c r="CW87" s="262">
        <f t="shared" si="949"/>
        <v>0.18717828731867103</v>
      </c>
      <c r="CX87" s="262">
        <f t="shared" ref="CX87:CY87" si="950">+CX77</f>
        <v>0.49484536082474229</v>
      </c>
      <c r="CY87" s="262">
        <f t="shared" si="950"/>
        <v>0.13360864812340581</v>
      </c>
      <c r="CZ87" s="262">
        <f t="shared" ref="CZ87:DA87" si="951">+CZ77</f>
        <v>0.21003717472118963</v>
      </c>
      <c r="DA87" s="262">
        <f t="shared" si="951"/>
        <v>0.21003717472118963</v>
      </c>
      <c r="DB87" s="262">
        <f t="shared" ref="DB87:DC87" si="952">+DB77</f>
        <v>0.14473525509588711</v>
      </c>
      <c r="DC87" s="262">
        <f t="shared" si="952"/>
        <v>0.29791459781529295</v>
      </c>
      <c r="DD87" s="261">
        <f>AVERAGE(BD87:DC87)</f>
        <v>0.21330654045913056</v>
      </c>
      <c r="DE87" s="262">
        <f t="shared" ref="DE87:DJ87" si="953">+DE77</f>
        <v>0</v>
      </c>
      <c r="DF87" s="262">
        <f t="shared" si="953"/>
        <v>0</v>
      </c>
      <c r="DG87" s="262">
        <f t="shared" si="953"/>
        <v>3.9772727272727272E-2</v>
      </c>
      <c r="DH87" s="262">
        <f t="shared" si="953"/>
        <v>0</v>
      </c>
      <c r="DI87" s="262">
        <f t="shared" si="953"/>
        <v>8.6164912149252607E-2</v>
      </c>
      <c r="DJ87" s="262">
        <f t="shared" si="953"/>
        <v>0</v>
      </c>
      <c r="DK87" s="262">
        <f t="shared" ref="DK87:DL87" si="954">+DK77</f>
        <v>7.0257611241217793E-2</v>
      </c>
      <c r="DL87" s="262">
        <f t="shared" si="954"/>
        <v>0.23054987880804145</v>
      </c>
      <c r="DM87" s="262">
        <f t="shared" ref="DM87:DN87" si="955">+DM77</f>
        <v>3.4638032559750606E-2</v>
      </c>
      <c r="DN87" s="262">
        <f t="shared" si="955"/>
        <v>0.77054794520547942</v>
      </c>
      <c r="DO87" s="262">
        <f t="shared" ref="DO87:DR87" si="956">+DO77</f>
        <v>0.23589743589743589</v>
      </c>
      <c r="DP87" s="262" t="e">
        <f t="shared" si="956"/>
        <v>#DIV/0!</v>
      </c>
      <c r="DQ87" s="262" t="e">
        <f t="shared" si="956"/>
        <v>#DIV/0!</v>
      </c>
      <c r="DR87" s="262">
        <f t="shared" si="956"/>
        <v>0.1404494382022472</v>
      </c>
      <c r="DS87" s="262">
        <f t="shared" ref="DS87:DT87" si="957">+DS77</f>
        <v>0</v>
      </c>
      <c r="DT87" s="262">
        <f t="shared" si="957"/>
        <v>0.48155737704918034</v>
      </c>
      <c r="DU87" s="262">
        <f t="shared" ref="DU87:DV87" si="958">+DU77</f>
        <v>0.31169783645031168</v>
      </c>
      <c r="DV87" s="262">
        <f t="shared" si="958"/>
        <v>0.22869022869022868</v>
      </c>
      <c r="DW87" s="262">
        <f t="shared" ref="DW87:DX87" si="959">+DW77</f>
        <v>0</v>
      </c>
      <c r="DX87" s="262">
        <f t="shared" si="959"/>
        <v>0.18734846815076039</v>
      </c>
      <c r="DY87" s="262">
        <f t="shared" ref="DY87:DZ87" si="960">+DY77</f>
        <v>0</v>
      </c>
      <c r="DZ87" s="262">
        <f t="shared" si="960"/>
        <v>0.40539170973953581</v>
      </c>
      <c r="EA87" s="262">
        <f t="shared" ref="EA87:EB87" si="961">+EA77</f>
        <v>0.15768207351926677</v>
      </c>
      <c r="EB87" s="262">
        <f t="shared" si="961"/>
        <v>0.70298769771529002</v>
      </c>
      <c r="EC87" s="262">
        <f t="shared" ref="EC87:ED87" si="962">+EC77</f>
        <v>0.24096385542168675</v>
      </c>
      <c r="ED87" s="262">
        <f t="shared" si="962"/>
        <v>0.48554913294797686</v>
      </c>
      <c r="EE87" s="262">
        <f t="shared" ref="EE87:EF87" si="963">+EE77</f>
        <v>0</v>
      </c>
      <c r="EF87" s="262">
        <f t="shared" si="963"/>
        <v>0.16774193548387098</v>
      </c>
      <c r="EG87" s="262">
        <f t="shared" ref="EG87:EH87" si="964">+EG77</f>
        <v>0.19463484810019463</v>
      </c>
      <c r="EH87" s="262">
        <f t="shared" si="964"/>
        <v>0</v>
      </c>
      <c r="EI87" s="456">
        <f>AVERAGE(DR87:EF87)</f>
        <v>0.23400398355802374</v>
      </c>
    </row>
    <row r="88" spans="3:139">
      <c r="C88" s="260" t="str">
        <f>+B78</f>
        <v>% CORREC. PROG.</v>
      </c>
      <c r="D88" s="262">
        <f t="shared" ref="D88:H89" si="965">+D78</f>
        <v>0.26942803349996752</v>
      </c>
      <c r="E88" s="262">
        <f t="shared" si="965"/>
        <v>5.6788732394366201E-2</v>
      </c>
      <c r="F88" s="262">
        <f t="shared" si="965"/>
        <v>0</v>
      </c>
      <c r="G88" s="262">
        <f t="shared" si="965"/>
        <v>0</v>
      </c>
      <c r="H88" s="262">
        <f t="shared" si="965"/>
        <v>4.9758120248790609E-2</v>
      </c>
      <c r="I88" s="262">
        <f t="shared" ref="I88:O88" si="966">+I78</f>
        <v>0.2183406113537118</v>
      </c>
      <c r="J88" s="262">
        <f t="shared" si="966"/>
        <v>2.8116028116028112E-2</v>
      </c>
      <c r="K88" s="262">
        <f t="shared" si="966"/>
        <v>0.1464968152866242</v>
      </c>
      <c r="L88" s="262">
        <f t="shared" si="966"/>
        <v>0.19239982578397213</v>
      </c>
      <c r="M88" s="262">
        <f t="shared" si="966"/>
        <v>0</v>
      </c>
      <c r="N88" s="262">
        <f t="shared" si="966"/>
        <v>0.4460431654676259</v>
      </c>
      <c r="O88" s="262">
        <f t="shared" si="966"/>
        <v>0</v>
      </c>
      <c r="P88" s="262">
        <f t="shared" ref="P88:AD88" si="967">+P78</f>
        <v>0</v>
      </c>
      <c r="Q88" s="262">
        <f t="shared" si="967"/>
        <v>0</v>
      </c>
      <c r="R88" s="262">
        <f t="shared" si="967"/>
        <v>0.4702702702702703</v>
      </c>
      <c r="S88" s="262">
        <f t="shared" si="967"/>
        <v>0.14892032762472077</v>
      </c>
      <c r="T88" s="262">
        <f t="shared" si="967"/>
        <v>0</v>
      </c>
      <c r="U88" s="262">
        <f t="shared" si="967"/>
        <v>0</v>
      </c>
      <c r="V88" s="262">
        <f t="shared" si="967"/>
        <v>0</v>
      </c>
      <c r="W88" s="262">
        <f t="shared" si="967"/>
        <v>0.26965484180249283</v>
      </c>
      <c r="X88" s="262">
        <f t="shared" si="967"/>
        <v>0.42969169620797076</v>
      </c>
      <c r="Y88" s="262">
        <f t="shared" si="967"/>
        <v>0.41489361702127658</v>
      </c>
      <c r="Z88" s="262">
        <f t="shared" si="967"/>
        <v>8.9455575794373604E-2</v>
      </c>
      <c r="AA88" s="262">
        <f t="shared" si="967"/>
        <v>0.32398174750718273</v>
      </c>
      <c r="AB88" s="262">
        <f t="shared" si="967"/>
        <v>0.27752836503142597</v>
      </c>
      <c r="AC88" s="262">
        <f t="shared" si="967"/>
        <v>0.12487228970371211</v>
      </c>
      <c r="AD88" s="262">
        <f t="shared" si="967"/>
        <v>0</v>
      </c>
      <c r="AE88" s="262">
        <f t="shared" ref="AE88:AL89" si="968">+AE78</f>
        <v>4.2002688172043008E-3</v>
      </c>
      <c r="AF88" s="262">
        <f t="shared" si="968"/>
        <v>0.12015379685998077</v>
      </c>
      <c r="AG88" s="262">
        <f t="shared" si="968"/>
        <v>2.5533001404315078E-2</v>
      </c>
      <c r="AH88" s="262">
        <f t="shared" si="968"/>
        <v>2.0165355918531962E-2</v>
      </c>
      <c r="AI88" s="262">
        <f t="shared" si="968"/>
        <v>0.17555712413028135</v>
      </c>
      <c r="AJ88" s="262">
        <f t="shared" si="968"/>
        <v>0.51724137931034486</v>
      </c>
      <c r="AK88" s="262">
        <f t="shared" si="968"/>
        <v>0.17344846195358876</v>
      </c>
      <c r="AL88" s="262">
        <f t="shared" si="968"/>
        <v>0.17142280931733386</v>
      </c>
      <c r="AM88" s="262">
        <f t="shared" si="935"/>
        <v>0.82500580990006966</v>
      </c>
      <c r="AN88" s="262">
        <f t="shared" si="935"/>
        <v>0</v>
      </c>
      <c r="AO88" s="262">
        <f t="shared" si="935"/>
        <v>0</v>
      </c>
      <c r="AP88" s="262">
        <f t="shared" si="935"/>
        <v>5.1035287255759697E-2</v>
      </c>
      <c r="AQ88" s="262">
        <f t="shared" ref="AQ88:AT89" si="969">+AQ78</f>
        <v>0</v>
      </c>
      <c r="AR88" s="262">
        <f t="shared" si="969"/>
        <v>0.18885741265344666</v>
      </c>
      <c r="AS88" s="262">
        <f t="shared" si="969"/>
        <v>0</v>
      </c>
      <c r="AT88" s="262">
        <f t="shared" si="969"/>
        <v>0.18471872376154491</v>
      </c>
      <c r="AU88" s="262">
        <f t="shared" si="936"/>
        <v>0.10855949895615867</v>
      </c>
      <c r="AV88" s="262">
        <f t="shared" si="936"/>
        <v>1.9284543438434092E-2</v>
      </c>
      <c r="AW88" s="262">
        <f t="shared" si="937"/>
        <v>0.41049798115746972</v>
      </c>
      <c r="AX88" s="262">
        <f t="shared" si="937"/>
        <v>0.2230897936419409</v>
      </c>
      <c r="AY88" s="262">
        <f t="shared" si="937"/>
        <v>0</v>
      </c>
      <c r="AZ88" s="262">
        <f t="shared" si="937"/>
        <v>0</v>
      </c>
      <c r="BA88" s="262">
        <f t="shared" si="937"/>
        <v>0</v>
      </c>
      <c r="BB88" s="262">
        <f t="shared" si="937"/>
        <v>0</v>
      </c>
      <c r="BC88" s="262">
        <f t="shared" si="937"/>
        <v>5.9937664828578277E-2</v>
      </c>
      <c r="BD88" s="262">
        <f t="shared" si="937"/>
        <v>0</v>
      </c>
      <c r="BE88" s="262">
        <f t="shared" ref="BE88:BJ89" si="970">+BE78</f>
        <v>0</v>
      </c>
      <c r="BF88" s="262">
        <f t="shared" si="970"/>
        <v>0</v>
      </c>
      <c r="BG88" s="262">
        <f t="shared" si="970"/>
        <v>0.13477088948787064</v>
      </c>
      <c r="BH88" s="262">
        <f t="shared" si="970"/>
        <v>0.30813953488372092</v>
      </c>
      <c r="BI88" s="262">
        <f t="shared" si="970"/>
        <v>0.48472654106456919</v>
      </c>
      <c r="BJ88" s="262">
        <f t="shared" si="970"/>
        <v>0.42222222222222222</v>
      </c>
      <c r="BK88" s="262">
        <f t="shared" ref="BK88:BT88" si="971">+BK78</f>
        <v>0</v>
      </c>
      <c r="BL88" s="262">
        <f t="shared" si="971"/>
        <v>0</v>
      </c>
      <c r="BM88" s="262">
        <f t="shared" si="971"/>
        <v>6.6659260082213082E-2</v>
      </c>
      <c r="BN88" s="262">
        <f t="shared" si="971"/>
        <v>2.8089887640449437E-2</v>
      </c>
      <c r="BO88" s="262">
        <f t="shared" si="971"/>
        <v>0.2586808745177292</v>
      </c>
      <c r="BP88" s="262">
        <f t="shared" si="971"/>
        <v>0.21633783316026306</v>
      </c>
      <c r="BQ88" s="262">
        <f t="shared" si="971"/>
        <v>0.18928553241330143</v>
      </c>
      <c r="BR88" s="262">
        <f t="shared" si="971"/>
        <v>0.13155021834061137</v>
      </c>
      <c r="BS88" s="262">
        <f t="shared" si="971"/>
        <v>0.19223067681217459</v>
      </c>
      <c r="BT88" s="262">
        <f t="shared" si="971"/>
        <v>0.19223067681217459</v>
      </c>
      <c r="BU88" s="262">
        <f t="shared" si="940"/>
        <v>0.19223067681217459</v>
      </c>
      <c r="BV88" s="262">
        <f t="shared" si="940"/>
        <v>0</v>
      </c>
      <c r="BW88" s="262">
        <f t="shared" si="940"/>
        <v>0</v>
      </c>
      <c r="BX88" s="262">
        <f t="shared" si="940"/>
        <v>0</v>
      </c>
      <c r="BY88" s="262">
        <f t="shared" si="940"/>
        <v>5.7496047146758669E-2</v>
      </c>
      <c r="BZ88" s="262">
        <f t="shared" si="940"/>
        <v>0</v>
      </c>
      <c r="CA88" s="262">
        <f t="shared" si="940"/>
        <v>0.13084112149532709</v>
      </c>
      <c r="CB88" s="262">
        <f t="shared" ref="CB88:CC88" si="972">+CB78</f>
        <v>6.1224489795918366E-2</v>
      </c>
      <c r="CC88" s="262">
        <f t="shared" si="972"/>
        <v>0</v>
      </c>
      <c r="CD88" s="262">
        <f t="shared" ref="CD88:CE88" si="973">+CD78</f>
        <v>0</v>
      </c>
      <c r="CE88" s="262">
        <f t="shared" si="973"/>
        <v>4.5053742678766814E-2</v>
      </c>
      <c r="CF88" s="262">
        <f t="shared" ref="CF88:CG88" si="974">+CF78</f>
        <v>6.4427800595957152E-2</v>
      </c>
      <c r="CG88" s="262">
        <f t="shared" si="974"/>
        <v>0</v>
      </c>
      <c r="CH88" s="262">
        <f t="shared" ref="CH88:CI88" si="975">+CH78</f>
        <v>0</v>
      </c>
      <c r="CI88" s="262">
        <f t="shared" si="975"/>
        <v>0.14824797843665768</v>
      </c>
      <c r="CJ88" s="262">
        <f t="shared" ref="CJ88:CK88" si="976">+CJ78</f>
        <v>0</v>
      </c>
      <c r="CK88" s="262">
        <f t="shared" si="976"/>
        <v>3.3519553072625698E-2</v>
      </c>
      <c r="CL88" s="262">
        <f t="shared" ref="CL88:CM88" si="977">+CL78</f>
        <v>0.45901639344262296</v>
      </c>
      <c r="CM88" s="262">
        <f t="shared" si="977"/>
        <v>0</v>
      </c>
      <c r="CN88" s="262">
        <f t="shared" ref="CN88:CO88" si="978">+CN78</f>
        <v>0.31578947368421051</v>
      </c>
      <c r="CO88" s="262">
        <f t="shared" si="978"/>
        <v>0.27713625866050812</v>
      </c>
      <c r="CP88" s="262">
        <f t="shared" ref="CP88:CQ88" si="979">+CP78</f>
        <v>0</v>
      </c>
      <c r="CQ88" s="262">
        <f t="shared" si="979"/>
        <v>0</v>
      </c>
      <c r="CR88" s="262">
        <f t="shared" ref="CR88:CS88" si="980">+CR78</f>
        <v>0</v>
      </c>
      <c r="CS88" s="262">
        <f t="shared" si="980"/>
        <v>0.40854441461421731</v>
      </c>
      <c r="CT88" s="262">
        <f t="shared" ref="CT88:CU88" si="981">+CT78</f>
        <v>3.8061405734585135E-2</v>
      </c>
      <c r="CU88" s="262">
        <f t="shared" si="981"/>
        <v>0.21176470588235294</v>
      </c>
      <c r="CV88" s="262">
        <f t="shared" ref="CV88:CW88" si="982">+CV78</f>
        <v>1.5037593984962405E-2</v>
      </c>
      <c r="CW88" s="262">
        <f t="shared" si="982"/>
        <v>5.4593667134612382E-2</v>
      </c>
      <c r="CX88" s="262">
        <f t="shared" ref="CX88:CY88" si="983">+CX78</f>
        <v>0.22680412371134021</v>
      </c>
      <c r="CY88" s="262">
        <f t="shared" si="983"/>
        <v>0.10931616664642294</v>
      </c>
      <c r="CZ88" s="262">
        <f t="shared" ref="CZ88:DA88" si="984">+CZ78</f>
        <v>7.434944237918216E-2</v>
      </c>
      <c r="DA88" s="262">
        <f t="shared" si="984"/>
        <v>7.434944237918216E-2</v>
      </c>
      <c r="DB88" s="262">
        <f t="shared" ref="DB88:DC88" si="985">+DB78</f>
        <v>4.5229767217464724E-2</v>
      </c>
      <c r="DC88" s="262">
        <f t="shared" si="985"/>
        <v>0</v>
      </c>
      <c r="DD88" s="261">
        <f>AVERAGE(BD88:DC88)</f>
        <v>0.10899920024890669</v>
      </c>
      <c r="DE88" s="262">
        <f t="shared" ref="DE88:DF88" si="986">+DE78</f>
        <v>0.453125</v>
      </c>
      <c r="DF88" s="262">
        <f t="shared" si="986"/>
        <v>0</v>
      </c>
      <c r="DG88" s="262">
        <f t="shared" ref="DG88:DH88" si="987">+DG78</f>
        <v>5.681818181818182E-3</v>
      </c>
      <c r="DH88" s="262">
        <f t="shared" si="987"/>
        <v>0</v>
      </c>
      <c r="DI88" s="262">
        <f t="shared" ref="DI88:DJ88" si="988">+DI78</f>
        <v>7.4926010564567491E-2</v>
      </c>
      <c r="DJ88" s="262">
        <f t="shared" si="988"/>
        <v>0</v>
      </c>
      <c r="DK88" s="262">
        <f t="shared" ref="DK88:DL88" si="989">+DK78</f>
        <v>4.6838407494145199E-3</v>
      </c>
      <c r="DL88" s="262">
        <f t="shared" si="989"/>
        <v>0</v>
      </c>
      <c r="DM88" s="262">
        <f t="shared" ref="DM88:DN88" si="990">+DM78</f>
        <v>0</v>
      </c>
      <c r="DN88" s="262">
        <f t="shared" si="990"/>
        <v>6.8493150684931503E-2</v>
      </c>
      <c r="DO88" s="262">
        <f t="shared" ref="DO88:DR88" si="991">+DO78</f>
        <v>0.14358974358974358</v>
      </c>
      <c r="DP88" s="262" t="e">
        <f t="shared" si="991"/>
        <v>#DIV/0!</v>
      </c>
      <c r="DQ88" s="262" t="e">
        <f t="shared" si="991"/>
        <v>#DIV/0!</v>
      </c>
      <c r="DR88" s="262">
        <f t="shared" si="991"/>
        <v>0</v>
      </c>
      <c r="DS88" s="262">
        <f t="shared" ref="DS88:DT88" si="992">+DS78</f>
        <v>0</v>
      </c>
      <c r="DT88" s="262">
        <f t="shared" si="992"/>
        <v>6.147540983606558E-2</v>
      </c>
      <c r="DU88" s="262">
        <f t="shared" ref="DU88:DV88" si="993">+DU78</f>
        <v>0.17876787678767878</v>
      </c>
      <c r="DV88" s="262">
        <f t="shared" si="993"/>
        <v>0</v>
      </c>
      <c r="DW88" s="262">
        <f t="shared" ref="DW88:DX88" si="994">+DW78</f>
        <v>0</v>
      </c>
      <c r="DX88" s="262">
        <f t="shared" si="994"/>
        <v>0.26449195503636763</v>
      </c>
      <c r="DY88" s="262">
        <f t="shared" ref="DY88:DZ88" si="995">+DY78</f>
        <v>4.849660523763337E-2</v>
      </c>
      <c r="DZ88" s="262">
        <f t="shared" si="995"/>
        <v>0.13175230566534915</v>
      </c>
      <c r="EA88" s="262">
        <f t="shared" ref="EA88:EB88" si="996">+EA78</f>
        <v>0.15768207351926677</v>
      </c>
      <c r="EB88" s="262">
        <f t="shared" si="996"/>
        <v>7.4354468027578752E-2</v>
      </c>
      <c r="EC88" s="262">
        <f t="shared" ref="EC88:ED88" si="997">+EC78</f>
        <v>0.13253012048192772</v>
      </c>
      <c r="ED88" s="262">
        <f t="shared" si="997"/>
        <v>0</v>
      </c>
      <c r="EE88" s="262">
        <f t="shared" ref="EE88:EF88" si="998">+EE78</f>
        <v>0</v>
      </c>
      <c r="EF88" s="262">
        <f t="shared" si="998"/>
        <v>0</v>
      </c>
      <c r="EG88" s="262">
        <f t="shared" ref="EG88:EH88" si="999">+EG78</f>
        <v>0.15232292460015232</v>
      </c>
      <c r="EH88" s="262">
        <f t="shared" si="999"/>
        <v>0</v>
      </c>
      <c r="EI88" s="456">
        <f>AVERAGE(DR88:EF88)</f>
        <v>6.9970054306124518E-2</v>
      </c>
    </row>
    <row r="89" spans="3:139">
      <c r="C89" s="260" t="str">
        <f>+B79</f>
        <v>% CORREC. FALLA</v>
      </c>
      <c r="D89" s="262">
        <f t="shared" si="965"/>
        <v>0.66564954878919691</v>
      </c>
      <c r="E89" s="262">
        <f t="shared" si="965"/>
        <v>0.83476056338028159</v>
      </c>
      <c r="F89" s="262">
        <f t="shared" si="965"/>
        <v>0.92062380352056772</v>
      </c>
      <c r="G89" s="262">
        <f t="shared" si="965"/>
        <v>0.96883116883116882</v>
      </c>
      <c r="H89" s="262">
        <f t="shared" si="965"/>
        <v>0.95024187975120944</v>
      </c>
      <c r="I89" s="262">
        <f t="shared" ref="I89:O89" si="1000">+I79</f>
        <v>0.78165938864628826</v>
      </c>
      <c r="J89" s="262">
        <f t="shared" si="1000"/>
        <v>0.9718839718839718</v>
      </c>
      <c r="K89" s="262">
        <f t="shared" si="1000"/>
        <v>0.85350318471337583</v>
      </c>
      <c r="L89" s="262">
        <f t="shared" si="1000"/>
        <v>0.63338414634146345</v>
      </c>
      <c r="M89" s="262">
        <f t="shared" si="1000"/>
        <v>0.74960463890353202</v>
      </c>
      <c r="N89" s="262">
        <f t="shared" si="1000"/>
        <v>0.25772323317816337</v>
      </c>
      <c r="O89" s="262">
        <f t="shared" si="1000"/>
        <v>1</v>
      </c>
      <c r="P89" s="262">
        <f t="shared" ref="P89:AD89" si="1001">+P79</f>
        <v>0.58339424060809819</v>
      </c>
      <c r="Q89" s="262">
        <f t="shared" si="1001"/>
        <v>0.44414168937329701</v>
      </c>
      <c r="R89" s="262">
        <f t="shared" si="1001"/>
        <v>0.12972972972972974</v>
      </c>
      <c r="S89" s="262">
        <f t="shared" si="1001"/>
        <v>0.70215934475055841</v>
      </c>
      <c r="T89" s="262">
        <f t="shared" si="1001"/>
        <v>0.56777316735822958</v>
      </c>
      <c r="U89" s="262">
        <f t="shared" si="1001"/>
        <v>1</v>
      </c>
      <c r="V89" s="262">
        <f t="shared" si="1001"/>
        <v>1</v>
      </c>
      <c r="W89" s="262">
        <f t="shared" si="1001"/>
        <v>0.73034515819750723</v>
      </c>
      <c r="X89" s="262">
        <f t="shared" si="1001"/>
        <v>0.39843162530884091</v>
      </c>
      <c r="Y89" s="262">
        <f t="shared" si="1001"/>
        <v>0.44680851063829785</v>
      </c>
      <c r="Z89" s="262">
        <f t="shared" si="1001"/>
        <v>0.62720097146326659</v>
      </c>
      <c r="AA89" s="262">
        <f t="shared" si="1001"/>
        <v>0.38871049518336992</v>
      </c>
      <c r="AB89" s="262">
        <f t="shared" si="1001"/>
        <v>0.444943269937148</v>
      </c>
      <c r="AC89" s="262">
        <f t="shared" si="1001"/>
        <v>0.68214326257236924</v>
      </c>
      <c r="AD89" s="262">
        <f t="shared" si="1001"/>
        <v>0.92</v>
      </c>
      <c r="AE89" s="262">
        <f t="shared" si="968"/>
        <v>0.99579973118279574</v>
      </c>
      <c r="AF89" s="262">
        <f t="shared" si="968"/>
        <v>0.79974367190003204</v>
      </c>
      <c r="AG89" s="262">
        <f t="shared" si="968"/>
        <v>0.97446699859568497</v>
      </c>
      <c r="AH89" s="262">
        <f t="shared" si="968"/>
        <v>0.97983464408146803</v>
      </c>
      <c r="AI89" s="262">
        <f t="shared" si="968"/>
        <v>0.82444287586971865</v>
      </c>
      <c r="AJ89" s="262">
        <f t="shared" si="968"/>
        <v>0.48275862068965519</v>
      </c>
      <c r="AK89" s="262">
        <f t="shared" si="968"/>
        <v>0.64306529951430103</v>
      </c>
      <c r="AL89" s="262">
        <f t="shared" si="968"/>
        <v>0.82857719068266611</v>
      </c>
      <c r="AM89" s="262">
        <f t="shared" si="935"/>
        <v>0.17499419009993031</v>
      </c>
      <c r="AN89" s="262">
        <f t="shared" si="935"/>
        <v>0.93888597869739832</v>
      </c>
      <c r="AO89" s="262">
        <f t="shared" si="935"/>
        <v>1</v>
      </c>
      <c r="AP89" s="262">
        <f t="shared" si="935"/>
        <v>0.71566054243219601</v>
      </c>
      <c r="AQ89" s="262">
        <f t="shared" si="969"/>
        <v>0.51557093425605538</v>
      </c>
      <c r="AR89" s="262">
        <f t="shared" si="969"/>
        <v>0.55351644291168867</v>
      </c>
      <c r="AS89" s="262">
        <f t="shared" si="969"/>
        <v>1</v>
      </c>
      <c r="AT89" s="262">
        <f t="shared" si="969"/>
        <v>0.74811083123425692</v>
      </c>
      <c r="AU89" s="262">
        <f t="shared" si="936"/>
        <v>0.71607515657620047</v>
      </c>
      <c r="AV89" s="262">
        <f t="shared" si="936"/>
        <v>0.98071545656156589</v>
      </c>
      <c r="AW89" s="262">
        <f t="shared" si="937"/>
        <v>0.58950201884253028</v>
      </c>
      <c r="AX89" s="262">
        <f t="shared" si="937"/>
        <v>0.66118237590630236</v>
      </c>
      <c r="AY89" s="262">
        <f t="shared" si="937"/>
        <v>0.64963503649635035</v>
      </c>
      <c r="AZ89" s="262">
        <f t="shared" si="937"/>
        <v>0.45831120552310139</v>
      </c>
      <c r="BA89" s="262">
        <f t="shared" si="937"/>
        <v>0.676056338028169</v>
      </c>
      <c r="BB89" s="262">
        <f t="shared" si="937"/>
        <v>1</v>
      </c>
      <c r="BC89" s="262">
        <f t="shared" si="937"/>
        <v>0.84416207144569644</v>
      </c>
      <c r="BD89" s="262">
        <f t="shared" si="937"/>
        <v>0.54320987654320985</v>
      </c>
      <c r="BE89" s="262">
        <f t="shared" si="970"/>
        <v>0.89840348330914355</v>
      </c>
      <c r="BF89" s="262">
        <f t="shared" si="970"/>
        <v>0.91171277221895219</v>
      </c>
      <c r="BG89" s="262">
        <f t="shared" si="970"/>
        <v>0.60852265434475672</v>
      </c>
      <c r="BH89" s="262">
        <f t="shared" si="970"/>
        <v>0.61046511627906974</v>
      </c>
      <c r="BI89" s="262">
        <f t="shared" si="970"/>
        <v>0.51527345893543075</v>
      </c>
      <c r="BJ89" s="262">
        <f t="shared" si="970"/>
        <v>0.57777777777777772</v>
      </c>
      <c r="BK89" s="262">
        <f t="shared" ref="BK89:BT89" si="1002">+BK79</f>
        <v>0.37777777777777777</v>
      </c>
      <c r="BL89" s="262">
        <f t="shared" si="1002"/>
        <v>0.80825625986916305</v>
      </c>
      <c r="BM89" s="262">
        <f t="shared" si="1002"/>
        <v>0.77780246639262307</v>
      </c>
      <c r="BN89" s="262">
        <f t="shared" si="1002"/>
        <v>0.52247191011235949</v>
      </c>
      <c r="BO89" s="262">
        <f t="shared" si="1002"/>
        <v>0.49329413926143673</v>
      </c>
      <c r="BP89" s="262">
        <f t="shared" si="1002"/>
        <v>0.57597784700588439</v>
      </c>
      <c r="BQ89" s="262">
        <f t="shared" si="1002"/>
        <v>0.73432805418342917</v>
      </c>
      <c r="BR89" s="262">
        <f t="shared" si="1002"/>
        <v>0.69377729257641918</v>
      </c>
      <c r="BS89" s="262">
        <f t="shared" si="1002"/>
        <v>0.683620344413296</v>
      </c>
      <c r="BT89" s="262">
        <f t="shared" si="1002"/>
        <v>0.683620344413296</v>
      </c>
      <c r="BU89" s="262">
        <f t="shared" si="940"/>
        <v>0.683620344413296</v>
      </c>
      <c r="BV89" s="262">
        <f t="shared" si="940"/>
        <v>0.79859013091641495</v>
      </c>
      <c r="BW89" s="262">
        <f t="shared" si="940"/>
        <v>0.78102189781021902</v>
      </c>
      <c r="BX89" s="262">
        <f t="shared" si="940"/>
        <v>1</v>
      </c>
      <c r="BY89" s="262">
        <f t="shared" si="940"/>
        <v>0.77001581141296549</v>
      </c>
      <c r="BZ89" s="262">
        <f t="shared" si="940"/>
        <v>0.57499999999999996</v>
      </c>
      <c r="CA89" s="262">
        <f t="shared" si="940"/>
        <v>0.28971962616822428</v>
      </c>
      <c r="CB89" s="262">
        <f t="shared" ref="CB89:CC89" si="1003">+CB79</f>
        <v>0.66666666666666663</v>
      </c>
      <c r="CC89" s="262">
        <f t="shared" si="1003"/>
        <v>0.74176888315041967</v>
      </c>
      <c r="CD89" s="262">
        <f t="shared" ref="CD89:CE89" si="1004">+CD79</f>
        <v>1</v>
      </c>
      <c r="CE89" s="262">
        <f t="shared" si="1004"/>
        <v>0.75883375168951539</v>
      </c>
      <c r="CF89" s="262">
        <f t="shared" ref="CF89:CG89" si="1005">+CF79</f>
        <v>0.83893049851010715</v>
      </c>
      <c r="CG89" s="262">
        <f t="shared" si="1005"/>
        <v>0.87356321839080464</v>
      </c>
      <c r="CH89" s="262">
        <f t="shared" ref="CH89:CI89" si="1006">+CH79</f>
        <v>1</v>
      </c>
      <c r="CI89" s="262">
        <f t="shared" si="1006"/>
        <v>0.62264150943396224</v>
      </c>
      <c r="CJ89" s="262">
        <f t="shared" ref="CJ89:CK89" si="1007">+CJ79</f>
        <v>1</v>
      </c>
      <c r="CK89" s="262">
        <f t="shared" si="1007"/>
        <v>0.63128491620111726</v>
      </c>
      <c r="CL89" s="262">
        <f t="shared" ref="CL89:CM89" si="1008">+CL79</f>
        <v>0.54098360655737709</v>
      </c>
      <c r="CM89" s="262">
        <f t="shared" si="1008"/>
        <v>0.86501889735437043</v>
      </c>
      <c r="CN89" s="262">
        <f t="shared" ref="CN89:CO89" si="1009">+CN79</f>
        <v>0.45614035087719296</v>
      </c>
      <c r="CO89" s="262">
        <f t="shared" si="1009"/>
        <v>0.26096997690531182</v>
      </c>
      <c r="CP89" s="262">
        <f t="shared" ref="CP89:CQ89" si="1010">+CP79</f>
        <v>1</v>
      </c>
      <c r="CQ89" s="262">
        <f t="shared" si="1010"/>
        <v>0.8375634517766497</v>
      </c>
      <c r="CR89" s="262">
        <f t="shared" ref="CR89:CS89" si="1011">+CR79</f>
        <v>0.53846153846153844</v>
      </c>
      <c r="CS89" s="262">
        <f t="shared" si="1011"/>
        <v>0.20625656589237776</v>
      </c>
      <c r="CT89" s="262">
        <f t="shared" ref="CT89:CU89" si="1012">+CT79</f>
        <v>0.82238010657193605</v>
      </c>
      <c r="CU89" s="262">
        <f t="shared" si="1012"/>
        <v>0.15294117647058825</v>
      </c>
      <c r="CV89" s="262">
        <f t="shared" ref="CV89:CW89" si="1013">+CV79</f>
        <v>0.77443609022556392</v>
      </c>
      <c r="CW89" s="262">
        <f t="shared" si="1013"/>
        <v>0.75822804554671663</v>
      </c>
      <c r="CX89" s="262">
        <f t="shared" ref="CX89:CY89" si="1014">+CX79</f>
        <v>0.27835051546391754</v>
      </c>
      <c r="CY89" s="262">
        <f t="shared" si="1014"/>
        <v>0.75707518523017125</v>
      </c>
      <c r="CZ89" s="262">
        <f t="shared" ref="CZ89:DA89" si="1015">+CZ79</f>
        <v>0.71561338289962828</v>
      </c>
      <c r="DA89" s="262">
        <f t="shared" si="1015"/>
        <v>0.71561338289962828</v>
      </c>
      <c r="DB89" s="262">
        <f t="shared" ref="DB89:DC89" si="1016">+DB79</f>
        <v>0.81003497768664812</v>
      </c>
      <c r="DC89" s="262">
        <f t="shared" si="1016"/>
        <v>0.70208540218470705</v>
      </c>
      <c r="DD89" s="261">
        <f t="shared" ref="DD89" si="1017">AVERAGE(BD89:DC89)</f>
        <v>0.67769425929196259</v>
      </c>
      <c r="DE89" s="262">
        <f t="shared" ref="DE89:DF89" si="1018">+DE79</f>
        <v>0.546875</v>
      </c>
      <c r="DF89" s="262">
        <f t="shared" si="1018"/>
        <v>1</v>
      </c>
      <c r="DG89" s="262">
        <f t="shared" ref="DG89:DH89" si="1019">+DG79</f>
        <v>0.95454545454545459</v>
      </c>
      <c r="DH89" s="262">
        <f t="shared" si="1019"/>
        <v>1</v>
      </c>
      <c r="DI89" s="262">
        <f t="shared" ref="DI89:DJ89" si="1020">+DI79</f>
        <v>0.83890907728617992</v>
      </c>
      <c r="DJ89" s="262">
        <f t="shared" si="1020"/>
        <v>1</v>
      </c>
      <c r="DK89" s="262">
        <f t="shared" ref="DK89:DL89" si="1021">+DK79</f>
        <v>0.92505854800936771</v>
      </c>
      <c r="DL89" s="262">
        <f t="shared" si="1021"/>
        <v>0.76945012119195855</v>
      </c>
      <c r="DM89" s="262">
        <f t="shared" ref="DM89:DN89" si="1022">+DM79</f>
        <v>0.96536196744024938</v>
      </c>
      <c r="DN89" s="262">
        <f t="shared" si="1022"/>
        <v>0.16095890410958905</v>
      </c>
      <c r="DO89" s="262">
        <f t="shared" ref="DO89:DR89" si="1023">+DO79</f>
        <v>0.62051282051282053</v>
      </c>
      <c r="DP89" s="262" t="e">
        <f t="shared" si="1023"/>
        <v>#DIV/0!</v>
      </c>
      <c r="DQ89" s="262" t="e">
        <f t="shared" si="1023"/>
        <v>#DIV/0!</v>
      </c>
      <c r="DR89" s="262">
        <f t="shared" si="1023"/>
        <v>0.8595505617977528</v>
      </c>
      <c r="DS89" s="262">
        <f t="shared" ref="DS89:DT89" si="1024">+DS79</f>
        <v>1</v>
      </c>
      <c r="DT89" s="262">
        <f t="shared" si="1024"/>
        <v>0.45696721311475408</v>
      </c>
      <c r="DU89" s="262">
        <f t="shared" ref="DU89:DV89" si="1025">+DU79</f>
        <v>0.50953428676200951</v>
      </c>
      <c r="DV89" s="262">
        <f t="shared" si="1025"/>
        <v>0.7713097713097713</v>
      </c>
      <c r="DW89" s="262">
        <f t="shared" ref="DW89:DX89" si="1026">+DW79</f>
        <v>1</v>
      </c>
      <c r="DX89" s="262">
        <f t="shared" si="1026"/>
        <v>0.54815957681287186</v>
      </c>
      <c r="DY89" s="262">
        <f t="shared" ref="DY89:DZ89" si="1027">+DY79</f>
        <v>0.95150339476236667</v>
      </c>
      <c r="DZ89" s="262">
        <f t="shared" si="1027"/>
        <v>0.46285598459511507</v>
      </c>
      <c r="EA89" s="262">
        <f t="shared" ref="EA89:EB89" si="1028">+EA79</f>
        <v>0.68463585296146645</v>
      </c>
      <c r="EB89" s="262">
        <f t="shared" si="1028"/>
        <v>0.22265783425713126</v>
      </c>
      <c r="EC89" s="262">
        <f t="shared" ref="EC89:ED89" si="1029">+EC79</f>
        <v>0.62650602409638556</v>
      </c>
      <c r="ED89" s="262">
        <f t="shared" si="1029"/>
        <v>0.51445086705202314</v>
      </c>
      <c r="EE89" s="262">
        <f t="shared" ref="EE89:EF89" si="1030">+EE79</f>
        <v>1</v>
      </c>
      <c r="EF89" s="262">
        <f t="shared" si="1030"/>
        <v>0.83225806451612905</v>
      </c>
      <c r="EG89" s="262">
        <f t="shared" ref="EG89:EH89" si="1031">+EG79</f>
        <v>0.653042227299653</v>
      </c>
      <c r="EH89" s="262">
        <f t="shared" si="1031"/>
        <v>1</v>
      </c>
      <c r="EI89" s="456">
        <f t="shared" ref="EI89" si="1032">AVERAGE(DR89:EF89)</f>
        <v>0.69602596213585177</v>
      </c>
    </row>
    <row r="90" spans="3:139">
      <c r="DD90" s="261"/>
      <c r="EI90" s="261"/>
    </row>
    <row r="101" spans="1:140" customFormat="1">
      <c r="A101" s="2"/>
      <c r="B101" s="2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</row>
    <row r="107" spans="1:140" customFormat="1">
      <c r="A107" s="2"/>
      <c r="B107" s="2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</row>
    <row r="113" spans="1:140">
      <c r="DD113" s="2" t="e">
        <f>AVERAGE(#REF!)</f>
        <v>#REF!</v>
      </c>
      <c r="EI113" s="2" t="e">
        <f>AVERAGE(#REF!)</f>
        <v>#REF!</v>
      </c>
    </row>
    <row r="114" spans="1:140">
      <c r="DD114" s="2" t="e">
        <f>AVERAGE(#REF!)</f>
        <v>#REF!</v>
      </c>
      <c r="EI114" s="2" t="e">
        <f>AVERAGE(#REF!)</f>
        <v>#REF!</v>
      </c>
    </row>
    <row r="115" spans="1:140">
      <c r="DD115" s="2" t="e">
        <f>AVERAGE(#REF!)</f>
        <v>#REF!</v>
      </c>
      <c r="EI115" s="2" t="e">
        <f>AVERAGE(#REF!)</f>
        <v>#REF!</v>
      </c>
    </row>
    <row r="116" spans="1:140">
      <c r="DD116" s="2" t="e">
        <f>AVERAGE(#REF!)</f>
        <v>#REF!</v>
      </c>
      <c r="EI116" s="2" t="e">
        <f>AVERAGE(#REF!)</f>
        <v>#REF!</v>
      </c>
    </row>
    <row r="128" spans="1:140" customFormat="1">
      <c r="A128" s="2"/>
      <c r="B128" s="2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  <c r="EF128" s="2"/>
      <c r="EG128" s="2"/>
      <c r="EH128" s="2"/>
      <c r="EI128" s="2"/>
      <c r="EJ128" s="2"/>
    </row>
    <row r="134" spans="1:140" customFormat="1">
      <c r="A134" s="2"/>
      <c r="B134" s="2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  <c r="EF134" s="2"/>
      <c r="EG134" s="2"/>
      <c r="EH134" s="2"/>
      <c r="EI134" s="2"/>
      <c r="EJ134" s="2"/>
    </row>
    <row r="150" spans="1:140" customFormat="1">
      <c r="A150" s="2"/>
      <c r="B150" s="2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  <c r="DX150" s="2"/>
      <c r="DY150" s="2"/>
      <c r="DZ150" s="2"/>
      <c r="EA150" s="2"/>
      <c r="EB150" s="2"/>
      <c r="EC150" s="2"/>
      <c r="ED150" s="2"/>
      <c r="EE150" s="2"/>
      <c r="EF150" s="2"/>
      <c r="EG150" s="2"/>
      <c r="EH150" s="2"/>
      <c r="EI150" s="2"/>
      <c r="EJ150" s="2"/>
    </row>
  </sheetData>
  <mergeCells count="15">
    <mergeCell ref="A28:A32"/>
    <mergeCell ref="A2:A5"/>
    <mergeCell ref="A7:A11"/>
    <mergeCell ref="A12:A16"/>
    <mergeCell ref="A18:A21"/>
    <mergeCell ref="A23:A27"/>
    <mergeCell ref="A66:A69"/>
    <mergeCell ref="A71:A75"/>
    <mergeCell ref="A76:A80"/>
    <mergeCell ref="A34:A37"/>
    <mergeCell ref="A39:A43"/>
    <mergeCell ref="A44:A48"/>
    <mergeCell ref="A50:A53"/>
    <mergeCell ref="A55:A59"/>
    <mergeCell ref="A60:A64"/>
  </mergeCells>
  <phoneticPr fontId="60" type="noConversion"/>
  <conditionalFormatting sqref="N8:N9">
    <cfRule type="cellIs" dxfId="320" priority="1273" operator="lessThan">
      <formula>0</formula>
    </cfRule>
    <cfRule type="cellIs" dxfId="319" priority="1274" operator="greaterThan">
      <formula>100</formula>
    </cfRule>
  </conditionalFormatting>
  <conditionalFormatting sqref="S43:Z43">
    <cfRule type="cellIs" dxfId="318" priority="1190" operator="greaterThan">
      <formula>100</formula>
    </cfRule>
    <cfRule type="cellIs" dxfId="317" priority="1189" operator="lessThan">
      <formula>0</formula>
    </cfRule>
  </conditionalFormatting>
  <conditionalFormatting sqref="S11:DC11">
    <cfRule type="cellIs" dxfId="316" priority="278" operator="greaterThan">
      <formula>100</formula>
    </cfRule>
    <cfRule type="cellIs" dxfId="315" priority="277" operator="lessThan">
      <formula>0</formula>
    </cfRule>
  </conditionalFormatting>
  <conditionalFormatting sqref="S27:DC27">
    <cfRule type="cellIs" dxfId="314" priority="274" operator="greaterThan">
      <formula>100</formula>
    </cfRule>
    <cfRule type="cellIs" dxfId="313" priority="273" operator="lessThan">
      <formula>0</formula>
    </cfRule>
  </conditionalFormatting>
  <conditionalFormatting sqref="S59:DC59">
    <cfRule type="cellIs" dxfId="312" priority="266" operator="greaterThan">
      <formula>100</formula>
    </cfRule>
    <cfRule type="cellIs" dxfId="311" priority="265" operator="lessThan">
      <formula>0</formula>
    </cfRule>
  </conditionalFormatting>
  <conditionalFormatting sqref="U7:DC9">
    <cfRule type="cellIs" dxfId="310" priority="276" operator="greaterThan">
      <formula>100</formula>
    </cfRule>
    <cfRule type="cellIs" dxfId="309" priority="275" operator="lessThan">
      <formula>0</formula>
    </cfRule>
  </conditionalFormatting>
  <conditionalFormatting sqref="U23:DC25">
    <cfRule type="cellIs" dxfId="308" priority="272" operator="greaterThan">
      <formula>100</formula>
    </cfRule>
    <cfRule type="cellIs" dxfId="307" priority="271" operator="lessThan">
      <formula>0</formula>
    </cfRule>
  </conditionalFormatting>
  <conditionalFormatting sqref="U39:DC41">
    <cfRule type="cellIs" dxfId="306" priority="268" operator="greaterThan">
      <formula>100</formula>
    </cfRule>
    <cfRule type="cellIs" dxfId="305" priority="267" operator="lessThan">
      <formula>0</formula>
    </cfRule>
  </conditionalFormatting>
  <conditionalFormatting sqref="V55:DC57">
    <cfRule type="cellIs" dxfId="304" priority="263" operator="lessThan">
      <formula>0</formula>
    </cfRule>
    <cfRule type="cellIs" dxfId="303" priority="264" operator="greaterThan">
      <formula>100</formula>
    </cfRule>
  </conditionalFormatting>
  <conditionalFormatting sqref="AB43:DC43">
    <cfRule type="cellIs" dxfId="302" priority="270" operator="greaterThan">
      <formula>100</formula>
    </cfRule>
    <cfRule type="cellIs" dxfId="301" priority="269" operator="lessThan">
      <formula>0</formula>
    </cfRule>
  </conditionalFormatting>
  <conditionalFormatting sqref="DE11:EH11">
    <cfRule type="cellIs" dxfId="300" priority="20" operator="greaterThan">
      <formula>100</formula>
    </cfRule>
    <cfRule type="cellIs" dxfId="299" priority="19" operator="lessThan">
      <formula>0</formula>
    </cfRule>
  </conditionalFormatting>
  <conditionalFormatting sqref="DE27:EH27">
    <cfRule type="cellIs" dxfId="298" priority="16" operator="greaterThan">
      <formula>100</formula>
    </cfRule>
    <cfRule type="cellIs" dxfId="297" priority="15" operator="lessThan">
      <formula>0</formula>
    </cfRule>
  </conditionalFormatting>
  <conditionalFormatting sqref="DE43:EH43">
    <cfRule type="cellIs" dxfId="296" priority="12" operator="greaterThan">
      <formula>100</formula>
    </cfRule>
    <cfRule type="cellIs" dxfId="295" priority="11" operator="lessThan">
      <formula>0</formula>
    </cfRule>
  </conditionalFormatting>
  <conditionalFormatting sqref="DE59:EH59">
    <cfRule type="cellIs" dxfId="294" priority="7" operator="lessThan">
      <formula>0</formula>
    </cfRule>
    <cfRule type="cellIs" dxfId="293" priority="8" operator="greaterThan">
      <formula>100</formula>
    </cfRule>
  </conditionalFormatting>
  <conditionalFormatting sqref="DE7:EI9">
    <cfRule type="cellIs" dxfId="292" priority="18" operator="greaterThan">
      <formula>100</formula>
    </cfRule>
    <cfRule type="cellIs" dxfId="291" priority="17" operator="lessThan">
      <formula>0</formula>
    </cfRule>
  </conditionalFormatting>
  <conditionalFormatting sqref="DE23:EI25">
    <cfRule type="cellIs" dxfId="290" priority="14" operator="greaterThan">
      <formula>100</formula>
    </cfRule>
    <cfRule type="cellIs" dxfId="289" priority="13" operator="lessThan">
      <formula>0</formula>
    </cfRule>
  </conditionalFormatting>
  <conditionalFormatting sqref="DE39:EI41">
    <cfRule type="cellIs" dxfId="288" priority="10" operator="greaterThan">
      <formula>100</formula>
    </cfRule>
    <cfRule type="cellIs" dxfId="287" priority="9" operator="lessThan">
      <formula>0</formula>
    </cfRule>
  </conditionalFormatting>
  <conditionalFormatting sqref="DE55:EI57">
    <cfRule type="cellIs" dxfId="286" priority="6" operator="greaterThan">
      <formula>100</formula>
    </cfRule>
    <cfRule type="cellIs" dxfId="285" priority="5" operator="lessThan">
      <formula>0</formula>
    </cfRule>
  </conditionalFormatting>
  <conditionalFormatting sqref="DP71:DQ73">
    <cfRule type="cellIs" dxfId="284" priority="122" operator="greaterThan">
      <formula>100</formula>
    </cfRule>
    <cfRule type="cellIs" dxfId="283" priority="121" operator="lessThan">
      <formula>0</formula>
    </cfRule>
  </conditionalFormatting>
  <conditionalFormatting sqref="DP75:DQ75">
    <cfRule type="cellIs" dxfId="282" priority="123" operator="lessThan">
      <formula>0</formula>
    </cfRule>
    <cfRule type="cellIs" dxfId="281" priority="124" operator="greaterThan">
      <formula>100</formula>
    </cfRule>
  </conditionalFormatting>
  <conditionalFormatting sqref="EI71:EI73">
    <cfRule type="cellIs" dxfId="280" priority="1" operator="lessThan">
      <formula>0</formula>
    </cfRule>
    <cfRule type="cellIs" dxfId="279" priority="2" operator="greaterThan">
      <formula>100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I193"/>
  <sheetViews>
    <sheetView showGridLines="0" topLeftCell="A31" zoomScale="70" zoomScaleNormal="70" zoomScaleSheetLayoutView="80" workbookViewId="0">
      <selection activeCell="EL79" sqref="EL79"/>
    </sheetView>
  </sheetViews>
  <sheetFormatPr baseColWidth="10" defaultColWidth="15" defaultRowHeight="13.8"/>
  <cols>
    <col min="1" max="1" width="10.88671875" style="2" customWidth="1"/>
    <col min="2" max="2" width="22.88671875" style="2" bestFit="1" customWidth="1"/>
    <col min="3" max="3" width="15" style="2" hidden="1" customWidth="1"/>
    <col min="4" max="4" width="10.44140625" style="2" hidden="1" customWidth="1"/>
    <col min="5" max="5" width="11.44140625" style="2" hidden="1" customWidth="1"/>
    <col min="6" max="7" width="9.5546875" style="2" hidden="1" customWidth="1"/>
    <col min="8" max="9" width="8.88671875" style="2" hidden="1" customWidth="1"/>
    <col min="10" max="10" width="9.6640625" style="2" hidden="1" customWidth="1"/>
    <col min="11" max="68" width="8.88671875" style="2" hidden="1" customWidth="1"/>
    <col min="69" max="76" width="8.44140625" style="2" hidden="1" customWidth="1"/>
    <col min="77" max="107" width="10.6640625" style="2" hidden="1" customWidth="1"/>
    <col min="108" max="108" width="11.6640625" style="2" customWidth="1"/>
    <col min="109" max="110" width="9.33203125" style="2" hidden="1" customWidth="1"/>
    <col min="111" max="113" width="10.6640625" style="2" hidden="1" customWidth="1"/>
    <col min="114" max="114" width="11.33203125" style="2" hidden="1" customWidth="1"/>
    <col min="115" max="126" width="10.6640625" style="2" hidden="1" customWidth="1"/>
    <col min="127" max="137" width="10.6640625" style="2" customWidth="1"/>
    <col min="138" max="138" width="11.6640625" style="2" customWidth="1"/>
    <col min="139" max="139" width="9.33203125" style="2" customWidth="1"/>
    <col min="140" max="153" width="9" style="2" customWidth="1"/>
    <col min="154" max="154" width="12.6640625" style="2" customWidth="1"/>
    <col min="155" max="155" width="10.6640625" style="2" customWidth="1"/>
    <col min="156" max="173" width="9" style="2" customWidth="1"/>
    <col min="174" max="16384" width="15" style="2"/>
  </cols>
  <sheetData>
    <row r="1" spans="1:139" s="11" customFormat="1" ht="14.4" hidden="1">
      <c r="A1" s="31" t="s">
        <v>224</v>
      </c>
      <c r="B1" s="36"/>
      <c r="C1" s="32" t="s">
        <v>167</v>
      </c>
      <c r="D1" s="32" t="s">
        <v>220</v>
      </c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  <c r="BF1" s="32"/>
      <c r="BG1" s="32"/>
      <c r="BH1" s="32"/>
      <c r="BI1" s="32"/>
      <c r="BJ1" s="32"/>
      <c r="BK1" s="32"/>
      <c r="BL1" s="32"/>
      <c r="BM1" s="32"/>
      <c r="BN1" s="32"/>
      <c r="BO1" s="32"/>
      <c r="BP1" s="32"/>
      <c r="BQ1" s="32"/>
      <c r="BR1" s="32"/>
      <c r="BS1" s="32"/>
      <c r="BT1" s="32"/>
      <c r="BU1" s="32"/>
      <c r="BV1" s="32"/>
      <c r="BW1" s="32"/>
      <c r="BX1" s="32"/>
      <c r="BY1" s="32"/>
      <c r="BZ1" s="32"/>
      <c r="CA1" s="32"/>
      <c r="CB1" s="32"/>
      <c r="CC1" s="32"/>
      <c r="CD1" s="32"/>
      <c r="CE1" s="32"/>
      <c r="CF1" s="32"/>
      <c r="CG1" s="32"/>
      <c r="CH1" s="32"/>
      <c r="CI1" s="32"/>
      <c r="CJ1" s="32"/>
      <c r="CK1" s="32"/>
      <c r="CL1" s="32"/>
      <c r="CM1" s="32"/>
      <c r="CN1" s="32"/>
      <c r="CO1" s="32"/>
      <c r="CP1" s="32"/>
      <c r="CQ1" s="32"/>
      <c r="CR1" s="32"/>
      <c r="CS1" s="32"/>
      <c r="CT1" s="32"/>
      <c r="CU1" s="32"/>
      <c r="CV1" s="32"/>
      <c r="CW1" s="32"/>
      <c r="CX1" s="32"/>
      <c r="CY1" s="32"/>
      <c r="CZ1" s="32"/>
      <c r="DA1" s="32"/>
      <c r="DB1" s="32"/>
      <c r="DC1" s="32"/>
      <c r="DD1" s="32" t="s">
        <v>170</v>
      </c>
      <c r="DE1" s="32"/>
      <c r="DF1" s="32"/>
      <c r="DG1" s="32"/>
      <c r="DH1" s="32"/>
      <c r="DI1" s="32"/>
      <c r="DJ1" s="32"/>
      <c r="DK1" s="32"/>
      <c r="DL1" s="32"/>
      <c r="DM1" s="32"/>
      <c r="DN1" s="32"/>
      <c r="DO1" s="32"/>
      <c r="DP1" s="32"/>
      <c r="DQ1" s="32"/>
      <c r="DR1" s="32"/>
      <c r="DS1" s="32"/>
      <c r="DT1" s="32"/>
      <c r="DU1" s="32"/>
      <c r="DV1" s="32"/>
      <c r="DW1" s="32"/>
      <c r="DX1" s="32"/>
      <c r="DY1" s="32"/>
      <c r="DZ1" s="32"/>
      <c r="EA1" s="32"/>
      <c r="EB1" s="32"/>
      <c r="EC1" s="32"/>
      <c r="ED1" s="32"/>
      <c r="EE1" s="32"/>
      <c r="EF1" s="32"/>
      <c r="EG1" s="32"/>
      <c r="EH1" s="32" t="s">
        <v>170</v>
      </c>
      <c r="EI1" s="32" t="s">
        <v>119</v>
      </c>
    </row>
    <row r="2" spans="1:139" ht="16.5" hidden="1" customHeight="1">
      <c r="A2" s="502" t="s">
        <v>20</v>
      </c>
      <c r="B2" s="51" t="s">
        <v>84</v>
      </c>
      <c r="C2" s="4">
        <v>0.70197500000000002</v>
      </c>
      <c r="D2" s="169"/>
      <c r="E2" s="169"/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  <c r="AQ2" s="169"/>
      <c r="AR2" s="169"/>
      <c r="AS2" s="169"/>
      <c r="AT2" s="169"/>
      <c r="AU2" s="169"/>
      <c r="AV2" s="169"/>
      <c r="AW2" s="169"/>
      <c r="AX2" s="169"/>
      <c r="AY2" s="169"/>
      <c r="AZ2" s="169"/>
      <c r="BA2" s="169"/>
      <c r="BB2" s="169"/>
      <c r="BC2" s="169"/>
      <c r="BD2" s="169"/>
      <c r="BE2" s="169"/>
      <c r="BF2" s="169"/>
      <c r="BG2" s="169"/>
      <c r="BH2" s="169"/>
      <c r="BI2" s="169"/>
      <c r="BJ2" s="169"/>
      <c r="BK2" s="169"/>
      <c r="BL2" s="169"/>
      <c r="BM2" s="169"/>
      <c r="BN2" s="169"/>
      <c r="BO2" s="169"/>
      <c r="BP2" s="169"/>
      <c r="BQ2" s="169"/>
      <c r="BR2" s="169"/>
      <c r="BS2" s="169"/>
      <c r="BT2" s="169"/>
      <c r="BU2" s="169"/>
      <c r="BV2" s="169"/>
      <c r="BW2" s="169"/>
      <c r="BX2" s="169"/>
      <c r="BY2" s="169"/>
      <c r="BZ2" s="169"/>
      <c r="CA2" s="169"/>
      <c r="CB2" s="169"/>
      <c r="CC2" s="169"/>
      <c r="CD2" s="169"/>
      <c r="CE2" s="169"/>
      <c r="CF2" s="169"/>
      <c r="CG2" s="169"/>
      <c r="CH2" s="169"/>
      <c r="CI2" s="169"/>
      <c r="CJ2" s="169"/>
      <c r="CK2" s="169"/>
      <c r="CL2" s="169"/>
      <c r="CM2" s="169"/>
      <c r="CN2" s="169"/>
      <c r="CO2" s="169"/>
      <c r="CP2" s="169"/>
      <c r="CQ2" s="169"/>
      <c r="CR2" s="169"/>
      <c r="CS2" s="169"/>
      <c r="CT2" s="169"/>
      <c r="CU2" s="169"/>
      <c r="CV2" s="169"/>
      <c r="CW2" s="169"/>
      <c r="CX2" s="169"/>
      <c r="CY2" s="169"/>
      <c r="CZ2" s="169"/>
      <c r="DA2" s="169"/>
      <c r="DB2" s="169"/>
      <c r="DC2" s="169"/>
      <c r="DD2" s="4" t="e">
        <f>AVERAGE(#REF!)</f>
        <v>#REF!</v>
      </c>
      <c r="DE2" s="169"/>
      <c r="DF2" s="169"/>
      <c r="DG2" s="169"/>
      <c r="DH2" s="169"/>
      <c r="DI2" s="169"/>
      <c r="DJ2" s="169"/>
      <c r="DK2" s="169"/>
      <c r="DL2" s="169"/>
      <c r="DM2" s="169"/>
      <c r="DN2" s="169"/>
      <c r="DO2" s="169"/>
      <c r="DP2" s="169"/>
      <c r="DQ2" s="169"/>
      <c r="DR2" s="169"/>
      <c r="DS2" s="169"/>
      <c r="DT2" s="169"/>
      <c r="DU2" s="169"/>
      <c r="DV2" s="169"/>
      <c r="DW2" s="169"/>
      <c r="DX2" s="169"/>
      <c r="DY2" s="169"/>
      <c r="DZ2" s="169"/>
      <c r="EA2" s="169"/>
      <c r="EB2" s="169"/>
      <c r="EC2" s="169"/>
      <c r="ED2" s="169"/>
      <c r="EE2" s="169"/>
      <c r="EF2" s="169"/>
      <c r="EG2" s="169"/>
      <c r="EH2" s="4" t="e">
        <f>AVERAGE(#REF!)</f>
        <v>#REF!</v>
      </c>
      <c r="EI2" s="16">
        <v>0.85</v>
      </c>
    </row>
    <row r="3" spans="1:139" ht="14.4" hidden="1">
      <c r="A3" s="503"/>
      <c r="B3" s="51" t="s">
        <v>141</v>
      </c>
      <c r="C3" s="4">
        <v>6.4533333333333331E-2</v>
      </c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169"/>
      <c r="S3" s="169"/>
      <c r="T3" s="169"/>
      <c r="U3" s="169"/>
      <c r="V3" s="169"/>
      <c r="W3" s="169"/>
      <c r="X3" s="169"/>
      <c r="Y3" s="169"/>
      <c r="Z3" s="169"/>
      <c r="AA3" s="169"/>
      <c r="AB3" s="169"/>
      <c r="AC3" s="169"/>
      <c r="AD3" s="169"/>
      <c r="AE3" s="169"/>
      <c r="AF3" s="169"/>
      <c r="AG3" s="169"/>
      <c r="AH3" s="169"/>
      <c r="AI3" s="169"/>
      <c r="AJ3" s="169"/>
      <c r="AK3" s="169"/>
      <c r="AL3" s="169"/>
      <c r="AM3" s="169"/>
      <c r="AN3" s="169"/>
      <c r="AO3" s="169"/>
      <c r="AP3" s="169"/>
      <c r="AQ3" s="169"/>
      <c r="AR3" s="169"/>
      <c r="AS3" s="169"/>
      <c r="AT3" s="169"/>
      <c r="AU3" s="169"/>
      <c r="AV3" s="169"/>
      <c r="AW3" s="169"/>
      <c r="AX3" s="169"/>
      <c r="AY3" s="169"/>
      <c r="AZ3" s="169"/>
      <c r="BA3" s="169"/>
      <c r="BB3" s="169"/>
      <c r="BC3" s="169"/>
      <c r="BD3" s="169"/>
      <c r="BE3" s="169"/>
      <c r="BF3" s="169"/>
      <c r="BG3" s="169"/>
      <c r="BH3" s="169"/>
      <c r="BI3" s="169"/>
      <c r="BJ3" s="169"/>
      <c r="BK3" s="169"/>
      <c r="BL3" s="169"/>
      <c r="BM3" s="169"/>
      <c r="BN3" s="169"/>
      <c r="BO3" s="169"/>
      <c r="BP3" s="169"/>
      <c r="BQ3" s="169"/>
      <c r="BR3" s="169"/>
      <c r="BS3" s="169"/>
      <c r="BT3" s="169"/>
      <c r="BU3" s="169"/>
      <c r="BV3" s="169"/>
      <c r="BW3" s="169"/>
      <c r="BX3" s="169"/>
      <c r="BY3" s="169"/>
      <c r="BZ3" s="169"/>
      <c r="CA3" s="169"/>
      <c r="CB3" s="169"/>
      <c r="CC3" s="169"/>
      <c r="CD3" s="169"/>
      <c r="CE3" s="169"/>
      <c r="CF3" s="169"/>
      <c r="CG3" s="169"/>
      <c r="CH3" s="169"/>
      <c r="CI3" s="169"/>
      <c r="CJ3" s="169"/>
      <c r="CK3" s="169"/>
      <c r="CL3" s="169"/>
      <c r="CM3" s="169"/>
      <c r="CN3" s="169"/>
      <c r="CO3" s="169"/>
      <c r="CP3" s="169"/>
      <c r="CQ3" s="169"/>
      <c r="CR3" s="169"/>
      <c r="CS3" s="169"/>
      <c r="CT3" s="169"/>
      <c r="CU3" s="169"/>
      <c r="CV3" s="169"/>
      <c r="CW3" s="169"/>
      <c r="CX3" s="169"/>
      <c r="CY3" s="169"/>
      <c r="CZ3" s="169"/>
      <c r="DA3" s="169"/>
      <c r="DB3" s="169"/>
      <c r="DC3" s="169"/>
      <c r="DD3" s="4" t="e">
        <f>AVERAGE(#REF!)</f>
        <v>#REF!</v>
      </c>
      <c r="DE3" s="169"/>
      <c r="DF3" s="169"/>
      <c r="DG3" s="169"/>
      <c r="DH3" s="169"/>
      <c r="DI3" s="169"/>
      <c r="DJ3" s="169"/>
      <c r="DK3" s="169"/>
      <c r="DL3" s="169"/>
      <c r="DM3" s="169"/>
      <c r="DN3" s="169"/>
      <c r="DO3" s="169"/>
      <c r="DP3" s="169"/>
      <c r="DQ3" s="169"/>
      <c r="DR3" s="169"/>
      <c r="DS3" s="169"/>
      <c r="DT3" s="169"/>
      <c r="DU3" s="169"/>
      <c r="DV3" s="169"/>
      <c r="DW3" s="169"/>
      <c r="DX3" s="169"/>
      <c r="DY3" s="169"/>
      <c r="DZ3" s="169"/>
      <c r="EA3" s="169"/>
      <c r="EB3" s="169"/>
      <c r="EC3" s="169"/>
      <c r="ED3" s="169"/>
      <c r="EE3" s="169"/>
      <c r="EF3" s="169"/>
      <c r="EG3" s="169"/>
      <c r="EH3" s="4" t="e">
        <f>AVERAGE(#REF!)</f>
        <v>#REF!</v>
      </c>
      <c r="EI3" s="15">
        <v>0.2</v>
      </c>
    </row>
    <row r="4" spans="1:139" ht="14.4" hidden="1">
      <c r="A4" s="503"/>
      <c r="B4" s="51" t="s">
        <v>18</v>
      </c>
      <c r="C4" s="5">
        <v>4.4600770308123243</v>
      </c>
      <c r="D4" s="171"/>
      <c r="E4" s="171"/>
      <c r="F4" s="171"/>
      <c r="G4" s="171"/>
      <c r="H4" s="171"/>
      <c r="I4" s="171"/>
      <c r="J4" s="171"/>
      <c r="K4" s="171"/>
      <c r="L4" s="171"/>
      <c r="M4" s="171"/>
      <c r="N4" s="171"/>
      <c r="O4" s="171"/>
      <c r="P4" s="171"/>
      <c r="Q4" s="171"/>
      <c r="R4" s="171"/>
      <c r="S4" s="171"/>
      <c r="T4" s="171"/>
      <c r="U4" s="171"/>
      <c r="V4" s="171"/>
      <c r="W4" s="171"/>
      <c r="X4" s="171"/>
      <c r="Y4" s="171"/>
      <c r="Z4" s="171"/>
      <c r="AA4" s="171"/>
      <c r="AB4" s="171"/>
      <c r="AC4" s="171"/>
      <c r="AD4" s="171"/>
      <c r="AE4" s="171"/>
      <c r="AF4" s="171"/>
      <c r="AG4" s="171"/>
      <c r="AH4" s="171"/>
      <c r="AI4" s="171"/>
      <c r="AJ4" s="171"/>
      <c r="AK4" s="171"/>
      <c r="AL4" s="171"/>
      <c r="AM4" s="171"/>
      <c r="AN4" s="171"/>
      <c r="AO4" s="171"/>
      <c r="AP4" s="171"/>
      <c r="AQ4" s="171"/>
      <c r="AR4" s="171"/>
      <c r="AS4" s="171"/>
      <c r="AT4" s="171"/>
      <c r="AU4" s="171"/>
      <c r="AV4" s="171"/>
      <c r="AW4" s="171"/>
      <c r="AX4" s="171"/>
      <c r="AY4" s="171"/>
      <c r="AZ4" s="171"/>
      <c r="BA4" s="171"/>
      <c r="BB4" s="171"/>
      <c r="BC4" s="171"/>
      <c r="BD4" s="171"/>
      <c r="BE4" s="171"/>
      <c r="BF4" s="171"/>
      <c r="BG4" s="171"/>
      <c r="BH4" s="171"/>
      <c r="BI4" s="171"/>
      <c r="BJ4" s="171"/>
      <c r="BK4" s="171"/>
      <c r="BL4" s="171"/>
      <c r="BM4" s="171"/>
      <c r="BN4" s="171"/>
      <c r="BO4" s="171"/>
      <c r="BP4" s="171"/>
      <c r="BQ4" s="171"/>
      <c r="BR4" s="171"/>
      <c r="BS4" s="171"/>
      <c r="BT4" s="171"/>
      <c r="BU4" s="171"/>
      <c r="BV4" s="171"/>
      <c r="BW4" s="171"/>
      <c r="BX4" s="171"/>
      <c r="BY4" s="171"/>
      <c r="BZ4" s="171"/>
      <c r="CA4" s="171"/>
      <c r="CB4" s="171"/>
      <c r="CC4" s="171"/>
      <c r="CD4" s="171"/>
      <c r="CE4" s="171"/>
      <c r="CF4" s="171"/>
      <c r="CG4" s="171"/>
      <c r="CH4" s="171"/>
      <c r="CI4" s="171"/>
      <c r="CJ4" s="171"/>
      <c r="CK4" s="171"/>
      <c r="CL4" s="171"/>
      <c r="CM4" s="171"/>
      <c r="CN4" s="171"/>
      <c r="CO4" s="171"/>
      <c r="CP4" s="171"/>
      <c r="CQ4" s="171"/>
      <c r="CR4" s="171"/>
      <c r="CS4" s="171"/>
      <c r="CT4" s="171"/>
      <c r="CU4" s="171"/>
      <c r="CV4" s="171"/>
      <c r="CW4" s="171"/>
      <c r="CX4" s="171"/>
      <c r="CY4" s="171"/>
      <c r="CZ4" s="171"/>
      <c r="DA4" s="171"/>
      <c r="DB4" s="171"/>
      <c r="DC4" s="171"/>
      <c r="DD4" s="5" t="e">
        <f>AVERAGE(#REF!)</f>
        <v>#REF!</v>
      </c>
      <c r="DE4" s="171"/>
      <c r="DF4" s="171"/>
      <c r="DG4" s="171"/>
      <c r="DH4" s="171"/>
      <c r="DI4" s="171"/>
      <c r="DJ4" s="171"/>
      <c r="DK4" s="171"/>
      <c r="DL4" s="171"/>
      <c r="DM4" s="171"/>
      <c r="DN4" s="171"/>
      <c r="DO4" s="171"/>
      <c r="DP4" s="171"/>
      <c r="DQ4" s="171"/>
      <c r="DR4" s="171"/>
      <c r="DS4" s="171"/>
      <c r="DT4" s="171"/>
      <c r="DU4" s="171"/>
      <c r="DV4" s="171"/>
      <c r="DW4" s="171"/>
      <c r="DX4" s="171"/>
      <c r="DY4" s="171"/>
      <c r="DZ4" s="171"/>
      <c r="EA4" s="171"/>
      <c r="EB4" s="171"/>
      <c r="EC4" s="171"/>
      <c r="ED4" s="171"/>
      <c r="EE4" s="171"/>
      <c r="EF4" s="171"/>
      <c r="EG4" s="171"/>
      <c r="EH4" s="5" t="e">
        <f>AVERAGE(#REF!)</f>
        <v>#REF!</v>
      </c>
      <c r="EI4" s="5">
        <v>20</v>
      </c>
    </row>
    <row r="5" spans="1:139" ht="14.4" hidden="1">
      <c r="A5" s="504"/>
      <c r="B5" s="51" t="s">
        <v>19</v>
      </c>
      <c r="C5" s="5">
        <v>20.612500000000001</v>
      </c>
      <c r="D5" s="171"/>
      <c r="E5" s="171"/>
      <c r="F5" s="171"/>
      <c r="G5" s="171"/>
      <c r="H5" s="171"/>
      <c r="I5" s="171"/>
      <c r="J5" s="171"/>
      <c r="K5" s="171"/>
      <c r="L5" s="171"/>
      <c r="M5" s="171"/>
      <c r="N5" s="171"/>
      <c r="O5" s="171"/>
      <c r="P5" s="171"/>
      <c r="Q5" s="171"/>
      <c r="R5" s="171"/>
      <c r="S5" s="171"/>
      <c r="T5" s="171"/>
      <c r="U5" s="171"/>
      <c r="V5" s="171"/>
      <c r="W5" s="171"/>
      <c r="X5" s="171"/>
      <c r="Y5" s="171"/>
      <c r="Z5" s="171"/>
      <c r="AA5" s="171"/>
      <c r="AB5" s="171"/>
      <c r="AC5" s="171"/>
      <c r="AD5" s="171"/>
      <c r="AE5" s="171"/>
      <c r="AF5" s="171"/>
      <c r="AG5" s="171"/>
      <c r="AH5" s="171"/>
      <c r="AI5" s="171"/>
      <c r="AJ5" s="171"/>
      <c r="AK5" s="171"/>
      <c r="AL5" s="171"/>
      <c r="AM5" s="171"/>
      <c r="AN5" s="171"/>
      <c r="AO5" s="171"/>
      <c r="AP5" s="171"/>
      <c r="AQ5" s="171"/>
      <c r="AR5" s="171"/>
      <c r="AS5" s="171"/>
      <c r="AT5" s="171"/>
      <c r="AU5" s="171"/>
      <c r="AV5" s="171"/>
      <c r="AW5" s="171"/>
      <c r="AX5" s="171"/>
      <c r="AY5" s="171"/>
      <c r="AZ5" s="171"/>
      <c r="BA5" s="171"/>
      <c r="BB5" s="171"/>
      <c r="BC5" s="171"/>
      <c r="BD5" s="171"/>
      <c r="BE5" s="171"/>
      <c r="BF5" s="171"/>
      <c r="BG5" s="171"/>
      <c r="BH5" s="171"/>
      <c r="BI5" s="171"/>
      <c r="BJ5" s="171"/>
      <c r="BK5" s="171"/>
      <c r="BL5" s="171"/>
      <c r="BM5" s="171"/>
      <c r="BN5" s="171"/>
      <c r="BO5" s="171"/>
      <c r="BP5" s="171"/>
      <c r="BQ5" s="171"/>
      <c r="BR5" s="171"/>
      <c r="BS5" s="171"/>
      <c r="BT5" s="171"/>
      <c r="BU5" s="171"/>
      <c r="BV5" s="171"/>
      <c r="BW5" s="171"/>
      <c r="BX5" s="171"/>
      <c r="BY5" s="171"/>
      <c r="BZ5" s="171"/>
      <c r="CA5" s="171"/>
      <c r="CB5" s="171"/>
      <c r="CC5" s="171"/>
      <c r="CD5" s="171"/>
      <c r="CE5" s="171"/>
      <c r="CF5" s="171"/>
      <c r="CG5" s="171"/>
      <c r="CH5" s="171"/>
      <c r="CI5" s="171"/>
      <c r="CJ5" s="171"/>
      <c r="CK5" s="171"/>
      <c r="CL5" s="171"/>
      <c r="CM5" s="171"/>
      <c r="CN5" s="171"/>
      <c r="CO5" s="171"/>
      <c r="CP5" s="171"/>
      <c r="CQ5" s="171"/>
      <c r="CR5" s="171"/>
      <c r="CS5" s="171"/>
      <c r="CT5" s="171"/>
      <c r="CU5" s="171"/>
      <c r="CV5" s="171"/>
      <c r="CW5" s="171"/>
      <c r="CX5" s="171"/>
      <c r="CY5" s="171"/>
      <c r="CZ5" s="171"/>
      <c r="DA5" s="171"/>
      <c r="DB5" s="171"/>
      <c r="DC5" s="171"/>
      <c r="DD5" s="5" t="e">
        <f>AVERAGE(#REF!)</f>
        <v>#REF!</v>
      </c>
      <c r="DE5" s="171"/>
      <c r="DF5" s="171"/>
      <c r="DG5" s="171"/>
      <c r="DH5" s="171"/>
      <c r="DI5" s="171"/>
      <c r="DJ5" s="171"/>
      <c r="DK5" s="171"/>
      <c r="DL5" s="171"/>
      <c r="DM5" s="171"/>
      <c r="DN5" s="171"/>
      <c r="DO5" s="171"/>
      <c r="DP5" s="171"/>
      <c r="DQ5" s="171"/>
      <c r="DR5" s="171"/>
      <c r="DS5" s="171"/>
      <c r="DT5" s="171"/>
      <c r="DU5" s="171"/>
      <c r="DV5" s="171"/>
      <c r="DW5" s="171"/>
      <c r="DX5" s="171"/>
      <c r="DY5" s="171"/>
      <c r="DZ5" s="171"/>
      <c r="EA5" s="171"/>
      <c r="EB5" s="171"/>
      <c r="EC5" s="171"/>
      <c r="ED5" s="171"/>
      <c r="EE5" s="171"/>
      <c r="EF5" s="171"/>
      <c r="EG5" s="171"/>
      <c r="EH5" s="5" t="e">
        <f>AVERAGE(#REF!)</f>
        <v>#REF!</v>
      </c>
      <c r="EI5" s="5">
        <v>2</v>
      </c>
    </row>
    <row r="6" spans="1:139" ht="15.75" hidden="1" customHeight="1">
      <c r="A6" s="14"/>
      <c r="B6" s="13"/>
      <c r="C6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 s="13"/>
    </row>
    <row r="7" spans="1:139" ht="16.5" hidden="1" customHeight="1">
      <c r="A7" s="499" t="s">
        <v>52</v>
      </c>
      <c r="B7" s="53" t="s">
        <v>142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</row>
    <row r="8" spans="1:139" ht="14.4" hidden="1">
      <c r="A8" s="500"/>
      <c r="B8" s="53" t="s">
        <v>143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</row>
    <row r="9" spans="1:139" ht="14.4" hidden="1">
      <c r="A9" s="500"/>
      <c r="B9" s="53" t="s">
        <v>144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</row>
    <row r="10" spans="1:139" ht="14.4" hidden="1">
      <c r="A10" s="500"/>
      <c r="B10" s="53" t="s">
        <v>222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</row>
    <row r="11" spans="1:139" ht="14.4" hidden="1">
      <c r="A11" s="501"/>
      <c r="B11" s="53" t="s">
        <v>146</v>
      </c>
      <c r="C11" s="12"/>
      <c r="D11" s="173"/>
      <c r="E11" s="173"/>
      <c r="F11" s="173"/>
      <c r="G11" s="173"/>
      <c r="H11" s="173"/>
      <c r="I11" s="173"/>
      <c r="J11" s="173"/>
      <c r="K11" s="173"/>
      <c r="L11" s="173"/>
      <c r="M11" s="173"/>
      <c r="N11" s="173"/>
      <c r="O11" s="173"/>
      <c r="P11" s="173"/>
      <c r="Q11" s="173"/>
      <c r="R11" s="173"/>
      <c r="S11" s="173"/>
      <c r="T11" s="173"/>
      <c r="U11" s="173"/>
      <c r="V11" s="173"/>
      <c r="W11" s="173"/>
      <c r="X11" s="173"/>
      <c r="Y11" s="173"/>
      <c r="Z11" s="173"/>
      <c r="AA11" s="173"/>
      <c r="AB11" s="173"/>
      <c r="AC11" s="173"/>
      <c r="AD11" s="173"/>
      <c r="AE11" s="173"/>
      <c r="AF11" s="173"/>
      <c r="AG11" s="173"/>
      <c r="AH11" s="173"/>
      <c r="AI11" s="173"/>
      <c r="AJ11" s="173"/>
      <c r="AK11" s="173"/>
      <c r="AL11" s="173"/>
      <c r="AM11" s="173"/>
      <c r="AN11" s="173"/>
      <c r="AO11" s="173"/>
      <c r="AP11" s="173"/>
      <c r="AQ11" s="173"/>
      <c r="AR11" s="173"/>
      <c r="AS11" s="173"/>
      <c r="AT11" s="173"/>
      <c r="AU11" s="173"/>
      <c r="AV11" s="173"/>
      <c r="AW11" s="173"/>
      <c r="AX11" s="173"/>
      <c r="AY11" s="173"/>
      <c r="AZ11" s="173"/>
      <c r="BA11" s="173"/>
      <c r="BB11" s="173"/>
      <c r="BC11" s="173"/>
      <c r="BD11" s="173"/>
      <c r="BE11" s="173"/>
      <c r="BF11" s="173"/>
      <c r="BG11" s="173"/>
      <c r="BH11" s="173"/>
      <c r="BI11" s="173"/>
      <c r="BJ11" s="173"/>
      <c r="BK11" s="173"/>
      <c r="BL11" s="173"/>
      <c r="BM11" s="173"/>
      <c r="BN11" s="173"/>
      <c r="BO11" s="173"/>
      <c r="BP11" s="173"/>
      <c r="BQ11" s="173"/>
      <c r="BR11" s="173"/>
      <c r="BS11" s="173"/>
      <c r="BT11" s="173"/>
      <c r="BU11" s="173"/>
      <c r="BV11" s="173"/>
      <c r="BW11" s="173"/>
      <c r="BX11" s="173"/>
      <c r="BY11" s="173"/>
      <c r="BZ11" s="173"/>
      <c r="CA11" s="173"/>
      <c r="CB11" s="173"/>
      <c r="CC11" s="173"/>
      <c r="CD11" s="173"/>
      <c r="CE11" s="173"/>
      <c r="CF11" s="173"/>
      <c r="CG11" s="173"/>
      <c r="CH11" s="173"/>
      <c r="CI11" s="173"/>
      <c r="CJ11" s="173"/>
      <c r="CK11" s="173"/>
      <c r="CL11" s="173"/>
      <c r="CM11" s="173"/>
      <c r="CN11" s="173"/>
      <c r="CO11" s="173"/>
      <c r="CP11" s="173"/>
      <c r="CQ11" s="173"/>
      <c r="CR11" s="173"/>
      <c r="CS11" s="173"/>
      <c r="CT11" s="173"/>
      <c r="CU11" s="173"/>
      <c r="CV11" s="173"/>
      <c r="CW11" s="173"/>
      <c r="CX11" s="173"/>
      <c r="CY11" s="173"/>
      <c r="CZ11" s="173"/>
      <c r="DA11" s="173"/>
      <c r="DB11" s="173"/>
      <c r="DC11" s="173"/>
      <c r="DD11" s="12"/>
      <c r="DE11" s="173"/>
      <c r="DF11" s="173"/>
      <c r="DG11" s="173"/>
      <c r="DH11" s="173"/>
      <c r="DI11" s="173"/>
      <c r="DJ11" s="173"/>
      <c r="DK11" s="173"/>
      <c r="DL11" s="173"/>
      <c r="DM11" s="173"/>
      <c r="DN11" s="173"/>
      <c r="DO11" s="173"/>
      <c r="DP11" s="173"/>
      <c r="DQ11" s="173"/>
      <c r="DR11" s="173"/>
      <c r="DS11" s="173"/>
      <c r="DT11" s="173"/>
      <c r="DU11" s="173"/>
      <c r="DV11" s="173"/>
      <c r="DW11" s="173"/>
      <c r="DX11" s="173"/>
      <c r="DY11" s="173"/>
      <c r="DZ11" s="173"/>
      <c r="EA11" s="173"/>
      <c r="EB11" s="173"/>
      <c r="EC11" s="173"/>
      <c r="ED11" s="173"/>
      <c r="EE11" s="173"/>
      <c r="EF11" s="173"/>
      <c r="EG11" s="173"/>
      <c r="EH11" s="12"/>
      <c r="EI11" s="12"/>
    </row>
    <row r="12" spans="1:139" ht="16.5" hidden="1" customHeight="1">
      <c r="A12" s="496" t="s">
        <v>162</v>
      </c>
      <c r="B12" s="54" t="s">
        <v>147</v>
      </c>
      <c r="C12" s="8"/>
      <c r="D12" s="8">
        <f>D2</f>
        <v>0</v>
      </c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</row>
    <row r="13" spans="1:139" ht="14.4" hidden="1">
      <c r="A13" s="497"/>
      <c r="B13" s="54" t="s">
        <v>148</v>
      </c>
      <c r="C13" s="8"/>
      <c r="D13" s="8" t="e">
        <f>+D7/D10</f>
        <v>#DIV/0!</v>
      </c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</row>
    <row r="14" spans="1:139" ht="14.4" hidden="1">
      <c r="A14" s="497"/>
      <c r="B14" s="54" t="s">
        <v>149</v>
      </c>
      <c r="C14" s="8"/>
      <c r="D14" s="8" t="e">
        <f>+D8/D10</f>
        <v>#DIV/0!</v>
      </c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</row>
    <row r="15" spans="1:139" ht="14.4" hidden="1">
      <c r="A15" s="497"/>
      <c r="B15" s="54" t="s">
        <v>150</v>
      </c>
      <c r="C15" s="8"/>
      <c r="D15" s="8" t="e">
        <f>+D9/D10</f>
        <v>#DIV/0!</v>
      </c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</row>
    <row r="16" spans="1:139" ht="14.4" hidden="1">
      <c r="A16" s="498"/>
      <c r="B16" s="54" t="s">
        <v>60</v>
      </c>
      <c r="C16" s="9"/>
      <c r="D16" s="9" t="e">
        <f>SUM(D12:D15)</f>
        <v>#DIV/0!</v>
      </c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</row>
    <row r="17" spans="1:139" ht="14.4" hidden="1">
      <c r="A17" s="219"/>
      <c r="B17" s="220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</row>
    <row r="18" spans="1:139" ht="14.4">
      <c r="A18" s="31" t="s">
        <v>225</v>
      </c>
      <c r="B18" s="36"/>
      <c r="C18" s="32" t="s">
        <v>229</v>
      </c>
      <c r="D18" s="32" t="s">
        <v>178</v>
      </c>
      <c r="E18" s="32" t="s">
        <v>179</v>
      </c>
      <c r="F18" s="32" t="s">
        <v>180</v>
      </c>
      <c r="G18" s="32" t="s">
        <v>181</v>
      </c>
      <c r="H18" s="32" t="s">
        <v>182</v>
      </c>
      <c r="I18" s="32" t="s">
        <v>183</v>
      </c>
      <c r="J18" s="32" t="s">
        <v>184</v>
      </c>
      <c r="K18" s="32" t="s">
        <v>185</v>
      </c>
      <c r="L18" s="32" t="s">
        <v>186</v>
      </c>
      <c r="M18" s="32" t="s">
        <v>187</v>
      </c>
      <c r="N18" s="32" t="s">
        <v>188</v>
      </c>
      <c r="O18" s="32" t="s">
        <v>237</v>
      </c>
      <c r="P18" s="32" t="s">
        <v>246</v>
      </c>
      <c r="Q18" s="32" t="s">
        <v>247</v>
      </c>
      <c r="R18" s="32" t="s">
        <v>248</v>
      </c>
      <c r="S18" s="32" t="s">
        <v>249</v>
      </c>
      <c r="T18" s="32" t="s">
        <v>189</v>
      </c>
      <c r="U18" s="32" t="s">
        <v>190</v>
      </c>
      <c r="V18" s="32" t="s">
        <v>191</v>
      </c>
      <c r="W18" s="32" t="s">
        <v>192</v>
      </c>
      <c r="X18" s="32" t="s">
        <v>193</v>
      </c>
      <c r="Y18" s="32" t="s">
        <v>194</v>
      </c>
      <c r="Z18" s="32" t="s">
        <v>111</v>
      </c>
      <c r="AA18" s="32" t="s">
        <v>112</v>
      </c>
      <c r="AB18" s="32" t="s">
        <v>113</v>
      </c>
      <c r="AC18" s="32" t="s">
        <v>114</v>
      </c>
      <c r="AD18" s="32" t="s">
        <v>195</v>
      </c>
      <c r="AE18" s="32" t="s">
        <v>196</v>
      </c>
      <c r="AF18" s="32" t="s">
        <v>197</v>
      </c>
      <c r="AG18" s="32" t="s">
        <v>198</v>
      </c>
      <c r="AH18" s="32" t="s">
        <v>199</v>
      </c>
      <c r="AI18" s="32" t="s">
        <v>200</v>
      </c>
      <c r="AJ18" s="32" t="s">
        <v>201</v>
      </c>
      <c r="AK18" s="32" t="s">
        <v>202</v>
      </c>
      <c r="AL18" s="32" t="s">
        <v>203</v>
      </c>
      <c r="AM18" s="32" t="s">
        <v>204</v>
      </c>
      <c r="AN18" s="32" t="s">
        <v>205</v>
      </c>
      <c r="AO18" s="32" t="s">
        <v>206</v>
      </c>
      <c r="AP18" s="32" t="s">
        <v>207</v>
      </c>
      <c r="AQ18" s="32" t="s">
        <v>208</v>
      </c>
      <c r="AR18" s="32" t="s">
        <v>209</v>
      </c>
      <c r="AS18" s="32" t="s">
        <v>210</v>
      </c>
      <c r="AT18" s="32" t="s">
        <v>211</v>
      </c>
      <c r="AU18" s="32" t="s">
        <v>212</v>
      </c>
      <c r="AV18" s="32" t="s">
        <v>213</v>
      </c>
      <c r="AW18" s="32" t="s">
        <v>307</v>
      </c>
      <c r="AX18" s="32" t="s">
        <v>215</v>
      </c>
      <c r="AY18" s="32" t="s">
        <v>216</v>
      </c>
      <c r="AZ18" s="32" t="s">
        <v>217</v>
      </c>
      <c r="BA18" s="32" t="s">
        <v>218</v>
      </c>
      <c r="BB18" s="32" t="s">
        <v>219</v>
      </c>
      <c r="BC18" s="32" t="s">
        <v>220</v>
      </c>
      <c r="BD18" s="32" t="s">
        <v>178</v>
      </c>
      <c r="BE18" s="32" t="s">
        <v>179</v>
      </c>
      <c r="BF18" s="32" t="s">
        <v>180</v>
      </c>
      <c r="BG18" s="32" t="s">
        <v>181</v>
      </c>
      <c r="BH18" s="32" t="s">
        <v>182</v>
      </c>
      <c r="BI18" s="32" t="s">
        <v>183</v>
      </c>
      <c r="BJ18" s="32" t="s">
        <v>184</v>
      </c>
      <c r="BK18" s="32" t="s">
        <v>185</v>
      </c>
      <c r="BL18" s="32" t="s">
        <v>186</v>
      </c>
      <c r="BM18" s="32" t="s">
        <v>187</v>
      </c>
      <c r="BN18" s="32" t="s">
        <v>188</v>
      </c>
      <c r="BO18" s="32" t="s">
        <v>237</v>
      </c>
      <c r="BP18" s="32" t="s">
        <v>246</v>
      </c>
      <c r="BQ18" s="32" t="s">
        <v>247</v>
      </c>
      <c r="BR18" s="32" t="s">
        <v>248</v>
      </c>
      <c r="BS18" s="32" t="s">
        <v>249</v>
      </c>
      <c r="BT18" s="32" t="s">
        <v>189</v>
      </c>
      <c r="BU18" s="32" t="s">
        <v>189</v>
      </c>
      <c r="BV18" s="32" t="s">
        <v>191</v>
      </c>
      <c r="BW18" s="32" t="s">
        <v>192</v>
      </c>
      <c r="BX18" s="32" t="s">
        <v>193</v>
      </c>
      <c r="BY18" s="32" t="s">
        <v>194</v>
      </c>
      <c r="BZ18" s="32" t="s">
        <v>111</v>
      </c>
      <c r="CA18" s="32" t="s">
        <v>112</v>
      </c>
      <c r="CB18" s="32" t="s">
        <v>113</v>
      </c>
      <c r="CC18" s="32" t="s">
        <v>114</v>
      </c>
      <c r="CD18" s="32" t="s">
        <v>195</v>
      </c>
      <c r="CE18" s="32" t="s">
        <v>196</v>
      </c>
      <c r="CF18" s="32" t="s">
        <v>197</v>
      </c>
      <c r="CG18" s="32" t="s">
        <v>198</v>
      </c>
      <c r="CH18" s="32" t="s">
        <v>199</v>
      </c>
      <c r="CI18" s="32" t="s">
        <v>200</v>
      </c>
      <c r="CJ18" s="32" t="s">
        <v>201</v>
      </c>
      <c r="CK18" s="32" t="s">
        <v>202</v>
      </c>
      <c r="CL18" s="32" t="s">
        <v>203</v>
      </c>
      <c r="CM18" s="32" t="s">
        <v>204</v>
      </c>
      <c r="CN18" s="32" t="s">
        <v>205</v>
      </c>
      <c r="CO18" s="32" t="s">
        <v>206</v>
      </c>
      <c r="CP18" s="32" t="s">
        <v>207</v>
      </c>
      <c r="CQ18" s="32" t="s">
        <v>208</v>
      </c>
      <c r="CR18" s="32" t="s">
        <v>209</v>
      </c>
      <c r="CS18" s="32" t="s">
        <v>210</v>
      </c>
      <c r="CT18" s="32" t="s">
        <v>211</v>
      </c>
      <c r="CU18" s="32" t="s">
        <v>212</v>
      </c>
      <c r="CV18" s="32" t="s">
        <v>213</v>
      </c>
      <c r="CW18" s="32" t="s">
        <v>214</v>
      </c>
      <c r="CX18" s="32" t="s">
        <v>215</v>
      </c>
      <c r="CY18" s="32" t="s">
        <v>216</v>
      </c>
      <c r="CZ18" s="32" t="s">
        <v>217</v>
      </c>
      <c r="DA18" s="32" t="s">
        <v>218</v>
      </c>
      <c r="DB18" s="32" t="s">
        <v>219</v>
      </c>
      <c r="DC18" s="32" t="s">
        <v>220</v>
      </c>
      <c r="DD18" s="32" t="s">
        <v>311</v>
      </c>
      <c r="DE18" s="32" t="s">
        <v>178</v>
      </c>
      <c r="DF18" s="32" t="s">
        <v>179</v>
      </c>
      <c r="DG18" s="32" t="s">
        <v>180</v>
      </c>
      <c r="DH18" s="32" t="s">
        <v>181</v>
      </c>
      <c r="DI18" s="32" t="s">
        <v>182</v>
      </c>
      <c r="DJ18" s="32" t="s">
        <v>183</v>
      </c>
      <c r="DK18" s="32" t="s">
        <v>184</v>
      </c>
      <c r="DL18" s="32" t="s">
        <v>185</v>
      </c>
      <c r="DM18" s="32" t="s">
        <v>186</v>
      </c>
      <c r="DN18" s="32" t="s">
        <v>187</v>
      </c>
      <c r="DO18" s="32" t="s">
        <v>188</v>
      </c>
      <c r="DP18" s="32" t="s">
        <v>237</v>
      </c>
      <c r="DQ18" s="32" t="s">
        <v>246</v>
      </c>
      <c r="DR18" s="32" t="s">
        <v>247</v>
      </c>
      <c r="DS18" s="32" t="s">
        <v>248</v>
      </c>
      <c r="DT18" s="32" t="s">
        <v>189</v>
      </c>
      <c r="DU18" s="32" t="s">
        <v>190</v>
      </c>
      <c r="DV18" s="32" t="s">
        <v>191</v>
      </c>
      <c r="DW18" s="32" t="s">
        <v>192</v>
      </c>
      <c r="DX18" s="32" t="s">
        <v>193</v>
      </c>
      <c r="DY18" s="32" t="s">
        <v>194</v>
      </c>
      <c r="DZ18" s="32" t="s">
        <v>111</v>
      </c>
      <c r="EA18" s="32" t="s">
        <v>112</v>
      </c>
      <c r="EB18" s="32" t="s">
        <v>113</v>
      </c>
      <c r="EC18" s="32" t="s">
        <v>114</v>
      </c>
      <c r="ED18" s="32" t="s">
        <v>195</v>
      </c>
      <c r="EE18" s="32" t="s">
        <v>196</v>
      </c>
      <c r="EF18" s="32" t="s">
        <v>197</v>
      </c>
      <c r="EG18" s="32" t="s">
        <v>198</v>
      </c>
      <c r="EH18" s="32" t="s">
        <v>378</v>
      </c>
      <c r="EI18" s="32" t="s">
        <v>119</v>
      </c>
    </row>
    <row r="19" spans="1:139" ht="14.4">
      <c r="A19" s="502" t="s">
        <v>20</v>
      </c>
      <c r="B19" s="51" t="s">
        <v>84</v>
      </c>
      <c r="C19" s="4">
        <v>0.94285218253977399</v>
      </c>
      <c r="D19" s="169">
        <v>0.89880952380952395</v>
      </c>
      <c r="E19" s="169">
        <v>0.78273809523809523</v>
      </c>
      <c r="F19" s="169">
        <v>0.60714285714285721</v>
      </c>
      <c r="G19" s="169">
        <v>0.99107142857142905</v>
      </c>
      <c r="H19" s="169">
        <v>0.9910714285714286</v>
      </c>
      <c r="I19" s="169">
        <v>1</v>
      </c>
      <c r="J19" s="169">
        <v>1</v>
      </c>
      <c r="K19" s="169">
        <v>1</v>
      </c>
      <c r="L19" s="169">
        <v>1</v>
      </c>
      <c r="M19" s="169">
        <v>1</v>
      </c>
      <c r="N19" s="169">
        <v>0.9880952381</v>
      </c>
      <c r="O19" s="160">
        <v>0.9285714285714286</v>
      </c>
      <c r="P19" s="160">
        <v>0.82738095238095222</v>
      </c>
      <c r="Q19" s="160">
        <v>1</v>
      </c>
      <c r="R19" s="160">
        <v>1</v>
      </c>
      <c r="S19" s="160">
        <v>0.96726190476190477</v>
      </c>
      <c r="T19" s="160">
        <v>1</v>
      </c>
      <c r="U19" s="160">
        <v>0.92361111111111116</v>
      </c>
      <c r="V19" s="160">
        <v>0.7321428571428571</v>
      </c>
      <c r="W19" s="160">
        <v>0.96428571428571397</v>
      </c>
      <c r="X19" s="160">
        <v>0.952380952380952</v>
      </c>
      <c r="Y19" s="160">
        <v>1</v>
      </c>
      <c r="Z19" s="160">
        <v>0.95535714285714302</v>
      </c>
      <c r="AA19" s="160">
        <v>0.97916666666666696</v>
      </c>
      <c r="AB19" s="160">
        <v>0.71327380952380948</v>
      </c>
      <c r="AC19" s="160">
        <v>1</v>
      </c>
      <c r="AD19" s="160">
        <v>1</v>
      </c>
      <c r="AE19" s="160">
        <v>1</v>
      </c>
      <c r="AF19" s="160">
        <v>0.95488095238095205</v>
      </c>
      <c r="AG19" s="160">
        <v>0.99107142857142905</v>
      </c>
      <c r="AH19" s="160">
        <v>1</v>
      </c>
      <c r="AI19" s="160">
        <v>0.99404761904761896</v>
      </c>
      <c r="AJ19" s="160">
        <v>0.84523809523809501</v>
      </c>
      <c r="AK19" s="160">
        <v>0.93053571428571435</v>
      </c>
      <c r="AL19" s="160">
        <v>0.981547619047619</v>
      </c>
      <c r="AM19" s="160">
        <v>0.94642857142857095</v>
      </c>
      <c r="AN19" s="160">
        <v>0.8571428571428571</v>
      </c>
      <c r="AO19" s="160">
        <v>0.89285714285714302</v>
      </c>
      <c r="AP19" s="160">
        <v>0.97172619047619002</v>
      </c>
      <c r="AQ19" s="160">
        <v>1</v>
      </c>
      <c r="AR19" s="160">
        <v>1</v>
      </c>
      <c r="AS19" s="160">
        <v>1</v>
      </c>
      <c r="AT19" s="160">
        <v>0.9821428571428571</v>
      </c>
      <c r="AU19" s="160">
        <v>0.97619047619047605</v>
      </c>
      <c r="AV19" s="160">
        <v>0.97619047619047605</v>
      </c>
      <c r="AW19" s="160">
        <v>0.9</v>
      </c>
      <c r="AX19" s="160">
        <v>1</v>
      </c>
      <c r="AY19" s="160">
        <v>1</v>
      </c>
      <c r="AZ19" s="160">
        <v>0.97666666666666702</v>
      </c>
      <c r="BA19" s="160">
        <v>0.70285714285714274</v>
      </c>
      <c r="BB19" s="160">
        <v>0.94642857142857095</v>
      </c>
      <c r="BC19" s="160">
        <v>1</v>
      </c>
      <c r="BD19" s="160">
        <v>0.97619047619047605</v>
      </c>
      <c r="BE19" s="160">
        <v>0.97916666666666696</v>
      </c>
      <c r="BF19" s="160">
        <v>0.97619047619047616</v>
      </c>
      <c r="BG19" s="160">
        <v>0.86904761904761907</v>
      </c>
      <c r="BH19" s="160">
        <v>0.985119047619048</v>
      </c>
      <c r="BI19" s="160">
        <v>0.985119047619048</v>
      </c>
      <c r="BJ19" s="160">
        <v>0.98809523809523814</v>
      </c>
      <c r="BK19" s="160">
        <v>1</v>
      </c>
      <c r="BL19" s="160">
        <v>1</v>
      </c>
      <c r="BM19" s="160">
        <v>0.9642857142857143</v>
      </c>
      <c r="BN19" s="160">
        <v>0.97619047619047605</v>
      </c>
      <c r="BO19" s="160">
        <v>0.97619047619047605</v>
      </c>
      <c r="BP19" s="160">
        <v>0.9285714285714286</v>
      </c>
      <c r="BQ19" s="160">
        <v>0.92916666666666703</v>
      </c>
      <c r="BR19" s="160">
        <v>1</v>
      </c>
      <c r="BS19" s="160">
        <v>0.99404761904761907</v>
      </c>
      <c r="BT19" s="160">
        <v>0.97857142857142898</v>
      </c>
      <c r="BU19" s="160">
        <v>0.97857142857142898</v>
      </c>
      <c r="BV19" s="160">
        <v>0.93500000000000005</v>
      </c>
      <c r="BW19" s="160">
        <v>0.96428571428571397</v>
      </c>
      <c r="BX19" s="160">
        <v>0.172619047619048</v>
      </c>
      <c r="BY19" s="160">
        <v>1</v>
      </c>
      <c r="BZ19" s="160">
        <v>0.95833333333333304</v>
      </c>
      <c r="CA19" s="160">
        <v>0.98611111111111105</v>
      </c>
      <c r="CB19" s="160">
        <v>1</v>
      </c>
      <c r="CC19" s="160">
        <v>0.9732142857142857</v>
      </c>
      <c r="CD19" s="160">
        <v>1</v>
      </c>
      <c r="CE19" s="160">
        <v>1</v>
      </c>
      <c r="CF19" s="160">
        <v>0.90476190476190477</v>
      </c>
      <c r="CG19" s="160">
        <v>0.97023809523809501</v>
      </c>
      <c r="CH19" s="160">
        <v>0.91071428571428603</v>
      </c>
      <c r="CI19" s="160">
        <v>0.79166666666666696</v>
      </c>
      <c r="CJ19" s="160">
        <v>0.91267857142857134</v>
      </c>
      <c r="CK19" s="160">
        <v>0.97619047619047605</v>
      </c>
      <c r="CL19" s="160">
        <v>0.90476190476190499</v>
      </c>
      <c r="CM19" s="160">
        <v>0.97916666666666652</v>
      </c>
      <c r="CN19" s="160">
        <v>1</v>
      </c>
      <c r="CO19" s="160">
        <v>0.797619047619048</v>
      </c>
      <c r="CP19" s="160">
        <v>0.9821428571428571</v>
      </c>
      <c r="CQ19" s="160">
        <v>0.952380952380952</v>
      </c>
      <c r="CR19" s="160">
        <v>0.92857142857142905</v>
      </c>
      <c r="CS19" s="160">
        <v>0.94392857142857134</v>
      </c>
      <c r="CT19" s="160">
        <v>0.98166666666666658</v>
      </c>
      <c r="CU19" s="160">
        <v>0.97023809523809501</v>
      </c>
      <c r="CV19" s="160">
        <v>0.91071428571428603</v>
      </c>
      <c r="CW19" s="160">
        <v>0.9017857142857143</v>
      </c>
      <c r="CX19" s="160">
        <v>0.94940476190476197</v>
      </c>
      <c r="CY19" s="160">
        <v>0.93452380952380953</v>
      </c>
      <c r="CZ19" s="160">
        <v>0.952380952380952</v>
      </c>
      <c r="DA19" s="160">
        <v>0.952380952380952</v>
      </c>
      <c r="DB19" s="160">
        <v>0.90476190476190477</v>
      </c>
      <c r="DC19" s="160">
        <v>0.83333333333333304</v>
      </c>
      <c r="DD19" s="4">
        <f>AVERAGE(BD19:DC19)</f>
        <v>0.93692498473748453</v>
      </c>
      <c r="DE19" s="160">
        <v>0.97222222222222199</v>
      </c>
      <c r="DF19" s="160">
        <v>0.90476190476190477</v>
      </c>
      <c r="DG19" s="160">
        <v>0.83333333333333304</v>
      </c>
      <c r="DH19" s="160">
        <v>0.98214285714285698</v>
      </c>
      <c r="DI19" s="160">
        <v>0.7946428571428571</v>
      </c>
      <c r="DJ19" s="160">
        <v>0.93648809523809529</v>
      </c>
      <c r="DK19" s="160">
        <v>0.672619047619048</v>
      </c>
      <c r="DL19" s="160">
        <v>0.80952380952380898</v>
      </c>
      <c r="DM19" s="160">
        <v>0.98809523809523814</v>
      </c>
      <c r="DN19" s="160">
        <v>0.79464285714285698</v>
      </c>
      <c r="DO19" s="160">
        <v>0.79363095238095227</v>
      </c>
      <c r="DP19" s="160"/>
      <c r="DQ19" s="160"/>
      <c r="DR19" s="160">
        <v>0.83630952380952384</v>
      </c>
      <c r="DS19" s="160">
        <v>0.96130952380952395</v>
      </c>
      <c r="DT19" s="160">
        <v>0.29464285714285715</v>
      </c>
      <c r="DU19" s="160">
        <v>0.96845238095238095</v>
      </c>
      <c r="DV19" s="160">
        <v>0.78571428571428603</v>
      </c>
      <c r="DW19" s="160">
        <v>0.93553571428571436</v>
      </c>
      <c r="DX19" s="160">
        <v>0.74226190476190501</v>
      </c>
      <c r="DY19" s="160">
        <v>0.96964285714285703</v>
      </c>
      <c r="DZ19" s="160">
        <v>0.86708333333333343</v>
      </c>
      <c r="EA19" s="160">
        <v>0.99404761904761896</v>
      </c>
      <c r="EB19" s="160">
        <v>1</v>
      </c>
      <c r="EC19" s="160">
        <v>1</v>
      </c>
      <c r="ED19" s="160">
        <v>0.92738095238095197</v>
      </c>
      <c r="EE19" s="160">
        <v>0.94642857142857095</v>
      </c>
      <c r="EF19" s="160">
        <v>0.97619047619047616</v>
      </c>
      <c r="EG19" s="160">
        <v>0.49880952380952381</v>
      </c>
      <c r="EH19" s="4">
        <f>AVERAGE(DD19:EG19)</f>
        <v>0.86152991725536376</v>
      </c>
      <c r="EI19" s="3">
        <v>0.85</v>
      </c>
    </row>
    <row r="20" spans="1:139" ht="14.4">
      <c r="A20" s="503"/>
      <c r="B20" s="51" t="s">
        <v>141</v>
      </c>
      <c r="C20" s="4">
        <v>1.4184450645568582E-2</v>
      </c>
      <c r="D20" s="169">
        <v>0</v>
      </c>
      <c r="E20" s="169">
        <v>2.0165081011406846E-2</v>
      </c>
      <c r="F20" s="169">
        <v>3.4131708238851087E-3</v>
      </c>
      <c r="G20" s="169">
        <v>1.00970535753144E-2</v>
      </c>
      <c r="H20" s="169">
        <v>0</v>
      </c>
      <c r="I20" s="169">
        <v>0</v>
      </c>
      <c r="J20" s="169">
        <v>0</v>
      </c>
      <c r="K20" s="169">
        <v>0</v>
      </c>
      <c r="L20" s="169">
        <v>4.0442550818095231E-2</v>
      </c>
      <c r="M20" s="169">
        <v>8.5034013605442174E-4</v>
      </c>
      <c r="N20" s="169">
        <v>1.704752566732369E-2</v>
      </c>
      <c r="O20" s="161">
        <v>2.6159358591651274E-2</v>
      </c>
      <c r="P20" s="161">
        <v>0</v>
      </c>
      <c r="Q20" s="161">
        <v>0</v>
      </c>
      <c r="R20" s="161">
        <v>4.7276464542651597E-4</v>
      </c>
      <c r="S20" s="161">
        <v>2.4460570875665211E-2</v>
      </c>
      <c r="T20" s="161">
        <v>7.9291378164778298E-2</v>
      </c>
      <c r="U20" s="161">
        <v>2.2040395105410591E-2</v>
      </c>
      <c r="V20" s="161">
        <v>3.3197831978319783E-2</v>
      </c>
      <c r="W20" s="161">
        <v>3.7994891443167301E-3</v>
      </c>
      <c r="X20" s="161">
        <v>0</v>
      </c>
      <c r="Y20" s="161">
        <v>0</v>
      </c>
      <c r="Z20" s="161">
        <v>0</v>
      </c>
      <c r="AA20" s="161">
        <v>2.9005991837081701E-2</v>
      </c>
      <c r="AB20" s="160">
        <v>4.149876683387909E-2</v>
      </c>
      <c r="AC20" s="161">
        <v>0</v>
      </c>
      <c r="AD20" s="161">
        <v>0</v>
      </c>
      <c r="AE20" s="160">
        <v>0</v>
      </c>
      <c r="AF20" s="160">
        <v>6.5460089732805801E-2</v>
      </c>
      <c r="AG20" s="160">
        <v>6.3069715284905098E-2</v>
      </c>
      <c r="AH20" s="160">
        <v>0</v>
      </c>
      <c r="AI20" s="160">
        <v>8.2537627447807106E-3</v>
      </c>
      <c r="AJ20" s="160">
        <v>5.5636724913798201E-3</v>
      </c>
      <c r="AK20" s="160">
        <v>2.9480257459532068E-2</v>
      </c>
      <c r="AL20" s="160">
        <v>3.1622649477170597E-2</v>
      </c>
      <c r="AM20" s="160">
        <v>1.7204143314064401E-2</v>
      </c>
      <c r="AN20" s="160">
        <v>2.2620833333333333E-2</v>
      </c>
      <c r="AO20" s="160">
        <v>2.29288486416559E-2</v>
      </c>
      <c r="AP20" s="160">
        <v>8.0243053332873706E-3</v>
      </c>
      <c r="AQ20" s="160">
        <v>1.1547619047619046E-2</v>
      </c>
      <c r="AR20" s="160">
        <v>8.5714285714285701E-3</v>
      </c>
      <c r="AS20" s="160">
        <v>0</v>
      </c>
      <c r="AT20" s="160">
        <v>1.2720755946562396E-2</v>
      </c>
      <c r="AU20" s="160">
        <v>0</v>
      </c>
      <c r="AV20" s="160">
        <v>0</v>
      </c>
      <c r="AW20" s="160">
        <v>0</v>
      </c>
      <c r="AX20" s="160">
        <v>3.9844509232264333E-3</v>
      </c>
      <c r="AY20" s="160">
        <v>1.775289575289575E-2</v>
      </c>
      <c r="AZ20" s="160">
        <v>4.5442993482430798E-2</v>
      </c>
      <c r="BA20" s="160">
        <v>1.1400742823879388E-2</v>
      </c>
      <c r="BB20" s="160">
        <v>0</v>
      </c>
      <c r="BC20" s="160">
        <v>0</v>
      </c>
      <c r="BD20" s="160">
        <v>0</v>
      </c>
      <c r="BE20" s="160">
        <v>0</v>
      </c>
      <c r="BF20" s="160">
        <v>0.10110537065961793</v>
      </c>
      <c r="BG20" s="160">
        <v>1.4383561643835616E-2</v>
      </c>
      <c r="BH20" s="160">
        <v>0.57047376327026611</v>
      </c>
      <c r="BI20" s="160">
        <v>9.7602156270363092E-3</v>
      </c>
      <c r="BJ20" s="160">
        <v>1.456891395368709E-2</v>
      </c>
      <c r="BK20" s="160">
        <v>0</v>
      </c>
      <c r="BL20" s="160">
        <v>0</v>
      </c>
      <c r="BM20" s="160">
        <v>1.8013468013468011E-3</v>
      </c>
      <c r="BN20" s="160">
        <v>0.18292682926829268</v>
      </c>
      <c r="BO20" s="160">
        <v>0.18292682926829268</v>
      </c>
      <c r="BP20" s="160">
        <v>0</v>
      </c>
      <c r="BQ20" s="160">
        <v>4.1344575197401798E-2</v>
      </c>
      <c r="BR20" s="160">
        <v>0.38912041576779799</v>
      </c>
      <c r="BS20" s="160">
        <v>1.3212285107204947E-2</v>
      </c>
      <c r="BT20" s="160">
        <v>0</v>
      </c>
      <c r="BU20" s="160">
        <v>0</v>
      </c>
      <c r="BV20" s="160">
        <v>2.2066830078378258E-2</v>
      </c>
      <c r="BW20" s="160">
        <v>1.0772981048989499E-2</v>
      </c>
      <c r="BX20" s="160">
        <v>2.79589934762349E-2</v>
      </c>
      <c r="BY20" s="160">
        <v>1.3020833333333332E-2</v>
      </c>
      <c r="BZ20" s="160">
        <v>0.12967832570872809</v>
      </c>
      <c r="CA20" s="160">
        <v>0</v>
      </c>
      <c r="CB20" s="160">
        <v>1.3461538461538462E-2</v>
      </c>
      <c r="CC20" s="160">
        <v>3.0367457890393669E-2</v>
      </c>
      <c r="CD20" s="160">
        <v>9.1738931994523008E-3</v>
      </c>
      <c r="CE20" s="160">
        <v>7.6046798029556642E-3</v>
      </c>
      <c r="CF20" s="160">
        <v>2.2583502024291501E-2</v>
      </c>
      <c r="CG20" s="160">
        <v>3.36316096990944E-2</v>
      </c>
      <c r="CH20" s="160">
        <v>2.8773594000038601E-2</v>
      </c>
      <c r="CI20" s="160">
        <v>4.4669723088208303E-2</v>
      </c>
      <c r="CJ20" s="160">
        <v>3.8136571713050169E-2</v>
      </c>
      <c r="CK20" s="160">
        <v>4.3205574912892002E-2</v>
      </c>
      <c r="CL20" s="160">
        <v>3.5106382978723399E-2</v>
      </c>
      <c r="CM20" s="160">
        <v>2.1984763439682274E-2</v>
      </c>
      <c r="CN20" s="160">
        <v>2.4315671754221301E-2</v>
      </c>
      <c r="CO20" s="160">
        <v>2.7378785514934001E-2</v>
      </c>
      <c r="CP20" s="160">
        <v>1.7437557392102853E-2</v>
      </c>
      <c r="CQ20" s="160">
        <v>2.8570884146341499E-2</v>
      </c>
      <c r="CR20" s="160">
        <v>2.8849939869048099E-2</v>
      </c>
      <c r="CS20" s="160">
        <v>3.3901394809611213E-2</v>
      </c>
      <c r="CT20" s="160">
        <v>2.4402075211632544E-2</v>
      </c>
      <c r="CU20" s="160">
        <v>5.6486208026975099E-2</v>
      </c>
      <c r="CV20" s="160">
        <v>3.65120704258729E-2</v>
      </c>
      <c r="CW20" s="160">
        <v>2.6440794368454187E-2</v>
      </c>
      <c r="CX20" s="160">
        <v>4.1263027600807599E-2</v>
      </c>
      <c r="CY20" s="160">
        <v>2.5597182246289676E-2</v>
      </c>
      <c r="CZ20" s="160">
        <v>0.10065689819869</v>
      </c>
      <c r="DA20" s="160">
        <v>0.10065689819869</v>
      </c>
      <c r="DB20" s="160">
        <v>0</v>
      </c>
      <c r="DC20" s="160">
        <v>0</v>
      </c>
      <c r="DD20" s="4">
        <f>AVERAGE(BD20:DC20)</f>
        <v>5.0505591330469932E-2</v>
      </c>
      <c r="DE20" s="160">
        <v>0</v>
      </c>
      <c r="DF20" s="160">
        <v>0</v>
      </c>
      <c r="DG20" s="160">
        <v>4.3496801705756899E-2</v>
      </c>
      <c r="DH20" s="160">
        <v>2.68194842406877E-2</v>
      </c>
      <c r="DI20" s="160">
        <v>1.9493899101767492E-2</v>
      </c>
      <c r="DJ20" s="160">
        <v>9.9091082438187247E-2</v>
      </c>
      <c r="DK20" s="160">
        <v>4.5763611524438502E-2</v>
      </c>
      <c r="DL20" s="160">
        <v>2.1568627450980399E-2</v>
      </c>
      <c r="DM20" s="160">
        <v>6.9277108433734941E-2</v>
      </c>
      <c r="DN20" s="160">
        <v>6.97065561252318E-2</v>
      </c>
      <c r="DO20" s="160">
        <v>0.11250281257031426</v>
      </c>
      <c r="DP20" s="160"/>
      <c r="DQ20" s="160"/>
      <c r="DR20" s="160">
        <v>3.6731951322698679E-2</v>
      </c>
      <c r="DS20" s="160">
        <v>3.1957507373116402E-2</v>
      </c>
      <c r="DT20" s="160">
        <v>4.904993995902978E-2</v>
      </c>
      <c r="DU20" s="160">
        <v>8.1950419995902492E-3</v>
      </c>
      <c r="DV20" s="160">
        <v>3.7968548039638103E-2</v>
      </c>
      <c r="DW20" s="160">
        <v>3.0979812668692472E-2</v>
      </c>
      <c r="DX20" s="160">
        <v>1.8492411807098801E-2</v>
      </c>
      <c r="DY20" s="160">
        <v>5.7571137378340999E-2</v>
      </c>
      <c r="DZ20" s="160">
        <v>4.3609969584465391E-2</v>
      </c>
      <c r="EA20" s="160">
        <v>2.49831462902011E-2</v>
      </c>
      <c r="EB20" s="160">
        <v>2.49831462902011E-2</v>
      </c>
      <c r="EC20" s="160">
        <v>0</v>
      </c>
      <c r="ED20" s="160">
        <v>1.93595392568435E-2</v>
      </c>
      <c r="EE20" s="160">
        <v>2.5749120562839799E-2</v>
      </c>
      <c r="EF20" s="160">
        <v>8.2317073170731711E-2</v>
      </c>
      <c r="EG20" s="160">
        <v>1.7899761336515514E-2</v>
      </c>
      <c r="EH20" s="4">
        <f>AVERAGE(DD20:EG20)</f>
        <v>3.8145488641484745E-2</v>
      </c>
      <c r="EI20" s="3">
        <v>0.2</v>
      </c>
    </row>
    <row r="21" spans="1:139" ht="14.4">
      <c r="A21" s="503"/>
      <c r="B21" s="51" t="s">
        <v>18</v>
      </c>
      <c r="C21" s="5">
        <v>1.8460226656571235</v>
      </c>
      <c r="D21" s="171">
        <v>0</v>
      </c>
      <c r="E21" s="171">
        <v>2.6517081530000004</v>
      </c>
      <c r="F21" s="171">
        <v>0.57341269841269837</v>
      </c>
      <c r="G21" s="171">
        <v>1.681159420289855</v>
      </c>
      <c r="H21" s="171">
        <v>0</v>
      </c>
      <c r="I21" s="171">
        <v>0</v>
      </c>
      <c r="J21" s="171">
        <v>0</v>
      </c>
      <c r="K21" s="171">
        <v>0</v>
      </c>
      <c r="L21" s="171">
        <v>14.871114767585356</v>
      </c>
      <c r="M21" s="171">
        <v>0.14285714285714285</v>
      </c>
      <c r="N21" s="171">
        <v>1.2071428571428573</v>
      </c>
      <c r="O21" s="150">
        <v>2.117186963979417</v>
      </c>
      <c r="P21" s="150">
        <v>0</v>
      </c>
      <c r="Q21" s="150">
        <v>0</v>
      </c>
      <c r="R21" s="150">
        <v>0.79424460431654664</v>
      </c>
      <c r="S21" s="150">
        <v>3.9748427672955975</v>
      </c>
      <c r="T21" s="150">
        <v>13.32095153168275</v>
      </c>
      <c r="U21" s="150">
        <v>1.465686274509804</v>
      </c>
      <c r="V21" s="150">
        <v>1.3611111111111109</v>
      </c>
      <c r="W21" s="150">
        <v>0.6155172413793103</v>
      </c>
      <c r="X21" s="150">
        <v>0</v>
      </c>
      <c r="Y21" s="150">
        <v>0</v>
      </c>
      <c r="Z21" s="150">
        <v>0</v>
      </c>
      <c r="AA21" s="150">
        <v>2.3857428285999713</v>
      </c>
      <c r="AB21" s="150">
        <v>1.2431993074259329</v>
      </c>
      <c r="AC21" s="150">
        <v>0</v>
      </c>
      <c r="AD21" s="150">
        <v>0</v>
      </c>
      <c r="AE21" s="150">
        <v>0</v>
      </c>
      <c r="AF21" s="150">
        <v>5.2505537974683536</v>
      </c>
      <c r="AG21" s="150">
        <v>10.501107594936707</v>
      </c>
      <c r="AH21" s="150">
        <v>0</v>
      </c>
      <c r="AI21" s="150">
        <v>1.3783783783783785</v>
      </c>
      <c r="AJ21" s="150">
        <v>0.7900414937759338</v>
      </c>
      <c r="AK21" s="150">
        <v>1.5362162162162161</v>
      </c>
      <c r="AL21" s="150">
        <v>2.6072874493927127</v>
      </c>
      <c r="AM21" s="150">
        <v>0.91181959564541215</v>
      </c>
      <c r="AN21" s="150">
        <v>3.2574000000000001</v>
      </c>
      <c r="AO21" s="150">
        <v>3.4393272962483827</v>
      </c>
      <c r="AP21" s="150">
        <v>0.65498392282958195</v>
      </c>
      <c r="AQ21" s="150">
        <v>1.9399999999999997</v>
      </c>
      <c r="AR21" s="150">
        <v>1.44</v>
      </c>
      <c r="AS21" s="150">
        <v>0</v>
      </c>
      <c r="AT21" s="150">
        <v>2.0989247311827954</v>
      </c>
      <c r="AU21" s="150">
        <v>0</v>
      </c>
      <c r="AV21" s="150">
        <v>0</v>
      </c>
      <c r="AW21" s="150">
        <v>0</v>
      </c>
      <c r="AX21" s="150">
        <v>0.66938775510204085</v>
      </c>
      <c r="AY21" s="150">
        <v>2.982486486486486</v>
      </c>
      <c r="AZ21" s="150">
        <v>7.4562863705972431</v>
      </c>
      <c r="BA21" s="150">
        <v>0.67309985632183911</v>
      </c>
      <c r="BB21" s="150">
        <v>0</v>
      </c>
      <c r="BC21" s="150">
        <v>0</v>
      </c>
      <c r="BD21" s="150">
        <v>0</v>
      </c>
      <c r="BE21" s="150">
        <v>0</v>
      </c>
      <c r="BF21" s="150">
        <v>16.581280788177342</v>
      </c>
      <c r="BG21" s="150">
        <v>2.1</v>
      </c>
      <c r="BH21" s="150">
        <v>0.94413407821229045</v>
      </c>
      <c r="BI21" s="150">
        <v>1.6153156862745095</v>
      </c>
      <c r="BJ21" s="150">
        <v>2.418439716312057</v>
      </c>
      <c r="BK21" s="150">
        <v>0</v>
      </c>
      <c r="BL21" s="150">
        <v>0</v>
      </c>
      <c r="BM21" s="150">
        <v>9.7272727272727275E-2</v>
      </c>
      <c r="BN21" s="150">
        <v>0.15</v>
      </c>
      <c r="BO21" s="150">
        <v>0.15</v>
      </c>
      <c r="BP21" s="150">
        <v>0</v>
      </c>
      <c r="BQ21" s="150">
        <v>3.2269440941572087</v>
      </c>
      <c r="BR21" s="150">
        <v>6.5372229848989996</v>
      </c>
      <c r="BS21" s="150">
        <v>2.2064516129032259</v>
      </c>
      <c r="BT21" s="150">
        <v>0</v>
      </c>
      <c r="BU21" s="150">
        <v>0</v>
      </c>
      <c r="BV21" s="150">
        <v>1.7331288343558284</v>
      </c>
      <c r="BW21" s="150">
        <v>1.7452229299363056</v>
      </c>
      <c r="BX21" s="150">
        <v>81.081081081081081</v>
      </c>
      <c r="BY21" s="150">
        <v>2.1875</v>
      </c>
      <c r="BZ21" s="150">
        <v>0.20878210439105221</v>
      </c>
      <c r="CA21" s="150">
        <v>0</v>
      </c>
      <c r="CB21" s="150">
        <v>2.2615384615384619</v>
      </c>
      <c r="CC21" s="150">
        <v>1.6550264550264551</v>
      </c>
      <c r="CD21" s="150">
        <v>1.5412140575079871</v>
      </c>
      <c r="CE21" s="150">
        <v>1.2775862068965516</v>
      </c>
      <c r="CF21" s="150">
        <v>1.7163461538461537</v>
      </c>
      <c r="CG21" s="150">
        <v>2.7409761904761902</v>
      </c>
      <c r="CH21" s="150">
        <v>4.4023598820059</v>
      </c>
      <c r="CI21" s="150">
        <v>1.9803577235772354</v>
      </c>
      <c r="CJ21" s="150">
        <v>1.9491601802539942</v>
      </c>
      <c r="CK21" s="150">
        <v>7.0857142857142863</v>
      </c>
      <c r="CL21" s="150">
        <v>5.3361702127659578</v>
      </c>
      <c r="CM21" s="150">
        <v>1.2054978619425782</v>
      </c>
      <c r="CN21" s="150">
        <v>4.0850328547091745</v>
      </c>
      <c r="CO21" s="150">
        <v>3.6687572590011612</v>
      </c>
      <c r="CP21" s="150">
        <v>1.4385984848484852</v>
      </c>
      <c r="CQ21" s="150">
        <v>4.571341463414635</v>
      </c>
      <c r="CR21" s="150">
        <v>4.5005906195715113</v>
      </c>
      <c r="CS21" s="150">
        <v>1.3440207972270366</v>
      </c>
      <c r="CT21" s="150">
        <v>2.0121951219512195</v>
      </c>
      <c r="CU21" s="150">
        <v>9.2072519083969464</v>
      </c>
      <c r="CV21" s="150">
        <v>5.5863467751585505</v>
      </c>
      <c r="CW21" s="150">
        <v>1.0014450867052023</v>
      </c>
      <c r="CX21" s="150">
        <v>6.5814529023288149</v>
      </c>
      <c r="CY21" s="150">
        <v>1.3395858708891597</v>
      </c>
      <c r="CZ21" s="150">
        <v>16.105103711790392</v>
      </c>
      <c r="DA21" s="150">
        <v>16.105103711790392</v>
      </c>
      <c r="DB21" s="150">
        <v>0</v>
      </c>
      <c r="DC21" s="150">
        <v>0</v>
      </c>
      <c r="DD21" s="5">
        <f>AVERAGE(BD21:DC21)</f>
        <v>4.4938759784097506</v>
      </c>
      <c r="DE21" s="150">
        <v>0</v>
      </c>
      <c r="DF21" s="150">
        <v>0</v>
      </c>
      <c r="DG21" s="150">
        <v>6.08955223880597</v>
      </c>
      <c r="DH21" s="150">
        <v>2.212607449856733</v>
      </c>
      <c r="DI21" s="150">
        <v>0.52048710601719195</v>
      </c>
      <c r="DJ21" s="150">
        <v>5.1966666666666663</v>
      </c>
      <c r="DK21" s="150">
        <v>2.5856440511307768</v>
      </c>
      <c r="DL21" s="150">
        <v>0.73333333333333328</v>
      </c>
      <c r="DM21" s="150">
        <v>3.8333333333333335</v>
      </c>
      <c r="DN21" s="150">
        <v>9.3058252427184485</v>
      </c>
      <c r="DO21" s="150">
        <v>3</v>
      </c>
      <c r="DP21" s="150"/>
      <c r="DQ21" s="150"/>
      <c r="DR21" s="150">
        <v>1.2902097902097909</v>
      </c>
      <c r="DS21" s="150">
        <v>5.1611374407582939</v>
      </c>
      <c r="DT21" s="150">
        <v>2.4279720279719741</v>
      </c>
      <c r="DU21" s="150">
        <v>1.3333333333333333</v>
      </c>
      <c r="DV21" s="150">
        <v>5.0118483412322261</v>
      </c>
      <c r="DW21" s="150">
        <v>1.2172742892845987</v>
      </c>
      <c r="DX21" s="150">
        <v>1.1530018761726077</v>
      </c>
      <c r="DY21" s="150">
        <v>3.1261127596439171</v>
      </c>
      <c r="DZ21" s="150">
        <v>1.5881660673422686</v>
      </c>
      <c r="EA21" s="150">
        <v>4.1721854304635757</v>
      </c>
      <c r="EB21" s="150">
        <v>4.1721854304635757</v>
      </c>
      <c r="EC21" s="150">
        <v>0</v>
      </c>
      <c r="ED21" s="150">
        <v>1.508108108108108</v>
      </c>
      <c r="EE21" s="150">
        <v>4.0941101694915263</v>
      </c>
      <c r="EF21" s="150">
        <v>13.5</v>
      </c>
      <c r="EG21" s="150">
        <v>0.75</v>
      </c>
      <c r="EH21" s="5">
        <f>AVERAGE(DD21:EG21)</f>
        <v>3.1598918023124289</v>
      </c>
      <c r="EI21" s="5">
        <v>20</v>
      </c>
    </row>
    <row r="22" spans="1:139" ht="14.4">
      <c r="A22" s="504"/>
      <c r="B22" s="51" t="s">
        <v>19</v>
      </c>
      <c r="C22" s="5">
        <v>4.3700655594405591</v>
      </c>
      <c r="D22" s="171">
        <v>0</v>
      </c>
      <c r="E22" s="171">
        <v>34.5</v>
      </c>
      <c r="F22" s="171">
        <v>66</v>
      </c>
      <c r="G22" s="171">
        <v>1.5</v>
      </c>
      <c r="H22" s="171">
        <v>1.5</v>
      </c>
      <c r="I22" s="171">
        <v>0</v>
      </c>
      <c r="J22" s="171">
        <v>0</v>
      </c>
      <c r="K22" s="171">
        <v>0</v>
      </c>
      <c r="L22" s="171">
        <v>5.0909090909090908</v>
      </c>
      <c r="M22" s="171">
        <v>0</v>
      </c>
      <c r="N22" s="171">
        <v>2</v>
      </c>
      <c r="O22" s="150">
        <v>1</v>
      </c>
      <c r="P22" s="150">
        <v>14.5</v>
      </c>
      <c r="Q22" s="150">
        <v>0</v>
      </c>
      <c r="R22" s="150">
        <v>0</v>
      </c>
      <c r="S22" s="150">
        <v>5.5</v>
      </c>
      <c r="T22" s="150">
        <v>0</v>
      </c>
      <c r="U22" s="150">
        <v>5.5</v>
      </c>
      <c r="V22" s="150">
        <v>15</v>
      </c>
      <c r="W22" s="150">
        <v>6</v>
      </c>
      <c r="X22" s="150">
        <v>0</v>
      </c>
      <c r="Y22" s="150">
        <v>0</v>
      </c>
      <c r="Z22" s="150">
        <v>6</v>
      </c>
      <c r="AA22" s="150">
        <v>1.75</v>
      </c>
      <c r="AB22" s="150">
        <v>5.1675000000000004</v>
      </c>
      <c r="AC22" s="150">
        <v>0</v>
      </c>
      <c r="AD22" s="150">
        <v>0</v>
      </c>
      <c r="AE22" s="150">
        <v>0</v>
      </c>
      <c r="AF22" s="150">
        <v>3.79</v>
      </c>
      <c r="AG22" s="150">
        <v>1.5</v>
      </c>
      <c r="AH22" s="150">
        <v>0</v>
      </c>
      <c r="AI22" s="150">
        <v>1</v>
      </c>
      <c r="AJ22" s="150">
        <v>0</v>
      </c>
      <c r="AK22" s="150">
        <v>3.89</v>
      </c>
      <c r="AL22" s="150">
        <v>1.55</v>
      </c>
      <c r="AM22" s="150">
        <v>3</v>
      </c>
      <c r="AN22" s="150">
        <v>0</v>
      </c>
      <c r="AO22" s="150">
        <v>0</v>
      </c>
      <c r="AP22" s="150">
        <v>2.375</v>
      </c>
      <c r="AQ22" s="150">
        <v>0</v>
      </c>
      <c r="AR22" s="150">
        <v>0</v>
      </c>
      <c r="AS22" s="150">
        <v>0</v>
      </c>
      <c r="AT22" s="150">
        <v>3</v>
      </c>
      <c r="AU22" s="150">
        <v>4</v>
      </c>
      <c r="AV22" s="150">
        <v>4</v>
      </c>
      <c r="AW22" s="150">
        <v>0</v>
      </c>
      <c r="AX22" s="150">
        <v>0</v>
      </c>
      <c r="AY22" s="150">
        <v>0</v>
      </c>
      <c r="AZ22" s="150">
        <v>3.92</v>
      </c>
      <c r="BA22" s="150">
        <v>15.21</v>
      </c>
      <c r="BB22" s="150">
        <v>9</v>
      </c>
      <c r="BC22" s="150">
        <v>0</v>
      </c>
      <c r="BD22" s="150">
        <v>4</v>
      </c>
      <c r="BE22" s="150">
        <v>3.5</v>
      </c>
      <c r="BF22" s="150">
        <v>4</v>
      </c>
      <c r="BG22" s="150">
        <v>22</v>
      </c>
      <c r="BH22" s="150">
        <v>2.5</v>
      </c>
      <c r="BI22" s="150">
        <v>2.5</v>
      </c>
      <c r="BJ22" s="150">
        <v>2</v>
      </c>
      <c r="BK22" s="150">
        <v>0</v>
      </c>
      <c r="BL22" s="150">
        <v>0</v>
      </c>
      <c r="BM22" s="150">
        <v>2</v>
      </c>
      <c r="BN22" s="150">
        <v>2</v>
      </c>
      <c r="BO22" s="150">
        <v>2</v>
      </c>
      <c r="BP22" s="150">
        <v>0</v>
      </c>
      <c r="BQ22" s="150">
        <v>1.5</v>
      </c>
      <c r="BR22" s="150">
        <v>0</v>
      </c>
      <c r="BS22" s="150">
        <v>1</v>
      </c>
      <c r="BT22" s="150">
        <v>3.6</v>
      </c>
      <c r="BU22" s="150">
        <v>3.6</v>
      </c>
      <c r="BV22" s="150">
        <v>5.46</v>
      </c>
      <c r="BW22" s="150">
        <v>6</v>
      </c>
      <c r="BX22" s="150">
        <v>0.81081081081081074</v>
      </c>
      <c r="BY22" s="150">
        <v>0</v>
      </c>
      <c r="BZ22" s="150">
        <v>7</v>
      </c>
      <c r="CA22" s="150">
        <v>2</v>
      </c>
      <c r="CB22" s="150">
        <v>0</v>
      </c>
      <c r="CC22" s="150">
        <v>1.5</v>
      </c>
      <c r="CD22" s="150">
        <v>0</v>
      </c>
      <c r="CE22" s="150">
        <v>0</v>
      </c>
      <c r="CF22" s="150">
        <v>8</v>
      </c>
      <c r="CG22" s="150">
        <v>2.5</v>
      </c>
      <c r="CH22" s="150">
        <v>15</v>
      </c>
      <c r="CI22" s="150">
        <v>9</v>
      </c>
      <c r="CJ22" s="150">
        <v>4.8899999999999997</v>
      </c>
      <c r="CK22" s="150">
        <v>4</v>
      </c>
      <c r="CL22" s="150">
        <v>0</v>
      </c>
      <c r="CM22" s="150">
        <v>1.1666666666666667</v>
      </c>
      <c r="CN22" s="150">
        <v>0</v>
      </c>
      <c r="CO22" s="150">
        <v>0</v>
      </c>
      <c r="CP22" s="150">
        <v>1.5</v>
      </c>
      <c r="CQ22" s="150">
        <v>4</v>
      </c>
      <c r="CR22" s="150">
        <v>0</v>
      </c>
      <c r="CS22" s="150">
        <v>2.355</v>
      </c>
      <c r="CT22" s="150">
        <v>1.54</v>
      </c>
      <c r="CU22" s="150">
        <v>0</v>
      </c>
      <c r="CV22" s="150">
        <v>0</v>
      </c>
      <c r="CW22" s="150">
        <v>4.125</v>
      </c>
      <c r="CX22" s="150">
        <v>0</v>
      </c>
      <c r="CY22" s="150">
        <v>3.6666666666666665</v>
      </c>
      <c r="CZ22" s="150">
        <v>4</v>
      </c>
      <c r="DA22" s="150">
        <v>4</v>
      </c>
      <c r="DB22" s="150">
        <v>0</v>
      </c>
      <c r="DC22" s="150">
        <v>0</v>
      </c>
      <c r="DD22" s="5">
        <f>AVERAGE(BD22:DC22)</f>
        <v>2.8598873873873867</v>
      </c>
      <c r="DE22" s="150">
        <v>0</v>
      </c>
      <c r="DF22" s="150">
        <v>0</v>
      </c>
      <c r="DG22" s="150">
        <v>28</v>
      </c>
      <c r="DH22" s="150">
        <v>1.5</v>
      </c>
      <c r="DI22" s="150">
        <v>6.9</v>
      </c>
      <c r="DJ22" s="150">
        <v>3.5566666666666666</v>
      </c>
      <c r="DK22" s="150">
        <v>23.5</v>
      </c>
      <c r="DL22" s="150">
        <v>8</v>
      </c>
      <c r="DM22" s="150">
        <v>0</v>
      </c>
      <c r="DN22" s="150">
        <v>34.5</v>
      </c>
      <c r="DO22" s="150">
        <v>2.1339999999999999</v>
      </c>
      <c r="DP22" s="150"/>
      <c r="DQ22" s="150"/>
      <c r="DR22" s="150">
        <v>6.875</v>
      </c>
      <c r="DS22" s="150">
        <v>0</v>
      </c>
      <c r="DT22" s="150">
        <v>94.5</v>
      </c>
      <c r="DU22" s="150">
        <v>5.3</v>
      </c>
      <c r="DV22" s="150">
        <v>36</v>
      </c>
      <c r="DW22" s="150">
        <v>2.7075</v>
      </c>
      <c r="DX22" s="150">
        <v>5.5</v>
      </c>
      <c r="DY22" s="150">
        <v>1.7</v>
      </c>
      <c r="DZ22" s="150">
        <v>1.4575</v>
      </c>
      <c r="EA22" s="150">
        <v>1</v>
      </c>
      <c r="EB22" s="150">
        <v>0</v>
      </c>
      <c r="EC22" s="150">
        <v>0</v>
      </c>
      <c r="ED22" s="150">
        <v>6.1</v>
      </c>
      <c r="EE22" s="150">
        <v>9</v>
      </c>
      <c r="EF22" s="150">
        <v>4</v>
      </c>
      <c r="EG22" s="150">
        <v>24.1</v>
      </c>
      <c r="EH22" s="5">
        <f>AVERAGE(DD22:EG22)</f>
        <v>11.042519787644789</v>
      </c>
      <c r="EI22" s="5">
        <v>4</v>
      </c>
    </row>
    <row r="23" spans="1:139" ht="14.4">
      <c r="A23" s="14"/>
      <c r="B23" s="1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 s="13"/>
    </row>
    <row r="24" spans="1:139" ht="14.4">
      <c r="A24" s="499" t="s">
        <v>52</v>
      </c>
      <c r="B24" s="53" t="s">
        <v>250</v>
      </c>
      <c r="C24" s="12"/>
      <c r="D24" s="94">
        <v>17</v>
      </c>
      <c r="E24" s="94">
        <v>0</v>
      </c>
      <c r="F24" s="94">
        <v>0</v>
      </c>
      <c r="G24" s="94">
        <v>0</v>
      </c>
      <c r="H24" s="94">
        <v>0</v>
      </c>
      <c r="I24" s="94">
        <v>0</v>
      </c>
      <c r="J24" s="94">
        <v>0</v>
      </c>
      <c r="K24" s="94">
        <v>0</v>
      </c>
      <c r="L24" s="94">
        <v>0</v>
      </c>
      <c r="M24" s="94">
        <v>0</v>
      </c>
      <c r="N24" s="94">
        <v>0</v>
      </c>
      <c r="O24" s="12">
        <v>0</v>
      </c>
      <c r="P24" s="12">
        <v>0</v>
      </c>
      <c r="Q24" s="12">
        <v>0</v>
      </c>
      <c r="R24" s="12">
        <v>0</v>
      </c>
      <c r="S24" s="12">
        <v>0</v>
      </c>
      <c r="T24" s="12">
        <v>0</v>
      </c>
      <c r="U24" s="94">
        <v>0</v>
      </c>
      <c r="V24" s="94">
        <v>0</v>
      </c>
      <c r="W24" s="94">
        <v>0</v>
      </c>
      <c r="X24" s="94"/>
      <c r="Y24" s="94">
        <v>0</v>
      </c>
      <c r="Z24" s="94">
        <v>0</v>
      </c>
      <c r="AA24" s="94">
        <v>0</v>
      </c>
      <c r="AB24" s="94">
        <v>14</v>
      </c>
      <c r="AC24" s="94">
        <v>0</v>
      </c>
      <c r="AD24" s="94">
        <v>0</v>
      </c>
      <c r="AE24" s="94">
        <v>0</v>
      </c>
      <c r="AF24" s="94">
        <v>0</v>
      </c>
      <c r="AG24" s="94">
        <v>0</v>
      </c>
      <c r="AH24" s="94">
        <v>0</v>
      </c>
      <c r="AI24" s="94">
        <v>0</v>
      </c>
      <c r="AJ24" s="94">
        <v>15.5</v>
      </c>
      <c r="AK24" s="94">
        <v>0</v>
      </c>
      <c r="AL24" s="94">
        <v>0</v>
      </c>
      <c r="AM24" s="94">
        <v>0</v>
      </c>
      <c r="AN24" s="94">
        <v>16</v>
      </c>
      <c r="AO24" s="94">
        <v>0</v>
      </c>
      <c r="AP24" s="94">
        <v>0</v>
      </c>
      <c r="AQ24" s="94">
        <v>0</v>
      </c>
      <c r="AR24" s="94">
        <v>0</v>
      </c>
      <c r="AS24" s="94">
        <v>0</v>
      </c>
      <c r="AT24" s="94">
        <v>0</v>
      </c>
      <c r="AU24" s="94">
        <v>0</v>
      </c>
      <c r="AV24" s="94">
        <v>0</v>
      </c>
      <c r="AW24" s="94">
        <v>16.8</v>
      </c>
      <c r="AX24" s="94">
        <v>0</v>
      </c>
      <c r="AY24" s="94">
        <v>0</v>
      </c>
      <c r="AZ24" s="94">
        <v>0</v>
      </c>
      <c r="BA24" s="94">
        <v>12</v>
      </c>
      <c r="BB24" s="94">
        <v>0</v>
      </c>
      <c r="BC24" s="94">
        <v>0</v>
      </c>
      <c r="BD24" s="94">
        <v>0</v>
      </c>
      <c r="BE24" s="94">
        <v>0</v>
      </c>
      <c r="BF24" s="94">
        <v>0</v>
      </c>
      <c r="BG24" s="94">
        <v>10</v>
      </c>
      <c r="BH24" s="94">
        <v>0</v>
      </c>
      <c r="BI24" s="94">
        <v>0</v>
      </c>
      <c r="BJ24" s="94">
        <v>0</v>
      </c>
      <c r="BK24" s="94">
        <v>0</v>
      </c>
      <c r="BL24" s="94">
        <v>0</v>
      </c>
      <c r="BM24" s="94">
        <v>0</v>
      </c>
      <c r="BN24" s="94">
        <v>0</v>
      </c>
      <c r="BO24" s="94">
        <v>0</v>
      </c>
      <c r="BP24" s="94">
        <v>12</v>
      </c>
      <c r="BQ24" s="94">
        <v>0</v>
      </c>
      <c r="BR24" s="94"/>
      <c r="BS24" s="94">
        <v>0</v>
      </c>
      <c r="BT24" s="94">
        <v>0</v>
      </c>
      <c r="BU24" s="94">
        <v>0</v>
      </c>
      <c r="BV24" s="94">
        <v>0</v>
      </c>
      <c r="BW24" s="94">
        <v>0</v>
      </c>
      <c r="BX24" s="94">
        <v>0</v>
      </c>
      <c r="BY24" s="94">
        <v>0</v>
      </c>
      <c r="BZ24" s="94">
        <v>0</v>
      </c>
      <c r="CA24" s="94">
        <v>0</v>
      </c>
      <c r="CB24" s="94">
        <v>0</v>
      </c>
      <c r="CC24" s="94">
        <v>0</v>
      </c>
      <c r="CD24" s="94">
        <v>0</v>
      </c>
      <c r="CE24" s="94">
        <v>0</v>
      </c>
      <c r="CF24" s="94">
        <v>0</v>
      </c>
      <c r="CG24" s="94">
        <v>0</v>
      </c>
      <c r="CH24" s="94">
        <v>10</v>
      </c>
      <c r="CI24" s="94">
        <v>0</v>
      </c>
      <c r="CJ24" s="94">
        <v>0</v>
      </c>
      <c r="CK24" s="94">
        <v>0</v>
      </c>
      <c r="CL24" s="94">
        <v>0</v>
      </c>
      <c r="CM24" s="94">
        <v>0</v>
      </c>
      <c r="CN24" s="94">
        <v>0</v>
      </c>
      <c r="CO24" s="94">
        <v>16</v>
      </c>
      <c r="CP24" s="94">
        <v>0</v>
      </c>
      <c r="CQ24" s="94">
        <v>0</v>
      </c>
      <c r="CR24" s="94">
        <v>12</v>
      </c>
      <c r="CS24" s="94">
        <v>0</v>
      </c>
      <c r="CT24" s="94">
        <v>0</v>
      </c>
      <c r="CU24" s="94">
        <v>0</v>
      </c>
      <c r="CV24" s="94">
        <v>0</v>
      </c>
      <c r="CW24" s="94">
        <v>0</v>
      </c>
      <c r="CX24" s="94">
        <v>0</v>
      </c>
      <c r="CY24" s="94">
        <v>0</v>
      </c>
      <c r="CZ24" s="94">
        <v>0</v>
      </c>
      <c r="DA24" s="94">
        <v>0</v>
      </c>
      <c r="DB24" s="94">
        <v>12</v>
      </c>
      <c r="DC24" s="94">
        <v>12</v>
      </c>
      <c r="DD24" s="12"/>
      <c r="DE24" s="94">
        <v>0</v>
      </c>
      <c r="DF24" s="94">
        <v>12</v>
      </c>
      <c r="DG24" s="94">
        <v>0</v>
      </c>
      <c r="DH24" s="94">
        <v>0</v>
      </c>
      <c r="DI24" s="94">
        <v>0</v>
      </c>
      <c r="DJ24" s="94">
        <v>0</v>
      </c>
      <c r="DK24" s="94">
        <v>0</v>
      </c>
      <c r="DL24" s="94">
        <v>0</v>
      </c>
      <c r="DM24" s="94">
        <v>0</v>
      </c>
      <c r="DN24" s="94">
        <v>0</v>
      </c>
      <c r="DO24" s="94">
        <v>12</v>
      </c>
      <c r="DP24" s="94"/>
      <c r="DQ24" s="94"/>
      <c r="DR24" s="94">
        <v>0</v>
      </c>
      <c r="DS24" s="94">
        <v>0</v>
      </c>
      <c r="DT24" s="94">
        <v>12</v>
      </c>
      <c r="DU24" s="94">
        <v>0</v>
      </c>
      <c r="DV24" s="94">
        <v>0</v>
      </c>
      <c r="DW24" s="94">
        <v>0</v>
      </c>
      <c r="DX24" s="94">
        <v>24</v>
      </c>
      <c r="DY24" s="94">
        <v>0</v>
      </c>
      <c r="DZ24" s="94">
        <v>0</v>
      </c>
      <c r="EA24" s="94">
        <v>0</v>
      </c>
      <c r="EB24" s="94">
        <v>0</v>
      </c>
      <c r="EC24" s="94">
        <v>0</v>
      </c>
      <c r="ED24" s="94">
        <v>0</v>
      </c>
      <c r="EE24" s="94">
        <v>0</v>
      </c>
      <c r="EF24" s="94">
        <v>0</v>
      </c>
      <c r="EG24" s="94">
        <v>24</v>
      </c>
      <c r="EH24" s="94"/>
      <c r="EI24" s="12"/>
    </row>
    <row r="25" spans="1:139" ht="14.4">
      <c r="A25" s="500"/>
      <c r="B25" s="53" t="s">
        <v>251</v>
      </c>
      <c r="C25" s="12"/>
      <c r="D25" s="12">
        <v>0</v>
      </c>
      <c r="E25" s="12">
        <v>2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  <c r="N25" s="12">
        <v>0</v>
      </c>
      <c r="O25" s="12">
        <v>11</v>
      </c>
      <c r="P25" s="12">
        <v>0</v>
      </c>
      <c r="Q25" s="12">
        <v>0</v>
      </c>
      <c r="R25" s="12">
        <v>0</v>
      </c>
      <c r="S25" s="12">
        <v>0</v>
      </c>
      <c r="T25" s="12">
        <v>0</v>
      </c>
      <c r="U25" s="94">
        <v>0</v>
      </c>
      <c r="V25" s="94">
        <v>0</v>
      </c>
      <c r="W25" s="94">
        <v>0</v>
      </c>
      <c r="X25" s="94"/>
      <c r="Y25" s="94">
        <v>0</v>
      </c>
      <c r="Z25" s="94">
        <v>1.5</v>
      </c>
      <c r="AA25" s="94">
        <v>0</v>
      </c>
      <c r="AB25" s="94">
        <v>13.5</v>
      </c>
      <c r="AC25" s="94">
        <v>0</v>
      </c>
      <c r="AD25" s="94">
        <v>0</v>
      </c>
      <c r="AE25" s="94">
        <v>0</v>
      </c>
      <c r="AF25" s="94">
        <v>0</v>
      </c>
      <c r="AG25" s="94">
        <v>0</v>
      </c>
      <c r="AH25" s="94">
        <v>0</v>
      </c>
      <c r="AI25" s="94">
        <v>0</v>
      </c>
      <c r="AJ25" s="94">
        <v>10.5</v>
      </c>
      <c r="AK25" s="94">
        <v>0</v>
      </c>
      <c r="AL25" s="94">
        <v>0</v>
      </c>
      <c r="AM25" s="94">
        <v>0</v>
      </c>
      <c r="AN25" s="94">
        <v>8</v>
      </c>
      <c r="AO25" s="94">
        <v>18</v>
      </c>
      <c r="AP25" s="94">
        <v>0</v>
      </c>
      <c r="AQ25" s="94">
        <v>0</v>
      </c>
      <c r="AR25" s="94">
        <v>0</v>
      </c>
      <c r="AS25" s="94">
        <v>0</v>
      </c>
      <c r="AT25" s="94">
        <v>0</v>
      </c>
      <c r="AU25" s="94">
        <v>0</v>
      </c>
      <c r="AV25" s="94">
        <v>0</v>
      </c>
      <c r="AW25" s="94">
        <v>0</v>
      </c>
      <c r="AX25" s="94">
        <v>0</v>
      </c>
      <c r="AY25" s="94">
        <v>0</v>
      </c>
      <c r="AZ25" s="94">
        <v>0</v>
      </c>
      <c r="BA25" s="94">
        <v>7.5</v>
      </c>
      <c r="BB25" s="94">
        <v>0</v>
      </c>
      <c r="BC25" s="94">
        <v>0</v>
      </c>
      <c r="BD25" s="94">
        <v>0</v>
      </c>
      <c r="BE25" s="94">
        <v>0</v>
      </c>
      <c r="BF25" s="94">
        <v>0</v>
      </c>
      <c r="BG25" s="94">
        <v>0</v>
      </c>
      <c r="BH25" s="94">
        <v>0</v>
      </c>
      <c r="BI25" s="94">
        <v>0</v>
      </c>
      <c r="BJ25" s="94">
        <v>0</v>
      </c>
      <c r="BK25" s="94">
        <v>0</v>
      </c>
      <c r="BL25" s="94">
        <v>0</v>
      </c>
      <c r="BM25" s="94">
        <v>0</v>
      </c>
      <c r="BN25" s="94">
        <v>0</v>
      </c>
      <c r="BO25" s="94">
        <v>0</v>
      </c>
      <c r="BP25" s="94">
        <v>0</v>
      </c>
      <c r="BQ25" s="94">
        <v>8.9</v>
      </c>
      <c r="BR25" s="94"/>
      <c r="BS25" s="94">
        <v>0</v>
      </c>
      <c r="BT25" s="94">
        <v>0</v>
      </c>
      <c r="BU25" s="94">
        <v>0</v>
      </c>
      <c r="BV25" s="94">
        <v>0</v>
      </c>
      <c r="BW25" s="94">
        <v>0</v>
      </c>
      <c r="BX25" s="94">
        <v>0</v>
      </c>
      <c r="BY25" s="94">
        <v>0</v>
      </c>
      <c r="BZ25" s="94">
        <v>0</v>
      </c>
      <c r="CA25" s="94">
        <v>0</v>
      </c>
      <c r="CB25" s="94">
        <v>0</v>
      </c>
      <c r="CC25" s="94">
        <v>0</v>
      </c>
      <c r="CD25" s="94">
        <v>0</v>
      </c>
      <c r="CE25" s="94">
        <v>0</v>
      </c>
      <c r="CF25" s="94">
        <v>0</v>
      </c>
      <c r="CG25" s="94">
        <v>0</v>
      </c>
      <c r="CH25" s="94">
        <v>2</v>
      </c>
      <c r="CI25" s="94">
        <v>8</v>
      </c>
      <c r="CJ25" s="94">
        <v>0</v>
      </c>
      <c r="CK25" s="94">
        <v>0</v>
      </c>
      <c r="CL25" s="94">
        <v>0</v>
      </c>
      <c r="CM25" s="94">
        <v>0</v>
      </c>
      <c r="CN25" s="94">
        <v>0</v>
      </c>
      <c r="CO25" s="94">
        <v>18</v>
      </c>
      <c r="CP25" s="94">
        <v>0</v>
      </c>
      <c r="CQ25" s="94">
        <v>4</v>
      </c>
      <c r="CR25" s="94">
        <v>0</v>
      </c>
      <c r="CS25" s="94">
        <v>0</v>
      </c>
      <c r="CT25" s="94">
        <v>0</v>
      </c>
      <c r="CU25" s="94">
        <v>5</v>
      </c>
      <c r="CV25" s="94">
        <v>15</v>
      </c>
      <c r="CW25" s="94">
        <v>0</v>
      </c>
      <c r="CX25" s="94">
        <v>8.5</v>
      </c>
      <c r="CY25" s="94">
        <v>0</v>
      </c>
      <c r="CZ25" s="94">
        <v>4</v>
      </c>
      <c r="DA25" s="94">
        <v>4</v>
      </c>
      <c r="DB25" s="94">
        <v>4</v>
      </c>
      <c r="DC25" s="94">
        <v>16</v>
      </c>
      <c r="DD25" s="12"/>
      <c r="DE25" s="94">
        <v>4</v>
      </c>
      <c r="DF25" s="94">
        <v>4</v>
      </c>
      <c r="DG25" s="94">
        <v>0</v>
      </c>
      <c r="DH25" s="94">
        <v>0</v>
      </c>
      <c r="DI25" s="94">
        <v>0</v>
      </c>
      <c r="DJ25" s="94">
        <v>0</v>
      </c>
      <c r="DK25" s="94">
        <v>8</v>
      </c>
      <c r="DL25" s="94">
        <v>0</v>
      </c>
      <c r="DM25" s="94">
        <v>2</v>
      </c>
      <c r="DN25" s="94">
        <v>0</v>
      </c>
      <c r="DO25" s="94">
        <v>12</v>
      </c>
      <c r="DP25" s="94"/>
      <c r="DQ25" s="94"/>
      <c r="DR25" s="94">
        <v>0</v>
      </c>
      <c r="DS25" s="94">
        <v>6.5</v>
      </c>
      <c r="DT25" s="94">
        <v>12</v>
      </c>
      <c r="DU25" s="94">
        <v>0</v>
      </c>
      <c r="DV25" s="94">
        <v>0</v>
      </c>
      <c r="DW25" s="94">
        <v>0</v>
      </c>
      <c r="DX25" s="94">
        <v>8.3000000000000007</v>
      </c>
      <c r="DY25" s="94">
        <v>0</v>
      </c>
      <c r="DZ25" s="94">
        <v>16.5</v>
      </c>
      <c r="EA25" s="94">
        <v>0</v>
      </c>
      <c r="EB25" s="94">
        <v>0</v>
      </c>
      <c r="EC25" s="94">
        <v>0</v>
      </c>
      <c r="ED25" s="94">
        <v>0</v>
      </c>
      <c r="EE25" s="94">
        <v>1</v>
      </c>
      <c r="EF25" s="94">
        <v>0</v>
      </c>
      <c r="EG25" s="94">
        <v>12</v>
      </c>
      <c r="EH25" s="94"/>
      <c r="EI25" s="12"/>
    </row>
    <row r="26" spans="1:139" ht="14.4">
      <c r="A26" s="500"/>
      <c r="B26" s="53" t="s">
        <v>252</v>
      </c>
      <c r="C26" s="12"/>
      <c r="D26" s="12">
        <v>0</v>
      </c>
      <c r="E26" s="12">
        <v>34.5</v>
      </c>
      <c r="F26" s="12">
        <v>66</v>
      </c>
      <c r="G26" s="12">
        <v>1.5</v>
      </c>
      <c r="H26" s="12">
        <v>1.5</v>
      </c>
      <c r="I26" s="12">
        <v>0</v>
      </c>
      <c r="J26" s="12">
        <v>0</v>
      </c>
      <c r="K26" s="12">
        <v>0</v>
      </c>
      <c r="L26" s="12">
        <v>1.75</v>
      </c>
      <c r="M26" s="12">
        <v>0</v>
      </c>
      <c r="N26" s="12">
        <v>2</v>
      </c>
      <c r="O26" s="12">
        <v>1</v>
      </c>
      <c r="P26" s="12">
        <v>29</v>
      </c>
      <c r="Q26" s="12">
        <v>0</v>
      </c>
      <c r="R26" s="12">
        <v>0</v>
      </c>
      <c r="S26" s="12">
        <v>5.5</v>
      </c>
      <c r="T26" s="12">
        <v>0</v>
      </c>
      <c r="U26" s="94">
        <v>11</v>
      </c>
      <c r="V26" s="94">
        <v>45</v>
      </c>
      <c r="W26" s="94">
        <v>6</v>
      </c>
      <c r="X26" s="94">
        <v>8</v>
      </c>
      <c r="Y26">
        <v>0</v>
      </c>
      <c r="Z26">
        <v>6</v>
      </c>
      <c r="AA26">
        <v>3.5</v>
      </c>
      <c r="AB26">
        <v>20.67</v>
      </c>
      <c r="AC26">
        <v>0</v>
      </c>
      <c r="AD26">
        <v>0</v>
      </c>
      <c r="AE26">
        <v>0</v>
      </c>
      <c r="AF26">
        <v>7.58</v>
      </c>
      <c r="AG26">
        <v>1.5</v>
      </c>
      <c r="AH26">
        <v>0</v>
      </c>
      <c r="AI26">
        <v>1</v>
      </c>
      <c r="AJ26">
        <v>0</v>
      </c>
      <c r="AK26">
        <v>11.67</v>
      </c>
      <c r="AL26">
        <v>3.1</v>
      </c>
      <c r="AM26">
        <v>9</v>
      </c>
      <c r="AN26">
        <v>0</v>
      </c>
      <c r="AO26">
        <v>0</v>
      </c>
      <c r="AP26">
        <v>4.75</v>
      </c>
      <c r="AQ26">
        <v>0</v>
      </c>
      <c r="AR26">
        <v>0</v>
      </c>
      <c r="AS26">
        <v>0</v>
      </c>
      <c r="AT26">
        <v>3</v>
      </c>
      <c r="AU26">
        <v>3</v>
      </c>
      <c r="AV26">
        <v>3</v>
      </c>
      <c r="AW26">
        <v>0</v>
      </c>
      <c r="AX26">
        <v>0</v>
      </c>
      <c r="AY26">
        <v>0</v>
      </c>
      <c r="AZ26">
        <v>3.92</v>
      </c>
      <c r="BA26">
        <v>30.42</v>
      </c>
      <c r="BB26">
        <v>9</v>
      </c>
      <c r="BC26">
        <v>0</v>
      </c>
      <c r="BD26">
        <v>4</v>
      </c>
      <c r="BE26">
        <v>3.5</v>
      </c>
      <c r="BF26">
        <v>4</v>
      </c>
      <c r="BG26">
        <v>12</v>
      </c>
      <c r="BH26">
        <v>2.5</v>
      </c>
      <c r="BI26">
        <v>2.5</v>
      </c>
      <c r="BJ26">
        <v>2</v>
      </c>
      <c r="BK26">
        <v>0</v>
      </c>
      <c r="BL26">
        <v>0</v>
      </c>
      <c r="BM26">
        <v>6</v>
      </c>
      <c r="BN26">
        <v>4</v>
      </c>
      <c r="BO26">
        <v>4</v>
      </c>
      <c r="BP26">
        <v>0</v>
      </c>
      <c r="BQ26">
        <v>3</v>
      </c>
      <c r="BR26"/>
      <c r="BS26">
        <v>1</v>
      </c>
      <c r="BT26">
        <v>3.6</v>
      </c>
      <c r="BU26">
        <v>3.6</v>
      </c>
      <c r="BV26">
        <v>10.92</v>
      </c>
      <c r="BW26">
        <v>6</v>
      </c>
      <c r="BX26">
        <v>139</v>
      </c>
      <c r="BY26">
        <v>0</v>
      </c>
      <c r="BZ26">
        <v>7</v>
      </c>
      <c r="CA26">
        <v>2</v>
      </c>
      <c r="CB26">
        <v>0</v>
      </c>
      <c r="CC26">
        <v>4.5</v>
      </c>
      <c r="CD26">
        <v>0</v>
      </c>
      <c r="CE26">
        <v>0</v>
      </c>
      <c r="CF26">
        <v>16</v>
      </c>
      <c r="CG26">
        <v>5</v>
      </c>
      <c r="CH26">
        <v>3</v>
      </c>
      <c r="CI26">
        <v>27</v>
      </c>
      <c r="CJ26">
        <v>14.67</v>
      </c>
      <c r="CK26">
        <v>4</v>
      </c>
      <c r="CL26">
        <v>4</v>
      </c>
      <c r="CM26">
        <v>3.5</v>
      </c>
      <c r="CN26">
        <v>0</v>
      </c>
      <c r="CO26">
        <v>0</v>
      </c>
      <c r="CP26">
        <v>3</v>
      </c>
      <c r="CQ26">
        <v>4</v>
      </c>
      <c r="CR26">
        <v>0</v>
      </c>
      <c r="CS26">
        <v>9.42</v>
      </c>
      <c r="CT26">
        <v>3.08</v>
      </c>
      <c r="CU26">
        <v>0</v>
      </c>
      <c r="CV26">
        <v>0</v>
      </c>
      <c r="CW26">
        <v>16.5</v>
      </c>
      <c r="CX26">
        <v>0</v>
      </c>
      <c r="CY26">
        <v>11</v>
      </c>
      <c r="CZ26">
        <v>4</v>
      </c>
      <c r="DA26">
        <v>4</v>
      </c>
      <c r="DB26">
        <v>0</v>
      </c>
      <c r="DC26">
        <v>0</v>
      </c>
      <c r="DD26" s="12"/>
      <c r="DE26">
        <v>0</v>
      </c>
      <c r="DF26">
        <v>0</v>
      </c>
      <c r="DG26">
        <v>28</v>
      </c>
      <c r="DH26">
        <v>3</v>
      </c>
      <c r="DI26">
        <v>34.5</v>
      </c>
      <c r="DJ26">
        <v>10.67</v>
      </c>
      <c r="DK26">
        <v>47</v>
      </c>
      <c r="DL26">
        <v>32</v>
      </c>
      <c r="DM26">
        <v>0</v>
      </c>
      <c r="DN26">
        <v>34.5</v>
      </c>
      <c r="DO26">
        <v>10.67</v>
      </c>
      <c r="DP26"/>
      <c r="DQ26"/>
      <c r="DR26">
        <v>27.5</v>
      </c>
      <c r="DS26">
        <v>0</v>
      </c>
      <c r="DT26">
        <v>94.5</v>
      </c>
      <c r="DU26">
        <v>5.3</v>
      </c>
      <c r="DV26">
        <v>36</v>
      </c>
      <c r="DW26">
        <v>10.83</v>
      </c>
      <c r="DX26">
        <v>11</v>
      </c>
      <c r="DY26">
        <v>5.0999999999999996</v>
      </c>
      <c r="DZ26">
        <v>5.83</v>
      </c>
      <c r="EA26">
        <v>1</v>
      </c>
      <c r="EB26">
        <v>0</v>
      </c>
      <c r="EC26">
        <v>0</v>
      </c>
      <c r="ED26">
        <v>12.2</v>
      </c>
      <c r="EE26">
        <v>8</v>
      </c>
      <c r="EF26">
        <v>4</v>
      </c>
      <c r="EG26">
        <v>48.2</v>
      </c>
      <c r="EH26"/>
      <c r="EI26" s="12"/>
    </row>
    <row r="27" spans="1:139" ht="14.4">
      <c r="A27" s="500"/>
      <c r="B27" s="53" t="s">
        <v>222</v>
      </c>
      <c r="C27" s="12"/>
      <c r="D27" s="12">
        <v>168</v>
      </c>
      <c r="E27" s="12">
        <v>168</v>
      </c>
      <c r="F27" s="12">
        <v>168</v>
      </c>
      <c r="G27" s="12">
        <v>168</v>
      </c>
      <c r="H27" s="12">
        <v>168</v>
      </c>
      <c r="I27" s="12">
        <v>168</v>
      </c>
      <c r="J27" s="12">
        <v>168</v>
      </c>
      <c r="K27" s="12">
        <v>168</v>
      </c>
      <c r="L27" s="12">
        <v>168</v>
      </c>
      <c r="M27" s="12">
        <v>168</v>
      </c>
      <c r="N27" s="12">
        <v>168</v>
      </c>
      <c r="O27" s="12">
        <v>168</v>
      </c>
      <c r="P27" s="12">
        <v>168</v>
      </c>
      <c r="Q27" s="12">
        <v>168</v>
      </c>
      <c r="R27" s="12">
        <v>168</v>
      </c>
      <c r="S27" s="12">
        <v>168</v>
      </c>
      <c r="T27" s="12">
        <v>168</v>
      </c>
      <c r="U27" s="12">
        <v>144</v>
      </c>
      <c r="V27" s="12">
        <v>168</v>
      </c>
      <c r="W27" s="12">
        <v>168</v>
      </c>
      <c r="X27" s="12">
        <v>168</v>
      </c>
      <c r="Y27" s="12">
        <v>168</v>
      </c>
      <c r="Z27" s="12">
        <v>168</v>
      </c>
      <c r="AA27" s="12">
        <v>168</v>
      </c>
      <c r="AB27" s="12">
        <v>168</v>
      </c>
      <c r="AC27" s="12">
        <v>168</v>
      </c>
      <c r="AD27" s="12">
        <v>168</v>
      </c>
      <c r="AE27" s="12">
        <v>168</v>
      </c>
      <c r="AF27" s="12">
        <v>168</v>
      </c>
      <c r="AG27" s="12">
        <v>168</v>
      </c>
      <c r="AH27" s="12">
        <v>168</v>
      </c>
      <c r="AI27" s="12">
        <v>168</v>
      </c>
      <c r="AJ27" s="12">
        <v>168</v>
      </c>
      <c r="AK27" s="12">
        <v>168</v>
      </c>
      <c r="AL27" s="12">
        <v>168</v>
      </c>
      <c r="AM27" s="12">
        <v>168</v>
      </c>
      <c r="AN27" s="12">
        <v>168</v>
      </c>
      <c r="AO27" s="12">
        <v>168</v>
      </c>
      <c r="AP27" s="12">
        <v>168</v>
      </c>
      <c r="AQ27" s="12">
        <v>168</v>
      </c>
      <c r="AR27" s="12">
        <v>168</v>
      </c>
      <c r="AS27" s="12">
        <v>168</v>
      </c>
      <c r="AT27" s="12">
        <v>168</v>
      </c>
      <c r="AU27" s="12">
        <v>168</v>
      </c>
      <c r="AV27" s="12">
        <v>168</v>
      </c>
      <c r="AW27" s="12">
        <v>168</v>
      </c>
      <c r="AX27" s="12">
        <v>168</v>
      </c>
      <c r="AY27" s="12">
        <v>168</v>
      </c>
      <c r="AZ27" s="12">
        <v>168</v>
      </c>
      <c r="BA27" s="12">
        <v>168</v>
      </c>
      <c r="BB27" s="12">
        <v>168</v>
      </c>
      <c r="BC27" s="12">
        <v>168</v>
      </c>
      <c r="BD27" s="12">
        <v>168</v>
      </c>
      <c r="BE27" s="12">
        <v>168</v>
      </c>
      <c r="BF27" s="12">
        <v>168</v>
      </c>
      <c r="BG27" s="12">
        <v>168</v>
      </c>
      <c r="BH27" s="12">
        <v>168</v>
      </c>
      <c r="BI27" s="12">
        <v>168</v>
      </c>
      <c r="BJ27" s="12">
        <v>168</v>
      </c>
      <c r="BK27" s="12">
        <v>168</v>
      </c>
      <c r="BL27" s="12">
        <v>168</v>
      </c>
      <c r="BM27" s="12">
        <v>168</v>
      </c>
      <c r="BN27" s="12">
        <v>168</v>
      </c>
      <c r="BO27" s="12">
        <v>168</v>
      </c>
      <c r="BP27" s="12">
        <v>168</v>
      </c>
      <c r="BQ27" s="12">
        <v>168</v>
      </c>
      <c r="BR27" s="12">
        <v>168</v>
      </c>
      <c r="BS27" s="12">
        <v>168</v>
      </c>
      <c r="BT27" s="12">
        <v>168</v>
      </c>
      <c r="BU27" s="12">
        <v>168</v>
      </c>
      <c r="BV27" s="12">
        <v>168</v>
      </c>
      <c r="BW27" s="12">
        <v>168</v>
      </c>
      <c r="BX27" s="12">
        <v>168</v>
      </c>
      <c r="BY27" s="12">
        <v>168</v>
      </c>
      <c r="BZ27" s="12">
        <v>168</v>
      </c>
      <c r="CA27" s="12">
        <v>144</v>
      </c>
      <c r="CB27" s="12">
        <v>168</v>
      </c>
      <c r="CC27" s="12">
        <v>168</v>
      </c>
      <c r="CD27" s="12">
        <v>168</v>
      </c>
      <c r="CE27" s="12">
        <v>168</v>
      </c>
      <c r="CF27" s="12">
        <v>168</v>
      </c>
      <c r="CG27" s="12">
        <v>168</v>
      </c>
      <c r="CH27" s="12">
        <v>168</v>
      </c>
      <c r="CI27" s="12">
        <v>168</v>
      </c>
      <c r="CJ27" s="12">
        <v>168</v>
      </c>
      <c r="CK27" s="12">
        <v>168</v>
      </c>
      <c r="CL27" s="12">
        <v>168</v>
      </c>
      <c r="CM27" s="12">
        <v>168</v>
      </c>
      <c r="CN27" s="12">
        <v>168</v>
      </c>
      <c r="CO27" s="12">
        <v>168</v>
      </c>
      <c r="CP27" s="12">
        <v>168</v>
      </c>
      <c r="CQ27" s="12">
        <v>168</v>
      </c>
      <c r="CR27" s="12">
        <v>168</v>
      </c>
      <c r="CS27" s="12">
        <v>168</v>
      </c>
      <c r="CT27" s="12">
        <v>168</v>
      </c>
      <c r="CU27" s="12">
        <v>168</v>
      </c>
      <c r="CV27" s="12">
        <v>168</v>
      </c>
      <c r="CW27" s="12">
        <v>168</v>
      </c>
      <c r="CX27" s="12">
        <v>168</v>
      </c>
      <c r="CY27" s="12">
        <v>168</v>
      </c>
      <c r="CZ27" s="12">
        <v>168</v>
      </c>
      <c r="DA27" s="12">
        <v>168</v>
      </c>
      <c r="DB27" s="12">
        <v>168</v>
      </c>
      <c r="DC27" s="12">
        <v>168</v>
      </c>
      <c r="DD27" s="12"/>
      <c r="DE27" s="12">
        <v>144</v>
      </c>
      <c r="DF27" s="12">
        <v>168</v>
      </c>
      <c r="DG27" s="12">
        <v>168</v>
      </c>
      <c r="DH27" s="12">
        <v>168</v>
      </c>
      <c r="DI27" s="12">
        <v>168</v>
      </c>
      <c r="DJ27" s="12">
        <v>168</v>
      </c>
      <c r="DK27" s="12">
        <v>168</v>
      </c>
      <c r="DL27" s="12">
        <v>168</v>
      </c>
      <c r="DM27" s="12">
        <v>168</v>
      </c>
      <c r="DN27" s="12">
        <v>168</v>
      </c>
      <c r="DO27" s="12">
        <v>168</v>
      </c>
      <c r="DP27" s="12"/>
      <c r="DQ27" s="12"/>
      <c r="DR27" s="12">
        <v>168</v>
      </c>
      <c r="DS27" s="12">
        <v>168</v>
      </c>
      <c r="DT27" s="12">
        <v>168</v>
      </c>
      <c r="DU27" s="12">
        <v>168</v>
      </c>
      <c r="DV27" s="12">
        <v>168</v>
      </c>
      <c r="DW27" s="12">
        <v>168</v>
      </c>
      <c r="DX27" s="12">
        <v>168</v>
      </c>
      <c r="DY27" s="12">
        <v>168</v>
      </c>
      <c r="DZ27" s="12">
        <v>168</v>
      </c>
      <c r="EA27" s="12">
        <v>168</v>
      </c>
      <c r="EB27" s="12">
        <v>168</v>
      </c>
      <c r="EC27" s="12">
        <v>168</v>
      </c>
      <c r="ED27" s="12">
        <v>168</v>
      </c>
      <c r="EE27" s="12">
        <v>168</v>
      </c>
      <c r="EF27" s="12">
        <v>168</v>
      </c>
      <c r="EG27" s="12">
        <v>168</v>
      </c>
      <c r="EH27" s="12"/>
      <c r="EI27" s="12"/>
    </row>
    <row r="28" spans="1:139" ht="14.4">
      <c r="A28" s="501"/>
      <c r="B28" s="53" t="s">
        <v>146</v>
      </c>
      <c r="C28" s="12"/>
      <c r="D28" s="119">
        <v>0</v>
      </c>
      <c r="E28" s="119">
        <v>2.6517081530000004</v>
      </c>
      <c r="F28" s="119">
        <v>0.57341269841269837</v>
      </c>
      <c r="G28" s="119">
        <v>1.681159420289855</v>
      </c>
      <c r="H28" s="119">
        <v>0</v>
      </c>
      <c r="I28" s="119">
        <v>0</v>
      </c>
      <c r="J28" s="119">
        <v>0</v>
      </c>
      <c r="K28" s="119">
        <v>0</v>
      </c>
      <c r="L28" s="119">
        <v>5.1119457013574658</v>
      </c>
      <c r="M28" s="119">
        <v>0.14285714285714285</v>
      </c>
      <c r="N28" s="119">
        <v>1.2071428571428573</v>
      </c>
      <c r="O28" s="164">
        <v>2.117186963979417</v>
      </c>
      <c r="P28" s="164">
        <v>0</v>
      </c>
      <c r="Q28" s="164">
        <v>0</v>
      </c>
      <c r="R28" s="164">
        <v>0.79</v>
      </c>
      <c r="S28">
        <v>3.9748427672955975</v>
      </c>
      <c r="T28">
        <v>13.32095153168275</v>
      </c>
      <c r="U28">
        <v>2.9313725490196081</v>
      </c>
      <c r="V28">
        <v>4.083333333333333</v>
      </c>
      <c r="W28">
        <v>0.6155172413793103</v>
      </c>
      <c r="X28">
        <v>0</v>
      </c>
      <c r="Y28">
        <v>0</v>
      </c>
      <c r="Z28">
        <v>0</v>
      </c>
      <c r="AA28">
        <v>4.17</v>
      </c>
      <c r="AB28">
        <v>4.9727972297037315</v>
      </c>
      <c r="AC28">
        <v>0</v>
      </c>
      <c r="AD28">
        <v>0</v>
      </c>
      <c r="AE28">
        <v>0</v>
      </c>
      <c r="AF28">
        <v>10.5</v>
      </c>
      <c r="AG28">
        <v>7.3</v>
      </c>
      <c r="AH28">
        <v>0</v>
      </c>
      <c r="AI28">
        <v>1.3783783783783785</v>
      </c>
      <c r="AJ28">
        <v>0.7900414937759338</v>
      </c>
      <c r="AK28">
        <v>4.6086486486486482</v>
      </c>
      <c r="AL28">
        <v>5.2145748987854255</v>
      </c>
      <c r="AM28">
        <v>2.73</v>
      </c>
      <c r="AN28">
        <v>3.2574000000000001</v>
      </c>
      <c r="AO28">
        <v>3.4393272962483827</v>
      </c>
      <c r="AP28">
        <v>1.3099678456591639</v>
      </c>
      <c r="AQ28">
        <v>1.9399999999999997</v>
      </c>
      <c r="AR28">
        <v>1.44</v>
      </c>
      <c r="AS28">
        <v>0</v>
      </c>
      <c r="AT28">
        <v>2.0989247311827954</v>
      </c>
      <c r="AU28">
        <v>2.0989247311827954</v>
      </c>
      <c r="AV28">
        <v>2.0989247311827954</v>
      </c>
      <c r="AW28">
        <v>0</v>
      </c>
      <c r="AX28">
        <v>0.66938775510204085</v>
      </c>
      <c r="AY28">
        <v>2.982486486486486</v>
      </c>
      <c r="AZ28">
        <v>7.45</v>
      </c>
      <c r="BA28">
        <v>1.3461997126436782</v>
      </c>
      <c r="BB28">
        <v>0</v>
      </c>
      <c r="BC28">
        <v>0</v>
      </c>
      <c r="BD28">
        <v>0</v>
      </c>
      <c r="BE28">
        <v>3.5</v>
      </c>
      <c r="BF28">
        <v>16.581280788177342</v>
      </c>
      <c r="BG28">
        <v>2.1</v>
      </c>
      <c r="BH28">
        <v>0.94</v>
      </c>
      <c r="BI28">
        <v>1.6153156862745095</v>
      </c>
      <c r="BJ28">
        <v>2.418439716312057</v>
      </c>
      <c r="BK28">
        <v>0</v>
      </c>
      <c r="BL28">
        <v>0</v>
      </c>
      <c r="BM28">
        <v>0.29181818181818181</v>
      </c>
      <c r="BN28">
        <v>0.32</v>
      </c>
      <c r="BO28">
        <v>0.32</v>
      </c>
      <c r="BP28">
        <v>0</v>
      </c>
      <c r="BQ28">
        <v>6.45</v>
      </c>
      <c r="BR28">
        <v>6.5372229848989996</v>
      </c>
      <c r="BS28">
        <v>2.2064516129032259</v>
      </c>
      <c r="BT28">
        <v>0</v>
      </c>
      <c r="BU28">
        <v>0</v>
      </c>
      <c r="BV28">
        <v>3.4662576687116569</v>
      </c>
      <c r="BW28">
        <v>1.7452229299363056</v>
      </c>
      <c r="BX28">
        <v>0</v>
      </c>
      <c r="BY28">
        <v>2.1875</v>
      </c>
      <c r="BZ28">
        <v>0.21</v>
      </c>
      <c r="CA28">
        <v>0</v>
      </c>
      <c r="CB28">
        <v>2.2615384615384619</v>
      </c>
      <c r="CC28">
        <v>4.9650793650793652</v>
      </c>
      <c r="CD28">
        <v>1.54</v>
      </c>
      <c r="CE28">
        <v>1.2775862068965516</v>
      </c>
      <c r="CF28">
        <v>3.4326923076923075</v>
      </c>
      <c r="CG28">
        <v>5.41</v>
      </c>
      <c r="CH28">
        <v>0</v>
      </c>
      <c r="CI28">
        <v>5.94</v>
      </c>
      <c r="CJ28">
        <v>5.8474805407619828</v>
      </c>
      <c r="CK28">
        <v>7.05</v>
      </c>
      <c r="CL28">
        <v>7.05</v>
      </c>
      <c r="CM28">
        <v>3.6164935858277345</v>
      </c>
      <c r="CN28">
        <v>4.08</v>
      </c>
      <c r="CO28">
        <v>3.68</v>
      </c>
      <c r="CP28">
        <v>2.8771969696969704</v>
      </c>
      <c r="CQ28">
        <v>4.571341463414635</v>
      </c>
      <c r="CR28">
        <v>4.5713414634146297</v>
      </c>
      <c r="CS28">
        <v>5.3760831889081464</v>
      </c>
      <c r="CT28">
        <v>4.024390243902439</v>
      </c>
      <c r="CU28">
        <v>4.024390243902439</v>
      </c>
      <c r="CV28">
        <v>5.5863467751585505</v>
      </c>
      <c r="CW28">
        <v>4.0057803468208091</v>
      </c>
      <c r="CX28">
        <v>6.58</v>
      </c>
      <c r="CY28">
        <v>4.0187576126674793</v>
      </c>
      <c r="CZ28">
        <v>16.100000000000001</v>
      </c>
      <c r="DA28">
        <v>16.100000000000001</v>
      </c>
      <c r="DB28">
        <v>0</v>
      </c>
      <c r="DC28">
        <v>0</v>
      </c>
      <c r="DD28" s="12"/>
      <c r="DE28">
        <v>0</v>
      </c>
      <c r="DF28">
        <v>0</v>
      </c>
      <c r="DG28">
        <v>6.08955223880597</v>
      </c>
      <c r="DH28">
        <v>4.25</v>
      </c>
      <c r="DI28">
        <v>2.6024355300859598</v>
      </c>
      <c r="DJ28">
        <v>15.59</v>
      </c>
      <c r="DK28">
        <v>5.17</v>
      </c>
      <c r="DL28">
        <v>2.93</v>
      </c>
      <c r="DM28">
        <v>11.5</v>
      </c>
      <c r="DN28">
        <v>9.3000000000000007</v>
      </c>
      <c r="DO28">
        <v>15</v>
      </c>
      <c r="DP28"/>
      <c r="DQ28"/>
      <c r="DR28">
        <v>5.1608391608391635</v>
      </c>
      <c r="DS28">
        <v>5.16</v>
      </c>
      <c r="DT28">
        <v>2.4279720279719741</v>
      </c>
      <c r="DU28">
        <v>1.33</v>
      </c>
      <c r="DV28">
        <v>5.01</v>
      </c>
      <c r="DW28">
        <v>4.8690971571383947</v>
      </c>
      <c r="DX28">
        <v>2.2999999999999998</v>
      </c>
      <c r="DY28">
        <v>9.73</v>
      </c>
      <c r="DZ28">
        <v>6.3526642693690745</v>
      </c>
      <c r="EA28">
        <v>4.17</v>
      </c>
      <c r="EB28">
        <v>4.17</v>
      </c>
      <c r="EC28">
        <v>0</v>
      </c>
      <c r="ED28">
        <v>3.0162162162162161</v>
      </c>
      <c r="EE28">
        <v>4.09</v>
      </c>
      <c r="EF28">
        <v>13.5</v>
      </c>
      <c r="EG28">
        <v>1.5</v>
      </c>
      <c r="EH28" s="12"/>
      <c r="EI28" s="12"/>
    </row>
    <row r="29" spans="1:139" ht="14.4">
      <c r="A29" s="496" t="s">
        <v>162</v>
      </c>
      <c r="B29" s="54" t="s">
        <v>147</v>
      </c>
      <c r="C29" s="8"/>
      <c r="D29" s="8">
        <f t="shared" ref="D29:N29" si="0">D19</f>
        <v>0.89880952380952395</v>
      </c>
      <c r="E29" s="8">
        <f t="shared" si="0"/>
        <v>0.78273809523809523</v>
      </c>
      <c r="F29" s="8">
        <f t="shared" si="0"/>
        <v>0.60714285714285721</v>
      </c>
      <c r="G29" s="8">
        <f t="shared" si="0"/>
        <v>0.99107142857142905</v>
      </c>
      <c r="H29" s="8">
        <f t="shared" si="0"/>
        <v>0.9910714285714286</v>
      </c>
      <c r="I29" s="8">
        <f t="shared" si="0"/>
        <v>1</v>
      </c>
      <c r="J29" s="8">
        <f t="shared" si="0"/>
        <v>1</v>
      </c>
      <c r="K29" s="8">
        <f t="shared" si="0"/>
        <v>1</v>
      </c>
      <c r="L29" s="8">
        <f t="shared" si="0"/>
        <v>1</v>
      </c>
      <c r="M29" s="8">
        <f t="shared" si="0"/>
        <v>1</v>
      </c>
      <c r="N29" s="8">
        <f t="shared" si="0"/>
        <v>0.9880952381</v>
      </c>
      <c r="O29" s="8">
        <f t="shared" ref="O29:AK29" si="1">+O19</f>
        <v>0.9285714285714286</v>
      </c>
      <c r="P29" s="8">
        <f t="shared" si="1"/>
        <v>0.82738095238095222</v>
      </c>
      <c r="Q29" s="8">
        <f t="shared" si="1"/>
        <v>1</v>
      </c>
      <c r="R29" s="8">
        <f t="shared" si="1"/>
        <v>1</v>
      </c>
      <c r="S29" s="8">
        <f t="shared" si="1"/>
        <v>0.96726190476190477</v>
      </c>
      <c r="T29" s="8">
        <f t="shared" si="1"/>
        <v>1</v>
      </c>
      <c r="U29" s="8">
        <f t="shared" si="1"/>
        <v>0.92361111111111116</v>
      </c>
      <c r="V29" s="8">
        <f t="shared" si="1"/>
        <v>0.7321428571428571</v>
      </c>
      <c r="W29" s="8">
        <f t="shared" si="1"/>
        <v>0.96428571428571397</v>
      </c>
      <c r="X29" s="8">
        <f t="shared" si="1"/>
        <v>0.952380952380952</v>
      </c>
      <c r="Y29" s="8">
        <f t="shared" si="1"/>
        <v>1</v>
      </c>
      <c r="Z29" s="8">
        <f t="shared" si="1"/>
        <v>0.95535714285714302</v>
      </c>
      <c r="AA29" s="8">
        <f t="shared" si="1"/>
        <v>0.97916666666666696</v>
      </c>
      <c r="AB29" s="8">
        <f t="shared" si="1"/>
        <v>0.71327380952380948</v>
      </c>
      <c r="AC29" s="8">
        <f t="shared" si="1"/>
        <v>1</v>
      </c>
      <c r="AD29" s="8">
        <f t="shared" si="1"/>
        <v>1</v>
      </c>
      <c r="AE29" s="8">
        <f t="shared" si="1"/>
        <v>1</v>
      </c>
      <c r="AF29" s="8">
        <f t="shared" si="1"/>
        <v>0.95488095238095205</v>
      </c>
      <c r="AG29" s="8">
        <f t="shared" si="1"/>
        <v>0.99107142857142905</v>
      </c>
      <c r="AH29" s="8">
        <f t="shared" si="1"/>
        <v>1</v>
      </c>
      <c r="AI29" s="8">
        <f t="shared" si="1"/>
        <v>0.99404761904761896</v>
      </c>
      <c r="AJ29" s="8">
        <f t="shared" si="1"/>
        <v>0.84523809523809501</v>
      </c>
      <c r="AK29" s="8">
        <f t="shared" si="1"/>
        <v>0.93053571428571435</v>
      </c>
      <c r="AL29" s="8">
        <f t="shared" ref="AL29:AQ29" si="2">+AL19</f>
        <v>0.981547619047619</v>
      </c>
      <c r="AM29" s="8">
        <f t="shared" si="2"/>
        <v>0.94642857142857095</v>
      </c>
      <c r="AN29" s="8">
        <f t="shared" si="2"/>
        <v>0.8571428571428571</v>
      </c>
      <c r="AO29" s="8">
        <f t="shared" si="2"/>
        <v>0.89285714285714302</v>
      </c>
      <c r="AP29" s="8">
        <f t="shared" si="2"/>
        <v>0.97172619047619002</v>
      </c>
      <c r="AQ29" s="8">
        <f t="shared" si="2"/>
        <v>1</v>
      </c>
      <c r="AR29" s="8">
        <f t="shared" ref="AR29:BS29" si="3">+AR19</f>
        <v>1</v>
      </c>
      <c r="AS29" s="8">
        <f t="shared" si="3"/>
        <v>1</v>
      </c>
      <c r="AT29" s="8">
        <f t="shared" si="3"/>
        <v>0.9821428571428571</v>
      </c>
      <c r="AU29" s="8">
        <f t="shared" si="3"/>
        <v>0.97619047619047605</v>
      </c>
      <c r="AV29" s="8">
        <f t="shared" si="3"/>
        <v>0.97619047619047605</v>
      </c>
      <c r="AW29" s="8">
        <f t="shared" si="3"/>
        <v>0.9</v>
      </c>
      <c r="AX29" s="8">
        <f t="shared" si="3"/>
        <v>1</v>
      </c>
      <c r="AY29" s="8">
        <f t="shared" si="3"/>
        <v>1</v>
      </c>
      <c r="AZ29" s="8">
        <f t="shared" si="3"/>
        <v>0.97666666666666702</v>
      </c>
      <c r="BA29" s="8">
        <f t="shared" si="3"/>
        <v>0.70285714285714274</v>
      </c>
      <c r="BB29" s="8">
        <f t="shared" si="3"/>
        <v>0.94642857142857095</v>
      </c>
      <c r="BC29" s="8">
        <f t="shared" si="3"/>
        <v>1</v>
      </c>
      <c r="BD29" s="8">
        <f t="shared" si="3"/>
        <v>0.97619047619047605</v>
      </c>
      <c r="BE29" s="8">
        <f t="shared" si="3"/>
        <v>0.97916666666666696</v>
      </c>
      <c r="BF29" s="8">
        <f t="shared" si="3"/>
        <v>0.97619047619047616</v>
      </c>
      <c r="BG29" s="8">
        <f t="shared" si="3"/>
        <v>0.86904761904761907</v>
      </c>
      <c r="BH29" s="8">
        <f t="shared" si="3"/>
        <v>0.985119047619048</v>
      </c>
      <c r="BI29" s="8">
        <f t="shared" si="3"/>
        <v>0.985119047619048</v>
      </c>
      <c r="BJ29" s="8">
        <f t="shared" si="3"/>
        <v>0.98809523809523814</v>
      </c>
      <c r="BK29" s="8">
        <f t="shared" si="3"/>
        <v>1</v>
      </c>
      <c r="BL29" s="8">
        <f t="shared" si="3"/>
        <v>1</v>
      </c>
      <c r="BM29" s="8">
        <f t="shared" si="3"/>
        <v>0.9642857142857143</v>
      </c>
      <c r="BN29" s="8">
        <f t="shared" si="3"/>
        <v>0.97619047619047605</v>
      </c>
      <c r="BO29" s="8">
        <f t="shared" si="3"/>
        <v>0.97619047619047605</v>
      </c>
      <c r="BP29" s="8">
        <f t="shared" si="3"/>
        <v>0.9285714285714286</v>
      </c>
      <c r="BQ29" s="8">
        <f t="shared" si="3"/>
        <v>0.92916666666666703</v>
      </c>
      <c r="BR29" s="8">
        <f t="shared" si="3"/>
        <v>1</v>
      </c>
      <c r="BS29" s="8">
        <f t="shared" si="3"/>
        <v>0.99404761904761907</v>
      </c>
      <c r="BT29" s="8">
        <f t="shared" ref="BT29:BZ29" si="4">+BT19</f>
        <v>0.97857142857142898</v>
      </c>
      <c r="BU29" s="8">
        <f t="shared" si="4"/>
        <v>0.97857142857142898</v>
      </c>
      <c r="BV29" s="8">
        <f t="shared" si="4"/>
        <v>0.93500000000000005</v>
      </c>
      <c r="BW29" s="8">
        <f t="shared" si="4"/>
        <v>0.96428571428571397</v>
      </c>
      <c r="BX29" s="8">
        <f t="shared" si="4"/>
        <v>0.172619047619048</v>
      </c>
      <c r="BY29" s="8">
        <f t="shared" si="4"/>
        <v>1</v>
      </c>
      <c r="BZ29" s="8">
        <f t="shared" si="4"/>
        <v>0.95833333333333304</v>
      </c>
      <c r="CA29" s="8">
        <f t="shared" ref="CA29:CC29" si="5">+CA19</f>
        <v>0.98611111111111105</v>
      </c>
      <c r="CB29" s="8">
        <f t="shared" si="5"/>
        <v>1</v>
      </c>
      <c r="CC29" s="8">
        <f t="shared" si="5"/>
        <v>0.9732142857142857</v>
      </c>
      <c r="CD29" s="8">
        <f t="shared" ref="CD29:CF29" si="6">+CD19</f>
        <v>1</v>
      </c>
      <c r="CE29" s="8">
        <f t="shared" si="6"/>
        <v>1</v>
      </c>
      <c r="CF29" s="8">
        <f t="shared" si="6"/>
        <v>0.90476190476190477</v>
      </c>
      <c r="CG29" s="8">
        <f t="shared" ref="CG29:CH29" si="7">+CG19</f>
        <v>0.97023809523809501</v>
      </c>
      <c r="CH29" s="8">
        <f t="shared" si="7"/>
        <v>0.91071428571428603</v>
      </c>
      <c r="CI29" s="8">
        <f t="shared" ref="CI29:CJ29" si="8">+CI19</f>
        <v>0.79166666666666696</v>
      </c>
      <c r="CJ29" s="8">
        <f t="shared" si="8"/>
        <v>0.91267857142857134</v>
      </c>
      <c r="CK29" s="8">
        <f t="shared" ref="CK29:CM29" si="9">+CK19</f>
        <v>0.97619047619047605</v>
      </c>
      <c r="CL29" s="8">
        <f t="shared" si="9"/>
        <v>0.90476190476190499</v>
      </c>
      <c r="CM29" s="8">
        <f t="shared" si="9"/>
        <v>0.97916666666666652</v>
      </c>
      <c r="CN29" s="8">
        <f t="shared" ref="CN29" si="10">+CN19</f>
        <v>1</v>
      </c>
      <c r="CO29" s="8">
        <f t="shared" ref="CO29:CP29" si="11">+CO19</f>
        <v>0.797619047619048</v>
      </c>
      <c r="CP29" s="8">
        <f t="shared" si="11"/>
        <v>0.9821428571428571</v>
      </c>
      <c r="CQ29" s="8">
        <f t="shared" ref="CQ29:CT29" si="12">+CQ19</f>
        <v>0.952380952380952</v>
      </c>
      <c r="CR29" s="8">
        <f t="shared" si="12"/>
        <v>0.92857142857142905</v>
      </c>
      <c r="CS29" s="8">
        <f t="shared" si="12"/>
        <v>0.94392857142857134</v>
      </c>
      <c r="CT29" s="8">
        <f t="shared" si="12"/>
        <v>0.98166666666666658</v>
      </c>
      <c r="CU29" s="8">
        <f t="shared" ref="CU29:CW29" si="13">+CU19</f>
        <v>0.97023809523809501</v>
      </c>
      <c r="CV29" s="8">
        <f t="shared" si="13"/>
        <v>0.91071428571428603</v>
      </c>
      <c r="CW29" s="8">
        <f t="shared" si="13"/>
        <v>0.9017857142857143</v>
      </c>
      <c r="CX29" s="8">
        <f t="shared" ref="CX29:CY29" si="14">+CX19</f>
        <v>0.94940476190476197</v>
      </c>
      <c r="CY29" s="8">
        <f t="shared" si="14"/>
        <v>0.93452380952380953</v>
      </c>
      <c r="CZ29" s="8">
        <f t="shared" ref="CZ29:DB29" si="15">+CZ19</f>
        <v>0.952380952380952</v>
      </c>
      <c r="DA29" s="8">
        <f t="shared" si="15"/>
        <v>0.952380952380952</v>
      </c>
      <c r="DB29" s="8">
        <f t="shared" si="15"/>
        <v>0.90476190476190477</v>
      </c>
      <c r="DC29" s="8">
        <f t="shared" ref="DC29:DF29" si="16">+DC19</f>
        <v>0.83333333333333304</v>
      </c>
      <c r="DD29" s="8"/>
      <c r="DE29" s="8">
        <f t="shared" si="16"/>
        <v>0.97222222222222199</v>
      </c>
      <c r="DF29" s="8">
        <f t="shared" si="16"/>
        <v>0.90476190476190477</v>
      </c>
      <c r="DG29" s="8">
        <f t="shared" ref="DG29:DJ29" si="17">+DG19</f>
        <v>0.83333333333333304</v>
      </c>
      <c r="DH29" s="8">
        <f t="shared" si="17"/>
        <v>0.98214285714285698</v>
      </c>
      <c r="DI29" s="8">
        <f t="shared" si="17"/>
        <v>0.7946428571428571</v>
      </c>
      <c r="DJ29" s="8">
        <f t="shared" si="17"/>
        <v>0.93648809523809529</v>
      </c>
      <c r="DK29" s="8">
        <f t="shared" ref="DK29:DM29" si="18">+DK19</f>
        <v>0.672619047619048</v>
      </c>
      <c r="DL29" s="8">
        <f t="shared" si="18"/>
        <v>0.80952380952380898</v>
      </c>
      <c r="DM29" s="8">
        <f t="shared" si="18"/>
        <v>0.98809523809523814</v>
      </c>
      <c r="DN29" s="8">
        <f t="shared" ref="DN29:DR29" si="19">+DN19</f>
        <v>0.79464285714285698</v>
      </c>
      <c r="DO29" s="8">
        <f t="shared" si="19"/>
        <v>0.79363095238095227</v>
      </c>
      <c r="DP29" s="8">
        <f t="shared" si="19"/>
        <v>0</v>
      </c>
      <c r="DQ29" s="8">
        <f t="shared" si="19"/>
        <v>0</v>
      </c>
      <c r="DR29" s="8">
        <f t="shared" si="19"/>
        <v>0.83630952380952384</v>
      </c>
      <c r="DS29" s="8">
        <f t="shared" ref="DS29:DT29" si="20">+DS19</f>
        <v>0.96130952380952395</v>
      </c>
      <c r="DT29" s="8">
        <f t="shared" si="20"/>
        <v>0.29464285714285715</v>
      </c>
      <c r="DU29" s="8">
        <f t="shared" ref="DU29:DW29" si="21">+DU19</f>
        <v>0.96845238095238095</v>
      </c>
      <c r="DV29" s="8">
        <f t="shared" si="21"/>
        <v>0.78571428571428603</v>
      </c>
      <c r="DW29" s="8">
        <f t="shared" si="21"/>
        <v>0.93553571428571436</v>
      </c>
      <c r="DX29" s="8">
        <f t="shared" ref="DX29" si="22">+DX19</f>
        <v>0.74226190476190501</v>
      </c>
      <c r="DY29" s="8">
        <f>+DY19</f>
        <v>0.96964285714285703</v>
      </c>
      <c r="DZ29" s="8">
        <f t="shared" ref="DZ29:EA29" si="23">+DZ19</f>
        <v>0.86708333333333343</v>
      </c>
      <c r="EA29" s="8">
        <f t="shared" si="23"/>
        <v>0.99404761904761896</v>
      </c>
      <c r="EB29" s="8">
        <f t="shared" ref="EB29:EC29" si="24">+EB19</f>
        <v>1</v>
      </c>
      <c r="EC29" s="8">
        <f t="shared" si="24"/>
        <v>1</v>
      </c>
      <c r="ED29" s="8">
        <f t="shared" ref="ED29:EG29" si="25">+ED19</f>
        <v>0.92738095238095197</v>
      </c>
      <c r="EE29" s="8">
        <f t="shared" si="25"/>
        <v>0.94642857142857095</v>
      </c>
      <c r="EF29" s="8">
        <f t="shared" si="25"/>
        <v>0.97619047619047616</v>
      </c>
      <c r="EG29" s="8">
        <f t="shared" si="25"/>
        <v>0.49880952380952381</v>
      </c>
      <c r="EH29" s="8"/>
      <c r="EI29" s="8"/>
    </row>
    <row r="30" spans="1:139" ht="14.4">
      <c r="A30" s="497"/>
      <c r="B30" s="54" t="s">
        <v>253</v>
      </c>
      <c r="C30" s="8"/>
      <c r="D30" s="8">
        <f t="shared" ref="D30:AK30" si="26">+D24/D27</f>
        <v>0.10119047619047619</v>
      </c>
      <c r="E30" s="8">
        <f t="shared" si="26"/>
        <v>0</v>
      </c>
      <c r="F30" s="8">
        <f t="shared" si="26"/>
        <v>0</v>
      </c>
      <c r="G30" s="8">
        <f t="shared" si="26"/>
        <v>0</v>
      </c>
      <c r="H30" s="8">
        <f t="shared" si="26"/>
        <v>0</v>
      </c>
      <c r="I30" s="8">
        <f t="shared" si="26"/>
        <v>0</v>
      </c>
      <c r="J30" s="8">
        <f t="shared" si="26"/>
        <v>0</v>
      </c>
      <c r="K30" s="8">
        <f t="shared" si="26"/>
        <v>0</v>
      </c>
      <c r="L30" s="8">
        <f t="shared" si="26"/>
        <v>0</v>
      </c>
      <c r="M30" s="8">
        <f t="shared" si="26"/>
        <v>0</v>
      </c>
      <c r="N30" s="8">
        <f t="shared" si="26"/>
        <v>0</v>
      </c>
      <c r="O30" s="8">
        <f t="shared" si="26"/>
        <v>0</v>
      </c>
      <c r="P30" s="8">
        <f t="shared" si="26"/>
        <v>0</v>
      </c>
      <c r="Q30" s="8">
        <f t="shared" si="26"/>
        <v>0</v>
      </c>
      <c r="R30" s="8">
        <f t="shared" si="26"/>
        <v>0</v>
      </c>
      <c r="S30" s="8">
        <f t="shared" si="26"/>
        <v>0</v>
      </c>
      <c r="T30" s="8">
        <f t="shared" si="26"/>
        <v>0</v>
      </c>
      <c r="U30" s="8">
        <f t="shared" si="26"/>
        <v>0</v>
      </c>
      <c r="V30" s="8">
        <f t="shared" si="26"/>
        <v>0</v>
      </c>
      <c r="W30" s="8">
        <f t="shared" si="26"/>
        <v>0</v>
      </c>
      <c r="X30" s="8">
        <f t="shared" si="26"/>
        <v>0</v>
      </c>
      <c r="Y30" s="8">
        <f t="shared" si="26"/>
        <v>0</v>
      </c>
      <c r="Z30" s="8">
        <f t="shared" si="26"/>
        <v>0</v>
      </c>
      <c r="AA30" s="8">
        <f t="shared" si="26"/>
        <v>0</v>
      </c>
      <c r="AB30" s="8">
        <f t="shared" si="26"/>
        <v>8.3333333333333329E-2</v>
      </c>
      <c r="AC30" s="8">
        <f t="shared" si="26"/>
        <v>0</v>
      </c>
      <c r="AD30" s="8">
        <f t="shared" si="26"/>
        <v>0</v>
      </c>
      <c r="AE30" s="8">
        <f t="shared" si="26"/>
        <v>0</v>
      </c>
      <c r="AF30" s="8">
        <f t="shared" si="26"/>
        <v>0</v>
      </c>
      <c r="AG30" s="8">
        <f t="shared" si="26"/>
        <v>0</v>
      </c>
      <c r="AH30" s="8">
        <f t="shared" si="26"/>
        <v>0</v>
      </c>
      <c r="AI30" s="8">
        <f t="shared" si="26"/>
        <v>0</v>
      </c>
      <c r="AJ30" s="8">
        <f t="shared" si="26"/>
        <v>9.2261904761904767E-2</v>
      </c>
      <c r="AK30" s="8">
        <f t="shared" si="26"/>
        <v>0</v>
      </c>
      <c r="AL30" s="8">
        <f t="shared" ref="AL30:AQ30" si="27">+AL24/AL27</f>
        <v>0</v>
      </c>
      <c r="AM30" s="8">
        <f t="shared" si="27"/>
        <v>0</v>
      </c>
      <c r="AN30" s="8">
        <f t="shared" si="27"/>
        <v>9.5238095238095233E-2</v>
      </c>
      <c r="AO30" s="8">
        <f t="shared" si="27"/>
        <v>0</v>
      </c>
      <c r="AP30" s="8">
        <f t="shared" si="27"/>
        <v>0</v>
      </c>
      <c r="AQ30" s="8">
        <f t="shared" si="27"/>
        <v>0</v>
      </c>
      <c r="AR30" s="8">
        <f t="shared" ref="AR30:BS30" si="28">+AR24/AR27</f>
        <v>0</v>
      </c>
      <c r="AS30" s="8">
        <f t="shared" si="28"/>
        <v>0</v>
      </c>
      <c r="AT30" s="8">
        <f t="shared" si="28"/>
        <v>0</v>
      </c>
      <c r="AU30" s="8">
        <f t="shared" si="28"/>
        <v>0</v>
      </c>
      <c r="AV30" s="8">
        <f t="shared" si="28"/>
        <v>0</v>
      </c>
      <c r="AW30" s="8">
        <f t="shared" si="28"/>
        <v>0.1</v>
      </c>
      <c r="AX30" s="8">
        <f t="shared" si="28"/>
        <v>0</v>
      </c>
      <c r="AY30" s="8">
        <f t="shared" si="28"/>
        <v>0</v>
      </c>
      <c r="AZ30" s="8">
        <f t="shared" si="28"/>
        <v>0</v>
      </c>
      <c r="BA30" s="8">
        <f t="shared" si="28"/>
        <v>7.1428571428571425E-2</v>
      </c>
      <c r="BB30" s="8">
        <f t="shared" si="28"/>
        <v>0</v>
      </c>
      <c r="BC30" s="8">
        <f t="shared" si="28"/>
        <v>0</v>
      </c>
      <c r="BD30" s="8">
        <f t="shared" si="28"/>
        <v>0</v>
      </c>
      <c r="BE30" s="8">
        <f t="shared" si="28"/>
        <v>0</v>
      </c>
      <c r="BF30" s="8">
        <f t="shared" si="28"/>
        <v>0</v>
      </c>
      <c r="BG30" s="8">
        <f t="shared" si="28"/>
        <v>5.9523809523809521E-2</v>
      </c>
      <c r="BH30" s="8">
        <f t="shared" si="28"/>
        <v>0</v>
      </c>
      <c r="BI30" s="8">
        <f t="shared" si="28"/>
        <v>0</v>
      </c>
      <c r="BJ30" s="8">
        <f t="shared" si="28"/>
        <v>0</v>
      </c>
      <c r="BK30" s="8">
        <f t="shared" si="28"/>
        <v>0</v>
      </c>
      <c r="BL30" s="8">
        <f t="shared" si="28"/>
        <v>0</v>
      </c>
      <c r="BM30" s="8">
        <f t="shared" si="28"/>
        <v>0</v>
      </c>
      <c r="BN30" s="8">
        <f t="shared" si="28"/>
        <v>0</v>
      </c>
      <c r="BO30" s="8">
        <f t="shared" si="28"/>
        <v>0</v>
      </c>
      <c r="BP30" s="8">
        <f t="shared" si="28"/>
        <v>7.1428571428571425E-2</v>
      </c>
      <c r="BQ30" s="8">
        <f t="shared" si="28"/>
        <v>0</v>
      </c>
      <c r="BR30" s="8">
        <f t="shared" si="28"/>
        <v>0</v>
      </c>
      <c r="BS30" s="8">
        <f t="shared" si="28"/>
        <v>0</v>
      </c>
      <c r="BT30" s="8">
        <f t="shared" ref="BT30:BZ30" si="29">+BT24/BT27</f>
        <v>0</v>
      </c>
      <c r="BU30" s="8">
        <f t="shared" si="29"/>
        <v>0</v>
      </c>
      <c r="BV30" s="8">
        <f t="shared" si="29"/>
        <v>0</v>
      </c>
      <c r="BW30" s="8">
        <f t="shared" si="29"/>
        <v>0</v>
      </c>
      <c r="BX30" s="8">
        <f t="shared" si="29"/>
        <v>0</v>
      </c>
      <c r="BY30" s="8">
        <f t="shared" si="29"/>
        <v>0</v>
      </c>
      <c r="BZ30" s="8">
        <f t="shared" si="29"/>
        <v>0</v>
      </c>
      <c r="CA30" s="8">
        <f t="shared" ref="CA30:CC30" si="30">+CA24/CA27</f>
        <v>0</v>
      </c>
      <c r="CB30" s="8">
        <f t="shared" si="30"/>
        <v>0</v>
      </c>
      <c r="CC30" s="8">
        <f t="shared" si="30"/>
        <v>0</v>
      </c>
      <c r="CD30" s="8">
        <f t="shared" ref="CD30:CF30" si="31">+CD24/CD27</f>
        <v>0</v>
      </c>
      <c r="CE30" s="8">
        <f t="shared" si="31"/>
        <v>0</v>
      </c>
      <c r="CF30" s="8">
        <f t="shared" si="31"/>
        <v>0</v>
      </c>
      <c r="CG30" s="8">
        <f t="shared" ref="CG30:CH30" si="32">+CG24/CG27</f>
        <v>0</v>
      </c>
      <c r="CH30" s="8">
        <f t="shared" si="32"/>
        <v>5.9523809523809521E-2</v>
      </c>
      <c r="CI30" s="8">
        <f t="shared" ref="CI30:CJ30" si="33">+CI24/CI27</f>
        <v>0</v>
      </c>
      <c r="CJ30" s="8">
        <f t="shared" si="33"/>
        <v>0</v>
      </c>
      <c r="CK30" s="8">
        <f t="shared" ref="CK30:CM30" si="34">+CK24/CK27</f>
        <v>0</v>
      </c>
      <c r="CL30" s="8">
        <f t="shared" si="34"/>
        <v>0</v>
      </c>
      <c r="CM30" s="8">
        <f t="shared" si="34"/>
        <v>0</v>
      </c>
      <c r="CN30" s="8">
        <f t="shared" ref="CN30" si="35">+CN24/CN27</f>
        <v>0</v>
      </c>
      <c r="CO30" s="8">
        <f t="shared" ref="CO30:CP30" si="36">+CO24/CO27</f>
        <v>9.5238095238095233E-2</v>
      </c>
      <c r="CP30" s="8">
        <f t="shared" si="36"/>
        <v>0</v>
      </c>
      <c r="CQ30" s="8">
        <f t="shared" ref="CQ30:CT30" si="37">+CQ24/CQ27</f>
        <v>0</v>
      </c>
      <c r="CR30" s="8">
        <f t="shared" si="37"/>
        <v>7.1428571428571425E-2</v>
      </c>
      <c r="CS30" s="8">
        <f t="shared" si="37"/>
        <v>0</v>
      </c>
      <c r="CT30" s="8">
        <f t="shared" si="37"/>
        <v>0</v>
      </c>
      <c r="CU30" s="8">
        <f t="shared" ref="CU30:CW30" si="38">+CU24/CU27</f>
        <v>0</v>
      </c>
      <c r="CV30" s="8">
        <f t="shared" si="38"/>
        <v>0</v>
      </c>
      <c r="CW30" s="8">
        <f t="shared" si="38"/>
        <v>0</v>
      </c>
      <c r="CX30" s="8">
        <f t="shared" ref="CX30:CY30" si="39">+CX24/CX27</f>
        <v>0</v>
      </c>
      <c r="CY30" s="8">
        <f t="shared" si="39"/>
        <v>0</v>
      </c>
      <c r="CZ30" s="8">
        <f t="shared" ref="CZ30:DB30" si="40">+CZ24/CZ27</f>
        <v>0</v>
      </c>
      <c r="DA30" s="8">
        <f t="shared" si="40"/>
        <v>0</v>
      </c>
      <c r="DB30" s="8">
        <f t="shared" si="40"/>
        <v>7.1428571428571425E-2</v>
      </c>
      <c r="DC30" s="8">
        <f t="shared" ref="DC30:DF30" si="41">+DC24/DC27</f>
        <v>7.1428571428571425E-2</v>
      </c>
      <c r="DD30" s="8"/>
      <c r="DE30" s="8">
        <f t="shared" si="41"/>
        <v>0</v>
      </c>
      <c r="DF30" s="8">
        <f t="shared" si="41"/>
        <v>7.1428571428571425E-2</v>
      </c>
      <c r="DG30" s="8">
        <f t="shared" ref="DG30:DJ30" si="42">+DG24/DG27</f>
        <v>0</v>
      </c>
      <c r="DH30" s="8">
        <f t="shared" si="42"/>
        <v>0</v>
      </c>
      <c r="DI30" s="8">
        <f t="shared" si="42"/>
        <v>0</v>
      </c>
      <c r="DJ30" s="8">
        <f t="shared" si="42"/>
        <v>0</v>
      </c>
      <c r="DK30" s="8">
        <f t="shared" ref="DK30:DM30" si="43">+DK24/DK27</f>
        <v>0</v>
      </c>
      <c r="DL30" s="8">
        <f t="shared" si="43"/>
        <v>0</v>
      </c>
      <c r="DM30" s="8">
        <f t="shared" si="43"/>
        <v>0</v>
      </c>
      <c r="DN30" s="8">
        <f t="shared" ref="DN30:DR30" si="44">+DN24/DN27</f>
        <v>0</v>
      </c>
      <c r="DO30" s="8">
        <f t="shared" si="44"/>
        <v>7.1428571428571425E-2</v>
      </c>
      <c r="DP30" s="8" t="e">
        <f t="shared" si="44"/>
        <v>#DIV/0!</v>
      </c>
      <c r="DQ30" s="8" t="e">
        <f t="shared" si="44"/>
        <v>#DIV/0!</v>
      </c>
      <c r="DR30" s="8">
        <f t="shared" si="44"/>
        <v>0</v>
      </c>
      <c r="DS30" s="8">
        <f t="shared" ref="DS30:DT30" si="45">+DS24/DS27</f>
        <v>0</v>
      </c>
      <c r="DT30" s="8">
        <f t="shared" si="45"/>
        <v>7.1428571428571425E-2</v>
      </c>
      <c r="DU30" s="8">
        <f t="shared" ref="DU30:DW30" si="46">+DU24/DU27</f>
        <v>0</v>
      </c>
      <c r="DV30" s="8">
        <f t="shared" si="46"/>
        <v>0</v>
      </c>
      <c r="DW30" s="8">
        <f t="shared" si="46"/>
        <v>0</v>
      </c>
      <c r="DX30" s="8">
        <f t="shared" ref="DX30:DZ30" si="47">+DX24/DX27</f>
        <v>0.14285714285714285</v>
      </c>
      <c r="DY30" s="8">
        <f t="shared" si="47"/>
        <v>0</v>
      </c>
      <c r="DZ30" s="8">
        <f t="shared" si="47"/>
        <v>0</v>
      </c>
      <c r="EA30" s="8">
        <f t="shared" ref="EA30:EC30" si="48">+EA24/EA27</f>
        <v>0</v>
      </c>
      <c r="EB30" s="8">
        <f t="shared" si="48"/>
        <v>0</v>
      </c>
      <c r="EC30" s="8">
        <f t="shared" si="48"/>
        <v>0</v>
      </c>
      <c r="ED30" s="8">
        <f t="shared" ref="ED30:EG30" si="49">+ED24/ED27</f>
        <v>0</v>
      </c>
      <c r="EE30" s="8">
        <f t="shared" si="49"/>
        <v>0</v>
      </c>
      <c r="EF30" s="8">
        <f t="shared" si="49"/>
        <v>0</v>
      </c>
      <c r="EG30" s="8">
        <f t="shared" si="49"/>
        <v>0.14285714285714285</v>
      </c>
      <c r="EH30" s="8"/>
      <c r="EI30" s="8"/>
    </row>
    <row r="31" spans="1:139" ht="14.4">
      <c r="A31" s="497"/>
      <c r="B31" s="54" t="s">
        <v>254</v>
      </c>
      <c r="C31" s="8"/>
      <c r="D31" s="8">
        <f t="shared" ref="D31:AK31" si="50">+D25/D27</f>
        <v>0</v>
      </c>
      <c r="E31" s="8">
        <f t="shared" si="50"/>
        <v>1.1904761904761904E-2</v>
      </c>
      <c r="F31" s="8">
        <f t="shared" si="50"/>
        <v>0</v>
      </c>
      <c r="G31" s="8">
        <f t="shared" si="50"/>
        <v>0</v>
      </c>
      <c r="H31" s="8">
        <f t="shared" si="50"/>
        <v>0</v>
      </c>
      <c r="I31" s="8">
        <f t="shared" si="50"/>
        <v>0</v>
      </c>
      <c r="J31" s="8">
        <f t="shared" si="50"/>
        <v>0</v>
      </c>
      <c r="K31" s="8">
        <f t="shared" si="50"/>
        <v>0</v>
      </c>
      <c r="L31" s="8">
        <f t="shared" si="50"/>
        <v>0</v>
      </c>
      <c r="M31" s="8">
        <f t="shared" si="50"/>
        <v>0</v>
      </c>
      <c r="N31" s="8">
        <f t="shared" si="50"/>
        <v>0</v>
      </c>
      <c r="O31" s="8">
        <f t="shared" si="50"/>
        <v>6.5476190476190479E-2</v>
      </c>
      <c r="P31" s="8">
        <f t="shared" si="50"/>
        <v>0</v>
      </c>
      <c r="Q31" s="8">
        <f t="shared" si="50"/>
        <v>0</v>
      </c>
      <c r="R31" s="8">
        <f t="shared" si="50"/>
        <v>0</v>
      </c>
      <c r="S31" s="8">
        <f t="shared" si="50"/>
        <v>0</v>
      </c>
      <c r="T31" s="8">
        <f t="shared" si="50"/>
        <v>0</v>
      </c>
      <c r="U31" s="8">
        <f t="shared" si="50"/>
        <v>0</v>
      </c>
      <c r="V31" s="8">
        <f t="shared" si="50"/>
        <v>0</v>
      </c>
      <c r="W31" s="8">
        <f t="shared" si="50"/>
        <v>0</v>
      </c>
      <c r="X31" s="8">
        <f t="shared" si="50"/>
        <v>0</v>
      </c>
      <c r="Y31" s="8">
        <f t="shared" si="50"/>
        <v>0</v>
      </c>
      <c r="Z31" s="8">
        <f t="shared" si="50"/>
        <v>8.9285714285714281E-3</v>
      </c>
      <c r="AA31" s="8">
        <f t="shared" si="50"/>
        <v>0</v>
      </c>
      <c r="AB31" s="8">
        <f t="shared" si="50"/>
        <v>8.0357142857142863E-2</v>
      </c>
      <c r="AC31" s="8">
        <f t="shared" si="50"/>
        <v>0</v>
      </c>
      <c r="AD31" s="8">
        <f t="shared" si="50"/>
        <v>0</v>
      </c>
      <c r="AE31" s="8">
        <f t="shared" si="50"/>
        <v>0</v>
      </c>
      <c r="AF31" s="8">
        <f t="shared" si="50"/>
        <v>0</v>
      </c>
      <c r="AG31" s="8">
        <f t="shared" si="50"/>
        <v>0</v>
      </c>
      <c r="AH31" s="8">
        <f t="shared" si="50"/>
        <v>0</v>
      </c>
      <c r="AI31" s="8">
        <f t="shared" si="50"/>
        <v>0</v>
      </c>
      <c r="AJ31" s="8">
        <f t="shared" si="50"/>
        <v>6.25E-2</v>
      </c>
      <c r="AK31" s="8">
        <f t="shared" si="50"/>
        <v>0</v>
      </c>
      <c r="AL31" s="8">
        <f t="shared" ref="AL31:AQ31" si="51">+AL25/AL27</f>
        <v>0</v>
      </c>
      <c r="AM31" s="8">
        <f t="shared" si="51"/>
        <v>0</v>
      </c>
      <c r="AN31" s="8">
        <f t="shared" si="51"/>
        <v>4.7619047619047616E-2</v>
      </c>
      <c r="AO31" s="8">
        <f t="shared" si="51"/>
        <v>0.10714285714285714</v>
      </c>
      <c r="AP31" s="8">
        <f t="shared" si="51"/>
        <v>0</v>
      </c>
      <c r="AQ31" s="8">
        <f t="shared" si="51"/>
        <v>0</v>
      </c>
      <c r="AR31" s="8">
        <f t="shared" ref="AR31:BS31" si="52">+AR25/AR27</f>
        <v>0</v>
      </c>
      <c r="AS31" s="8">
        <f t="shared" si="52"/>
        <v>0</v>
      </c>
      <c r="AT31" s="8">
        <f t="shared" si="52"/>
        <v>0</v>
      </c>
      <c r="AU31" s="8">
        <f t="shared" si="52"/>
        <v>0</v>
      </c>
      <c r="AV31" s="8">
        <f t="shared" si="52"/>
        <v>0</v>
      </c>
      <c r="AW31" s="8">
        <f t="shared" si="52"/>
        <v>0</v>
      </c>
      <c r="AX31" s="8">
        <f t="shared" si="52"/>
        <v>0</v>
      </c>
      <c r="AY31" s="8">
        <f t="shared" si="52"/>
        <v>0</v>
      </c>
      <c r="AZ31" s="8">
        <f t="shared" si="52"/>
        <v>0</v>
      </c>
      <c r="BA31" s="8">
        <f t="shared" si="52"/>
        <v>4.4642857142857144E-2</v>
      </c>
      <c r="BB31" s="8">
        <f t="shared" si="52"/>
        <v>0</v>
      </c>
      <c r="BC31" s="8">
        <f t="shared" si="52"/>
        <v>0</v>
      </c>
      <c r="BD31" s="8">
        <f t="shared" si="52"/>
        <v>0</v>
      </c>
      <c r="BE31" s="8">
        <f t="shared" si="52"/>
        <v>0</v>
      </c>
      <c r="BF31" s="8">
        <f t="shared" si="52"/>
        <v>0</v>
      </c>
      <c r="BG31" s="8">
        <f t="shared" si="52"/>
        <v>0</v>
      </c>
      <c r="BH31" s="8">
        <f t="shared" si="52"/>
        <v>0</v>
      </c>
      <c r="BI31" s="8">
        <f t="shared" si="52"/>
        <v>0</v>
      </c>
      <c r="BJ31" s="8">
        <f t="shared" si="52"/>
        <v>0</v>
      </c>
      <c r="BK31" s="8">
        <f t="shared" si="52"/>
        <v>0</v>
      </c>
      <c r="BL31" s="8">
        <f t="shared" si="52"/>
        <v>0</v>
      </c>
      <c r="BM31" s="8">
        <f t="shared" si="52"/>
        <v>0</v>
      </c>
      <c r="BN31" s="8">
        <f t="shared" si="52"/>
        <v>0</v>
      </c>
      <c r="BO31" s="8">
        <f t="shared" si="52"/>
        <v>0</v>
      </c>
      <c r="BP31" s="8">
        <f t="shared" si="52"/>
        <v>0</v>
      </c>
      <c r="BQ31" s="8">
        <f t="shared" si="52"/>
        <v>5.2976190476190475E-2</v>
      </c>
      <c r="BR31" s="8">
        <f t="shared" si="52"/>
        <v>0</v>
      </c>
      <c r="BS31" s="8">
        <f t="shared" si="52"/>
        <v>0</v>
      </c>
      <c r="BT31" s="8">
        <f t="shared" ref="BT31:BZ31" si="53">+BT25/BT27</f>
        <v>0</v>
      </c>
      <c r="BU31" s="8">
        <f t="shared" si="53"/>
        <v>0</v>
      </c>
      <c r="BV31" s="8">
        <f t="shared" si="53"/>
        <v>0</v>
      </c>
      <c r="BW31" s="8">
        <f t="shared" si="53"/>
        <v>0</v>
      </c>
      <c r="BX31" s="8">
        <f t="shared" si="53"/>
        <v>0</v>
      </c>
      <c r="BY31" s="8">
        <f t="shared" si="53"/>
        <v>0</v>
      </c>
      <c r="BZ31" s="8">
        <f t="shared" si="53"/>
        <v>0</v>
      </c>
      <c r="CA31" s="8">
        <f t="shared" ref="CA31:CC31" si="54">+CA25/CA27</f>
        <v>0</v>
      </c>
      <c r="CB31" s="8">
        <f t="shared" si="54"/>
        <v>0</v>
      </c>
      <c r="CC31" s="8">
        <f t="shared" si="54"/>
        <v>0</v>
      </c>
      <c r="CD31" s="8">
        <f t="shared" ref="CD31:CF31" si="55">+CD25/CD27</f>
        <v>0</v>
      </c>
      <c r="CE31" s="8">
        <f t="shared" si="55"/>
        <v>0</v>
      </c>
      <c r="CF31" s="8">
        <f t="shared" si="55"/>
        <v>0</v>
      </c>
      <c r="CG31" s="8">
        <f t="shared" ref="CG31:CH31" si="56">+CG25/CG27</f>
        <v>0</v>
      </c>
      <c r="CH31" s="8">
        <f t="shared" si="56"/>
        <v>1.1904761904761904E-2</v>
      </c>
      <c r="CI31" s="8">
        <f t="shared" ref="CI31:CJ31" si="57">+CI25/CI27</f>
        <v>4.7619047619047616E-2</v>
      </c>
      <c r="CJ31" s="8">
        <f t="shared" si="57"/>
        <v>0</v>
      </c>
      <c r="CK31" s="8">
        <f t="shared" ref="CK31:CM31" si="58">+CK25/CK27</f>
        <v>0</v>
      </c>
      <c r="CL31" s="8">
        <f t="shared" si="58"/>
        <v>0</v>
      </c>
      <c r="CM31" s="8">
        <f t="shared" si="58"/>
        <v>0</v>
      </c>
      <c r="CN31" s="8">
        <f t="shared" ref="CN31" si="59">+CN25/CN27</f>
        <v>0</v>
      </c>
      <c r="CO31" s="8">
        <f t="shared" ref="CO31:CP31" si="60">+CO25/CO27</f>
        <v>0.10714285714285714</v>
      </c>
      <c r="CP31" s="8">
        <f t="shared" si="60"/>
        <v>0</v>
      </c>
      <c r="CQ31" s="8">
        <f t="shared" ref="CQ31:CT31" si="61">+CQ25/CQ27</f>
        <v>2.3809523809523808E-2</v>
      </c>
      <c r="CR31" s="8">
        <f t="shared" si="61"/>
        <v>0</v>
      </c>
      <c r="CS31" s="8">
        <f t="shared" si="61"/>
        <v>0</v>
      </c>
      <c r="CT31" s="8">
        <f t="shared" si="61"/>
        <v>0</v>
      </c>
      <c r="CU31" s="8">
        <f t="shared" ref="CU31:CW31" si="62">+CU25/CU27</f>
        <v>2.976190476190476E-2</v>
      </c>
      <c r="CV31" s="8">
        <f t="shared" si="62"/>
        <v>8.9285714285714288E-2</v>
      </c>
      <c r="CW31" s="8">
        <f t="shared" si="62"/>
        <v>0</v>
      </c>
      <c r="CX31" s="8">
        <f t="shared" ref="CX31:CY31" si="63">+CX25/CX27</f>
        <v>5.0595238095238096E-2</v>
      </c>
      <c r="CY31" s="8">
        <f t="shared" si="63"/>
        <v>0</v>
      </c>
      <c r="CZ31" s="8">
        <f t="shared" ref="CZ31:DB31" si="64">+CZ25/CZ27</f>
        <v>2.3809523809523808E-2</v>
      </c>
      <c r="DA31" s="8">
        <f t="shared" si="64"/>
        <v>2.3809523809523808E-2</v>
      </c>
      <c r="DB31" s="8">
        <f t="shared" si="64"/>
        <v>2.3809523809523808E-2</v>
      </c>
      <c r="DC31" s="8">
        <f t="shared" ref="DC31:DF31" si="65">+DC25/DC27</f>
        <v>9.5238095238095233E-2</v>
      </c>
      <c r="DD31" s="8"/>
      <c r="DE31" s="8">
        <f t="shared" si="65"/>
        <v>2.7777777777777776E-2</v>
      </c>
      <c r="DF31" s="8">
        <f t="shared" si="65"/>
        <v>2.3809523809523808E-2</v>
      </c>
      <c r="DG31" s="8">
        <f t="shared" ref="DG31:DJ31" si="66">+DG25/DG27</f>
        <v>0</v>
      </c>
      <c r="DH31" s="8">
        <f t="shared" si="66"/>
        <v>0</v>
      </c>
      <c r="DI31" s="8">
        <f t="shared" si="66"/>
        <v>0</v>
      </c>
      <c r="DJ31" s="8">
        <f t="shared" si="66"/>
        <v>0</v>
      </c>
      <c r="DK31" s="8">
        <f t="shared" ref="DK31:DM31" si="67">+DK25/DK27</f>
        <v>4.7619047619047616E-2</v>
      </c>
      <c r="DL31" s="8">
        <f t="shared" si="67"/>
        <v>0</v>
      </c>
      <c r="DM31" s="8">
        <f t="shared" si="67"/>
        <v>1.1904761904761904E-2</v>
      </c>
      <c r="DN31" s="8">
        <f t="shared" ref="DN31:DR31" si="68">+DN25/DN27</f>
        <v>0</v>
      </c>
      <c r="DO31" s="8">
        <f t="shared" si="68"/>
        <v>7.1428571428571425E-2</v>
      </c>
      <c r="DP31" s="8" t="e">
        <f t="shared" si="68"/>
        <v>#DIV/0!</v>
      </c>
      <c r="DQ31" s="8" t="e">
        <f t="shared" si="68"/>
        <v>#DIV/0!</v>
      </c>
      <c r="DR31" s="8">
        <f t="shared" si="68"/>
        <v>0</v>
      </c>
      <c r="DS31" s="8">
        <f t="shared" ref="DS31:DT31" si="69">+DS25/DS27</f>
        <v>3.8690476190476192E-2</v>
      </c>
      <c r="DT31" s="8">
        <f t="shared" si="69"/>
        <v>7.1428571428571425E-2</v>
      </c>
      <c r="DU31" s="8">
        <f t="shared" ref="DU31:DW31" si="70">+DU25/DU27</f>
        <v>0</v>
      </c>
      <c r="DV31" s="8">
        <f t="shared" si="70"/>
        <v>0</v>
      </c>
      <c r="DW31" s="8">
        <f t="shared" si="70"/>
        <v>0</v>
      </c>
      <c r="DX31" s="8">
        <f t="shared" ref="DX31:DZ31" si="71">+DX25/DX27</f>
        <v>4.940476190476191E-2</v>
      </c>
      <c r="DY31" s="8">
        <f t="shared" si="71"/>
        <v>0</v>
      </c>
      <c r="DZ31" s="8">
        <f t="shared" si="71"/>
        <v>9.8214285714285712E-2</v>
      </c>
      <c r="EA31" s="8">
        <f t="shared" ref="EA31:EC31" si="72">+EA25/EA27</f>
        <v>0</v>
      </c>
      <c r="EB31" s="8">
        <f t="shared" si="72"/>
        <v>0</v>
      </c>
      <c r="EC31" s="8">
        <f t="shared" si="72"/>
        <v>0</v>
      </c>
      <c r="ED31" s="8">
        <f t="shared" ref="ED31:EG31" si="73">+ED25/ED27</f>
        <v>0</v>
      </c>
      <c r="EE31" s="8">
        <f t="shared" si="73"/>
        <v>5.9523809523809521E-3</v>
      </c>
      <c r="EF31" s="8">
        <f t="shared" si="73"/>
        <v>0</v>
      </c>
      <c r="EG31" s="8">
        <f t="shared" si="73"/>
        <v>7.1428571428571425E-2</v>
      </c>
      <c r="EH31" s="8"/>
      <c r="EI31" s="8"/>
    </row>
    <row r="32" spans="1:139" ht="14.4">
      <c r="A32" s="497"/>
      <c r="B32" s="54" t="s">
        <v>255</v>
      </c>
      <c r="C32" s="8"/>
      <c r="D32" s="8">
        <f t="shared" ref="D32:AK32" si="74">+D26/D27</f>
        <v>0</v>
      </c>
      <c r="E32" s="8">
        <f t="shared" si="74"/>
        <v>0.20535714285714285</v>
      </c>
      <c r="F32" s="8">
        <f t="shared" si="74"/>
        <v>0.39285714285714285</v>
      </c>
      <c r="G32" s="8">
        <f t="shared" si="74"/>
        <v>8.9285714285714281E-3</v>
      </c>
      <c r="H32" s="8">
        <f t="shared" si="74"/>
        <v>8.9285714285714281E-3</v>
      </c>
      <c r="I32" s="8">
        <f t="shared" si="74"/>
        <v>0</v>
      </c>
      <c r="J32" s="8">
        <f t="shared" si="74"/>
        <v>0</v>
      </c>
      <c r="K32" s="8">
        <f t="shared" si="74"/>
        <v>0</v>
      </c>
      <c r="L32" s="8">
        <f t="shared" si="74"/>
        <v>1.0416666666666666E-2</v>
      </c>
      <c r="M32" s="8">
        <f t="shared" si="74"/>
        <v>0</v>
      </c>
      <c r="N32" s="8">
        <f t="shared" si="74"/>
        <v>1.1904761904761904E-2</v>
      </c>
      <c r="O32" s="8">
        <f t="shared" si="74"/>
        <v>5.9523809523809521E-3</v>
      </c>
      <c r="P32" s="8">
        <f t="shared" si="74"/>
        <v>0.17261904761904762</v>
      </c>
      <c r="Q32" s="8">
        <f t="shared" si="74"/>
        <v>0</v>
      </c>
      <c r="R32" s="8">
        <f t="shared" si="74"/>
        <v>0</v>
      </c>
      <c r="S32" s="8">
        <f t="shared" si="74"/>
        <v>3.273809523809524E-2</v>
      </c>
      <c r="T32" s="8">
        <f t="shared" si="74"/>
        <v>0</v>
      </c>
      <c r="U32" s="8">
        <f t="shared" si="74"/>
        <v>7.6388888888888895E-2</v>
      </c>
      <c r="V32" s="8">
        <f t="shared" si="74"/>
        <v>0.26785714285714285</v>
      </c>
      <c r="W32" s="8">
        <f t="shared" si="74"/>
        <v>3.5714285714285712E-2</v>
      </c>
      <c r="X32" s="8">
        <f t="shared" si="74"/>
        <v>4.7619047619047616E-2</v>
      </c>
      <c r="Y32" s="8">
        <f t="shared" si="74"/>
        <v>0</v>
      </c>
      <c r="Z32" s="8">
        <f t="shared" si="74"/>
        <v>3.5714285714285712E-2</v>
      </c>
      <c r="AA32" s="8">
        <f t="shared" si="74"/>
        <v>2.0833333333333332E-2</v>
      </c>
      <c r="AB32" s="8">
        <f t="shared" si="74"/>
        <v>0.12303571428571429</v>
      </c>
      <c r="AC32" s="8">
        <f t="shared" si="74"/>
        <v>0</v>
      </c>
      <c r="AD32" s="8">
        <f t="shared" si="74"/>
        <v>0</v>
      </c>
      <c r="AE32" s="8">
        <f t="shared" si="74"/>
        <v>0</v>
      </c>
      <c r="AF32" s="8">
        <f t="shared" si="74"/>
        <v>4.5119047619047621E-2</v>
      </c>
      <c r="AG32" s="8">
        <f t="shared" si="74"/>
        <v>8.9285714285714281E-3</v>
      </c>
      <c r="AH32" s="8">
        <f t="shared" si="74"/>
        <v>0</v>
      </c>
      <c r="AI32" s="8">
        <f t="shared" si="74"/>
        <v>5.9523809523809521E-3</v>
      </c>
      <c r="AJ32" s="8">
        <f t="shared" si="74"/>
        <v>0</v>
      </c>
      <c r="AK32" s="8">
        <f t="shared" si="74"/>
        <v>6.9464285714285715E-2</v>
      </c>
      <c r="AL32" s="8">
        <f t="shared" ref="AL32:AQ32" si="75">+AL26/AL27</f>
        <v>1.8452380952380953E-2</v>
      </c>
      <c r="AM32" s="8">
        <f t="shared" si="75"/>
        <v>5.3571428571428568E-2</v>
      </c>
      <c r="AN32" s="8">
        <f t="shared" si="75"/>
        <v>0</v>
      </c>
      <c r="AO32" s="8">
        <f t="shared" si="75"/>
        <v>0</v>
      </c>
      <c r="AP32" s="8">
        <f t="shared" si="75"/>
        <v>2.8273809523809524E-2</v>
      </c>
      <c r="AQ32" s="8">
        <f t="shared" si="75"/>
        <v>0</v>
      </c>
      <c r="AR32" s="8">
        <f t="shared" ref="AR32:BS32" si="76">+AR26/AR27</f>
        <v>0</v>
      </c>
      <c r="AS32" s="8">
        <f t="shared" si="76"/>
        <v>0</v>
      </c>
      <c r="AT32" s="8">
        <f t="shared" si="76"/>
        <v>1.7857142857142856E-2</v>
      </c>
      <c r="AU32" s="8">
        <f t="shared" si="76"/>
        <v>1.7857142857142856E-2</v>
      </c>
      <c r="AV32" s="8">
        <f t="shared" si="76"/>
        <v>1.7857142857142856E-2</v>
      </c>
      <c r="AW32" s="8">
        <f t="shared" si="76"/>
        <v>0</v>
      </c>
      <c r="AX32" s="8">
        <f t="shared" si="76"/>
        <v>0</v>
      </c>
      <c r="AY32" s="8">
        <f t="shared" si="76"/>
        <v>0</v>
      </c>
      <c r="AZ32" s="8">
        <f t="shared" si="76"/>
        <v>2.3333333333333334E-2</v>
      </c>
      <c r="BA32" s="8">
        <f t="shared" si="76"/>
        <v>0.18107142857142858</v>
      </c>
      <c r="BB32" s="8">
        <f t="shared" si="76"/>
        <v>5.3571428571428568E-2</v>
      </c>
      <c r="BC32" s="8">
        <f t="shared" si="76"/>
        <v>0</v>
      </c>
      <c r="BD32" s="8">
        <f t="shared" si="76"/>
        <v>2.3809523809523808E-2</v>
      </c>
      <c r="BE32" s="8">
        <f t="shared" si="76"/>
        <v>2.0833333333333332E-2</v>
      </c>
      <c r="BF32" s="8">
        <f t="shared" si="76"/>
        <v>2.3809523809523808E-2</v>
      </c>
      <c r="BG32" s="8">
        <f t="shared" si="76"/>
        <v>7.1428571428571425E-2</v>
      </c>
      <c r="BH32" s="8">
        <f t="shared" si="76"/>
        <v>1.488095238095238E-2</v>
      </c>
      <c r="BI32" s="8">
        <f t="shared" si="76"/>
        <v>1.488095238095238E-2</v>
      </c>
      <c r="BJ32" s="8">
        <f t="shared" si="76"/>
        <v>1.1904761904761904E-2</v>
      </c>
      <c r="BK32" s="8">
        <f t="shared" si="76"/>
        <v>0</v>
      </c>
      <c r="BL32" s="8">
        <f t="shared" si="76"/>
        <v>0</v>
      </c>
      <c r="BM32" s="8">
        <f t="shared" si="76"/>
        <v>3.5714285714285712E-2</v>
      </c>
      <c r="BN32" s="8">
        <f t="shared" si="76"/>
        <v>2.3809523809523808E-2</v>
      </c>
      <c r="BO32" s="8">
        <f t="shared" si="76"/>
        <v>2.3809523809523808E-2</v>
      </c>
      <c r="BP32" s="8">
        <f t="shared" si="76"/>
        <v>0</v>
      </c>
      <c r="BQ32" s="8">
        <f t="shared" si="76"/>
        <v>1.7857142857142856E-2</v>
      </c>
      <c r="BR32" s="8">
        <f t="shared" si="76"/>
        <v>0</v>
      </c>
      <c r="BS32" s="8">
        <f t="shared" si="76"/>
        <v>5.9523809523809521E-3</v>
      </c>
      <c r="BT32" s="8">
        <f t="shared" ref="BT32:BZ32" si="77">+BT26/BT27</f>
        <v>2.1428571428571429E-2</v>
      </c>
      <c r="BU32" s="8">
        <f t="shared" si="77"/>
        <v>2.1428571428571429E-2</v>
      </c>
      <c r="BV32" s="8">
        <f t="shared" si="77"/>
        <v>6.5000000000000002E-2</v>
      </c>
      <c r="BW32" s="8">
        <f t="shared" si="77"/>
        <v>3.5714285714285712E-2</v>
      </c>
      <c r="BX32" s="8">
        <f t="shared" si="77"/>
        <v>0.82738095238095233</v>
      </c>
      <c r="BY32" s="8">
        <f t="shared" si="77"/>
        <v>0</v>
      </c>
      <c r="BZ32" s="8">
        <f t="shared" si="77"/>
        <v>4.1666666666666664E-2</v>
      </c>
      <c r="CA32" s="8">
        <f t="shared" ref="CA32:CC32" si="78">+CA26/CA27</f>
        <v>1.3888888888888888E-2</v>
      </c>
      <c r="CB32" s="8">
        <f t="shared" si="78"/>
        <v>0</v>
      </c>
      <c r="CC32" s="8">
        <f t="shared" si="78"/>
        <v>2.6785714285714284E-2</v>
      </c>
      <c r="CD32" s="8">
        <f t="shared" ref="CD32:CF32" si="79">+CD26/CD27</f>
        <v>0</v>
      </c>
      <c r="CE32" s="8">
        <f t="shared" si="79"/>
        <v>0</v>
      </c>
      <c r="CF32" s="8">
        <f t="shared" si="79"/>
        <v>9.5238095238095233E-2</v>
      </c>
      <c r="CG32" s="8">
        <f t="shared" ref="CG32:CH32" si="80">+CG26/CG27</f>
        <v>2.976190476190476E-2</v>
      </c>
      <c r="CH32" s="8">
        <f t="shared" si="80"/>
        <v>1.7857142857142856E-2</v>
      </c>
      <c r="CI32" s="8">
        <f t="shared" ref="CI32:CJ32" si="81">+CI26/CI27</f>
        <v>0.16071428571428573</v>
      </c>
      <c r="CJ32" s="8">
        <f t="shared" si="81"/>
        <v>8.7321428571428578E-2</v>
      </c>
      <c r="CK32" s="8">
        <f t="shared" ref="CK32:CM32" si="82">+CK26/CK27</f>
        <v>2.3809523809523808E-2</v>
      </c>
      <c r="CL32" s="8">
        <f t="shared" si="82"/>
        <v>2.3809523809523808E-2</v>
      </c>
      <c r="CM32" s="8">
        <f t="shared" si="82"/>
        <v>2.0833333333333332E-2</v>
      </c>
      <c r="CN32" s="8">
        <f t="shared" ref="CN32" si="83">+CN26/CN27</f>
        <v>0</v>
      </c>
      <c r="CO32" s="8">
        <f t="shared" ref="CO32:CP32" si="84">+CO26/CO27</f>
        <v>0</v>
      </c>
      <c r="CP32" s="8">
        <f t="shared" si="84"/>
        <v>1.7857142857142856E-2</v>
      </c>
      <c r="CQ32" s="8">
        <f t="shared" ref="CQ32:CT32" si="85">+CQ26/CQ27</f>
        <v>2.3809523809523808E-2</v>
      </c>
      <c r="CR32" s="8">
        <f t="shared" si="85"/>
        <v>0</v>
      </c>
      <c r="CS32" s="8">
        <f t="shared" si="85"/>
        <v>5.6071428571428571E-2</v>
      </c>
      <c r="CT32" s="8">
        <f t="shared" si="85"/>
        <v>1.8333333333333333E-2</v>
      </c>
      <c r="CU32" s="8">
        <f t="shared" ref="CU32:CW32" si="86">+CU26/CU27</f>
        <v>0</v>
      </c>
      <c r="CV32" s="8">
        <f t="shared" si="86"/>
        <v>0</v>
      </c>
      <c r="CW32" s="8">
        <f t="shared" si="86"/>
        <v>9.8214285714285712E-2</v>
      </c>
      <c r="CX32" s="8">
        <f t="shared" ref="CX32:CY32" si="87">+CX26/CX27</f>
        <v>0</v>
      </c>
      <c r="CY32" s="8">
        <f t="shared" si="87"/>
        <v>6.5476190476190479E-2</v>
      </c>
      <c r="CZ32" s="8">
        <f t="shared" ref="CZ32:DB32" si="88">+CZ26/CZ27</f>
        <v>2.3809523809523808E-2</v>
      </c>
      <c r="DA32" s="8">
        <f t="shared" si="88"/>
        <v>2.3809523809523808E-2</v>
      </c>
      <c r="DB32" s="8">
        <f t="shared" si="88"/>
        <v>0</v>
      </c>
      <c r="DC32" s="8">
        <f t="shared" ref="DC32:DF32" si="89">+DC26/DC27</f>
        <v>0</v>
      </c>
      <c r="DD32" s="8"/>
      <c r="DE32" s="8">
        <f t="shared" si="89"/>
        <v>0</v>
      </c>
      <c r="DF32" s="8">
        <f t="shared" si="89"/>
        <v>0</v>
      </c>
      <c r="DG32" s="8">
        <f t="shared" ref="DG32:DJ32" si="90">+DG26/DG27</f>
        <v>0.16666666666666666</v>
      </c>
      <c r="DH32" s="8">
        <f t="shared" si="90"/>
        <v>1.7857142857142856E-2</v>
      </c>
      <c r="DI32" s="8">
        <f t="shared" si="90"/>
        <v>0.20535714285714285</v>
      </c>
      <c r="DJ32" s="8">
        <f t="shared" si="90"/>
        <v>6.3511904761904756E-2</v>
      </c>
      <c r="DK32" s="8">
        <f t="shared" ref="DK32:DM32" si="91">+DK26/DK27</f>
        <v>0.27976190476190477</v>
      </c>
      <c r="DL32" s="8">
        <f t="shared" si="91"/>
        <v>0.19047619047619047</v>
      </c>
      <c r="DM32" s="8">
        <f t="shared" si="91"/>
        <v>0</v>
      </c>
      <c r="DN32" s="8">
        <f t="shared" ref="DN32:DR32" si="92">+DN26/DN27</f>
        <v>0.20535714285714285</v>
      </c>
      <c r="DO32" s="8">
        <f t="shared" si="92"/>
        <v>6.3511904761904756E-2</v>
      </c>
      <c r="DP32" s="8" t="e">
        <f t="shared" si="92"/>
        <v>#DIV/0!</v>
      </c>
      <c r="DQ32" s="8" t="e">
        <f t="shared" si="92"/>
        <v>#DIV/0!</v>
      </c>
      <c r="DR32" s="8">
        <f t="shared" si="92"/>
        <v>0.16369047619047619</v>
      </c>
      <c r="DS32" s="8">
        <f t="shared" ref="DS32:DT32" si="93">+DS26/DS27</f>
        <v>0</v>
      </c>
      <c r="DT32" s="8">
        <f t="shared" si="93"/>
        <v>0.5625</v>
      </c>
      <c r="DU32" s="8">
        <f t="shared" ref="DU32:DW32" si="94">+DU26/DU27</f>
        <v>3.1547619047619047E-2</v>
      </c>
      <c r="DV32" s="8">
        <f t="shared" si="94"/>
        <v>0.21428571428571427</v>
      </c>
      <c r="DW32" s="8">
        <f t="shared" si="94"/>
        <v>6.446428571428571E-2</v>
      </c>
      <c r="DX32" s="8">
        <f t="shared" ref="DX32:DZ32" si="95">+DX26/DX27</f>
        <v>6.5476190476190479E-2</v>
      </c>
      <c r="DY32" s="8">
        <f t="shared" si="95"/>
        <v>3.0357142857142853E-2</v>
      </c>
      <c r="DZ32" s="8">
        <f t="shared" si="95"/>
        <v>3.470238095238095E-2</v>
      </c>
      <c r="EA32" s="8">
        <f t="shared" ref="EA32:EC32" si="96">+EA26/EA27</f>
        <v>5.9523809523809521E-3</v>
      </c>
      <c r="EB32" s="8">
        <f t="shared" si="96"/>
        <v>0</v>
      </c>
      <c r="EC32" s="8">
        <f t="shared" si="96"/>
        <v>0</v>
      </c>
      <c r="ED32" s="8">
        <f t="shared" ref="ED32:EG32" si="97">+ED26/ED27</f>
        <v>7.2619047619047611E-2</v>
      </c>
      <c r="EE32" s="8">
        <f t="shared" si="97"/>
        <v>4.7619047619047616E-2</v>
      </c>
      <c r="EF32" s="8">
        <f t="shared" si="97"/>
        <v>2.3809523809523808E-2</v>
      </c>
      <c r="EG32" s="8">
        <f t="shared" si="97"/>
        <v>0.28690476190476194</v>
      </c>
      <c r="EH32" s="8"/>
      <c r="EI32" s="8"/>
    </row>
    <row r="33" spans="1:139" ht="14.4">
      <c r="A33" s="498"/>
      <c r="B33" s="54" t="s">
        <v>60</v>
      </c>
      <c r="C33" s="9"/>
      <c r="D33" s="9">
        <f t="shared" ref="D33:AK33" si="98">SUM(D29:D32)</f>
        <v>1.0000000000000002</v>
      </c>
      <c r="E33" s="9">
        <f t="shared" si="98"/>
        <v>1</v>
      </c>
      <c r="F33" s="9">
        <f t="shared" si="98"/>
        <v>1</v>
      </c>
      <c r="G33" s="9">
        <f t="shared" si="98"/>
        <v>1.0000000000000004</v>
      </c>
      <c r="H33" s="9">
        <f t="shared" si="98"/>
        <v>1</v>
      </c>
      <c r="I33" s="9">
        <f t="shared" si="98"/>
        <v>1</v>
      </c>
      <c r="J33" s="9">
        <f t="shared" si="98"/>
        <v>1</v>
      </c>
      <c r="K33" s="9">
        <f t="shared" si="98"/>
        <v>1</v>
      </c>
      <c r="L33" s="9">
        <f t="shared" si="98"/>
        <v>1.0104166666666667</v>
      </c>
      <c r="M33" s="9">
        <f t="shared" si="98"/>
        <v>1</v>
      </c>
      <c r="N33" s="9">
        <f t="shared" si="98"/>
        <v>1.000000000004762</v>
      </c>
      <c r="O33" s="9">
        <f t="shared" si="98"/>
        <v>1</v>
      </c>
      <c r="P33" s="9">
        <f t="shared" si="98"/>
        <v>0.99999999999999978</v>
      </c>
      <c r="Q33" s="9">
        <f t="shared" si="98"/>
        <v>1</v>
      </c>
      <c r="R33" s="9">
        <f t="shared" si="98"/>
        <v>1</v>
      </c>
      <c r="S33" s="9">
        <f t="shared" si="98"/>
        <v>1</v>
      </c>
      <c r="T33" s="9">
        <f t="shared" si="98"/>
        <v>1</v>
      </c>
      <c r="U33" s="9">
        <f t="shared" si="98"/>
        <v>1</v>
      </c>
      <c r="V33" s="9">
        <f t="shared" si="98"/>
        <v>1</v>
      </c>
      <c r="W33" s="9">
        <f t="shared" si="98"/>
        <v>0.99999999999999967</v>
      </c>
      <c r="X33" s="9">
        <f t="shared" si="98"/>
        <v>0.99999999999999956</v>
      </c>
      <c r="Y33" s="9">
        <f t="shared" si="98"/>
        <v>1</v>
      </c>
      <c r="Z33" s="9">
        <f t="shared" si="98"/>
        <v>1.0000000000000002</v>
      </c>
      <c r="AA33" s="9">
        <f t="shared" si="98"/>
        <v>1.0000000000000002</v>
      </c>
      <c r="AB33" s="9">
        <f t="shared" si="98"/>
        <v>1</v>
      </c>
      <c r="AC33" s="9">
        <f t="shared" si="98"/>
        <v>1</v>
      </c>
      <c r="AD33" s="9">
        <f t="shared" si="98"/>
        <v>1</v>
      </c>
      <c r="AE33" s="9">
        <f t="shared" si="98"/>
        <v>1</v>
      </c>
      <c r="AF33" s="9">
        <f t="shared" si="98"/>
        <v>0.99999999999999967</v>
      </c>
      <c r="AG33" s="9">
        <f t="shared" si="98"/>
        <v>1.0000000000000004</v>
      </c>
      <c r="AH33" s="9">
        <f t="shared" si="98"/>
        <v>1</v>
      </c>
      <c r="AI33" s="9">
        <f t="shared" si="98"/>
        <v>0.99999999999999989</v>
      </c>
      <c r="AJ33" s="9">
        <f t="shared" si="98"/>
        <v>0.99999999999999978</v>
      </c>
      <c r="AK33" s="9">
        <f t="shared" si="98"/>
        <v>1</v>
      </c>
      <c r="AL33" s="9">
        <f t="shared" ref="AL33:AQ33" si="99">SUM(AL29:AL32)</f>
        <v>1</v>
      </c>
      <c r="AM33" s="9">
        <f t="shared" si="99"/>
        <v>0.99999999999999956</v>
      </c>
      <c r="AN33" s="9">
        <f t="shared" si="99"/>
        <v>1</v>
      </c>
      <c r="AO33" s="9">
        <f t="shared" si="99"/>
        <v>1.0000000000000002</v>
      </c>
      <c r="AP33" s="9">
        <f t="shared" si="99"/>
        <v>0.99999999999999956</v>
      </c>
      <c r="AQ33" s="9">
        <f t="shared" si="99"/>
        <v>1</v>
      </c>
      <c r="AR33" s="9">
        <f t="shared" ref="AR33:BS33" si="100">SUM(AR29:AR32)</f>
        <v>1</v>
      </c>
      <c r="AS33" s="9">
        <f t="shared" si="100"/>
        <v>1</v>
      </c>
      <c r="AT33" s="9">
        <f t="shared" si="100"/>
        <v>1</v>
      </c>
      <c r="AU33" s="9">
        <f t="shared" si="100"/>
        <v>0.99404761904761896</v>
      </c>
      <c r="AV33" s="9">
        <f t="shared" si="100"/>
        <v>0.99404761904761896</v>
      </c>
      <c r="AW33" s="9">
        <f t="shared" si="100"/>
        <v>1</v>
      </c>
      <c r="AX33" s="9">
        <f t="shared" si="100"/>
        <v>1</v>
      </c>
      <c r="AY33" s="9">
        <f t="shared" si="100"/>
        <v>1</v>
      </c>
      <c r="AZ33" s="9">
        <f t="shared" si="100"/>
        <v>1.0000000000000004</v>
      </c>
      <c r="BA33" s="9">
        <f t="shared" si="100"/>
        <v>0.99999999999999978</v>
      </c>
      <c r="BB33" s="9">
        <f t="shared" si="100"/>
        <v>0.99999999999999956</v>
      </c>
      <c r="BC33" s="9">
        <f t="shared" si="100"/>
        <v>1</v>
      </c>
      <c r="BD33" s="9">
        <f t="shared" si="100"/>
        <v>0.99999999999999989</v>
      </c>
      <c r="BE33" s="9">
        <f t="shared" si="100"/>
        <v>1.0000000000000002</v>
      </c>
      <c r="BF33" s="9">
        <f t="shared" si="100"/>
        <v>1</v>
      </c>
      <c r="BG33" s="9">
        <f t="shared" si="100"/>
        <v>1</v>
      </c>
      <c r="BH33" s="9">
        <f t="shared" si="100"/>
        <v>1.0000000000000004</v>
      </c>
      <c r="BI33" s="9">
        <f t="shared" si="100"/>
        <v>1.0000000000000004</v>
      </c>
      <c r="BJ33" s="9">
        <f t="shared" si="100"/>
        <v>1</v>
      </c>
      <c r="BK33" s="9">
        <f t="shared" si="100"/>
        <v>1</v>
      </c>
      <c r="BL33" s="9">
        <f t="shared" si="100"/>
        <v>1</v>
      </c>
      <c r="BM33" s="9">
        <f t="shared" si="100"/>
        <v>1</v>
      </c>
      <c r="BN33" s="9">
        <f t="shared" si="100"/>
        <v>0.99999999999999989</v>
      </c>
      <c r="BO33" s="9">
        <f t="shared" si="100"/>
        <v>0.99999999999999989</v>
      </c>
      <c r="BP33" s="9">
        <f t="shared" si="100"/>
        <v>1</v>
      </c>
      <c r="BQ33" s="9">
        <f t="shared" si="100"/>
        <v>1.0000000000000004</v>
      </c>
      <c r="BR33" s="9">
        <f t="shared" si="100"/>
        <v>1</v>
      </c>
      <c r="BS33" s="9">
        <f t="shared" si="100"/>
        <v>1</v>
      </c>
      <c r="BT33" s="9">
        <f t="shared" ref="BT33:BZ33" si="101">SUM(BT29:BT32)</f>
        <v>1.0000000000000004</v>
      </c>
      <c r="BU33" s="9">
        <f t="shared" si="101"/>
        <v>1.0000000000000004</v>
      </c>
      <c r="BV33" s="9">
        <f t="shared" si="101"/>
        <v>1</v>
      </c>
      <c r="BW33" s="9">
        <f t="shared" si="101"/>
        <v>0.99999999999999967</v>
      </c>
      <c r="BX33" s="9">
        <f t="shared" si="101"/>
        <v>1.0000000000000004</v>
      </c>
      <c r="BY33" s="9">
        <f t="shared" si="101"/>
        <v>1</v>
      </c>
      <c r="BZ33" s="9">
        <f t="shared" si="101"/>
        <v>0.99999999999999967</v>
      </c>
      <c r="CA33" s="9">
        <f t="shared" ref="CA33:CC33" si="102">SUM(CA29:CA32)</f>
        <v>0.99999999999999989</v>
      </c>
      <c r="CB33" s="9">
        <f t="shared" si="102"/>
        <v>1</v>
      </c>
      <c r="CC33" s="9">
        <f t="shared" si="102"/>
        <v>1</v>
      </c>
      <c r="CD33" s="9">
        <f t="shared" ref="CD33:CF33" si="103">SUM(CD29:CD32)</f>
        <v>1</v>
      </c>
      <c r="CE33" s="9">
        <f t="shared" si="103"/>
        <v>1</v>
      </c>
      <c r="CF33" s="9">
        <f t="shared" si="103"/>
        <v>1</v>
      </c>
      <c r="CG33" s="9">
        <f t="shared" ref="CG33:CH33" si="104">SUM(CG29:CG32)</f>
        <v>0.99999999999999978</v>
      </c>
      <c r="CH33" s="9">
        <f t="shared" si="104"/>
        <v>1.0000000000000002</v>
      </c>
      <c r="CI33" s="9">
        <f t="shared" ref="CI33:CJ33" si="105">SUM(CI29:CI32)</f>
        <v>1.0000000000000004</v>
      </c>
      <c r="CJ33" s="9">
        <f t="shared" si="105"/>
        <v>0.99999999999999989</v>
      </c>
      <c r="CK33" s="9">
        <f t="shared" ref="CK33:CM33" si="106">SUM(CK29:CK32)</f>
        <v>0.99999999999999989</v>
      </c>
      <c r="CL33" s="9">
        <f t="shared" si="106"/>
        <v>0.92857142857142883</v>
      </c>
      <c r="CM33" s="9">
        <f t="shared" si="106"/>
        <v>0.99999999999999989</v>
      </c>
      <c r="CN33" s="9">
        <f t="shared" ref="CN33" si="107">SUM(CN29:CN32)</f>
        <v>1</v>
      </c>
      <c r="CO33" s="9">
        <f t="shared" ref="CO33:CP33" si="108">SUM(CO29:CO32)</f>
        <v>1.0000000000000004</v>
      </c>
      <c r="CP33" s="9">
        <f t="shared" si="108"/>
        <v>1</v>
      </c>
      <c r="CQ33" s="9">
        <f t="shared" ref="CQ33:CT33" si="109">SUM(CQ29:CQ32)</f>
        <v>0.99999999999999967</v>
      </c>
      <c r="CR33" s="9">
        <f t="shared" si="109"/>
        <v>1.0000000000000004</v>
      </c>
      <c r="CS33" s="9">
        <f t="shared" si="109"/>
        <v>0.99999999999999989</v>
      </c>
      <c r="CT33" s="9">
        <f t="shared" si="109"/>
        <v>0.99999999999999989</v>
      </c>
      <c r="CU33" s="9">
        <f t="shared" ref="CU33:CW33" si="110">SUM(CU29:CU32)</f>
        <v>0.99999999999999978</v>
      </c>
      <c r="CV33" s="9">
        <f t="shared" si="110"/>
        <v>1.0000000000000002</v>
      </c>
      <c r="CW33" s="9">
        <f t="shared" si="110"/>
        <v>1</v>
      </c>
      <c r="CX33" s="9">
        <f t="shared" ref="CX33:CY33" si="111">SUM(CX29:CX32)</f>
        <v>1</v>
      </c>
      <c r="CY33" s="9">
        <f t="shared" si="111"/>
        <v>1</v>
      </c>
      <c r="CZ33" s="9">
        <f t="shared" ref="CZ33:DB33" si="112">SUM(CZ29:CZ32)</f>
        <v>0.99999999999999967</v>
      </c>
      <c r="DA33" s="9">
        <f t="shared" si="112"/>
        <v>0.99999999999999967</v>
      </c>
      <c r="DB33" s="9">
        <f t="shared" si="112"/>
        <v>1</v>
      </c>
      <c r="DC33" s="9">
        <f t="shared" ref="DC33:DF33" si="113">SUM(DC29:DC32)</f>
        <v>0.99999999999999967</v>
      </c>
      <c r="DD33" s="9"/>
      <c r="DE33" s="9">
        <f t="shared" si="113"/>
        <v>0.99999999999999978</v>
      </c>
      <c r="DF33" s="9">
        <f t="shared" si="113"/>
        <v>1</v>
      </c>
      <c r="DG33" s="9">
        <f t="shared" ref="DG33:DJ33" si="114">SUM(DG29:DG32)</f>
        <v>0.99999999999999967</v>
      </c>
      <c r="DH33" s="9">
        <f t="shared" si="114"/>
        <v>0.99999999999999989</v>
      </c>
      <c r="DI33" s="9">
        <f t="shared" si="114"/>
        <v>1</v>
      </c>
      <c r="DJ33" s="9">
        <f t="shared" si="114"/>
        <v>1</v>
      </c>
      <c r="DK33" s="9">
        <f t="shared" ref="DK33:DM33" si="115">SUM(DK29:DK32)</f>
        <v>1.0000000000000004</v>
      </c>
      <c r="DL33" s="9">
        <f t="shared" si="115"/>
        <v>0.99999999999999944</v>
      </c>
      <c r="DM33" s="9">
        <f t="shared" si="115"/>
        <v>1</v>
      </c>
      <c r="DN33" s="9">
        <f t="shared" ref="DN33:DR33" si="116">SUM(DN29:DN32)</f>
        <v>0.99999999999999978</v>
      </c>
      <c r="DO33" s="9">
        <f t="shared" si="116"/>
        <v>0.99999999999999978</v>
      </c>
      <c r="DP33" s="9" t="e">
        <f t="shared" si="116"/>
        <v>#DIV/0!</v>
      </c>
      <c r="DQ33" s="9" t="e">
        <f t="shared" si="116"/>
        <v>#DIV/0!</v>
      </c>
      <c r="DR33" s="9">
        <f t="shared" si="116"/>
        <v>1</v>
      </c>
      <c r="DS33" s="9">
        <f t="shared" ref="DS33:DT33" si="117">SUM(DS29:DS32)</f>
        <v>1.0000000000000002</v>
      </c>
      <c r="DT33" s="9">
        <f t="shared" si="117"/>
        <v>1</v>
      </c>
      <c r="DU33" s="9">
        <f t="shared" ref="DU33:DW33" si="118">SUM(DU29:DU32)</f>
        <v>1</v>
      </c>
      <c r="DV33" s="9">
        <f t="shared" si="118"/>
        <v>1.0000000000000002</v>
      </c>
      <c r="DW33" s="9">
        <f t="shared" si="118"/>
        <v>1</v>
      </c>
      <c r="DX33" s="9">
        <f t="shared" ref="DX33:DZ33" si="119">SUM(DX29:DX32)</f>
        <v>1.0000000000000002</v>
      </c>
      <c r="DY33" s="9">
        <f t="shared" si="119"/>
        <v>0.99999999999999989</v>
      </c>
      <c r="DZ33" s="9">
        <f t="shared" si="119"/>
        <v>1</v>
      </c>
      <c r="EA33" s="9">
        <f t="shared" ref="EA33:EC33" si="120">SUM(EA29:EA32)</f>
        <v>0.99999999999999989</v>
      </c>
      <c r="EB33" s="9">
        <f t="shared" si="120"/>
        <v>1</v>
      </c>
      <c r="EC33" s="9">
        <f t="shared" si="120"/>
        <v>1</v>
      </c>
      <c r="ED33" s="9">
        <f t="shared" ref="ED33:EG33" si="121">SUM(ED29:ED32)</f>
        <v>0.99999999999999956</v>
      </c>
      <c r="EE33" s="9">
        <f t="shared" si="121"/>
        <v>0.99999999999999956</v>
      </c>
      <c r="EF33" s="9">
        <f t="shared" si="121"/>
        <v>1</v>
      </c>
      <c r="EG33" s="9">
        <f t="shared" si="121"/>
        <v>1</v>
      </c>
      <c r="EH33" s="9"/>
      <c r="EI33" s="9"/>
    </row>
    <row r="34" spans="1:139" ht="14.4" hidden="1">
      <c r="A34" s="31" t="s">
        <v>223</v>
      </c>
      <c r="B34" s="36"/>
      <c r="C34" s="32" t="s">
        <v>229</v>
      </c>
      <c r="D34" s="32" t="s">
        <v>178</v>
      </c>
      <c r="E34" s="32" t="s">
        <v>179</v>
      </c>
      <c r="F34" s="32" t="s">
        <v>180</v>
      </c>
      <c r="G34" s="32" t="s">
        <v>181</v>
      </c>
      <c r="H34" s="32" t="s">
        <v>182</v>
      </c>
      <c r="I34" s="32" t="s">
        <v>183</v>
      </c>
      <c r="J34" s="32" t="s">
        <v>184</v>
      </c>
      <c r="K34" s="32" t="s">
        <v>185</v>
      </c>
      <c r="L34" s="32" t="s">
        <v>186</v>
      </c>
      <c r="M34" s="32" t="s">
        <v>187</v>
      </c>
      <c r="N34" s="32" t="s">
        <v>188</v>
      </c>
      <c r="O34" s="32" t="s">
        <v>237</v>
      </c>
      <c r="P34" s="32" t="s">
        <v>246</v>
      </c>
      <c r="Q34" s="32" t="s">
        <v>247</v>
      </c>
      <c r="R34" s="32" t="s">
        <v>248</v>
      </c>
      <c r="S34" s="32" t="s">
        <v>249</v>
      </c>
      <c r="T34" s="32" t="s">
        <v>189</v>
      </c>
      <c r="U34" s="32" t="s">
        <v>190</v>
      </c>
      <c r="V34" s="32" t="s">
        <v>191</v>
      </c>
      <c r="W34" s="32" t="s">
        <v>192</v>
      </c>
      <c r="X34" s="32" t="s">
        <v>193</v>
      </c>
      <c r="Y34" s="32" t="s">
        <v>194</v>
      </c>
      <c r="Z34" s="32" t="s">
        <v>111</v>
      </c>
      <c r="AA34" s="32" t="s">
        <v>112</v>
      </c>
      <c r="AB34" s="32" t="s">
        <v>113</v>
      </c>
      <c r="AC34" s="32" t="s">
        <v>114</v>
      </c>
      <c r="AD34" s="32" t="s">
        <v>195</v>
      </c>
      <c r="AE34" s="32" t="s">
        <v>196</v>
      </c>
      <c r="AF34" s="32" t="s">
        <v>197</v>
      </c>
      <c r="AG34" s="32" t="s">
        <v>198</v>
      </c>
      <c r="AH34" s="32" t="s">
        <v>199</v>
      </c>
      <c r="AI34" s="32" t="s">
        <v>200</v>
      </c>
      <c r="AJ34" s="32" t="s">
        <v>201</v>
      </c>
      <c r="AK34" s="32" t="s">
        <v>202</v>
      </c>
      <c r="AL34" s="32" t="s">
        <v>203</v>
      </c>
      <c r="AM34" s="32" t="s">
        <v>204</v>
      </c>
      <c r="AN34" s="32" t="s">
        <v>205</v>
      </c>
      <c r="AO34" s="32" t="s">
        <v>206</v>
      </c>
      <c r="AP34" s="32" t="s">
        <v>207</v>
      </c>
      <c r="AQ34" s="32" t="s">
        <v>208</v>
      </c>
      <c r="AR34" s="32" t="s">
        <v>209</v>
      </c>
      <c r="AS34" s="32" t="s">
        <v>210</v>
      </c>
      <c r="AT34" s="32" t="s">
        <v>211</v>
      </c>
      <c r="AU34" s="32" t="s">
        <v>212</v>
      </c>
      <c r="AV34" s="32" t="s">
        <v>213</v>
      </c>
      <c r="AW34" s="32" t="s">
        <v>307</v>
      </c>
      <c r="AX34" s="32" t="s">
        <v>215</v>
      </c>
      <c r="AY34" s="32" t="s">
        <v>216</v>
      </c>
      <c r="AZ34" s="32" t="s">
        <v>217</v>
      </c>
      <c r="BA34" s="32" t="s">
        <v>218</v>
      </c>
      <c r="BB34" s="32" t="s">
        <v>219</v>
      </c>
      <c r="BC34" s="32" t="s">
        <v>220</v>
      </c>
      <c r="BD34" s="32" t="s">
        <v>178</v>
      </c>
      <c r="BE34" s="32" t="s">
        <v>179</v>
      </c>
      <c r="BF34" s="32" t="s">
        <v>180</v>
      </c>
      <c r="BG34" s="32" t="s">
        <v>181</v>
      </c>
      <c r="BH34" s="32" t="s">
        <v>182</v>
      </c>
      <c r="BI34" s="32" t="s">
        <v>183</v>
      </c>
      <c r="BJ34" s="32" t="s">
        <v>184</v>
      </c>
      <c r="BK34" s="32" t="s">
        <v>185</v>
      </c>
      <c r="BL34" s="32" t="s">
        <v>186</v>
      </c>
      <c r="BM34" s="32" t="s">
        <v>187</v>
      </c>
      <c r="BN34" s="32" t="s">
        <v>188</v>
      </c>
      <c r="BO34" s="32" t="s">
        <v>237</v>
      </c>
      <c r="BP34" s="32" t="s">
        <v>246</v>
      </c>
      <c r="BQ34" s="32" t="s">
        <v>247</v>
      </c>
      <c r="BR34" s="32" t="s">
        <v>248</v>
      </c>
      <c r="BS34" s="32" t="s">
        <v>249</v>
      </c>
      <c r="BT34" s="32" t="s">
        <v>189</v>
      </c>
      <c r="BU34" s="32" t="s">
        <v>190</v>
      </c>
      <c r="BV34" s="32" t="s">
        <v>191</v>
      </c>
      <c r="BW34" s="32" t="s">
        <v>192</v>
      </c>
      <c r="BX34" s="32" t="s">
        <v>193</v>
      </c>
      <c r="BY34" s="32" t="s">
        <v>194</v>
      </c>
      <c r="BZ34" s="32" t="s">
        <v>111</v>
      </c>
      <c r="CA34" s="32" t="s">
        <v>112</v>
      </c>
      <c r="CB34" s="32" t="s">
        <v>113</v>
      </c>
      <c r="CC34" s="32" t="s">
        <v>114</v>
      </c>
      <c r="CD34" s="32" t="s">
        <v>195</v>
      </c>
      <c r="CE34" s="32" t="s">
        <v>196</v>
      </c>
      <c r="CF34" s="32" t="s">
        <v>197</v>
      </c>
      <c r="CG34" s="32" t="s">
        <v>198</v>
      </c>
      <c r="CH34" s="32" t="s">
        <v>199</v>
      </c>
      <c r="CI34" s="32" t="s">
        <v>200</v>
      </c>
      <c r="CJ34" s="32" t="s">
        <v>201</v>
      </c>
      <c r="CK34" s="32" t="s">
        <v>202</v>
      </c>
      <c r="CL34" s="32" t="s">
        <v>203</v>
      </c>
      <c r="CM34" s="32" t="s">
        <v>204</v>
      </c>
      <c r="CN34" s="32" t="s">
        <v>205</v>
      </c>
      <c r="CO34" s="32" t="s">
        <v>206</v>
      </c>
      <c r="CP34" s="32" t="s">
        <v>207</v>
      </c>
      <c r="CQ34" s="32" t="s">
        <v>208</v>
      </c>
      <c r="CR34" s="32" t="s">
        <v>209</v>
      </c>
      <c r="CS34" s="32" t="s">
        <v>210</v>
      </c>
      <c r="CT34" s="32" t="s">
        <v>211</v>
      </c>
      <c r="CU34" s="32" t="s">
        <v>212</v>
      </c>
      <c r="CV34" s="32" t="s">
        <v>213</v>
      </c>
      <c r="CW34" s="32" t="s">
        <v>214</v>
      </c>
      <c r="CX34" s="32" t="s">
        <v>215</v>
      </c>
      <c r="CY34" s="32" t="s">
        <v>216</v>
      </c>
      <c r="CZ34" s="32" t="s">
        <v>217</v>
      </c>
      <c r="DA34" s="32" t="s">
        <v>218</v>
      </c>
      <c r="DB34" s="32" t="s">
        <v>219</v>
      </c>
      <c r="DC34" s="32" t="s">
        <v>220</v>
      </c>
      <c r="DD34" s="32" t="s">
        <v>311</v>
      </c>
      <c r="DE34" s="32" t="s">
        <v>178</v>
      </c>
      <c r="DF34" s="32" t="s">
        <v>179</v>
      </c>
      <c r="DG34" s="32" t="s">
        <v>180</v>
      </c>
      <c r="DH34" s="32" t="s">
        <v>181</v>
      </c>
      <c r="DI34" s="32" t="s">
        <v>182</v>
      </c>
      <c r="DJ34" s="32" t="s">
        <v>183</v>
      </c>
      <c r="DK34" s="32" t="s">
        <v>184</v>
      </c>
      <c r="DL34" s="32" t="s">
        <v>185</v>
      </c>
      <c r="DM34" s="32" t="s">
        <v>186</v>
      </c>
      <c r="DN34" s="32" t="s">
        <v>187</v>
      </c>
      <c r="DO34" s="32" t="s">
        <v>188</v>
      </c>
      <c r="DP34" s="32" t="s">
        <v>237</v>
      </c>
      <c r="DQ34" s="32" t="s">
        <v>246</v>
      </c>
      <c r="DR34" s="32" t="s">
        <v>247</v>
      </c>
      <c r="DS34" s="32" t="s">
        <v>248</v>
      </c>
      <c r="DT34" s="32" t="s">
        <v>189</v>
      </c>
      <c r="DU34" s="32" t="s">
        <v>190</v>
      </c>
      <c r="DV34" s="32" t="s">
        <v>191</v>
      </c>
      <c r="DW34" s="32" t="s">
        <v>192</v>
      </c>
      <c r="DX34" s="32" t="s">
        <v>193</v>
      </c>
      <c r="DY34" s="32" t="s">
        <v>193</v>
      </c>
      <c r="DZ34" s="32"/>
      <c r="EA34" s="32"/>
      <c r="EB34" s="32"/>
      <c r="EC34" s="32"/>
      <c r="ED34" s="32"/>
      <c r="EE34" s="32"/>
      <c r="EF34" s="32"/>
      <c r="EG34" s="32"/>
      <c r="EH34" s="32" t="s">
        <v>378</v>
      </c>
      <c r="EI34" s="32" t="s">
        <v>119</v>
      </c>
    </row>
    <row r="35" spans="1:139" ht="16.5" hidden="1" customHeight="1">
      <c r="A35" s="502" t="s">
        <v>20</v>
      </c>
      <c r="B35" s="51" t="s">
        <v>84</v>
      </c>
      <c r="C35" s="4">
        <v>0.99709935897435897</v>
      </c>
      <c r="D35" s="169">
        <v>1</v>
      </c>
      <c r="E35" s="169">
        <v>1</v>
      </c>
      <c r="F35" s="169">
        <v>1</v>
      </c>
      <c r="G35" s="169">
        <v>1</v>
      </c>
      <c r="H35" s="169">
        <v>1</v>
      </c>
      <c r="I35" s="169">
        <v>1</v>
      </c>
      <c r="J35" s="169">
        <v>1</v>
      </c>
      <c r="K35" s="169">
        <v>1</v>
      </c>
      <c r="L35" s="169">
        <v>1</v>
      </c>
      <c r="M35" s="169">
        <v>1</v>
      </c>
      <c r="N35" s="169">
        <v>1</v>
      </c>
      <c r="O35" s="160">
        <v>1</v>
      </c>
      <c r="P35" s="160">
        <v>1</v>
      </c>
      <c r="Q35" s="160">
        <v>1</v>
      </c>
      <c r="R35" s="160">
        <v>1</v>
      </c>
      <c r="S35" s="160">
        <v>1</v>
      </c>
      <c r="T35" s="160">
        <v>1</v>
      </c>
      <c r="U35" s="160">
        <v>1</v>
      </c>
      <c r="V35" s="160">
        <v>1</v>
      </c>
      <c r="W35" s="160">
        <v>1</v>
      </c>
      <c r="X35" s="160">
        <v>1</v>
      </c>
      <c r="Y35" s="160">
        <v>1</v>
      </c>
      <c r="Z35" s="160">
        <v>1</v>
      </c>
      <c r="AA35" s="160">
        <v>1</v>
      </c>
      <c r="AB35" s="160">
        <v>1</v>
      </c>
      <c r="AC35" s="160">
        <v>1</v>
      </c>
      <c r="AD35" s="160">
        <v>1</v>
      </c>
      <c r="AE35" s="160">
        <v>1</v>
      </c>
      <c r="AF35" s="160">
        <v>1</v>
      </c>
      <c r="AG35" s="160">
        <v>1</v>
      </c>
      <c r="AH35" s="160">
        <v>0.92458333333333342</v>
      </c>
      <c r="AI35" s="160">
        <v>0.92458333333333342</v>
      </c>
      <c r="AJ35" s="160">
        <v>1</v>
      </c>
      <c r="AK35" s="160">
        <v>1</v>
      </c>
      <c r="AL35" s="160">
        <v>1</v>
      </c>
      <c r="AM35" s="160">
        <v>1</v>
      </c>
      <c r="AN35" s="160">
        <v>1</v>
      </c>
      <c r="AO35" s="160">
        <v>1</v>
      </c>
      <c r="AP35" s="160">
        <v>1</v>
      </c>
      <c r="AQ35" s="160">
        <v>1</v>
      </c>
      <c r="AR35" s="160">
        <v>1</v>
      </c>
      <c r="AS35" s="160">
        <v>1</v>
      </c>
      <c r="AT35" s="160">
        <v>1</v>
      </c>
      <c r="AU35" s="160">
        <v>1</v>
      </c>
      <c r="AV35" s="160">
        <v>1</v>
      </c>
      <c r="AW35" s="160">
        <v>1</v>
      </c>
      <c r="AX35" s="160">
        <v>1</v>
      </c>
      <c r="AY35" s="160">
        <v>1</v>
      </c>
      <c r="AZ35" s="160">
        <v>1</v>
      </c>
      <c r="BA35" s="160">
        <v>1</v>
      </c>
      <c r="BB35" s="160">
        <v>1</v>
      </c>
      <c r="BC35" s="160">
        <v>1</v>
      </c>
      <c r="BD35" s="160">
        <v>1</v>
      </c>
      <c r="BE35" s="160">
        <v>1</v>
      </c>
      <c r="BF35" s="160">
        <v>1</v>
      </c>
      <c r="BG35" s="160">
        <v>1</v>
      </c>
      <c r="BH35" s="160">
        <v>1</v>
      </c>
      <c r="BI35" s="160">
        <v>1</v>
      </c>
      <c r="BJ35" s="160">
        <v>1</v>
      </c>
      <c r="BK35" s="160">
        <v>1</v>
      </c>
      <c r="BL35" s="160">
        <v>1</v>
      </c>
      <c r="BM35" s="160">
        <v>1</v>
      </c>
      <c r="BN35" s="160">
        <v>1</v>
      </c>
      <c r="BO35" s="160">
        <v>1</v>
      </c>
      <c r="BP35" s="160">
        <v>1</v>
      </c>
      <c r="BQ35" s="160">
        <v>1</v>
      </c>
      <c r="BR35" s="160">
        <v>1</v>
      </c>
      <c r="BS35" s="160">
        <v>1</v>
      </c>
      <c r="BT35" s="160">
        <v>1</v>
      </c>
      <c r="BU35" s="160">
        <v>1</v>
      </c>
      <c r="BV35" s="160">
        <v>1</v>
      </c>
      <c r="BW35" s="160">
        <v>1</v>
      </c>
      <c r="BX35" s="160">
        <v>0.53571428571428603</v>
      </c>
      <c r="BY35" s="160">
        <v>0</v>
      </c>
      <c r="BZ35" s="160">
        <v>0</v>
      </c>
      <c r="CA35" s="160">
        <v>0</v>
      </c>
      <c r="CB35" s="160">
        <v>0</v>
      </c>
      <c r="CC35" s="160">
        <v>0</v>
      </c>
      <c r="CD35" s="160">
        <v>0</v>
      </c>
      <c r="CE35" s="160">
        <v>0</v>
      </c>
      <c r="CF35" s="160">
        <v>0.48214285714285715</v>
      </c>
      <c r="CG35" s="160">
        <v>1</v>
      </c>
      <c r="CH35" s="160">
        <v>1</v>
      </c>
      <c r="CI35" s="160">
        <v>1</v>
      </c>
      <c r="CJ35" s="160">
        <v>1</v>
      </c>
      <c r="CK35" s="160">
        <v>1</v>
      </c>
      <c r="CL35" s="160">
        <v>1</v>
      </c>
      <c r="CM35" s="160">
        <v>1</v>
      </c>
      <c r="CN35" s="160">
        <v>1</v>
      </c>
      <c r="CO35" s="160">
        <v>1</v>
      </c>
      <c r="CP35" s="160">
        <v>1</v>
      </c>
      <c r="CQ35" s="160">
        <v>1</v>
      </c>
      <c r="CR35" s="160">
        <v>1</v>
      </c>
      <c r="CS35" s="160">
        <v>1</v>
      </c>
      <c r="CT35" s="160">
        <v>1</v>
      </c>
      <c r="CU35" s="160">
        <v>1</v>
      </c>
      <c r="CV35" s="160">
        <v>1</v>
      </c>
      <c r="CW35" s="160">
        <v>1</v>
      </c>
      <c r="CX35" s="160">
        <v>1</v>
      </c>
      <c r="CY35" s="160">
        <v>1</v>
      </c>
      <c r="CZ35" s="160">
        <v>1</v>
      </c>
      <c r="DA35" s="160">
        <v>1</v>
      </c>
      <c r="DB35" s="160">
        <v>1</v>
      </c>
      <c r="DC35" s="160">
        <v>1</v>
      </c>
      <c r="DD35" s="4">
        <f>AVERAGE(BD35:DC35)</f>
        <v>0.84649725274725263</v>
      </c>
      <c r="DE35" s="160">
        <v>1</v>
      </c>
      <c r="DF35" s="160">
        <v>1</v>
      </c>
      <c r="DG35" s="160">
        <v>1</v>
      </c>
      <c r="DH35" s="160">
        <v>0</v>
      </c>
      <c r="DI35" s="160">
        <v>0.2857142857142857</v>
      </c>
      <c r="DJ35" s="160">
        <v>0.30952380952380953</v>
      </c>
      <c r="DK35" s="160">
        <v>0</v>
      </c>
      <c r="DL35" s="160">
        <v>0</v>
      </c>
      <c r="DM35" s="160">
        <v>0.7142857142857143</v>
      </c>
      <c r="DN35" s="160">
        <v>0</v>
      </c>
      <c r="DO35" s="160">
        <v>0</v>
      </c>
      <c r="DP35" s="160"/>
      <c r="DQ35" s="160"/>
      <c r="DR35" s="160">
        <v>0</v>
      </c>
      <c r="DS35" s="160">
        <v>0</v>
      </c>
      <c r="DT35" s="160">
        <v>0</v>
      </c>
      <c r="DU35" s="160">
        <v>0</v>
      </c>
      <c r="DV35" s="160">
        <v>0</v>
      </c>
      <c r="DW35" s="160">
        <v>0</v>
      </c>
      <c r="DX35" s="160"/>
      <c r="DY35" s="160"/>
      <c r="DZ35" s="160"/>
      <c r="EA35" s="160"/>
      <c r="EB35" s="160"/>
      <c r="EC35" s="160"/>
      <c r="ED35" s="160"/>
      <c r="EE35" s="160"/>
      <c r="EF35" s="160"/>
      <c r="EG35" s="160"/>
      <c r="EH35" s="4">
        <f>AVERAGE(DD35:DW35)</f>
        <v>0.28644561457061457</v>
      </c>
      <c r="EI35" s="3">
        <v>0.85</v>
      </c>
    </row>
    <row r="36" spans="1:139" ht="14.4" hidden="1">
      <c r="A36" s="503"/>
      <c r="B36" s="51" t="s">
        <v>141</v>
      </c>
      <c r="C36" s="4">
        <v>8.0505693571897795E-4</v>
      </c>
      <c r="D36" s="169">
        <v>0</v>
      </c>
      <c r="E36" s="169">
        <v>1.4464285714285716E-2</v>
      </c>
      <c r="F36" s="169">
        <v>0</v>
      </c>
      <c r="G36" s="169">
        <v>0</v>
      </c>
      <c r="H36" s="169">
        <v>0</v>
      </c>
      <c r="I36" s="169">
        <v>5.9523809523809521E-3</v>
      </c>
      <c r="J36" s="169">
        <v>0</v>
      </c>
      <c r="K36" s="169">
        <v>0</v>
      </c>
      <c r="L36" s="169">
        <v>0</v>
      </c>
      <c r="M36" s="169">
        <v>0</v>
      </c>
      <c r="N36" s="169">
        <v>0</v>
      </c>
      <c r="O36" s="161">
        <v>0</v>
      </c>
      <c r="P36" s="161">
        <v>0</v>
      </c>
      <c r="Q36" s="161">
        <v>0</v>
      </c>
      <c r="R36" s="161">
        <v>0</v>
      </c>
      <c r="S36" s="161">
        <v>0</v>
      </c>
      <c r="T36" s="161">
        <v>0</v>
      </c>
      <c r="U36" s="161">
        <v>0</v>
      </c>
      <c r="V36" s="161">
        <v>0</v>
      </c>
      <c r="W36" s="161">
        <v>0</v>
      </c>
      <c r="X36" s="161">
        <v>0</v>
      </c>
      <c r="Y36" s="161">
        <v>1.0094246031746032E-2</v>
      </c>
      <c r="Z36" s="161">
        <v>0</v>
      </c>
      <c r="AA36" s="161">
        <v>0</v>
      </c>
      <c r="AB36" s="160">
        <v>0</v>
      </c>
      <c r="AC36" s="161">
        <v>0</v>
      </c>
      <c r="AD36" s="161">
        <v>0</v>
      </c>
      <c r="AE36" s="160">
        <v>0</v>
      </c>
      <c r="AF36" s="160">
        <v>0</v>
      </c>
      <c r="AG36" s="160">
        <v>0</v>
      </c>
      <c r="AH36" s="160">
        <v>5.676023979487077E-3</v>
      </c>
      <c r="AI36" s="160">
        <v>5.676023979487077E-3</v>
      </c>
      <c r="AJ36" s="160">
        <v>0</v>
      </c>
      <c r="AK36" s="160">
        <v>0</v>
      </c>
      <c r="AL36" s="160">
        <v>0</v>
      </c>
      <c r="AM36" s="160">
        <v>0</v>
      </c>
      <c r="AN36" s="160">
        <v>0</v>
      </c>
      <c r="AO36" s="160">
        <v>0</v>
      </c>
      <c r="AP36" s="160">
        <v>0</v>
      </c>
      <c r="AQ36" s="160">
        <v>0</v>
      </c>
      <c r="AR36" s="160">
        <v>0</v>
      </c>
      <c r="AS36" s="160">
        <v>0</v>
      </c>
      <c r="AT36" s="160">
        <v>0</v>
      </c>
      <c r="AU36" s="160">
        <v>0</v>
      </c>
      <c r="AV36" s="160">
        <v>0</v>
      </c>
      <c r="AW36" s="160">
        <v>0</v>
      </c>
      <c r="AX36" s="160">
        <v>0</v>
      </c>
      <c r="AY36" s="160">
        <v>0</v>
      </c>
      <c r="AZ36" s="160">
        <v>0</v>
      </c>
      <c r="BA36" s="160">
        <v>0</v>
      </c>
      <c r="BB36" s="160">
        <v>0</v>
      </c>
      <c r="BC36" s="160">
        <v>0</v>
      </c>
      <c r="BD36" s="160">
        <v>0</v>
      </c>
      <c r="BE36" s="160">
        <v>0</v>
      </c>
      <c r="BF36" s="160">
        <v>0</v>
      </c>
      <c r="BG36" s="160">
        <v>0</v>
      </c>
      <c r="BH36" s="160">
        <v>0</v>
      </c>
      <c r="BI36" s="160">
        <v>0</v>
      </c>
      <c r="BJ36" s="160">
        <v>0</v>
      </c>
      <c r="BK36" s="160">
        <v>0</v>
      </c>
      <c r="BL36" s="160">
        <v>0</v>
      </c>
      <c r="BM36" s="160">
        <v>0</v>
      </c>
      <c r="BN36" s="160">
        <v>0</v>
      </c>
      <c r="BO36" s="160">
        <v>4.30610107357947E-2</v>
      </c>
      <c r="BP36" s="160">
        <v>0</v>
      </c>
      <c r="BQ36" s="160">
        <v>0</v>
      </c>
      <c r="BR36" s="160">
        <v>0</v>
      </c>
      <c r="BS36" s="160">
        <v>0</v>
      </c>
      <c r="BT36" s="160">
        <v>0</v>
      </c>
      <c r="BU36" s="160">
        <v>0</v>
      </c>
      <c r="BV36" s="160">
        <v>0</v>
      </c>
      <c r="BW36" s="160">
        <v>0</v>
      </c>
      <c r="BX36" s="160">
        <v>1.6E-2</v>
      </c>
      <c r="BY36" s="160">
        <v>0</v>
      </c>
      <c r="BZ36" s="160">
        <v>0</v>
      </c>
      <c r="CA36" s="160">
        <v>0</v>
      </c>
      <c r="CB36" s="160">
        <v>0</v>
      </c>
      <c r="CC36" s="160">
        <v>0</v>
      </c>
      <c r="CD36" s="160">
        <v>0</v>
      </c>
      <c r="CE36" s="160">
        <v>0</v>
      </c>
      <c r="CF36" s="160">
        <v>0</v>
      </c>
      <c r="CG36" s="160">
        <v>0</v>
      </c>
      <c r="CH36" s="160">
        <v>0</v>
      </c>
      <c r="CI36" s="160">
        <v>0</v>
      </c>
      <c r="CJ36" s="160">
        <v>0</v>
      </c>
      <c r="CK36" s="160">
        <v>0</v>
      </c>
      <c r="CL36" s="160">
        <v>0</v>
      </c>
      <c r="CM36" s="160">
        <v>0</v>
      </c>
      <c r="CN36" s="160">
        <v>0</v>
      </c>
      <c r="CO36" s="160">
        <v>0</v>
      </c>
      <c r="CP36" s="160">
        <v>0</v>
      </c>
      <c r="CQ36" s="160">
        <v>0</v>
      </c>
      <c r="CR36" s="160">
        <v>0</v>
      </c>
      <c r="CS36" s="160">
        <v>0</v>
      </c>
      <c r="CT36" s="160">
        <v>0</v>
      </c>
      <c r="CU36" s="160">
        <v>0</v>
      </c>
      <c r="CV36" s="160">
        <v>0</v>
      </c>
      <c r="CW36" s="160">
        <v>0</v>
      </c>
      <c r="CX36" s="160">
        <v>0</v>
      </c>
      <c r="CY36" s="160">
        <v>0</v>
      </c>
      <c r="CZ36" s="160">
        <v>0</v>
      </c>
      <c r="DA36" s="160">
        <v>0</v>
      </c>
      <c r="DB36" s="160">
        <v>0</v>
      </c>
      <c r="DC36" s="160">
        <v>0</v>
      </c>
      <c r="DD36" s="4">
        <f>AVERAGE(BD36:DC36)</f>
        <v>1.1357886679960519E-3</v>
      </c>
      <c r="DE36" s="160">
        <v>0</v>
      </c>
      <c r="DF36" s="160">
        <v>0</v>
      </c>
      <c r="DG36" s="160">
        <v>0</v>
      </c>
      <c r="DH36" s="160">
        <v>0</v>
      </c>
      <c r="DI36" s="160">
        <v>0</v>
      </c>
      <c r="DJ36" s="160">
        <v>0</v>
      </c>
      <c r="DK36" s="160">
        <v>0</v>
      </c>
      <c r="DL36" s="160">
        <v>0</v>
      </c>
      <c r="DM36" s="160">
        <v>0</v>
      </c>
      <c r="DN36" s="160">
        <v>0</v>
      </c>
      <c r="DO36" s="160">
        <v>0</v>
      </c>
      <c r="DP36" s="160"/>
      <c r="DQ36" s="160"/>
      <c r="DR36" s="160">
        <v>0</v>
      </c>
      <c r="DS36" s="160">
        <v>0</v>
      </c>
      <c r="DT36" s="160">
        <v>0</v>
      </c>
      <c r="DU36" s="160">
        <v>0</v>
      </c>
      <c r="DV36" s="160">
        <v>0</v>
      </c>
      <c r="DW36" s="160">
        <v>0</v>
      </c>
      <c r="DX36" s="160"/>
      <c r="DY36" s="160"/>
      <c r="DZ36" s="160"/>
      <c r="EA36" s="160"/>
      <c r="EB36" s="160"/>
      <c r="EC36" s="160"/>
      <c r="ED36" s="160"/>
      <c r="EE36" s="160"/>
      <c r="EF36" s="160"/>
      <c r="EG36" s="160"/>
      <c r="EH36" s="4">
        <f>AVERAGE(DD36:DW36)</f>
        <v>6.30993704442251E-5</v>
      </c>
      <c r="EI36" s="3">
        <v>0.2</v>
      </c>
    </row>
    <row r="37" spans="1:139" ht="14.4" hidden="1">
      <c r="A37" s="503"/>
      <c r="B37" s="51" t="s">
        <v>18</v>
      </c>
      <c r="C37" s="5">
        <v>0.13248359505386134</v>
      </c>
      <c r="D37" s="171">
        <v>0</v>
      </c>
      <c r="E37" s="171">
        <v>2.4300000000000002</v>
      </c>
      <c r="F37" s="171">
        <v>0</v>
      </c>
      <c r="G37" s="171">
        <v>0</v>
      </c>
      <c r="H37" s="171">
        <v>0</v>
      </c>
      <c r="I37" s="171">
        <v>1</v>
      </c>
      <c r="J37" s="171">
        <v>0</v>
      </c>
      <c r="K37" s="171">
        <v>0</v>
      </c>
      <c r="L37" s="171">
        <v>0</v>
      </c>
      <c r="M37" s="171">
        <v>0</v>
      </c>
      <c r="N37" s="171">
        <v>0</v>
      </c>
      <c r="O37" s="150">
        <v>0</v>
      </c>
      <c r="P37" s="150">
        <v>0</v>
      </c>
      <c r="Q37" s="150">
        <v>0</v>
      </c>
      <c r="R37" s="150">
        <v>0</v>
      </c>
      <c r="S37" s="150">
        <v>0</v>
      </c>
      <c r="T37" s="150">
        <v>0</v>
      </c>
      <c r="U37" s="150">
        <v>0</v>
      </c>
      <c r="V37" s="150">
        <v>0</v>
      </c>
      <c r="W37" s="150">
        <v>0</v>
      </c>
      <c r="X37" s="150">
        <v>0</v>
      </c>
      <c r="Y37" s="150">
        <v>1.6958333333333333</v>
      </c>
      <c r="Z37" s="150">
        <v>0</v>
      </c>
      <c r="AA37" s="150">
        <v>0</v>
      </c>
      <c r="AB37" s="150">
        <v>0</v>
      </c>
      <c r="AC37" s="150">
        <v>0</v>
      </c>
      <c r="AD37" s="150">
        <v>0</v>
      </c>
      <c r="AE37" s="150">
        <v>0</v>
      </c>
      <c r="AF37" s="150">
        <v>0</v>
      </c>
      <c r="AG37" s="150">
        <v>0</v>
      </c>
      <c r="AH37" s="150">
        <v>0.88165680473372776</v>
      </c>
      <c r="AI37" s="150">
        <v>0.88165680473372776</v>
      </c>
      <c r="AJ37" s="150">
        <v>0</v>
      </c>
      <c r="AK37" s="150">
        <v>0</v>
      </c>
      <c r="AL37" s="150">
        <v>0</v>
      </c>
      <c r="AM37" s="150">
        <v>0</v>
      </c>
      <c r="AN37" s="150">
        <v>0</v>
      </c>
      <c r="AO37" s="150">
        <v>0</v>
      </c>
      <c r="AP37" s="150">
        <v>0</v>
      </c>
      <c r="AQ37" s="150">
        <v>0</v>
      </c>
      <c r="AR37" s="150">
        <v>0</v>
      </c>
      <c r="AS37" s="150">
        <v>0</v>
      </c>
      <c r="AT37" s="150">
        <v>0</v>
      </c>
      <c r="AU37" s="150">
        <v>0</v>
      </c>
      <c r="AV37" s="150">
        <v>0</v>
      </c>
      <c r="AW37" s="150">
        <v>0</v>
      </c>
      <c r="AX37" s="150">
        <v>0</v>
      </c>
      <c r="AY37" s="150">
        <v>0</v>
      </c>
      <c r="AZ37" s="150">
        <v>0</v>
      </c>
      <c r="BA37" s="150">
        <v>0</v>
      </c>
      <c r="BB37" s="150">
        <v>0</v>
      </c>
      <c r="BC37" s="150">
        <v>0</v>
      </c>
      <c r="BD37" s="150">
        <v>0</v>
      </c>
      <c r="BE37" s="150">
        <v>0</v>
      </c>
      <c r="BF37" s="150">
        <v>0</v>
      </c>
      <c r="BG37" s="150">
        <v>0</v>
      </c>
      <c r="BH37" s="150">
        <v>0</v>
      </c>
      <c r="BI37" s="150">
        <v>0</v>
      </c>
      <c r="BJ37" s="150">
        <v>0</v>
      </c>
      <c r="BK37" s="150">
        <v>0</v>
      </c>
      <c r="BL37" s="150">
        <v>0</v>
      </c>
      <c r="BM37" s="150">
        <v>0</v>
      </c>
      <c r="BN37" s="150">
        <v>0</v>
      </c>
      <c r="BO37" s="150">
        <v>7.234249803613511</v>
      </c>
      <c r="BP37" s="150">
        <v>0</v>
      </c>
      <c r="BQ37" s="150">
        <v>0</v>
      </c>
      <c r="BR37" s="150">
        <v>0</v>
      </c>
      <c r="BS37" s="150">
        <v>0</v>
      </c>
      <c r="BT37" s="150">
        <v>0</v>
      </c>
      <c r="BU37" s="150">
        <v>0</v>
      </c>
      <c r="BV37" s="150">
        <v>0</v>
      </c>
      <c r="BW37" s="150">
        <v>0</v>
      </c>
      <c r="BX37" s="150">
        <v>1.44</v>
      </c>
      <c r="BY37" s="150">
        <v>0</v>
      </c>
      <c r="BZ37" s="150">
        <v>0</v>
      </c>
      <c r="CA37" s="150">
        <v>0</v>
      </c>
      <c r="CB37" s="150">
        <v>0</v>
      </c>
      <c r="CC37" s="150">
        <v>0</v>
      </c>
      <c r="CD37" s="150">
        <v>0</v>
      </c>
      <c r="CE37" s="150">
        <v>0</v>
      </c>
      <c r="CF37" s="150">
        <v>0</v>
      </c>
      <c r="CG37" s="150">
        <v>0</v>
      </c>
      <c r="CH37" s="150">
        <v>0</v>
      </c>
      <c r="CI37" s="150">
        <v>0</v>
      </c>
      <c r="CJ37" s="150">
        <v>0</v>
      </c>
      <c r="CK37" s="150">
        <v>0</v>
      </c>
      <c r="CL37" s="150">
        <v>0</v>
      </c>
      <c r="CM37" s="150">
        <v>0</v>
      </c>
      <c r="CN37" s="150">
        <v>0</v>
      </c>
      <c r="CO37" s="150">
        <v>0</v>
      </c>
      <c r="CP37" s="150">
        <v>0</v>
      </c>
      <c r="CQ37" s="150">
        <v>0</v>
      </c>
      <c r="CR37" s="150">
        <v>0</v>
      </c>
      <c r="CS37" s="150">
        <v>0</v>
      </c>
      <c r="CT37" s="150">
        <v>0</v>
      </c>
      <c r="CU37" s="150">
        <v>0</v>
      </c>
      <c r="CV37" s="150">
        <v>0</v>
      </c>
      <c r="CW37" s="150">
        <v>0</v>
      </c>
      <c r="CX37" s="150">
        <v>0</v>
      </c>
      <c r="CY37" s="150">
        <v>0</v>
      </c>
      <c r="CZ37" s="150">
        <v>0</v>
      </c>
      <c r="DA37" s="150">
        <v>0</v>
      </c>
      <c r="DB37" s="150">
        <v>0</v>
      </c>
      <c r="DC37" s="150">
        <v>0</v>
      </c>
      <c r="DD37" s="5">
        <f>AVERAGE(BD37:DC37)</f>
        <v>0.16681249622333677</v>
      </c>
      <c r="DE37" s="150">
        <v>0</v>
      </c>
      <c r="DF37" s="150">
        <v>0</v>
      </c>
      <c r="DG37" s="150">
        <v>0</v>
      </c>
      <c r="DH37" s="150">
        <v>0</v>
      </c>
      <c r="DI37" s="150">
        <v>0</v>
      </c>
      <c r="DJ37" s="150">
        <v>0</v>
      </c>
      <c r="DK37" s="150">
        <v>0</v>
      </c>
      <c r="DL37" s="150">
        <v>0</v>
      </c>
      <c r="DM37" s="150">
        <v>0</v>
      </c>
      <c r="DN37" s="150">
        <v>0</v>
      </c>
      <c r="DO37" s="150">
        <v>0</v>
      </c>
      <c r="DP37" s="150"/>
      <c r="DQ37" s="150"/>
      <c r="DR37" s="150">
        <v>0</v>
      </c>
      <c r="DS37" s="150">
        <v>0</v>
      </c>
      <c r="DT37" s="150">
        <v>0</v>
      </c>
      <c r="DU37" s="150">
        <v>0</v>
      </c>
      <c r="DV37" s="150">
        <v>0</v>
      </c>
      <c r="DW37" s="150">
        <v>0</v>
      </c>
      <c r="DX37" s="150"/>
      <c r="DY37" s="150"/>
      <c r="DZ37" s="150"/>
      <c r="EA37" s="150"/>
      <c r="EB37" s="150"/>
      <c r="EC37" s="150"/>
      <c r="ED37" s="150"/>
      <c r="EE37" s="150"/>
      <c r="EF37" s="150"/>
      <c r="EG37" s="150"/>
      <c r="EH37" s="5">
        <f>AVERAGE(DD37:DW37)</f>
        <v>9.2673609012964876E-3</v>
      </c>
      <c r="EI37" s="5">
        <v>20</v>
      </c>
    </row>
    <row r="38" spans="1:139" ht="14.4" hidden="1">
      <c r="A38" s="504"/>
      <c r="B38" s="51" t="s">
        <v>19</v>
      </c>
      <c r="C38" s="5">
        <v>0.10269230769230769</v>
      </c>
      <c r="D38" s="171">
        <v>0</v>
      </c>
      <c r="E38" s="171">
        <v>0</v>
      </c>
      <c r="F38" s="171">
        <v>0</v>
      </c>
      <c r="G38" s="171">
        <v>0</v>
      </c>
      <c r="H38" s="171">
        <v>0</v>
      </c>
      <c r="I38" s="171">
        <v>0</v>
      </c>
      <c r="J38" s="171">
        <v>0</v>
      </c>
      <c r="K38" s="171">
        <v>0</v>
      </c>
      <c r="L38" s="171">
        <v>0</v>
      </c>
      <c r="M38" s="171">
        <v>0</v>
      </c>
      <c r="N38" s="171">
        <v>0</v>
      </c>
      <c r="O38" s="150">
        <v>0</v>
      </c>
      <c r="P38" s="150">
        <v>0</v>
      </c>
      <c r="Q38" s="150">
        <v>0</v>
      </c>
      <c r="R38" s="150">
        <v>0</v>
      </c>
      <c r="S38" s="150">
        <v>0</v>
      </c>
      <c r="T38" s="150">
        <v>0</v>
      </c>
      <c r="U38" s="150">
        <v>0</v>
      </c>
      <c r="V38" s="150">
        <v>0</v>
      </c>
      <c r="W38" s="150">
        <v>0</v>
      </c>
      <c r="X38" s="150">
        <v>0</v>
      </c>
      <c r="Y38" s="150">
        <v>0</v>
      </c>
      <c r="Z38" s="150">
        <v>0</v>
      </c>
      <c r="AA38" s="150">
        <v>0</v>
      </c>
      <c r="AB38" s="150">
        <v>0</v>
      </c>
      <c r="AC38" s="150">
        <v>0</v>
      </c>
      <c r="AD38" s="150">
        <v>0</v>
      </c>
      <c r="AE38" s="150">
        <v>0</v>
      </c>
      <c r="AF38" s="150">
        <v>0</v>
      </c>
      <c r="AG38" s="150">
        <v>0</v>
      </c>
      <c r="AH38" s="150">
        <v>2.67</v>
      </c>
      <c r="AI38" s="150">
        <v>2.67</v>
      </c>
      <c r="AJ38" s="150">
        <v>0</v>
      </c>
      <c r="AK38" s="150">
        <v>0</v>
      </c>
      <c r="AL38" s="150">
        <v>0</v>
      </c>
      <c r="AM38" s="150">
        <v>0</v>
      </c>
      <c r="AN38" s="150">
        <v>0</v>
      </c>
      <c r="AO38" s="150">
        <v>0</v>
      </c>
      <c r="AP38" s="150">
        <v>0</v>
      </c>
      <c r="AQ38" s="150">
        <v>0</v>
      </c>
      <c r="AR38" s="150">
        <v>0</v>
      </c>
      <c r="AS38" s="150">
        <v>0</v>
      </c>
      <c r="AT38" s="150">
        <v>0</v>
      </c>
      <c r="AU38" s="150">
        <v>0</v>
      </c>
      <c r="AV38" s="150">
        <v>0</v>
      </c>
      <c r="AW38" s="150">
        <v>0</v>
      </c>
      <c r="AX38" s="150">
        <v>0</v>
      </c>
      <c r="AY38" s="150">
        <v>0</v>
      </c>
      <c r="AZ38" s="150">
        <v>0</v>
      </c>
      <c r="BA38" s="150">
        <v>0</v>
      </c>
      <c r="BB38" s="150">
        <v>0</v>
      </c>
      <c r="BC38" s="150">
        <v>0</v>
      </c>
      <c r="BD38" s="150">
        <v>0</v>
      </c>
      <c r="BE38" s="150">
        <v>0</v>
      </c>
      <c r="BF38" s="150">
        <v>0</v>
      </c>
      <c r="BG38" s="150">
        <v>0</v>
      </c>
      <c r="BH38" s="150">
        <v>0</v>
      </c>
      <c r="BI38" s="150">
        <v>0</v>
      </c>
      <c r="BJ38" s="150">
        <v>0</v>
      </c>
      <c r="BK38" s="150">
        <v>0</v>
      </c>
      <c r="BL38" s="150">
        <v>0</v>
      </c>
      <c r="BM38" s="150">
        <v>0</v>
      </c>
      <c r="BN38" s="150">
        <v>0</v>
      </c>
      <c r="BO38" s="150">
        <v>4</v>
      </c>
      <c r="BP38" s="150">
        <v>0</v>
      </c>
      <c r="BQ38" s="150">
        <v>0</v>
      </c>
      <c r="BR38" s="150">
        <v>0</v>
      </c>
      <c r="BS38" s="150">
        <v>0</v>
      </c>
      <c r="BT38" s="150">
        <v>0</v>
      </c>
      <c r="BU38" s="150">
        <v>0</v>
      </c>
      <c r="BV38" s="150">
        <v>0</v>
      </c>
      <c r="BW38" s="150">
        <v>0</v>
      </c>
      <c r="BX38" s="150">
        <v>78</v>
      </c>
      <c r="BY38" s="150">
        <v>168</v>
      </c>
      <c r="BZ38" s="150">
        <v>168</v>
      </c>
      <c r="CA38" s="150">
        <v>168</v>
      </c>
      <c r="CB38" s="150">
        <v>168</v>
      </c>
      <c r="CC38" s="150">
        <v>168</v>
      </c>
      <c r="CD38" s="150">
        <v>168</v>
      </c>
      <c r="CE38" s="150">
        <v>168</v>
      </c>
      <c r="CF38" s="150">
        <v>87</v>
      </c>
      <c r="CG38" s="150">
        <v>168</v>
      </c>
      <c r="CH38" s="150">
        <v>168</v>
      </c>
      <c r="CI38" s="150">
        <v>168</v>
      </c>
      <c r="CJ38" s="150">
        <v>0</v>
      </c>
      <c r="CK38" s="150">
        <v>0</v>
      </c>
      <c r="CL38" s="150">
        <v>0</v>
      </c>
      <c r="CM38" s="150">
        <v>0</v>
      </c>
      <c r="CN38" s="150">
        <v>0</v>
      </c>
      <c r="CO38" s="150">
        <v>0</v>
      </c>
      <c r="CP38" s="150">
        <v>0</v>
      </c>
      <c r="CQ38" s="150">
        <v>0</v>
      </c>
      <c r="CR38" s="150">
        <v>0</v>
      </c>
      <c r="CS38" s="150">
        <v>0</v>
      </c>
      <c r="CT38" s="150">
        <v>0</v>
      </c>
      <c r="CU38" s="150">
        <v>0</v>
      </c>
      <c r="CV38" s="150">
        <v>0</v>
      </c>
      <c r="CW38" s="150">
        <v>0</v>
      </c>
      <c r="CX38" s="150">
        <v>0</v>
      </c>
      <c r="CY38" s="150">
        <v>0</v>
      </c>
      <c r="CZ38" s="150">
        <v>0</v>
      </c>
      <c r="DA38" s="150">
        <v>0</v>
      </c>
      <c r="DB38" s="150">
        <v>0</v>
      </c>
      <c r="DC38" s="150">
        <v>0</v>
      </c>
      <c r="DD38" s="5">
        <f>AVERAGE(BD38:DC38)</f>
        <v>35.557692307692307</v>
      </c>
      <c r="DE38" s="150">
        <v>0</v>
      </c>
      <c r="DF38" s="150">
        <v>0</v>
      </c>
      <c r="DG38" s="150">
        <v>0</v>
      </c>
      <c r="DH38" s="150">
        <v>168</v>
      </c>
      <c r="DI38" s="150">
        <v>120</v>
      </c>
      <c r="DJ38" s="150">
        <v>58</v>
      </c>
      <c r="DK38" s="150">
        <v>168</v>
      </c>
      <c r="DL38" s="150">
        <v>168</v>
      </c>
      <c r="DM38" s="150">
        <v>48</v>
      </c>
      <c r="DN38" s="150">
        <v>168</v>
      </c>
      <c r="DO38" s="150">
        <v>168</v>
      </c>
      <c r="DP38" s="150"/>
      <c r="DQ38" s="150"/>
      <c r="DR38" s="150">
        <v>168</v>
      </c>
      <c r="DS38" s="150">
        <v>168</v>
      </c>
      <c r="DT38" s="150">
        <v>168</v>
      </c>
      <c r="DU38" s="150">
        <v>168</v>
      </c>
      <c r="DV38" s="150">
        <v>168</v>
      </c>
      <c r="DW38" s="150">
        <v>168</v>
      </c>
      <c r="DX38" s="150"/>
      <c r="DY38" s="150"/>
      <c r="DZ38" s="150"/>
      <c r="EA38" s="150"/>
      <c r="EB38" s="150"/>
      <c r="EC38" s="150"/>
      <c r="ED38" s="150"/>
      <c r="EE38" s="150"/>
      <c r="EF38" s="150"/>
      <c r="EG38" s="150"/>
      <c r="EH38" s="5">
        <f>AVERAGE(DD38:DW38)</f>
        <v>117.19764957264958</v>
      </c>
      <c r="EI38" s="5">
        <v>4</v>
      </c>
    </row>
    <row r="39" spans="1:139" ht="15.75" hidden="1" customHeight="1">
      <c r="A39" s="14"/>
      <c r="B39" s="13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 s="13"/>
    </row>
    <row r="40" spans="1:139" ht="16.5" hidden="1" customHeight="1">
      <c r="A40" s="499" t="s">
        <v>52</v>
      </c>
      <c r="B40" s="53" t="s">
        <v>250</v>
      </c>
      <c r="C40" s="12"/>
      <c r="D40" s="12">
        <v>0</v>
      </c>
      <c r="E40" s="12">
        <v>0</v>
      </c>
      <c r="F40" s="12">
        <v>0</v>
      </c>
      <c r="G40" s="12">
        <v>0</v>
      </c>
      <c r="H40" s="12">
        <v>0</v>
      </c>
      <c r="I40" s="94">
        <v>0</v>
      </c>
      <c r="J40" s="94">
        <v>0</v>
      </c>
      <c r="K40" s="94">
        <v>0</v>
      </c>
      <c r="L40" s="94">
        <v>0</v>
      </c>
      <c r="M40" s="94">
        <v>0</v>
      </c>
      <c r="N40" s="94">
        <v>0</v>
      </c>
      <c r="O40" s="12">
        <v>0</v>
      </c>
      <c r="P40" s="12">
        <v>0</v>
      </c>
      <c r="Q40" s="12">
        <v>0</v>
      </c>
      <c r="R40" s="12">
        <v>0</v>
      </c>
      <c r="S40" s="208">
        <v>0</v>
      </c>
      <c r="T40" s="12">
        <v>0</v>
      </c>
      <c r="U40" s="94">
        <v>0</v>
      </c>
      <c r="V40" s="94">
        <v>0</v>
      </c>
      <c r="W40" s="94">
        <v>0</v>
      </c>
      <c r="X40" s="94">
        <v>0</v>
      </c>
      <c r="Y40" s="94">
        <v>0</v>
      </c>
      <c r="Z40" s="94">
        <v>0</v>
      </c>
      <c r="AA40" s="94">
        <v>0</v>
      </c>
      <c r="AB40" s="94">
        <v>0</v>
      </c>
      <c r="AC40" s="94">
        <v>0</v>
      </c>
      <c r="AD40" s="94">
        <v>0</v>
      </c>
      <c r="AE40" s="94">
        <v>0</v>
      </c>
      <c r="AF40" s="94">
        <v>0</v>
      </c>
      <c r="AG40" s="94">
        <v>0</v>
      </c>
      <c r="AH40" s="94">
        <v>10</v>
      </c>
      <c r="AI40" s="94">
        <v>10</v>
      </c>
      <c r="AJ40" s="94">
        <v>0</v>
      </c>
      <c r="AK40" s="94">
        <v>0</v>
      </c>
      <c r="AL40" s="94">
        <v>0</v>
      </c>
      <c r="AM40" s="94">
        <v>0</v>
      </c>
      <c r="AN40" s="94">
        <v>0</v>
      </c>
      <c r="AO40" s="94">
        <v>0</v>
      </c>
      <c r="AP40" s="94">
        <v>0</v>
      </c>
      <c r="AQ40" s="94">
        <v>0</v>
      </c>
      <c r="AR40" s="94">
        <v>0</v>
      </c>
      <c r="AS40" s="94">
        <v>0</v>
      </c>
      <c r="AT40" s="94">
        <v>0</v>
      </c>
      <c r="AU40" s="94">
        <v>0</v>
      </c>
      <c r="AV40" s="94">
        <v>0</v>
      </c>
      <c r="AW40" s="94">
        <v>0</v>
      </c>
      <c r="AX40" s="94">
        <v>0</v>
      </c>
      <c r="AY40" s="94">
        <v>0</v>
      </c>
      <c r="AZ40" s="94">
        <v>0</v>
      </c>
      <c r="BA40" s="94">
        <v>0</v>
      </c>
      <c r="BB40" s="94">
        <v>0</v>
      </c>
      <c r="BC40" s="94">
        <v>0</v>
      </c>
      <c r="BD40" s="94">
        <v>0</v>
      </c>
      <c r="BE40" s="94">
        <v>0</v>
      </c>
      <c r="BF40" s="94">
        <v>0</v>
      </c>
      <c r="BG40" s="94">
        <v>0</v>
      </c>
      <c r="BH40" s="94">
        <v>0</v>
      </c>
      <c r="BI40" s="94">
        <v>0</v>
      </c>
      <c r="BJ40" s="94">
        <v>0</v>
      </c>
      <c r="BK40" s="94">
        <v>0</v>
      </c>
      <c r="BL40" s="94">
        <v>0</v>
      </c>
      <c r="BM40" s="94">
        <v>0</v>
      </c>
      <c r="BN40" s="94">
        <v>0</v>
      </c>
      <c r="BO40" s="94">
        <v>0</v>
      </c>
      <c r="BP40" s="94">
        <v>0</v>
      </c>
      <c r="BQ40" s="94">
        <v>0</v>
      </c>
      <c r="BR40" s="94">
        <v>0</v>
      </c>
      <c r="BS40" s="94">
        <v>0</v>
      </c>
      <c r="BT40" s="94">
        <v>0</v>
      </c>
      <c r="BU40" s="94">
        <v>0</v>
      </c>
      <c r="BV40" s="94">
        <v>0</v>
      </c>
      <c r="BW40" s="94">
        <v>0</v>
      </c>
      <c r="BX40" s="94">
        <v>0</v>
      </c>
      <c r="BY40" s="94">
        <v>0</v>
      </c>
      <c r="BZ40" s="94">
        <v>0</v>
      </c>
      <c r="CA40" s="94">
        <v>0</v>
      </c>
      <c r="CB40" s="94">
        <v>0</v>
      </c>
      <c r="CC40" s="94">
        <v>0</v>
      </c>
      <c r="CD40" s="94">
        <v>0</v>
      </c>
      <c r="CE40" s="94">
        <v>0</v>
      </c>
      <c r="CF40" s="94">
        <v>0</v>
      </c>
      <c r="CG40" s="94">
        <v>0</v>
      </c>
      <c r="CH40" s="94">
        <v>0</v>
      </c>
      <c r="CI40" s="94">
        <v>0</v>
      </c>
      <c r="CJ40" s="94">
        <v>0</v>
      </c>
      <c r="CK40" s="94">
        <v>0</v>
      </c>
      <c r="CL40" s="94">
        <v>0</v>
      </c>
      <c r="CM40" s="94">
        <v>0</v>
      </c>
      <c r="CN40" s="94">
        <v>0</v>
      </c>
      <c r="CO40" s="94">
        <v>0</v>
      </c>
      <c r="CP40" s="94">
        <v>0</v>
      </c>
      <c r="CQ40" s="94">
        <v>0</v>
      </c>
      <c r="CR40" s="94">
        <v>0</v>
      </c>
      <c r="CS40" s="94">
        <v>0</v>
      </c>
      <c r="CT40" s="94">
        <v>0</v>
      </c>
      <c r="CU40" s="94">
        <v>0</v>
      </c>
      <c r="CV40" s="94">
        <v>0</v>
      </c>
      <c r="CW40" s="94">
        <v>0</v>
      </c>
      <c r="CX40" s="94">
        <v>0</v>
      </c>
      <c r="CY40" s="94">
        <v>0</v>
      </c>
      <c r="CZ40" s="94">
        <v>0</v>
      </c>
      <c r="DA40" s="94">
        <v>0</v>
      </c>
      <c r="DB40" s="94">
        <v>0</v>
      </c>
      <c r="DC40" s="94">
        <v>0</v>
      </c>
      <c r="DD40" s="12"/>
      <c r="DE40" s="94">
        <v>0</v>
      </c>
      <c r="DF40" s="94">
        <v>0</v>
      </c>
      <c r="DG40" s="94">
        <v>0</v>
      </c>
      <c r="DH40" s="94">
        <v>0</v>
      </c>
      <c r="DI40" s="94">
        <v>0</v>
      </c>
      <c r="DJ40" s="94">
        <v>0</v>
      </c>
      <c r="DK40" s="94">
        <v>0</v>
      </c>
      <c r="DL40" s="94">
        <v>0</v>
      </c>
      <c r="DM40" s="94">
        <v>0</v>
      </c>
      <c r="DN40" s="94">
        <v>0</v>
      </c>
      <c r="DO40" s="94">
        <v>0</v>
      </c>
      <c r="DP40" s="94"/>
      <c r="DQ40" s="94"/>
      <c r="DR40" s="94">
        <v>0</v>
      </c>
      <c r="DS40" s="94">
        <v>0</v>
      </c>
      <c r="DT40" s="94">
        <v>0</v>
      </c>
      <c r="DU40" s="94">
        <v>0</v>
      </c>
      <c r="DV40" s="94">
        <v>0</v>
      </c>
      <c r="DW40" s="94">
        <v>0</v>
      </c>
      <c r="DX40" s="94"/>
      <c r="DY40" s="94"/>
      <c r="DZ40" s="94"/>
      <c r="EA40" s="94"/>
      <c r="EB40" s="94"/>
      <c r="EC40" s="94"/>
      <c r="ED40" s="94"/>
      <c r="EE40" s="94"/>
      <c r="EF40" s="94"/>
      <c r="EG40" s="94"/>
      <c r="EH40" s="12"/>
      <c r="EI40" s="12"/>
    </row>
    <row r="41" spans="1:139" ht="14.4" hidden="1">
      <c r="A41" s="500"/>
      <c r="B41" s="53" t="s">
        <v>251</v>
      </c>
      <c r="C41" s="12"/>
      <c r="D41" s="12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12">
        <v>0</v>
      </c>
      <c r="O41" s="12">
        <v>0</v>
      </c>
      <c r="P41" s="12">
        <v>0</v>
      </c>
      <c r="Q41" s="12">
        <v>0</v>
      </c>
      <c r="R41" s="12">
        <v>0</v>
      </c>
      <c r="S41" s="208">
        <v>0</v>
      </c>
      <c r="T41" s="12">
        <v>0</v>
      </c>
      <c r="U41" s="94">
        <v>0</v>
      </c>
      <c r="V41" s="94">
        <v>0</v>
      </c>
      <c r="W41" s="94">
        <v>0</v>
      </c>
      <c r="X41" s="94">
        <v>0</v>
      </c>
      <c r="Y41" s="94">
        <v>0</v>
      </c>
      <c r="Z41" s="94">
        <v>0</v>
      </c>
      <c r="AA41" s="94">
        <v>0</v>
      </c>
      <c r="AB41" s="94">
        <v>0</v>
      </c>
      <c r="AC41" s="94">
        <v>0</v>
      </c>
      <c r="AD41" s="94">
        <v>0</v>
      </c>
      <c r="AE41" s="94">
        <v>0</v>
      </c>
      <c r="AF41" s="94">
        <v>0</v>
      </c>
      <c r="AG41" s="94">
        <v>0</v>
      </c>
      <c r="AH41" s="94">
        <v>0</v>
      </c>
      <c r="AI41" s="94">
        <v>0</v>
      </c>
      <c r="AJ41" s="94">
        <v>0</v>
      </c>
      <c r="AK41" s="94">
        <v>0</v>
      </c>
      <c r="AL41" s="94">
        <v>0</v>
      </c>
      <c r="AM41" s="94">
        <v>0</v>
      </c>
      <c r="AN41" s="94">
        <v>0</v>
      </c>
      <c r="AO41" s="94">
        <v>0</v>
      </c>
      <c r="AP41" s="94">
        <v>0</v>
      </c>
      <c r="AQ41" s="94">
        <v>0</v>
      </c>
      <c r="AR41" s="94">
        <v>0</v>
      </c>
      <c r="AS41" s="94">
        <v>0</v>
      </c>
      <c r="AT41" s="94">
        <v>0</v>
      </c>
      <c r="AU41" s="94">
        <v>0</v>
      </c>
      <c r="AV41" s="94">
        <v>0</v>
      </c>
      <c r="AW41" s="94">
        <v>0</v>
      </c>
      <c r="AX41" s="94">
        <v>0</v>
      </c>
      <c r="AY41" s="94">
        <v>0</v>
      </c>
      <c r="AZ41" s="94">
        <v>0</v>
      </c>
      <c r="BA41" s="94">
        <v>0</v>
      </c>
      <c r="BB41" s="94">
        <v>0</v>
      </c>
      <c r="BC41" s="94">
        <v>0</v>
      </c>
      <c r="BD41" s="94">
        <v>0</v>
      </c>
      <c r="BE41" s="94">
        <v>0</v>
      </c>
      <c r="BF41" s="94">
        <v>0</v>
      </c>
      <c r="BG41" s="94">
        <v>0</v>
      </c>
      <c r="BH41" s="94">
        <v>0</v>
      </c>
      <c r="BI41" s="94">
        <v>0</v>
      </c>
      <c r="BJ41" s="94">
        <v>0</v>
      </c>
      <c r="BK41" s="94">
        <v>0</v>
      </c>
      <c r="BL41" s="94">
        <v>0</v>
      </c>
      <c r="BM41" s="94">
        <v>0</v>
      </c>
      <c r="BN41" s="94">
        <v>0</v>
      </c>
      <c r="BO41" s="94">
        <v>0</v>
      </c>
      <c r="BP41" s="94">
        <v>0</v>
      </c>
      <c r="BQ41" s="94">
        <v>0</v>
      </c>
      <c r="BR41" s="94">
        <v>0</v>
      </c>
      <c r="BS41" s="94">
        <v>0</v>
      </c>
      <c r="BT41" s="94">
        <v>0</v>
      </c>
      <c r="BU41" s="94">
        <v>0</v>
      </c>
      <c r="BV41" s="94">
        <v>0</v>
      </c>
      <c r="BW41" s="94">
        <v>0</v>
      </c>
      <c r="BX41" s="94">
        <v>0</v>
      </c>
      <c r="BY41" s="94">
        <v>0</v>
      </c>
      <c r="BZ41" s="94">
        <v>0</v>
      </c>
      <c r="CA41" s="94">
        <v>0</v>
      </c>
      <c r="CB41" s="94">
        <v>0</v>
      </c>
      <c r="CC41" s="94">
        <v>0</v>
      </c>
      <c r="CD41" s="94">
        <v>0</v>
      </c>
      <c r="CE41" s="94">
        <v>0</v>
      </c>
      <c r="CF41" s="94">
        <v>0</v>
      </c>
      <c r="CG41" s="94">
        <v>0</v>
      </c>
      <c r="CH41" s="94">
        <v>0</v>
      </c>
      <c r="CI41" s="94">
        <v>0</v>
      </c>
      <c r="CJ41" s="94">
        <v>0</v>
      </c>
      <c r="CK41" s="94">
        <v>0</v>
      </c>
      <c r="CL41" s="94">
        <v>0</v>
      </c>
      <c r="CM41" s="94">
        <v>0</v>
      </c>
      <c r="CN41" s="94">
        <v>0</v>
      </c>
      <c r="CO41" s="94">
        <v>0</v>
      </c>
      <c r="CP41" s="94">
        <v>0</v>
      </c>
      <c r="CQ41" s="94">
        <v>0</v>
      </c>
      <c r="CR41" s="94">
        <v>0</v>
      </c>
      <c r="CS41" s="94">
        <v>0</v>
      </c>
      <c r="CT41" s="94">
        <v>0</v>
      </c>
      <c r="CU41" s="94">
        <v>0</v>
      </c>
      <c r="CV41" s="94">
        <v>0</v>
      </c>
      <c r="CW41" s="94">
        <v>0</v>
      </c>
      <c r="CX41" s="94">
        <v>0</v>
      </c>
      <c r="CY41" s="94">
        <v>0</v>
      </c>
      <c r="CZ41" s="94">
        <v>0</v>
      </c>
      <c r="DA41" s="94">
        <v>0</v>
      </c>
      <c r="DB41" s="94">
        <v>0</v>
      </c>
      <c r="DC41" s="94">
        <v>0</v>
      </c>
      <c r="DD41" s="12"/>
      <c r="DE41" s="94">
        <v>0</v>
      </c>
      <c r="DF41" s="94">
        <v>0</v>
      </c>
      <c r="DG41" s="94">
        <v>0</v>
      </c>
      <c r="DH41" s="94">
        <v>0</v>
      </c>
      <c r="DI41" s="94">
        <v>0</v>
      </c>
      <c r="DJ41" s="94">
        <v>0</v>
      </c>
      <c r="DK41" s="94">
        <v>0</v>
      </c>
      <c r="DL41" s="94">
        <v>0</v>
      </c>
      <c r="DM41" s="94">
        <v>0</v>
      </c>
      <c r="DN41" s="94">
        <v>0</v>
      </c>
      <c r="DO41" s="94">
        <v>0</v>
      </c>
      <c r="DP41" s="94"/>
      <c r="DQ41" s="94"/>
      <c r="DR41" s="94">
        <v>0</v>
      </c>
      <c r="DS41" s="94">
        <v>0</v>
      </c>
      <c r="DT41" s="94">
        <v>0</v>
      </c>
      <c r="DU41" s="94">
        <v>0</v>
      </c>
      <c r="DV41" s="94">
        <v>0</v>
      </c>
      <c r="DW41" s="94">
        <v>0</v>
      </c>
      <c r="DX41" s="94"/>
      <c r="DY41" s="94"/>
      <c r="DZ41" s="94"/>
      <c r="EA41" s="94"/>
      <c r="EB41" s="94"/>
      <c r="EC41" s="94"/>
      <c r="ED41" s="94"/>
      <c r="EE41" s="94"/>
      <c r="EF41" s="94"/>
      <c r="EG41" s="94"/>
      <c r="EH41" s="12"/>
      <c r="EI41" s="12"/>
    </row>
    <row r="42" spans="1:139" ht="14.4" hidden="1">
      <c r="A42" s="500"/>
      <c r="B42" s="53" t="s">
        <v>252</v>
      </c>
      <c r="C42" s="12"/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12">
        <v>0</v>
      </c>
      <c r="M42" s="12">
        <v>0</v>
      </c>
      <c r="N42" s="12">
        <v>0</v>
      </c>
      <c r="O42" s="12">
        <v>0</v>
      </c>
      <c r="P42" s="12">
        <v>0</v>
      </c>
      <c r="Q42" s="12">
        <v>0</v>
      </c>
      <c r="R42" s="12">
        <v>0</v>
      </c>
      <c r="S42" s="208">
        <v>0</v>
      </c>
      <c r="T42" s="12">
        <v>0</v>
      </c>
      <c r="U42" s="94">
        <v>0</v>
      </c>
      <c r="V42" s="94">
        <v>0</v>
      </c>
      <c r="W42" s="94">
        <v>0</v>
      </c>
      <c r="X42" s="94">
        <v>0</v>
      </c>
      <c r="Y42">
        <v>0</v>
      </c>
      <c r="Z42" s="94">
        <v>0</v>
      </c>
      <c r="AA42" s="94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2.67</v>
      </c>
      <c r="AI42">
        <v>2.67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4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78</v>
      </c>
      <c r="BY42">
        <v>168</v>
      </c>
      <c r="BZ42">
        <v>168</v>
      </c>
      <c r="CA42">
        <v>144</v>
      </c>
      <c r="CB42">
        <v>168</v>
      </c>
      <c r="CC42">
        <v>168</v>
      </c>
      <c r="CD42">
        <v>168</v>
      </c>
      <c r="CE42">
        <v>168</v>
      </c>
      <c r="CF42">
        <v>87</v>
      </c>
      <c r="CG42" s="94">
        <v>0</v>
      </c>
      <c r="CH42" s="94">
        <v>0</v>
      </c>
      <c r="CI42" s="94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0</v>
      </c>
      <c r="CT42">
        <v>0</v>
      </c>
      <c r="CU42">
        <v>0</v>
      </c>
      <c r="CV42">
        <v>0</v>
      </c>
      <c r="CW42">
        <v>0</v>
      </c>
      <c r="CX42">
        <v>0</v>
      </c>
      <c r="CY42">
        <v>0</v>
      </c>
      <c r="CZ42">
        <v>0</v>
      </c>
      <c r="DA42">
        <v>0</v>
      </c>
      <c r="DB42">
        <v>0</v>
      </c>
      <c r="DC42">
        <v>0</v>
      </c>
      <c r="DD42" s="12"/>
      <c r="DE42">
        <v>0</v>
      </c>
      <c r="DF42">
        <v>0</v>
      </c>
      <c r="DG42">
        <v>0</v>
      </c>
      <c r="DH42">
        <v>168</v>
      </c>
      <c r="DI42">
        <v>120</v>
      </c>
      <c r="DJ42">
        <v>116</v>
      </c>
      <c r="DK42">
        <v>168</v>
      </c>
      <c r="DL42">
        <v>168</v>
      </c>
      <c r="DM42">
        <v>48</v>
      </c>
      <c r="DN42">
        <v>168</v>
      </c>
      <c r="DO42">
        <v>168</v>
      </c>
      <c r="DP42"/>
      <c r="DQ42"/>
      <c r="DR42">
        <v>168</v>
      </c>
      <c r="DS42">
        <v>168</v>
      </c>
      <c r="DT42">
        <v>168</v>
      </c>
      <c r="DU42">
        <v>168</v>
      </c>
      <c r="DV42">
        <v>168</v>
      </c>
      <c r="DW42">
        <v>168</v>
      </c>
      <c r="DX42"/>
      <c r="DY42"/>
      <c r="DZ42"/>
      <c r="EA42"/>
      <c r="EB42"/>
      <c r="EC42"/>
      <c r="ED42"/>
      <c r="EE42"/>
      <c r="EF42"/>
      <c r="EG42"/>
      <c r="EH42" s="12"/>
      <c r="EI42" s="12"/>
    </row>
    <row r="43" spans="1:139" customFormat="1" ht="14.4" hidden="1">
      <c r="A43" s="500"/>
      <c r="B43" s="53" t="s">
        <v>222</v>
      </c>
      <c r="C43" s="12"/>
      <c r="D43" s="12">
        <v>168</v>
      </c>
      <c r="E43" s="12">
        <v>168</v>
      </c>
      <c r="F43" s="12">
        <v>168</v>
      </c>
      <c r="G43" s="12">
        <v>168</v>
      </c>
      <c r="H43" s="12">
        <v>168</v>
      </c>
      <c r="I43" s="12">
        <v>168</v>
      </c>
      <c r="J43" s="12">
        <v>168</v>
      </c>
      <c r="K43" s="12">
        <v>168</v>
      </c>
      <c r="L43" s="12">
        <v>168</v>
      </c>
      <c r="M43" s="12">
        <v>168</v>
      </c>
      <c r="N43" s="12">
        <v>168</v>
      </c>
      <c r="O43" s="12">
        <v>168</v>
      </c>
      <c r="P43" s="12">
        <v>168</v>
      </c>
      <c r="Q43" s="12">
        <v>168</v>
      </c>
      <c r="R43" s="12">
        <v>168</v>
      </c>
      <c r="S43" s="208">
        <v>168</v>
      </c>
      <c r="T43" s="12">
        <v>168</v>
      </c>
      <c r="U43" s="12">
        <v>144</v>
      </c>
      <c r="V43" s="12">
        <v>168</v>
      </c>
      <c r="W43" s="12">
        <v>168</v>
      </c>
      <c r="X43" s="12">
        <v>168</v>
      </c>
      <c r="Y43" s="12">
        <v>168</v>
      </c>
      <c r="Z43" s="12">
        <v>168</v>
      </c>
      <c r="AA43" s="12">
        <v>168</v>
      </c>
      <c r="AB43" s="12">
        <v>168</v>
      </c>
      <c r="AC43" s="12">
        <v>168</v>
      </c>
      <c r="AD43" s="12">
        <v>168</v>
      </c>
      <c r="AE43" s="12">
        <v>168</v>
      </c>
      <c r="AF43" s="12">
        <v>168</v>
      </c>
      <c r="AG43" s="12">
        <v>168</v>
      </c>
      <c r="AH43" s="12">
        <v>168</v>
      </c>
      <c r="AI43" s="12">
        <v>168</v>
      </c>
      <c r="AJ43" s="12">
        <v>168</v>
      </c>
      <c r="AK43" s="12">
        <v>168</v>
      </c>
      <c r="AL43" s="12">
        <v>168</v>
      </c>
      <c r="AM43" s="12">
        <v>168</v>
      </c>
      <c r="AN43" s="12">
        <v>168</v>
      </c>
      <c r="AO43" s="12">
        <v>168</v>
      </c>
      <c r="AP43" s="12">
        <v>168</v>
      </c>
      <c r="AQ43" s="12">
        <v>168</v>
      </c>
      <c r="AR43" s="12">
        <v>168</v>
      </c>
      <c r="AS43" s="12">
        <v>168</v>
      </c>
      <c r="AT43" s="12">
        <v>168</v>
      </c>
      <c r="AU43" s="12">
        <v>168</v>
      </c>
      <c r="AV43" s="12">
        <v>168</v>
      </c>
      <c r="AW43" s="12">
        <v>168</v>
      </c>
      <c r="AX43" s="12">
        <v>168</v>
      </c>
      <c r="AY43" s="12">
        <v>168</v>
      </c>
      <c r="AZ43" s="12">
        <v>168</v>
      </c>
      <c r="BA43" s="12">
        <v>168</v>
      </c>
      <c r="BB43" s="12">
        <v>168</v>
      </c>
      <c r="BC43" s="12">
        <v>168</v>
      </c>
      <c r="BD43" s="12">
        <v>168</v>
      </c>
      <c r="BE43" s="12">
        <v>168</v>
      </c>
      <c r="BF43" s="12">
        <v>168</v>
      </c>
      <c r="BG43" s="12">
        <v>168</v>
      </c>
      <c r="BH43" s="12">
        <v>168</v>
      </c>
      <c r="BI43" s="12">
        <v>168</v>
      </c>
      <c r="BJ43" s="12">
        <v>168</v>
      </c>
      <c r="BK43" s="12">
        <v>168</v>
      </c>
      <c r="BL43" s="12">
        <v>168</v>
      </c>
      <c r="BM43" s="12">
        <v>168</v>
      </c>
      <c r="BN43" s="12">
        <v>168</v>
      </c>
      <c r="BO43" s="12">
        <v>168</v>
      </c>
      <c r="BP43" s="12">
        <v>168</v>
      </c>
      <c r="BQ43" s="12">
        <v>168</v>
      </c>
      <c r="BR43" s="12">
        <v>168</v>
      </c>
      <c r="BS43" s="12">
        <v>168</v>
      </c>
      <c r="BT43" s="12">
        <v>168</v>
      </c>
      <c r="BU43" s="12">
        <v>168</v>
      </c>
      <c r="BV43" s="12">
        <v>168</v>
      </c>
      <c r="BW43" s="12">
        <v>168</v>
      </c>
      <c r="BX43" s="12">
        <v>168</v>
      </c>
      <c r="BY43" s="12">
        <v>168</v>
      </c>
      <c r="BZ43" s="12">
        <v>168</v>
      </c>
      <c r="CA43" s="12">
        <v>144</v>
      </c>
      <c r="CB43" s="12">
        <v>168</v>
      </c>
      <c r="CC43" s="12">
        <v>168</v>
      </c>
      <c r="CD43" s="12">
        <v>168</v>
      </c>
      <c r="CE43" s="12">
        <v>168</v>
      </c>
      <c r="CF43" s="12">
        <v>168</v>
      </c>
      <c r="CG43" s="94">
        <v>168</v>
      </c>
      <c r="CH43" s="94">
        <v>168</v>
      </c>
      <c r="CI43" s="94">
        <v>168</v>
      </c>
      <c r="CJ43" s="12">
        <v>168</v>
      </c>
      <c r="CK43" s="12">
        <v>168</v>
      </c>
      <c r="CL43" s="12">
        <v>168</v>
      </c>
      <c r="CM43" s="12">
        <v>168</v>
      </c>
      <c r="CN43" s="12">
        <v>168</v>
      </c>
      <c r="CO43" s="12">
        <v>168</v>
      </c>
      <c r="CP43" s="12">
        <v>168</v>
      </c>
      <c r="CQ43" s="12">
        <v>168</v>
      </c>
      <c r="CR43" s="12">
        <v>168</v>
      </c>
      <c r="CS43" s="12">
        <v>168</v>
      </c>
      <c r="CT43" s="12">
        <v>168</v>
      </c>
      <c r="CU43" s="12">
        <v>168</v>
      </c>
      <c r="CV43" s="12">
        <v>168</v>
      </c>
      <c r="CW43" s="12">
        <v>168</v>
      </c>
      <c r="CX43" s="12">
        <v>168</v>
      </c>
      <c r="CY43" s="12">
        <v>168</v>
      </c>
      <c r="CZ43" s="12">
        <v>168</v>
      </c>
      <c r="DA43" s="12">
        <v>168</v>
      </c>
      <c r="DB43" s="12">
        <v>168</v>
      </c>
      <c r="DC43" s="12">
        <v>168</v>
      </c>
      <c r="DD43" s="12"/>
      <c r="DE43" s="12">
        <v>168</v>
      </c>
      <c r="DF43" s="12">
        <v>168</v>
      </c>
      <c r="DG43" s="12">
        <v>168</v>
      </c>
      <c r="DH43" s="12">
        <v>168</v>
      </c>
      <c r="DI43" s="12">
        <v>168</v>
      </c>
      <c r="DJ43" s="12">
        <v>168</v>
      </c>
      <c r="DK43" s="12">
        <v>168</v>
      </c>
      <c r="DL43" s="12">
        <v>168</v>
      </c>
      <c r="DM43" s="12">
        <v>168</v>
      </c>
      <c r="DN43" s="12">
        <v>168</v>
      </c>
      <c r="DO43" s="12">
        <v>168</v>
      </c>
      <c r="DP43" s="12"/>
      <c r="DQ43" s="12"/>
      <c r="DR43" s="12">
        <v>168</v>
      </c>
      <c r="DS43" s="12">
        <v>168</v>
      </c>
      <c r="DT43" s="12">
        <v>168</v>
      </c>
      <c r="DU43" s="12">
        <v>168</v>
      </c>
      <c r="DV43" s="12">
        <v>168</v>
      </c>
      <c r="DW43" s="12">
        <v>168</v>
      </c>
      <c r="DX43" s="12"/>
      <c r="DY43" s="12"/>
      <c r="DZ43" s="12"/>
      <c r="EA43" s="12"/>
      <c r="EB43" s="12"/>
      <c r="EC43" s="12"/>
      <c r="ED43" s="12"/>
      <c r="EE43" s="12"/>
      <c r="EF43" s="12"/>
      <c r="EG43" s="12"/>
      <c r="EH43" s="12"/>
      <c r="EI43" s="12"/>
    </row>
    <row r="44" spans="1:139" ht="14.4" hidden="1">
      <c r="A44" s="501"/>
      <c r="B44" s="53" t="s">
        <v>146</v>
      </c>
      <c r="C44" s="12"/>
      <c r="D44" s="119"/>
      <c r="E44" s="119">
        <v>2.4300000000000002</v>
      </c>
      <c r="F44" s="119">
        <v>0</v>
      </c>
      <c r="G44" s="119">
        <v>0</v>
      </c>
      <c r="H44" s="119">
        <v>0</v>
      </c>
      <c r="I44" s="119">
        <v>1</v>
      </c>
      <c r="J44" s="119">
        <v>0</v>
      </c>
      <c r="K44" s="119">
        <v>0</v>
      </c>
      <c r="L44" s="119">
        <v>0</v>
      </c>
      <c r="M44" s="119">
        <v>0</v>
      </c>
      <c r="N44" s="119">
        <v>0</v>
      </c>
      <c r="O44" s="164">
        <v>0</v>
      </c>
      <c r="P44" s="164">
        <v>0</v>
      </c>
      <c r="Q44" s="164">
        <v>0</v>
      </c>
      <c r="R44" s="164">
        <v>0</v>
      </c>
      <c r="S44">
        <v>0</v>
      </c>
      <c r="T44" s="94">
        <v>0</v>
      </c>
      <c r="U44" s="94">
        <v>0</v>
      </c>
      <c r="V44" s="94">
        <v>0</v>
      </c>
      <c r="W44" s="94">
        <v>0</v>
      </c>
      <c r="X44" s="94">
        <v>0</v>
      </c>
      <c r="Y44">
        <v>1.6958333333333333</v>
      </c>
      <c r="Z44" s="94">
        <v>0</v>
      </c>
      <c r="AA44" s="9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0.88165680473372776</v>
      </c>
      <c r="AI44">
        <v>0.88165680473372776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7.23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1.44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0</v>
      </c>
      <c r="CP44">
        <v>0</v>
      </c>
      <c r="CQ44">
        <v>0</v>
      </c>
      <c r="CR44">
        <v>0</v>
      </c>
      <c r="CS44">
        <v>0</v>
      </c>
      <c r="CT44">
        <v>0</v>
      </c>
      <c r="CU44">
        <v>0</v>
      </c>
      <c r="CV44">
        <v>0</v>
      </c>
      <c r="CW44">
        <v>0</v>
      </c>
      <c r="CX44">
        <v>0</v>
      </c>
      <c r="CY44">
        <v>0</v>
      </c>
      <c r="CZ44">
        <v>0</v>
      </c>
      <c r="DA44">
        <v>0</v>
      </c>
      <c r="DB44">
        <v>0</v>
      </c>
      <c r="DC44">
        <v>0</v>
      </c>
      <c r="DD44" s="12"/>
      <c r="DE44">
        <v>0</v>
      </c>
      <c r="DF44">
        <v>0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0</v>
      </c>
      <c r="DN44">
        <v>0</v>
      </c>
      <c r="DO44">
        <v>0</v>
      </c>
      <c r="DP44"/>
      <c r="DQ44"/>
      <c r="DR44">
        <v>0</v>
      </c>
      <c r="DS44">
        <v>0</v>
      </c>
      <c r="DT44">
        <v>0</v>
      </c>
      <c r="DU44">
        <v>0</v>
      </c>
      <c r="DV44">
        <v>0</v>
      </c>
      <c r="DW44">
        <v>0</v>
      </c>
      <c r="DX44"/>
      <c r="DY44"/>
      <c r="DZ44"/>
      <c r="EA44"/>
      <c r="EB44"/>
      <c r="EC44"/>
      <c r="ED44"/>
      <c r="EE44"/>
      <c r="EF44"/>
      <c r="EG44"/>
      <c r="EH44" s="12"/>
      <c r="EI44" s="12"/>
    </row>
    <row r="45" spans="1:139" ht="16.5" hidden="1" customHeight="1">
      <c r="A45" s="496" t="s">
        <v>162</v>
      </c>
      <c r="B45" s="54" t="s">
        <v>147</v>
      </c>
      <c r="C45" s="8"/>
      <c r="D45" s="8">
        <f t="shared" ref="D45:N45" si="122">D35</f>
        <v>1</v>
      </c>
      <c r="E45" s="8">
        <f t="shared" si="122"/>
        <v>1</v>
      </c>
      <c r="F45" s="8">
        <f t="shared" si="122"/>
        <v>1</v>
      </c>
      <c r="G45" s="8">
        <f t="shared" si="122"/>
        <v>1</v>
      </c>
      <c r="H45" s="8">
        <f t="shared" si="122"/>
        <v>1</v>
      </c>
      <c r="I45" s="8">
        <f t="shared" si="122"/>
        <v>1</v>
      </c>
      <c r="J45" s="8">
        <f t="shared" si="122"/>
        <v>1</v>
      </c>
      <c r="K45" s="8">
        <f t="shared" si="122"/>
        <v>1</v>
      </c>
      <c r="L45" s="8">
        <f t="shared" si="122"/>
        <v>1</v>
      </c>
      <c r="M45" s="8">
        <f t="shared" si="122"/>
        <v>1</v>
      </c>
      <c r="N45" s="8">
        <f t="shared" si="122"/>
        <v>1</v>
      </c>
      <c r="O45" s="8">
        <f t="shared" ref="O45:AK45" si="123">+O35</f>
        <v>1</v>
      </c>
      <c r="P45" s="8">
        <f t="shared" si="123"/>
        <v>1</v>
      </c>
      <c r="Q45" s="8">
        <f t="shared" si="123"/>
        <v>1</v>
      </c>
      <c r="R45" s="8">
        <f t="shared" si="123"/>
        <v>1</v>
      </c>
      <c r="S45" s="8">
        <f t="shared" si="123"/>
        <v>1</v>
      </c>
      <c r="T45" s="8">
        <f t="shared" si="123"/>
        <v>1</v>
      </c>
      <c r="U45" s="8">
        <f t="shared" si="123"/>
        <v>1</v>
      </c>
      <c r="V45" s="8">
        <f t="shared" si="123"/>
        <v>1</v>
      </c>
      <c r="W45" s="8">
        <f t="shared" si="123"/>
        <v>1</v>
      </c>
      <c r="X45" s="8">
        <f t="shared" si="123"/>
        <v>1</v>
      </c>
      <c r="Y45" s="8">
        <f t="shared" si="123"/>
        <v>1</v>
      </c>
      <c r="Z45" s="8">
        <f t="shared" si="123"/>
        <v>1</v>
      </c>
      <c r="AA45" s="8">
        <f t="shared" si="123"/>
        <v>1</v>
      </c>
      <c r="AB45" s="8">
        <f t="shared" si="123"/>
        <v>1</v>
      </c>
      <c r="AC45" s="8">
        <f t="shared" si="123"/>
        <v>1</v>
      </c>
      <c r="AD45" s="8">
        <f t="shared" si="123"/>
        <v>1</v>
      </c>
      <c r="AE45" s="8">
        <f t="shared" si="123"/>
        <v>1</v>
      </c>
      <c r="AF45" s="8">
        <f t="shared" si="123"/>
        <v>1</v>
      </c>
      <c r="AG45" s="8">
        <f t="shared" si="123"/>
        <v>1</v>
      </c>
      <c r="AH45" s="8">
        <f t="shared" si="123"/>
        <v>0.92458333333333342</v>
      </c>
      <c r="AI45" s="8">
        <f t="shared" si="123"/>
        <v>0.92458333333333342</v>
      </c>
      <c r="AJ45" s="8">
        <f t="shared" si="123"/>
        <v>1</v>
      </c>
      <c r="AK45" s="8">
        <f t="shared" si="123"/>
        <v>1</v>
      </c>
      <c r="AL45" s="8">
        <f t="shared" ref="AL45:AQ45" si="124">+AL35</f>
        <v>1</v>
      </c>
      <c r="AM45" s="8">
        <f t="shared" si="124"/>
        <v>1</v>
      </c>
      <c r="AN45" s="8">
        <f t="shared" si="124"/>
        <v>1</v>
      </c>
      <c r="AO45" s="8">
        <f t="shared" si="124"/>
        <v>1</v>
      </c>
      <c r="AP45" s="8">
        <f t="shared" si="124"/>
        <v>1</v>
      </c>
      <c r="AQ45" s="8">
        <f t="shared" si="124"/>
        <v>1</v>
      </c>
      <c r="AR45" s="8">
        <f t="shared" ref="AR45:BS45" si="125">+AR35</f>
        <v>1</v>
      </c>
      <c r="AS45" s="8">
        <f t="shared" si="125"/>
        <v>1</v>
      </c>
      <c r="AT45" s="8">
        <f t="shared" si="125"/>
        <v>1</v>
      </c>
      <c r="AU45" s="8">
        <f t="shared" si="125"/>
        <v>1</v>
      </c>
      <c r="AV45" s="8">
        <f t="shared" si="125"/>
        <v>1</v>
      </c>
      <c r="AW45" s="8">
        <f t="shared" si="125"/>
        <v>1</v>
      </c>
      <c r="AX45" s="8">
        <f t="shared" si="125"/>
        <v>1</v>
      </c>
      <c r="AY45" s="8">
        <f t="shared" si="125"/>
        <v>1</v>
      </c>
      <c r="AZ45" s="8">
        <f t="shared" si="125"/>
        <v>1</v>
      </c>
      <c r="BA45" s="8">
        <f t="shared" si="125"/>
        <v>1</v>
      </c>
      <c r="BB45" s="8">
        <f t="shared" si="125"/>
        <v>1</v>
      </c>
      <c r="BC45" s="8">
        <f t="shared" si="125"/>
        <v>1</v>
      </c>
      <c r="BD45" s="8">
        <f t="shared" si="125"/>
        <v>1</v>
      </c>
      <c r="BE45" s="8">
        <f t="shared" si="125"/>
        <v>1</v>
      </c>
      <c r="BF45" s="8">
        <f t="shared" si="125"/>
        <v>1</v>
      </c>
      <c r="BG45" s="8">
        <f t="shared" si="125"/>
        <v>1</v>
      </c>
      <c r="BH45" s="8">
        <f t="shared" si="125"/>
        <v>1</v>
      </c>
      <c r="BI45" s="8">
        <f t="shared" si="125"/>
        <v>1</v>
      </c>
      <c r="BJ45" s="8">
        <f t="shared" si="125"/>
        <v>1</v>
      </c>
      <c r="BK45" s="8">
        <f t="shared" si="125"/>
        <v>1</v>
      </c>
      <c r="BL45" s="8">
        <f t="shared" si="125"/>
        <v>1</v>
      </c>
      <c r="BM45" s="8">
        <f t="shared" si="125"/>
        <v>1</v>
      </c>
      <c r="BN45" s="8">
        <f t="shared" si="125"/>
        <v>1</v>
      </c>
      <c r="BO45" s="8">
        <f t="shared" si="125"/>
        <v>1</v>
      </c>
      <c r="BP45" s="8">
        <f t="shared" si="125"/>
        <v>1</v>
      </c>
      <c r="BQ45" s="8">
        <f t="shared" si="125"/>
        <v>1</v>
      </c>
      <c r="BR45" s="8">
        <f t="shared" si="125"/>
        <v>1</v>
      </c>
      <c r="BS45" s="8">
        <f t="shared" si="125"/>
        <v>1</v>
      </c>
      <c r="BT45" s="8">
        <f t="shared" ref="BT45:BZ45" si="126">+BT35</f>
        <v>1</v>
      </c>
      <c r="BU45" s="8">
        <f t="shared" si="126"/>
        <v>1</v>
      </c>
      <c r="BV45" s="8">
        <f t="shared" si="126"/>
        <v>1</v>
      </c>
      <c r="BW45" s="8">
        <f t="shared" si="126"/>
        <v>1</v>
      </c>
      <c r="BX45" s="8">
        <f t="shared" si="126"/>
        <v>0.53571428571428603</v>
      </c>
      <c r="BY45" s="8">
        <f t="shared" si="126"/>
        <v>0</v>
      </c>
      <c r="BZ45" s="8">
        <f t="shared" si="126"/>
        <v>0</v>
      </c>
      <c r="CA45" s="8">
        <f t="shared" ref="CA45:CC45" si="127">+CA35</f>
        <v>0</v>
      </c>
      <c r="CB45" s="8">
        <f t="shared" si="127"/>
        <v>0</v>
      </c>
      <c r="CC45" s="8">
        <f t="shared" si="127"/>
        <v>0</v>
      </c>
      <c r="CD45" s="8">
        <f t="shared" ref="CD45:CF45" si="128">+CD35</f>
        <v>0</v>
      </c>
      <c r="CE45" s="8">
        <f t="shared" si="128"/>
        <v>0</v>
      </c>
      <c r="CF45" s="8">
        <f t="shared" si="128"/>
        <v>0.48214285714285715</v>
      </c>
      <c r="CG45" s="8">
        <f t="shared" ref="CG45:CH45" si="129">+CG35</f>
        <v>1</v>
      </c>
      <c r="CH45" s="8">
        <f t="shared" si="129"/>
        <v>1</v>
      </c>
      <c r="CI45" s="8">
        <f t="shared" ref="CI45:CJ45" si="130">+CI35</f>
        <v>1</v>
      </c>
      <c r="CJ45" s="8">
        <f t="shared" si="130"/>
        <v>1</v>
      </c>
      <c r="CK45" s="8">
        <f t="shared" ref="CK45:CM45" si="131">+CK35</f>
        <v>1</v>
      </c>
      <c r="CL45" s="8">
        <f t="shared" si="131"/>
        <v>1</v>
      </c>
      <c r="CM45" s="8">
        <f t="shared" si="131"/>
        <v>1</v>
      </c>
      <c r="CN45" s="8">
        <f t="shared" ref="CN45" si="132">+CN35</f>
        <v>1</v>
      </c>
      <c r="CO45" s="8">
        <f t="shared" ref="CO45:CP45" si="133">+CO35</f>
        <v>1</v>
      </c>
      <c r="CP45" s="8">
        <f t="shared" si="133"/>
        <v>1</v>
      </c>
      <c r="CQ45" s="8">
        <f t="shared" ref="CQ45:CT45" si="134">+CQ35</f>
        <v>1</v>
      </c>
      <c r="CR45" s="8">
        <f t="shared" si="134"/>
        <v>1</v>
      </c>
      <c r="CS45" s="8">
        <f t="shared" si="134"/>
        <v>1</v>
      </c>
      <c r="CT45" s="8">
        <f t="shared" si="134"/>
        <v>1</v>
      </c>
      <c r="CU45" s="8">
        <f t="shared" ref="CU45:CW45" si="135">+CU35</f>
        <v>1</v>
      </c>
      <c r="CV45" s="8">
        <f t="shared" si="135"/>
        <v>1</v>
      </c>
      <c r="CW45" s="8">
        <f t="shared" si="135"/>
        <v>1</v>
      </c>
      <c r="CX45" s="8">
        <f t="shared" ref="CX45:CY45" si="136">+CX35</f>
        <v>1</v>
      </c>
      <c r="CY45" s="8">
        <f t="shared" si="136"/>
        <v>1</v>
      </c>
      <c r="CZ45" s="8">
        <f t="shared" ref="CZ45:DB45" si="137">+CZ35</f>
        <v>1</v>
      </c>
      <c r="DA45" s="8">
        <f t="shared" si="137"/>
        <v>1</v>
      </c>
      <c r="DB45" s="8">
        <f t="shared" si="137"/>
        <v>1</v>
      </c>
      <c r="DC45" s="8">
        <f t="shared" ref="DC45:DF45" si="138">+DC35</f>
        <v>1</v>
      </c>
      <c r="DD45" s="8"/>
      <c r="DE45" s="8">
        <f t="shared" si="138"/>
        <v>1</v>
      </c>
      <c r="DF45" s="8">
        <f t="shared" si="138"/>
        <v>1</v>
      </c>
      <c r="DG45" s="8">
        <f t="shared" ref="DG45:DJ45" si="139">+DG35</f>
        <v>1</v>
      </c>
      <c r="DH45" s="8">
        <f t="shared" si="139"/>
        <v>0</v>
      </c>
      <c r="DI45" s="8">
        <f t="shared" si="139"/>
        <v>0.2857142857142857</v>
      </c>
      <c r="DJ45" s="8">
        <f t="shared" si="139"/>
        <v>0.30952380952380953</v>
      </c>
      <c r="DK45" s="8">
        <f t="shared" ref="DK45:DM45" si="140">+DK35</f>
        <v>0</v>
      </c>
      <c r="DL45" s="8">
        <f t="shared" si="140"/>
        <v>0</v>
      </c>
      <c r="DM45" s="8">
        <f t="shared" si="140"/>
        <v>0.7142857142857143</v>
      </c>
      <c r="DN45" s="8">
        <f t="shared" ref="DN45:DR45" si="141">+DN35</f>
        <v>0</v>
      </c>
      <c r="DO45" s="8">
        <f t="shared" si="141"/>
        <v>0</v>
      </c>
      <c r="DP45" s="8">
        <f t="shared" si="141"/>
        <v>0</v>
      </c>
      <c r="DQ45" s="8">
        <f t="shared" si="141"/>
        <v>0</v>
      </c>
      <c r="DR45" s="8">
        <f t="shared" si="141"/>
        <v>0</v>
      </c>
      <c r="DS45" s="8">
        <f t="shared" ref="DS45:DT45" si="142">+DS35</f>
        <v>0</v>
      </c>
      <c r="DT45" s="8">
        <f t="shared" si="142"/>
        <v>0</v>
      </c>
      <c r="DU45" s="8">
        <f t="shared" ref="DU45:DW45" si="143">+DU35</f>
        <v>0</v>
      </c>
      <c r="DV45" s="8">
        <f t="shared" si="143"/>
        <v>0</v>
      </c>
      <c r="DW45" s="8">
        <f t="shared" si="143"/>
        <v>0</v>
      </c>
      <c r="DX45" s="8"/>
      <c r="DY45" s="8"/>
      <c r="DZ45" s="8"/>
      <c r="EA45" s="8"/>
      <c r="EB45" s="8"/>
      <c r="EC45" s="8"/>
      <c r="ED45" s="8"/>
      <c r="EE45" s="8"/>
      <c r="EF45" s="8"/>
      <c r="EG45" s="8"/>
      <c r="EH45" s="8"/>
      <c r="EI45" s="8"/>
    </row>
    <row r="46" spans="1:139" ht="14.4" hidden="1">
      <c r="A46" s="497"/>
      <c r="B46" s="54" t="s">
        <v>253</v>
      </c>
      <c r="C46" s="8"/>
      <c r="D46" s="8">
        <f t="shared" ref="D46:AK46" si="144">+D40/D43</f>
        <v>0</v>
      </c>
      <c r="E46" s="8">
        <f t="shared" si="144"/>
        <v>0</v>
      </c>
      <c r="F46" s="8">
        <f t="shared" si="144"/>
        <v>0</v>
      </c>
      <c r="G46" s="8">
        <f t="shared" si="144"/>
        <v>0</v>
      </c>
      <c r="H46" s="8">
        <f t="shared" si="144"/>
        <v>0</v>
      </c>
      <c r="I46" s="8">
        <f t="shared" si="144"/>
        <v>0</v>
      </c>
      <c r="J46" s="8">
        <f t="shared" si="144"/>
        <v>0</v>
      </c>
      <c r="K46" s="8">
        <f t="shared" si="144"/>
        <v>0</v>
      </c>
      <c r="L46" s="8">
        <f t="shared" si="144"/>
        <v>0</v>
      </c>
      <c r="M46" s="8">
        <f t="shared" si="144"/>
        <v>0</v>
      </c>
      <c r="N46" s="8">
        <f t="shared" si="144"/>
        <v>0</v>
      </c>
      <c r="O46" s="8">
        <f t="shared" si="144"/>
        <v>0</v>
      </c>
      <c r="P46" s="8">
        <f t="shared" si="144"/>
        <v>0</v>
      </c>
      <c r="Q46" s="8">
        <f t="shared" si="144"/>
        <v>0</v>
      </c>
      <c r="R46" s="8">
        <f t="shared" si="144"/>
        <v>0</v>
      </c>
      <c r="S46" s="8">
        <f t="shared" si="144"/>
        <v>0</v>
      </c>
      <c r="T46" s="8">
        <f t="shared" si="144"/>
        <v>0</v>
      </c>
      <c r="U46" s="8">
        <f t="shared" si="144"/>
        <v>0</v>
      </c>
      <c r="V46" s="8">
        <f t="shared" si="144"/>
        <v>0</v>
      </c>
      <c r="W46" s="8">
        <f t="shared" si="144"/>
        <v>0</v>
      </c>
      <c r="X46" s="8">
        <f t="shared" si="144"/>
        <v>0</v>
      </c>
      <c r="Y46" s="8">
        <f t="shared" si="144"/>
        <v>0</v>
      </c>
      <c r="Z46" s="8">
        <f t="shared" si="144"/>
        <v>0</v>
      </c>
      <c r="AA46" s="8">
        <f t="shared" si="144"/>
        <v>0</v>
      </c>
      <c r="AB46" s="8">
        <f t="shared" si="144"/>
        <v>0</v>
      </c>
      <c r="AC46" s="8">
        <f t="shared" si="144"/>
        <v>0</v>
      </c>
      <c r="AD46" s="8">
        <f t="shared" si="144"/>
        <v>0</v>
      </c>
      <c r="AE46" s="8">
        <f t="shared" si="144"/>
        <v>0</v>
      </c>
      <c r="AF46" s="8">
        <f t="shared" si="144"/>
        <v>0</v>
      </c>
      <c r="AG46" s="8">
        <f t="shared" si="144"/>
        <v>0</v>
      </c>
      <c r="AH46" s="8">
        <f t="shared" si="144"/>
        <v>5.9523809523809521E-2</v>
      </c>
      <c r="AI46" s="8">
        <f t="shared" si="144"/>
        <v>5.9523809523809521E-2</v>
      </c>
      <c r="AJ46" s="8">
        <f t="shared" si="144"/>
        <v>0</v>
      </c>
      <c r="AK46" s="8">
        <f t="shared" si="144"/>
        <v>0</v>
      </c>
      <c r="AL46" s="8">
        <f t="shared" ref="AL46:AQ46" si="145">+AL40/AL43</f>
        <v>0</v>
      </c>
      <c r="AM46" s="8">
        <f t="shared" si="145"/>
        <v>0</v>
      </c>
      <c r="AN46" s="8">
        <f t="shared" si="145"/>
        <v>0</v>
      </c>
      <c r="AO46" s="8">
        <f t="shared" si="145"/>
        <v>0</v>
      </c>
      <c r="AP46" s="8">
        <f t="shared" si="145"/>
        <v>0</v>
      </c>
      <c r="AQ46" s="8">
        <f t="shared" si="145"/>
        <v>0</v>
      </c>
      <c r="AR46" s="8">
        <f t="shared" ref="AR46:BS46" si="146">+AR40/AR43</f>
        <v>0</v>
      </c>
      <c r="AS46" s="8">
        <f t="shared" si="146"/>
        <v>0</v>
      </c>
      <c r="AT46" s="8">
        <f t="shared" si="146"/>
        <v>0</v>
      </c>
      <c r="AU46" s="8">
        <f t="shared" si="146"/>
        <v>0</v>
      </c>
      <c r="AV46" s="8">
        <f t="shared" si="146"/>
        <v>0</v>
      </c>
      <c r="AW46" s="8">
        <f t="shared" si="146"/>
        <v>0</v>
      </c>
      <c r="AX46" s="8">
        <f t="shared" si="146"/>
        <v>0</v>
      </c>
      <c r="AY46" s="8">
        <f t="shared" si="146"/>
        <v>0</v>
      </c>
      <c r="AZ46" s="8">
        <f t="shared" si="146"/>
        <v>0</v>
      </c>
      <c r="BA46" s="8">
        <f t="shared" si="146"/>
        <v>0</v>
      </c>
      <c r="BB46" s="8">
        <f t="shared" si="146"/>
        <v>0</v>
      </c>
      <c r="BC46" s="8">
        <f t="shared" si="146"/>
        <v>0</v>
      </c>
      <c r="BD46" s="8">
        <f t="shared" si="146"/>
        <v>0</v>
      </c>
      <c r="BE46" s="8">
        <f t="shared" si="146"/>
        <v>0</v>
      </c>
      <c r="BF46" s="8">
        <f t="shared" si="146"/>
        <v>0</v>
      </c>
      <c r="BG46" s="8">
        <f t="shared" si="146"/>
        <v>0</v>
      </c>
      <c r="BH46" s="8">
        <f t="shared" si="146"/>
        <v>0</v>
      </c>
      <c r="BI46" s="8">
        <f t="shared" si="146"/>
        <v>0</v>
      </c>
      <c r="BJ46" s="8">
        <f t="shared" si="146"/>
        <v>0</v>
      </c>
      <c r="BK46" s="8">
        <f t="shared" si="146"/>
        <v>0</v>
      </c>
      <c r="BL46" s="8">
        <f t="shared" si="146"/>
        <v>0</v>
      </c>
      <c r="BM46" s="8">
        <f t="shared" si="146"/>
        <v>0</v>
      </c>
      <c r="BN46" s="8">
        <f t="shared" si="146"/>
        <v>0</v>
      </c>
      <c r="BO46" s="8">
        <f t="shared" si="146"/>
        <v>0</v>
      </c>
      <c r="BP46" s="8">
        <f t="shared" si="146"/>
        <v>0</v>
      </c>
      <c r="BQ46" s="8">
        <f t="shared" si="146"/>
        <v>0</v>
      </c>
      <c r="BR46" s="8">
        <f t="shared" si="146"/>
        <v>0</v>
      </c>
      <c r="BS46" s="8">
        <f t="shared" si="146"/>
        <v>0</v>
      </c>
      <c r="BT46" s="8">
        <f t="shared" ref="BT46:BZ46" si="147">+BT40/BT43</f>
        <v>0</v>
      </c>
      <c r="BU46" s="8">
        <f t="shared" si="147"/>
        <v>0</v>
      </c>
      <c r="BV46" s="8">
        <f t="shared" si="147"/>
        <v>0</v>
      </c>
      <c r="BW46" s="8">
        <f t="shared" si="147"/>
        <v>0</v>
      </c>
      <c r="BX46" s="8">
        <f t="shared" si="147"/>
        <v>0</v>
      </c>
      <c r="BY46" s="8">
        <f t="shared" si="147"/>
        <v>0</v>
      </c>
      <c r="BZ46" s="8">
        <f t="shared" si="147"/>
        <v>0</v>
      </c>
      <c r="CA46" s="8">
        <f t="shared" ref="CA46:CC46" si="148">+CA40/CA43</f>
        <v>0</v>
      </c>
      <c r="CB46" s="8">
        <f t="shared" si="148"/>
        <v>0</v>
      </c>
      <c r="CC46" s="8">
        <f t="shared" si="148"/>
        <v>0</v>
      </c>
      <c r="CD46" s="8">
        <f t="shared" ref="CD46:CF46" si="149">+CD40/CD43</f>
        <v>0</v>
      </c>
      <c r="CE46" s="8">
        <f t="shared" si="149"/>
        <v>0</v>
      </c>
      <c r="CF46" s="8">
        <f t="shared" si="149"/>
        <v>0</v>
      </c>
      <c r="CG46" s="8">
        <f t="shared" ref="CG46:CH46" si="150">+CG40/CG43</f>
        <v>0</v>
      </c>
      <c r="CH46" s="8">
        <f t="shared" si="150"/>
        <v>0</v>
      </c>
      <c r="CI46" s="8">
        <f t="shared" ref="CI46:CJ46" si="151">+CI40/CI43</f>
        <v>0</v>
      </c>
      <c r="CJ46" s="8">
        <f t="shared" si="151"/>
        <v>0</v>
      </c>
      <c r="CK46" s="8">
        <f t="shared" ref="CK46:CM46" si="152">+CK40/CK43</f>
        <v>0</v>
      </c>
      <c r="CL46" s="8">
        <f t="shared" si="152"/>
        <v>0</v>
      </c>
      <c r="CM46" s="8">
        <f t="shared" si="152"/>
        <v>0</v>
      </c>
      <c r="CN46" s="8">
        <f t="shared" ref="CN46" si="153">+CN40/CN43</f>
        <v>0</v>
      </c>
      <c r="CO46" s="8">
        <f t="shared" ref="CO46:CP46" si="154">+CO40/CO43</f>
        <v>0</v>
      </c>
      <c r="CP46" s="8">
        <f t="shared" si="154"/>
        <v>0</v>
      </c>
      <c r="CQ46" s="8">
        <f t="shared" ref="CQ46:CT46" si="155">+CQ40/CQ43</f>
        <v>0</v>
      </c>
      <c r="CR46" s="8">
        <f t="shared" si="155"/>
        <v>0</v>
      </c>
      <c r="CS46" s="8">
        <f t="shared" si="155"/>
        <v>0</v>
      </c>
      <c r="CT46" s="8">
        <f t="shared" si="155"/>
        <v>0</v>
      </c>
      <c r="CU46" s="8">
        <f t="shared" ref="CU46:CW46" si="156">+CU40/CU43</f>
        <v>0</v>
      </c>
      <c r="CV46" s="8">
        <f t="shared" si="156"/>
        <v>0</v>
      </c>
      <c r="CW46" s="8">
        <f t="shared" si="156"/>
        <v>0</v>
      </c>
      <c r="CX46" s="8">
        <f t="shared" ref="CX46:CY46" si="157">+CX40/CX43</f>
        <v>0</v>
      </c>
      <c r="CY46" s="8">
        <f t="shared" si="157"/>
        <v>0</v>
      </c>
      <c r="CZ46" s="8">
        <f t="shared" ref="CZ46:DB46" si="158">+CZ40/CZ43</f>
        <v>0</v>
      </c>
      <c r="DA46" s="8">
        <f t="shared" si="158"/>
        <v>0</v>
      </c>
      <c r="DB46" s="8">
        <f t="shared" si="158"/>
        <v>0</v>
      </c>
      <c r="DC46" s="8">
        <f t="shared" ref="DC46:DF46" si="159">+DC40/DC43</f>
        <v>0</v>
      </c>
      <c r="DD46" s="8"/>
      <c r="DE46" s="8">
        <f t="shared" si="159"/>
        <v>0</v>
      </c>
      <c r="DF46" s="8">
        <f t="shared" si="159"/>
        <v>0</v>
      </c>
      <c r="DG46" s="8">
        <f t="shared" ref="DG46:DJ46" si="160">+DG40/DG43</f>
        <v>0</v>
      </c>
      <c r="DH46" s="8">
        <f t="shared" si="160"/>
        <v>0</v>
      </c>
      <c r="DI46" s="8">
        <f t="shared" si="160"/>
        <v>0</v>
      </c>
      <c r="DJ46" s="8">
        <f t="shared" si="160"/>
        <v>0</v>
      </c>
      <c r="DK46" s="8">
        <f t="shared" ref="DK46:DM46" si="161">+DK40/DK43</f>
        <v>0</v>
      </c>
      <c r="DL46" s="8">
        <f t="shared" si="161"/>
        <v>0</v>
      </c>
      <c r="DM46" s="8">
        <f t="shared" si="161"/>
        <v>0</v>
      </c>
      <c r="DN46" s="8">
        <f t="shared" ref="DN46:DR46" si="162">+DN40/DN43</f>
        <v>0</v>
      </c>
      <c r="DO46" s="8">
        <f t="shared" si="162"/>
        <v>0</v>
      </c>
      <c r="DP46" s="8" t="e">
        <f t="shared" si="162"/>
        <v>#DIV/0!</v>
      </c>
      <c r="DQ46" s="8" t="e">
        <f t="shared" si="162"/>
        <v>#DIV/0!</v>
      </c>
      <c r="DR46" s="8">
        <f t="shared" si="162"/>
        <v>0</v>
      </c>
      <c r="DS46" s="8">
        <f t="shared" ref="DS46:DT46" si="163">+DS40/DS43</f>
        <v>0</v>
      </c>
      <c r="DT46" s="8">
        <f t="shared" si="163"/>
        <v>0</v>
      </c>
      <c r="DU46" s="8">
        <f t="shared" ref="DU46:DW46" si="164">+DU40/DU43</f>
        <v>0</v>
      </c>
      <c r="DV46" s="8">
        <f t="shared" si="164"/>
        <v>0</v>
      </c>
      <c r="DW46" s="8">
        <f t="shared" si="164"/>
        <v>0</v>
      </c>
      <c r="DX46" s="8"/>
      <c r="DY46" s="8"/>
      <c r="DZ46" s="8"/>
      <c r="EA46" s="8"/>
      <c r="EB46" s="8"/>
      <c r="EC46" s="8"/>
      <c r="ED46" s="8"/>
      <c r="EE46" s="8"/>
      <c r="EF46" s="8"/>
      <c r="EG46" s="8"/>
      <c r="EH46" s="8"/>
      <c r="EI46" s="8"/>
    </row>
    <row r="47" spans="1:139" ht="14.4" hidden="1">
      <c r="A47" s="497"/>
      <c r="B47" s="54" t="s">
        <v>254</v>
      </c>
      <c r="C47" s="8"/>
      <c r="D47" s="8">
        <f t="shared" ref="D47:AK47" si="165">+D41/D43</f>
        <v>0</v>
      </c>
      <c r="E47" s="8">
        <f t="shared" si="165"/>
        <v>0</v>
      </c>
      <c r="F47" s="8">
        <f t="shared" si="165"/>
        <v>0</v>
      </c>
      <c r="G47" s="8">
        <f t="shared" si="165"/>
        <v>0</v>
      </c>
      <c r="H47" s="8">
        <f t="shared" si="165"/>
        <v>0</v>
      </c>
      <c r="I47" s="8">
        <f t="shared" si="165"/>
        <v>0</v>
      </c>
      <c r="J47" s="8">
        <f t="shared" si="165"/>
        <v>0</v>
      </c>
      <c r="K47" s="8">
        <f t="shared" si="165"/>
        <v>0</v>
      </c>
      <c r="L47" s="8">
        <f t="shared" si="165"/>
        <v>0</v>
      </c>
      <c r="M47" s="8">
        <f t="shared" si="165"/>
        <v>0</v>
      </c>
      <c r="N47" s="8">
        <f t="shared" si="165"/>
        <v>0</v>
      </c>
      <c r="O47" s="8">
        <f t="shared" si="165"/>
        <v>0</v>
      </c>
      <c r="P47" s="8">
        <f t="shared" si="165"/>
        <v>0</v>
      </c>
      <c r="Q47" s="8">
        <f t="shared" si="165"/>
        <v>0</v>
      </c>
      <c r="R47" s="8">
        <f t="shared" si="165"/>
        <v>0</v>
      </c>
      <c r="S47" s="8">
        <f t="shared" si="165"/>
        <v>0</v>
      </c>
      <c r="T47" s="8">
        <f t="shared" si="165"/>
        <v>0</v>
      </c>
      <c r="U47" s="8">
        <f t="shared" si="165"/>
        <v>0</v>
      </c>
      <c r="V47" s="8">
        <f t="shared" si="165"/>
        <v>0</v>
      </c>
      <c r="W47" s="8">
        <f t="shared" si="165"/>
        <v>0</v>
      </c>
      <c r="X47" s="8">
        <f t="shared" si="165"/>
        <v>0</v>
      </c>
      <c r="Y47" s="8">
        <f t="shared" si="165"/>
        <v>0</v>
      </c>
      <c r="Z47" s="8">
        <f t="shared" si="165"/>
        <v>0</v>
      </c>
      <c r="AA47" s="8">
        <f t="shared" si="165"/>
        <v>0</v>
      </c>
      <c r="AB47" s="8">
        <f t="shared" si="165"/>
        <v>0</v>
      </c>
      <c r="AC47" s="8">
        <f t="shared" si="165"/>
        <v>0</v>
      </c>
      <c r="AD47" s="8">
        <f t="shared" si="165"/>
        <v>0</v>
      </c>
      <c r="AE47" s="8">
        <f t="shared" si="165"/>
        <v>0</v>
      </c>
      <c r="AF47" s="8">
        <f t="shared" si="165"/>
        <v>0</v>
      </c>
      <c r="AG47" s="8">
        <f t="shared" si="165"/>
        <v>0</v>
      </c>
      <c r="AH47" s="8">
        <f t="shared" si="165"/>
        <v>0</v>
      </c>
      <c r="AI47" s="8">
        <f t="shared" si="165"/>
        <v>0</v>
      </c>
      <c r="AJ47" s="8">
        <f t="shared" si="165"/>
        <v>0</v>
      </c>
      <c r="AK47" s="8">
        <f t="shared" si="165"/>
        <v>0</v>
      </c>
      <c r="AL47" s="8">
        <f t="shared" ref="AL47:AQ47" si="166">+AL41/AL43</f>
        <v>0</v>
      </c>
      <c r="AM47" s="8">
        <f t="shared" si="166"/>
        <v>0</v>
      </c>
      <c r="AN47" s="8">
        <f t="shared" si="166"/>
        <v>0</v>
      </c>
      <c r="AO47" s="8">
        <f t="shared" si="166"/>
        <v>0</v>
      </c>
      <c r="AP47" s="8">
        <f t="shared" si="166"/>
        <v>0</v>
      </c>
      <c r="AQ47" s="8">
        <f t="shared" si="166"/>
        <v>0</v>
      </c>
      <c r="AR47" s="8">
        <f t="shared" ref="AR47:BS47" si="167">+AR41/AR43</f>
        <v>0</v>
      </c>
      <c r="AS47" s="8">
        <f t="shared" si="167"/>
        <v>0</v>
      </c>
      <c r="AT47" s="8">
        <f t="shared" si="167"/>
        <v>0</v>
      </c>
      <c r="AU47" s="8">
        <f t="shared" si="167"/>
        <v>0</v>
      </c>
      <c r="AV47" s="8">
        <f t="shared" si="167"/>
        <v>0</v>
      </c>
      <c r="AW47" s="8">
        <f t="shared" si="167"/>
        <v>0</v>
      </c>
      <c r="AX47" s="8">
        <f t="shared" si="167"/>
        <v>0</v>
      </c>
      <c r="AY47" s="8">
        <f t="shared" si="167"/>
        <v>0</v>
      </c>
      <c r="AZ47" s="8">
        <f t="shared" si="167"/>
        <v>0</v>
      </c>
      <c r="BA47" s="8">
        <f t="shared" si="167"/>
        <v>0</v>
      </c>
      <c r="BB47" s="8">
        <f t="shared" si="167"/>
        <v>0</v>
      </c>
      <c r="BC47" s="8">
        <f t="shared" si="167"/>
        <v>0</v>
      </c>
      <c r="BD47" s="8">
        <f t="shared" si="167"/>
        <v>0</v>
      </c>
      <c r="BE47" s="8">
        <f t="shared" si="167"/>
        <v>0</v>
      </c>
      <c r="BF47" s="8">
        <f t="shared" si="167"/>
        <v>0</v>
      </c>
      <c r="BG47" s="8">
        <f t="shared" si="167"/>
        <v>0</v>
      </c>
      <c r="BH47" s="8">
        <f t="shared" si="167"/>
        <v>0</v>
      </c>
      <c r="BI47" s="8">
        <f t="shared" si="167"/>
        <v>0</v>
      </c>
      <c r="BJ47" s="8">
        <f t="shared" si="167"/>
        <v>0</v>
      </c>
      <c r="BK47" s="8">
        <f t="shared" si="167"/>
        <v>0</v>
      </c>
      <c r="BL47" s="8">
        <f t="shared" si="167"/>
        <v>0</v>
      </c>
      <c r="BM47" s="8">
        <f t="shared" si="167"/>
        <v>0</v>
      </c>
      <c r="BN47" s="8">
        <f t="shared" si="167"/>
        <v>0</v>
      </c>
      <c r="BO47" s="8">
        <f t="shared" si="167"/>
        <v>0</v>
      </c>
      <c r="BP47" s="8">
        <f t="shared" si="167"/>
        <v>0</v>
      </c>
      <c r="BQ47" s="8">
        <f t="shared" si="167"/>
        <v>0</v>
      </c>
      <c r="BR47" s="8">
        <f t="shared" si="167"/>
        <v>0</v>
      </c>
      <c r="BS47" s="8">
        <f t="shared" si="167"/>
        <v>0</v>
      </c>
      <c r="BT47" s="8">
        <f t="shared" ref="BT47:BZ47" si="168">+BT41/BT43</f>
        <v>0</v>
      </c>
      <c r="BU47" s="8">
        <f t="shared" si="168"/>
        <v>0</v>
      </c>
      <c r="BV47" s="8">
        <f t="shared" si="168"/>
        <v>0</v>
      </c>
      <c r="BW47" s="8">
        <f t="shared" si="168"/>
        <v>0</v>
      </c>
      <c r="BX47" s="8">
        <f t="shared" si="168"/>
        <v>0</v>
      </c>
      <c r="BY47" s="8">
        <f t="shared" si="168"/>
        <v>0</v>
      </c>
      <c r="BZ47" s="8">
        <f t="shared" si="168"/>
        <v>0</v>
      </c>
      <c r="CA47" s="8">
        <f t="shared" ref="CA47:CC47" si="169">+CA41/CA43</f>
        <v>0</v>
      </c>
      <c r="CB47" s="8">
        <f t="shared" si="169"/>
        <v>0</v>
      </c>
      <c r="CC47" s="8">
        <f t="shared" si="169"/>
        <v>0</v>
      </c>
      <c r="CD47" s="8">
        <f t="shared" ref="CD47:CF47" si="170">+CD41/CD43</f>
        <v>0</v>
      </c>
      <c r="CE47" s="8">
        <f t="shared" si="170"/>
        <v>0</v>
      </c>
      <c r="CF47" s="8">
        <f t="shared" si="170"/>
        <v>0</v>
      </c>
      <c r="CG47" s="8">
        <f t="shared" ref="CG47:CH47" si="171">+CG41/CG43</f>
        <v>0</v>
      </c>
      <c r="CH47" s="8">
        <f t="shared" si="171"/>
        <v>0</v>
      </c>
      <c r="CI47" s="8">
        <f t="shared" ref="CI47:CJ47" si="172">+CI41/CI43</f>
        <v>0</v>
      </c>
      <c r="CJ47" s="8">
        <f t="shared" si="172"/>
        <v>0</v>
      </c>
      <c r="CK47" s="8">
        <f t="shared" ref="CK47:CM47" si="173">+CK41/CK43</f>
        <v>0</v>
      </c>
      <c r="CL47" s="8">
        <f t="shared" si="173"/>
        <v>0</v>
      </c>
      <c r="CM47" s="8">
        <f t="shared" si="173"/>
        <v>0</v>
      </c>
      <c r="CN47" s="8">
        <f t="shared" ref="CN47" si="174">+CN41/CN43</f>
        <v>0</v>
      </c>
      <c r="CO47" s="8">
        <f t="shared" ref="CO47:CP47" si="175">+CO41/CO43</f>
        <v>0</v>
      </c>
      <c r="CP47" s="8">
        <f t="shared" si="175"/>
        <v>0</v>
      </c>
      <c r="CQ47" s="8">
        <f t="shared" ref="CQ47:CT47" si="176">+CQ41/CQ43</f>
        <v>0</v>
      </c>
      <c r="CR47" s="8">
        <f t="shared" si="176"/>
        <v>0</v>
      </c>
      <c r="CS47" s="8">
        <f t="shared" si="176"/>
        <v>0</v>
      </c>
      <c r="CT47" s="8">
        <f t="shared" si="176"/>
        <v>0</v>
      </c>
      <c r="CU47" s="8">
        <f t="shared" ref="CU47:CW47" si="177">+CU41/CU43</f>
        <v>0</v>
      </c>
      <c r="CV47" s="8">
        <f t="shared" si="177"/>
        <v>0</v>
      </c>
      <c r="CW47" s="8">
        <f t="shared" si="177"/>
        <v>0</v>
      </c>
      <c r="CX47" s="8">
        <f t="shared" ref="CX47:CY47" si="178">+CX41/CX43</f>
        <v>0</v>
      </c>
      <c r="CY47" s="8">
        <f t="shared" si="178"/>
        <v>0</v>
      </c>
      <c r="CZ47" s="8">
        <f t="shared" ref="CZ47:DB47" si="179">+CZ41/CZ43</f>
        <v>0</v>
      </c>
      <c r="DA47" s="8">
        <f t="shared" si="179"/>
        <v>0</v>
      </c>
      <c r="DB47" s="8">
        <f t="shared" si="179"/>
        <v>0</v>
      </c>
      <c r="DC47" s="8">
        <f t="shared" ref="DC47:DF47" si="180">+DC41/DC43</f>
        <v>0</v>
      </c>
      <c r="DD47" s="8"/>
      <c r="DE47" s="8">
        <f t="shared" si="180"/>
        <v>0</v>
      </c>
      <c r="DF47" s="8">
        <f t="shared" si="180"/>
        <v>0</v>
      </c>
      <c r="DG47" s="8">
        <f t="shared" ref="DG47:DJ47" si="181">+DG41/DG43</f>
        <v>0</v>
      </c>
      <c r="DH47" s="8">
        <f t="shared" si="181"/>
        <v>0</v>
      </c>
      <c r="DI47" s="8">
        <f t="shared" si="181"/>
        <v>0</v>
      </c>
      <c r="DJ47" s="8">
        <f t="shared" si="181"/>
        <v>0</v>
      </c>
      <c r="DK47" s="8">
        <f t="shared" ref="DK47:DM47" si="182">+DK41/DK43</f>
        <v>0</v>
      </c>
      <c r="DL47" s="8">
        <f t="shared" si="182"/>
        <v>0</v>
      </c>
      <c r="DM47" s="8">
        <f t="shared" si="182"/>
        <v>0</v>
      </c>
      <c r="DN47" s="8">
        <f t="shared" ref="DN47:DR47" si="183">+DN41/DN43</f>
        <v>0</v>
      </c>
      <c r="DO47" s="8">
        <f t="shared" si="183"/>
        <v>0</v>
      </c>
      <c r="DP47" s="8" t="e">
        <f t="shared" si="183"/>
        <v>#DIV/0!</v>
      </c>
      <c r="DQ47" s="8" t="e">
        <f t="shared" si="183"/>
        <v>#DIV/0!</v>
      </c>
      <c r="DR47" s="8">
        <f t="shared" si="183"/>
        <v>0</v>
      </c>
      <c r="DS47" s="8">
        <f t="shared" ref="DS47:DT47" si="184">+DS41/DS43</f>
        <v>0</v>
      </c>
      <c r="DT47" s="8">
        <f t="shared" si="184"/>
        <v>0</v>
      </c>
      <c r="DU47" s="8">
        <f t="shared" ref="DU47:DW47" si="185">+DU41/DU43</f>
        <v>0</v>
      </c>
      <c r="DV47" s="8">
        <f t="shared" si="185"/>
        <v>0</v>
      </c>
      <c r="DW47" s="8">
        <f t="shared" si="185"/>
        <v>0</v>
      </c>
      <c r="DX47" s="8"/>
      <c r="DY47" s="8"/>
      <c r="DZ47" s="8"/>
      <c r="EA47" s="8"/>
      <c r="EB47" s="8"/>
      <c r="EC47" s="8"/>
      <c r="ED47" s="8"/>
      <c r="EE47" s="8"/>
      <c r="EF47" s="8"/>
      <c r="EG47" s="8"/>
      <c r="EH47" s="8"/>
      <c r="EI47" s="8"/>
    </row>
    <row r="48" spans="1:139" ht="14.4" hidden="1">
      <c r="A48" s="497"/>
      <c r="B48" s="54" t="s">
        <v>255</v>
      </c>
      <c r="C48" s="8"/>
      <c r="D48" s="8">
        <f t="shared" ref="D48:AK48" si="186">+D42/D43</f>
        <v>0</v>
      </c>
      <c r="E48" s="8">
        <f t="shared" si="186"/>
        <v>0</v>
      </c>
      <c r="F48" s="8">
        <f t="shared" si="186"/>
        <v>0</v>
      </c>
      <c r="G48" s="8">
        <f t="shared" si="186"/>
        <v>0</v>
      </c>
      <c r="H48" s="8">
        <f t="shared" si="186"/>
        <v>0</v>
      </c>
      <c r="I48" s="8">
        <f t="shared" si="186"/>
        <v>0</v>
      </c>
      <c r="J48" s="8">
        <f t="shared" si="186"/>
        <v>0</v>
      </c>
      <c r="K48" s="8">
        <f t="shared" si="186"/>
        <v>0</v>
      </c>
      <c r="L48" s="8">
        <f t="shared" si="186"/>
        <v>0</v>
      </c>
      <c r="M48" s="8">
        <f t="shared" si="186"/>
        <v>0</v>
      </c>
      <c r="N48" s="8">
        <f t="shared" si="186"/>
        <v>0</v>
      </c>
      <c r="O48" s="8">
        <f t="shared" si="186"/>
        <v>0</v>
      </c>
      <c r="P48" s="8">
        <f t="shared" si="186"/>
        <v>0</v>
      </c>
      <c r="Q48" s="8">
        <f t="shared" si="186"/>
        <v>0</v>
      </c>
      <c r="R48" s="8">
        <f t="shared" si="186"/>
        <v>0</v>
      </c>
      <c r="S48" s="8">
        <f t="shared" si="186"/>
        <v>0</v>
      </c>
      <c r="T48" s="8">
        <f t="shared" si="186"/>
        <v>0</v>
      </c>
      <c r="U48" s="8">
        <f t="shared" si="186"/>
        <v>0</v>
      </c>
      <c r="V48" s="8">
        <f t="shared" si="186"/>
        <v>0</v>
      </c>
      <c r="W48" s="8">
        <f t="shared" si="186"/>
        <v>0</v>
      </c>
      <c r="X48" s="8">
        <f t="shared" si="186"/>
        <v>0</v>
      </c>
      <c r="Y48" s="8">
        <f t="shared" si="186"/>
        <v>0</v>
      </c>
      <c r="Z48" s="8">
        <f t="shared" si="186"/>
        <v>0</v>
      </c>
      <c r="AA48" s="8">
        <f t="shared" si="186"/>
        <v>0</v>
      </c>
      <c r="AB48" s="8">
        <f t="shared" si="186"/>
        <v>0</v>
      </c>
      <c r="AC48" s="8">
        <f t="shared" si="186"/>
        <v>0</v>
      </c>
      <c r="AD48" s="8">
        <f t="shared" si="186"/>
        <v>0</v>
      </c>
      <c r="AE48" s="8">
        <f t="shared" si="186"/>
        <v>0</v>
      </c>
      <c r="AF48" s="8">
        <f t="shared" si="186"/>
        <v>0</v>
      </c>
      <c r="AG48" s="8">
        <f t="shared" si="186"/>
        <v>0</v>
      </c>
      <c r="AH48" s="8">
        <f t="shared" si="186"/>
        <v>1.5892857142857143E-2</v>
      </c>
      <c r="AI48" s="8">
        <f t="shared" si="186"/>
        <v>1.5892857142857143E-2</v>
      </c>
      <c r="AJ48" s="8">
        <f t="shared" si="186"/>
        <v>0</v>
      </c>
      <c r="AK48" s="8">
        <f t="shared" si="186"/>
        <v>0</v>
      </c>
      <c r="AL48" s="8">
        <f t="shared" ref="AL48:AQ48" si="187">+AL42/AL43</f>
        <v>0</v>
      </c>
      <c r="AM48" s="8">
        <f t="shared" si="187"/>
        <v>0</v>
      </c>
      <c r="AN48" s="8">
        <f t="shared" si="187"/>
        <v>0</v>
      </c>
      <c r="AO48" s="8">
        <f t="shared" si="187"/>
        <v>0</v>
      </c>
      <c r="AP48" s="8">
        <f t="shared" si="187"/>
        <v>0</v>
      </c>
      <c r="AQ48" s="8">
        <f t="shared" si="187"/>
        <v>0</v>
      </c>
      <c r="AR48" s="8">
        <f t="shared" ref="AR48:BS48" si="188">+AR42/AR43</f>
        <v>0</v>
      </c>
      <c r="AS48" s="8">
        <f t="shared" si="188"/>
        <v>0</v>
      </c>
      <c r="AT48" s="8">
        <f t="shared" si="188"/>
        <v>0</v>
      </c>
      <c r="AU48" s="8">
        <f t="shared" si="188"/>
        <v>0</v>
      </c>
      <c r="AV48" s="8">
        <f t="shared" si="188"/>
        <v>0</v>
      </c>
      <c r="AW48" s="8">
        <f t="shared" si="188"/>
        <v>0</v>
      </c>
      <c r="AX48" s="8">
        <f t="shared" si="188"/>
        <v>0</v>
      </c>
      <c r="AY48" s="8">
        <f t="shared" si="188"/>
        <v>0</v>
      </c>
      <c r="AZ48" s="8">
        <f t="shared" si="188"/>
        <v>0</v>
      </c>
      <c r="BA48" s="8">
        <f t="shared" si="188"/>
        <v>0</v>
      </c>
      <c r="BB48" s="8">
        <f t="shared" si="188"/>
        <v>0</v>
      </c>
      <c r="BC48" s="8">
        <f t="shared" si="188"/>
        <v>0</v>
      </c>
      <c r="BD48" s="8">
        <f t="shared" si="188"/>
        <v>0</v>
      </c>
      <c r="BE48" s="8">
        <f t="shared" si="188"/>
        <v>0</v>
      </c>
      <c r="BF48" s="8">
        <f t="shared" si="188"/>
        <v>0</v>
      </c>
      <c r="BG48" s="8">
        <f t="shared" si="188"/>
        <v>0</v>
      </c>
      <c r="BH48" s="8">
        <f t="shared" si="188"/>
        <v>0</v>
      </c>
      <c r="BI48" s="8">
        <f t="shared" si="188"/>
        <v>0</v>
      </c>
      <c r="BJ48" s="8">
        <f t="shared" si="188"/>
        <v>0</v>
      </c>
      <c r="BK48" s="8">
        <f t="shared" si="188"/>
        <v>0</v>
      </c>
      <c r="BL48" s="8">
        <f t="shared" si="188"/>
        <v>0</v>
      </c>
      <c r="BM48" s="8">
        <f t="shared" si="188"/>
        <v>0</v>
      </c>
      <c r="BN48" s="8">
        <f t="shared" si="188"/>
        <v>0</v>
      </c>
      <c r="BO48" s="8">
        <f t="shared" si="188"/>
        <v>2.3809523809523808E-2</v>
      </c>
      <c r="BP48" s="8">
        <f t="shared" si="188"/>
        <v>0</v>
      </c>
      <c r="BQ48" s="8">
        <f t="shared" si="188"/>
        <v>0</v>
      </c>
      <c r="BR48" s="8">
        <f t="shared" si="188"/>
        <v>0</v>
      </c>
      <c r="BS48" s="8">
        <f t="shared" si="188"/>
        <v>0</v>
      </c>
      <c r="BT48" s="8">
        <f t="shared" ref="BT48:BZ48" si="189">+BT42/BT43</f>
        <v>0</v>
      </c>
      <c r="BU48" s="8">
        <f t="shared" si="189"/>
        <v>0</v>
      </c>
      <c r="BV48" s="8">
        <f t="shared" si="189"/>
        <v>0</v>
      </c>
      <c r="BW48" s="8">
        <f t="shared" si="189"/>
        <v>0</v>
      </c>
      <c r="BX48" s="8">
        <f t="shared" si="189"/>
        <v>0.4642857142857143</v>
      </c>
      <c r="BY48" s="8">
        <f t="shared" si="189"/>
        <v>1</v>
      </c>
      <c r="BZ48" s="8">
        <f t="shared" si="189"/>
        <v>1</v>
      </c>
      <c r="CA48" s="8">
        <f t="shared" ref="CA48:CC48" si="190">+CA42/CA43</f>
        <v>1</v>
      </c>
      <c r="CB48" s="8">
        <f t="shared" si="190"/>
        <v>1</v>
      </c>
      <c r="CC48" s="8">
        <f t="shared" si="190"/>
        <v>1</v>
      </c>
      <c r="CD48" s="8">
        <f t="shared" ref="CD48:CF48" si="191">+CD42/CD43</f>
        <v>1</v>
      </c>
      <c r="CE48" s="8">
        <f t="shared" si="191"/>
        <v>1</v>
      </c>
      <c r="CF48" s="8">
        <f t="shared" si="191"/>
        <v>0.5178571428571429</v>
      </c>
      <c r="CG48" s="8">
        <f t="shared" ref="CG48:CH48" si="192">+CG42/CG43</f>
        <v>0</v>
      </c>
      <c r="CH48" s="8">
        <f t="shared" si="192"/>
        <v>0</v>
      </c>
      <c r="CI48" s="8">
        <f t="shared" ref="CI48:CJ48" si="193">+CI42/CI43</f>
        <v>0</v>
      </c>
      <c r="CJ48" s="8">
        <f t="shared" si="193"/>
        <v>0</v>
      </c>
      <c r="CK48" s="8">
        <f t="shared" ref="CK48:CM48" si="194">+CK42/CK43</f>
        <v>0</v>
      </c>
      <c r="CL48" s="8">
        <f t="shared" si="194"/>
        <v>0</v>
      </c>
      <c r="CM48" s="8">
        <f t="shared" si="194"/>
        <v>0</v>
      </c>
      <c r="CN48" s="8">
        <f t="shared" ref="CN48" si="195">+CN42/CN43</f>
        <v>0</v>
      </c>
      <c r="CO48" s="8">
        <f t="shared" ref="CO48:CP48" si="196">+CO42/CO43</f>
        <v>0</v>
      </c>
      <c r="CP48" s="8">
        <f t="shared" si="196"/>
        <v>0</v>
      </c>
      <c r="CQ48" s="8">
        <f t="shared" ref="CQ48:CT48" si="197">+CQ42/CQ43</f>
        <v>0</v>
      </c>
      <c r="CR48" s="8">
        <f t="shared" si="197"/>
        <v>0</v>
      </c>
      <c r="CS48" s="8">
        <f t="shared" si="197"/>
        <v>0</v>
      </c>
      <c r="CT48" s="8">
        <f t="shared" si="197"/>
        <v>0</v>
      </c>
      <c r="CU48" s="8">
        <f t="shared" ref="CU48:CW48" si="198">+CU42/CU43</f>
        <v>0</v>
      </c>
      <c r="CV48" s="8">
        <f t="shared" si="198"/>
        <v>0</v>
      </c>
      <c r="CW48" s="8">
        <f t="shared" si="198"/>
        <v>0</v>
      </c>
      <c r="CX48" s="8">
        <f t="shared" ref="CX48:CY48" si="199">+CX42/CX43</f>
        <v>0</v>
      </c>
      <c r="CY48" s="8">
        <f t="shared" si="199"/>
        <v>0</v>
      </c>
      <c r="CZ48" s="8">
        <f t="shared" ref="CZ48:DB48" si="200">+CZ42/CZ43</f>
        <v>0</v>
      </c>
      <c r="DA48" s="8">
        <f t="shared" si="200"/>
        <v>0</v>
      </c>
      <c r="DB48" s="8">
        <f t="shared" si="200"/>
        <v>0</v>
      </c>
      <c r="DC48" s="8">
        <f t="shared" ref="DC48:DF48" si="201">+DC42/DC43</f>
        <v>0</v>
      </c>
      <c r="DD48" s="8"/>
      <c r="DE48" s="8">
        <f t="shared" si="201"/>
        <v>0</v>
      </c>
      <c r="DF48" s="8">
        <f t="shared" si="201"/>
        <v>0</v>
      </c>
      <c r="DG48" s="8">
        <f t="shared" ref="DG48:DJ48" si="202">+DG42/DG43</f>
        <v>0</v>
      </c>
      <c r="DH48" s="8">
        <f t="shared" si="202"/>
        <v>1</v>
      </c>
      <c r="DI48" s="8">
        <f t="shared" si="202"/>
        <v>0.7142857142857143</v>
      </c>
      <c r="DJ48" s="8">
        <f t="shared" si="202"/>
        <v>0.69047619047619047</v>
      </c>
      <c r="DK48" s="8">
        <f t="shared" ref="DK48:DM48" si="203">+DK42/DK43</f>
        <v>1</v>
      </c>
      <c r="DL48" s="8">
        <f t="shared" si="203"/>
        <v>1</v>
      </c>
      <c r="DM48" s="8">
        <f t="shared" si="203"/>
        <v>0.2857142857142857</v>
      </c>
      <c r="DN48" s="8">
        <f t="shared" ref="DN48:DR48" si="204">+DN42/DN43</f>
        <v>1</v>
      </c>
      <c r="DO48" s="8">
        <f t="shared" si="204"/>
        <v>1</v>
      </c>
      <c r="DP48" s="8" t="e">
        <f t="shared" si="204"/>
        <v>#DIV/0!</v>
      </c>
      <c r="DQ48" s="8" t="e">
        <f t="shared" si="204"/>
        <v>#DIV/0!</v>
      </c>
      <c r="DR48" s="8">
        <f t="shared" si="204"/>
        <v>1</v>
      </c>
      <c r="DS48" s="8">
        <f t="shared" ref="DS48:DT48" si="205">+DS42/DS43</f>
        <v>1</v>
      </c>
      <c r="DT48" s="8">
        <f t="shared" si="205"/>
        <v>1</v>
      </c>
      <c r="DU48" s="8">
        <f t="shared" ref="DU48:DW48" si="206">+DU42/DU43</f>
        <v>1</v>
      </c>
      <c r="DV48" s="8">
        <f t="shared" si="206"/>
        <v>1</v>
      </c>
      <c r="DW48" s="8">
        <f t="shared" si="206"/>
        <v>1</v>
      </c>
      <c r="DX48" s="8"/>
      <c r="DY48" s="8"/>
      <c r="DZ48" s="8"/>
      <c r="EA48" s="8"/>
      <c r="EB48" s="8"/>
      <c r="EC48" s="8"/>
      <c r="ED48" s="8"/>
      <c r="EE48" s="8"/>
      <c r="EF48" s="8"/>
      <c r="EG48" s="8"/>
      <c r="EH48" s="8"/>
      <c r="EI48" s="8"/>
    </row>
    <row r="49" spans="1:139" customFormat="1" ht="14.4" hidden="1">
      <c r="A49" s="498"/>
      <c r="B49" s="54" t="s">
        <v>60</v>
      </c>
      <c r="C49" s="9"/>
      <c r="D49" s="9">
        <f t="shared" ref="D49:AK49" si="207">SUM(D45:D48)</f>
        <v>1</v>
      </c>
      <c r="E49" s="9">
        <f t="shared" si="207"/>
        <v>1</v>
      </c>
      <c r="F49" s="9">
        <f t="shared" si="207"/>
        <v>1</v>
      </c>
      <c r="G49" s="9">
        <f t="shared" si="207"/>
        <v>1</v>
      </c>
      <c r="H49" s="9">
        <f t="shared" si="207"/>
        <v>1</v>
      </c>
      <c r="I49" s="9">
        <f t="shared" si="207"/>
        <v>1</v>
      </c>
      <c r="J49" s="9">
        <f t="shared" si="207"/>
        <v>1</v>
      </c>
      <c r="K49" s="9">
        <f t="shared" si="207"/>
        <v>1</v>
      </c>
      <c r="L49" s="9">
        <f t="shared" si="207"/>
        <v>1</v>
      </c>
      <c r="M49" s="9">
        <f t="shared" si="207"/>
        <v>1</v>
      </c>
      <c r="N49" s="9">
        <f t="shared" si="207"/>
        <v>1</v>
      </c>
      <c r="O49" s="9">
        <f t="shared" si="207"/>
        <v>1</v>
      </c>
      <c r="P49" s="9">
        <f t="shared" si="207"/>
        <v>1</v>
      </c>
      <c r="Q49" s="9">
        <f t="shared" si="207"/>
        <v>1</v>
      </c>
      <c r="R49" s="9">
        <f t="shared" si="207"/>
        <v>1</v>
      </c>
      <c r="S49" s="9">
        <f t="shared" si="207"/>
        <v>1</v>
      </c>
      <c r="T49" s="9">
        <f t="shared" si="207"/>
        <v>1</v>
      </c>
      <c r="U49" s="9">
        <f t="shared" si="207"/>
        <v>1</v>
      </c>
      <c r="V49" s="9">
        <f t="shared" si="207"/>
        <v>1</v>
      </c>
      <c r="W49" s="9">
        <f t="shared" si="207"/>
        <v>1</v>
      </c>
      <c r="X49" s="9">
        <f t="shared" si="207"/>
        <v>1</v>
      </c>
      <c r="Y49" s="9">
        <f t="shared" si="207"/>
        <v>1</v>
      </c>
      <c r="Z49" s="9">
        <f t="shared" si="207"/>
        <v>1</v>
      </c>
      <c r="AA49" s="9">
        <f t="shared" si="207"/>
        <v>1</v>
      </c>
      <c r="AB49" s="9">
        <f t="shared" si="207"/>
        <v>1</v>
      </c>
      <c r="AC49" s="9">
        <f t="shared" si="207"/>
        <v>1</v>
      </c>
      <c r="AD49" s="9">
        <f t="shared" si="207"/>
        <v>1</v>
      </c>
      <c r="AE49" s="9">
        <f t="shared" si="207"/>
        <v>1</v>
      </c>
      <c r="AF49" s="9">
        <f t="shared" si="207"/>
        <v>1</v>
      </c>
      <c r="AG49" s="9">
        <f t="shared" si="207"/>
        <v>1</v>
      </c>
      <c r="AH49" s="9">
        <f t="shared" si="207"/>
        <v>1</v>
      </c>
      <c r="AI49" s="9">
        <f t="shared" si="207"/>
        <v>1</v>
      </c>
      <c r="AJ49" s="9">
        <f t="shared" si="207"/>
        <v>1</v>
      </c>
      <c r="AK49" s="9">
        <f t="shared" si="207"/>
        <v>1</v>
      </c>
      <c r="AL49" s="9">
        <f t="shared" ref="AL49:AQ49" si="208">SUM(AL45:AL48)</f>
        <v>1</v>
      </c>
      <c r="AM49" s="9">
        <f t="shared" si="208"/>
        <v>1</v>
      </c>
      <c r="AN49" s="9">
        <f t="shared" si="208"/>
        <v>1</v>
      </c>
      <c r="AO49" s="9">
        <f t="shared" si="208"/>
        <v>1</v>
      </c>
      <c r="AP49" s="9">
        <f t="shared" si="208"/>
        <v>1</v>
      </c>
      <c r="AQ49" s="9">
        <f t="shared" si="208"/>
        <v>1</v>
      </c>
      <c r="AR49" s="9">
        <f t="shared" ref="AR49:BS49" si="209">SUM(AR45:AR48)</f>
        <v>1</v>
      </c>
      <c r="AS49" s="9">
        <f t="shared" si="209"/>
        <v>1</v>
      </c>
      <c r="AT49" s="9">
        <f t="shared" si="209"/>
        <v>1</v>
      </c>
      <c r="AU49" s="9">
        <f t="shared" si="209"/>
        <v>1</v>
      </c>
      <c r="AV49" s="9">
        <f t="shared" si="209"/>
        <v>1</v>
      </c>
      <c r="AW49" s="9">
        <f t="shared" si="209"/>
        <v>1</v>
      </c>
      <c r="AX49" s="9">
        <f t="shared" si="209"/>
        <v>1</v>
      </c>
      <c r="AY49" s="9">
        <f t="shared" si="209"/>
        <v>1</v>
      </c>
      <c r="AZ49" s="9">
        <f t="shared" si="209"/>
        <v>1</v>
      </c>
      <c r="BA49" s="9">
        <f t="shared" si="209"/>
        <v>1</v>
      </c>
      <c r="BB49" s="9">
        <f t="shared" si="209"/>
        <v>1</v>
      </c>
      <c r="BC49" s="9">
        <f t="shared" si="209"/>
        <v>1</v>
      </c>
      <c r="BD49" s="9">
        <f t="shared" si="209"/>
        <v>1</v>
      </c>
      <c r="BE49" s="9">
        <f t="shared" si="209"/>
        <v>1</v>
      </c>
      <c r="BF49" s="9">
        <f t="shared" si="209"/>
        <v>1</v>
      </c>
      <c r="BG49" s="9">
        <f t="shared" si="209"/>
        <v>1</v>
      </c>
      <c r="BH49" s="9">
        <f t="shared" si="209"/>
        <v>1</v>
      </c>
      <c r="BI49" s="9">
        <f t="shared" si="209"/>
        <v>1</v>
      </c>
      <c r="BJ49" s="9">
        <f t="shared" si="209"/>
        <v>1</v>
      </c>
      <c r="BK49" s="9">
        <f t="shared" si="209"/>
        <v>1</v>
      </c>
      <c r="BL49" s="9">
        <f t="shared" si="209"/>
        <v>1</v>
      </c>
      <c r="BM49" s="9">
        <f t="shared" si="209"/>
        <v>1</v>
      </c>
      <c r="BN49" s="9">
        <f t="shared" si="209"/>
        <v>1</v>
      </c>
      <c r="BO49" s="9">
        <f t="shared" si="209"/>
        <v>1.0238095238095237</v>
      </c>
      <c r="BP49" s="9">
        <f t="shared" si="209"/>
        <v>1</v>
      </c>
      <c r="BQ49" s="9">
        <f t="shared" si="209"/>
        <v>1</v>
      </c>
      <c r="BR49" s="9">
        <f t="shared" si="209"/>
        <v>1</v>
      </c>
      <c r="BS49" s="9">
        <f t="shared" si="209"/>
        <v>1</v>
      </c>
      <c r="BT49" s="9">
        <f t="shared" ref="BT49:BZ49" si="210">SUM(BT45:BT48)</f>
        <v>1</v>
      </c>
      <c r="BU49" s="9">
        <f t="shared" si="210"/>
        <v>1</v>
      </c>
      <c r="BV49" s="9">
        <f t="shared" si="210"/>
        <v>1</v>
      </c>
      <c r="BW49" s="9">
        <f t="shared" si="210"/>
        <v>1</v>
      </c>
      <c r="BX49" s="9">
        <f t="shared" si="210"/>
        <v>1.0000000000000004</v>
      </c>
      <c r="BY49" s="9">
        <f t="shared" si="210"/>
        <v>1</v>
      </c>
      <c r="BZ49" s="9">
        <f t="shared" si="210"/>
        <v>1</v>
      </c>
      <c r="CA49" s="9">
        <f t="shared" ref="CA49:CC49" si="211">SUM(CA45:CA48)</f>
        <v>1</v>
      </c>
      <c r="CB49" s="9">
        <f t="shared" si="211"/>
        <v>1</v>
      </c>
      <c r="CC49" s="9">
        <f t="shared" si="211"/>
        <v>1</v>
      </c>
      <c r="CD49" s="9">
        <f t="shared" ref="CD49:CF49" si="212">SUM(CD45:CD48)</f>
        <v>1</v>
      </c>
      <c r="CE49" s="9">
        <f t="shared" si="212"/>
        <v>1</v>
      </c>
      <c r="CF49" s="9">
        <f t="shared" si="212"/>
        <v>1</v>
      </c>
      <c r="CG49" s="9">
        <f t="shared" ref="CG49:CH49" si="213">SUM(CG45:CG48)</f>
        <v>1</v>
      </c>
      <c r="CH49" s="9">
        <f t="shared" si="213"/>
        <v>1</v>
      </c>
      <c r="CI49" s="9">
        <f t="shared" ref="CI49:CJ49" si="214">SUM(CI45:CI48)</f>
        <v>1</v>
      </c>
      <c r="CJ49" s="9">
        <f t="shared" si="214"/>
        <v>1</v>
      </c>
      <c r="CK49" s="9">
        <f t="shared" ref="CK49:CM49" si="215">SUM(CK45:CK48)</f>
        <v>1</v>
      </c>
      <c r="CL49" s="9">
        <f t="shared" si="215"/>
        <v>1</v>
      </c>
      <c r="CM49" s="9">
        <f t="shared" si="215"/>
        <v>1</v>
      </c>
      <c r="CN49" s="9">
        <f t="shared" ref="CN49" si="216">SUM(CN45:CN48)</f>
        <v>1</v>
      </c>
      <c r="CO49" s="9">
        <f t="shared" ref="CO49:CP49" si="217">SUM(CO45:CO48)</f>
        <v>1</v>
      </c>
      <c r="CP49" s="9">
        <f t="shared" si="217"/>
        <v>1</v>
      </c>
      <c r="CQ49" s="9">
        <f t="shared" ref="CQ49:CT49" si="218">SUM(CQ45:CQ48)</f>
        <v>1</v>
      </c>
      <c r="CR49" s="9">
        <f t="shared" si="218"/>
        <v>1</v>
      </c>
      <c r="CS49" s="9">
        <f t="shared" si="218"/>
        <v>1</v>
      </c>
      <c r="CT49" s="9">
        <f t="shared" si="218"/>
        <v>1</v>
      </c>
      <c r="CU49" s="9">
        <f t="shared" ref="CU49:CW49" si="219">SUM(CU45:CU48)</f>
        <v>1</v>
      </c>
      <c r="CV49" s="9">
        <f t="shared" si="219"/>
        <v>1</v>
      </c>
      <c r="CW49" s="9">
        <f t="shared" si="219"/>
        <v>1</v>
      </c>
      <c r="CX49" s="9">
        <f t="shared" ref="CX49:CY49" si="220">SUM(CX45:CX48)</f>
        <v>1</v>
      </c>
      <c r="CY49" s="9">
        <f t="shared" si="220"/>
        <v>1</v>
      </c>
      <c r="CZ49" s="9">
        <f t="shared" ref="CZ49:DB49" si="221">SUM(CZ45:CZ48)</f>
        <v>1</v>
      </c>
      <c r="DA49" s="9">
        <f t="shared" si="221"/>
        <v>1</v>
      </c>
      <c r="DB49" s="9">
        <f t="shared" si="221"/>
        <v>1</v>
      </c>
      <c r="DC49" s="9">
        <f t="shared" ref="DC49:DF49" si="222">SUM(DC45:DC48)</f>
        <v>1</v>
      </c>
      <c r="DD49" s="9"/>
      <c r="DE49" s="9">
        <f t="shared" si="222"/>
        <v>1</v>
      </c>
      <c r="DF49" s="9">
        <f t="shared" si="222"/>
        <v>1</v>
      </c>
      <c r="DG49" s="9">
        <f t="shared" ref="DG49:DJ49" si="223">SUM(DG45:DG48)</f>
        <v>1</v>
      </c>
      <c r="DH49" s="9">
        <f t="shared" si="223"/>
        <v>1</v>
      </c>
      <c r="DI49" s="9">
        <f t="shared" si="223"/>
        <v>1</v>
      </c>
      <c r="DJ49" s="9">
        <f t="shared" si="223"/>
        <v>1</v>
      </c>
      <c r="DK49" s="9">
        <f t="shared" ref="DK49:DM49" si="224">SUM(DK45:DK48)</f>
        <v>1</v>
      </c>
      <c r="DL49" s="9">
        <f t="shared" si="224"/>
        <v>1</v>
      </c>
      <c r="DM49" s="9">
        <f t="shared" si="224"/>
        <v>1</v>
      </c>
      <c r="DN49" s="9">
        <f t="shared" ref="DN49:DR49" si="225">SUM(DN45:DN48)</f>
        <v>1</v>
      </c>
      <c r="DO49" s="9">
        <f t="shared" si="225"/>
        <v>1</v>
      </c>
      <c r="DP49" s="9" t="e">
        <f t="shared" si="225"/>
        <v>#DIV/0!</v>
      </c>
      <c r="DQ49" s="9" t="e">
        <f t="shared" si="225"/>
        <v>#DIV/0!</v>
      </c>
      <c r="DR49" s="9">
        <f t="shared" si="225"/>
        <v>1</v>
      </c>
      <c r="DS49" s="9">
        <f t="shared" ref="DS49:DT49" si="226">SUM(DS45:DS48)</f>
        <v>1</v>
      </c>
      <c r="DT49" s="9">
        <f t="shared" si="226"/>
        <v>1</v>
      </c>
      <c r="DU49" s="9">
        <f t="shared" ref="DU49:DW49" si="227">SUM(DU45:DU48)</f>
        <v>1</v>
      </c>
      <c r="DV49" s="9">
        <f t="shared" si="227"/>
        <v>1</v>
      </c>
      <c r="DW49" s="9">
        <f t="shared" si="227"/>
        <v>1</v>
      </c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</row>
    <row r="50" spans="1:139" ht="20.399999999999999">
      <c r="A50" s="141" t="s">
        <v>242</v>
      </c>
      <c r="B50" s="37"/>
      <c r="C50" s="32" t="s">
        <v>229</v>
      </c>
      <c r="D50" s="32" t="s">
        <v>178</v>
      </c>
      <c r="E50" s="32" t="s">
        <v>179</v>
      </c>
      <c r="F50" s="32" t="s">
        <v>180</v>
      </c>
      <c r="G50" s="32" t="s">
        <v>181</v>
      </c>
      <c r="H50" s="32" t="s">
        <v>182</v>
      </c>
      <c r="I50" s="32" t="s">
        <v>183</v>
      </c>
      <c r="J50" s="32" t="s">
        <v>184</v>
      </c>
      <c r="K50" s="32" t="s">
        <v>185</v>
      </c>
      <c r="L50" s="32" t="s">
        <v>186</v>
      </c>
      <c r="M50" s="32" t="s">
        <v>187</v>
      </c>
      <c r="N50" s="32" t="s">
        <v>188</v>
      </c>
      <c r="O50" s="32" t="s">
        <v>237</v>
      </c>
      <c r="P50" s="32" t="s">
        <v>246</v>
      </c>
      <c r="Q50" s="32" t="s">
        <v>247</v>
      </c>
      <c r="R50" s="32" t="s">
        <v>248</v>
      </c>
      <c r="S50" s="32" t="s">
        <v>249</v>
      </c>
      <c r="T50" s="32" t="s">
        <v>189</v>
      </c>
      <c r="U50" s="32" t="s">
        <v>190</v>
      </c>
      <c r="V50" s="32" t="s">
        <v>191</v>
      </c>
      <c r="W50" s="32" t="s">
        <v>192</v>
      </c>
      <c r="X50" s="32" t="s">
        <v>193</v>
      </c>
      <c r="Y50" s="32" t="s">
        <v>194</v>
      </c>
      <c r="Z50" s="32" t="s">
        <v>111</v>
      </c>
      <c r="AA50" s="32" t="s">
        <v>112</v>
      </c>
      <c r="AB50" s="32" t="s">
        <v>113</v>
      </c>
      <c r="AC50" s="32" t="s">
        <v>114</v>
      </c>
      <c r="AD50" s="32" t="s">
        <v>195</v>
      </c>
      <c r="AE50" s="32" t="s">
        <v>196</v>
      </c>
      <c r="AF50" s="32" t="s">
        <v>197</v>
      </c>
      <c r="AG50" s="32" t="s">
        <v>198</v>
      </c>
      <c r="AH50" s="32" t="s">
        <v>199</v>
      </c>
      <c r="AI50" s="32" t="s">
        <v>200</v>
      </c>
      <c r="AJ50" s="32" t="s">
        <v>201</v>
      </c>
      <c r="AK50" s="32" t="s">
        <v>202</v>
      </c>
      <c r="AL50" s="32" t="s">
        <v>203</v>
      </c>
      <c r="AM50" s="32" t="s">
        <v>204</v>
      </c>
      <c r="AN50" s="32" t="s">
        <v>205</v>
      </c>
      <c r="AO50" s="32" t="s">
        <v>206</v>
      </c>
      <c r="AP50" s="32" t="s">
        <v>207</v>
      </c>
      <c r="AQ50" s="32" t="s">
        <v>208</v>
      </c>
      <c r="AR50" s="32" t="s">
        <v>209</v>
      </c>
      <c r="AS50" s="32" t="s">
        <v>210</v>
      </c>
      <c r="AT50" s="32" t="s">
        <v>211</v>
      </c>
      <c r="AU50" s="32" t="s">
        <v>212</v>
      </c>
      <c r="AV50" s="32" t="s">
        <v>213</v>
      </c>
      <c r="AW50" s="32" t="s">
        <v>307</v>
      </c>
      <c r="AX50" s="32" t="s">
        <v>215</v>
      </c>
      <c r="AY50" s="32" t="s">
        <v>216</v>
      </c>
      <c r="AZ50" s="32" t="s">
        <v>217</v>
      </c>
      <c r="BA50" s="32" t="s">
        <v>218</v>
      </c>
      <c r="BB50" s="32" t="s">
        <v>219</v>
      </c>
      <c r="BC50" s="32" t="s">
        <v>220</v>
      </c>
      <c r="BD50" s="32" t="s">
        <v>178</v>
      </c>
      <c r="BE50" s="32" t="s">
        <v>179</v>
      </c>
      <c r="BF50" s="32" t="s">
        <v>180</v>
      </c>
      <c r="BG50" s="32" t="s">
        <v>181</v>
      </c>
      <c r="BH50" s="32" t="s">
        <v>182</v>
      </c>
      <c r="BI50" s="32" t="s">
        <v>183</v>
      </c>
      <c r="BJ50" s="32" t="s">
        <v>184</v>
      </c>
      <c r="BK50" s="32" t="s">
        <v>185</v>
      </c>
      <c r="BL50" s="32" t="s">
        <v>186</v>
      </c>
      <c r="BM50" s="32" t="s">
        <v>187</v>
      </c>
      <c r="BN50" s="32" t="s">
        <v>188</v>
      </c>
      <c r="BO50" s="32" t="s">
        <v>237</v>
      </c>
      <c r="BP50" s="32" t="s">
        <v>246</v>
      </c>
      <c r="BQ50" s="32" t="s">
        <v>247</v>
      </c>
      <c r="BR50" s="32" t="s">
        <v>248</v>
      </c>
      <c r="BS50" s="32" t="s">
        <v>249</v>
      </c>
      <c r="BT50" s="32" t="s">
        <v>189</v>
      </c>
      <c r="BU50" s="32" t="s">
        <v>190</v>
      </c>
      <c r="BV50" s="32" t="s">
        <v>191</v>
      </c>
      <c r="BW50" s="32" t="s">
        <v>192</v>
      </c>
      <c r="BX50" s="32" t="s">
        <v>193</v>
      </c>
      <c r="BY50" s="32" t="s">
        <v>194</v>
      </c>
      <c r="BZ50" s="32" t="s">
        <v>111</v>
      </c>
      <c r="CA50" s="32" t="s">
        <v>112</v>
      </c>
      <c r="CB50" s="32" t="s">
        <v>113</v>
      </c>
      <c r="CC50" s="32" t="s">
        <v>114</v>
      </c>
      <c r="CD50" s="32" t="s">
        <v>195</v>
      </c>
      <c r="CE50" s="32" t="s">
        <v>196</v>
      </c>
      <c r="CF50" s="32" t="s">
        <v>197</v>
      </c>
      <c r="CG50" s="32" t="s">
        <v>198</v>
      </c>
      <c r="CH50" s="32" t="s">
        <v>199</v>
      </c>
      <c r="CI50" s="32" t="s">
        <v>200</v>
      </c>
      <c r="CJ50" s="32" t="s">
        <v>201</v>
      </c>
      <c r="CK50" s="32" t="s">
        <v>202</v>
      </c>
      <c r="CL50" s="32" t="s">
        <v>203</v>
      </c>
      <c r="CM50" s="32" t="s">
        <v>204</v>
      </c>
      <c r="CN50" s="32" t="s">
        <v>205</v>
      </c>
      <c r="CO50" s="32" t="s">
        <v>206</v>
      </c>
      <c r="CP50" s="32" t="s">
        <v>207</v>
      </c>
      <c r="CQ50" s="32" t="s">
        <v>208</v>
      </c>
      <c r="CR50" s="32" t="s">
        <v>209</v>
      </c>
      <c r="CS50" s="32" t="s">
        <v>210</v>
      </c>
      <c r="CT50" s="32" t="s">
        <v>211</v>
      </c>
      <c r="CU50" s="32" t="s">
        <v>212</v>
      </c>
      <c r="CV50" s="32" t="s">
        <v>213</v>
      </c>
      <c r="CW50" s="32" t="s">
        <v>214</v>
      </c>
      <c r="CX50" s="32" t="s">
        <v>215</v>
      </c>
      <c r="CY50" s="32" t="s">
        <v>216</v>
      </c>
      <c r="CZ50" s="32" t="s">
        <v>217</v>
      </c>
      <c r="DA50" s="32" t="s">
        <v>218</v>
      </c>
      <c r="DB50" s="32" t="s">
        <v>219</v>
      </c>
      <c r="DC50" s="32" t="s">
        <v>220</v>
      </c>
      <c r="DD50" s="32" t="s">
        <v>311</v>
      </c>
      <c r="DE50" s="32" t="s">
        <v>178</v>
      </c>
      <c r="DF50" s="32" t="s">
        <v>179</v>
      </c>
      <c r="DG50" s="32" t="s">
        <v>180</v>
      </c>
      <c r="DH50" s="32" t="s">
        <v>181</v>
      </c>
      <c r="DI50" s="32" t="s">
        <v>182</v>
      </c>
      <c r="DJ50" s="32" t="s">
        <v>183</v>
      </c>
      <c r="DK50" s="32" t="s">
        <v>184</v>
      </c>
      <c r="DL50" s="32" t="s">
        <v>185</v>
      </c>
      <c r="DM50" s="32" t="s">
        <v>186</v>
      </c>
      <c r="DN50" s="32" t="s">
        <v>187</v>
      </c>
      <c r="DO50" s="32" t="s">
        <v>188</v>
      </c>
      <c r="DP50" s="32" t="s">
        <v>237</v>
      </c>
      <c r="DQ50" s="32" t="s">
        <v>246</v>
      </c>
      <c r="DR50" s="32" t="s">
        <v>247</v>
      </c>
      <c r="DS50" s="32" t="s">
        <v>248</v>
      </c>
      <c r="DT50" s="32" t="s">
        <v>189</v>
      </c>
      <c r="DU50" s="32" t="s">
        <v>190</v>
      </c>
      <c r="DV50" s="32" t="s">
        <v>191</v>
      </c>
      <c r="DW50" s="32" t="s">
        <v>192</v>
      </c>
      <c r="DX50" s="32" t="s">
        <v>193</v>
      </c>
      <c r="DY50" s="32" t="s">
        <v>194</v>
      </c>
      <c r="DZ50" s="32" t="s">
        <v>111</v>
      </c>
      <c r="EA50" s="32" t="s">
        <v>112</v>
      </c>
      <c r="EB50" s="32" t="s">
        <v>113</v>
      </c>
      <c r="EC50" s="32" t="s">
        <v>114</v>
      </c>
      <c r="ED50" s="32" t="s">
        <v>195</v>
      </c>
      <c r="EE50" s="32" t="s">
        <v>196</v>
      </c>
      <c r="EF50" s="32" t="s">
        <v>197</v>
      </c>
      <c r="EG50" s="32" t="s">
        <v>198</v>
      </c>
      <c r="EH50" s="32" t="s">
        <v>378</v>
      </c>
      <c r="EI50" s="34" t="s">
        <v>119</v>
      </c>
    </row>
    <row r="51" spans="1:139" ht="16.5" customHeight="1">
      <c r="A51" s="502" t="s">
        <v>20</v>
      </c>
      <c r="B51" s="51" t="s">
        <v>84</v>
      </c>
      <c r="C51" s="23">
        <v>0.96997577075706676</v>
      </c>
      <c r="D51" s="23">
        <f t="shared" ref="D51:AJ51" si="228">+AVERAGE(D35,D19)</f>
        <v>0.94940476190476197</v>
      </c>
      <c r="E51" s="23">
        <f t="shared" si="228"/>
        <v>0.89136904761904767</v>
      </c>
      <c r="F51" s="23">
        <f t="shared" si="228"/>
        <v>0.8035714285714286</v>
      </c>
      <c r="G51" s="23">
        <f t="shared" si="228"/>
        <v>0.99553571428571452</v>
      </c>
      <c r="H51" s="23">
        <f t="shared" si="228"/>
        <v>0.9955357142857143</v>
      </c>
      <c r="I51" s="23">
        <f t="shared" si="228"/>
        <v>1</v>
      </c>
      <c r="J51" s="23">
        <f t="shared" si="228"/>
        <v>1</v>
      </c>
      <c r="K51" s="23">
        <f t="shared" si="228"/>
        <v>1</v>
      </c>
      <c r="L51" s="23">
        <f t="shared" si="228"/>
        <v>1</v>
      </c>
      <c r="M51" s="23">
        <f t="shared" si="228"/>
        <v>1</v>
      </c>
      <c r="N51" s="23">
        <f t="shared" si="228"/>
        <v>0.99404761905000005</v>
      </c>
      <c r="O51" s="23">
        <f t="shared" si="228"/>
        <v>0.9642857142857143</v>
      </c>
      <c r="P51" s="23">
        <f t="shared" si="228"/>
        <v>0.91369047619047605</v>
      </c>
      <c r="Q51" s="23">
        <f t="shared" si="228"/>
        <v>1</v>
      </c>
      <c r="R51" s="23">
        <f t="shared" si="228"/>
        <v>1</v>
      </c>
      <c r="S51" s="23">
        <f t="shared" si="228"/>
        <v>0.98363095238095233</v>
      </c>
      <c r="T51" s="23">
        <f t="shared" si="228"/>
        <v>1</v>
      </c>
      <c r="U51" s="23">
        <f t="shared" si="228"/>
        <v>0.96180555555555558</v>
      </c>
      <c r="V51" s="23">
        <f t="shared" si="228"/>
        <v>0.8660714285714286</v>
      </c>
      <c r="W51" s="23">
        <f t="shared" si="228"/>
        <v>0.98214285714285698</v>
      </c>
      <c r="X51" s="23">
        <f t="shared" si="228"/>
        <v>0.97619047619047605</v>
      </c>
      <c r="Y51" s="23">
        <f t="shared" si="228"/>
        <v>1</v>
      </c>
      <c r="Z51" s="23">
        <f t="shared" si="228"/>
        <v>0.97767857142857151</v>
      </c>
      <c r="AA51" s="23">
        <f t="shared" si="228"/>
        <v>0.98958333333333348</v>
      </c>
      <c r="AB51" s="23">
        <f t="shared" si="228"/>
        <v>0.85663690476190468</v>
      </c>
      <c r="AC51" s="23">
        <f t="shared" si="228"/>
        <v>1</v>
      </c>
      <c r="AD51" s="23">
        <f t="shared" si="228"/>
        <v>1</v>
      </c>
      <c r="AE51" s="23">
        <f t="shared" si="228"/>
        <v>1</v>
      </c>
      <c r="AF51" s="23">
        <f t="shared" si="228"/>
        <v>0.97744047619047603</v>
      </c>
      <c r="AG51" s="23">
        <f t="shared" si="228"/>
        <v>0.99553571428571452</v>
      </c>
      <c r="AH51" s="23">
        <f t="shared" si="228"/>
        <v>0.96229166666666677</v>
      </c>
      <c r="AI51" s="23">
        <f t="shared" si="228"/>
        <v>0.95931547619047619</v>
      </c>
      <c r="AJ51" s="23">
        <f t="shared" si="228"/>
        <v>0.92261904761904745</v>
      </c>
      <c r="AK51" s="23">
        <f t="shared" ref="AK51:AP54" si="229">+AVERAGE(AK35,AK19)</f>
        <v>0.96526785714285723</v>
      </c>
      <c r="AL51" s="23">
        <f t="shared" si="229"/>
        <v>0.99077380952380945</v>
      </c>
      <c r="AM51" s="23">
        <f t="shared" si="229"/>
        <v>0.97321428571428548</v>
      </c>
      <c r="AN51" s="23">
        <f t="shared" si="229"/>
        <v>0.9285714285714286</v>
      </c>
      <c r="AO51" s="23">
        <f t="shared" si="229"/>
        <v>0.94642857142857151</v>
      </c>
      <c r="AP51" s="23">
        <f t="shared" si="229"/>
        <v>0.98586309523809501</v>
      </c>
      <c r="AQ51" s="23">
        <f t="shared" ref="AQ51:AR54" si="230">+AVERAGE(AQ35,AQ19)</f>
        <v>1</v>
      </c>
      <c r="AR51" s="23">
        <f t="shared" si="230"/>
        <v>1</v>
      </c>
      <c r="AS51" s="23">
        <f t="shared" ref="AS51:AU54" si="231">+AVERAGE(AS35,AS19)</f>
        <v>1</v>
      </c>
      <c r="AT51" s="23">
        <f t="shared" si="231"/>
        <v>0.9910714285714286</v>
      </c>
      <c r="AU51" s="23">
        <f t="shared" si="231"/>
        <v>0.98809523809523803</v>
      </c>
      <c r="AV51" s="23">
        <f t="shared" ref="AV51:BS51" si="232">+AVERAGE(AV35,AV19)</f>
        <v>0.98809523809523803</v>
      </c>
      <c r="AW51" s="23">
        <f t="shared" si="232"/>
        <v>0.95</v>
      </c>
      <c r="AX51" s="23">
        <f t="shared" si="232"/>
        <v>1</v>
      </c>
      <c r="AY51" s="23">
        <f t="shared" si="232"/>
        <v>1</v>
      </c>
      <c r="AZ51" s="23">
        <f t="shared" si="232"/>
        <v>0.98833333333333351</v>
      </c>
      <c r="BA51" s="23">
        <f t="shared" si="232"/>
        <v>0.85142857142857142</v>
      </c>
      <c r="BB51" s="23">
        <f t="shared" si="232"/>
        <v>0.97321428571428548</v>
      </c>
      <c r="BC51" s="23">
        <f t="shared" si="232"/>
        <v>1</v>
      </c>
      <c r="BD51" s="23">
        <f t="shared" si="232"/>
        <v>0.98809523809523803</v>
      </c>
      <c r="BE51" s="23">
        <f t="shared" si="232"/>
        <v>0.98958333333333348</v>
      </c>
      <c r="BF51" s="23">
        <f t="shared" si="232"/>
        <v>0.98809523809523814</v>
      </c>
      <c r="BG51" s="23">
        <f t="shared" si="232"/>
        <v>0.93452380952380953</v>
      </c>
      <c r="BH51" s="23">
        <f t="shared" si="232"/>
        <v>0.99255952380952395</v>
      </c>
      <c r="BI51" s="23">
        <f t="shared" si="232"/>
        <v>0.99255952380952395</v>
      </c>
      <c r="BJ51" s="23">
        <f t="shared" si="232"/>
        <v>0.99404761904761907</v>
      </c>
      <c r="BK51" s="23">
        <f t="shared" si="232"/>
        <v>1</v>
      </c>
      <c r="BL51" s="23">
        <f t="shared" si="232"/>
        <v>1</v>
      </c>
      <c r="BM51" s="23">
        <f t="shared" si="232"/>
        <v>0.98214285714285721</v>
      </c>
      <c r="BN51" s="23">
        <f t="shared" si="232"/>
        <v>0.98809523809523803</v>
      </c>
      <c r="BO51" s="23">
        <f t="shared" si="232"/>
        <v>0.98809523809523803</v>
      </c>
      <c r="BP51" s="23">
        <f t="shared" si="232"/>
        <v>0.9642857142857143</v>
      </c>
      <c r="BQ51" s="23">
        <f t="shared" si="232"/>
        <v>0.96458333333333357</v>
      </c>
      <c r="BR51" s="23">
        <f t="shared" si="232"/>
        <v>1</v>
      </c>
      <c r="BS51" s="23">
        <f t="shared" si="232"/>
        <v>0.99702380952380953</v>
      </c>
      <c r="BT51" s="23">
        <f t="shared" ref="BT51:BZ54" si="233">+AVERAGE(BT35,BT19)</f>
        <v>0.98928571428571455</v>
      </c>
      <c r="BU51" s="23">
        <f t="shared" si="233"/>
        <v>0.98928571428571455</v>
      </c>
      <c r="BV51" s="23">
        <f t="shared" si="233"/>
        <v>0.96750000000000003</v>
      </c>
      <c r="BW51" s="23">
        <f t="shared" si="233"/>
        <v>0.98214285714285698</v>
      </c>
      <c r="BX51" s="23">
        <f t="shared" si="233"/>
        <v>0.35416666666666702</v>
      </c>
      <c r="BY51" s="23">
        <f t="shared" si="233"/>
        <v>0.5</v>
      </c>
      <c r="BZ51" s="23">
        <f t="shared" si="233"/>
        <v>0.47916666666666652</v>
      </c>
      <c r="CA51" s="23">
        <f t="shared" ref="CA51:CB51" si="234">+AVERAGE(CA35,CA19)</f>
        <v>0.49305555555555552</v>
      </c>
      <c r="CB51" s="23">
        <f t="shared" si="234"/>
        <v>0.5</v>
      </c>
      <c r="CC51" s="23">
        <f t="shared" ref="CC51:CD51" si="235">+AVERAGE(CC35,CC19)</f>
        <v>0.48660714285714285</v>
      </c>
      <c r="CD51" s="23">
        <f t="shared" si="235"/>
        <v>0.5</v>
      </c>
      <c r="CE51" s="23">
        <f t="shared" ref="CE51:CF51" si="236">+AVERAGE(CE35,CE19)</f>
        <v>0.5</v>
      </c>
      <c r="CF51" s="23">
        <f t="shared" si="236"/>
        <v>0.69345238095238093</v>
      </c>
      <c r="CG51" s="23">
        <f t="shared" ref="CG51:CH51" si="237">+AVERAGE(CG35,CG19)</f>
        <v>0.98511904761904745</v>
      </c>
      <c r="CH51" s="23">
        <f t="shared" si="237"/>
        <v>0.95535714285714302</v>
      </c>
      <c r="CI51" s="23">
        <f t="shared" ref="CI51:CJ51" si="238">+AVERAGE(CI35,CI19)</f>
        <v>0.89583333333333348</v>
      </c>
      <c r="CJ51" s="23">
        <f t="shared" si="238"/>
        <v>0.95633928571428561</v>
      </c>
      <c r="CK51" s="23">
        <f t="shared" ref="CK51:CL51" si="239">+AVERAGE(CK35,CK19)</f>
        <v>0.98809523809523803</v>
      </c>
      <c r="CL51" s="23">
        <f t="shared" si="239"/>
        <v>0.95238095238095255</v>
      </c>
      <c r="CM51" s="23">
        <f t="shared" ref="CM51" si="240">+AVERAGE(CM35,CM19)</f>
        <v>0.98958333333333326</v>
      </c>
      <c r="CN51" s="23">
        <f t="shared" ref="CN51:CS51" si="241">+AVERAGE(CN35,CN19)</f>
        <v>1</v>
      </c>
      <c r="CO51" s="23">
        <f t="shared" si="241"/>
        <v>0.89880952380952395</v>
      </c>
      <c r="CP51" s="23">
        <f t="shared" si="241"/>
        <v>0.9910714285714286</v>
      </c>
      <c r="CQ51" s="23">
        <f t="shared" si="241"/>
        <v>0.97619047619047605</v>
      </c>
      <c r="CR51" s="23">
        <f t="shared" si="241"/>
        <v>0.96428571428571452</v>
      </c>
      <c r="CS51" s="23">
        <f t="shared" si="241"/>
        <v>0.97196428571428561</v>
      </c>
      <c r="CT51" s="23">
        <f t="shared" ref="CT51:CU51" si="242">+AVERAGE(CT35,CT19)</f>
        <v>0.99083333333333323</v>
      </c>
      <c r="CU51" s="23">
        <f t="shared" si="242"/>
        <v>0.98511904761904745</v>
      </c>
      <c r="CV51" s="23">
        <f t="shared" ref="CV51:CW51" si="243">+AVERAGE(CV35,CV19)</f>
        <v>0.95535714285714302</v>
      </c>
      <c r="CW51" s="23">
        <f t="shared" si="243"/>
        <v>0.95089285714285721</v>
      </c>
      <c r="CX51" s="23">
        <f t="shared" ref="CX51:CY51" si="244">+AVERAGE(CX35,CX19)</f>
        <v>0.97470238095238093</v>
      </c>
      <c r="CY51" s="23">
        <f t="shared" si="244"/>
        <v>0.96726190476190477</v>
      </c>
      <c r="CZ51" s="23">
        <f t="shared" ref="CZ51:DA51" si="245">+AVERAGE(CZ35,CZ19)</f>
        <v>0.97619047619047605</v>
      </c>
      <c r="DA51" s="23">
        <f t="shared" si="245"/>
        <v>0.97619047619047605</v>
      </c>
      <c r="DB51" s="23">
        <f t="shared" ref="DB51:DC51" si="246">+AVERAGE(DB35,DB19)</f>
        <v>0.95238095238095233</v>
      </c>
      <c r="DC51" s="23">
        <f t="shared" si="246"/>
        <v>0.91666666666666652</v>
      </c>
      <c r="DD51" s="4">
        <f>AVERAGE(BD51:DC51)</f>
        <v>0.89171111874236864</v>
      </c>
      <c r="DE51" s="23">
        <f t="shared" ref="DE51:DF51" si="247">+AVERAGE(DE35,DE19)</f>
        <v>0.98611111111111094</v>
      </c>
      <c r="DF51" s="23">
        <f t="shared" si="247"/>
        <v>0.95238095238095233</v>
      </c>
      <c r="DG51" s="23">
        <f t="shared" ref="DG51:DH51" si="248">+AVERAGE(DG35,DG19)</f>
        <v>0.91666666666666652</v>
      </c>
      <c r="DH51" s="23">
        <f t="shared" si="248"/>
        <v>0.49107142857142849</v>
      </c>
      <c r="DI51" s="23">
        <f t="shared" ref="DI51:DJ51" si="249">+AVERAGE(DI35,DI19)</f>
        <v>0.5401785714285714</v>
      </c>
      <c r="DJ51" s="23">
        <f t="shared" si="249"/>
        <v>0.62300595238095235</v>
      </c>
      <c r="DK51" s="23">
        <f t="shared" ref="DK51:DL51" si="250">+AVERAGE(DK35,DK19)</f>
        <v>0.336309523809524</v>
      </c>
      <c r="DL51" s="23">
        <f t="shared" si="250"/>
        <v>0.40476190476190449</v>
      </c>
      <c r="DM51" s="23">
        <f t="shared" ref="DM51:DN51" si="251">+AVERAGE(DM35,DM19)</f>
        <v>0.85119047619047628</v>
      </c>
      <c r="DN51" s="23">
        <f t="shared" si="251"/>
        <v>0.39732142857142849</v>
      </c>
      <c r="DO51" s="23">
        <f t="shared" ref="DO51" si="252">+AVERAGE(DO35,DO19)</f>
        <v>0.39681547619047614</v>
      </c>
      <c r="DP51" s="160">
        <v>0.17</v>
      </c>
      <c r="DQ51" s="160">
        <v>0.48</v>
      </c>
      <c r="DR51" s="23">
        <f t="shared" ref="DR51:DS51" si="253">+AVERAGE(DR35,DR19)</f>
        <v>0.41815476190476192</v>
      </c>
      <c r="DS51" s="23">
        <f t="shared" si="253"/>
        <v>0.48065476190476197</v>
      </c>
      <c r="DT51" s="23">
        <f t="shared" ref="DT51:DU51" si="254">+AVERAGE(DT35,DT19)</f>
        <v>0.14732142857142858</v>
      </c>
      <c r="DU51" s="23">
        <f t="shared" si="254"/>
        <v>0.48422619047619048</v>
      </c>
      <c r="DV51" s="23">
        <f t="shared" ref="DV51:DW51" si="255">+AVERAGE(DV35,DV19)</f>
        <v>0.39285714285714302</v>
      </c>
      <c r="DW51" s="23">
        <f t="shared" si="255"/>
        <v>0.46776785714285718</v>
      </c>
      <c r="DX51" s="23">
        <f t="shared" ref="DX51:EC51" si="256">+AVERAGE(DX35,DX19)</f>
        <v>0.74226190476190501</v>
      </c>
      <c r="DY51" s="23">
        <f t="shared" si="256"/>
        <v>0.96964285714285703</v>
      </c>
      <c r="DZ51" s="23">
        <f t="shared" si="256"/>
        <v>0.86708333333333343</v>
      </c>
      <c r="EA51" s="23">
        <f t="shared" si="256"/>
        <v>0.99404761904761896</v>
      </c>
      <c r="EB51" s="23">
        <f t="shared" si="256"/>
        <v>1</v>
      </c>
      <c r="EC51" s="23">
        <f t="shared" si="256"/>
        <v>1</v>
      </c>
      <c r="ED51" s="23">
        <f t="shared" ref="ED51:EE51" si="257">+AVERAGE(ED35,ED19)</f>
        <v>0.92738095238095197</v>
      </c>
      <c r="EE51" s="23">
        <f t="shared" si="257"/>
        <v>0.94642857142857095</v>
      </c>
      <c r="EF51" s="23">
        <f t="shared" ref="EF51:EG51" si="258">+AVERAGE(EF35,EF19)</f>
        <v>0.97619047619047616</v>
      </c>
      <c r="EG51" s="23">
        <f t="shared" si="258"/>
        <v>0.49880952380952381</v>
      </c>
      <c r="EH51" s="4">
        <f>AVERAGE(DD51:EG51)</f>
        <v>0.65834506639194124</v>
      </c>
      <c r="EI51" s="258">
        <v>0.85</v>
      </c>
    </row>
    <row r="52" spans="1:139" ht="14.4">
      <c r="A52" s="503"/>
      <c r="B52" s="51" t="s">
        <v>141</v>
      </c>
      <c r="C52" s="23">
        <v>7.4947537906437794E-3</v>
      </c>
      <c r="D52" s="23">
        <f t="shared" ref="D52:AJ52" si="259">+AVERAGE(D36,D20)</f>
        <v>0</v>
      </c>
      <c r="E52" s="23">
        <f t="shared" si="259"/>
        <v>1.7314683362846282E-2</v>
      </c>
      <c r="F52" s="23">
        <f t="shared" si="259"/>
        <v>1.7065854119425543E-3</v>
      </c>
      <c r="G52" s="23">
        <f t="shared" si="259"/>
        <v>5.0485267876572001E-3</v>
      </c>
      <c r="H52" s="23">
        <f t="shared" si="259"/>
        <v>0</v>
      </c>
      <c r="I52" s="23">
        <f t="shared" si="259"/>
        <v>2.976190476190476E-3</v>
      </c>
      <c r="J52" s="23">
        <f t="shared" si="259"/>
        <v>0</v>
      </c>
      <c r="K52" s="23">
        <f t="shared" si="259"/>
        <v>0</v>
      </c>
      <c r="L52" s="23">
        <f t="shared" si="259"/>
        <v>2.0221275409047616E-2</v>
      </c>
      <c r="M52" s="23">
        <f t="shared" si="259"/>
        <v>4.2517006802721087E-4</v>
      </c>
      <c r="N52" s="23">
        <f t="shared" si="259"/>
        <v>8.5237628336618451E-3</v>
      </c>
      <c r="O52" s="23">
        <f t="shared" si="259"/>
        <v>1.3079679295825637E-2</v>
      </c>
      <c r="P52" s="23">
        <f t="shared" si="259"/>
        <v>0</v>
      </c>
      <c r="Q52" s="23">
        <f t="shared" si="259"/>
        <v>0</v>
      </c>
      <c r="R52" s="23">
        <f t="shared" si="259"/>
        <v>2.3638232271325799E-4</v>
      </c>
      <c r="S52" s="23">
        <f t="shared" si="259"/>
        <v>1.2230285437832606E-2</v>
      </c>
      <c r="T52" s="23">
        <f t="shared" si="259"/>
        <v>3.9645689082389149E-2</v>
      </c>
      <c r="U52" s="23">
        <f t="shared" si="259"/>
        <v>1.1020197552705295E-2</v>
      </c>
      <c r="V52" s="23">
        <f t="shared" si="259"/>
        <v>1.6598915989159892E-2</v>
      </c>
      <c r="W52" s="23">
        <f t="shared" si="259"/>
        <v>1.899744572158365E-3</v>
      </c>
      <c r="X52" s="23">
        <f t="shared" si="259"/>
        <v>0</v>
      </c>
      <c r="Y52" s="23">
        <f t="shared" si="259"/>
        <v>5.0471230158730162E-3</v>
      </c>
      <c r="Z52" s="23">
        <f t="shared" si="259"/>
        <v>0</v>
      </c>
      <c r="AA52" s="23">
        <f t="shared" si="259"/>
        <v>1.450299591854085E-2</v>
      </c>
      <c r="AB52" s="23">
        <f t="shared" si="259"/>
        <v>2.0749383416939545E-2</v>
      </c>
      <c r="AC52" s="23">
        <f t="shared" si="259"/>
        <v>0</v>
      </c>
      <c r="AD52" s="23">
        <f t="shared" si="259"/>
        <v>0</v>
      </c>
      <c r="AE52" s="23">
        <f t="shared" si="259"/>
        <v>0</v>
      </c>
      <c r="AF52" s="23">
        <f t="shared" si="259"/>
        <v>3.2730044866402901E-2</v>
      </c>
      <c r="AG52" s="23">
        <f t="shared" si="259"/>
        <v>3.1534857642452549E-2</v>
      </c>
      <c r="AH52" s="23">
        <f t="shared" si="259"/>
        <v>2.8380119897435385E-3</v>
      </c>
      <c r="AI52" s="23">
        <f t="shared" si="259"/>
        <v>6.9648933621338938E-3</v>
      </c>
      <c r="AJ52" s="23">
        <f t="shared" si="259"/>
        <v>2.78183624568991E-3</v>
      </c>
      <c r="AK52" s="23">
        <f t="shared" ref="AK52:AL54" si="260">+AVERAGE(AK36,AK20)</f>
        <v>1.4740128729766034E-2</v>
      </c>
      <c r="AL52" s="23">
        <f t="shared" si="260"/>
        <v>1.5811324738585299E-2</v>
      </c>
      <c r="AM52" s="23">
        <f t="shared" si="229"/>
        <v>8.6020716570322005E-3</v>
      </c>
      <c r="AN52" s="23">
        <f t="shared" si="229"/>
        <v>1.1310416666666667E-2</v>
      </c>
      <c r="AO52" s="23">
        <f t="shared" si="229"/>
        <v>1.146442432082795E-2</v>
      </c>
      <c r="AP52" s="23">
        <f t="shared" si="229"/>
        <v>4.0121526666436853E-3</v>
      </c>
      <c r="AQ52" s="23">
        <f t="shared" si="230"/>
        <v>5.7738095238095231E-3</v>
      </c>
      <c r="AR52" s="23">
        <f t="shared" si="230"/>
        <v>4.2857142857142851E-3</v>
      </c>
      <c r="AS52" s="23">
        <f t="shared" ref="AS52:AT54" si="261">+AVERAGE(AS36,AS20)</f>
        <v>0</v>
      </c>
      <c r="AT52" s="23">
        <f t="shared" si="261"/>
        <v>6.3603779732811982E-3</v>
      </c>
      <c r="AU52" s="23">
        <f t="shared" si="231"/>
        <v>0</v>
      </c>
      <c r="AV52" s="23">
        <f t="shared" ref="AV52:BS52" si="262">+AVERAGE(AV36,AV20)</f>
        <v>0</v>
      </c>
      <c r="AW52" s="23">
        <f t="shared" si="262"/>
        <v>0</v>
      </c>
      <c r="AX52" s="23">
        <f t="shared" si="262"/>
        <v>1.9922254616132166E-3</v>
      </c>
      <c r="AY52" s="23">
        <f t="shared" si="262"/>
        <v>8.8764478764478752E-3</v>
      </c>
      <c r="AZ52" s="23">
        <f t="shared" si="262"/>
        <v>2.2721496741215399E-2</v>
      </c>
      <c r="BA52" s="23">
        <f t="shared" si="262"/>
        <v>5.7003714119396942E-3</v>
      </c>
      <c r="BB52" s="23">
        <f t="shared" si="262"/>
        <v>0</v>
      </c>
      <c r="BC52" s="23">
        <f t="shared" si="262"/>
        <v>0</v>
      </c>
      <c r="BD52" s="23">
        <f t="shared" si="262"/>
        <v>0</v>
      </c>
      <c r="BE52" s="23">
        <f t="shared" si="262"/>
        <v>0</v>
      </c>
      <c r="BF52" s="23">
        <f t="shared" si="262"/>
        <v>5.0552685329808965E-2</v>
      </c>
      <c r="BG52" s="23">
        <f t="shared" si="262"/>
        <v>7.1917808219178082E-3</v>
      </c>
      <c r="BH52" s="23">
        <f t="shared" si="262"/>
        <v>0.28523688163513305</v>
      </c>
      <c r="BI52" s="23">
        <f t="shared" si="262"/>
        <v>4.8801078135181546E-3</v>
      </c>
      <c r="BJ52" s="23">
        <f t="shared" si="262"/>
        <v>7.2844569768435452E-3</v>
      </c>
      <c r="BK52" s="23">
        <f t="shared" si="262"/>
        <v>0</v>
      </c>
      <c r="BL52" s="23">
        <f t="shared" si="262"/>
        <v>0</v>
      </c>
      <c r="BM52" s="23">
        <f t="shared" si="262"/>
        <v>9.0067340067340055E-4</v>
      </c>
      <c r="BN52" s="23">
        <f t="shared" si="262"/>
        <v>9.1463414634146339E-2</v>
      </c>
      <c r="BO52" s="23">
        <f t="shared" si="262"/>
        <v>0.1129939200020437</v>
      </c>
      <c r="BP52" s="23">
        <f t="shared" si="262"/>
        <v>0</v>
      </c>
      <c r="BQ52" s="23">
        <f t="shared" si="262"/>
        <v>2.0672287598700899E-2</v>
      </c>
      <c r="BR52" s="23">
        <f t="shared" si="262"/>
        <v>0.19456020788389899</v>
      </c>
      <c r="BS52" s="23">
        <f t="shared" si="262"/>
        <v>6.6061425536024735E-3</v>
      </c>
      <c r="BT52" s="23">
        <f t="shared" si="233"/>
        <v>0</v>
      </c>
      <c r="BU52" s="23">
        <f t="shared" si="233"/>
        <v>0</v>
      </c>
      <c r="BV52" s="23">
        <f t="shared" si="233"/>
        <v>1.1033415039189129E-2</v>
      </c>
      <c r="BW52" s="23">
        <f t="shared" si="233"/>
        <v>5.3864905244947496E-3</v>
      </c>
      <c r="BX52" s="23">
        <f t="shared" si="233"/>
        <v>2.197949673811745E-2</v>
      </c>
      <c r="BY52" s="23">
        <f t="shared" si="233"/>
        <v>6.5104166666666661E-3</v>
      </c>
      <c r="BZ52" s="23">
        <f t="shared" si="233"/>
        <v>6.4839162854364044E-2</v>
      </c>
      <c r="CA52" s="23">
        <f t="shared" ref="CA52:CB52" si="263">+AVERAGE(CA36,CA20)</f>
        <v>0</v>
      </c>
      <c r="CB52" s="23">
        <f t="shared" si="263"/>
        <v>6.7307692307692311E-3</v>
      </c>
      <c r="CC52" s="23">
        <f t="shared" ref="CC52:CD52" si="264">+AVERAGE(CC36,CC20)</f>
        <v>1.5183728945196834E-2</v>
      </c>
      <c r="CD52" s="23">
        <f t="shared" si="264"/>
        <v>4.5869465997261504E-3</v>
      </c>
      <c r="CE52" s="23">
        <f t="shared" ref="CE52:CF52" si="265">+AVERAGE(CE36,CE20)</f>
        <v>3.8023399014778321E-3</v>
      </c>
      <c r="CF52" s="23">
        <f t="shared" si="265"/>
        <v>1.1291751012145751E-2</v>
      </c>
      <c r="CG52" s="23">
        <f t="shared" ref="CG52:CH52" si="266">+AVERAGE(CG36,CG20)</f>
        <v>1.68158048495472E-2</v>
      </c>
      <c r="CH52" s="23">
        <f t="shared" si="266"/>
        <v>1.43867970000193E-2</v>
      </c>
      <c r="CI52" s="23">
        <f t="shared" ref="CI52:CJ52" si="267">+AVERAGE(CI36,CI20)</f>
        <v>2.2334861544104152E-2</v>
      </c>
      <c r="CJ52" s="23">
        <f t="shared" si="267"/>
        <v>1.9068285856525084E-2</v>
      </c>
      <c r="CK52" s="23">
        <f t="shared" ref="CK52:CL52" si="268">+AVERAGE(CK36,CK20)</f>
        <v>2.1602787456446001E-2</v>
      </c>
      <c r="CL52" s="23">
        <f t="shared" si="268"/>
        <v>1.75531914893617E-2</v>
      </c>
      <c r="CM52" s="23">
        <f t="shared" ref="CM52:CN52" si="269">+AVERAGE(CM36,CM20)</f>
        <v>1.0992381719841137E-2</v>
      </c>
      <c r="CN52" s="23">
        <f t="shared" si="269"/>
        <v>1.215783587711065E-2</v>
      </c>
      <c r="CO52" s="23">
        <f t="shared" ref="CO52:CP52" si="270">+AVERAGE(CO36,CO20)</f>
        <v>1.3689392757467E-2</v>
      </c>
      <c r="CP52" s="23">
        <f t="shared" si="270"/>
        <v>8.7187786960514265E-3</v>
      </c>
      <c r="CQ52" s="23">
        <f t="shared" ref="CQ52:CR52" si="271">+AVERAGE(CQ36,CQ20)</f>
        <v>1.428544207317075E-2</v>
      </c>
      <c r="CR52" s="23">
        <f t="shared" si="271"/>
        <v>1.4424969934524049E-2</v>
      </c>
      <c r="CS52" s="23">
        <f t="shared" ref="CS52:CT52" si="272">+AVERAGE(CS36,CS20)</f>
        <v>1.6950697404805606E-2</v>
      </c>
      <c r="CT52" s="23">
        <f t="shared" si="272"/>
        <v>1.2201037605816272E-2</v>
      </c>
      <c r="CU52" s="23">
        <f t="shared" ref="CU52:CV52" si="273">+AVERAGE(CU36,CU20)</f>
        <v>2.8243104013487549E-2</v>
      </c>
      <c r="CV52" s="23">
        <f t="shared" si="273"/>
        <v>1.825603521293645E-2</v>
      </c>
      <c r="CW52" s="23">
        <f t="shared" ref="CW52:CX52" si="274">+AVERAGE(CW36,CW20)</f>
        <v>1.3220397184227094E-2</v>
      </c>
      <c r="CX52" s="23">
        <f t="shared" si="274"/>
        <v>2.0631513800403799E-2</v>
      </c>
      <c r="CY52" s="23">
        <f t="shared" ref="CY52:CZ52" si="275">+AVERAGE(CY36,CY20)</f>
        <v>1.2798591123144838E-2</v>
      </c>
      <c r="CZ52" s="23">
        <f t="shared" si="275"/>
        <v>5.0328449099345002E-2</v>
      </c>
      <c r="DA52" s="23">
        <f t="shared" ref="DA52:DB52" si="276">+AVERAGE(DA36,DA20)</f>
        <v>5.0328449099345002E-2</v>
      </c>
      <c r="DB52" s="23">
        <f t="shared" si="276"/>
        <v>0</v>
      </c>
      <c r="DC52" s="23">
        <f t="shared" ref="DC52:DE52" si="277">+AVERAGE(DC36,DC20)</f>
        <v>0</v>
      </c>
      <c r="DD52" s="4">
        <f>AVERAGE(BD52:DC52)</f>
        <v>2.5820689999232985E-2</v>
      </c>
      <c r="DE52" s="23">
        <f t="shared" si="277"/>
        <v>0</v>
      </c>
      <c r="DF52" s="23">
        <f t="shared" ref="DF52:DG52" si="278">+AVERAGE(DF36,DF20)</f>
        <v>0</v>
      </c>
      <c r="DG52" s="23">
        <f t="shared" si="278"/>
        <v>2.1748400852878449E-2</v>
      </c>
      <c r="DH52" s="23">
        <f t="shared" ref="DH52:DI52" si="279">+AVERAGE(DH36,DH20)</f>
        <v>1.340974212034385E-2</v>
      </c>
      <c r="DI52" s="23">
        <f t="shared" si="279"/>
        <v>9.7469495508837461E-3</v>
      </c>
      <c r="DJ52" s="23">
        <f t="shared" ref="DJ52:DK52" si="280">+AVERAGE(DJ36,DJ20)</f>
        <v>4.9545541219093624E-2</v>
      </c>
      <c r="DK52" s="23">
        <f t="shared" si="280"/>
        <v>2.2881805762219251E-2</v>
      </c>
      <c r="DL52" s="23">
        <f t="shared" ref="DL52:DM52" si="281">+AVERAGE(DL36,DL20)</f>
        <v>1.0784313725490199E-2</v>
      </c>
      <c r="DM52" s="23">
        <f t="shared" si="281"/>
        <v>3.463855421686747E-2</v>
      </c>
      <c r="DN52" s="23">
        <f t="shared" ref="DN52:DO52" si="282">+AVERAGE(DN36,DN20)</f>
        <v>3.48532780626159E-2</v>
      </c>
      <c r="DO52" s="23">
        <f t="shared" si="282"/>
        <v>5.6251406285157131E-2</v>
      </c>
      <c r="DP52" s="160">
        <v>0</v>
      </c>
      <c r="DQ52" s="160">
        <v>0.03</v>
      </c>
      <c r="DR52" s="23">
        <f t="shared" ref="DR52:DS52" si="283">+AVERAGE(DR36,DR20)</f>
        <v>1.836597566134934E-2</v>
      </c>
      <c r="DS52" s="23">
        <f t="shared" si="283"/>
        <v>1.5978753686558201E-2</v>
      </c>
      <c r="DT52" s="23">
        <f t="shared" ref="DT52:DU52" si="284">+AVERAGE(DT36,DT20)</f>
        <v>2.452496997951489E-2</v>
      </c>
      <c r="DU52" s="23">
        <f t="shared" si="284"/>
        <v>4.0975209997951246E-3</v>
      </c>
      <c r="DV52" s="23">
        <f t="shared" ref="DV52:DW52" si="285">+AVERAGE(DV36,DV20)</f>
        <v>1.8984274019819052E-2</v>
      </c>
      <c r="DW52" s="23">
        <f t="shared" si="285"/>
        <v>1.5489906334346236E-2</v>
      </c>
      <c r="DX52" s="23">
        <f t="shared" ref="DX52:DY52" si="286">+AVERAGE(DX36,DX20)</f>
        <v>1.8492411807098801E-2</v>
      </c>
      <c r="DY52" s="23">
        <f t="shared" si="286"/>
        <v>5.7571137378340999E-2</v>
      </c>
      <c r="DZ52" s="23">
        <f t="shared" ref="DZ52:EA52" si="287">+AVERAGE(DZ36,DZ20)</f>
        <v>4.3609969584465391E-2</v>
      </c>
      <c r="EA52" s="23">
        <f t="shared" si="287"/>
        <v>2.49831462902011E-2</v>
      </c>
      <c r="EB52" s="23">
        <f t="shared" ref="EB52:EC52" si="288">+AVERAGE(EB36,EB20)</f>
        <v>2.49831462902011E-2</v>
      </c>
      <c r="EC52" s="23">
        <f t="shared" si="288"/>
        <v>0</v>
      </c>
      <c r="ED52" s="23">
        <f t="shared" ref="ED52:EE52" si="289">+AVERAGE(ED36,ED20)</f>
        <v>1.93595392568435E-2</v>
      </c>
      <c r="EE52" s="23">
        <f t="shared" si="289"/>
        <v>2.5749120562839799E-2</v>
      </c>
      <c r="EF52" s="23">
        <f t="shared" ref="EF52:EG52" si="290">+AVERAGE(EF36,EF20)</f>
        <v>8.2317073170731711E-2</v>
      </c>
      <c r="EG52" s="23">
        <f t="shared" si="290"/>
        <v>1.7899761336515514E-2</v>
      </c>
      <c r="EH52" s="4">
        <f>AVERAGE(DD52:EG52)</f>
        <v>2.406957960511345E-2</v>
      </c>
      <c r="EI52" s="258">
        <v>0.2</v>
      </c>
    </row>
    <row r="53" spans="1:139" ht="14.4">
      <c r="A53" s="503"/>
      <c r="B53" s="51" t="s">
        <v>18</v>
      </c>
      <c r="C53" s="97">
        <v>0.98925313035549245</v>
      </c>
      <c r="D53" s="97">
        <f t="shared" ref="D53:AJ53" si="291">+AVERAGE(D37,D21)</f>
        <v>0</v>
      </c>
      <c r="E53" s="97">
        <f t="shared" si="291"/>
        <v>2.5408540765000005</v>
      </c>
      <c r="F53" s="97">
        <f t="shared" si="291"/>
        <v>0.28670634920634919</v>
      </c>
      <c r="G53" s="97">
        <f t="shared" si="291"/>
        <v>0.84057971014492749</v>
      </c>
      <c r="H53" s="97">
        <f t="shared" si="291"/>
        <v>0</v>
      </c>
      <c r="I53" s="97">
        <f t="shared" si="291"/>
        <v>0.5</v>
      </c>
      <c r="J53" s="97">
        <f t="shared" si="291"/>
        <v>0</v>
      </c>
      <c r="K53" s="97">
        <f t="shared" si="291"/>
        <v>0</v>
      </c>
      <c r="L53" s="97">
        <f t="shared" si="291"/>
        <v>7.4355573837926778</v>
      </c>
      <c r="M53" s="97">
        <f t="shared" si="291"/>
        <v>7.1428571428571425E-2</v>
      </c>
      <c r="N53" s="97">
        <f t="shared" si="291"/>
        <v>0.60357142857142865</v>
      </c>
      <c r="O53" s="97">
        <f t="shared" si="291"/>
        <v>1.0585934819897085</v>
      </c>
      <c r="P53" s="97">
        <f t="shared" si="291"/>
        <v>0</v>
      </c>
      <c r="Q53" s="97">
        <f t="shared" si="291"/>
        <v>0</v>
      </c>
      <c r="R53" s="97">
        <f t="shared" si="291"/>
        <v>0.39712230215827332</v>
      </c>
      <c r="S53" s="97">
        <f t="shared" si="291"/>
        <v>1.9874213836477987</v>
      </c>
      <c r="T53" s="97">
        <f t="shared" si="291"/>
        <v>6.6604757658413751</v>
      </c>
      <c r="U53" s="97">
        <f t="shared" si="291"/>
        <v>0.73284313725490202</v>
      </c>
      <c r="V53" s="97">
        <f t="shared" si="291"/>
        <v>0.68055555555555547</v>
      </c>
      <c r="W53" s="97">
        <f t="shared" si="291"/>
        <v>0.30775862068965515</v>
      </c>
      <c r="X53" s="97">
        <f t="shared" si="291"/>
        <v>0</v>
      </c>
      <c r="Y53" s="97">
        <f t="shared" si="291"/>
        <v>0.84791666666666665</v>
      </c>
      <c r="Z53" s="97">
        <f t="shared" si="291"/>
        <v>0</v>
      </c>
      <c r="AA53" s="97">
        <f t="shared" si="291"/>
        <v>1.1928714142999857</v>
      </c>
      <c r="AB53" s="97">
        <f t="shared" si="291"/>
        <v>0.62159965371296644</v>
      </c>
      <c r="AC53" s="97">
        <f t="shared" si="291"/>
        <v>0</v>
      </c>
      <c r="AD53" s="97">
        <f t="shared" si="291"/>
        <v>0</v>
      </c>
      <c r="AE53" s="97">
        <f t="shared" si="291"/>
        <v>0</v>
      </c>
      <c r="AF53" s="97">
        <f t="shared" si="291"/>
        <v>2.6252768987341768</v>
      </c>
      <c r="AG53" s="97">
        <f t="shared" si="291"/>
        <v>5.2505537974683536</v>
      </c>
      <c r="AH53" s="97">
        <f t="shared" si="291"/>
        <v>0.44082840236686388</v>
      </c>
      <c r="AI53" s="97">
        <f t="shared" si="291"/>
        <v>1.1300175915560531</v>
      </c>
      <c r="AJ53" s="97">
        <f t="shared" si="291"/>
        <v>0.3950207468879669</v>
      </c>
      <c r="AK53" s="97">
        <f t="shared" si="260"/>
        <v>0.76810810810810803</v>
      </c>
      <c r="AL53" s="97">
        <f t="shared" si="260"/>
        <v>1.3036437246963564</v>
      </c>
      <c r="AM53" s="97">
        <f t="shared" si="229"/>
        <v>0.45590979782270608</v>
      </c>
      <c r="AN53" s="97">
        <f t="shared" si="229"/>
        <v>1.6287</v>
      </c>
      <c r="AO53" s="97">
        <f t="shared" si="229"/>
        <v>1.7196636481241914</v>
      </c>
      <c r="AP53" s="97">
        <f t="shared" si="229"/>
        <v>0.32749196141479098</v>
      </c>
      <c r="AQ53" s="97">
        <f t="shared" si="230"/>
        <v>0.96999999999999986</v>
      </c>
      <c r="AR53" s="97">
        <f t="shared" si="230"/>
        <v>0.72</v>
      </c>
      <c r="AS53" s="97">
        <f t="shared" si="261"/>
        <v>0</v>
      </c>
      <c r="AT53" s="97">
        <f t="shared" si="261"/>
        <v>1.0494623655913977</v>
      </c>
      <c r="AU53" s="97">
        <f t="shared" si="231"/>
        <v>0</v>
      </c>
      <c r="AV53" s="97">
        <f t="shared" ref="AV53:BS53" si="292">+AVERAGE(AV37,AV21)</f>
        <v>0</v>
      </c>
      <c r="AW53" s="97">
        <f t="shared" si="292"/>
        <v>0</v>
      </c>
      <c r="AX53" s="97">
        <f t="shared" si="292"/>
        <v>0.33469387755102042</v>
      </c>
      <c r="AY53" s="97">
        <f t="shared" si="292"/>
        <v>1.491243243243243</v>
      </c>
      <c r="AZ53" s="97">
        <f t="shared" si="292"/>
        <v>3.7281431852986215</v>
      </c>
      <c r="BA53" s="97">
        <f t="shared" si="292"/>
        <v>0.33654992816091955</v>
      </c>
      <c r="BB53" s="97">
        <f t="shared" si="292"/>
        <v>0</v>
      </c>
      <c r="BC53" s="97">
        <f t="shared" si="292"/>
        <v>0</v>
      </c>
      <c r="BD53" s="97">
        <f t="shared" si="292"/>
        <v>0</v>
      </c>
      <c r="BE53" s="97">
        <f t="shared" si="292"/>
        <v>0</v>
      </c>
      <c r="BF53" s="97">
        <f t="shared" si="292"/>
        <v>8.2906403940886708</v>
      </c>
      <c r="BG53" s="97">
        <f t="shared" si="292"/>
        <v>1.05</v>
      </c>
      <c r="BH53" s="97">
        <f t="shared" si="292"/>
        <v>0.47206703910614523</v>
      </c>
      <c r="BI53" s="97">
        <f t="shared" si="292"/>
        <v>0.80765784313725475</v>
      </c>
      <c r="BJ53" s="97">
        <f t="shared" si="292"/>
        <v>1.2092198581560285</v>
      </c>
      <c r="BK53" s="97">
        <f t="shared" si="292"/>
        <v>0</v>
      </c>
      <c r="BL53" s="97">
        <f t="shared" si="292"/>
        <v>0</v>
      </c>
      <c r="BM53" s="97">
        <f t="shared" si="292"/>
        <v>4.8636363636363637E-2</v>
      </c>
      <c r="BN53" s="97">
        <f t="shared" si="292"/>
        <v>7.4999999999999997E-2</v>
      </c>
      <c r="BO53" s="97">
        <f t="shared" si="292"/>
        <v>3.6921249018067557</v>
      </c>
      <c r="BP53" s="97">
        <f t="shared" si="292"/>
        <v>0</v>
      </c>
      <c r="BQ53" s="97">
        <f t="shared" si="292"/>
        <v>1.6134720470786044</v>
      </c>
      <c r="BR53" s="97">
        <f t="shared" si="292"/>
        <v>3.2686114924494998</v>
      </c>
      <c r="BS53" s="97">
        <f t="shared" si="292"/>
        <v>1.1032258064516129</v>
      </c>
      <c r="BT53" s="97">
        <f t="shared" si="233"/>
        <v>0</v>
      </c>
      <c r="BU53" s="97">
        <f t="shared" si="233"/>
        <v>0</v>
      </c>
      <c r="BV53" s="97">
        <f t="shared" si="233"/>
        <v>0.86656441717791421</v>
      </c>
      <c r="BW53" s="97">
        <f t="shared" si="233"/>
        <v>0.87261146496815278</v>
      </c>
      <c r="BX53" s="97">
        <f t="shared" si="233"/>
        <v>41.260540540540539</v>
      </c>
      <c r="BY53" s="97">
        <f t="shared" si="233"/>
        <v>1.09375</v>
      </c>
      <c r="BZ53" s="97">
        <f t="shared" si="233"/>
        <v>0.10439105219552611</v>
      </c>
      <c r="CA53" s="97">
        <f t="shared" ref="CA53:CB53" si="293">+AVERAGE(CA37,CA21)</f>
        <v>0</v>
      </c>
      <c r="CB53" s="97">
        <f t="shared" si="293"/>
        <v>1.130769230769231</v>
      </c>
      <c r="CC53" s="97">
        <f t="shared" ref="CC53:CD53" si="294">+AVERAGE(CC37,CC21)</f>
        <v>0.82751322751322753</v>
      </c>
      <c r="CD53" s="97">
        <f t="shared" si="294"/>
        <v>0.77060702875399356</v>
      </c>
      <c r="CE53" s="97">
        <f t="shared" ref="CE53:CF53" si="295">+AVERAGE(CE37,CE21)</f>
        <v>0.63879310344827578</v>
      </c>
      <c r="CF53" s="97">
        <f t="shared" si="295"/>
        <v>0.85817307692307687</v>
      </c>
      <c r="CG53" s="97">
        <f t="shared" ref="CG53:CH53" si="296">+AVERAGE(CG37,CG21)</f>
        <v>1.3704880952380951</v>
      </c>
      <c r="CH53" s="97">
        <f t="shared" si="296"/>
        <v>2.20117994100295</v>
      </c>
      <c r="CI53" s="97">
        <f t="shared" ref="CI53:CJ53" si="297">+AVERAGE(CI37,CI21)</f>
        <v>0.99017886178861769</v>
      </c>
      <c r="CJ53" s="97">
        <f t="shared" si="297"/>
        <v>0.97458009012699709</v>
      </c>
      <c r="CK53" s="97">
        <f t="shared" ref="CK53:CL53" si="298">+AVERAGE(CK37,CK21)</f>
        <v>3.5428571428571431</v>
      </c>
      <c r="CL53" s="97">
        <f t="shared" si="298"/>
        <v>2.6680851063829789</v>
      </c>
      <c r="CM53" s="97">
        <f t="shared" ref="CM53:CN53" si="299">+AVERAGE(CM37,CM21)</f>
        <v>0.60274893097128912</v>
      </c>
      <c r="CN53" s="97">
        <f t="shared" si="299"/>
        <v>2.0425164273545873</v>
      </c>
      <c r="CO53" s="97">
        <f t="shared" ref="CO53:CP53" si="300">+AVERAGE(CO37,CO21)</f>
        <v>1.8343786295005806</v>
      </c>
      <c r="CP53" s="97">
        <f t="shared" si="300"/>
        <v>0.71929924242424259</v>
      </c>
      <c r="CQ53" s="97">
        <f t="shared" ref="CQ53:CR53" si="301">+AVERAGE(CQ37,CQ21)</f>
        <v>2.2856707317073175</v>
      </c>
      <c r="CR53" s="97">
        <f t="shared" si="301"/>
        <v>2.2502953097857556</v>
      </c>
      <c r="CS53" s="97">
        <f t="shared" ref="CS53:CT53" si="302">+AVERAGE(CS37,CS21)</f>
        <v>0.6720103986135183</v>
      </c>
      <c r="CT53" s="97">
        <f t="shared" si="302"/>
        <v>1.0060975609756098</v>
      </c>
      <c r="CU53" s="97">
        <f t="shared" ref="CU53:CV53" si="303">+AVERAGE(CU37,CU21)</f>
        <v>4.6036259541984732</v>
      </c>
      <c r="CV53" s="97">
        <f t="shared" si="303"/>
        <v>2.7931733875792752</v>
      </c>
      <c r="CW53" s="97">
        <f t="shared" ref="CW53:CX53" si="304">+AVERAGE(CW37,CW21)</f>
        <v>0.50072254335260113</v>
      </c>
      <c r="CX53" s="97">
        <f t="shared" si="304"/>
        <v>3.2907264511644074</v>
      </c>
      <c r="CY53" s="97">
        <f t="shared" ref="CY53:CZ53" si="305">+AVERAGE(CY37,CY21)</f>
        <v>0.66979293544457985</v>
      </c>
      <c r="CZ53" s="97">
        <f t="shared" si="305"/>
        <v>8.0525518558951958</v>
      </c>
      <c r="DA53" s="97">
        <f t="shared" ref="DA53:DB53" si="306">+AVERAGE(DA37,DA21)</f>
        <v>8.0525518558951958</v>
      </c>
      <c r="DB53" s="97">
        <f t="shared" si="306"/>
        <v>0</v>
      </c>
      <c r="DC53" s="97">
        <f t="shared" ref="DC53:DE53" si="307">+AVERAGE(DC37,DC21)</f>
        <v>0</v>
      </c>
      <c r="DD53" s="5">
        <f>AVERAGE(BD53:DC53)</f>
        <v>2.3303442373165435</v>
      </c>
      <c r="DE53" s="97">
        <f t="shared" si="307"/>
        <v>0</v>
      </c>
      <c r="DF53" s="97">
        <f t="shared" ref="DF53:DG53" si="308">+AVERAGE(DF37,DF21)</f>
        <v>0</v>
      </c>
      <c r="DG53" s="97">
        <f t="shared" si="308"/>
        <v>3.044776119402985</v>
      </c>
      <c r="DH53" s="97">
        <f t="shared" ref="DH53:DI53" si="309">+AVERAGE(DH37,DH21)</f>
        <v>1.1063037249283665</v>
      </c>
      <c r="DI53" s="97">
        <f t="shared" si="309"/>
        <v>0.26024355300859597</v>
      </c>
      <c r="DJ53" s="97">
        <f t="shared" ref="DJ53:DK53" si="310">+AVERAGE(DJ37,DJ21)</f>
        <v>2.5983333333333332</v>
      </c>
      <c r="DK53" s="97">
        <f t="shared" si="310"/>
        <v>1.2928220255653884</v>
      </c>
      <c r="DL53" s="97">
        <f t="shared" ref="DL53:DM53" si="311">+AVERAGE(DL37,DL21)</f>
        <v>0.36666666666666664</v>
      </c>
      <c r="DM53" s="97">
        <f t="shared" si="311"/>
        <v>1.9166666666666667</v>
      </c>
      <c r="DN53" s="97">
        <f t="shared" ref="DN53:DO53" si="312">+AVERAGE(DN37,DN21)</f>
        <v>4.6529126213592242</v>
      </c>
      <c r="DO53" s="97">
        <f t="shared" si="312"/>
        <v>1.5</v>
      </c>
      <c r="DP53" s="150">
        <v>0</v>
      </c>
      <c r="DQ53" s="150">
        <v>4.0999999999999996</v>
      </c>
      <c r="DR53" s="97">
        <f t="shared" ref="DR53:DS53" si="313">+AVERAGE(DR37,DR21)</f>
        <v>0.64510489510489544</v>
      </c>
      <c r="DS53" s="97">
        <f t="shared" si="313"/>
        <v>2.580568720379147</v>
      </c>
      <c r="DT53" s="97">
        <f t="shared" ref="DT53:DU53" si="314">+AVERAGE(DT37,DT21)</f>
        <v>1.213986013985987</v>
      </c>
      <c r="DU53" s="97">
        <f t="shared" si="314"/>
        <v>0.66666666666666663</v>
      </c>
      <c r="DV53" s="97">
        <f t="shared" ref="DV53:DW53" si="315">+AVERAGE(DV37,DV21)</f>
        <v>2.5059241706161131</v>
      </c>
      <c r="DW53" s="97">
        <f t="shared" si="315"/>
        <v>0.60863714464229934</v>
      </c>
      <c r="DX53" s="97">
        <f t="shared" ref="DX53:DY53" si="316">+AVERAGE(DX37,DX21)</f>
        <v>1.1530018761726077</v>
      </c>
      <c r="DY53" s="97">
        <f t="shared" si="316"/>
        <v>3.1261127596439171</v>
      </c>
      <c r="DZ53" s="97">
        <f t="shared" ref="DZ53:EA53" si="317">+AVERAGE(DZ37,DZ21)</f>
        <v>1.5881660673422686</v>
      </c>
      <c r="EA53" s="97">
        <f t="shared" si="317"/>
        <v>4.1721854304635757</v>
      </c>
      <c r="EB53" s="97">
        <f t="shared" ref="EB53:EC53" si="318">+AVERAGE(EB37,EB21)</f>
        <v>4.1721854304635757</v>
      </c>
      <c r="EC53" s="97">
        <f t="shared" si="318"/>
        <v>0</v>
      </c>
      <c r="ED53" s="97">
        <f t="shared" ref="ED53:EE53" si="319">+AVERAGE(ED37,ED21)</f>
        <v>1.508108108108108</v>
      </c>
      <c r="EE53" s="97">
        <f t="shared" si="319"/>
        <v>4.0941101694915263</v>
      </c>
      <c r="EF53" s="97">
        <f t="shared" ref="EF53:EG53" si="320">+AVERAGE(EF37,EF21)</f>
        <v>13.5</v>
      </c>
      <c r="EG53" s="97">
        <f t="shared" si="320"/>
        <v>0.75</v>
      </c>
      <c r="EH53" s="5">
        <f>AVERAGE(DD53:EG53)</f>
        <v>2.1817942133776156</v>
      </c>
      <c r="EI53" s="97">
        <v>20</v>
      </c>
    </row>
    <row r="54" spans="1:139" ht="14.4">
      <c r="A54" s="504"/>
      <c r="B54" s="51" t="s">
        <v>19</v>
      </c>
      <c r="C54" s="97">
        <v>2.2363789335664332</v>
      </c>
      <c r="D54" s="97">
        <f t="shared" ref="D54:AJ54" si="321">+AVERAGE(D38,D22)</f>
        <v>0</v>
      </c>
      <c r="E54" s="97">
        <f t="shared" si="321"/>
        <v>17.25</v>
      </c>
      <c r="F54" s="97">
        <f t="shared" si="321"/>
        <v>33</v>
      </c>
      <c r="G54" s="97">
        <f t="shared" si="321"/>
        <v>0.75</v>
      </c>
      <c r="H54" s="97">
        <f t="shared" si="321"/>
        <v>0.75</v>
      </c>
      <c r="I54" s="97">
        <f t="shared" si="321"/>
        <v>0</v>
      </c>
      <c r="J54" s="97">
        <f t="shared" si="321"/>
        <v>0</v>
      </c>
      <c r="K54" s="97">
        <f t="shared" si="321"/>
        <v>0</v>
      </c>
      <c r="L54" s="97">
        <f t="shared" si="321"/>
        <v>2.5454545454545454</v>
      </c>
      <c r="M54" s="97">
        <f t="shared" si="321"/>
        <v>0</v>
      </c>
      <c r="N54" s="97">
        <f t="shared" si="321"/>
        <v>1</v>
      </c>
      <c r="O54" s="97">
        <f t="shared" si="321"/>
        <v>0.5</v>
      </c>
      <c r="P54" s="97">
        <f t="shared" si="321"/>
        <v>7.25</v>
      </c>
      <c r="Q54" s="97">
        <f t="shared" si="321"/>
        <v>0</v>
      </c>
      <c r="R54" s="97">
        <f t="shared" si="321"/>
        <v>0</v>
      </c>
      <c r="S54" s="97">
        <f t="shared" si="321"/>
        <v>2.75</v>
      </c>
      <c r="T54" s="97">
        <f t="shared" si="321"/>
        <v>0</v>
      </c>
      <c r="U54" s="97">
        <f t="shared" si="321"/>
        <v>2.75</v>
      </c>
      <c r="V54" s="97">
        <f t="shared" si="321"/>
        <v>7.5</v>
      </c>
      <c r="W54" s="97">
        <f t="shared" si="321"/>
        <v>3</v>
      </c>
      <c r="X54" s="97">
        <f t="shared" si="321"/>
        <v>0</v>
      </c>
      <c r="Y54" s="97">
        <f t="shared" si="321"/>
        <v>0</v>
      </c>
      <c r="Z54" s="97">
        <f t="shared" si="321"/>
        <v>3</v>
      </c>
      <c r="AA54" s="97">
        <f t="shared" si="321"/>
        <v>0.875</v>
      </c>
      <c r="AB54" s="97">
        <f t="shared" si="321"/>
        <v>2.5837500000000002</v>
      </c>
      <c r="AC54" s="97">
        <f t="shared" si="321"/>
        <v>0</v>
      </c>
      <c r="AD54" s="97">
        <f t="shared" si="321"/>
        <v>0</v>
      </c>
      <c r="AE54" s="97">
        <f t="shared" si="321"/>
        <v>0</v>
      </c>
      <c r="AF54" s="97">
        <f t="shared" si="321"/>
        <v>1.895</v>
      </c>
      <c r="AG54" s="97">
        <f t="shared" si="321"/>
        <v>0.75</v>
      </c>
      <c r="AH54" s="97">
        <f t="shared" si="321"/>
        <v>1.335</v>
      </c>
      <c r="AI54" s="97">
        <f t="shared" si="321"/>
        <v>1.835</v>
      </c>
      <c r="AJ54" s="97">
        <f t="shared" si="321"/>
        <v>0</v>
      </c>
      <c r="AK54" s="97">
        <f t="shared" si="260"/>
        <v>1.9450000000000001</v>
      </c>
      <c r="AL54" s="97">
        <f t="shared" si="260"/>
        <v>0.77500000000000002</v>
      </c>
      <c r="AM54" s="97">
        <f t="shared" si="229"/>
        <v>1.5</v>
      </c>
      <c r="AN54" s="97">
        <f t="shared" si="229"/>
        <v>0</v>
      </c>
      <c r="AO54" s="97">
        <f t="shared" si="229"/>
        <v>0</v>
      </c>
      <c r="AP54" s="97">
        <f t="shared" si="229"/>
        <v>1.1875</v>
      </c>
      <c r="AQ54" s="97">
        <f t="shared" si="230"/>
        <v>0</v>
      </c>
      <c r="AR54" s="97">
        <f t="shared" si="230"/>
        <v>0</v>
      </c>
      <c r="AS54" s="97">
        <f t="shared" si="261"/>
        <v>0</v>
      </c>
      <c r="AT54" s="97">
        <f t="shared" si="261"/>
        <v>1.5</v>
      </c>
      <c r="AU54" s="97">
        <f t="shared" si="231"/>
        <v>2</v>
      </c>
      <c r="AV54" s="97">
        <f t="shared" ref="AV54:BS54" si="322">+AVERAGE(AV38,AV22)</f>
        <v>2</v>
      </c>
      <c r="AW54" s="97">
        <f t="shared" si="322"/>
        <v>0</v>
      </c>
      <c r="AX54" s="97">
        <f t="shared" si="322"/>
        <v>0</v>
      </c>
      <c r="AY54" s="97">
        <f t="shared" si="322"/>
        <v>0</v>
      </c>
      <c r="AZ54" s="97">
        <f t="shared" si="322"/>
        <v>1.96</v>
      </c>
      <c r="BA54" s="97">
        <f t="shared" si="322"/>
        <v>7.6050000000000004</v>
      </c>
      <c r="BB54" s="97">
        <f t="shared" si="322"/>
        <v>4.5</v>
      </c>
      <c r="BC54" s="97">
        <f t="shared" si="322"/>
        <v>0</v>
      </c>
      <c r="BD54" s="97">
        <f t="shared" si="322"/>
        <v>2</v>
      </c>
      <c r="BE54" s="97">
        <f t="shared" si="322"/>
        <v>1.75</v>
      </c>
      <c r="BF54" s="97">
        <f t="shared" si="322"/>
        <v>2</v>
      </c>
      <c r="BG54" s="97">
        <f t="shared" si="322"/>
        <v>11</v>
      </c>
      <c r="BH54" s="97">
        <f t="shared" si="322"/>
        <v>1.25</v>
      </c>
      <c r="BI54" s="97">
        <f t="shared" si="322"/>
        <v>1.25</v>
      </c>
      <c r="BJ54" s="97">
        <f t="shared" si="322"/>
        <v>1</v>
      </c>
      <c r="BK54" s="97">
        <f t="shared" si="322"/>
        <v>0</v>
      </c>
      <c r="BL54" s="97">
        <f t="shared" si="322"/>
        <v>0</v>
      </c>
      <c r="BM54" s="97">
        <f t="shared" si="322"/>
        <v>1</v>
      </c>
      <c r="BN54" s="97">
        <f t="shared" si="322"/>
        <v>1</v>
      </c>
      <c r="BO54" s="97">
        <f t="shared" si="322"/>
        <v>3</v>
      </c>
      <c r="BP54" s="97">
        <f t="shared" si="322"/>
        <v>0</v>
      </c>
      <c r="BQ54" s="97">
        <f t="shared" si="322"/>
        <v>0.75</v>
      </c>
      <c r="BR54" s="97">
        <f t="shared" si="322"/>
        <v>0</v>
      </c>
      <c r="BS54" s="97">
        <f t="shared" si="322"/>
        <v>0.5</v>
      </c>
      <c r="BT54" s="97">
        <f t="shared" si="233"/>
        <v>1.8</v>
      </c>
      <c r="BU54" s="97">
        <f t="shared" si="233"/>
        <v>1.8</v>
      </c>
      <c r="BV54" s="97">
        <f t="shared" si="233"/>
        <v>2.73</v>
      </c>
      <c r="BW54" s="97">
        <f t="shared" si="233"/>
        <v>3</v>
      </c>
      <c r="BX54" s="97">
        <f t="shared" si="233"/>
        <v>39.405405405405403</v>
      </c>
      <c r="BY54" s="97">
        <f t="shared" si="233"/>
        <v>84</v>
      </c>
      <c r="BZ54" s="97">
        <f t="shared" si="233"/>
        <v>87.5</v>
      </c>
      <c r="CA54" s="97">
        <f t="shared" ref="CA54:CB54" si="323">+AVERAGE(CA38,CA22)</f>
        <v>85</v>
      </c>
      <c r="CB54" s="97">
        <f t="shared" si="323"/>
        <v>84</v>
      </c>
      <c r="CC54" s="97">
        <f t="shared" ref="CC54:CD54" si="324">+AVERAGE(CC38,CC22)</f>
        <v>84.75</v>
      </c>
      <c r="CD54" s="97">
        <f t="shared" si="324"/>
        <v>84</v>
      </c>
      <c r="CE54" s="97">
        <f t="shared" ref="CE54:CF54" si="325">+AVERAGE(CE38,CE22)</f>
        <v>84</v>
      </c>
      <c r="CF54" s="97">
        <f t="shared" si="325"/>
        <v>47.5</v>
      </c>
      <c r="CG54" s="97">
        <f t="shared" ref="CG54:CH54" si="326">+AVERAGE(CG38,CG22)</f>
        <v>85.25</v>
      </c>
      <c r="CH54" s="97">
        <f t="shared" si="326"/>
        <v>91.5</v>
      </c>
      <c r="CI54" s="97">
        <f t="shared" ref="CI54:CJ54" si="327">+AVERAGE(CI38,CI22)</f>
        <v>88.5</v>
      </c>
      <c r="CJ54" s="97">
        <f t="shared" si="327"/>
        <v>2.4449999999999998</v>
      </c>
      <c r="CK54" s="97">
        <f t="shared" ref="CK54:CL54" si="328">+AVERAGE(CK38,CK22)</f>
        <v>2</v>
      </c>
      <c r="CL54" s="97">
        <f t="shared" si="328"/>
        <v>0</v>
      </c>
      <c r="CM54" s="97">
        <f t="shared" ref="CM54:CN54" si="329">+AVERAGE(CM38,CM22)</f>
        <v>0.58333333333333337</v>
      </c>
      <c r="CN54" s="97">
        <f t="shared" si="329"/>
        <v>0</v>
      </c>
      <c r="CO54" s="97">
        <f t="shared" ref="CO54:CP54" si="330">+AVERAGE(CO38,CO22)</f>
        <v>0</v>
      </c>
      <c r="CP54" s="97">
        <f t="shared" si="330"/>
        <v>0.75</v>
      </c>
      <c r="CQ54" s="97">
        <f t="shared" ref="CQ54:CR54" si="331">+AVERAGE(CQ38,CQ22)</f>
        <v>2</v>
      </c>
      <c r="CR54" s="97">
        <f t="shared" si="331"/>
        <v>0</v>
      </c>
      <c r="CS54" s="97">
        <f t="shared" ref="CS54:CT54" si="332">+AVERAGE(CS38,CS22)</f>
        <v>1.1775</v>
      </c>
      <c r="CT54" s="97">
        <f t="shared" si="332"/>
        <v>0.77</v>
      </c>
      <c r="CU54" s="97">
        <f t="shared" ref="CU54:CV54" si="333">+AVERAGE(CU38,CU22)</f>
        <v>0</v>
      </c>
      <c r="CV54" s="97">
        <f t="shared" si="333"/>
        <v>0</v>
      </c>
      <c r="CW54" s="97">
        <f t="shared" ref="CW54:CX54" si="334">+AVERAGE(CW38,CW22)</f>
        <v>2.0625</v>
      </c>
      <c r="CX54" s="97">
        <f t="shared" si="334"/>
        <v>0</v>
      </c>
      <c r="CY54" s="97">
        <f t="shared" ref="CY54:CZ54" si="335">+AVERAGE(CY38,CY22)</f>
        <v>1.8333333333333333</v>
      </c>
      <c r="CZ54" s="97">
        <f t="shared" si="335"/>
        <v>2</v>
      </c>
      <c r="DA54" s="97">
        <f t="shared" ref="DA54:DB54" si="336">+AVERAGE(DA38,DA22)</f>
        <v>2</v>
      </c>
      <c r="DB54" s="97">
        <f t="shared" si="336"/>
        <v>0</v>
      </c>
      <c r="DC54" s="97">
        <f t="shared" ref="DC54:DE54" si="337">+AVERAGE(DC38,DC22)</f>
        <v>0</v>
      </c>
      <c r="DD54" s="5">
        <f>AVERAGE(BD54:DC54)</f>
        <v>19.208789847539848</v>
      </c>
      <c r="DE54" s="97">
        <f t="shared" si="337"/>
        <v>0</v>
      </c>
      <c r="DF54" s="97">
        <f t="shared" ref="DF54:DG54" si="338">+AVERAGE(DF38,DF22)</f>
        <v>0</v>
      </c>
      <c r="DG54" s="97">
        <f t="shared" si="338"/>
        <v>14</v>
      </c>
      <c r="DH54" s="97">
        <f t="shared" ref="DH54:DI54" si="339">+AVERAGE(DH38,DH22)</f>
        <v>84.75</v>
      </c>
      <c r="DI54" s="97">
        <f t="shared" si="339"/>
        <v>63.45</v>
      </c>
      <c r="DJ54" s="97">
        <f t="shared" ref="DJ54:DK54" si="340">+AVERAGE(DJ38,DJ22)</f>
        <v>30.778333333333332</v>
      </c>
      <c r="DK54" s="97">
        <f t="shared" si="340"/>
        <v>95.75</v>
      </c>
      <c r="DL54" s="97">
        <f t="shared" ref="DL54:DM54" si="341">+AVERAGE(DL38,DL22)</f>
        <v>88</v>
      </c>
      <c r="DM54" s="97">
        <f t="shared" si="341"/>
        <v>24</v>
      </c>
      <c r="DN54" s="97">
        <f t="shared" ref="DN54:DO54" si="342">+AVERAGE(DN38,DN22)</f>
        <v>101.25</v>
      </c>
      <c r="DO54" s="97">
        <f t="shared" si="342"/>
        <v>85.066999999999993</v>
      </c>
      <c r="DP54" s="150">
        <v>139</v>
      </c>
      <c r="DQ54" s="150">
        <v>86</v>
      </c>
      <c r="DR54" s="97">
        <f t="shared" ref="DR54:DS54" si="343">+AVERAGE(DR38,DR22)</f>
        <v>87.4375</v>
      </c>
      <c r="DS54" s="97">
        <f t="shared" si="343"/>
        <v>84</v>
      </c>
      <c r="DT54" s="97">
        <f t="shared" ref="DT54:DU54" si="344">+AVERAGE(DT38,DT22)</f>
        <v>131.25</v>
      </c>
      <c r="DU54" s="97">
        <f t="shared" si="344"/>
        <v>86.65</v>
      </c>
      <c r="DV54" s="97">
        <f t="shared" ref="DV54:DW54" si="345">+AVERAGE(DV38,DV22)</f>
        <v>102</v>
      </c>
      <c r="DW54" s="97">
        <f t="shared" si="345"/>
        <v>85.353750000000005</v>
      </c>
      <c r="DX54" s="97">
        <f t="shared" ref="DX54:DY54" si="346">+AVERAGE(DX38,DX22)</f>
        <v>5.5</v>
      </c>
      <c r="DY54" s="97">
        <f t="shared" si="346"/>
        <v>1.7</v>
      </c>
      <c r="DZ54" s="97">
        <f t="shared" ref="DZ54:EA54" si="347">+AVERAGE(DZ38,DZ22)</f>
        <v>1.4575</v>
      </c>
      <c r="EA54" s="97">
        <f t="shared" si="347"/>
        <v>1</v>
      </c>
      <c r="EB54" s="97">
        <f t="shared" ref="EB54:EC54" si="348">+AVERAGE(EB38,EB22)</f>
        <v>0</v>
      </c>
      <c r="EC54" s="97">
        <f t="shared" si="348"/>
        <v>0</v>
      </c>
      <c r="ED54" s="97">
        <f t="shared" ref="ED54:EE54" si="349">+AVERAGE(ED38,ED22)</f>
        <v>6.1</v>
      </c>
      <c r="EE54" s="97">
        <f t="shared" si="349"/>
        <v>9</v>
      </c>
      <c r="EF54" s="97">
        <f t="shared" ref="EF54:EG54" si="350">+AVERAGE(EF38,EF22)</f>
        <v>4</v>
      </c>
      <c r="EG54" s="97">
        <f t="shared" si="350"/>
        <v>24.1</v>
      </c>
      <c r="EH54" s="5">
        <f>AVERAGE(DD54:EG54)</f>
        <v>48.693429106029107</v>
      </c>
      <c r="EI54" s="97">
        <v>4</v>
      </c>
    </row>
    <row r="55" spans="1:139" ht="15.75" customHeight="1">
      <c r="A55" s="14"/>
      <c r="B55" s="13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 s="13"/>
    </row>
    <row r="56" spans="1:139" ht="16.5" customHeight="1">
      <c r="A56" s="499" t="s">
        <v>52</v>
      </c>
      <c r="B56" s="53" t="s">
        <v>250</v>
      </c>
      <c r="C56" s="6"/>
      <c r="D56" s="6">
        <f t="shared" ref="D56:AJ56" si="351">SUM(D24,D40)</f>
        <v>17</v>
      </c>
      <c r="E56" s="6">
        <f t="shared" si="351"/>
        <v>0</v>
      </c>
      <c r="F56" s="6">
        <f t="shared" ref="F56:AF56" si="352">SUM(F24,F40)</f>
        <v>0</v>
      </c>
      <c r="G56" s="6">
        <f t="shared" si="352"/>
        <v>0</v>
      </c>
      <c r="H56" s="6">
        <f t="shared" si="352"/>
        <v>0</v>
      </c>
      <c r="I56" s="6">
        <f t="shared" si="352"/>
        <v>0</v>
      </c>
      <c r="J56" s="6">
        <f t="shared" si="352"/>
        <v>0</v>
      </c>
      <c r="K56" s="6">
        <f t="shared" si="352"/>
        <v>0</v>
      </c>
      <c r="L56" s="6">
        <f t="shared" si="352"/>
        <v>0</v>
      </c>
      <c r="M56" s="6">
        <f t="shared" si="352"/>
        <v>0</v>
      </c>
      <c r="N56" s="6">
        <f t="shared" si="352"/>
        <v>0</v>
      </c>
      <c r="O56" s="6">
        <f t="shared" si="352"/>
        <v>0</v>
      </c>
      <c r="P56" s="6">
        <f t="shared" si="352"/>
        <v>0</v>
      </c>
      <c r="Q56" s="6">
        <f t="shared" si="352"/>
        <v>0</v>
      </c>
      <c r="R56" s="6">
        <f t="shared" si="352"/>
        <v>0</v>
      </c>
      <c r="S56" s="6">
        <f t="shared" si="352"/>
        <v>0</v>
      </c>
      <c r="T56" s="6">
        <f t="shared" si="352"/>
        <v>0</v>
      </c>
      <c r="U56" s="6">
        <f t="shared" si="352"/>
        <v>0</v>
      </c>
      <c r="V56" s="6">
        <f t="shared" si="352"/>
        <v>0</v>
      </c>
      <c r="W56" s="6">
        <f t="shared" si="352"/>
        <v>0</v>
      </c>
      <c r="X56" s="6">
        <f t="shared" si="352"/>
        <v>0</v>
      </c>
      <c r="Y56" s="6">
        <f t="shared" si="352"/>
        <v>0</v>
      </c>
      <c r="Z56" s="6">
        <f t="shared" si="352"/>
        <v>0</v>
      </c>
      <c r="AA56" s="6">
        <f t="shared" si="352"/>
        <v>0</v>
      </c>
      <c r="AB56" s="6">
        <f t="shared" si="352"/>
        <v>14</v>
      </c>
      <c r="AC56" s="6">
        <f t="shared" si="352"/>
        <v>0</v>
      </c>
      <c r="AD56" s="6">
        <f t="shared" si="352"/>
        <v>0</v>
      </c>
      <c r="AE56" s="6">
        <f t="shared" si="352"/>
        <v>0</v>
      </c>
      <c r="AF56" s="6">
        <f t="shared" si="352"/>
        <v>0</v>
      </c>
      <c r="AG56" s="6">
        <f t="shared" si="351"/>
        <v>0</v>
      </c>
      <c r="AH56" s="6">
        <f t="shared" si="351"/>
        <v>10</v>
      </c>
      <c r="AI56" s="6">
        <f t="shared" si="351"/>
        <v>10</v>
      </c>
      <c r="AJ56" s="6">
        <f t="shared" si="351"/>
        <v>15.5</v>
      </c>
      <c r="AK56" s="6">
        <f t="shared" ref="AK56:AP60" si="353">SUM(AK24,AK40)</f>
        <v>0</v>
      </c>
      <c r="AL56" s="6">
        <f t="shared" si="353"/>
        <v>0</v>
      </c>
      <c r="AM56" s="6">
        <f t="shared" si="353"/>
        <v>0</v>
      </c>
      <c r="AN56" s="6">
        <f t="shared" si="353"/>
        <v>16</v>
      </c>
      <c r="AO56" s="6">
        <f t="shared" si="353"/>
        <v>0</v>
      </c>
      <c r="AP56" s="6">
        <f t="shared" si="353"/>
        <v>0</v>
      </c>
      <c r="AQ56" s="6">
        <f t="shared" ref="AQ56:AR60" si="354">SUM(AQ24,AQ40)</f>
        <v>0</v>
      </c>
      <c r="AR56" s="6">
        <f t="shared" si="354"/>
        <v>0</v>
      </c>
      <c r="AS56" s="6">
        <f t="shared" ref="AS56:AU60" si="355">SUM(AS24,AS40)</f>
        <v>0</v>
      </c>
      <c r="AT56" s="6">
        <f t="shared" si="355"/>
        <v>0</v>
      </c>
      <c r="AU56" s="6">
        <f t="shared" si="355"/>
        <v>0</v>
      </c>
      <c r="AV56" s="6">
        <f t="shared" ref="AV56:BS56" si="356">SUM(AV24,AV40)</f>
        <v>0</v>
      </c>
      <c r="AW56" s="6">
        <f t="shared" si="356"/>
        <v>16.8</v>
      </c>
      <c r="AX56" s="6">
        <f t="shared" si="356"/>
        <v>0</v>
      </c>
      <c r="AY56" s="6">
        <f t="shared" si="356"/>
        <v>0</v>
      </c>
      <c r="AZ56" s="6">
        <f t="shared" si="356"/>
        <v>0</v>
      </c>
      <c r="BA56" s="6">
        <f t="shared" si="356"/>
        <v>12</v>
      </c>
      <c r="BB56" s="6">
        <f t="shared" si="356"/>
        <v>0</v>
      </c>
      <c r="BC56" s="6">
        <f t="shared" si="356"/>
        <v>0</v>
      </c>
      <c r="BD56" s="6">
        <f t="shared" si="356"/>
        <v>0</v>
      </c>
      <c r="BE56" s="6">
        <f t="shared" si="356"/>
        <v>0</v>
      </c>
      <c r="BF56" s="6">
        <f t="shared" si="356"/>
        <v>0</v>
      </c>
      <c r="BG56" s="6">
        <f t="shared" si="356"/>
        <v>10</v>
      </c>
      <c r="BH56" s="6">
        <f t="shared" si="356"/>
        <v>0</v>
      </c>
      <c r="BI56" s="6">
        <f t="shared" si="356"/>
        <v>0</v>
      </c>
      <c r="BJ56" s="6">
        <f t="shared" si="356"/>
        <v>0</v>
      </c>
      <c r="BK56" s="6">
        <f t="shared" si="356"/>
        <v>0</v>
      </c>
      <c r="BL56" s="6">
        <f t="shared" si="356"/>
        <v>0</v>
      </c>
      <c r="BM56" s="6">
        <f t="shared" si="356"/>
        <v>0</v>
      </c>
      <c r="BN56" s="6">
        <f t="shared" si="356"/>
        <v>0</v>
      </c>
      <c r="BO56" s="6">
        <f t="shared" si="356"/>
        <v>0</v>
      </c>
      <c r="BP56" s="6">
        <f t="shared" si="356"/>
        <v>12</v>
      </c>
      <c r="BQ56" s="6">
        <f t="shared" si="356"/>
        <v>0</v>
      </c>
      <c r="BR56" s="6">
        <f t="shared" si="356"/>
        <v>0</v>
      </c>
      <c r="BS56" s="6">
        <f t="shared" si="356"/>
        <v>0</v>
      </c>
      <c r="BT56" s="6">
        <f t="shared" ref="BT56:BZ60" si="357">SUM(BT24,BT40)</f>
        <v>0</v>
      </c>
      <c r="BU56" s="6">
        <f t="shared" si="357"/>
        <v>0</v>
      </c>
      <c r="BV56" s="6">
        <f t="shared" si="357"/>
        <v>0</v>
      </c>
      <c r="BW56" s="6">
        <f t="shared" si="357"/>
        <v>0</v>
      </c>
      <c r="BX56" s="6">
        <f t="shared" si="357"/>
        <v>0</v>
      </c>
      <c r="BY56" s="6">
        <f t="shared" si="357"/>
        <v>0</v>
      </c>
      <c r="BZ56" s="6">
        <f t="shared" si="357"/>
        <v>0</v>
      </c>
      <c r="CA56" s="6">
        <f t="shared" ref="CA56:CB56" si="358">SUM(CA24,CA40)</f>
        <v>0</v>
      </c>
      <c r="CB56" s="6">
        <f t="shared" si="358"/>
        <v>0</v>
      </c>
      <c r="CC56" s="6">
        <f t="shared" ref="CC56:CD56" si="359">SUM(CC24,CC40)</f>
        <v>0</v>
      </c>
      <c r="CD56" s="6">
        <f t="shared" si="359"/>
        <v>0</v>
      </c>
      <c r="CE56" s="6">
        <f t="shared" ref="CE56:CF56" si="360">SUM(CE24,CE40)</f>
        <v>0</v>
      </c>
      <c r="CF56" s="6">
        <f t="shared" si="360"/>
        <v>0</v>
      </c>
      <c r="CG56" s="6">
        <f t="shared" ref="CG56:CH56" si="361">SUM(CG24,CG40)</f>
        <v>0</v>
      </c>
      <c r="CH56" s="6">
        <f t="shared" si="361"/>
        <v>10</v>
      </c>
      <c r="CI56" s="6">
        <f t="shared" ref="CI56:CJ56" si="362">SUM(CI24,CI40)</f>
        <v>0</v>
      </c>
      <c r="CJ56" s="6">
        <f t="shared" si="362"/>
        <v>0</v>
      </c>
      <c r="CK56" s="6">
        <f t="shared" ref="CK56" si="363">SUM(CK24,CK40)</f>
        <v>0</v>
      </c>
      <c r="CL56" s="6">
        <f t="shared" ref="CL56:CO56" si="364">SUM(CL24,CL40)</f>
        <v>0</v>
      </c>
      <c r="CM56" s="6">
        <f t="shared" si="364"/>
        <v>0</v>
      </c>
      <c r="CN56" s="6">
        <f t="shared" si="364"/>
        <v>0</v>
      </c>
      <c r="CO56" s="6">
        <f t="shared" si="364"/>
        <v>16</v>
      </c>
      <c r="CP56" s="6">
        <f t="shared" ref="CP56:CQ56" si="365">SUM(CP24,CP40)</f>
        <v>0</v>
      </c>
      <c r="CQ56" s="6">
        <f t="shared" si="365"/>
        <v>0</v>
      </c>
      <c r="CR56" s="6">
        <f t="shared" ref="CR56:CS56" si="366">SUM(CR24,CR40)</f>
        <v>12</v>
      </c>
      <c r="CS56" s="6">
        <f t="shared" si="366"/>
        <v>0</v>
      </c>
      <c r="CT56" s="6">
        <f t="shared" ref="CT56:CU56" si="367">SUM(CT24,CT40)</f>
        <v>0</v>
      </c>
      <c r="CU56" s="6">
        <f t="shared" si="367"/>
        <v>0</v>
      </c>
      <c r="CV56" s="6">
        <f t="shared" ref="CV56:CW56" si="368">SUM(CV24,CV40)</f>
        <v>0</v>
      </c>
      <c r="CW56" s="6">
        <f t="shared" si="368"/>
        <v>0</v>
      </c>
      <c r="CX56" s="6">
        <f t="shared" ref="CX56:CY56" si="369">SUM(CX24,CX40)</f>
        <v>0</v>
      </c>
      <c r="CY56" s="6">
        <f t="shared" si="369"/>
        <v>0</v>
      </c>
      <c r="CZ56" s="6">
        <f t="shared" ref="CZ56:DA56" si="370">SUM(CZ24,CZ40)</f>
        <v>0</v>
      </c>
      <c r="DA56" s="6">
        <f t="shared" si="370"/>
        <v>0</v>
      </c>
      <c r="DB56" s="6">
        <f t="shared" ref="DB56:DC56" si="371">SUM(DB24,DB40)</f>
        <v>12</v>
      </c>
      <c r="DC56" s="6">
        <f t="shared" si="371"/>
        <v>12</v>
      </c>
      <c r="DD56" s="12"/>
      <c r="DE56" s="6">
        <f t="shared" ref="DE56:DF56" si="372">SUM(DE24,DE40)</f>
        <v>0</v>
      </c>
      <c r="DF56" s="6">
        <f t="shared" si="372"/>
        <v>12</v>
      </c>
      <c r="DG56" s="6">
        <f t="shared" ref="DG56:DH56" si="373">SUM(DG24,DG40)</f>
        <v>0</v>
      </c>
      <c r="DH56" s="6">
        <f t="shared" si="373"/>
        <v>0</v>
      </c>
      <c r="DI56" s="6">
        <f t="shared" ref="DI56:DJ56" si="374">SUM(DI24,DI40)</f>
        <v>0</v>
      </c>
      <c r="DJ56" s="6">
        <f t="shared" si="374"/>
        <v>0</v>
      </c>
      <c r="DK56" s="6">
        <f t="shared" ref="DK56:DL56" si="375">SUM(DK24,DK40)</f>
        <v>0</v>
      </c>
      <c r="DL56" s="6">
        <f t="shared" si="375"/>
        <v>0</v>
      </c>
      <c r="DM56" s="6">
        <f t="shared" ref="DM56:DN56" si="376">SUM(DM24,DM40)</f>
        <v>0</v>
      </c>
      <c r="DN56" s="6">
        <f t="shared" si="376"/>
        <v>0</v>
      </c>
      <c r="DO56" s="6">
        <f t="shared" ref="DO56" si="377">SUM(DO24,DO40)</f>
        <v>12</v>
      </c>
      <c r="DP56" s="94"/>
      <c r="DQ56" s="94"/>
      <c r="DR56" s="6">
        <f t="shared" ref="DR56:DS56" si="378">SUM(DR24,DR40)</f>
        <v>0</v>
      </c>
      <c r="DS56" s="6">
        <f t="shared" si="378"/>
        <v>0</v>
      </c>
      <c r="DT56" s="6">
        <f t="shared" ref="DT56:DU56" si="379">SUM(DT24,DT40)</f>
        <v>12</v>
      </c>
      <c r="DU56" s="6">
        <f t="shared" si="379"/>
        <v>0</v>
      </c>
      <c r="DV56" s="6">
        <f t="shared" ref="DV56:DW56" si="380">SUM(DV24,DV40)</f>
        <v>0</v>
      </c>
      <c r="DW56" s="6">
        <f t="shared" si="380"/>
        <v>0</v>
      </c>
      <c r="DX56" s="6">
        <f t="shared" ref="DX56:DY56" si="381">SUM(DX24,DX40)</f>
        <v>24</v>
      </c>
      <c r="DY56" s="6">
        <f t="shared" si="381"/>
        <v>0</v>
      </c>
      <c r="DZ56" s="6">
        <f t="shared" ref="DZ56:EA56" si="382">SUM(DZ24,DZ40)</f>
        <v>0</v>
      </c>
      <c r="EA56" s="6">
        <f t="shared" si="382"/>
        <v>0</v>
      </c>
      <c r="EB56" s="6">
        <f t="shared" ref="EB56:EC56" si="383">SUM(EB24,EB40)</f>
        <v>0</v>
      </c>
      <c r="EC56" s="6">
        <f t="shared" si="383"/>
        <v>0</v>
      </c>
      <c r="ED56" s="6">
        <f t="shared" ref="ED56:EE56" si="384">SUM(ED24,ED40)</f>
        <v>0</v>
      </c>
      <c r="EE56" s="6">
        <f t="shared" si="384"/>
        <v>0</v>
      </c>
      <c r="EF56" s="6">
        <f t="shared" ref="EF56:EG56" si="385">SUM(EF24,EF40)</f>
        <v>0</v>
      </c>
      <c r="EG56" s="6">
        <f t="shared" si="385"/>
        <v>24</v>
      </c>
      <c r="EH56" s="94"/>
      <c r="EI56" s="12"/>
    </row>
    <row r="57" spans="1:139" ht="14.4">
      <c r="A57" s="500"/>
      <c r="B57" s="53" t="s">
        <v>251</v>
      </c>
      <c r="C57" s="6"/>
      <c r="D57" s="6">
        <f t="shared" ref="D57:AJ57" si="386">SUM(D25,D41)</f>
        <v>0</v>
      </c>
      <c r="E57" s="6">
        <f t="shared" si="386"/>
        <v>2</v>
      </c>
      <c r="F57" s="6">
        <f t="shared" ref="F57:AF57" si="387">SUM(F25,F41)</f>
        <v>0</v>
      </c>
      <c r="G57" s="6">
        <f t="shared" si="387"/>
        <v>0</v>
      </c>
      <c r="H57" s="6">
        <f t="shared" si="387"/>
        <v>0</v>
      </c>
      <c r="I57" s="6">
        <f t="shared" si="387"/>
        <v>0</v>
      </c>
      <c r="J57" s="6">
        <f t="shared" si="387"/>
        <v>0</v>
      </c>
      <c r="K57" s="6">
        <f t="shared" si="387"/>
        <v>0</v>
      </c>
      <c r="L57" s="6">
        <f t="shared" si="387"/>
        <v>0</v>
      </c>
      <c r="M57" s="6">
        <f t="shared" si="387"/>
        <v>0</v>
      </c>
      <c r="N57" s="6">
        <f t="shared" si="387"/>
        <v>0</v>
      </c>
      <c r="O57" s="6">
        <f t="shared" si="387"/>
        <v>11</v>
      </c>
      <c r="P57" s="6">
        <f t="shared" si="387"/>
        <v>0</v>
      </c>
      <c r="Q57" s="6">
        <f t="shared" si="387"/>
        <v>0</v>
      </c>
      <c r="R57" s="6">
        <f t="shared" si="387"/>
        <v>0</v>
      </c>
      <c r="S57" s="6">
        <f t="shared" si="387"/>
        <v>0</v>
      </c>
      <c r="T57" s="6">
        <f t="shared" si="387"/>
        <v>0</v>
      </c>
      <c r="U57" s="6">
        <f t="shared" si="387"/>
        <v>0</v>
      </c>
      <c r="V57" s="6">
        <f t="shared" si="387"/>
        <v>0</v>
      </c>
      <c r="W57" s="6">
        <f t="shared" si="387"/>
        <v>0</v>
      </c>
      <c r="X57" s="6">
        <f t="shared" si="387"/>
        <v>0</v>
      </c>
      <c r="Y57" s="6">
        <f t="shared" si="387"/>
        <v>0</v>
      </c>
      <c r="Z57" s="6">
        <f t="shared" si="387"/>
        <v>1.5</v>
      </c>
      <c r="AA57" s="6">
        <f t="shared" si="387"/>
        <v>0</v>
      </c>
      <c r="AB57" s="6">
        <f t="shared" si="387"/>
        <v>13.5</v>
      </c>
      <c r="AC57" s="6">
        <f t="shared" si="387"/>
        <v>0</v>
      </c>
      <c r="AD57" s="6">
        <f t="shared" si="387"/>
        <v>0</v>
      </c>
      <c r="AE57" s="6">
        <f t="shared" si="387"/>
        <v>0</v>
      </c>
      <c r="AF57" s="6">
        <f t="shared" si="387"/>
        <v>0</v>
      </c>
      <c r="AG57" s="6">
        <f t="shared" si="386"/>
        <v>0</v>
      </c>
      <c r="AH57" s="6">
        <f t="shared" si="386"/>
        <v>0</v>
      </c>
      <c r="AI57" s="6">
        <f t="shared" si="386"/>
        <v>0</v>
      </c>
      <c r="AJ57" s="6">
        <f t="shared" si="386"/>
        <v>10.5</v>
      </c>
      <c r="AK57" s="6">
        <f t="shared" ref="AK57:AL60" si="388">SUM(AK25,AK41)</f>
        <v>0</v>
      </c>
      <c r="AL57" s="6">
        <f t="shared" si="388"/>
        <v>0</v>
      </c>
      <c r="AM57" s="6">
        <f t="shared" si="353"/>
        <v>0</v>
      </c>
      <c r="AN57" s="6">
        <f t="shared" si="353"/>
        <v>8</v>
      </c>
      <c r="AO57" s="6">
        <f t="shared" si="353"/>
        <v>18</v>
      </c>
      <c r="AP57" s="6">
        <f t="shared" si="353"/>
        <v>0</v>
      </c>
      <c r="AQ57" s="6">
        <f t="shared" si="354"/>
        <v>0</v>
      </c>
      <c r="AR57" s="6">
        <f t="shared" si="354"/>
        <v>0</v>
      </c>
      <c r="AS57" s="6">
        <f t="shared" ref="AS57:AT60" si="389">SUM(AS25,AS41)</f>
        <v>0</v>
      </c>
      <c r="AT57" s="6">
        <f t="shared" si="389"/>
        <v>0</v>
      </c>
      <c r="AU57" s="6">
        <f t="shared" si="355"/>
        <v>0</v>
      </c>
      <c r="AV57" s="6">
        <f t="shared" ref="AV57:BS57" si="390">SUM(AV25,AV41)</f>
        <v>0</v>
      </c>
      <c r="AW57" s="6">
        <f t="shared" si="390"/>
        <v>0</v>
      </c>
      <c r="AX57" s="6">
        <f t="shared" si="390"/>
        <v>0</v>
      </c>
      <c r="AY57" s="6">
        <f t="shared" si="390"/>
        <v>0</v>
      </c>
      <c r="AZ57" s="6">
        <f t="shared" si="390"/>
        <v>0</v>
      </c>
      <c r="BA57" s="6">
        <f t="shared" si="390"/>
        <v>7.5</v>
      </c>
      <c r="BB57" s="6">
        <f t="shared" si="390"/>
        <v>0</v>
      </c>
      <c r="BC57" s="6">
        <f t="shared" si="390"/>
        <v>0</v>
      </c>
      <c r="BD57" s="6">
        <f t="shared" si="390"/>
        <v>0</v>
      </c>
      <c r="BE57" s="6">
        <f t="shared" si="390"/>
        <v>0</v>
      </c>
      <c r="BF57" s="6">
        <f t="shared" si="390"/>
        <v>0</v>
      </c>
      <c r="BG57" s="6">
        <f t="shared" si="390"/>
        <v>0</v>
      </c>
      <c r="BH57" s="6">
        <f t="shared" si="390"/>
        <v>0</v>
      </c>
      <c r="BI57" s="6">
        <f t="shared" si="390"/>
        <v>0</v>
      </c>
      <c r="BJ57" s="6">
        <f t="shared" si="390"/>
        <v>0</v>
      </c>
      <c r="BK57" s="6">
        <f t="shared" si="390"/>
        <v>0</v>
      </c>
      <c r="BL57" s="6">
        <f t="shared" si="390"/>
        <v>0</v>
      </c>
      <c r="BM57" s="6">
        <f t="shared" si="390"/>
        <v>0</v>
      </c>
      <c r="BN57" s="6">
        <f t="shared" si="390"/>
        <v>0</v>
      </c>
      <c r="BO57" s="6">
        <f t="shared" si="390"/>
        <v>0</v>
      </c>
      <c r="BP57" s="6">
        <f t="shared" si="390"/>
        <v>0</v>
      </c>
      <c r="BQ57" s="6">
        <f t="shared" si="390"/>
        <v>8.9</v>
      </c>
      <c r="BR57" s="6">
        <f t="shared" si="390"/>
        <v>0</v>
      </c>
      <c r="BS57" s="6">
        <f t="shared" si="390"/>
        <v>0</v>
      </c>
      <c r="BT57" s="6">
        <f t="shared" si="357"/>
        <v>0</v>
      </c>
      <c r="BU57" s="6">
        <f t="shared" si="357"/>
        <v>0</v>
      </c>
      <c r="BV57" s="6">
        <f t="shared" si="357"/>
        <v>0</v>
      </c>
      <c r="BW57" s="6">
        <f t="shared" si="357"/>
        <v>0</v>
      </c>
      <c r="BX57" s="6">
        <f t="shared" si="357"/>
        <v>0</v>
      </c>
      <c r="BY57" s="6">
        <f t="shared" si="357"/>
        <v>0</v>
      </c>
      <c r="BZ57" s="6">
        <f t="shared" si="357"/>
        <v>0</v>
      </c>
      <c r="CA57" s="6">
        <f t="shared" ref="CA57:CB57" si="391">SUM(CA25,CA41)</f>
        <v>0</v>
      </c>
      <c r="CB57" s="6">
        <f t="shared" si="391"/>
        <v>0</v>
      </c>
      <c r="CC57" s="6">
        <f t="shared" ref="CC57:CD57" si="392">SUM(CC25,CC41)</f>
        <v>0</v>
      </c>
      <c r="CD57" s="6">
        <f t="shared" si="392"/>
        <v>0</v>
      </c>
      <c r="CE57" s="6">
        <f t="shared" ref="CE57:CF57" si="393">SUM(CE25,CE41)</f>
        <v>0</v>
      </c>
      <c r="CF57" s="6">
        <f t="shared" si="393"/>
        <v>0</v>
      </c>
      <c r="CG57" s="6">
        <f t="shared" ref="CG57:CH57" si="394">SUM(CG25,CG41)</f>
        <v>0</v>
      </c>
      <c r="CH57" s="6">
        <f t="shared" si="394"/>
        <v>2</v>
      </c>
      <c r="CI57" s="6">
        <f t="shared" ref="CI57:CJ57" si="395">SUM(CI25,CI41)</f>
        <v>8</v>
      </c>
      <c r="CJ57" s="6">
        <f t="shared" si="395"/>
        <v>0</v>
      </c>
      <c r="CK57" s="6">
        <f t="shared" ref="CK57" si="396">SUM(CK25,CK41)</f>
        <v>0</v>
      </c>
      <c r="CL57" s="6">
        <f t="shared" ref="CL57:CN57" si="397">SUM(CL25,CL41)</f>
        <v>0</v>
      </c>
      <c r="CM57" s="6">
        <f t="shared" si="397"/>
        <v>0</v>
      </c>
      <c r="CN57" s="6">
        <f t="shared" si="397"/>
        <v>0</v>
      </c>
      <c r="CO57" s="6">
        <f t="shared" ref="CO57:CT57" si="398">SUM(CO25,CO41)</f>
        <v>18</v>
      </c>
      <c r="CP57" s="6">
        <f t="shared" si="398"/>
        <v>0</v>
      </c>
      <c r="CQ57" s="6">
        <f t="shared" si="398"/>
        <v>4</v>
      </c>
      <c r="CR57" s="6">
        <f t="shared" si="398"/>
        <v>0</v>
      </c>
      <c r="CS57" s="6">
        <f t="shared" si="398"/>
        <v>0</v>
      </c>
      <c r="CT57" s="6">
        <f t="shared" si="398"/>
        <v>0</v>
      </c>
      <c r="CU57" s="6">
        <f t="shared" ref="CU57:CV57" si="399">SUM(CU25,CU41)</f>
        <v>5</v>
      </c>
      <c r="CV57" s="6">
        <f t="shared" si="399"/>
        <v>15</v>
      </c>
      <c r="CW57" s="6">
        <f t="shared" ref="CW57:CX57" si="400">SUM(CW25,CW41)</f>
        <v>0</v>
      </c>
      <c r="CX57" s="6">
        <f t="shared" si="400"/>
        <v>8.5</v>
      </c>
      <c r="CY57" s="6">
        <f t="shared" ref="CY57:CZ57" si="401">SUM(CY25,CY41)</f>
        <v>0</v>
      </c>
      <c r="CZ57" s="6">
        <f t="shared" si="401"/>
        <v>4</v>
      </c>
      <c r="DA57" s="6">
        <f t="shared" ref="DA57:DB57" si="402">SUM(DA25,DA41)</f>
        <v>4</v>
      </c>
      <c r="DB57" s="6">
        <f t="shared" si="402"/>
        <v>4</v>
      </c>
      <c r="DC57" s="6">
        <f t="shared" ref="DC57:DE57" si="403">SUM(DC25,DC41)</f>
        <v>16</v>
      </c>
      <c r="DD57" s="12"/>
      <c r="DE57" s="6">
        <f t="shared" si="403"/>
        <v>4</v>
      </c>
      <c r="DF57" s="6">
        <f t="shared" ref="DF57:DG57" si="404">SUM(DF25,DF41)</f>
        <v>4</v>
      </c>
      <c r="DG57" s="6">
        <f t="shared" si="404"/>
        <v>0</v>
      </c>
      <c r="DH57" s="6">
        <f t="shared" ref="DH57:DI57" si="405">SUM(DH25,DH41)</f>
        <v>0</v>
      </c>
      <c r="DI57" s="6">
        <f t="shared" si="405"/>
        <v>0</v>
      </c>
      <c r="DJ57" s="6">
        <f t="shared" ref="DJ57:DK57" si="406">SUM(DJ25,DJ41)</f>
        <v>0</v>
      </c>
      <c r="DK57" s="6">
        <f t="shared" si="406"/>
        <v>8</v>
      </c>
      <c r="DL57" s="6">
        <f t="shared" ref="DL57:DM57" si="407">SUM(DL25,DL41)</f>
        <v>0</v>
      </c>
      <c r="DM57" s="6">
        <f t="shared" si="407"/>
        <v>2</v>
      </c>
      <c r="DN57" s="6">
        <f t="shared" ref="DN57:DO57" si="408">SUM(DN25,DN41)</f>
        <v>0</v>
      </c>
      <c r="DO57" s="6">
        <f t="shared" si="408"/>
        <v>12</v>
      </c>
      <c r="DP57" s="94"/>
      <c r="DQ57" s="94"/>
      <c r="DR57" s="6">
        <f t="shared" ref="DR57:DS60" si="409">SUM(DR25,DR41)</f>
        <v>0</v>
      </c>
      <c r="DS57" s="6">
        <f t="shared" si="409"/>
        <v>6.5</v>
      </c>
      <c r="DT57" s="6">
        <f t="shared" ref="DT57:DU57" si="410">SUM(DT25,DT41)</f>
        <v>12</v>
      </c>
      <c r="DU57" s="6">
        <f t="shared" si="410"/>
        <v>0</v>
      </c>
      <c r="DV57" s="6">
        <f t="shared" ref="DV57:DW57" si="411">SUM(DV25,DV41)</f>
        <v>0</v>
      </c>
      <c r="DW57" s="6">
        <f t="shared" si="411"/>
        <v>0</v>
      </c>
      <c r="DX57" s="6">
        <f t="shared" ref="DX57:DY57" si="412">SUM(DX25,DX41)</f>
        <v>8.3000000000000007</v>
      </c>
      <c r="DY57" s="6">
        <f t="shared" si="412"/>
        <v>0</v>
      </c>
      <c r="DZ57" s="6">
        <f t="shared" ref="DZ57:EA57" si="413">SUM(DZ25,DZ41)</f>
        <v>16.5</v>
      </c>
      <c r="EA57" s="6">
        <f t="shared" si="413"/>
        <v>0</v>
      </c>
      <c r="EB57" s="6">
        <f t="shared" ref="EB57:EC57" si="414">SUM(EB25,EB41)</f>
        <v>0</v>
      </c>
      <c r="EC57" s="6">
        <f t="shared" si="414"/>
        <v>0</v>
      </c>
      <c r="ED57" s="6">
        <f t="shared" ref="ED57:EE57" si="415">SUM(ED25,ED41)</f>
        <v>0</v>
      </c>
      <c r="EE57" s="6">
        <f t="shared" si="415"/>
        <v>1</v>
      </c>
      <c r="EF57" s="6">
        <f t="shared" ref="EF57:EG57" si="416">SUM(EF25,EF41)</f>
        <v>0</v>
      </c>
      <c r="EG57" s="6">
        <f t="shared" si="416"/>
        <v>12</v>
      </c>
      <c r="EH57" s="94"/>
      <c r="EI57" s="12"/>
    </row>
    <row r="58" spans="1:139" ht="14.4">
      <c r="A58" s="500"/>
      <c r="B58" s="53" t="s">
        <v>252</v>
      </c>
      <c r="C58" s="6"/>
      <c r="D58" s="6">
        <f t="shared" ref="D58:AJ58" si="417">SUM(D26,D42)</f>
        <v>0</v>
      </c>
      <c r="E58" s="6">
        <f t="shared" si="417"/>
        <v>34.5</v>
      </c>
      <c r="F58" s="6">
        <f t="shared" ref="F58:AF58" si="418">SUM(F26,F42)</f>
        <v>66</v>
      </c>
      <c r="G58" s="6">
        <f t="shared" si="418"/>
        <v>1.5</v>
      </c>
      <c r="H58" s="6">
        <f t="shared" si="418"/>
        <v>1.5</v>
      </c>
      <c r="I58" s="6">
        <f t="shared" si="418"/>
        <v>0</v>
      </c>
      <c r="J58" s="6">
        <f t="shared" si="418"/>
        <v>0</v>
      </c>
      <c r="K58" s="6">
        <f t="shared" si="418"/>
        <v>0</v>
      </c>
      <c r="L58" s="6">
        <f t="shared" si="418"/>
        <v>1.75</v>
      </c>
      <c r="M58" s="6">
        <f t="shared" si="418"/>
        <v>0</v>
      </c>
      <c r="N58" s="6">
        <f t="shared" si="418"/>
        <v>2</v>
      </c>
      <c r="O58" s="6">
        <f t="shared" si="418"/>
        <v>1</v>
      </c>
      <c r="P58" s="6">
        <f t="shared" si="418"/>
        <v>29</v>
      </c>
      <c r="Q58" s="6">
        <f t="shared" si="418"/>
        <v>0</v>
      </c>
      <c r="R58" s="6">
        <f t="shared" si="418"/>
        <v>0</v>
      </c>
      <c r="S58" s="6">
        <f t="shared" si="418"/>
        <v>5.5</v>
      </c>
      <c r="T58" s="6">
        <f t="shared" si="418"/>
        <v>0</v>
      </c>
      <c r="U58" s="6">
        <f t="shared" si="418"/>
        <v>11</v>
      </c>
      <c r="V58" s="6">
        <f t="shared" si="418"/>
        <v>45</v>
      </c>
      <c r="W58" s="6">
        <f t="shared" si="418"/>
        <v>6</v>
      </c>
      <c r="X58" s="6">
        <f t="shared" si="418"/>
        <v>8</v>
      </c>
      <c r="Y58" s="6">
        <f t="shared" si="418"/>
        <v>0</v>
      </c>
      <c r="Z58" s="6">
        <f t="shared" si="418"/>
        <v>6</v>
      </c>
      <c r="AA58" s="6">
        <f t="shared" si="418"/>
        <v>3.5</v>
      </c>
      <c r="AB58" s="6">
        <f t="shared" si="418"/>
        <v>20.67</v>
      </c>
      <c r="AC58" s="6">
        <f t="shared" si="418"/>
        <v>0</v>
      </c>
      <c r="AD58" s="6">
        <f t="shared" si="418"/>
        <v>0</v>
      </c>
      <c r="AE58" s="6">
        <f t="shared" si="418"/>
        <v>0</v>
      </c>
      <c r="AF58" s="6">
        <f t="shared" si="418"/>
        <v>7.58</v>
      </c>
      <c r="AG58" s="6">
        <f t="shared" si="417"/>
        <v>1.5</v>
      </c>
      <c r="AH58" s="6">
        <f t="shared" si="417"/>
        <v>2.67</v>
      </c>
      <c r="AI58" s="6">
        <f t="shared" si="417"/>
        <v>3.67</v>
      </c>
      <c r="AJ58" s="6">
        <f t="shared" si="417"/>
        <v>0</v>
      </c>
      <c r="AK58" s="6">
        <f t="shared" si="388"/>
        <v>11.67</v>
      </c>
      <c r="AL58" s="6">
        <f t="shared" si="388"/>
        <v>3.1</v>
      </c>
      <c r="AM58" s="6">
        <f t="shared" si="353"/>
        <v>9</v>
      </c>
      <c r="AN58" s="6">
        <f t="shared" si="353"/>
        <v>0</v>
      </c>
      <c r="AO58" s="6">
        <f t="shared" si="353"/>
        <v>0</v>
      </c>
      <c r="AP58" s="6">
        <f t="shared" si="353"/>
        <v>4.75</v>
      </c>
      <c r="AQ58" s="6">
        <f t="shared" si="354"/>
        <v>0</v>
      </c>
      <c r="AR58" s="6">
        <f t="shared" si="354"/>
        <v>0</v>
      </c>
      <c r="AS58" s="6">
        <f t="shared" si="389"/>
        <v>0</v>
      </c>
      <c r="AT58" s="6">
        <f t="shared" si="389"/>
        <v>3</v>
      </c>
      <c r="AU58" s="6">
        <f t="shared" si="355"/>
        <v>3</v>
      </c>
      <c r="AV58" s="6">
        <f t="shared" ref="AV58:BS58" si="419">SUM(AV26,AV42)</f>
        <v>3</v>
      </c>
      <c r="AW58" s="6">
        <f t="shared" si="419"/>
        <v>0</v>
      </c>
      <c r="AX58" s="6">
        <f t="shared" si="419"/>
        <v>0</v>
      </c>
      <c r="AY58" s="6">
        <f t="shared" si="419"/>
        <v>0</v>
      </c>
      <c r="AZ58" s="6">
        <f t="shared" si="419"/>
        <v>3.92</v>
      </c>
      <c r="BA58" s="6">
        <f t="shared" si="419"/>
        <v>30.42</v>
      </c>
      <c r="BB58" s="6">
        <f t="shared" si="419"/>
        <v>9</v>
      </c>
      <c r="BC58" s="6">
        <f t="shared" si="419"/>
        <v>0</v>
      </c>
      <c r="BD58" s="6">
        <f t="shared" si="419"/>
        <v>4</v>
      </c>
      <c r="BE58" s="6">
        <f t="shared" si="419"/>
        <v>3.5</v>
      </c>
      <c r="BF58" s="6">
        <f t="shared" si="419"/>
        <v>4</v>
      </c>
      <c r="BG58" s="6">
        <f t="shared" si="419"/>
        <v>12</v>
      </c>
      <c r="BH58" s="6">
        <f t="shared" si="419"/>
        <v>2.5</v>
      </c>
      <c r="BI58" s="6">
        <f t="shared" si="419"/>
        <v>2.5</v>
      </c>
      <c r="BJ58" s="6">
        <f t="shared" si="419"/>
        <v>2</v>
      </c>
      <c r="BK58" s="6">
        <f t="shared" si="419"/>
        <v>0</v>
      </c>
      <c r="BL58" s="6">
        <f t="shared" si="419"/>
        <v>0</v>
      </c>
      <c r="BM58" s="6">
        <f t="shared" si="419"/>
        <v>6</v>
      </c>
      <c r="BN58" s="6">
        <f t="shared" si="419"/>
        <v>4</v>
      </c>
      <c r="BO58" s="6">
        <f t="shared" si="419"/>
        <v>8</v>
      </c>
      <c r="BP58" s="6">
        <f t="shared" si="419"/>
        <v>0</v>
      </c>
      <c r="BQ58" s="6">
        <f t="shared" si="419"/>
        <v>3</v>
      </c>
      <c r="BR58" s="6">
        <f t="shared" si="419"/>
        <v>0</v>
      </c>
      <c r="BS58" s="6">
        <f t="shared" si="419"/>
        <v>1</v>
      </c>
      <c r="BT58" s="6">
        <f t="shared" si="357"/>
        <v>3.6</v>
      </c>
      <c r="BU58" s="6">
        <f t="shared" si="357"/>
        <v>3.6</v>
      </c>
      <c r="BV58" s="6">
        <f t="shared" si="357"/>
        <v>10.92</v>
      </c>
      <c r="BW58" s="6">
        <f t="shared" si="357"/>
        <v>6</v>
      </c>
      <c r="BX58" s="6">
        <f t="shared" si="357"/>
        <v>217</v>
      </c>
      <c r="BY58" s="6">
        <f t="shared" si="357"/>
        <v>168</v>
      </c>
      <c r="BZ58" s="6">
        <f t="shared" si="357"/>
        <v>175</v>
      </c>
      <c r="CA58" s="6">
        <f t="shared" ref="CA58:CB58" si="420">SUM(CA26,CA42)</f>
        <v>146</v>
      </c>
      <c r="CB58" s="6">
        <f t="shared" si="420"/>
        <v>168</v>
      </c>
      <c r="CC58" s="6">
        <f t="shared" ref="CC58:CD58" si="421">SUM(CC26,CC42)</f>
        <v>172.5</v>
      </c>
      <c r="CD58" s="6">
        <f t="shared" si="421"/>
        <v>168</v>
      </c>
      <c r="CE58" s="6">
        <f t="shared" ref="CE58:CF58" si="422">SUM(CE26,CE42)</f>
        <v>168</v>
      </c>
      <c r="CF58" s="6">
        <f t="shared" si="422"/>
        <v>103</v>
      </c>
      <c r="CG58" s="6">
        <f t="shared" ref="CG58:CH58" si="423">SUM(CG26,CG42)</f>
        <v>5</v>
      </c>
      <c r="CH58" s="6">
        <f t="shared" si="423"/>
        <v>3</v>
      </c>
      <c r="CI58" s="6">
        <f t="shared" ref="CI58:CJ58" si="424">SUM(CI26,CI42)</f>
        <v>27</v>
      </c>
      <c r="CJ58" s="6">
        <f t="shared" si="424"/>
        <v>14.67</v>
      </c>
      <c r="CK58" s="6">
        <f t="shared" ref="CK58" si="425">SUM(CK26,CK42)</f>
        <v>4</v>
      </c>
      <c r="CL58" s="6">
        <f t="shared" ref="CL58:CO58" si="426">SUM(CL26,CL42)</f>
        <v>4</v>
      </c>
      <c r="CM58" s="6">
        <f t="shared" si="426"/>
        <v>3.5</v>
      </c>
      <c r="CN58" s="6">
        <f t="shared" si="426"/>
        <v>0</v>
      </c>
      <c r="CO58" s="6">
        <f t="shared" si="426"/>
        <v>0</v>
      </c>
      <c r="CP58" s="6">
        <f t="shared" ref="CP58:CQ58" si="427">SUM(CP26,CP42)</f>
        <v>3</v>
      </c>
      <c r="CQ58" s="6">
        <f t="shared" si="427"/>
        <v>4</v>
      </c>
      <c r="CR58" s="6">
        <f t="shared" ref="CR58:CS58" si="428">SUM(CR26,CR42)</f>
        <v>0</v>
      </c>
      <c r="CS58" s="6">
        <f t="shared" si="428"/>
        <v>9.42</v>
      </c>
      <c r="CT58" s="6">
        <f t="shared" ref="CT58:CU58" si="429">SUM(CT26,CT42)</f>
        <v>3.08</v>
      </c>
      <c r="CU58" s="6">
        <f t="shared" si="429"/>
        <v>0</v>
      </c>
      <c r="CV58" s="6">
        <f t="shared" ref="CV58:CW58" si="430">SUM(CV26,CV42)</f>
        <v>0</v>
      </c>
      <c r="CW58" s="6">
        <f t="shared" si="430"/>
        <v>16.5</v>
      </c>
      <c r="CX58" s="6">
        <f t="shared" ref="CX58:CY58" si="431">SUM(CX26,CX42)</f>
        <v>0</v>
      </c>
      <c r="CY58" s="6">
        <f t="shared" si="431"/>
        <v>11</v>
      </c>
      <c r="CZ58" s="6">
        <f t="shared" ref="CZ58:DA58" si="432">SUM(CZ26,CZ42)</f>
        <v>4</v>
      </c>
      <c r="DA58" s="6">
        <f t="shared" si="432"/>
        <v>4</v>
      </c>
      <c r="DB58" s="6">
        <f t="shared" ref="DB58:DC58" si="433">SUM(DB26,DB42)</f>
        <v>0</v>
      </c>
      <c r="DC58" s="6">
        <f t="shared" si="433"/>
        <v>0</v>
      </c>
      <c r="DD58" s="12"/>
      <c r="DE58" s="6">
        <f t="shared" ref="DE58:DF58" si="434">SUM(DE26,DE42)</f>
        <v>0</v>
      </c>
      <c r="DF58" s="6">
        <f t="shared" si="434"/>
        <v>0</v>
      </c>
      <c r="DG58" s="6">
        <f t="shared" ref="DG58:DH58" si="435">SUM(DG26,DG42)</f>
        <v>28</v>
      </c>
      <c r="DH58" s="6">
        <f t="shared" si="435"/>
        <v>171</v>
      </c>
      <c r="DI58" s="6">
        <f t="shared" ref="DI58:DJ58" si="436">SUM(DI26,DI42)</f>
        <v>154.5</v>
      </c>
      <c r="DJ58" s="6">
        <f t="shared" si="436"/>
        <v>126.67</v>
      </c>
      <c r="DK58" s="6">
        <f t="shared" ref="DK58:DL58" si="437">SUM(DK26,DK42)</f>
        <v>215</v>
      </c>
      <c r="DL58" s="6">
        <f t="shared" si="437"/>
        <v>200</v>
      </c>
      <c r="DM58" s="6">
        <f t="shared" ref="DM58:DN58" si="438">SUM(DM26,DM42)</f>
        <v>48</v>
      </c>
      <c r="DN58" s="6">
        <f t="shared" si="438"/>
        <v>202.5</v>
      </c>
      <c r="DO58" s="6">
        <f t="shared" ref="DO58" si="439">SUM(DO26,DO42)</f>
        <v>178.67</v>
      </c>
      <c r="DP58"/>
      <c r="DQ58"/>
      <c r="DR58" s="6">
        <f t="shared" si="409"/>
        <v>195.5</v>
      </c>
      <c r="DS58" s="6">
        <f t="shared" si="409"/>
        <v>168</v>
      </c>
      <c r="DT58" s="6">
        <f t="shared" ref="DT58:DU58" si="440">SUM(DT26,DT42)</f>
        <v>262.5</v>
      </c>
      <c r="DU58" s="6">
        <f t="shared" si="440"/>
        <v>173.3</v>
      </c>
      <c r="DV58" s="6">
        <f t="shared" ref="DV58:DW58" si="441">SUM(DV26,DV42)</f>
        <v>204</v>
      </c>
      <c r="DW58" s="6">
        <f t="shared" si="441"/>
        <v>178.83</v>
      </c>
      <c r="DX58" s="6">
        <f t="shared" ref="DX58:DY58" si="442">SUM(DX26,DX42)</f>
        <v>11</v>
      </c>
      <c r="DY58" s="6">
        <f t="shared" si="442"/>
        <v>5.0999999999999996</v>
      </c>
      <c r="DZ58" s="6">
        <f t="shared" ref="DZ58:EA58" si="443">SUM(DZ26,DZ42)</f>
        <v>5.83</v>
      </c>
      <c r="EA58" s="6">
        <f t="shared" si="443"/>
        <v>1</v>
      </c>
      <c r="EB58" s="6">
        <f t="shared" ref="EB58:EC58" si="444">SUM(EB26,EB42)</f>
        <v>0</v>
      </c>
      <c r="EC58" s="6">
        <f t="shared" si="444"/>
        <v>0</v>
      </c>
      <c r="ED58" s="457">
        <f t="shared" ref="ED58:EE58" si="445">SUM(ED26,ED42)</f>
        <v>12.2</v>
      </c>
      <c r="EE58" s="457">
        <f t="shared" si="445"/>
        <v>8</v>
      </c>
      <c r="EF58" s="457">
        <f t="shared" ref="EF58:EG58" si="446">SUM(EF26,EF42)</f>
        <v>4</v>
      </c>
      <c r="EG58" s="457">
        <f t="shared" si="446"/>
        <v>48.2</v>
      </c>
      <c r="EH58"/>
      <c r="EI58" s="12"/>
    </row>
    <row r="59" spans="1:139" customFormat="1" ht="14.4">
      <c r="A59" s="500"/>
      <c r="B59" s="53" t="s">
        <v>222</v>
      </c>
      <c r="C59" s="6"/>
      <c r="D59" s="6">
        <f t="shared" ref="D59:AJ59" si="447">SUM(D27,D43)</f>
        <v>336</v>
      </c>
      <c r="E59" s="6">
        <f t="shared" si="447"/>
        <v>336</v>
      </c>
      <c r="F59" s="6">
        <f t="shared" ref="F59:AF59" si="448">SUM(F27,F43)</f>
        <v>336</v>
      </c>
      <c r="G59" s="6">
        <f t="shared" si="448"/>
        <v>336</v>
      </c>
      <c r="H59" s="6">
        <f t="shared" si="448"/>
        <v>336</v>
      </c>
      <c r="I59" s="6">
        <f t="shared" si="448"/>
        <v>336</v>
      </c>
      <c r="J59" s="6">
        <f t="shared" si="448"/>
        <v>336</v>
      </c>
      <c r="K59" s="6">
        <f t="shared" si="448"/>
        <v>336</v>
      </c>
      <c r="L59" s="6">
        <f t="shared" si="448"/>
        <v>336</v>
      </c>
      <c r="M59" s="6">
        <f t="shared" si="448"/>
        <v>336</v>
      </c>
      <c r="N59" s="6">
        <f t="shared" si="448"/>
        <v>336</v>
      </c>
      <c r="O59" s="6">
        <f t="shared" si="448"/>
        <v>336</v>
      </c>
      <c r="P59" s="6">
        <f t="shared" si="448"/>
        <v>336</v>
      </c>
      <c r="Q59" s="6">
        <f t="shared" si="448"/>
        <v>336</v>
      </c>
      <c r="R59" s="6">
        <f t="shared" si="448"/>
        <v>336</v>
      </c>
      <c r="S59" s="6">
        <f t="shared" si="448"/>
        <v>336</v>
      </c>
      <c r="T59" s="6">
        <f t="shared" si="448"/>
        <v>336</v>
      </c>
      <c r="U59" s="6">
        <f t="shared" si="448"/>
        <v>288</v>
      </c>
      <c r="V59" s="6">
        <f t="shared" si="448"/>
        <v>336</v>
      </c>
      <c r="W59" s="6">
        <f t="shared" si="448"/>
        <v>336</v>
      </c>
      <c r="X59" s="6">
        <f t="shared" si="448"/>
        <v>336</v>
      </c>
      <c r="Y59" s="6">
        <f t="shared" si="448"/>
        <v>336</v>
      </c>
      <c r="Z59" s="6">
        <f t="shared" si="448"/>
        <v>336</v>
      </c>
      <c r="AA59" s="6">
        <f t="shared" si="448"/>
        <v>336</v>
      </c>
      <c r="AB59" s="6">
        <f t="shared" si="448"/>
        <v>336</v>
      </c>
      <c r="AC59" s="6">
        <f t="shared" si="448"/>
        <v>336</v>
      </c>
      <c r="AD59" s="6">
        <f t="shared" si="448"/>
        <v>336</v>
      </c>
      <c r="AE59" s="6">
        <f t="shared" si="448"/>
        <v>336</v>
      </c>
      <c r="AF59" s="6">
        <f t="shared" si="448"/>
        <v>336</v>
      </c>
      <c r="AG59" s="6">
        <f t="shared" si="447"/>
        <v>336</v>
      </c>
      <c r="AH59" s="6">
        <f t="shared" si="447"/>
        <v>336</v>
      </c>
      <c r="AI59" s="6">
        <f t="shared" si="447"/>
        <v>336</v>
      </c>
      <c r="AJ59" s="6">
        <f t="shared" si="447"/>
        <v>336</v>
      </c>
      <c r="AK59" s="6">
        <f t="shared" si="388"/>
        <v>336</v>
      </c>
      <c r="AL59" s="6">
        <f t="shared" si="388"/>
        <v>336</v>
      </c>
      <c r="AM59" s="6">
        <f t="shared" si="353"/>
        <v>336</v>
      </c>
      <c r="AN59" s="6">
        <f t="shared" si="353"/>
        <v>336</v>
      </c>
      <c r="AO59" s="6">
        <f t="shared" si="353"/>
        <v>336</v>
      </c>
      <c r="AP59" s="6">
        <f t="shared" si="353"/>
        <v>336</v>
      </c>
      <c r="AQ59" s="6">
        <f t="shared" si="354"/>
        <v>336</v>
      </c>
      <c r="AR59" s="6">
        <f t="shared" si="354"/>
        <v>336</v>
      </c>
      <c r="AS59" s="6">
        <f t="shared" si="389"/>
        <v>336</v>
      </c>
      <c r="AT59" s="6">
        <f t="shared" si="389"/>
        <v>336</v>
      </c>
      <c r="AU59" s="6">
        <f t="shared" si="355"/>
        <v>336</v>
      </c>
      <c r="AV59" s="6">
        <f t="shared" ref="AV59:BS59" si="449">SUM(AV27,AV43)</f>
        <v>336</v>
      </c>
      <c r="AW59" s="6">
        <f t="shared" si="449"/>
        <v>336</v>
      </c>
      <c r="AX59" s="6">
        <f t="shared" si="449"/>
        <v>336</v>
      </c>
      <c r="AY59" s="6">
        <f t="shared" si="449"/>
        <v>336</v>
      </c>
      <c r="AZ59" s="6">
        <f t="shared" si="449"/>
        <v>336</v>
      </c>
      <c r="BA59" s="6">
        <f t="shared" si="449"/>
        <v>336</v>
      </c>
      <c r="BB59" s="6">
        <f t="shared" si="449"/>
        <v>336</v>
      </c>
      <c r="BC59" s="6">
        <f t="shared" si="449"/>
        <v>336</v>
      </c>
      <c r="BD59" s="6">
        <f t="shared" si="449"/>
        <v>336</v>
      </c>
      <c r="BE59" s="6">
        <f t="shared" si="449"/>
        <v>336</v>
      </c>
      <c r="BF59" s="6">
        <f t="shared" si="449"/>
        <v>336</v>
      </c>
      <c r="BG59" s="6">
        <f t="shared" si="449"/>
        <v>336</v>
      </c>
      <c r="BH59" s="6">
        <f t="shared" si="449"/>
        <v>336</v>
      </c>
      <c r="BI59" s="6">
        <f t="shared" si="449"/>
        <v>336</v>
      </c>
      <c r="BJ59" s="6">
        <f t="shared" si="449"/>
        <v>336</v>
      </c>
      <c r="BK59" s="6">
        <f t="shared" si="449"/>
        <v>336</v>
      </c>
      <c r="BL59" s="6">
        <f t="shared" si="449"/>
        <v>336</v>
      </c>
      <c r="BM59" s="6">
        <f t="shared" si="449"/>
        <v>336</v>
      </c>
      <c r="BN59" s="6">
        <f t="shared" si="449"/>
        <v>336</v>
      </c>
      <c r="BO59" s="6">
        <f t="shared" si="449"/>
        <v>336</v>
      </c>
      <c r="BP59" s="6">
        <f t="shared" si="449"/>
        <v>336</v>
      </c>
      <c r="BQ59" s="6">
        <f t="shared" si="449"/>
        <v>336</v>
      </c>
      <c r="BR59" s="6">
        <f t="shared" si="449"/>
        <v>336</v>
      </c>
      <c r="BS59" s="6">
        <f t="shared" si="449"/>
        <v>336</v>
      </c>
      <c r="BT59" s="6">
        <f t="shared" si="357"/>
        <v>336</v>
      </c>
      <c r="BU59" s="6">
        <f t="shared" si="357"/>
        <v>336</v>
      </c>
      <c r="BV59" s="6">
        <f t="shared" si="357"/>
        <v>336</v>
      </c>
      <c r="BW59" s="6">
        <f t="shared" si="357"/>
        <v>336</v>
      </c>
      <c r="BX59" s="6">
        <f t="shared" si="357"/>
        <v>336</v>
      </c>
      <c r="BY59" s="6">
        <f t="shared" si="357"/>
        <v>336</v>
      </c>
      <c r="BZ59" s="6">
        <f t="shared" si="357"/>
        <v>336</v>
      </c>
      <c r="CA59" s="6">
        <f t="shared" ref="CA59:CB59" si="450">SUM(CA27,CA43)</f>
        <v>288</v>
      </c>
      <c r="CB59" s="6">
        <f t="shared" si="450"/>
        <v>336</v>
      </c>
      <c r="CC59" s="6">
        <f t="shared" ref="CC59:CD59" si="451">SUM(CC27,CC43)</f>
        <v>336</v>
      </c>
      <c r="CD59" s="6">
        <f t="shared" si="451"/>
        <v>336</v>
      </c>
      <c r="CE59" s="6">
        <f t="shared" ref="CE59:CF59" si="452">SUM(CE27,CE43)</f>
        <v>336</v>
      </c>
      <c r="CF59" s="6">
        <f t="shared" si="452"/>
        <v>336</v>
      </c>
      <c r="CG59" s="6">
        <f t="shared" ref="CG59:CH59" si="453">SUM(CG27,CG43)</f>
        <v>336</v>
      </c>
      <c r="CH59" s="6">
        <f t="shared" si="453"/>
        <v>336</v>
      </c>
      <c r="CI59" s="6">
        <f t="shared" ref="CI59:CJ59" si="454">SUM(CI27,CI43)</f>
        <v>336</v>
      </c>
      <c r="CJ59" s="6">
        <f t="shared" si="454"/>
        <v>336</v>
      </c>
      <c r="CK59" s="6">
        <f t="shared" ref="CK59" si="455">SUM(CK27,CK43)</f>
        <v>336</v>
      </c>
      <c r="CL59" s="6">
        <f t="shared" ref="CL59:CO59" si="456">SUM(CL27,CL43)</f>
        <v>336</v>
      </c>
      <c r="CM59" s="6">
        <f t="shared" si="456"/>
        <v>336</v>
      </c>
      <c r="CN59" s="6">
        <f t="shared" si="456"/>
        <v>336</v>
      </c>
      <c r="CO59" s="6">
        <f t="shared" si="456"/>
        <v>336</v>
      </c>
      <c r="CP59" s="6">
        <f t="shared" ref="CP59:CQ59" si="457">SUM(CP27,CP43)</f>
        <v>336</v>
      </c>
      <c r="CQ59" s="6">
        <f t="shared" si="457"/>
        <v>336</v>
      </c>
      <c r="CR59" s="6">
        <f t="shared" ref="CR59:CS59" si="458">SUM(CR27,CR43)</f>
        <v>336</v>
      </c>
      <c r="CS59" s="6">
        <f t="shared" si="458"/>
        <v>336</v>
      </c>
      <c r="CT59" s="6">
        <f t="shared" ref="CT59:CU59" si="459">SUM(CT27,CT43)</f>
        <v>336</v>
      </c>
      <c r="CU59" s="6">
        <f t="shared" si="459"/>
        <v>336</v>
      </c>
      <c r="CV59" s="6">
        <f t="shared" ref="CV59:CW59" si="460">SUM(CV27,CV43)</f>
        <v>336</v>
      </c>
      <c r="CW59" s="6">
        <f t="shared" si="460"/>
        <v>336</v>
      </c>
      <c r="CX59" s="6">
        <f t="shared" ref="CX59:CY59" si="461">SUM(CX27,CX43)</f>
        <v>336</v>
      </c>
      <c r="CY59" s="6">
        <f t="shared" si="461"/>
        <v>336</v>
      </c>
      <c r="CZ59" s="6">
        <f t="shared" ref="CZ59:DA59" si="462">SUM(CZ27,CZ43)</f>
        <v>336</v>
      </c>
      <c r="DA59" s="6">
        <f t="shared" si="462"/>
        <v>336</v>
      </c>
      <c r="DB59" s="6">
        <f t="shared" ref="DB59:DC59" si="463">SUM(DB27,DB43)</f>
        <v>336</v>
      </c>
      <c r="DC59" s="6">
        <f t="shared" si="463"/>
        <v>336</v>
      </c>
      <c r="DD59" s="12"/>
      <c r="DE59" s="6">
        <f t="shared" ref="DE59:DF59" si="464">SUM(DE27,DE43)</f>
        <v>312</v>
      </c>
      <c r="DF59" s="6">
        <f t="shared" si="464"/>
        <v>336</v>
      </c>
      <c r="DG59" s="6">
        <f t="shared" ref="DG59:DH59" si="465">SUM(DG27,DG43)</f>
        <v>336</v>
      </c>
      <c r="DH59" s="6">
        <f t="shared" si="465"/>
        <v>336</v>
      </c>
      <c r="DI59" s="6">
        <f t="shared" ref="DI59:DJ59" si="466">SUM(DI27,DI43)</f>
        <v>336</v>
      </c>
      <c r="DJ59" s="6">
        <f t="shared" si="466"/>
        <v>336</v>
      </c>
      <c r="DK59" s="6">
        <f t="shared" ref="DK59:DL59" si="467">SUM(DK27,DK43)</f>
        <v>336</v>
      </c>
      <c r="DL59" s="6">
        <f t="shared" si="467"/>
        <v>336</v>
      </c>
      <c r="DM59" s="6">
        <f t="shared" ref="DM59:DN59" si="468">SUM(DM27,DM43)</f>
        <v>336</v>
      </c>
      <c r="DN59" s="6">
        <f t="shared" si="468"/>
        <v>336</v>
      </c>
      <c r="DO59" s="6">
        <f t="shared" ref="DO59" si="469">SUM(DO27,DO43)</f>
        <v>336</v>
      </c>
      <c r="DP59" s="12"/>
      <c r="DQ59" s="12"/>
      <c r="DR59" s="6">
        <f t="shared" si="409"/>
        <v>336</v>
      </c>
      <c r="DS59" s="6">
        <f t="shared" si="409"/>
        <v>336</v>
      </c>
      <c r="DT59" s="6">
        <f t="shared" ref="DT59:DU59" si="470">SUM(DT27,DT43)</f>
        <v>336</v>
      </c>
      <c r="DU59" s="6">
        <f t="shared" si="470"/>
        <v>336</v>
      </c>
      <c r="DV59" s="6">
        <f t="shared" ref="DV59:DW59" si="471">SUM(DV27,DV43)</f>
        <v>336</v>
      </c>
      <c r="DW59" s="6">
        <f t="shared" si="471"/>
        <v>336</v>
      </c>
      <c r="DX59" s="6">
        <f t="shared" ref="DX59:DY59" si="472">SUM(DX27,DX43)</f>
        <v>168</v>
      </c>
      <c r="DY59" s="6">
        <f t="shared" si="472"/>
        <v>168</v>
      </c>
      <c r="DZ59" s="6">
        <f t="shared" ref="DZ59:EA59" si="473">SUM(DZ27,DZ43)</f>
        <v>168</v>
      </c>
      <c r="EA59" s="6">
        <f t="shared" si="473"/>
        <v>168</v>
      </c>
      <c r="EB59" s="6">
        <f t="shared" ref="EB59:EC59" si="474">SUM(EB27,EB43)</f>
        <v>168</v>
      </c>
      <c r="EC59" s="6">
        <f t="shared" si="474"/>
        <v>168</v>
      </c>
      <c r="ED59" s="6">
        <f t="shared" ref="ED59:EE59" si="475">SUM(ED27,ED43)</f>
        <v>168</v>
      </c>
      <c r="EE59" s="6">
        <f t="shared" si="475"/>
        <v>168</v>
      </c>
      <c r="EF59" s="6">
        <f t="shared" ref="EF59:EG59" si="476">SUM(EF27,EF43)</f>
        <v>168</v>
      </c>
      <c r="EG59" s="6">
        <f t="shared" si="476"/>
        <v>168</v>
      </c>
      <c r="EH59" s="12"/>
      <c r="EI59" s="12"/>
    </row>
    <row r="60" spans="1:139" ht="14.4">
      <c r="A60" s="501"/>
      <c r="B60" s="53" t="s">
        <v>146</v>
      </c>
      <c r="C60" s="6"/>
      <c r="D60" s="6">
        <f t="shared" ref="D60:AJ60" si="477">SUM(D28,D44)</f>
        <v>0</v>
      </c>
      <c r="E60" s="6">
        <f t="shared" si="477"/>
        <v>5.081708153000001</v>
      </c>
      <c r="F60" s="6">
        <f t="shared" ref="F60:AF60" si="478">SUM(F28,F44)</f>
        <v>0.57341269841269837</v>
      </c>
      <c r="G60" s="6">
        <f t="shared" si="478"/>
        <v>1.681159420289855</v>
      </c>
      <c r="H60" s="6">
        <f t="shared" si="478"/>
        <v>0</v>
      </c>
      <c r="I60" s="6">
        <f t="shared" si="478"/>
        <v>1</v>
      </c>
      <c r="J60" s="6">
        <f t="shared" si="478"/>
        <v>0</v>
      </c>
      <c r="K60" s="6">
        <f t="shared" si="478"/>
        <v>0</v>
      </c>
      <c r="L60" s="6">
        <f t="shared" si="478"/>
        <v>5.1119457013574658</v>
      </c>
      <c r="M60" s="6">
        <f t="shared" si="478"/>
        <v>0.14285714285714285</v>
      </c>
      <c r="N60" s="6">
        <f t="shared" si="478"/>
        <v>1.2071428571428573</v>
      </c>
      <c r="O60" s="6">
        <f t="shared" si="478"/>
        <v>2.117186963979417</v>
      </c>
      <c r="P60" s="6">
        <f t="shared" si="478"/>
        <v>0</v>
      </c>
      <c r="Q60" s="6">
        <f t="shared" si="478"/>
        <v>0</v>
      </c>
      <c r="R60" s="6">
        <f t="shared" si="478"/>
        <v>0.79</v>
      </c>
      <c r="S60" s="6">
        <f t="shared" si="478"/>
        <v>3.9748427672955975</v>
      </c>
      <c r="T60" s="6">
        <f t="shared" si="478"/>
        <v>13.32095153168275</v>
      </c>
      <c r="U60" s="6">
        <f t="shared" si="478"/>
        <v>2.9313725490196081</v>
      </c>
      <c r="V60" s="6">
        <f t="shared" si="478"/>
        <v>4.083333333333333</v>
      </c>
      <c r="W60" s="6">
        <f t="shared" si="478"/>
        <v>0.6155172413793103</v>
      </c>
      <c r="X60" s="6">
        <f t="shared" si="478"/>
        <v>0</v>
      </c>
      <c r="Y60" s="6">
        <f t="shared" si="478"/>
        <v>1.6958333333333333</v>
      </c>
      <c r="Z60" s="6">
        <f t="shared" si="478"/>
        <v>0</v>
      </c>
      <c r="AA60" s="6">
        <f t="shared" si="478"/>
        <v>4.17</v>
      </c>
      <c r="AB60" s="6">
        <f t="shared" si="478"/>
        <v>4.9727972297037315</v>
      </c>
      <c r="AC60" s="6">
        <f t="shared" si="478"/>
        <v>0</v>
      </c>
      <c r="AD60" s="6">
        <f t="shared" si="478"/>
        <v>0</v>
      </c>
      <c r="AE60" s="6">
        <f t="shared" si="478"/>
        <v>0</v>
      </c>
      <c r="AF60" s="6">
        <f t="shared" si="478"/>
        <v>10.5</v>
      </c>
      <c r="AG60" s="6">
        <f t="shared" si="477"/>
        <v>7.3</v>
      </c>
      <c r="AH60" s="6">
        <f t="shared" si="477"/>
        <v>0.88165680473372776</v>
      </c>
      <c r="AI60" s="6">
        <f t="shared" si="477"/>
        <v>2.2600351831121062</v>
      </c>
      <c r="AJ60" s="6">
        <f t="shared" si="477"/>
        <v>0.7900414937759338</v>
      </c>
      <c r="AK60" s="6">
        <f t="shared" si="388"/>
        <v>4.6086486486486482</v>
      </c>
      <c r="AL60" s="6">
        <f t="shared" si="388"/>
        <v>5.2145748987854255</v>
      </c>
      <c r="AM60" s="6">
        <f t="shared" si="353"/>
        <v>2.73</v>
      </c>
      <c r="AN60" s="6">
        <f t="shared" si="353"/>
        <v>3.2574000000000001</v>
      </c>
      <c r="AO60" s="6">
        <f t="shared" si="353"/>
        <v>3.4393272962483827</v>
      </c>
      <c r="AP60" s="6">
        <f t="shared" si="353"/>
        <v>1.3099678456591639</v>
      </c>
      <c r="AQ60" s="6">
        <f t="shared" si="354"/>
        <v>1.9399999999999997</v>
      </c>
      <c r="AR60" s="6">
        <f t="shared" si="354"/>
        <v>1.44</v>
      </c>
      <c r="AS60" s="6">
        <f t="shared" si="389"/>
        <v>0</v>
      </c>
      <c r="AT60" s="6">
        <f t="shared" si="389"/>
        <v>2.0989247311827954</v>
      </c>
      <c r="AU60" s="6">
        <f t="shared" si="355"/>
        <v>2.0989247311827954</v>
      </c>
      <c r="AV60" s="6">
        <f t="shared" ref="AV60:BS60" si="479">SUM(AV28,AV44)</f>
        <v>2.0989247311827954</v>
      </c>
      <c r="AW60" s="6">
        <f t="shared" si="479"/>
        <v>0</v>
      </c>
      <c r="AX60" s="6">
        <f t="shared" si="479"/>
        <v>0.66938775510204085</v>
      </c>
      <c r="AY60" s="6">
        <f t="shared" si="479"/>
        <v>2.982486486486486</v>
      </c>
      <c r="AZ60" s="6">
        <f t="shared" si="479"/>
        <v>7.45</v>
      </c>
      <c r="BA60" s="6">
        <f t="shared" si="479"/>
        <v>1.3461997126436782</v>
      </c>
      <c r="BB60" s="6">
        <f t="shared" si="479"/>
        <v>0</v>
      </c>
      <c r="BC60" s="6">
        <f t="shared" si="479"/>
        <v>0</v>
      </c>
      <c r="BD60" s="6">
        <f t="shared" si="479"/>
        <v>0</v>
      </c>
      <c r="BE60" s="6">
        <f t="shared" si="479"/>
        <v>3.5</v>
      </c>
      <c r="BF60" s="6">
        <f t="shared" si="479"/>
        <v>16.581280788177342</v>
      </c>
      <c r="BG60" s="6">
        <f t="shared" si="479"/>
        <v>2.1</v>
      </c>
      <c r="BH60" s="6">
        <f t="shared" si="479"/>
        <v>0.94</v>
      </c>
      <c r="BI60" s="6">
        <f t="shared" si="479"/>
        <v>1.6153156862745095</v>
      </c>
      <c r="BJ60" s="6">
        <f t="shared" si="479"/>
        <v>2.418439716312057</v>
      </c>
      <c r="BK60" s="6">
        <f t="shared" si="479"/>
        <v>0</v>
      </c>
      <c r="BL60" s="6">
        <f t="shared" si="479"/>
        <v>0</v>
      </c>
      <c r="BM60" s="6">
        <f t="shared" si="479"/>
        <v>0.29181818181818181</v>
      </c>
      <c r="BN60" s="6">
        <f t="shared" si="479"/>
        <v>0.32</v>
      </c>
      <c r="BO60" s="6">
        <f t="shared" si="479"/>
        <v>7.5500000000000007</v>
      </c>
      <c r="BP60" s="6">
        <f t="shared" si="479"/>
        <v>0</v>
      </c>
      <c r="BQ60" s="6">
        <f t="shared" si="479"/>
        <v>6.45</v>
      </c>
      <c r="BR60" s="6">
        <f t="shared" si="479"/>
        <v>6.5372229848989996</v>
      </c>
      <c r="BS60" s="6">
        <f t="shared" si="479"/>
        <v>2.2064516129032259</v>
      </c>
      <c r="BT60" s="6">
        <f t="shared" si="357"/>
        <v>0</v>
      </c>
      <c r="BU60" s="6">
        <f t="shared" si="357"/>
        <v>0</v>
      </c>
      <c r="BV60" s="6">
        <f t="shared" si="357"/>
        <v>3.4662576687116569</v>
      </c>
      <c r="BW60" s="6">
        <f t="shared" si="357"/>
        <v>1.7452229299363056</v>
      </c>
      <c r="BX60" s="6">
        <f t="shared" si="357"/>
        <v>1.44</v>
      </c>
      <c r="BY60" s="6">
        <f t="shared" si="357"/>
        <v>2.1875</v>
      </c>
      <c r="BZ60" s="6">
        <f t="shared" si="357"/>
        <v>0.21</v>
      </c>
      <c r="CA60" s="6">
        <f t="shared" ref="CA60:CB60" si="480">SUM(CA28,CA44)</f>
        <v>0</v>
      </c>
      <c r="CB60" s="6">
        <f t="shared" si="480"/>
        <v>2.2615384615384619</v>
      </c>
      <c r="CC60" s="6">
        <f t="shared" ref="CC60:CD60" si="481">SUM(CC28,CC44)</f>
        <v>4.9650793650793652</v>
      </c>
      <c r="CD60" s="6">
        <f t="shared" si="481"/>
        <v>1.54</v>
      </c>
      <c r="CE60" s="6">
        <f t="shared" ref="CE60:CF60" si="482">SUM(CE28,CE44)</f>
        <v>1.2775862068965516</v>
      </c>
      <c r="CF60" s="6">
        <f t="shared" si="482"/>
        <v>3.4326923076923075</v>
      </c>
      <c r="CG60" s="6">
        <f t="shared" ref="CG60:CH60" si="483">SUM(CG28,CG44)</f>
        <v>5.41</v>
      </c>
      <c r="CH60" s="6">
        <f t="shared" si="483"/>
        <v>0</v>
      </c>
      <c r="CI60" s="6">
        <f t="shared" ref="CI60:CJ60" si="484">SUM(CI28,CI44)</f>
        <v>5.94</v>
      </c>
      <c r="CJ60" s="6">
        <f t="shared" si="484"/>
        <v>5.8474805407619828</v>
      </c>
      <c r="CK60" s="6">
        <f t="shared" ref="CK60" si="485">SUM(CK28,CK44)</f>
        <v>7.05</v>
      </c>
      <c r="CL60" s="6">
        <f t="shared" ref="CL60:CO60" si="486">SUM(CL28,CL44)</f>
        <v>7.05</v>
      </c>
      <c r="CM60" s="6">
        <f t="shared" si="486"/>
        <v>3.6164935858277345</v>
      </c>
      <c r="CN60" s="6">
        <f t="shared" si="486"/>
        <v>4.08</v>
      </c>
      <c r="CO60" s="6">
        <f t="shared" si="486"/>
        <v>3.68</v>
      </c>
      <c r="CP60" s="6">
        <f t="shared" ref="CP60:CQ60" si="487">SUM(CP28,CP44)</f>
        <v>2.8771969696969704</v>
      </c>
      <c r="CQ60" s="6">
        <f t="shared" si="487"/>
        <v>4.571341463414635</v>
      </c>
      <c r="CR60" s="6">
        <f t="shared" ref="CR60:CS60" si="488">SUM(CR28,CR44)</f>
        <v>4.5713414634146297</v>
      </c>
      <c r="CS60" s="6">
        <f t="shared" si="488"/>
        <v>5.3760831889081464</v>
      </c>
      <c r="CT60" s="6">
        <f t="shared" ref="CT60:CU60" si="489">SUM(CT28,CT44)</f>
        <v>4.024390243902439</v>
      </c>
      <c r="CU60" s="6">
        <f t="shared" si="489"/>
        <v>4.024390243902439</v>
      </c>
      <c r="CV60" s="6">
        <f t="shared" ref="CV60:CW60" si="490">SUM(CV28,CV44)</f>
        <v>5.5863467751585505</v>
      </c>
      <c r="CW60" s="6">
        <f t="shared" si="490"/>
        <v>4.0057803468208091</v>
      </c>
      <c r="CX60" s="6">
        <f t="shared" ref="CX60:CY60" si="491">SUM(CX28,CX44)</f>
        <v>6.58</v>
      </c>
      <c r="CY60" s="6">
        <f t="shared" si="491"/>
        <v>4.0187576126674793</v>
      </c>
      <c r="CZ60" s="6">
        <f t="shared" ref="CZ60:DA60" si="492">SUM(CZ28,CZ44)</f>
        <v>16.100000000000001</v>
      </c>
      <c r="DA60" s="6">
        <f t="shared" si="492"/>
        <v>16.100000000000001</v>
      </c>
      <c r="DB60" s="6">
        <f t="shared" ref="DB60:DC60" si="493">SUM(DB28,DB44)</f>
        <v>0</v>
      </c>
      <c r="DC60" s="6">
        <f t="shared" si="493"/>
        <v>0</v>
      </c>
      <c r="DD60" s="12"/>
      <c r="DE60" s="6">
        <f t="shared" ref="DE60:DF60" si="494">SUM(DE28,DE44)</f>
        <v>0</v>
      </c>
      <c r="DF60" s="6">
        <f t="shared" si="494"/>
        <v>0</v>
      </c>
      <c r="DG60" s="6">
        <f t="shared" ref="DG60:DH60" si="495">SUM(DG28,DG44)</f>
        <v>6.08955223880597</v>
      </c>
      <c r="DH60" s="6">
        <f t="shared" si="495"/>
        <v>4.25</v>
      </c>
      <c r="DI60" s="6">
        <f t="shared" ref="DI60:DJ60" si="496">SUM(DI28,DI44)</f>
        <v>2.6024355300859598</v>
      </c>
      <c r="DJ60" s="6">
        <f t="shared" si="496"/>
        <v>15.59</v>
      </c>
      <c r="DK60" s="6">
        <f t="shared" ref="DK60:DL60" si="497">SUM(DK28,DK44)</f>
        <v>5.17</v>
      </c>
      <c r="DL60" s="6">
        <f t="shared" si="497"/>
        <v>2.93</v>
      </c>
      <c r="DM60" s="6">
        <f t="shared" ref="DM60:DN60" si="498">SUM(DM28,DM44)</f>
        <v>11.5</v>
      </c>
      <c r="DN60" s="6">
        <f t="shared" si="498"/>
        <v>9.3000000000000007</v>
      </c>
      <c r="DO60" s="6">
        <f t="shared" ref="DO60" si="499">SUM(DO28,DO44)</f>
        <v>15</v>
      </c>
      <c r="DP60"/>
      <c r="DQ60"/>
      <c r="DR60" s="6">
        <f t="shared" si="409"/>
        <v>5.1608391608391635</v>
      </c>
      <c r="DS60" s="6">
        <f t="shared" si="409"/>
        <v>5.16</v>
      </c>
      <c r="DT60" s="6">
        <f t="shared" ref="DT60:DU60" si="500">SUM(DT28,DT44)</f>
        <v>2.4279720279719741</v>
      </c>
      <c r="DU60" s="6">
        <f t="shared" si="500"/>
        <v>1.33</v>
      </c>
      <c r="DV60" s="6">
        <f t="shared" ref="DV60:DW60" si="501">SUM(DV28,DV44)</f>
        <v>5.01</v>
      </c>
      <c r="DW60" s="6">
        <f t="shared" si="501"/>
        <v>4.8690971571383947</v>
      </c>
      <c r="DX60" s="6">
        <f t="shared" ref="DX60:DY60" si="502">SUM(DX28,DX44)</f>
        <v>2.2999999999999998</v>
      </c>
      <c r="DY60" s="6">
        <f t="shared" si="502"/>
        <v>9.73</v>
      </c>
      <c r="DZ60" s="6">
        <f t="shared" ref="DZ60:EA60" si="503">SUM(DZ28,DZ44)</f>
        <v>6.3526642693690745</v>
      </c>
      <c r="EA60" s="6">
        <f t="shared" si="503"/>
        <v>4.17</v>
      </c>
      <c r="EB60" s="6">
        <f t="shared" ref="EB60:EC60" si="504">SUM(EB28,EB44)</f>
        <v>4.17</v>
      </c>
      <c r="EC60" s="6">
        <f t="shared" si="504"/>
        <v>0</v>
      </c>
      <c r="ED60" s="6">
        <f t="shared" ref="ED60:EE60" si="505">SUM(ED28,ED44)</f>
        <v>3.0162162162162161</v>
      </c>
      <c r="EE60" s="6">
        <f t="shared" si="505"/>
        <v>4.09</v>
      </c>
      <c r="EF60" s="6">
        <f t="shared" ref="EF60:EG60" si="506">SUM(EF28,EF44)</f>
        <v>13.5</v>
      </c>
      <c r="EG60" s="6">
        <f t="shared" si="506"/>
        <v>1.5</v>
      </c>
      <c r="EH60" s="12"/>
      <c r="EI60" s="12"/>
    </row>
    <row r="61" spans="1:139" ht="16.5" customHeight="1">
      <c r="A61" s="496" t="s">
        <v>162</v>
      </c>
      <c r="B61" s="54" t="s">
        <v>147</v>
      </c>
      <c r="C61" s="8"/>
      <c r="D61" s="8">
        <f t="shared" ref="D61:E61" si="507">D51</f>
        <v>0.94940476190476197</v>
      </c>
      <c r="E61" s="8">
        <f t="shared" si="507"/>
        <v>0.89136904761904767</v>
      </c>
      <c r="F61" s="8">
        <f t="shared" ref="F61:W61" si="508">F51</f>
        <v>0.8035714285714286</v>
      </c>
      <c r="G61" s="8">
        <f t="shared" si="508"/>
        <v>0.99553571428571452</v>
      </c>
      <c r="H61" s="8">
        <f t="shared" si="508"/>
        <v>0.9955357142857143</v>
      </c>
      <c r="I61" s="8">
        <f t="shared" si="508"/>
        <v>1</v>
      </c>
      <c r="J61" s="8">
        <f t="shared" si="508"/>
        <v>1</v>
      </c>
      <c r="K61" s="8">
        <f t="shared" si="508"/>
        <v>1</v>
      </c>
      <c r="L61" s="8">
        <f t="shared" si="508"/>
        <v>1</v>
      </c>
      <c r="M61" s="8">
        <f t="shared" si="508"/>
        <v>1</v>
      </c>
      <c r="N61" s="8">
        <f t="shared" si="508"/>
        <v>0.99404761905000005</v>
      </c>
      <c r="O61" s="8">
        <f t="shared" si="508"/>
        <v>0.9642857142857143</v>
      </c>
      <c r="P61" s="8">
        <f t="shared" si="508"/>
        <v>0.91369047619047605</v>
      </c>
      <c r="Q61" s="8">
        <f t="shared" si="508"/>
        <v>1</v>
      </c>
      <c r="R61" s="8">
        <f t="shared" si="508"/>
        <v>1</v>
      </c>
      <c r="S61" s="8">
        <f t="shared" si="508"/>
        <v>0.98363095238095233</v>
      </c>
      <c r="T61" s="8">
        <f t="shared" si="508"/>
        <v>1</v>
      </c>
      <c r="U61" s="8">
        <f t="shared" si="508"/>
        <v>0.96180555555555558</v>
      </c>
      <c r="V61" s="8">
        <f t="shared" si="508"/>
        <v>0.8660714285714286</v>
      </c>
      <c r="W61" s="8">
        <f t="shared" si="508"/>
        <v>0.98214285714285698</v>
      </c>
      <c r="X61" s="8">
        <f t="shared" ref="X61:AG61" si="509">X51</f>
        <v>0.97619047619047605</v>
      </c>
      <c r="Y61" s="8">
        <f t="shared" si="509"/>
        <v>1</v>
      </c>
      <c r="Z61" s="8">
        <f t="shared" si="509"/>
        <v>0.97767857142857151</v>
      </c>
      <c r="AA61" s="8">
        <f t="shared" si="509"/>
        <v>0.98958333333333348</v>
      </c>
      <c r="AB61" s="8">
        <f t="shared" si="509"/>
        <v>0.85663690476190468</v>
      </c>
      <c r="AC61" s="8">
        <f t="shared" si="509"/>
        <v>1</v>
      </c>
      <c r="AD61" s="8">
        <f t="shared" si="509"/>
        <v>1</v>
      </c>
      <c r="AE61" s="8">
        <f t="shared" si="509"/>
        <v>1</v>
      </c>
      <c r="AF61" s="8">
        <f t="shared" si="509"/>
        <v>0.97744047619047603</v>
      </c>
      <c r="AG61" s="8">
        <f t="shared" si="509"/>
        <v>0.99553571428571452</v>
      </c>
      <c r="AH61" s="8">
        <f t="shared" ref="AH61:CO61" si="510">AH51</f>
        <v>0.96229166666666677</v>
      </c>
      <c r="AI61" s="8">
        <f t="shared" si="510"/>
        <v>0.95931547619047619</v>
      </c>
      <c r="AJ61" s="8">
        <f t="shared" si="510"/>
        <v>0.92261904761904745</v>
      </c>
      <c r="AK61" s="8">
        <f t="shared" si="510"/>
        <v>0.96526785714285723</v>
      </c>
      <c r="AL61" s="8">
        <f t="shared" si="510"/>
        <v>0.99077380952380945</v>
      </c>
      <c r="AM61" s="8">
        <f t="shared" si="510"/>
        <v>0.97321428571428548</v>
      </c>
      <c r="AN61" s="8">
        <f t="shared" si="510"/>
        <v>0.9285714285714286</v>
      </c>
      <c r="AO61" s="8">
        <f t="shared" si="510"/>
        <v>0.94642857142857151</v>
      </c>
      <c r="AP61" s="8">
        <f t="shared" si="510"/>
        <v>0.98586309523809501</v>
      </c>
      <c r="AQ61" s="8">
        <f t="shared" si="510"/>
        <v>1</v>
      </c>
      <c r="AR61" s="8">
        <f t="shared" si="510"/>
        <v>1</v>
      </c>
      <c r="AS61" s="8">
        <f t="shared" si="510"/>
        <v>1</v>
      </c>
      <c r="AT61" s="8">
        <f t="shared" si="510"/>
        <v>0.9910714285714286</v>
      </c>
      <c r="AU61" s="8">
        <f t="shared" si="510"/>
        <v>0.98809523809523803</v>
      </c>
      <c r="AV61" s="8">
        <f t="shared" si="510"/>
        <v>0.98809523809523803</v>
      </c>
      <c r="AW61" s="8">
        <f t="shared" si="510"/>
        <v>0.95</v>
      </c>
      <c r="AX61" s="8">
        <f t="shared" si="510"/>
        <v>1</v>
      </c>
      <c r="AY61" s="8">
        <f t="shared" si="510"/>
        <v>1</v>
      </c>
      <c r="AZ61" s="8">
        <f t="shared" si="510"/>
        <v>0.98833333333333351</v>
      </c>
      <c r="BA61" s="8">
        <f t="shared" si="510"/>
        <v>0.85142857142857142</v>
      </c>
      <c r="BB61" s="8">
        <f t="shared" si="510"/>
        <v>0.97321428571428548</v>
      </c>
      <c r="BC61" s="8">
        <f t="shared" si="510"/>
        <v>1</v>
      </c>
      <c r="BD61" s="8">
        <f t="shared" si="510"/>
        <v>0.98809523809523803</v>
      </c>
      <c r="BE61" s="8">
        <f t="shared" si="510"/>
        <v>0.98958333333333348</v>
      </c>
      <c r="BF61" s="8">
        <f t="shared" si="510"/>
        <v>0.98809523809523814</v>
      </c>
      <c r="BG61" s="8">
        <f t="shared" si="510"/>
        <v>0.93452380952380953</v>
      </c>
      <c r="BH61" s="8">
        <f t="shared" si="510"/>
        <v>0.99255952380952395</v>
      </c>
      <c r="BI61" s="8">
        <f t="shared" si="510"/>
        <v>0.99255952380952395</v>
      </c>
      <c r="BJ61" s="8">
        <f t="shared" si="510"/>
        <v>0.99404761904761907</v>
      </c>
      <c r="BK61" s="8">
        <f t="shared" si="510"/>
        <v>1</v>
      </c>
      <c r="BL61" s="8">
        <f t="shared" si="510"/>
        <v>1</v>
      </c>
      <c r="BM61" s="8">
        <f t="shared" si="510"/>
        <v>0.98214285714285721</v>
      </c>
      <c r="BN61" s="8">
        <f t="shared" si="510"/>
        <v>0.98809523809523803</v>
      </c>
      <c r="BO61" s="8">
        <f t="shared" si="510"/>
        <v>0.98809523809523803</v>
      </c>
      <c r="BP61" s="8">
        <f t="shared" si="510"/>
        <v>0.9642857142857143</v>
      </c>
      <c r="BQ61" s="8">
        <f t="shared" si="510"/>
        <v>0.96458333333333357</v>
      </c>
      <c r="BR61" s="8">
        <f t="shared" si="510"/>
        <v>1</v>
      </c>
      <c r="BS61" s="8">
        <f t="shared" si="510"/>
        <v>0.99702380952380953</v>
      </c>
      <c r="BT61" s="8">
        <f t="shared" si="510"/>
        <v>0.98928571428571455</v>
      </c>
      <c r="BU61" s="8">
        <f t="shared" si="510"/>
        <v>0.98928571428571455</v>
      </c>
      <c r="BV61" s="8">
        <f t="shared" si="510"/>
        <v>0.96750000000000003</v>
      </c>
      <c r="BW61" s="8">
        <f t="shared" si="510"/>
        <v>0.98214285714285698</v>
      </c>
      <c r="BX61" s="8">
        <f t="shared" si="510"/>
        <v>0.35416666666666702</v>
      </c>
      <c r="BY61" s="8">
        <f t="shared" si="510"/>
        <v>0.5</v>
      </c>
      <c r="BZ61" s="8">
        <f t="shared" si="510"/>
        <v>0.47916666666666652</v>
      </c>
      <c r="CA61" s="8">
        <f t="shared" si="510"/>
        <v>0.49305555555555552</v>
      </c>
      <c r="CB61" s="8">
        <f t="shared" si="510"/>
        <v>0.5</v>
      </c>
      <c r="CC61" s="8">
        <f t="shared" si="510"/>
        <v>0.48660714285714285</v>
      </c>
      <c r="CD61" s="8">
        <f t="shared" si="510"/>
        <v>0.5</v>
      </c>
      <c r="CE61" s="8">
        <f t="shared" si="510"/>
        <v>0.5</v>
      </c>
      <c r="CF61" s="8">
        <f t="shared" si="510"/>
        <v>0.69345238095238093</v>
      </c>
      <c r="CG61" s="8">
        <f t="shared" si="510"/>
        <v>0.98511904761904745</v>
      </c>
      <c r="CH61" s="8">
        <f t="shared" si="510"/>
        <v>0.95535714285714302</v>
      </c>
      <c r="CI61" s="8">
        <f t="shared" si="510"/>
        <v>0.89583333333333348</v>
      </c>
      <c r="CJ61" s="8">
        <f t="shared" si="510"/>
        <v>0.95633928571428561</v>
      </c>
      <c r="CK61" s="8">
        <f t="shared" si="510"/>
        <v>0.98809523809523803</v>
      </c>
      <c r="CL61" s="8">
        <f t="shared" si="510"/>
        <v>0.95238095238095255</v>
      </c>
      <c r="CM61" s="8">
        <f t="shared" si="510"/>
        <v>0.98958333333333326</v>
      </c>
      <c r="CN61" s="8">
        <f t="shared" si="510"/>
        <v>1</v>
      </c>
      <c r="CO61" s="8">
        <f t="shared" si="510"/>
        <v>0.89880952380952395</v>
      </c>
      <c r="CP61" s="8">
        <f t="shared" ref="CP61:CQ61" si="511">CP51</f>
        <v>0.9910714285714286</v>
      </c>
      <c r="CQ61" s="8">
        <f t="shared" si="511"/>
        <v>0.97619047619047605</v>
      </c>
      <c r="CR61" s="8">
        <f t="shared" ref="CR61:CS61" si="512">CR51</f>
        <v>0.96428571428571452</v>
      </c>
      <c r="CS61" s="8">
        <f t="shared" si="512"/>
        <v>0.97196428571428561</v>
      </c>
      <c r="CT61" s="8">
        <f t="shared" ref="CT61:CU61" si="513">CT51</f>
        <v>0.99083333333333323</v>
      </c>
      <c r="CU61" s="8">
        <f t="shared" si="513"/>
        <v>0.98511904761904745</v>
      </c>
      <c r="CV61" s="8">
        <f t="shared" ref="CV61:CW61" si="514">CV51</f>
        <v>0.95535714285714302</v>
      </c>
      <c r="CW61" s="8">
        <f t="shared" si="514"/>
        <v>0.95089285714285721</v>
      </c>
      <c r="CX61" s="8">
        <f t="shared" ref="CX61:CY61" si="515">CX51</f>
        <v>0.97470238095238093</v>
      </c>
      <c r="CY61" s="8">
        <f t="shared" si="515"/>
        <v>0.96726190476190477</v>
      </c>
      <c r="CZ61" s="8">
        <f t="shared" ref="CZ61:DA61" si="516">CZ51</f>
        <v>0.97619047619047605</v>
      </c>
      <c r="DA61" s="8">
        <f t="shared" si="516"/>
        <v>0.97619047619047605</v>
      </c>
      <c r="DB61" s="8">
        <f t="shared" ref="DB61:DC61" si="517">DB51</f>
        <v>0.95238095238095233</v>
      </c>
      <c r="DC61" s="8">
        <f t="shared" si="517"/>
        <v>0.91666666666666652</v>
      </c>
      <c r="DD61" s="8"/>
      <c r="DE61" s="8">
        <f t="shared" ref="DE61:DF61" si="518">DE51</f>
        <v>0.98611111111111094</v>
      </c>
      <c r="DF61" s="8">
        <f t="shared" si="518"/>
        <v>0.95238095238095233</v>
      </c>
      <c r="DG61" s="8">
        <f t="shared" ref="DG61:DH61" si="519">DG51</f>
        <v>0.91666666666666652</v>
      </c>
      <c r="DH61" s="8">
        <f t="shared" si="519"/>
        <v>0.49107142857142849</v>
      </c>
      <c r="DI61" s="8">
        <f t="shared" ref="DI61:DJ61" si="520">DI51</f>
        <v>0.5401785714285714</v>
      </c>
      <c r="DJ61" s="8">
        <f t="shared" si="520"/>
        <v>0.62300595238095235</v>
      </c>
      <c r="DK61" s="8">
        <f t="shared" ref="DK61:DL61" si="521">DK51</f>
        <v>0.336309523809524</v>
      </c>
      <c r="DL61" s="8">
        <f t="shared" si="521"/>
        <v>0.40476190476190449</v>
      </c>
      <c r="DM61" s="8">
        <f t="shared" ref="DM61:DN61" si="522">DM51</f>
        <v>0.85119047619047628</v>
      </c>
      <c r="DN61" s="8">
        <f t="shared" si="522"/>
        <v>0.39732142857142849</v>
      </c>
      <c r="DO61" s="8">
        <f t="shared" ref="DO61" si="523">DO51</f>
        <v>0.39681547619047614</v>
      </c>
      <c r="DP61" s="8">
        <f t="shared" ref="DP61:DQ61" si="524">+DP51</f>
        <v>0.17</v>
      </c>
      <c r="DQ61" s="8">
        <f t="shared" si="524"/>
        <v>0.48</v>
      </c>
      <c r="DR61" s="8">
        <f t="shared" ref="DR61:DS61" si="525">DR51</f>
        <v>0.41815476190476192</v>
      </c>
      <c r="DS61" s="8">
        <f t="shared" si="525"/>
        <v>0.48065476190476197</v>
      </c>
      <c r="DT61" s="8">
        <f t="shared" ref="DT61:DU61" si="526">DT51</f>
        <v>0.14732142857142858</v>
      </c>
      <c r="DU61" s="8">
        <f t="shared" si="526"/>
        <v>0.48422619047619048</v>
      </c>
      <c r="DV61" s="8">
        <f t="shared" ref="DV61:DW61" si="527">DV51</f>
        <v>0.39285714285714302</v>
      </c>
      <c r="DW61" s="8">
        <f t="shared" si="527"/>
        <v>0.46776785714285718</v>
      </c>
      <c r="DX61" s="8">
        <f t="shared" ref="DX61:DY61" si="528">DX51</f>
        <v>0.74226190476190501</v>
      </c>
      <c r="DY61" s="8">
        <f t="shared" si="528"/>
        <v>0.96964285714285703</v>
      </c>
      <c r="DZ61" s="8">
        <f t="shared" ref="DZ61:EA61" si="529">DZ51</f>
        <v>0.86708333333333343</v>
      </c>
      <c r="EA61" s="8">
        <f t="shared" si="529"/>
        <v>0.99404761904761896</v>
      </c>
      <c r="EB61" s="8">
        <f t="shared" ref="EB61:EC61" si="530">EB51</f>
        <v>1</v>
      </c>
      <c r="EC61" s="8">
        <f t="shared" si="530"/>
        <v>1</v>
      </c>
      <c r="ED61" s="8">
        <f t="shared" ref="ED61:EE61" si="531">ED51</f>
        <v>0.92738095238095197</v>
      </c>
      <c r="EE61" s="8">
        <f t="shared" si="531"/>
        <v>0.94642857142857095</v>
      </c>
      <c r="EF61" s="8">
        <f t="shared" ref="EF61:EG61" si="532">EF51</f>
        <v>0.97619047619047616</v>
      </c>
      <c r="EG61" s="8">
        <f t="shared" si="532"/>
        <v>0.49880952380952381</v>
      </c>
      <c r="EH61" s="8"/>
      <c r="EI61" s="8"/>
    </row>
    <row r="62" spans="1:139" ht="14.4">
      <c r="A62" s="497"/>
      <c r="B62" s="54" t="s">
        <v>253</v>
      </c>
      <c r="C62" s="8"/>
      <c r="D62" s="8">
        <f t="shared" ref="D62:E62" si="533">IFERROR(+D56/SUM(D$56:D$58),0)</f>
        <v>1</v>
      </c>
      <c r="E62" s="8">
        <f t="shared" si="533"/>
        <v>0</v>
      </c>
      <c r="F62" s="8">
        <f t="shared" ref="F62:V62" si="534">IFERROR(+F56/SUM(F$56:F$58),0)</f>
        <v>0</v>
      </c>
      <c r="G62" s="8">
        <f t="shared" si="534"/>
        <v>0</v>
      </c>
      <c r="H62" s="8">
        <f t="shared" si="534"/>
        <v>0</v>
      </c>
      <c r="I62" s="8">
        <f t="shared" si="534"/>
        <v>0</v>
      </c>
      <c r="J62" s="8">
        <f t="shared" si="534"/>
        <v>0</v>
      </c>
      <c r="K62" s="8">
        <f t="shared" si="534"/>
        <v>0</v>
      </c>
      <c r="L62" s="8">
        <f t="shared" si="534"/>
        <v>0</v>
      </c>
      <c r="M62" s="8">
        <f t="shared" si="534"/>
        <v>0</v>
      </c>
      <c r="N62" s="8">
        <f t="shared" si="534"/>
        <v>0</v>
      </c>
      <c r="O62" s="8">
        <f t="shared" si="534"/>
        <v>0</v>
      </c>
      <c r="P62" s="8">
        <f t="shared" si="534"/>
        <v>0</v>
      </c>
      <c r="Q62" s="8">
        <f t="shared" si="534"/>
        <v>0</v>
      </c>
      <c r="R62" s="8">
        <f t="shared" si="534"/>
        <v>0</v>
      </c>
      <c r="S62" s="8">
        <f t="shared" si="534"/>
        <v>0</v>
      </c>
      <c r="T62" s="8">
        <f t="shared" si="534"/>
        <v>0</v>
      </c>
      <c r="U62" s="8">
        <f t="shared" si="534"/>
        <v>0</v>
      </c>
      <c r="V62" s="8">
        <f t="shared" si="534"/>
        <v>0</v>
      </c>
      <c r="W62" s="8">
        <f>IFERROR(+W56/SUM(W$56:W$58),0)</f>
        <v>0</v>
      </c>
      <c r="X62" s="8">
        <f t="shared" ref="X62:AG62" si="535">IFERROR(+X56/SUM(X$56:X$58),0)</f>
        <v>0</v>
      </c>
      <c r="Y62" s="8">
        <f t="shared" si="535"/>
        <v>0</v>
      </c>
      <c r="Z62" s="8">
        <f t="shared" si="535"/>
        <v>0</v>
      </c>
      <c r="AA62" s="8">
        <f t="shared" si="535"/>
        <v>0</v>
      </c>
      <c r="AB62" s="8">
        <f t="shared" si="535"/>
        <v>0.29063732613659954</v>
      </c>
      <c r="AC62" s="8">
        <f t="shared" si="535"/>
        <v>0</v>
      </c>
      <c r="AD62" s="8">
        <f t="shared" si="535"/>
        <v>0</v>
      </c>
      <c r="AE62" s="8">
        <f t="shared" si="535"/>
        <v>0</v>
      </c>
      <c r="AF62" s="8">
        <f t="shared" si="535"/>
        <v>0</v>
      </c>
      <c r="AG62" s="8">
        <f t="shared" si="535"/>
        <v>0</v>
      </c>
      <c r="AH62" s="8">
        <f t="shared" ref="AH62:CO62" si="536">IFERROR(+AH56/SUM(AH$56:AH$58),0)</f>
        <v>0.78926598263614833</v>
      </c>
      <c r="AI62" s="8">
        <f t="shared" si="536"/>
        <v>0.73152889539136801</v>
      </c>
      <c r="AJ62" s="8">
        <f t="shared" si="536"/>
        <v>0.59615384615384615</v>
      </c>
      <c r="AK62" s="8">
        <f t="shared" si="536"/>
        <v>0</v>
      </c>
      <c r="AL62" s="8">
        <f t="shared" si="536"/>
        <v>0</v>
      </c>
      <c r="AM62" s="8">
        <f t="shared" si="536"/>
        <v>0</v>
      </c>
      <c r="AN62" s="8">
        <f t="shared" si="536"/>
        <v>0.66666666666666663</v>
      </c>
      <c r="AO62" s="8">
        <f t="shared" si="536"/>
        <v>0</v>
      </c>
      <c r="AP62" s="8">
        <f t="shared" si="536"/>
        <v>0</v>
      </c>
      <c r="AQ62" s="8">
        <f t="shared" si="536"/>
        <v>0</v>
      </c>
      <c r="AR62" s="8">
        <f t="shared" si="536"/>
        <v>0</v>
      </c>
      <c r="AS62" s="8">
        <f t="shared" si="536"/>
        <v>0</v>
      </c>
      <c r="AT62" s="8">
        <f t="shared" si="536"/>
        <v>0</v>
      </c>
      <c r="AU62" s="8">
        <f t="shared" si="536"/>
        <v>0</v>
      </c>
      <c r="AV62" s="8">
        <f t="shared" si="536"/>
        <v>0</v>
      </c>
      <c r="AW62" s="8">
        <f t="shared" si="536"/>
        <v>1</v>
      </c>
      <c r="AX62" s="8">
        <f t="shared" si="536"/>
        <v>0</v>
      </c>
      <c r="AY62" s="8">
        <f t="shared" si="536"/>
        <v>0</v>
      </c>
      <c r="AZ62" s="8">
        <f t="shared" si="536"/>
        <v>0</v>
      </c>
      <c r="BA62" s="8">
        <f t="shared" si="536"/>
        <v>0.24038461538461536</v>
      </c>
      <c r="BB62" s="8">
        <f t="shared" si="536"/>
        <v>0</v>
      </c>
      <c r="BC62" s="8">
        <f t="shared" si="536"/>
        <v>0</v>
      </c>
      <c r="BD62" s="8">
        <f t="shared" si="536"/>
        <v>0</v>
      </c>
      <c r="BE62" s="8">
        <f t="shared" si="536"/>
        <v>0</v>
      </c>
      <c r="BF62" s="8">
        <f t="shared" si="536"/>
        <v>0</v>
      </c>
      <c r="BG62" s="8">
        <f t="shared" si="536"/>
        <v>0.45454545454545453</v>
      </c>
      <c r="BH62" s="8">
        <f t="shared" si="536"/>
        <v>0</v>
      </c>
      <c r="BI62" s="8">
        <f t="shared" si="536"/>
        <v>0</v>
      </c>
      <c r="BJ62" s="8">
        <f t="shared" si="536"/>
        <v>0</v>
      </c>
      <c r="BK62" s="8">
        <f t="shared" si="536"/>
        <v>0</v>
      </c>
      <c r="BL62" s="8">
        <f t="shared" si="536"/>
        <v>0</v>
      </c>
      <c r="BM62" s="8">
        <f t="shared" si="536"/>
        <v>0</v>
      </c>
      <c r="BN62" s="8">
        <f t="shared" si="536"/>
        <v>0</v>
      </c>
      <c r="BO62" s="8">
        <f t="shared" si="536"/>
        <v>0</v>
      </c>
      <c r="BP62" s="8">
        <f t="shared" si="536"/>
        <v>1</v>
      </c>
      <c r="BQ62" s="8">
        <f t="shared" si="536"/>
        <v>0</v>
      </c>
      <c r="BR62" s="8">
        <f t="shared" si="536"/>
        <v>0</v>
      </c>
      <c r="BS62" s="8">
        <f t="shared" si="536"/>
        <v>0</v>
      </c>
      <c r="BT62" s="8">
        <f t="shared" si="536"/>
        <v>0</v>
      </c>
      <c r="BU62" s="8">
        <f t="shared" si="536"/>
        <v>0</v>
      </c>
      <c r="BV62" s="8">
        <f t="shared" si="536"/>
        <v>0</v>
      </c>
      <c r="BW62" s="8">
        <f t="shared" si="536"/>
        <v>0</v>
      </c>
      <c r="BX62" s="8">
        <f t="shared" si="536"/>
        <v>0</v>
      </c>
      <c r="BY62" s="8">
        <f t="shared" si="536"/>
        <v>0</v>
      </c>
      <c r="BZ62" s="8">
        <f t="shared" si="536"/>
        <v>0</v>
      </c>
      <c r="CA62" s="8">
        <f t="shared" si="536"/>
        <v>0</v>
      </c>
      <c r="CB62" s="8">
        <f t="shared" si="536"/>
        <v>0</v>
      </c>
      <c r="CC62" s="8">
        <f t="shared" si="536"/>
        <v>0</v>
      </c>
      <c r="CD62" s="8">
        <f t="shared" si="536"/>
        <v>0</v>
      </c>
      <c r="CE62" s="8">
        <f t="shared" si="536"/>
        <v>0</v>
      </c>
      <c r="CF62" s="8">
        <f t="shared" si="536"/>
        <v>0</v>
      </c>
      <c r="CG62" s="8">
        <f t="shared" si="536"/>
        <v>0</v>
      </c>
      <c r="CH62" s="8">
        <f t="shared" si="536"/>
        <v>0.66666666666666663</v>
      </c>
      <c r="CI62" s="8">
        <f t="shared" si="536"/>
        <v>0</v>
      </c>
      <c r="CJ62" s="8">
        <f t="shared" si="536"/>
        <v>0</v>
      </c>
      <c r="CK62" s="8">
        <f t="shared" si="536"/>
        <v>0</v>
      </c>
      <c r="CL62" s="8">
        <f t="shared" si="536"/>
        <v>0</v>
      </c>
      <c r="CM62" s="8">
        <f t="shared" si="536"/>
        <v>0</v>
      </c>
      <c r="CN62" s="8">
        <f t="shared" si="536"/>
        <v>0</v>
      </c>
      <c r="CO62" s="8">
        <f t="shared" si="536"/>
        <v>0.47058823529411764</v>
      </c>
      <c r="CP62" s="8">
        <f t="shared" ref="CP62:CQ62" si="537">IFERROR(+CP56/SUM(CP$56:CP$58),0)</f>
        <v>0</v>
      </c>
      <c r="CQ62" s="8">
        <f t="shared" si="537"/>
        <v>0</v>
      </c>
      <c r="CR62" s="8">
        <f t="shared" ref="CR62:CS62" si="538">IFERROR(+CR56/SUM(CR$56:CR$58),0)</f>
        <v>1</v>
      </c>
      <c r="CS62" s="8">
        <f t="shared" si="538"/>
        <v>0</v>
      </c>
      <c r="CT62" s="8">
        <f t="shared" ref="CT62:CU62" si="539">IFERROR(+CT56/SUM(CT$56:CT$58),0)</f>
        <v>0</v>
      </c>
      <c r="CU62" s="8">
        <f t="shared" si="539"/>
        <v>0</v>
      </c>
      <c r="CV62" s="8">
        <f t="shared" ref="CV62:CW62" si="540">IFERROR(+CV56/SUM(CV$56:CV$58),0)</f>
        <v>0</v>
      </c>
      <c r="CW62" s="8">
        <f t="shared" si="540"/>
        <v>0</v>
      </c>
      <c r="CX62" s="8">
        <f t="shared" ref="CX62:CY62" si="541">IFERROR(+CX56/SUM(CX$56:CX$58),0)</f>
        <v>0</v>
      </c>
      <c r="CY62" s="8">
        <f t="shared" si="541"/>
        <v>0</v>
      </c>
      <c r="CZ62" s="8">
        <f t="shared" ref="CZ62:DA62" si="542">IFERROR(+CZ56/SUM(CZ$56:CZ$58),0)</f>
        <v>0</v>
      </c>
      <c r="DA62" s="8">
        <f t="shared" si="542"/>
        <v>0</v>
      </c>
      <c r="DB62" s="8">
        <f t="shared" ref="DB62:DC62" si="543">IFERROR(+DB56/SUM(DB$56:DB$58),0)</f>
        <v>0.75</v>
      </c>
      <c r="DC62" s="8">
        <f t="shared" si="543"/>
        <v>0.42857142857142855</v>
      </c>
      <c r="DD62" s="8"/>
      <c r="DE62" s="8">
        <f t="shared" ref="DE62:DN62" si="544">IFERROR(+DE56/SUM(DE$56:DE$58),0)</f>
        <v>0</v>
      </c>
      <c r="DF62" s="8">
        <f t="shared" si="544"/>
        <v>0.75</v>
      </c>
      <c r="DG62" s="8">
        <f t="shared" si="544"/>
        <v>0</v>
      </c>
      <c r="DH62" s="8">
        <f t="shared" si="544"/>
        <v>0</v>
      </c>
      <c r="DI62" s="8">
        <f t="shared" si="544"/>
        <v>0</v>
      </c>
      <c r="DJ62" s="8">
        <f t="shared" si="544"/>
        <v>0</v>
      </c>
      <c r="DK62" s="8">
        <f t="shared" si="544"/>
        <v>0</v>
      </c>
      <c r="DL62" s="8">
        <f t="shared" si="544"/>
        <v>0</v>
      </c>
      <c r="DM62" s="8">
        <f t="shared" si="544"/>
        <v>0</v>
      </c>
      <c r="DN62" s="8">
        <f t="shared" si="544"/>
        <v>0</v>
      </c>
      <c r="DO62" s="8">
        <f t="shared" ref="DO62" si="545">IFERROR(+DO56/SUM(DO$56:DO$58),0)</f>
        <v>5.9209552474465882E-2</v>
      </c>
      <c r="DP62" s="8" t="e">
        <f t="shared" ref="DP62:DQ62" si="546">+DP56/DP59</f>
        <v>#DIV/0!</v>
      </c>
      <c r="DQ62" s="8" t="e">
        <f t="shared" si="546"/>
        <v>#DIV/0!</v>
      </c>
      <c r="DR62" s="8">
        <f t="shared" ref="DR62:DS64" si="547">IFERROR(+DR56/SUM(DR$56:DR$58),0)</f>
        <v>0</v>
      </c>
      <c r="DS62" s="8">
        <f t="shared" si="547"/>
        <v>0</v>
      </c>
      <c r="DT62" s="8">
        <f t="shared" ref="DT62:DU62" si="548">IFERROR(+DT56/SUM(DT$56:DT$58),0)</f>
        <v>4.1884816753926704E-2</v>
      </c>
      <c r="DU62" s="8">
        <f t="shared" si="548"/>
        <v>0</v>
      </c>
      <c r="DV62" s="8">
        <f t="shared" ref="DV62:DW62" si="549">IFERROR(+DV56/SUM(DV$56:DV$58),0)</f>
        <v>0</v>
      </c>
      <c r="DW62" s="8">
        <f t="shared" si="549"/>
        <v>0</v>
      </c>
      <c r="DX62" s="8">
        <f t="shared" ref="DX62:DY62" si="550">IFERROR(+DX56/SUM(DX$56:DX$58),0)</f>
        <v>0.55427251732101623</v>
      </c>
      <c r="DY62" s="8">
        <f t="shared" si="550"/>
        <v>0</v>
      </c>
      <c r="DZ62" s="8">
        <f t="shared" ref="DZ62:EA62" si="551">IFERROR(+DZ56/SUM(DZ$56:DZ$58),0)</f>
        <v>0</v>
      </c>
      <c r="EA62" s="8">
        <f t="shared" si="551"/>
        <v>0</v>
      </c>
      <c r="EB62" s="8">
        <f t="shared" ref="EB62:EC62" si="552">IFERROR(+EB56/SUM(EB$56:EB$58),0)</f>
        <v>0</v>
      </c>
      <c r="EC62" s="8">
        <f t="shared" si="552"/>
        <v>0</v>
      </c>
      <c r="ED62" s="8">
        <f t="shared" ref="ED62:EE62" si="553">IFERROR(+ED56/SUM(ED$56:ED$58),0)</f>
        <v>0</v>
      </c>
      <c r="EE62" s="8">
        <f t="shared" si="553"/>
        <v>0</v>
      </c>
      <c r="EF62" s="8">
        <f t="shared" ref="EF62:EG62" si="554">IFERROR(+EF56/SUM(EF$56:EF$58),0)</f>
        <v>0</v>
      </c>
      <c r="EG62" s="8">
        <f t="shared" si="554"/>
        <v>0.28503562945368172</v>
      </c>
      <c r="EH62" s="8"/>
      <c r="EI62" s="8"/>
    </row>
    <row r="63" spans="1:139" ht="14.4">
      <c r="A63" s="497"/>
      <c r="B63" s="54" t="s">
        <v>254</v>
      </c>
      <c r="C63" s="8"/>
      <c r="D63" s="8">
        <f t="shared" ref="D63:E63" si="555">IFERROR(+D57/SUM(D$56:D$58),0)</f>
        <v>0</v>
      </c>
      <c r="E63" s="8">
        <f t="shared" si="555"/>
        <v>5.4794520547945202E-2</v>
      </c>
      <c r="F63" s="8">
        <f t="shared" ref="F63:V63" si="556">IFERROR(+F57/SUM(F$56:F$58),0)</f>
        <v>0</v>
      </c>
      <c r="G63" s="8">
        <f t="shared" si="556"/>
        <v>0</v>
      </c>
      <c r="H63" s="8">
        <f t="shared" si="556"/>
        <v>0</v>
      </c>
      <c r="I63" s="8">
        <f t="shared" si="556"/>
        <v>0</v>
      </c>
      <c r="J63" s="8">
        <f t="shared" si="556"/>
        <v>0</v>
      </c>
      <c r="K63" s="8">
        <f t="shared" si="556"/>
        <v>0</v>
      </c>
      <c r="L63" s="8">
        <f t="shared" si="556"/>
        <v>0</v>
      </c>
      <c r="M63" s="8">
        <f t="shared" si="556"/>
        <v>0</v>
      </c>
      <c r="N63" s="8">
        <f t="shared" si="556"/>
        <v>0</v>
      </c>
      <c r="O63" s="8">
        <f t="shared" si="556"/>
        <v>0.91666666666666663</v>
      </c>
      <c r="P63" s="8">
        <f t="shared" si="556"/>
        <v>0</v>
      </c>
      <c r="Q63" s="8">
        <f t="shared" si="556"/>
        <v>0</v>
      </c>
      <c r="R63" s="8">
        <f t="shared" si="556"/>
        <v>0</v>
      </c>
      <c r="S63" s="8">
        <f t="shared" si="556"/>
        <v>0</v>
      </c>
      <c r="T63" s="8">
        <f t="shared" si="556"/>
        <v>0</v>
      </c>
      <c r="U63" s="8">
        <f t="shared" si="556"/>
        <v>0</v>
      </c>
      <c r="V63" s="8">
        <f t="shared" si="556"/>
        <v>0</v>
      </c>
      <c r="W63" s="8">
        <f>IFERROR(+W57/SUM(W$56:W$58),0)</f>
        <v>0</v>
      </c>
      <c r="X63" s="8">
        <f t="shared" ref="X63:AG63" si="557">IFERROR(+X57/SUM(X$56:X$58),0)</f>
        <v>0</v>
      </c>
      <c r="Y63" s="8">
        <f t="shared" si="557"/>
        <v>0</v>
      </c>
      <c r="Z63" s="8">
        <f t="shared" si="557"/>
        <v>0.2</v>
      </c>
      <c r="AA63" s="8">
        <f t="shared" si="557"/>
        <v>0</v>
      </c>
      <c r="AB63" s="8">
        <f t="shared" si="557"/>
        <v>0.28025742163172096</v>
      </c>
      <c r="AC63" s="8">
        <f t="shared" si="557"/>
        <v>0</v>
      </c>
      <c r="AD63" s="8">
        <f t="shared" si="557"/>
        <v>0</v>
      </c>
      <c r="AE63" s="8">
        <f t="shared" si="557"/>
        <v>0</v>
      </c>
      <c r="AF63" s="8">
        <f t="shared" si="557"/>
        <v>0</v>
      </c>
      <c r="AG63" s="8">
        <f t="shared" si="557"/>
        <v>0</v>
      </c>
      <c r="AH63" s="8">
        <f t="shared" ref="AH63:CO63" si="558">IFERROR(+AH57/SUM(AH$56:AH$58),0)</f>
        <v>0</v>
      </c>
      <c r="AI63" s="8">
        <f t="shared" si="558"/>
        <v>0</v>
      </c>
      <c r="AJ63" s="8">
        <f t="shared" si="558"/>
        <v>0.40384615384615385</v>
      </c>
      <c r="AK63" s="8">
        <f t="shared" si="558"/>
        <v>0</v>
      </c>
      <c r="AL63" s="8">
        <f t="shared" si="558"/>
        <v>0</v>
      </c>
      <c r="AM63" s="8">
        <f t="shared" si="558"/>
        <v>0</v>
      </c>
      <c r="AN63" s="8">
        <f t="shared" si="558"/>
        <v>0.33333333333333331</v>
      </c>
      <c r="AO63" s="8">
        <f t="shared" si="558"/>
        <v>1</v>
      </c>
      <c r="AP63" s="8">
        <f t="shared" si="558"/>
        <v>0</v>
      </c>
      <c r="AQ63" s="8">
        <f t="shared" si="558"/>
        <v>0</v>
      </c>
      <c r="AR63" s="8">
        <f t="shared" si="558"/>
        <v>0</v>
      </c>
      <c r="AS63" s="8">
        <f t="shared" si="558"/>
        <v>0</v>
      </c>
      <c r="AT63" s="8">
        <f t="shared" si="558"/>
        <v>0</v>
      </c>
      <c r="AU63" s="8">
        <f t="shared" si="558"/>
        <v>0</v>
      </c>
      <c r="AV63" s="8">
        <f t="shared" si="558"/>
        <v>0</v>
      </c>
      <c r="AW63" s="8">
        <f t="shared" si="558"/>
        <v>0</v>
      </c>
      <c r="AX63" s="8">
        <f t="shared" si="558"/>
        <v>0</v>
      </c>
      <c r="AY63" s="8">
        <f t="shared" si="558"/>
        <v>0</v>
      </c>
      <c r="AZ63" s="8">
        <f t="shared" si="558"/>
        <v>0</v>
      </c>
      <c r="BA63" s="8">
        <f t="shared" si="558"/>
        <v>0.15024038461538461</v>
      </c>
      <c r="BB63" s="8">
        <f t="shared" si="558"/>
        <v>0</v>
      </c>
      <c r="BC63" s="8">
        <f t="shared" si="558"/>
        <v>0</v>
      </c>
      <c r="BD63" s="8">
        <f t="shared" si="558"/>
        <v>0</v>
      </c>
      <c r="BE63" s="8">
        <f t="shared" si="558"/>
        <v>0</v>
      </c>
      <c r="BF63" s="8">
        <f t="shared" si="558"/>
        <v>0</v>
      </c>
      <c r="BG63" s="8">
        <f t="shared" si="558"/>
        <v>0</v>
      </c>
      <c r="BH63" s="8">
        <f t="shared" si="558"/>
        <v>0</v>
      </c>
      <c r="BI63" s="8">
        <f t="shared" si="558"/>
        <v>0</v>
      </c>
      <c r="BJ63" s="8">
        <f t="shared" si="558"/>
        <v>0</v>
      </c>
      <c r="BK63" s="8">
        <f t="shared" si="558"/>
        <v>0</v>
      </c>
      <c r="BL63" s="8">
        <f t="shared" si="558"/>
        <v>0</v>
      </c>
      <c r="BM63" s="8">
        <f t="shared" si="558"/>
        <v>0</v>
      </c>
      <c r="BN63" s="8">
        <f t="shared" si="558"/>
        <v>0</v>
      </c>
      <c r="BO63" s="8">
        <f t="shared" si="558"/>
        <v>0</v>
      </c>
      <c r="BP63" s="8">
        <f t="shared" si="558"/>
        <v>0</v>
      </c>
      <c r="BQ63" s="8">
        <f t="shared" si="558"/>
        <v>0.74789915966386555</v>
      </c>
      <c r="BR63" s="8">
        <f t="shared" si="558"/>
        <v>0</v>
      </c>
      <c r="BS63" s="8">
        <f t="shared" si="558"/>
        <v>0</v>
      </c>
      <c r="BT63" s="8">
        <f t="shared" si="558"/>
        <v>0</v>
      </c>
      <c r="BU63" s="8">
        <f t="shared" si="558"/>
        <v>0</v>
      </c>
      <c r="BV63" s="8">
        <f t="shared" si="558"/>
        <v>0</v>
      </c>
      <c r="BW63" s="8">
        <f t="shared" si="558"/>
        <v>0</v>
      </c>
      <c r="BX63" s="8">
        <f t="shared" si="558"/>
        <v>0</v>
      </c>
      <c r="BY63" s="8">
        <f t="shared" si="558"/>
        <v>0</v>
      </c>
      <c r="BZ63" s="8">
        <f t="shared" si="558"/>
        <v>0</v>
      </c>
      <c r="CA63" s="8">
        <f t="shared" si="558"/>
        <v>0</v>
      </c>
      <c r="CB63" s="8">
        <f t="shared" si="558"/>
        <v>0</v>
      </c>
      <c r="CC63" s="8">
        <f t="shared" si="558"/>
        <v>0</v>
      </c>
      <c r="CD63" s="8">
        <f t="shared" si="558"/>
        <v>0</v>
      </c>
      <c r="CE63" s="8">
        <f t="shared" si="558"/>
        <v>0</v>
      </c>
      <c r="CF63" s="8">
        <f t="shared" si="558"/>
        <v>0</v>
      </c>
      <c r="CG63" s="8">
        <f t="shared" si="558"/>
        <v>0</v>
      </c>
      <c r="CH63" s="8">
        <f t="shared" si="558"/>
        <v>0.13333333333333333</v>
      </c>
      <c r="CI63" s="8">
        <f t="shared" si="558"/>
        <v>0.22857142857142856</v>
      </c>
      <c r="CJ63" s="8">
        <f t="shared" si="558"/>
        <v>0</v>
      </c>
      <c r="CK63" s="8">
        <f t="shared" si="558"/>
        <v>0</v>
      </c>
      <c r="CL63" s="8">
        <f t="shared" si="558"/>
        <v>0</v>
      </c>
      <c r="CM63" s="8">
        <f t="shared" si="558"/>
        <v>0</v>
      </c>
      <c r="CN63" s="8">
        <f t="shared" si="558"/>
        <v>0</v>
      </c>
      <c r="CO63" s="8">
        <f t="shared" si="558"/>
        <v>0.52941176470588236</v>
      </c>
      <c r="CP63" s="8">
        <f t="shared" ref="CP63:CQ63" si="559">IFERROR(+CP57/SUM(CP$56:CP$58),0)</f>
        <v>0</v>
      </c>
      <c r="CQ63" s="8">
        <f t="shared" si="559"/>
        <v>0.5</v>
      </c>
      <c r="CR63" s="8">
        <f t="shared" ref="CR63:CS63" si="560">IFERROR(+CR57/SUM(CR$56:CR$58),0)</f>
        <v>0</v>
      </c>
      <c r="CS63" s="8">
        <f t="shared" si="560"/>
        <v>0</v>
      </c>
      <c r="CT63" s="8">
        <f t="shared" ref="CT63:CU63" si="561">IFERROR(+CT57/SUM(CT$56:CT$58),0)</f>
        <v>0</v>
      </c>
      <c r="CU63" s="8">
        <f t="shared" si="561"/>
        <v>1</v>
      </c>
      <c r="CV63" s="8">
        <f t="shared" ref="CV63:CW63" si="562">IFERROR(+CV57/SUM(CV$56:CV$58),0)</f>
        <v>1</v>
      </c>
      <c r="CW63" s="8">
        <f t="shared" si="562"/>
        <v>0</v>
      </c>
      <c r="CX63" s="8">
        <f t="shared" ref="CX63:CY63" si="563">IFERROR(+CX57/SUM(CX$56:CX$58),0)</f>
        <v>1</v>
      </c>
      <c r="CY63" s="8">
        <f t="shared" si="563"/>
        <v>0</v>
      </c>
      <c r="CZ63" s="8">
        <f t="shared" ref="CZ63:DA63" si="564">IFERROR(+CZ57/SUM(CZ$56:CZ$58),0)</f>
        <v>0.5</v>
      </c>
      <c r="DA63" s="8">
        <f t="shared" si="564"/>
        <v>0.5</v>
      </c>
      <c r="DB63" s="8">
        <f t="shared" ref="DB63:DC63" si="565">IFERROR(+DB57/SUM(DB$56:DB$58),0)</f>
        <v>0.25</v>
      </c>
      <c r="DC63" s="8">
        <f t="shared" si="565"/>
        <v>0.5714285714285714</v>
      </c>
      <c r="DD63" s="8"/>
      <c r="DE63" s="8">
        <f t="shared" ref="DE63:DF63" si="566">IFERROR(+DE57/SUM(DE$56:DE$58),0)</f>
        <v>1</v>
      </c>
      <c r="DF63" s="8">
        <f t="shared" si="566"/>
        <v>0.25</v>
      </c>
      <c r="DG63" s="8">
        <f t="shared" ref="DG63:DH63" si="567">IFERROR(+DG57/SUM(DG$56:DG$58),0)</f>
        <v>0</v>
      </c>
      <c r="DH63" s="8">
        <f t="shared" si="567"/>
        <v>0</v>
      </c>
      <c r="DI63" s="8">
        <f t="shared" ref="DI63:DJ63" si="568">IFERROR(+DI57/SUM(DI$56:DI$58),0)</f>
        <v>0</v>
      </c>
      <c r="DJ63" s="8">
        <f t="shared" si="568"/>
        <v>0</v>
      </c>
      <c r="DK63" s="8">
        <f t="shared" ref="DK63:DL63" si="569">IFERROR(+DK57/SUM(DK$56:DK$58),0)</f>
        <v>3.5874439461883408E-2</v>
      </c>
      <c r="DL63" s="8">
        <f t="shared" si="569"/>
        <v>0</v>
      </c>
      <c r="DM63" s="8">
        <f t="shared" ref="DM63:DN63" si="570">IFERROR(+DM57/SUM(DM$56:DM$58),0)</f>
        <v>0.04</v>
      </c>
      <c r="DN63" s="8">
        <f t="shared" si="570"/>
        <v>0</v>
      </c>
      <c r="DO63" s="8">
        <f t="shared" ref="DO63" si="571">IFERROR(+DO57/SUM(DO$56:DO$58),0)</f>
        <v>5.9209552474465882E-2</v>
      </c>
      <c r="DP63" s="8" t="e">
        <f t="shared" ref="DP63:DQ63" si="572">+DP57/DP59</f>
        <v>#DIV/0!</v>
      </c>
      <c r="DQ63" s="8" t="e">
        <f t="shared" si="572"/>
        <v>#DIV/0!</v>
      </c>
      <c r="DR63" s="8">
        <f t="shared" si="547"/>
        <v>0</v>
      </c>
      <c r="DS63" s="8">
        <f t="shared" si="547"/>
        <v>3.7249283667621778E-2</v>
      </c>
      <c r="DT63" s="8">
        <f t="shared" ref="DT63:DU63" si="573">IFERROR(+DT57/SUM(DT$56:DT$58),0)</f>
        <v>4.1884816753926704E-2</v>
      </c>
      <c r="DU63" s="8">
        <f t="shared" si="573"/>
        <v>0</v>
      </c>
      <c r="DV63" s="8">
        <f t="shared" ref="DV63:DW63" si="574">IFERROR(+DV57/SUM(DV$56:DV$58),0)</f>
        <v>0</v>
      </c>
      <c r="DW63" s="8">
        <f t="shared" si="574"/>
        <v>0</v>
      </c>
      <c r="DX63" s="8">
        <f t="shared" ref="DX63:DY63" si="575">IFERROR(+DX57/SUM(DX$56:DX$58),0)</f>
        <v>0.19168591224018477</v>
      </c>
      <c r="DY63" s="8">
        <f t="shared" si="575"/>
        <v>0</v>
      </c>
      <c r="DZ63" s="8">
        <f t="shared" ref="DZ63:EA63" si="576">IFERROR(+DZ57/SUM(DZ$56:DZ$58),0)</f>
        <v>0.73891625615763556</v>
      </c>
      <c r="EA63" s="8">
        <f t="shared" si="576"/>
        <v>0</v>
      </c>
      <c r="EB63" s="8">
        <f t="shared" ref="EB63:EC63" si="577">IFERROR(+EB57/SUM(EB$56:EB$58),0)</f>
        <v>0</v>
      </c>
      <c r="EC63" s="8">
        <f t="shared" si="577"/>
        <v>0</v>
      </c>
      <c r="ED63" s="8">
        <f t="shared" ref="ED63:EE63" si="578">IFERROR(+ED57/SUM(ED$56:ED$58),0)</f>
        <v>0</v>
      </c>
      <c r="EE63" s="8">
        <f t="shared" si="578"/>
        <v>0.1111111111111111</v>
      </c>
      <c r="EF63" s="8">
        <f t="shared" ref="EF63:EG63" si="579">IFERROR(+EF57/SUM(EF$56:EF$58),0)</f>
        <v>0</v>
      </c>
      <c r="EG63" s="8">
        <f t="shared" si="579"/>
        <v>0.14251781472684086</v>
      </c>
      <c r="EH63" s="8"/>
      <c r="EI63" s="8"/>
    </row>
    <row r="64" spans="1:139" ht="14.4">
      <c r="A64" s="497"/>
      <c r="B64" s="54" t="s">
        <v>255</v>
      </c>
      <c r="C64" s="8"/>
      <c r="D64" s="8">
        <f t="shared" ref="D64:E64" si="580">IFERROR(+D58/SUM(D$56:D$58),0)</f>
        <v>0</v>
      </c>
      <c r="E64" s="8">
        <f t="shared" si="580"/>
        <v>0.9452054794520548</v>
      </c>
      <c r="F64" s="8">
        <f t="shared" ref="F64:W64" si="581">IFERROR(+F58/SUM(F$56:F$58),0)</f>
        <v>1</v>
      </c>
      <c r="G64" s="8">
        <f t="shared" si="581"/>
        <v>1</v>
      </c>
      <c r="H64" s="8">
        <f t="shared" si="581"/>
        <v>1</v>
      </c>
      <c r="I64" s="8">
        <f t="shared" si="581"/>
        <v>0</v>
      </c>
      <c r="J64" s="8">
        <f t="shared" si="581"/>
        <v>0</v>
      </c>
      <c r="K64" s="8">
        <f t="shared" si="581"/>
        <v>0</v>
      </c>
      <c r="L64" s="8">
        <f t="shared" si="581"/>
        <v>1</v>
      </c>
      <c r="M64" s="8">
        <f t="shared" si="581"/>
        <v>0</v>
      </c>
      <c r="N64" s="8">
        <f t="shared" si="581"/>
        <v>1</v>
      </c>
      <c r="O64" s="8">
        <f t="shared" si="581"/>
        <v>8.3333333333333329E-2</v>
      </c>
      <c r="P64" s="8">
        <f t="shared" si="581"/>
        <v>1</v>
      </c>
      <c r="Q64" s="8">
        <f t="shared" si="581"/>
        <v>0</v>
      </c>
      <c r="R64" s="8">
        <f t="shared" si="581"/>
        <v>0</v>
      </c>
      <c r="S64" s="8">
        <f t="shared" si="581"/>
        <v>1</v>
      </c>
      <c r="T64" s="8">
        <f t="shared" si="581"/>
        <v>0</v>
      </c>
      <c r="U64" s="8">
        <f t="shared" si="581"/>
        <v>1</v>
      </c>
      <c r="V64" s="8">
        <f t="shared" si="581"/>
        <v>1</v>
      </c>
      <c r="W64" s="8">
        <f t="shared" si="581"/>
        <v>1</v>
      </c>
      <c r="X64" s="8">
        <f t="shared" ref="X64:AG64" si="582">IFERROR(+X58/SUM(X$56:X$58),0)</f>
        <v>1</v>
      </c>
      <c r="Y64" s="8">
        <f t="shared" si="582"/>
        <v>0</v>
      </c>
      <c r="Z64" s="8">
        <f t="shared" si="582"/>
        <v>0.8</v>
      </c>
      <c r="AA64" s="8">
        <f t="shared" si="582"/>
        <v>1</v>
      </c>
      <c r="AB64" s="8">
        <f t="shared" si="582"/>
        <v>0.4291052522316795</v>
      </c>
      <c r="AC64" s="8">
        <f t="shared" si="582"/>
        <v>0</v>
      </c>
      <c r="AD64" s="8">
        <f t="shared" si="582"/>
        <v>0</v>
      </c>
      <c r="AE64" s="8">
        <f t="shared" si="582"/>
        <v>0</v>
      </c>
      <c r="AF64" s="8">
        <f t="shared" si="582"/>
        <v>1</v>
      </c>
      <c r="AG64" s="8">
        <f t="shared" si="582"/>
        <v>1</v>
      </c>
      <c r="AH64" s="8">
        <f t="shared" ref="AH64:CO64" si="583">IFERROR(+AH58/SUM(AH$56:AH$58),0)</f>
        <v>0.21073401736385161</v>
      </c>
      <c r="AI64" s="8">
        <f t="shared" si="583"/>
        <v>0.26847110460863205</v>
      </c>
      <c r="AJ64" s="8">
        <f t="shared" si="583"/>
        <v>0</v>
      </c>
      <c r="AK64" s="8">
        <f t="shared" si="583"/>
        <v>1</v>
      </c>
      <c r="AL64" s="8">
        <f t="shared" si="583"/>
        <v>1</v>
      </c>
      <c r="AM64" s="8">
        <f t="shared" si="583"/>
        <v>1</v>
      </c>
      <c r="AN64" s="8">
        <f t="shared" si="583"/>
        <v>0</v>
      </c>
      <c r="AO64" s="8">
        <f t="shared" si="583"/>
        <v>0</v>
      </c>
      <c r="AP64" s="8">
        <f t="shared" si="583"/>
        <v>1</v>
      </c>
      <c r="AQ64" s="8">
        <f t="shared" si="583"/>
        <v>0</v>
      </c>
      <c r="AR64" s="8">
        <f t="shared" si="583"/>
        <v>0</v>
      </c>
      <c r="AS64" s="8">
        <f t="shared" si="583"/>
        <v>0</v>
      </c>
      <c r="AT64" s="8">
        <f t="shared" si="583"/>
        <v>1</v>
      </c>
      <c r="AU64" s="8">
        <f t="shared" si="583"/>
        <v>1</v>
      </c>
      <c r="AV64" s="8">
        <f t="shared" si="583"/>
        <v>1</v>
      </c>
      <c r="AW64" s="8">
        <f t="shared" si="583"/>
        <v>0</v>
      </c>
      <c r="AX64" s="8">
        <f t="shared" si="583"/>
        <v>0</v>
      </c>
      <c r="AY64" s="8">
        <f t="shared" si="583"/>
        <v>0</v>
      </c>
      <c r="AZ64" s="8">
        <f t="shared" si="583"/>
        <v>1</v>
      </c>
      <c r="BA64" s="8">
        <f t="shared" si="583"/>
        <v>0.609375</v>
      </c>
      <c r="BB64" s="8">
        <f t="shared" si="583"/>
        <v>1</v>
      </c>
      <c r="BC64" s="8">
        <f t="shared" si="583"/>
        <v>0</v>
      </c>
      <c r="BD64" s="8">
        <f t="shared" si="583"/>
        <v>1</v>
      </c>
      <c r="BE64" s="8">
        <f t="shared" si="583"/>
        <v>1</v>
      </c>
      <c r="BF64" s="8">
        <f t="shared" si="583"/>
        <v>1</v>
      </c>
      <c r="BG64" s="8">
        <f t="shared" si="583"/>
        <v>0.54545454545454541</v>
      </c>
      <c r="BH64" s="8">
        <f t="shared" si="583"/>
        <v>1</v>
      </c>
      <c r="BI64" s="8">
        <f t="shared" si="583"/>
        <v>1</v>
      </c>
      <c r="BJ64" s="8">
        <f t="shared" si="583"/>
        <v>1</v>
      </c>
      <c r="BK64" s="8">
        <f t="shared" si="583"/>
        <v>0</v>
      </c>
      <c r="BL64" s="8">
        <f t="shared" si="583"/>
        <v>0</v>
      </c>
      <c r="BM64" s="8">
        <f t="shared" si="583"/>
        <v>1</v>
      </c>
      <c r="BN64" s="8">
        <f t="shared" si="583"/>
        <v>1</v>
      </c>
      <c r="BO64" s="8">
        <f t="shared" si="583"/>
        <v>1</v>
      </c>
      <c r="BP64" s="8">
        <f t="shared" si="583"/>
        <v>0</v>
      </c>
      <c r="BQ64" s="8">
        <f t="shared" si="583"/>
        <v>0.25210084033613445</v>
      </c>
      <c r="BR64" s="8">
        <f t="shared" si="583"/>
        <v>0</v>
      </c>
      <c r="BS64" s="8">
        <f t="shared" si="583"/>
        <v>1</v>
      </c>
      <c r="BT64" s="8">
        <f t="shared" si="583"/>
        <v>1</v>
      </c>
      <c r="BU64" s="8">
        <f t="shared" si="583"/>
        <v>1</v>
      </c>
      <c r="BV64" s="8">
        <f t="shared" si="583"/>
        <v>1</v>
      </c>
      <c r="BW64" s="8">
        <f t="shared" si="583"/>
        <v>1</v>
      </c>
      <c r="BX64" s="8">
        <f t="shared" si="583"/>
        <v>1</v>
      </c>
      <c r="BY64" s="8">
        <f t="shared" si="583"/>
        <v>1</v>
      </c>
      <c r="BZ64" s="8">
        <f t="shared" si="583"/>
        <v>1</v>
      </c>
      <c r="CA64" s="8">
        <f t="shared" si="583"/>
        <v>1</v>
      </c>
      <c r="CB64" s="8">
        <f t="shared" si="583"/>
        <v>1</v>
      </c>
      <c r="CC64" s="8">
        <f t="shared" si="583"/>
        <v>1</v>
      </c>
      <c r="CD64" s="8">
        <f t="shared" si="583"/>
        <v>1</v>
      </c>
      <c r="CE64" s="8">
        <f t="shared" si="583"/>
        <v>1</v>
      </c>
      <c r="CF64" s="8">
        <f t="shared" si="583"/>
        <v>1</v>
      </c>
      <c r="CG64" s="8">
        <f t="shared" si="583"/>
        <v>1</v>
      </c>
      <c r="CH64" s="8">
        <f t="shared" si="583"/>
        <v>0.2</v>
      </c>
      <c r="CI64" s="8">
        <f t="shared" si="583"/>
        <v>0.77142857142857146</v>
      </c>
      <c r="CJ64" s="8">
        <f t="shared" si="583"/>
        <v>1</v>
      </c>
      <c r="CK64" s="8">
        <f t="shared" si="583"/>
        <v>1</v>
      </c>
      <c r="CL64" s="8">
        <f t="shared" si="583"/>
        <v>1</v>
      </c>
      <c r="CM64" s="8">
        <f t="shared" si="583"/>
        <v>1</v>
      </c>
      <c r="CN64" s="8">
        <f t="shared" si="583"/>
        <v>0</v>
      </c>
      <c r="CO64" s="8">
        <f t="shared" si="583"/>
        <v>0</v>
      </c>
      <c r="CP64" s="8">
        <f t="shared" ref="CP64:CQ64" si="584">IFERROR(+CP58/SUM(CP$56:CP$58),0)</f>
        <v>1</v>
      </c>
      <c r="CQ64" s="8">
        <f t="shared" si="584"/>
        <v>0.5</v>
      </c>
      <c r="CR64" s="8">
        <f t="shared" ref="CR64:CS64" si="585">IFERROR(+CR58/SUM(CR$56:CR$58),0)</f>
        <v>0</v>
      </c>
      <c r="CS64" s="8">
        <f t="shared" si="585"/>
        <v>1</v>
      </c>
      <c r="CT64" s="8">
        <f t="shared" ref="CT64:CU64" si="586">IFERROR(+CT58/SUM(CT$56:CT$58),0)</f>
        <v>1</v>
      </c>
      <c r="CU64" s="8">
        <f t="shared" si="586"/>
        <v>0</v>
      </c>
      <c r="CV64" s="8">
        <f t="shared" ref="CV64:CW64" si="587">IFERROR(+CV58/SUM(CV$56:CV$58),0)</f>
        <v>0</v>
      </c>
      <c r="CW64" s="8">
        <f t="shared" si="587"/>
        <v>1</v>
      </c>
      <c r="CX64" s="8">
        <f t="shared" ref="CX64:CY64" si="588">IFERROR(+CX58/SUM(CX$56:CX$58),0)</f>
        <v>0</v>
      </c>
      <c r="CY64" s="8">
        <f t="shared" si="588"/>
        <v>1</v>
      </c>
      <c r="CZ64" s="8">
        <f t="shared" ref="CZ64:DA64" si="589">IFERROR(+CZ58/SUM(CZ$56:CZ$58),0)</f>
        <v>0.5</v>
      </c>
      <c r="DA64" s="8">
        <f t="shared" si="589"/>
        <v>0.5</v>
      </c>
      <c r="DB64" s="8">
        <f t="shared" ref="DB64:DC64" si="590">IFERROR(+DB58/SUM(DB$56:DB$58),0)</f>
        <v>0</v>
      </c>
      <c r="DC64" s="8">
        <f t="shared" si="590"/>
        <v>0</v>
      </c>
      <c r="DD64" s="8"/>
      <c r="DE64" s="8">
        <f t="shared" ref="DE64:DF64" si="591">IFERROR(+DE58/SUM(DE$56:DE$58),0)</f>
        <v>0</v>
      </c>
      <c r="DF64" s="8">
        <f t="shared" si="591"/>
        <v>0</v>
      </c>
      <c r="DG64" s="8">
        <f t="shared" ref="DG64:DH64" si="592">IFERROR(+DG58/SUM(DG$56:DG$58),0)</f>
        <v>1</v>
      </c>
      <c r="DH64" s="8">
        <f t="shared" si="592"/>
        <v>1</v>
      </c>
      <c r="DI64" s="8">
        <f t="shared" ref="DI64:DJ64" si="593">IFERROR(+DI58/SUM(DI$56:DI$58),0)</f>
        <v>1</v>
      </c>
      <c r="DJ64" s="8">
        <f t="shared" si="593"/>
        <v>1</v>
      </c>
      <c r="DK64" s="8">
        <f t="shared" ref="DK64:DL64" si="594">IFERROR(+DK58/SUM(DK$56:DK$58),0)</f>
        <v>0.9641255605381166</v>
      </c>
      <c r="DL64" s="8">
        <f t="shared" si="594"/>
        <v>1</v>
      </c>
      <c r="DM64" s="8">
        <f t="shared" ref="DM64:DN64" si="595">IFERROR(+DM58/SUM(DM$56:DM$58),0)</f>
        <v>0.96</v>
      </c>
      <c r="DN64" s="8">
        <f t="shared" si="595"/>
        <v>1</v>
      </c>
      <c r="DO64" s="8">
        <f t="shared" ref="DO64" si="596">IFERROR(+DO58/SUM(DO$56:DO$58),0)</f>
        <v>0.88158089505106818</v>
      </c>
      <c r="DP64" s="8" t="e">
        <f t="shared" ref="DP64:DQ64" si="597">+DP58/DP59</f>
        <v>#DIV/0!</v>
      </c>
      <c r="DQ64" s="8" t="e">
        <f t="shared" si="597"/>
        <v>#DIV/0!</v>
      </c>
      <c r="DR64" s="8">
        <f t="shared" si="547"/>
        <v>1</v>
      </c>
      <c r="DS64" s="8">
        <f t="shared" si="547"/>
        <v>0.96275071633237819</v>
      </c>
      <c r="DT64" s="8">
        <f t="shared" ref="DT64:DU64" si="598">IFERROR(+DT58/SUM(DT$56:DT$58),0)</f>
        <v>0.91623036649214662</v>
      </c>
      <c r="DU64" s="8">
        <f t="shared" si="598"/>
        <v>1</v>
      </c>
      <c r="DV64" s="8">
        <f t="shared" ref="DV64:DW64" si="599">IFERROR(+DV58/SUM(DV$56:DV$58),0)</f>
        <v>1</v>
      </c>
      <c r="DW64" s="8">
        <f t="shared" si="599"/>
        <v>1</v>
      </c>
      <c r="DX64" s="8">
        <f t="shared" ref="DX64:DY64" si="600">IFERROR(+DX58/SUM(DX$56:DX$58),0)</f>
        <v>0.2540415704387991</v>
      </c>
      <c r="DY64" s="8">
        <f t="shared" si="600"/>
        <v>1</v>
      </c>
      <c r="DZ64" s="8">
        <f t="shared" ref="DZ64:EA64" si="601">IFERROR(+DZ58/SUM(DZ$56:DZ$58),0)</f>
        <v>0.26108374384236455</v>
      </c>
      <c r="EA64" s="8">
        <f t="shared" si="601"/>
        <v>1</v>
      </c>
      <c r="EB64" s="8">
        <f t="shared" ref="EB64:EC64" si="602">IFERROR(+EB58/SUM(EB$56:EB$58),0)</f>
        <v>0</v>
      </c>
      <c r="EC64" s="8">
        <f t="shared" si="602"/>
        <v>0</v>
      </c>
      <c r="ED64" s="8">
        <f t="shared" ref="ED64:EE64" si="603">IFERROR(+ED58/SUM(ED$56:ED$58),0)</f>
        <v>1</v>
      </c>
      <c r="EE64" s="8">
        <f t="shared" si="603"/>
        <v>0.88888888888888884</v>
      </c>
      <c r="EF64" s="8">
        <f t="shared" ref="EF64:EG64" si="604">IFERROR(+EF58/SUM(EF$56:EF$58),0)</f>
        <v>1</v>
      </c>
      <c r="EG64" s="8">
        <f t="shared" si="604"/>
        <v>0.57244655581947745</v>
      </c>
      <c r="EH64" s="8"/>
      <c r="EI64" s="8"/>
    </row>
    <row r="65" spans="1:139" customFormat="1" ht="14.4">
      <c r="A65" s="498"/>
      <c r="B65" s="54" t="s">
        <v>60</v>
      </c>
      <c r="C65" s="9"/>
      <c r="D65" s="9">
        <f t="shared" ref="D65:E65" si="605">SUM(D62:D64)</f>
        <v>1</v>
      </c>
      <c r="E65" s="9">
        <f t="shared" si="605"/>
        <v>1</v>
      </c>
      <c r="F65" s="9">
        <f t="shared" ref="F65:W65" si="606">SUM(F62:F64)</f>
        <v>1</v>
      </c>
      <c r="G65" s="9">
        <f t="shared" si="606"/>
        <v>1</v>
      </c>
      <c r="H65" s="9">
        <f t="shared" si="606"/>
        <v>1</v>
      </c>
      <c r="I65" s="9">
        <f t="shared" si="606"/>
        <v>0</v>
      </c>
      <c r="J65" s="9">
        <f t="shared" si="606"/>
        <v>0</v>
      </c>
      <c r="K65" s="9">
        <f t="shared" si="606"/>
        <v>0</v>
      </c>
      <c r="L65" s="9">
        <f t="shared" si="606"/>
        <v>1</v>
      </c>
      <c r="M65" s="9">
        <f t="shared" si="606"/>
        <v>0</v>
      </c>
      <c r="N65" s="9">
        <f t="shared" si="606"/>
        <v>1</v>
      </c>
      <c r="O65" s="9">
        <f t="shared" si="606"/>
        <v>1</v>
      </c>
      <c r="P65" s="9">
        <f t="shared" si="606"/>
        <v>1</v>
      </c>
      <c r="Q65" s="9">
        <f t="shared" si="606"/>
        <v>0</v>
      </c>
      <c r="R65" s="9">
        <f t="shared" si="606"/>
        <v>0</v>
      </c>
      <c r="S65" s="9">
        <f t="shared" si="606"/>
        <v>1</v>
      </c>
      <c r="T65" s="9">
        <f t="shared" si="606"/>
        <v>0</v>
      </c>
      <c r="U65" s="9">
        <f t="shared" si="606"/>
        <v>1</v>
      </c>
      <c r="V65" s="9">
        <f t="shared" si="606"/>
        <v>1</v>
      </c>
      <c r="W65" s="9">
        <f t="shared" si="606"/>
        <v>1</v>
      </c>
      <c r="X65" s="9">
        <f t="shared" ref="X65:AG65" si="607">SUM(X62:X64)</f>
        <v>1</v>
      </c>
      <c r="Y65" s="9">
        <f t="shared" si="607"/>
        <v>0</v>
      </c>
      <c r="Z65" s="9">
        <f t="shared" si="607"/>
        <v>1</v>
      </c>
      <c r="AA65" s="9">
        <f t="shared" si="607"/>
        <v>1</v>
      </c>
      <c r="AB65" s="9">
        <f t="shared" si="607"/>
        <v>1</v>
      </c>
      <c r="AC65" s="9">
        <f t="shared" si="607"/>
        <v>0</v>
      </c>
      <c r="AD65" s="9">
        <f t="shared" si="607"/>
        <v>0</v>
      </c>
      <c r="AE65" s="9">
        <f t="shared" si="607"/>
        <v>0</v>
      </c>
      <c r="AF65" s="9">
        <f t="shared" si="607"/>
        <v>1</v>
      </c>
      <c r="AG65" s="9">
        <f t="shared" si="607"/>
        <v>1</v>
      </c>
      <c r="AH65" s="9">
        <f t="shared" ref="AH65:CO65" si="608">SUM(AH62:AH64)</f>
        <v>1</v>
      </c>
      <c r="AI65" s="9">
        <f t="shared" si="608"/>
        <v>1</v>
      </c>
      <c r="AJ65" s="9">
        <f t="shared" si="608"/>
        <v>1</v>
      </c>
      <c r="AK65" s="9">
        <f t="shared" si="608"/>
        <v>1</v>
      </c>
      <c r="AL65" s="9">
        <f t="shared" si="608"/>
        <v>1</v>
      </c>
      <c r="AM65" s="9">
        <f t="shared" si="608"/>
        <v>1</v>
      </c>
      <c r="AN65" s="9">
        <f t="shared" si="608"/>
        <v>1</v>
      </c>
      <c r="AO65" s="9">
        <f t="shared" si="608"/>
        <v>1</v>
      </c>
      <c r="AP65" s="9">
        <f t="shared" si="608"/>
        <v>1</v>
      </c>
      <c r="AQ65" s="9">
        <f t="shared" si="608"/>
        <v>0</v>
      </c>
      <c r="AR65" s="9">
        <f t="shared" si="608"/>
        <v>0</v>
      </c>
      <c r="AS65" s="9">
        <f t="shared" si="608"/>
        <v>0</v>
      </c>
      <c r="AT65" s="9">
        <f t="shared" si="608"/>
        <v>1</v>
      </c>
      <c r="AU65" s="9">
        <f t="shared" si="608"/>
        <v>1</v>
      </c>
      <c r="AV65" s="9">
        <f t="shared" si="608"/>
        <v>1</v>
      </c>
      <c r="AW65" s="9">
        <f t="shared" si="608"/>
        <v>1</v>
      </c>
      <c r="AX65" s="9">
        <f t="shared" si="608"/>
        <v>0</v>
      </c>
      <c r="AY65" s="9">
        <f t="shared" si="608"/>
        <v>0</v>
      </c>
      <c r="AZ65" s="9">
        <f t="shared" si="608"/>
        <v>1</v>
      </c>
      <c r="BA65" s="9">
        <f t="shared" si="608"/>
        <v>1</v>
      </c>
      <c r="BB65" s="9">
        <f t="shared" si="608"/>
        <v>1</v>
      </c>
      <c r="BC65" s="9">
        <f t="shared" si="608"/>
        <v>0</v>
      </c>
      <c r="BD65" s="9">
        <f t="shared" si="608"/>
        <v>1</v>
      </c>
      <c r="BE65" s="9">
        <f t="shared" si="608"/>
        <v>1</v>
      </c>
      <c r="BF65" s="9">
        <f t="shared" si="608"/>
        <v>1</v>
      </c>
      <c r="BG65" s="9">
        <f t="shared" si="608"/>
        <v>1</v>
      </c>
      <c r="BH65" s="9">
        <f t="shared" si="608"/>
        <v>1</v>
      </c>
      <c r="BI65" s="9">
        <f t="shared" si="608"/>
        <v>1</v>
      </c>
      <c r="BJ65" s="9">
        <f t="shared" si="608"/>
        <v>1</v>
      </c>
      <c r="BK65" s="9">
        <f t="shared" si="608"/>
        <v>0</v>
      </c>
      <c r="BL65" s="9">
        <f t="shared" si="608"/>
        <v>0</v>
      </c>
      <c r="BM65" s="9">
        <f t="shared" si="608"/>
        <v>1</v>
      </c>
      <c r="BN65" s="9">
        <f t="shared" si="608"/>
        <v>1</v>
      </c>
      <c r="BO65" s="9">
        <f t="shared" si="608"/>
        <v>1</v>
      </c>
      <c r="BP65" s="9">
        <f t="shared" si="608"/>
        <v>1</v>
      </c>
      <c r="BQ65" s="9">
        <f t="shared" si="608"/>
        <v>1</v>
      </c>
      <c r="BR65" s="9">
        <f t="shared" si="608"/>
        <v>0</v>
      </c>
      <c r="BS65" s="9">
        <f t="shared" si="608"/>
        <v>1</v>
      </c>
      <c r="BT65" s="9">
        <f t="shared" si="608"/>
        <v>1</v>
      </c>
      <c r="BU65" s="9">
        <f t="shared" si="608"/>
        <v>1</v>
      </c>
      <c r="BV65" s="9">
        <f t="shared" si="608"/>
        <v>1</v>
      </c>
      <c r="BW65" s="9">
        <f t="shared" si="608"/>
        <v>1</v>
      </c>
      <c r="BX65" s="9">
        <f t="shared" si="608"/>
        <v>1</v>
      </c>
      <c r="BY65" s="9">
        <f t="shared" si="608"/>
        <v>1</v>
      </c>
      <c r="BZ65" s="9">
        <f t="shared" si="608"/>
        <v>1</v>
      </c>
      <c r="CA65" s="9">
        <f t="shared" si="608"/>
        <v>1</v>
      </c>
      <c r="CB65" s="9">
        <f t="shared" si="608"/>
        <v>1</v>
      </c>
      <c r="CC65" s="9">
        <f t="shared" si="608"/>
        <v>1</v>
      </c>
      <c r="CD65" s="9">
        <f t="shared" si="608"/>
        <v>1</v>
      </c>
      <c r="CE65" s="9">
        <f t="shared" si="608"/>
        <v>1</v>
      </c>
      <c r="CF65" s="9">
        <f t="shared" si="608"/>
        <v>1</v>
      </c>
      <c r="CG65" s="9">
        <f t="shared" si="608"/>
        <v>1</v>
      </c>
      <c r="CH65" s="9">
        <f t="shared" si="608"/>
        <v>1</v>
      </c>
      <c r="CI65" s="9">
        <f t="shared" si="608"/>
        <v>1</v>
      </c>
      <c r="CJ65" s="9">
        <f t="shared" si="608"/>
        <v>1</v>
      </c>
      <c r="CK65" s="9">
        <f t="shared" si="608"/>
        <v>1</v>
      </c>
      <c r="CL65" s="9">
        <f t="shared" si="608"/>
        <v>1</v>
      </c>
      <c r="CM65" s="9">
        <f t="shared" si="608"/>
        <v>1</v>
      </c>
      <c r="CN65" s="9">
        <f t="shared" si="608"/>
        <v>0</v>
      </c>
      <c r="CO65" s="9">
        <f t="shared" si="608"/>
        <v>1</v>
      </c>
      <c r="CP65" s="9">
        <f t="shared" ref="CP65:CQ65" si="609">SUM(CP62:CP64)</f>
        <v>1</v>
      </c>
      <c r="CQ65" s="9">
        <f t="shared" si="609"/>
        <v>1</v>
      </c>
      <c r="CR65" s="9">
        <f t="shared" ref="CR65:CS65" si="610">SUM(CR62:CR64)</f>
        <v>1</v>
      </c>
      <c r="CS65" s="9">
        <f t="shared" si="610"/>
        <v>1</v>
      </c>
      <c r="CT65" s="9">
        <f t="shared" ref="CT65:CU65" si="611">SUM(CT62:CT64)</f>
        <v>1</v>
      </c>
      <c r="CU65" s="9">
        <f t="shared" si="611"/>
        <v>1</v>
      </c>
      <c r="CV65" s="9">
        <f t="shared" ref="CV65:CW65" si="612">SUM(CV62:CV64)</f>
        <v>1</v>
      </c>
      <c r="CW65" s="9">
        <f t="shared" si="612"/>
        <v>1</v>
      </c>
      <c r="CX65" s="9">
        <f t="shared" ref="CX65:CY65" si="613">SUM(CX62:CX64)</f>
        <v>1</v>
      </c>
      <c r="CY65" s="9">
        <f t="shared" si="613"/>
        <v>1</v>
      </c>
      <c r="CZ65" s="9">
        <f t="shared" ref="CZ65:DA65" si="614">SUM(CZ62:CZ64)</f>
        <v>1</v>
      </c>
      <c r="DA65" s="9">
        <f t="shared" si="614"/>
        <v>1</v>
      </c>
      <c r="DB65" s="9">
        <f t="shared" ref="DB65:DC65" si="615">SUM(DB62:DB64)</f>
        <v>1</v>
      </c>
      <c r="DC65" s="9">
        <f t="shared" si="615"/>
        <v>1</v>
      </c>
      <c r="DD65" s="9"/>
      <c r="DE65" s="9">
        <f t="shared" ref="DE65:DF65" si="616">SUM(DE62:DE64)</f>
        <v>1</v>
      </c>
      <c r="DF65" s="9">
        <f t="shared" si="616"/>
        <v>1</v>
      </c>
      <c r="DG65" s="9">
        <f t="shared" ref="DG65:DH65" si="617">SUM(DG62:DG64)</f>
        <v>1</v>
      </c>
      <c r="DH65" s="9">
        <f t="shared" si="617"/>
        <v>1</v>
      </c>
      <c r="DI65" s="9">
        <f t="shared" ref="DI65:DJ65" si="618">SUM(DI62:DI64)</f>
        <v>1</v>
      </c>
      <c r="DJ65" s="9">
        <f t="shared" si="618"/>
        <v>1</v>
      </c>
      <c r="DK65" s="9">
        <f t="shared" ref="DK65:DL65" si="619">SUM(DK62:DK64)</f>
        <v>1</v>
      </c>
      <c r="DL65" s="9">
        <f t="shared" si="619"/>
        <v>1</v>
      </c>
      <c r="DM65" s="9">
        <f t="shared" ref="DM65:DN65" si="620">SUM(DM62:DM64)</f>
        <v>1</v>
      </c>
      <c r="DN65" s="9">
        <f t="shared" si="620"/>
        <v>1</v>
      </c>
      <c r="DO65" s="9">
        <f t="shared" ref="DO65" si="621">SUM(DO62:DO64)</f>
        <v>1</v>
      </c>
      <c r="DP65" s="9" t="e">
        <f t="shared" ref="DP65:DQ65" si="622">SUM(DP61:DP64)</f>
        <v>#DIV/0!</v>
      </c>
      <c r="DQ65" s="9" t="e">
        <f t="shared" si="622"/>
        <v>#DIV/0!</v>
      </c>
      <c r="DR65" s="9">
        <f t="shared" ref="DR65:DS65" si="623">SUM(DR62:DR64)</f>
        <v>1</v>
      </c>
      <c r="DS65" s="9">
        <f t="shared" si="623"/>
        <v>1</v>
      </c>
      <c r="DT65" s="9">
        <f t="shared" ref="DT65:DU65" si="624">SUM(DT62:DT64)</f>
        <v>1</v>
      </c>
      <c r="DU65" s="9">
        <f t="shared" si="624"/>
        <v>1</v>
      </c>
      <c r="DV65" s="9">
        <f t="shared" ref="DV65:DW65" si="625">SUM(DV62:DV64)</f>
        <v>1</v>
      </c>
      <c r="DW65" s="9">
        <f t="shared" si="625"/>
        <v>1</v>
      </c>
      <c r="DX65" s="9">
        <f t="shared" ref="DX65:DY65" si="626">SUM(DX62:DX64)</f>
        <v>1</v>
      </c>
      <c r="DY65" s="9">
        <f t="shared" si="626"/>
        <v>1</v>
      </c>
      <c r="DZ65" s="9">
        <f t="shared" ref="DZ65:EA65" si="627">SUM(DZ62:DZ64)</f>
        <v>1</v>
      </c>
      <c r="EA65" s="9">
        <f t="shared" si="627"/>
        <v>1</v>
      </c>
      <c r="EB65" s="9">
        <f t="shared" ref="EB65:EC65" si="628">SUM(EB62:EB64)</f>
        <v>0</v>
      </c>
      <c r="EC65" s="9">
        <f t="shared" si="628"/>
        <v>0</v>
      </c>
      <c r="ED65" s="9">
        <f t="shared" ref="ED65:EE65" si="629">SUM(ED62:ED64)</f>
        <v>1</v>
      </c>
      <c r="EE65" s="9">
        <f t="shared" si="629"/>
        <v>1</v>
      </c>
      <c r="EF65" s="9">
        <f t="shared" ref="EF65:EG65" si="630">SUM(EF62:EF64)</f>
        <v>1</v>
      </c>
      <c r="EG65" s="9">
        <f t="shared" si="630"/>
        <v>1</v>
      </c>
      <c r="EH65" s="9"/>
      <c r="EI65" s="9"/>
    </row>
    <row r="67" spans="1:139" ht="16.5" customHeight="1">
      <c r="AC67" s="2" t="e">
        <v>#DIV/0!</v>
      </c>
    </row>
    <row r="71" spans="1:139" ht="15.75" customHeight="1">
      <c r="C71" s="52"/>
      <c r="D71" s="260" t="str">
        <f t="shared" ref="D71:O71" si="631">+D50</f>
        <v>SEM 01</v>
      </c>
      <c r="E71" s="260" t="str">
        <f t="shared" si="631"/>
        <v>SEM 02</v>
      </c>
      <c r="F71" s="260" t="str">
        <f t="shared" si="631"/>
        <v>SEM 03</v>
      </c>
      <c r="G71" s="260" t="str">
        <f t="shared" si="631"/>
        <v>SEM 04</v>
      </c>
      <c r="H71" s="260" t="str">
        <f t="shared" si="631"/>
        <v>SEM 05</v>
      </c>
      <c r="I71" s="260" t="str">
        <f t="shared" si="631"/>
        <v>SEM 06</v>
      </c>
      <c r="J71" s="260" t="str">
        <f t="shared" si="631"/>
        <v>SEM 07</v>
      </c>
      <c r="K71" s="260" t="str">
        <f t="shared" si="631"/>
        <v>SEM 08</v>
      </c>
      <c r="L71" s="260" t="str">
        <f t="shared" si="631"/>
        <v>SEM 09</v>
      </c>
      <c r="M71" s="260" t="str">
        <f t="shared" si="631"/>
        <v>SEM 10</v>
      </c>
      <c r="N71" s="260" t="str">
        <f t="shared" si="631"/>
        <v>SEM 11</v>
      </c>
      <c r="O71" s="260" t="str">
        <f t="shared" si="631"/>
        <v>SEM 12</v>
      </c>
      <c r="P71" s="260" t="str">
        <f t="shared" ref="P71:AJ71" si="632">+P50</f>
        <v>SEM 13</v>
      </c>
      <c r="Q71" s="260" t="str">
        <f t="shared" si="632"/>
        <v>SEM 14</v>
      </c>
      <c r="R71" s="260" t="str">
        <f t="shared" si="632"/>
        <v>SEM 15</v>
      </c>
      <c r="S71" s="260" t="str">
        <f t="shared" si="632"/>
        <v>SEM 16</v>
      </c>
      <c r="T71" s="260" t="str">
        <f t="shared" si="632"/>
        <v>SEM 17</v>
      </c>
      <c r="U71" s="260" t="str">
        <f t="shared" si="632"/>
        <v>SEM 18</v>
      </c>
      <c r="V71" s="260" t="str">
        <f t="shared" si="632"/>
        <v>SEM 19</v>
      </c>
      <c r="W71" s="260" t="str">
        <f t="shared" si="632"/>
        <v>SEM 20</v>
      </c>
      <c r="X71" s="260" t="str">
        <f t="shared" si="632"/>
        <v>SEM 21</v>
      </c>
      <c r="Y71" s="260" t="str">
        <f t="shared" si="632"/>
        <v>SEM 22</v>
      </c>
      <c r="Z71" s="260" t="str">
        <f t="shared" si="632"/>
        <v>SEM 23</v>
      </c>
      <c r="AA71" s="260" t="str">
        <f t="shared" si="632"/>
        <v>SEM 24</v>
      </c>
      <c r="AB71" s="260" t="str">
        <f t="shared" si="632"/>
        <v>SEM 25</v>
      </c>
      <c r="AC71" s="260" t="str">
        <f t="shared" si="632"/>
        <v>SEM 26</v>
      </c>
      <c r="AD71" s="260" t="str">
        <f t="shared" si="632"/>
        <v>SEM 27</v>
      </c>
      <c r="AE71" s="260" t="str">
        <f t="shared" si="632"/>
        <v>SEM 28</v>
      </c>
      <c r="AF71" s="260" t="str">
        <f t="shared" si="632"/>
        <v>SEM 29</v>
      </c>
      <c r="AG71" s="260" t="str">
        <f t="shared" si="632"/>
        <v>SEM 30</v>
      </c>
      <c r="AH71" s="260" t="str">
        <f t="shared" si="632"/>
        <v>SEM 31</v>
      </c>
      <c r="AI71" s="260" t="str">
        <f t="shared" si="632"/>
        <v>SEM 32</v>
      </c>
      <c r="AJ71" s="260" t="str">
        <f t="shared" si="632"/>
        <v>SEM 33</v>
      </c>
      <c r="AK71" s="260" t="str">
        <f t="shared" ref="AK71:AP71" si="633">+AK50</f>
        <v>SEM 34</v>
      </c>
      <c r="AL71" s="260" t="str">
        <f t="shared" si="633"/>
        <v>SEM 35</v>
      </c>
      <c r="AM71" s="260" t="str">
        <f t="shared" si="633"/>
        <v>SEM 36</v>
      </c>
      <c r="AN71" s="260" t="str">
        <f t="shared" si="633"/>
        <v>SEM 37</v>
      </c>
      <c r="AO71" s="260" t="str">
        <f t="shared" si="633"/>
        <v>SEM 38</v>
      </c>
      <c r="AP71" s="260" t="str">
        <f t="shared" si="633"/>
        <v>SEM 39</v>
      </c>
      <c r="AQ71" s="260" t="str">
        <f t="shared" ref="AQ71:BS71" si="634">+AQ50</f>
        <v>SEM 40</v>
      </c>
      <c r="AR71" s="260" t="str">
        <f t="shared" si="634"/>
        <v>SEM 41</v>
      </c>
      <c r="AS71" s="260" t="str">
        <f t="shared" si="634"/>
        <v>SEM 42</v>
      </c>
      <c r="AT71" s="260" t="str">
        <f t="shared" si="634"/>
        <v>SEM 43</v>
      </c>
      <c r="AU71" s="260" t="str">
        <f t="shared" si="634"/>
        <v>SEM 44</v>
      </c>
      <c r="AV71" s="260" t="str">
        <f t="shared" si="634"/>
        <v>SEM 45</v>
      </c>
      <c r="AW71" s="260" t="str">
        <f t="shared" si="634"/>
        <v>SEM46</v>
      </c>
      <c r="AX71" s="260" t="str">
        <f t="shared" si="634"/>
        <v>SEM 47</v>
      </c>
      <c r="AY71" s="260" t="str">
        <f t="shared" si="634"/>
        <v>SEM 48</v>
      </c>
      <c r="AZ71" s="260" t="str">
        <f t="shared" si="634"/>
        <v>SEM 49</v>
      </c>
      <c r="BA71" s="260" t="str">
        <f t="shared" si="634"/>
        <v>SEM 50</v>
      </c>
      <c r="BB71" s="260" t="str">
        <f t="shared" si="634"/>
        <v>SEM 51</v>
      </c>
      <c r="BC71" s="260" t="str">
        <f t="shared" si="634"/>
        <v>SEM 52</v>
      </c>
      <c r="BD71" s="260" t="str">
        <f t="shared" si="634"/>
        <v>SEM 01</v>
      </c>
      <c r="BE71" s="260" t="str">
        <f t="shared" si="634"/>
        <v>SEM 02</v>
      </c>
      <c r="BF71" s="260" t="str">
        <f t="shared" si="634"/>
        <v>SEM 03</v>
      </c>
      <c r="BG71" s="260" t="str">
        <f t="shared" si="634"/>
        <v>SEM 04</v>
      </c>
      <c r="BH71" s="260" t="str">
        <f t="shared" si="634"/>
        <v>SEM 05</v>
      </c>
      <c r="BI71" s="260" t="str">
        <f t="shared" si="634"/>
        <v>SEM 06</v>
      </c>
      <c r="BJ71" s="260" t="str">
        <f t="shared" si="634"/>
        <v>SEM 07</v>
      </c>
      <c r="BK71" s="260" t="str">
        <f t="shared" si="634"/>
        <v>SEM 08</v>
      </c>
      <c r="BL71" s="260" t="str">
        <f t="shared" si="634"/>
        <v>SEM 09</v>
      </c>
      <c r="BM71" s="260" t="str">
        <f t="shared" si="634"/>
        <v>SEM 10</v>
      </c>
      <c r="BN71" s="260" t="str">
        <f t="shared" si="634"/>
        <v>SEM 11</v>
      </c>
      <c r="BO71" s="260" t="str">
        <f t="shared" si="634"/>
        <v>SEM 12</v>
      </c>
      <c r="BP71" s="260" t="str">
        <f t="shared" si="634"/>
        <v>SEM 13</v>
      </c>
      <c r="BQ71" s="260" t="str">
        <f t="shared" si="634"/>
        <v>SEM 14</v>
      </c>
      <c r="BR71" s="260" t="str">
        <f t="shared" si="634"/>
        <v>SEM 15</v>
      </c>
      <c r="BS71" s="260" t="str">
        <f t="shared" si="634"/>
        <v>SEM 16</v>
      </c>
      <c r="BT71" s="260" t="str">
        <f t="shared" ref="BT71:BZ71" si="635">+BT50</f>
        <v>SEM 17</v>
      </c>
      <c r="BU71" s="260" t="str">
        <f t="shared" si="635"/>
        <v>SEM 18</v>
      </c>
      <c r="BV71" s="260" t="str">
        <f t="shared" si="635"/>
        <v>SEM 19</v>
      </c>
      <c r="BW71" s="260" t="str">
        <f t="shared" si="635"/>
        <v>SEM 20</v>
      </c>
      <c r="BX71" s="260" t="str">
        <f t="shared" si="635"/>
        <v>SEM 21</v>
      </c>
      <c r="BY71" s="260" t="str">
        <f t="shared" si="635"/>
        <v>SEM 22</v>
      </c>
      <c r="BZ71" s="260" t="str">
        <f t="shared" si="635"/>
        <v>SEM 23</v>
      </c>
      <c r="CA71" s="260" t="str">
        <f t="shared" ref="CA71:CB71" si="636">+CA50</f>
        <v>SEM 24</v>
      </c>
      <c r="CB71" s="260" t="str">
        <f t="shared" si="636"/>
        <v>SEM 25</v>
      </c>
      <c r="CC71" s="260" t="str">
        <f t="shared" ref="CC71:CD71" si="637">+CC50</f>
        <v>SEM 26</v>
      </c>
      <c r="CD71" s="260" t="str">
        <f t="shared" si="637"/>
        <v>SEM 27</v>
      </c>
      <c r="CE71" s="260" t="str">
        <f t="shared" ref="CE71:CF71" si="638">+CE50</f>
        <v>SEM 28</v>
      </c>
      <c r="CF71" s="260" t="str">
        <f t="shared" si="638"/>
        <v>SEM 29</v>
      </c>
      <c r="CG71" s="260" t="str">
        <f t="shared" ref="CG71:CH71" si="639">+CG50</f>
        <v>SEM 30</v>
      </c>
      <c r="CH71" s="260" t="str">
        <f t="shared" si="639"/>
        <v>SEM 31</v>
      </c>
      <c r="CI71" s="260" t="str">
        <f t="shared" ref="CI71:CJ71" si="640">+CI50</f>
        <v>SEM 32</v>
      </c>
      <c r="CJ71" s="260" t="str">
        <f t="shared" si="640"/>
        <v>SEM 33</v>
      </c>
      <c r="CK71" s="260" t="str">
        <f t="shared" ref="CK71:CL71" si="641">+CK50</f>
        <v>SEM 34</v>
      </c>
      <c r="CL71" s="260" t="str">
        <f t="shared" si="641"/>
        <v>SEM 35</v>
      </c>
      <c r="CM71" s="260" t="str">
        <f t="shared" ref="CM71:CN71" si="642">+CM50</f>
        <v>SEM 36</v>
      </c>
      <c r="CN71" s="260" t="str">
        <f t="shared" si="642"/>
        <v>SEM 37</v>
      </c>
      <c r="CO71" s="260" t="str">
        <f t="shared" ref="CO71:CP71" si="643">+CO50</f>
        <v>SEM 38</v>
      </c>
      <c r="CP71" s="260" t="str">
        <f t="shared" si="643"/>
        <v>SEM 39</v>
      </c>
      <c r="CQ71" s="260" t="str">
        <f t="shared" ref="CQ71:CR71" si="644">+CQ50</f>
        <v>SEM 40</v>
      </c>
      <c r="CR71" s="260" t="str">
        <f t="shared" si="644"/>
        <v>SEM 41</v>
      </c>
      <c r="CS71" s="260" t="str">
        <f t="shared" ref="CS71:CT71" si="645">+CS50</f>
        <v>SEM 42</v>
      </c>
      <c r="CT71" s="260" t="str">
        <f t="shared" si="645"/>
        <v>SEM 43</v>
      </c>
      <c r="CU71" s="260" t="str">
        <f t="shared" ref="CU71:CV71" si="646">+CU50</f>
        <v>SEM 44</v>
      </c>
      <c r="CV71" s="260" t="str">
        <f t="shared" si="646"/>
        <v>SEM 45</v>
      </c>
      <c r="CW71" s="260" t="str">
        <f t="shared" ref="CW71:CX71" si="647">+CW50</f>
        <v>SEM 46</v>
      </c>
      <c r="CX71" s="260" t="str">
        <f t="shared" si="647"/>
        <v>SEM 47</v>
      </c>
      <c r="CY71" s="260" t="str">
        <f t="shared" ref="CY71:CZ71" si="648">+CY50</f>
        <v>SEM 48</v>
      </c>
      <c r="CZ71" s="260" t="str">
        <f t="shared" si="648"/>
        <v>SEM 49</v>
      </c>
      <c r="DA71" s="260" t="str">
        <f t="shared" ref="DA71:DB71" si="649">+DA50</f>
        <v>SEM 50</v>
      </c>
      <c r="DB71" s="260" t="str">
        <f t="shared" si="649"/>
        <v>SEM 51</v>
      </c>
      <c r="DC71" s="260" t="str">
        <f t="shared" ref="DC71:DE71" si="650">+DC50</f>
        <v>SEM 52</v>
      </c>
      <c r="DD71" s="260" t="str">
        <f>+DD50</f>
        <v>PROM. 2023</v>
      </c>
      <c r="DE71" s="260" t="str">
        <f t="shared" si="650"/>
        <v>SEM 01</v>
      </c>
      <c r="DF71" s="260" t="str">
        <f t="shared" ref="DF71:DG71" si="651">+DF50</f>
        <v>SEM 02</v>
      </c>
      <c r="DG71" s="260" t="str">
        <f t="shared" si="651"/>
        <v>SEM 03</v>
      </c>
      <c r="DH71" s="260" t="str">
        <f t="shared" ref="DH71:DI71" si="652">+DH50</f>
        <v>SEM 04</v>
      </c>
      <c r="DI71" s="260" t="str">
        <f t="shared" si="652"/>
        <v>SEM 05</v>
      </c>
      <c r="DJ71" s="260" t="str">
        <f t="shared" ref="DJ71:DK71" si="653">+DJ50</f>
        <v>SEM 06</v>
      </c>
      <c r="DK71" s="260" t="str">
        <f t="shared" si="653"/>
        <v>SEM 07</v>
      </c>
      <c r="DL71" s="260" t="str">
        <f t="shared" ref="DL71:DM71" si="654">+DL50</f>
        <v>SEM 08</v>
      </c>
      <c r="DM71" s="260" t="str">
        <f t="shared" si="654"/>
        <v>SEM 09</v>
      </c>
      <c r="DN71" s="260" t="str">
        <f t="shared" ref="DN71:DO71" si="655">+DN50</f>
        <v>SEM 10</v>
      </c>
      <c r="DO71" s="260" t="str">
        <f t="shared" si="655"/>
        <v>SEM 11</v>
      </c>
      <c r="DP71" s="260" t="str">
        <f t="shared" ref="DP71:DR71" si="656">+DP50</f>
        <v>SEM 12</v>
      </c>
      <c r="DQ71" s="260" t="str">
        <f t="shared" si="656"/>
        <v>SEM 13</v>
      </c>
      <c r="DR71" s="260" t="str">
        <f t="shared" si="656"/>
        <v>SEM 14</v>
      </c>
      <c r="DS71" s="260" t="str">
        <f t="shared" ref="DS71:DT71" si="657">+DS50</f>
        <v>SEM 15</v>
      </c>
      <c r="DT71" s="260" t="str">
        <f t="shared" si="657"/>
        <v>SEM 17</v>
      </c>
      <c r="DU71" s="260" t="str">
        <f t="shared" ref="DU71:DV71" si="658">+DU50</f>
        <v>SEM 18</v>
      </c>
      <c r="DV71" s="260" t="str">
        <f t="shared" si="658"/>
        <v>SEM 19</v>
      </c>
      <c r="DW71" s="260" t="str">
        <f t="shared" ref="DW71:DX71" si="659">+DW50</f>
        <v>SEM 20</v>
      </c>
      <c r="DX71" s="260" t="str">
        <f t="shared" si="659"/>
        <v>SEM 21</v>
      </c>
      <c r="DY71" s="260" t="str">
        <f t="shared" ref="DY71:DZ71" si="660">+DY50</f>
        <v>SEM 22</v>
      </c>
      <c r="DZ71" s="260" t="str">
        <f t="shared" si="660"/>
        <v>SEM 23</v>
      </c>
      <c r="EA71" s="260" t="str">
        <f t="shared" ref="EA71:EC71" si="661">+EA50</f>
        <v>SEM 24</v>
      </c>
      <c r="EB71" s="260" t="str">
        <f t="shared" si="661"/>
        <v>SEM 25</v>
      </c>
      <c r="EC71" s="260" t="str">
        <f t="shared" si="661"/>
        <v>SEM 26</v>
      </c>
      <c r="ED71" s="260" t="str">
        <f t="shared" ref="ED71:EE71" si="662">+ED50</f>
        <v>SEM 27</v>
      </c>
      <c r="EE71" s="260" t="str">
        <f t="shared" si="662"/>
        <v>SEM 28</v>
      </c>
      <c r="EF71" s="260" t="str">
        <f t="shared" ref="EF71:EG71" si="663">+EF50</f>
        <v>SEM 29</v>
      </c>
      <c r="EG71" s="260" t="str">
        <f t="shared" si="663"/>
        <v>SEM 30</v>
      </c>
      <c r="EH71" s="260" t="str">
        <f>+EH50</f>
        <v>PROM. 2024</v>
      </c>
    </row>
    <row r="72" spans="1:139" ht="16.5" customHeight="1">
      <c r="C72" s="260" t="str">
        <f>+B62</f>
        <v>% PREVENTIVO</v>
      </c>
      <c r="D72" s="262">
        <f>+D62</f>
        <v>1</v>
      </c>
      <c r="E72" s="262">
        <f>+E62</f>
        <v>0</v>
      </c>
      <c r="F72" s="262">
        <f>+F62</f>
        <v>0</v>
      </c>
      <c r="G72" s="262">
        <f>+G62</f>
        <v>0</v>
      </c>
      <c r="H72" s="262">
        <f>+H62</f>
        <v>0</v>
      </c>
      <c r="I72" s="262">
        <f t="shared" ref="I72:O72" si="664">+I62</f>
        <v>0</v>
      </c>
      <c r="J72" s="262">
        <f t="shared" si="664"/>
        <v>0</v>
      </c>
      <c r="K72" s="262">
        <f t="shared" si="664"/>
        <v>0</v>
      </c>
      <c r="L72" s="262">
        <f t="shared" si="664"/>
        <v>0</v>
      </c>
      <c r="M72" s="262">
        <f t="shared" si="664"/>
        <v>0</v>
      </c>
      <c r="N72" s="262">
        <f t="shared" si="664"/>
        <v>0</v>
      </c>
      <c r="O72" s="262">
        <f t="shared" si="664"/>
        <v>0</v>
      </c>
      <c r="P72" s="262">
        <f t="shared" ref="P72:AD72" si="665">+P62</f>
        <v>0</v>
      </c>
      <c r="Q72" s="262">
        <f t="shared" si="665"/>
        <v>0</v>
      </c>
      <c r="R72" s="262">
        <f t="shared" si="665"/>
        <v>0</v>
      </c>
      <c r="S72" s="262">
        <f t="shared" si="665"/>
        <v>0</v>
      </c>
      <c r="T72" s="262">
        <f t="shared" si="665"/>
        <v>0</v>
      </c>
      <c r="U72" s="262">
        <f t="shared" si="665"/>
        <v>0</v>
      </c>
      <c r="V72" s="262">
        <f t="shared" si="665"/>
        <v>0</v>
      </c>
      <c r="W72" s="262">
        <f t="shared" si="665"/>
        <v>0</v>
      </c>
      <c r="X72" s="262">
        <f t="shared" si="665"/>
        <v>0</v>
      </c>
      <c r="Y72" s="262">
        <f t="shared" si="665"/>
        <v>0</v>
      </c>
      <c r="Z72" s="262">
        <f t="shared" si="665"/>
        <v>0</v>
      </c>
      <c r="AA72" s="262">
        <f t="shared" si="665"/>
        <v>0</v>
      </c>
      <c r="AB72" s="262">
        <f t="shared" si="665"/>
        <v>0.29063732613659954</v>
      </c>
      <c r="AC72" s="262">
        <f t="shared" si="665"/>
        <v>0</v>
      </c>
      <c r="AD72" s="262">
        <f t="shared" si="665"/>
        <v>0</v>
      </c>
      <c r="AE72" s="262">
        <f t="shared" ref="AE72:AJ72" si="666">+AE62</f>
        <v>0</v>
      </c>
      <c r="AF72" s="262">
        <f t="shared" si="666"/>
        <v>0</v>
      </c>
      <c r="AG72" s="262">
        <f t="shared" si="666"/>
        <v>0</v>
      </c>
      <c r="AH72" s="262">
        <f t="shared" si="666"/>
        <v>0.78926598263614833</v>
      </c>
      <c r="AI72" s="262">
        <f t="shared" si="666"/>
        <v>0.73152889539136801</v>
      </c>
      <c r="AJ72" s="262">
        <f t="shared" si="666"/>
        <v>0.59615384615384615</v>
      </c>
      <c r="AK72" s="262">
        <f t="shared" ref="AK72:AP74" si="667">+AK62</f>
        <v>0</v>
      </c>
      <c r="AL72" s="262">
        <f t="shared" si="667"/>
        <v>0</v>
      </c>
      <c r="AM72" s="262">
        <f t="shared" si="667"/>
        <v>0</v>
      </c>
      <c r="AN72" s="262">
        <f t="shared" si="667"/>
        <v>0.66666666666666663</v>
      </c>
      <c r="AO72" s="262">
        <f t="shared" si="667"/>
        <v>0</v>
      </c>
      <c r="AP72" s="262">
        <f t="shared" si="667"/>
        <v>0</v>
      </c>
      <c r="AQ72" s="262">
        <f t="shared" ref="AQ72:AR74" si="668">+AQ62</f>
        <v>0</v>
      </c>
      <c r="AR72" s="262">
        <f t="shared" si="668"/>
        <v>0</v>
      </c>
      <c r="AS72" s="262">
        <f t="shared" ref="AS72:AU74" si="669">+AS62</f>
        <v>0</v>
      </c>
      <c r="AT72" s="262">
        <f t="shared" si="669"/>
        <v>0</v>
      </c>
      <c r="AU72" s="262">
        <f t="shared" si="669"/>
        <v>0</v>
      </c>
      <c r="AV72" s="262">
        <f t="shared" ref="AV72:BS72" si="670">+AV62</f>
        <v>0</v>
      </c>
      <c r="AW72" s="262">
        <f t="shared" si="670"/>
        <v>1</v>
      </c>
      <c r="AX72" s="262">
        <f t="shared" si="670"/>
        <v>0</v>
      </c>
      <c r="AY72" s="262">
        <f t="shared" si="670"/>
        <v>0</v>
      </c>
      <c r="AZ72" s="262">
        <f t="shared" si="670"/>
        <v>0</v>
      </c>
      <c r="BA72" s="262">
        <f t="shared" si="670"/>
        <v>0.24038461538461536</v>
      </c>
      <c r="BB72" s="262">
        <f t="shared" si="670"/>
        <v>0</v>
      </c>
      <c r="BC72" s="262">
        <f t="shared" si="670"/>
        <v>0</v>
      </c>
      <c r="BD72" s="262">
        <f t="shared" si="670"/>
        <v>0</v>
      </c>
      <c r="BE72" s="262">
        <f t="shared" si="670"/>
        <v>0</v>
      </c>
      <c r="BF72" s="262">
        <f t="shared" si="670"/>
        <v>0</v>
      </c>
      <c r="BG72" s="262">
        <f t="shared" si="670"/>
        <v>0.45454545454545453</v>
      </c>
      <c r="BH72" s="262">
        <f t="shared" si="670"/>
        <v>0</v>
      </c>
      <c r="BI72" s="262">
        <f t="shared" si="670"/>
        <v>0</v>
      </c>
      <c r="BJ72" s="262">
        <f t="shared" si="670"/>
        <v>0</v>
      </c>
      <c r="BK72" s="262">
        <f t="shared" si="670"/>
        <v>0</v>
      </c>
      <c r="BL72" s="262">
        <f t="shared" si="670"/>
        <v>0</v>
      </c>
      <c r="BM72" s="262">
        <f t="shared" si="670"/>
        <v>0</v>
      </c>
      <c r="BN72" s="262">
        <f t="shared" si="670"/>
        <v>0</v>
      </c>
      <c r="BO72" s="262">
        <f t="shared" si="670"/>
        <v>0</v>
      </c>
      <c r="BP72" s="262">
        <f t="shared" si="670"/>
        <v>1</v>
      </c>
      <c r="BQ72" s="262">
        <f t="shared" si="670"/>
        <v>0</v>
      </c>
      <c r="BR72" s="262">
        <f t="shared" si="670"/>
        <v>0</v>
      </c>
      <c r="BS72" s="262">
        <f t="shared" si="670"/>
        <v>0</v>
      </c>
      <c r="BT72" s="262">
        <f t="shared" ref="BT72:BZ74" si="671">+BT62</f>
        <v>0</v>
      </c>
      <c r="BU72" s="262">
        <f t="shared" si="671"/>
        <v>0</v>
      </c>
      <c r="BV72" s="262">
        <f t="shared" si="671"/>
        <v>0</v>
      </c>
      <c r="BW72" s="262">
        <f t="shared" si="671"/>
        <v>0</v>
      </c>
      <c r="BX72" s="262">
        <f t="shared" si="671"/>
        <v>0</v>
      </c>
      <c r="BY72" s="262">
        <f t="shared" si="671"/>
        <v>0</v>
      </c>
      <c r="BZ72" s="262">
        <f t="shared" si="671"/>
        <v>0</v>
      </c>
      <c r="CA72" s="262">
        <f t="shared" ref="CA72:CB72" si="672">+CA62</f>
        <v>0</v>
      </c>
      <c r="CB72" s="262">
        <f t="shared" si="672"/>
        <v>0</v>
      </c>
      <c r="CC72" s="262">
        <f t="shared" ref="CC72:CD72" si="673">+CC62</f>
        <v>0</v>
      </c>
      <c r="CD72" s="262">
        <f t="shared" si="673"/>
        <v>0</v>
      </c>
      <c r="CE72" s="262">
        <f t="shared" ref="CE72:CF72" si="674">+CE62</f>
        <v>0</v>
      </c>
      <c r="CF72" s="262">
        <f t="shared" si="674"/>
        <v>0</v>
      </c>
      <c r="CG72" s="262">
        <f t="shared" ref="CG72:CH72" si="675">+CG62</f>
        <v>0</v>
      </c>
      <c r="CH72" s="262">
        <f t="shared" si="675"/>
        <v>0.66666666666666663</v>
      </c>
      <c r="CI72" s="262">
        <f t="shared" ref="CI72:CJ72" si="676">+CI62</f>
        <v>0</v>
      </c>
      <c r="CJ72" s="262">
        <f t="shared" si="676"/>
        <v>0</v>
      </c>
      <c r="CK72" s="262">
        <f t="shared" ref="CK72:CL72" si="677">+CK62</f>
        <v>0</v>
      </c>
      <c r="CL72" s="262">
        <f t="shared" si="677"/>
        <v>0</v>
      </c>
      <c r="CM72" s="262">
        <f t="shared" ref="CM72:CO72" si="678">+CM62</f>
        <v>0</v>
      </c>
      <c r="CN72" s="262">
        <f t="shared" si="678"/>
        <v>0</v>
      </c>
      <c r="CO72" s="262">
        <f t="shared" si="678"/>
        <v>0.47058823529411764</v>
      </c>
      <c r="CP72" s="262">
        <f t="shared" ref="CP72:CQ72" si="679">+CP62</f>
        <v>0</v>
      </c>
      <c r="CQ72" s="262">
        <f t="shared" si="679"/>
        <v>0</v>
      </c>
      <c r="CR72" s="262">
        <f t="shared" ref="CR72:CS72" si="680">+CR62</f>
        <v>1</v>
      </c>
      <c r="CS72" s="262">
        <f t="shared" si="680"/>
        <v>0</v>
      </c>
      <c r="CT72" s="262">
        <f t="shared" ref="CT72:CU72" si="681">+CT62</f>
        <v>0</v>
      </c>
      <c r="CU72" s="262">
        <f t="shared" si="681"/>
        <v>0</v>
      </c>
      <c r="CV72" s="262">
        <f t="shared" ref="CV72:CW72" si="682">+CV62</f>
        <v>0</v>
      </c>
      <c r="CW72" s="262">
        <f t="shared" si="682"/>
        <v>0</v>
      </c>
      <c r="CX72" s="262">
        <f t="shared" ref="CX72:CY72" si="683">+CX62</f>
        <v>0</v>
      </c>
      <c r="CY72" s="262">
        <f t="shared" si="683"/>
        <v>0</v>
      </c>
      <c r="CZ72" s="262">
        <f t="shared" ref="CZ72:DA72" si="684">+CZ62</f>
        <v>0</v>
      </c>
      <c r="DA72" s="262">
        <f t="shared" si="684"/>
        <v>0</v>
      </c>
      <c r="DB72" s="262">
        <f t="shared" ref="DB72:DC72" si="685">+DB62</f>
        <v>0.75</v>
      </c>
      <c r="DC72" s="262">
        <f t="shared" si="685"/>
        <v>0.42857142857142855</v>
      </c>
      <c r="DD72" s="261">
        <f>AVERAGE(BD72:DC72)</f>
        <v>9.1737918943801303E-2</v>
      </c>
      <c r="DE72" s="262">
        <f t="shared" ref="DE72:DF72" si="686">+DE62</f>
        <v>0</v>
      </c>
      <c r="DF72" s="262">
        <f t="shared" si="686"/>
        <v>0.75</v>
      </c>
      <c r="DG72" s="262">
        <f t="shared" ref="DG72:DH72" si="687">+DG62</f>
        <v>0</v>
      </c>
      <c r="DH72" s="262">
        <f t="shared" si="687"/>
        <v>0</v>
      </c>
      <c r="DI72" s="262">
        <f t="shared" ref="DI72:DJ72" si="688">+DI62</f>
        <v>0</v>
      </c>
      <c r="DJ72" s="262">
        <f t="shared" si="688"/>
        <v>0</v>
      </c>
      <c r="DK72" s="262">
        <f t="shared" ref="DK72:DL72" si="689">+DK62</f>
        <v>0</v>
      </c>
      <c r="DL72" s="262">
        <f t="shared" si="689"/>
        <v>0</v>
      </c>
      <c r="DM72" s="262">
        <f t="shared" ref="DM72:DN72" si="690">+DM62</f>
        <v>0</v>
      </c>
      <c r="DN72" s="262">
        <f t="shared" si="690"/>
        <v>0</v>
      </c>
      <c r="DO72" s="262">
        <f t="shared" ref="DO72:DR72" si="691">+DO62</f>
        <v>5.9209552474465882E-2</v>
      </c>
      <c r="DP72" s="262" t="e">
        <f t="shared" si="691"/>
        <v>#DIV/0!</v>
      </c>
      <c r="DQ72" s="262" t="e">
        <f t="shared" si="691"/>
        <v>#DIV/0!</v>
      </c>
      <c r="DR72" s="262">
        <f t="shared" si="691"/>
        <v>0</v>
      </c>
      <c r="DS72" s="262">
        <f t="shared" ref="DS72:DT72" si="692">+DS62</f>
        <v>0</v>
      </c>
      <c r="DT72" s="262">
        <f t="shared" si="692"/>
        <v>4.1884816753926704E-2</v>
      </c>
      <c r="DU72" s="262">
        <f t="shared" ref="DU72:DV72" si="693">+DU62</f>
        <v>0</v>
      </c>
      <c r="DV72" s="262">
        <f t="shared" si="693"/>
        <v>0</v>
      </c>
      <c r="DW72" s="262">
        <f t="shared" ref="DW72:DX72" si="694">+DW62</f>
        <v>0</v>
      </c>
      <c r="DX72" s="262">
        <f t="shared" si="694"/>
        <v>0.55427251732101623</v>
      </c>
      <c r="DY72" s="262">
        <f t="shared" ref="DY72:DZ72" si="695">+DY62</f>
        <v>0</v>
      </c>
      <c r="DZ72" s="262">
        <f t="shared" si="695"/>
        <v>0</v>
      </c>
      <c r="EA72" s="262">
        <f t="shared" ref="EA72:EC72" si="696">+EA62</f>
        <v>0</v>
      </c>
      <c r="EB72" s="262">
        <f t="shared" si="696"/>
        <v>0</v>
      </c>
      <c r="EC72" s="262">
        <f t="shared" si="696"/>
        <v>0</v>
      </c>
      <c r="ED72" s="262">
        <f t="shared" ref="ED72:EE72" si="697">+ED62</f>
        <v>0</v>
      </c>
      <c r="EE72" s="262">
        <f t="shared" si="697"/>
        <v>0</v>
      </c>
      <c r="EF72" s="262">
        <f t="shared" ref="EF72:EG72" si="698">+EF62</f>
        <v>0</v>
      </c>
      <c r="EG72" s="262">
        <f t="shared" si="698"/>
        <v>0.28503562945368172</v>
      </c>
      <c r="EH72" s="456">
        <f>AVERAGE(DR72:EE72)</f>
        <v>4.2582666719638784E-2</v>
      </c>
    </row>
    <row r="73" spans="1:139">
      <c r="C73" s="260" t="str">
        <f>+B63</f>
        <v>% CORREC. PROG.</v>
      </c>
      <c r="D73" s="262">
        <f t="shared" ref="D73:H74" si="699">+D63</f>
        <v>0</v>
      </c>
      <c r="E73" s="262">
        <f t="shared" si="699"/>
        <v>5.4794520547945202E-2</v>
      </c>
      <c r="F73" s="262">
        <f t="shared" si="699"/>
        <v>0</v>
      </c>
      <c r="G73" s="262">
        <f t="shared" si="699"/>
        <v>0</v>
      </c>
      <c r="H73" s="262">
        <f t="shared" si="699"/>
        <v>0</v>
      </c>
      <c r="I73" s="262">
        <f t="shared" ref="I73:O73" si="700">+I63</f>
        <v>0</v>
      </c>
      <c r="J73" s="262">
        <f t="shared" si="700"/>
        <v>0</v>
      </c>
      <c r="K73" s="262">
        <f t="shared" si="700"/>
        <v>0</v>
      </c>
      <c r="L73" s="262">
        <f t="shared" si="700"/>
        <v>0</v>
      </c>
      <c r="M73" s="262">
        <f t="shared" si="700"/>
        <v>0</v>
      </c>
      <c r="N73" s="262">
        <f t="shared" si="700"/>
        <v>0</v>
      </c>
      <c r="O73" s="262">
        <f t="shared" si="700"/>
        <v>0.91666666666666663</v>
      </c>
      <c r="P73" s="262">
        <f t="shared" ref="P73:AD73" si="701">+P63</f>
        <v>0</v>
      </c>
      <c r="Q73" s="262">
        <f t="shared" si="701"/>
        <v>0</v>
      </c>
      <c r="R73" s="262">
        <f t="shared" si="701"/>
        <v>0</v>
      </c>
      <c r="S73" s="262">
        <f t="shared" si="701"/>
        <v>0</v>
      </c>
      <c r="T73" s="262">
        <f t="shared" si="701"/>
        <v>0</v>
      </c>
      <c r="U73" s="262">
        <f t="shared" si="701"/>
        <v>0</v>
      </c>
      <c r="V73" s="262">
        <f t="shared" si="701"/>
        <v>0</v>
      </c>
      <c r="W73" s="262">
        <f t="shared" si="701"/>
        <v>0</v>
      </c>
      <c r="X73" s="262">
        <f t="shared" si="701"/>
        <v>0</v>
      </c>
      <c r="Y73" s="262">
        <f t="shared" si="701"/>
        <v>0</v>
      </c>
      <c r="Z73" s="262">
        <f t="shared" si="701"/>
        <v>0.2</v>
      </c>
      <c r="AA73" s="262">
        <f t="shared" si="701"/>
        <v>0</v>
      </c>
      <c r="AB73" s="262">
        <f t="shared" si="701"/>
        <v>0.28025742163172096</v>
      </c>
      <c r="AC73" s="262">
        <f t="shared" si="701"/>
        <v>0</v>
      </c>
      <c r="AD73" s="262">
        <f t="shared" si="701"/>
        <v>0</v>
      </c>
      <c r="AE73" s="262">
        <f t="shared" ref="AE73:AL74" si="702">+AE63</f>
        <v>0</v>
      </c>
      <c r="AF73" s="262">
        <f t="shared" si="702"/>
        <v>0</v>
      </c>
      <c r="AG73" s="262">
        <f t="shared" si="702"/>
        <v>0</v>
      </c>
      <c r="AH73" s="262">
        <f t="shared" si="702"/>
        <v>0</v>
      </c>
      <c r="AI73" s="262">
        <f t="shared" si="702"/>
        <v>0</v>
      </c>
      <c r="AJ73" s="262">
        <f t="shared" si="702"/>
        <v>0.40384615384615385</v>
      </c>
      <c r="AK73" s="262">
        <f t="shared" si="702"/>
        <v>0</v>
      </c>
      <c r="AL73" s="262">
        <f t="shared" si="702"/>
        <v>0</v>
      </c>
      <c r="AM73" s="262">
        <f t="shared" si="667"/>
        <v>0</v>
      </c>
      <c r="AN73" s="262">
        <f t="shared" si="667"/>
        <v>0.33333333333333331</v>
      </c>
      <c r="AO73" s="262">
        <f t="shared" si="667"/>
        <v>1</v>
      </c>
      <c r="AP73" s="262">
        <f t="shared" si="667"/>
        <v>0</v>
      </c>
      <c r="AQ73" s="262">
        <f t="shared" si="668"/>
        <v>0</v>
      </c>
      <c r="AR73" s="262">
        <f t="shared" si="668"/>
        <v>0</v>
      </c>
      <c r="AS73" s="262">
        <f>+AS63</f>
        <v>0</v>
      </c>
      <c r="AT73" s="262">
        <f>+AT63</f>
        <v>0</v>
      </c>
      <c r="AU73" s="262">
        <f t="shared" si="669"/>
        <v>0</v>
      </c>
      <c r="AV73" s="262">
        <f t="shared" ref="AV73:BS73" si="703">+AV63</f>
        <v>0</v>
      </c>
      <c r="AW73" s="262">
        <f t="shared" si="703"/>
        <v>0</v>
      </c>
      <c r="AX73" s="262">
        <f t="shared" si="703"/>
        <v>0</v>
      </c>
      <c r="AY73" s="262">
        <f t="shared" si="703"/>
        <v>0</v>
      </c>
      <c r="AZ73" s="262">
        <f t="shared" si="703"/>
        <v>0</v>
      </c>
      <c r="BA73" s="262">
        <f t="shared" si="703"/>
        <v>0.15024038461538461</v>
      </c>
      <c r="BB73" s="262">
        <f t="shared" si="703"/>
        <v>0</v>
      </c>
      <c r="BC73" s="262">
        <f t="shared" si="703"/>
        <v>0</v>
      </c>
      <c r="BD73" s="262">
        <f t="shared" si="703"/>
        <v>0</v>
      </c>
      <c r="BE73" s="262">
        <f t="shared" si="703"/>
        <v>0</v>
      </c>
      <c r="BF73" s="262">
        <f t="shared" si="703"/>
        <v>0</v>
      </c>
      <c r="BG73" s="262">
        <f t="shared" si="703"/>
        <v>0</v>
      </c>
      <c r="BH73" s="262">
        <f t="shared" si="703"/>
        <v>0</v>
      </c>
      <c r="BI73" s="262">
        <f t="shared" si="703"/>
        <v>0</v>
      </c>
      <c r="BJ73" s="262">
        <f t="shared" si="703"/>
        <v>0</v>
      </c>
      <c r="BK73" s="262">
        <f t="shared" si="703"/>
        <v>0</v>
      </c>
      <c r="BL73" s="262">
        <f t="shared" si="703"/>
        <v>0</v>
      </c>
      <c r="BM73" s="262">
        <f t="shared" si="703"/>
        <v>0</v>
      </c>
      <c r="BN73" s="262">
        <f t="shared" si="703"/>
        <v>0</v>
      </c>
      <c r="BO73" s="262">
        <f t="shared" si="703"/>
        <v>0</v>
      </c>
      <c r="BP73" s="262">
        <f t="shared" si="703"/>
        <v>0</v>
      </c>
      <c r="BQ73" s="262">
        <f t="shared" si="703"/>
        <v>0.74789915966386555</v>
      </c>
      <c r="BR73" s="262">
        <f t="shared" si="703"/>
        <v>0</v>
      </c>
      <c r="BS73" s="262">
        <f t="shared" si="703"/>
        <v>0</v>
      </c>
      <c r="BT73" s="262">
        <f t="shared" si="671"/>
        <v>0</v>
      </c>
      <c r="BU73" s="262">
        <f t="shared" si="671"/>
        <v>0</v>
      </c>
      <c r="BV73" s="262">
        <f t="shared" si="671"/>
        <v>0</v>
      </c>
      <c r="BW73" s="262">
        <f t="shared" si="671"/>
        <v>0</v>
      </c>
      <c r="BX73" s="262">
        <f t="shared" si="671"/>
        <v>0</v>
      </c>
      <c r="BY73" s="262">
        <f t="shared" si="671"/>
        <v>0</v>
      </c>
      <c r="BZ73" s="262">
        <f t="shared" si="671"/>
        <v>0</v>
      </c>
      <c r="CA73" s="262">
        <f t="shared" ref="CA73:CB73" si="704">+CA63</f>
        <v>0</v>
      </c>
      <c r="CB73" s="262">
        <f t="shared" si="704"/>
        <v>0</v>
      </c>
      <c r="CC73" s="262">
        <f t="shared" ref="CC73:CD73" si="705">+CC63</f>
        <v>0</v>
      </c>
      <c r="CD73" s="262">
        <f t="shared" si="705"/>
        <v>0</v>
      </c>
      <c r="CE73" s="262">
        <f t="shared" ref="CE73:CF73" si="706">+CE63</f>
        <v>0</v>
      </c>
      <c r="CF73" s="262">
        <f t="shared" si="706"/>
        <v>0</v>
      </c>
      <c r="CG73" s="262">
        <f t="shared" ref="CG73:CH73" si="707">+CG63</f>
        <v>0</v>
      </c>
      <c r="CH73" s="262">
        <f t="shared" si="707"/>
        <v>0.13333333333333333</v>
      </c>
      <c r="CI73" s="262">
        <f t="shared" ref="CI73:CJ73" si="708">+CI63</f>
        <v>0.22857142857142856</v>
      </c>
      <c r="CJ73" s="262">
        <f t="shared" si="708"/>
        <v>0</v>
      </c>
      <c r="CK73" s="262">
        <f t="shared" ref="CK73:CL73" si="709">+CK63</f>
        <v>0</v>
      </c>
      <c r="CL73" s="262">
        <f t="shared" si="709"/>
        <v>0</v>
      </c>
      <c r="CM73" s="262">
        <f t="shared" ref="CM73:CN73" si="710">+CM63</f>
        <v>0</v>
      </c>
      <c r="CN73" s="262">
        <f t="shared" si="710"/>
        <v>0</v>
      </c>
      <c r="CO73" s="262">
        <f t="shared" ref="CO73:CT73" si="711">+CO63</f>
        <v>0.52941176470588236</v>
      </c>
      <c r="CP73" s="262">
        <f t="shared" si="711"/>
        <v>0</v>
      </c>
      <c r="CQ73" s="262">
        <f t="shared" si="711"/>
        <v>0.5</v>
      </c>
      <c r="CR73" s="262">
        <f t="shared" si="711"/>
        <v>0</v>
      </c>
      <c r="CS73" s="262">
        <f t="shared" si="711"/>
        <v>0</v>
      </c>
      <c r="CT73" s="262">
        <f t="shared" si="711"/>
        <v>0</v>
      </c>
      <c r="CU73" s="262">
        <f t="shared" ref="CU73:CV73" si="712">+CU63</f>
        <v>1</v>
      </c>
      <c r="CV73" s="262">
        <f t="shared" si="712"/>
        <v>1</v>
      </c>
      <c r="CW73" s="262">
        <f t="shared" ref="CW73:CX73" si="713">+CW63</f>
        <v>0</v>
      </c>
      <c r="CX73" s="262">
        <f t="shared" si="713"/>
        <v>1</v>
      </c>
      <c r="CY73" s="262">
        <f t="shared" ref="CY73:CZ73" si="714">+CY63</f>
        <v>0</v>
      </c>
      <c r="CZ73" s="262">
        <f t="shared" si="714"/>
        <v>0.5</v>
      </c>
      <c r="DA73" s="262">
        <f t="shared" ref="DA73:DB73" si="715">+DA63</f>
        <v>0.5</v>
      </c>
      <c r="DB73" s="262">
        <f t="shared" si="715"/>
        <v>0.25</v>
      </c>
      <c r="DC73" s="262">
        <f t="shared" ref="DC73:DE73" si="716">+DC63</f>
        <v>0.5714285714285714</v>
      </c>
      <c r="DD73" s="261">
        <f>AVERAGE(BD73:DC73)</f>
        <v>0.13385854341736694</v>
      </c>
      <c r="DE73" s="262">
        <f t="shared" si="716"/>
        <v>1</v>
      </c>
      <c r="DF73" s="262">
        <f t="shared" ref="DF73:DG73" si="717">+DF63</f>
        <v>0.25</v>
      </c>
      <c r="DG73" s="262">
        <f t="shared" si="717"/>
        <v>0</v>
      </c>
      <c r="DH73" s="262">
        <f t="shared" ref="DH73:DI73" si="718">+DH63</f>
        <v>0</v>
      </c>
      <c r="DI73" s="262">
        <f t="shared" si="718"/>
        <v>0</v>
      </c>
      <c r="DJ73" s="262">
        <f t="shared" ref="DJ73:DK73" si="719">+DJ63</f>
        <v>0</v>
      </c>
      <c r="DK73" s="262">
        <f t="shared" si="719"/>
        <v>3.5874439461883408E-2</v>
      </c>
      <c r="DL73" s="262">
        <f t="shared" ref="DL73:DM73" si="720">+DL63</f>
        <v>0</v>
      </c>
      <c r="DM73" s="262">
        <f t="shared" si="720"/>
        <v>0.04</v>
      </c>
      <c r="DN73" s="262">
        <f t="shared" ref="DN73:DO73" si="721">+DN63</f>
        <v>0</v>
      </c>
      <c r="DO73" s="262">
        <f t="shared" si="721"/>
        <v>5.9209552474465882E-2</v>
      </c>
      <c r="DP73" s="262" t="e">
        <f t="shared" ref="DP73:DR73" si="722">+DP63</f>
        <v>#DIV/0!</v>
      </c>
      <c r="DQ73" s="262" t="e">
        <f t="shared" si="722"/>
        <v>#DIV/0!</v>
      </c>
      <c r="DR73" s="262">
        <f t="shared" si="722"/>
        <v>0</v>
      </c>
      <c r="DS73" s="262">
        <f t="shared" ref="DS73:DT73" si="723">+DS63</f>
        <v>3.7249283667621778E-2</v>
      </c>
      <c r="DT73" s="262">
        <f t="shared" si="723"/>
        <v>4.1884816753926704E-2</v>
      </c>
      <c r="DU73" s="262">
        <f t="shared" ref="DU73:DV73" si="724">+DU63</f>
        <v>0</v>
      </c>
      <c r="DV73" s="262">
        <f t="shared" si="724"/>
        <v>0</v>
      </c>
      <c r="DW73" s="262">
        <f t="shared" ref="DW73:DX73" si="725">+DW63</f>
        <v>0</v>
      </c>
      <c r="DX73" s="262">
        <f t="shared" si="725"/>
        <v>0.19168591224018477</v>
      </c>
      <c r="DY73" s="262">
        <f t="shared" ref="DY73:DZ73" si="726">+DY63</f>
        <v>0</v>
      </c>
      <c r="DZ73" s="262">
        <f t="shared" si="726"/>
        <v>0.73891625615763556</v>
      </c>
      <c r="EA73" s="262">
        <f t="shared" ref="EA73:EC73" si="727">+EA63</f>
        <v>0</v>
      </c>
      <c r="EB73" s="262">
        <f t="shared" si="727"/>
        <v>0</v>
      </c>
      <c r="EC73" s="262">
        <f t="shared" si="727"/>
        <v>0</v>
      </c>
      <c r="ED73" s="262">
        <f t="shared" ref="ED73:EE73" si="728">+ED63</f>
        <v>0</v>
      </c>
      <c r="EE73" s="262">
        <f t="shared" si="728"/>
        <v>0.1111111111111111</v>
      </c>
      <c r="EF73" s="262">
        <f t="shared" ref="EF73:EG73" si="729">+EF63</f>
        <v>0</v>
      </c>
      <c r="EG73" s="262">
        <f t="shared" si="729"/>
        <v>0.14251781472684086</v>
      </c>
      <c r="EH73" s="456">
        <f>AVERAGE(DR73:EE73)</f>
        <v>8.0060527137891427E-2</v>
      </c>
    </row>
    <row r="74" spans="1:139">
      <c r="C74" s="260" t="str">
        <f>+B64</f>
        <v>% CORREC. FALLA</v>
      </c>
      <c r="D74" s="262">
        <f t="shared" si="699"/>
        <v>0</v>
      </c>
      <c r="E74" s="262">
        <f t="shared" si="699"/>
        <v>0.9452054794520548</v>
      </c>
      <c r="F74" s="262">
        <f t="shared" si="699"/>
        <v>1</v>
      </c>
      <c r="G74" s="262">
        <f t="shared" si="699"/>
        <v>1</v>
      </c>
      <c r="H74" s="262">
        <f t="shared" si="699"/>
        <v>1</v>
      </c>
      <c r="I74" s="262">
        <f t="shared" ref="I74:O74" si="730">+I64</f>
        <v>0</v>
      </c>
      <c r="J74" s="262">
        <f t="shared" si="730"/>
        <v>0</v>
      </c>
      <c r="K74" s="262">
        <f t="shared" si="730"/>
        <v>0</v>
      </c>
      <c r="L74" s="262">
        <f t="shared" si="730"/>
        <v>1</v>
      </c>
      <c r="M74" s="262">
        <f t="shared" si="730"/>
        <v>0</v>
      </c>
      <c r="N74" s="262">
        <f t="shared" si="730"/>
        <v>1</v>
      </c>
      <c r="O74" s="262">
        <f t="shared" si="730"/>
        <v>8.3333333333333329E-2</v>
      </c>
      <c r="P74" s="262">
        <f t="shared" ref="P74:AD74" si="731">+P64</f>
        <v>1</v>
      </c>
      <c r="Q74" s="262">
        <f t="shared" si="731"/>
        <v>0</v>
      </c>
      <c r="R74" s="262">
        <f t="shared" si="731"/>
        <v>0</v>
      </c>
      <c r="S74" s="262">
        <f t="shared" si="731"/>
        <v>1</v>
      </c>
      <c r="T74" s="262">
        <f t="shared" si="731"/>
        <v>0</v>
      </c>
      <c r="U74" s="262">
        <f t="shared" si="731"/>
        <v>1</v>
      </c>
      <c r="V74" s="262">
        <f t="shared" si="731"/>
        <v>1</v>
      </c>
      <c r="W74" s="262">
        <f t="shared" si="731"/>
        <v>1</v>
      </c>
      <c r="X74" s="262">
        <f t="shared" si="731"/>
        <v>1</v>
      </c>
      <c r="Y74" s="262">
        <f t="shared" si="731"/>
        <v>0</v>
      </c>
      <c r="Z74" s="262">
        <f t="shared" si="731"/>
        <v>0.8</v>
      </c>
      <c r="AA74" s="262">
        <f t="shared" si="731"/>
        <v>1</v>
      </c>
      <c r="AB74" s="262">
        <f t="shared" si="731"/>
        <v>0.4291052522316795</v>
      </c>
      <c r="AC74" s="262">
        <f t="shared" si="731"/>
        <v>0</v>
      </c>
      <c r="AD74" s="262">
        <f t="shared" si="731"/>
        <v>0</v>
      </c>
      <c r="AE74" s="262">
        <f t="shared" si="702"/>
        <v>0</v>
      </c>
      <c r="AF74" s="262">
        <f t="shared" si="702"/>
        <v>1</v>
      </c>
      <c r="AG74" s="262">
        <f t="shared" si="702"/>
        <v>1</v>
      </c>
      <c r="AH74" s="262">
        <f t="shared" si="702"/>
        <v>0.21073401736385161</v>
      </c>
      <c r="AI74" s="262">
        <f t="shared" si="702"/>
        <v>0.26847110460863205</v>
      </c>
      <c r="AJ74" s="262">
        <f t="shared" si="702"/>
        <v>0</v>
      </c>
      <c r="AK74" s="262">
        <f t="shared" si="702"/>
        <v>1</v>
      </c>
      <c r="AL74" s="262">
        <f t="shared" si="702"/>
        <v>1</v>
      </c>
      <c r="AM74" s="262">
        <f t="shared" si="667"/>
        <v>1</v>
      </c>
      <c r="AN74" s="262">
        <f t="shared" si="667"/>
        <v>0</v>
      </c>
      <c r="AO74" s="262">
        <f t="shared" si="667"/>
        <v>0</v>
      </c>
      <c r="AP74" s="262">
        <f t="shared" si="667"/>
        <v>1</v>
      </c>
      <c r="AQ74" s="262">
        <f t="shared" si="668"/>
        <v>0</v>
      </c>
      <c r="AR74" s="262">
        <f t="shared" si="668"/>
        <v>0</v>
      </c>
      <c r="AS74" s="262">
        <f>+AS64</f>
        <v>0</v>
      </c>
      <c r="AT74" s="262">
        <f>+AT64</f>
        <v>1</v>
      </c>
      <c r="AU74" s="262">
        <f t="shared" si="669"/>
        <v>1</v>
      </c>
      <c r="AV74" s="262">
        <f t="shared" ref="AV74:BS74" si="732">+AV64</f>
        <v>1</v>
      </c>
      <c r="AW74" s="262">
        <f t="shared" si="732"/>
        <v>0</v>
      </c>
      <c r="AX74" s="262">
        <f t="shared" si="732"/>
        <v>0</v>
      </c>
      <c r="AY74" s="262">
        <f t="shared" si="732"/>
        <v>0</v>
      </c>
      <c r="AZ74" s="262">
        <f t="shared" si="732"/>
        <v>1</v>
      </c>
      <c r="BA74" s="262">
        <f t="shared" si="732"/>
        <v>0.609375</v>
      </c>
      <c r="BB74" s="262">
        <f t="shared" si="732"/>
        <v>1</v>
      </c>
      <c r="BC74" s="262">
        <f t="shared" si="732"/>
        <v>0</v>
      </c>
      <c r="BD74" s="262">
        <f t="shared" si="732"/>
        <v>1</v>
      </c>
      <c r="BE74" s="262">
        <f t="shared" si="732"/>
        <v>1</v>
      </c>
      <c r="BF74" s="262">
        <f t="shared" si="732"/>
        <v>1</v>
      </c>
      <c r="BG74" s="262">
        <f t="shared" si="732"/>
        <v>0.54545454545454541</v>
      </c>
      <c r="BH74" s="262">
        <f t="shared" si="732"/>
        <v>1</v>
      </c>
      <c r="BI74" s="262">
        <f t="shared" si="732"/>
        <v>1</v>
      </c>
      <c r="BJ74" s="262">
        <f t="shared" si="732"/>
        <v>1</v>
      </c>
      <c r="BK74" s="262">
        <f t="shared" si="732"/>
        <v>0</v>
      </c>
      <c r="BL74" s="262">
        <f t="shared" si="732"/>
        <v>0</v>
      </c>
      <c r="BM74" s="262">
        <f t="shared" si="732"/>
        <v>1</v>
      </c>
      <c r="BN74" s="262">
        <f t="shared" si="732"/>
        <v>1</v>
      </c>
      <c r="BO74" s="262">
        <f t="shared" si="732"/>
        <v>1</v>
      </c>
      <c r="BP74" s="262">
        <f t="shared" si="732"/>
        <v>0</v>
      </c>
      <c r="BQ74" s="262">
        <f t="shared" si="732"/>
        <v>0.25210084033613445</v>
      </c>
      <c r="BR74" s="262">
        <f t="shared" si="732"/>
        <v>0</v>
      </c>
      <c r="BS74" s="262">
        <f t="shared" si="732"/>
        <v>1</v>
      </c>
      <c r="BT74" s="262">
        <f t="shared" si="671"/>
        <v>1</v>
      </c>
      <c r="BU74" s="262">
        <f t="shared" si="671"/>
        <v>1</v>
      </c>
      <c r="BV74" s="262">
        <f t="shared" si="671"/>
        <v>1</v>
      </c>
      <c r="BW74" s="262">
        <f t="shared" si="671"/>
        <v>1</v>
      </c>
      <c r="BX74" s="262">
        <f t="shared" si="671"/>
        <v>1</v>
      </c>
      <c r="BY74" s="262">
        <f t="shared" si="671"/>
        <v>1</v>
      </c>
      <c r="BZ74" s="262">
        <f t="shared" si="671"/>
        <v>1</v>
      </c>
      <c r="CA74" s="262">
        <f t="shared" ref="CA74:CB74" si="733">+CA64</f>
        <v>1</v>
      </c>
      <c r="CB74" s="262">
        <f t="shared" si="733"/>
        <v>1</v>
      </c>
      <c r="CC74" s="262">
        <f t="shared" ref="CC74:CD74" si="734">+CC64</f>
        <v>1</v>
      </c>
      <c r="CD74" s="262">
        <f t="shared" si="734"/>
        <v>1</v>
      </c>
      <c r="CE74" s="262">
        <f t="shared" ref="CE74:CF74" si="735">+CE64</f>
        <v>1</v>
      </c>
      <c r="CF74" s="262">
        <f t="shared" si="735"/>
        <v>1</v>
      </c>
      <c r="CG74" s="262">
        <f t="shared" ref="CG74:CH74" si="736">+CG64</f>
        <v>1</v>
      </c>
      <c r="CH74" s="262">
        <f t="shared" si="736"/>
        <v>0.2</v>
      </c>
      <c r="CI74" s="262">
        <f t="shared" ref="CI74:CJ74" si="737">+CI64</f>
        <v>0.77142857142857146</v>
      </c>
      <c r="CJ74" s="262">
        <f t="shared" si="737"/>
        <v>1</v>
      </c>
      <c r="CK74" s="262">
        <f t="shared" ref="CK74:CL74" si="738">+CK64</f>
        <v>1</v>
      </c>
      <c r="CL74" s="262">
        <f t="shared" si="738"/>
        <v>1</v>
      </c>
      <c r="CM74" s="262">
        <f t="shared" ref="CM74:CO74" si="739">+CM64</f>
        <v>1</v>
      </c>
      <c r="CN74" s="262">
        <f t="shared" si="739"/>
        <v>0</v>
      </c>
      <c r="CO74" s="262">
        <f t="shared" si="739"/>
        <v>0</v>
      </c>
      <c r="CP74" s="262">
        <f t="shared" ref="CP74:CQ74" si="740">+CP64</f>
        <v>1</v>
      </c>
      <c r="CQ74" s="262">
        <f t="shared" si="740"/>
        <v>0.5</v>
      </c>
      <c r="CR74" s="262">
        <f t="shared" ref="CR74:CS74" si="741">+CR64</f>
        <v>0</v>
      </c>
      <c r="CS74" s="262">
        <f t="shared" si="741"/>
        <v>1</v>
      </c>
      <c r="CT74" s="262">
        <f t="shared" ref="CT74:CU74" si="742">+CT64</f>
        <v>1</v>
      </c>
      <c r="CU74" s="262">
        <f t="shared" si="742"/>
        <v>0</v>
      </c>
      <c r="CV74" s="262">
        <f t="shared" ref="CV74:CW74" si="743">+CV64</f>
        <v>0</v>
      </c>
      <c r="CW74" s="262">
        <f t="shared" si="743"/>
        <v>1</v>
      </c>
      <c r="CX74" s="262">
        <f t="shared" ref="CX74:CY74" si="744">+CX64</f>
        <v>0</v>
      </c>
      <c r="CY74" s="262">
        <f t="shared" si="744"/>
        <v>1</v>
      </c>
      <c r="CZ74" s="262">
        <f t="shared" ref="CZ74:DA74" si="745">+CZ64</f>
        <v>0.5</v>
      </c>
      <c r="DA74" s="262">
        <f t="shared" si="745"/>
        <v>0.5</v>
      </c>
      <c r="DB74" s="262">
        <f t="shared" ref="DB74:DC74" si="746">+DB64</f>
        <v>0</v>
      </c>
      <c r="DC74" s="262">
        <f t="shared" si="746"/>
        <v>0</v>
      </c>
      <c r="DD74" s="261">
        <f t="shared" ref="DD74" si="747">AVERAGE(BD74:DC74)</f>
        <v>0.69748046071575476</v>
      </c>
      <c r="DE74" s="262">
        <f t="shared" ref="DE74:DF74" si="748">+DE64</f>
        <v>0</v>
      </c>
      <c r="DF74" s="262">
        <f t="shared" si="748"/>
        <v>0</v>
      </c>
      <c r="DG74" s="262">
        <f t="shared" ref="DG74:DH74" si="749">+DG64</f>
        <v>1</v>
      </c>
      <c r="DH74" s="262">
        <f t="shared" si="749"/>
        <v>1</v>
      </c>
      <c r="DI74" s="262">
        <f t="shared" ref="DI74:DJ74" si="750">+DI64</f>
        <v>1</v>
      </c>
      <c r="DJ74" s="262">
        <f t="shared" si="750"/>
        <v>1</v>
      </c>
      <c r="DK74" s="262">
        <f t="shared" ref="DK74:DL74" si="751">+DK64</f>
        <v>0.9641255605381166</v>
      </c>
      <c r="DL74" s="262">
        <f t="shared" si="751"/>
        <v>1</v>
      </c>
      <c r="DM74" s="262">
        <f t="shared" ref="DM74:DN74" si="752">+DM64</f>
        <v>0.96</v>
      </c>
      <c r="DN74" s="262">
        <f t="shared" si="752"/>
        <v>1</v>
      </c>
      <c r="DO74" s="262">
        <f t="shared" ref="DO74:DR74" si="753">+DO64</f>
        <v>0.88158089505106818</v>
      </c>
      <c r="DP74" s="262" t="e">
        <f t="shared" si="753"/>
        <v>#DIV/0!</v>
      </c>
      <c r="DQ74" s="262" t="e">
        <f t="shared" si="753"/>
        <v>#DIV/0!</v>
      </c>
      <c r="DR74" s="262">
        <f t="shared" si="753"/>
        <v>1</v>
      </c>
      <c r="DS74" s="262">
        <f t="shared" ref="DS74:DT74" si="754">+DS64</f>
        <v>0.96275071633237819</v>
      </c>
      <c r="DT74" s="262">
        <f t="shared" si="754"/>
        <v>0.91623036649214662</v>
      </c>
      <c r="DU74" s="262">
        <f t="shared" ref="DU74:DV74" si="755">+DU64</f>
        <v>1</v>
      </c>
      <c r="DV74" s="262">
        <f t="shared" si="755"/>
        <v>1</v>
      </c>
      <c r="DW74" s="262">
        <f t="shared" ref="DW74:DX74" si="756">+DW64</f>
        <v>1</v>
      </c>
      <c r="DX74" s="262">
        <f t="shared" si="756"/>
        <v>0.2540415704387991</v>
      </c>
      <c r="DY74" s="262">
        <f t="shared" ref="DY74:DZ74" si="757">+DY64</f>
        <v>1</v>
      </c>
      <c r="DZ74" s="262">
        <f t="shared" si="757"/>
        <v>0.26108374384236455</v>
      </c>
      <c r="EA74" s="262">
        <f t="shared" ref="EA74:EC74" si="758">+EA64</f>
        <v>1</v>
      </c>
      <c r="EB74" s="262">
        <f t="shared" si="758"/>
        <v>0</v>
      </c>
      <c r="EC74" s="262">
        <f t="shared" si="758"/>
        <v>0</v>
      </c>
      <c r="ED74" s="262">
        <f t="shared" ref="ED74:EE74" si="759">+ED64</f>
        <v>1</v>
      </c>
      <c r="EE74" s="262">
        <f t="shared" si="759"/>
        <v>0.88888888888888884</v>
      </c>
      <c r="EF74" s="262">
        <f t="shared" ref="EF74:EG74" si="760">+EF64</f>
        <v>1</v>
      </c>
      <c r="EG74" s="262">
        <f t="shared" si="760"/>
        <v>0.57244655581947745</v>
      </c>
      <c r="EH74" s="456">
        <f>AVERAGE(DR74:EE74)</f>
        <v>0.7344996632853269</v>
      </c>
    </row>
    <row r="78" spans="1:139" customFormat="1" ht="5.2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</row>
    <row r="79" spans="1:139" ht="16.5" customHeight="1"/>
    <row r="85" spans="1:139" ht="16.5" customHeight="1"/>
    <row r="88" spans="1:139" customFormat="1" ht="14.4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</row>
    <row r="90" spans="1:139" ht="16.5" customHeight="1"/>
    <row r="94" spans="1:139" customFormat="1" ht="14.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</row>
    <row r="96" spans="1:139" ht="16.5" customHeight="1"/>
    <row r="100" spans="1:139" ht="15.75" customHeight="1"/>
    <row r="101" spans="1:139" ht="16.5" customHeight="1"/>
    <row r="107" spans="1:139" customFormat="1" ht="14.4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</row>
    <row r="108" spans="1:139" ht="16.5" customHeight="1"/>
    <row r="114" spans="1:139" ht="16.5" customHeight="1"/>
    <row r="117" spans="1:139" customFormat="1" ht="14.4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</row>
    <row r="119" spans="1:139" ht="16.5" customHeight="1"/>
    <row r="123" spans="1:139" customFormat="1" ht="14.4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  <c r="EF123" s="2"/>
      <c r="EG123" s="2"/>
      <c r="EH123" s="2"/>
      <c r="EI123" s="2"/>
    </row>
    <row r="130" spans="1:139">
      <c r="DD130" s="2" t="e">
        <f>AVERAGE(#REF!)</f>
        <v>#REF!</v>
      </c>
      <c r="EH130" s="2" t="e">
        <f>AVERAGE(#REF!)</f>
        <v>#REF!</v>
      </c>
    </row>
    <row r="131" spans="1:139">
      <c r="DD131" s="2" t="e">
        <f>AVERAGE(#REF!)</f>
        <v>#REF!</v>
      </c>
      <c r="EH131" s="2" t="e">
        <f>AVERAGE(#REF!)</f>
        <v>#REF!</v>
      </c>
    </row>
    <row r="132" spans="1:139">
      <c r="DD132" s="2" t="e">
        <f>AVERAGE(#REF!)</f>
        <v>#REF!</v>
      </c>
      <c r="EH132" s="2" t="e">
        <f>AVERAGE(#REF!)</f>
        <v>#REF!</v>
      </c>
    </row>
    <row r="133" spans="1:139">
      <c r="DD133" s="2" t="e">
        <f>AVERAGE(#REF!)</f>
        <v>#REF!</v>
      </c>
      <c r="EH133" s="2" t="e">
        <f>AVERAGE(#REF!)</f>
        <v>#REF!</v>
      </c>
    </row>
    <row r="144" spans="1:139" customFormat="1" ht="14.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  <c r="EF144" s="2"/>
      <c r="EG144" s="2"/>
      <c r="EH144" s="2"/>
      <c r="EI144" s="2"/>
    </row>
    <row r="150" spans="1:139" customFormat="1" ht="14.4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  <c r="DX150" s="2"/>
      <c r="DY150" s="2"/>
      <c r="DZ150" s="2"/>
      <c r="EA150" s="2"/>
      <c r="EB150" s="2"/>
      <c r="EC150" s="2"/>
      <c r="ED150" s="2"/>
      <c r="EE150" s="2"/>
      <c r="EF150" s="2"/>
      <c r="EG150" s="2"/>
      <c r="EH150" s="2"/>
      <c r="EI150" s="2"/>
    </row>
    <row r="171" spans="1:139" customFormat="1" ht="14.4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/>
    </row>
    <row r="177" spans="1:139" customFormat="1" ht="14.4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  <c r="EF177" s="2"/>
      <c r="EG177" s="2"/>
      <c r="EH177" s="2"/>
      <c r="EI177" s="2"/>
    </row>
    <row r="193" spans="1:139" customFormat="1" ht="14.4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  <c r="EF193" s="2"/>
      <c r="EG193" s="2"/>
      <c r="EH193" s="2"/>
      <c r="EI193" s="2"/>
    </row>
  </sheetData>
  <mergeCells count="12">
    <mergeCell ref="A51:A54"/>
    <mergeCell ref="A56:A60"/>
    <mergeCell ref="A61:A65"/>
    <mergeCell ref="A2:A5"/>
    <mergeCell ref="A7:A11"/>
    <mergeCell ref="A12:A16"/>
    <mergeCell ref="A35:A38"/>
    <mergeCell ref="A40:A44"/>
    <mergeCell ref="A45:A49"/>
    <mergeCell ref="A19:A22"/>
    <mergeCell ref="A24:A28"/>
    <mergeCell ref="A29:A33"/>
  </mergeCells>
  <phoneticPr fontId="60" type="noConversion"/>
  <conditionalFormatting sqref="D24:N24">
    <cfRule type="cellIs" dxfId="278" priority="786" operator="greaterThan">
      <formula>100</formula>
    </cfRule>
    <cfRule type="cellIs" dxfId="277" priority="785" operator="lessThan">
      <formula>0</formula>
    </cfRule>
  </conditionalFormatting>
  <conditionalFormatting sqref="I40:N40">
    <cfRule type="cellIs" dxfId="276" priority="784" operator="greaterThan">
      <formula>100</formula>
    </cfRule>
    <cfRule type="cellIs" dxfId="275" priority="783" operator="lessThan">
      <formula>0</formula>
    </cfRule>
  </conditionalFormatting>
  <conditionalFormatting sqref="S28:BM28">
    <cfRule type="cellIs" dxfId="274" priority="374" operator="greaterThan">
      <formula>100</formula>
    </cfRule>
    <cfRule type="cellIs" dxfId="273" priority="373" operator="lessThan">
      <formula>0</formula>
    </cfRule>
  </conditionalFormatting>
  <conditionalFormatting sqref="S44:BM44">
    <cfRule type="cellIs" dxfId="272" priority="368" operator="greaterThan">
      <formula>100</formula>
    </cfRule>
    <cfRule type="cellIs" dxfId="271" priority="367" operator="lessThan">
      <formula>0</formula>
    </cfRule>
  </conditionalFormatting>
  <conditionalFormatting sqref="U24:BM26">
    <cfRule type="cellIs" dxfId="270" priority="370" operator="greaterThan">
      <formula>100</formula>
    </cfRule>
    <cfRule type="cellIs" dxfId="269" priority="369" operator="lessThan">
      <formula>0</formula>
    </cfRule>
  </conditionalFormatting>
  <conditionalFormatting sqref="U40:BM42">
    <cfRule type="cellIs" dxfId="268" priority="364" operator="greaterThan">
      <formula>100</formula>
    </cfRule>
    <cfRule type="cellIs" dxfId="267" priority="363" operator="lessThan">
      <formula>0</formula>
    </cfRule>
  </conditionalFormatting>
  <conditionalFormatting sqref="BP40:CG41 CH40:CI43 BP42:CF42 CG42:CG43">
    <cfRule type="cellIs" dxfId="266" priority="240" operator="greaterThan">
      <formula>100</formula>
    </cfRule>
    <cfRule type="cellIs" dxfId="265" priority="239" operator="lessThan">
      <formula>0</formula>
    </cfRule>
  </conditionalFormatting>
  <conditionalFormatting sqref="BP24:DC26">
    <cfRule type="cellIs" dxfId="264" priority="145" operator="lessThan">
      <formula>0</formula>
    </cfRule>
    <cfRule type="cellIs" dxfId="263" priority="146" operator="greaterThan">
      <formula>100</formula>
    </cfRule>
  </conditionalFormatting>
  <conditionalFormatting sqref="BP28:DC28">
    <cfRule type="cellIs" dxfId="262" priority="147" operator="lessThan">
      <formula>0</formula>
    </cfRule>
    <cfRule type="cellIs" dxfId="261" priority="148" operator="greaterThan">
      <formula>100</formula>
    </cfRule>
  </conditionalFormatting>
  <conditionalFormatting sqref="BP44:DC44">
    <cfRule type="cellIs" dxfId="260" priority="144" operator="greaterThan">
      <formula>100</formula>
    </cfRule>
    <cfRule type="cellIs" dxfId="259" priority="143" operator="lessThan">
      <formula>0</formula>
    </cfRule>
  </conditionalFormatting>
  <conditionalFormatting sqref="CJ40:DC42">
    <cfRule type="cellIs" dxfId="258" priority="142" operator="greaterThan">
      <formula>100</formula>
    </cfRule>
    <cfRule type="cellIs" dxfId="257" priority="141" operator="lessThan">
      <formula>0</formula>
    </cfRule>
  </conditionalFormatting>
  <conditionalFormatting sqref="DE28:EG28">
    <cfRule type="cellIs" dxfId="256" priority="7" operator="lessThan">
      <formula>0</formula>
    </cfRule>
    <cfRule type="cellIs" dxfId="255" priority="8" operator="greaterThan">
      <formula>100</formula>
    </cfRule>
  </conditionalFormatting>
  <conditionalFormatting sqref="DE40:EG42">
    <cfRule type="cellIs" dxfId="254" priority="38" operator="greaterThan">
      <formula>100</formula>
    </cfRule>
    <cfRule type="cellIs" dxfId="253" priority="37" operator="lessThan">
      <formula>0</formula>
    </cfRule>
  </conditionalFormatting>
  <conditionalFormatting sqref="DE44:EG44">
    <cfRule type="cellIs" dxfId="252" priority="40" operator="greaterThan">
      <formula>100</formula>
    </cfRule>
    <cfRule type="cellIs" dxfId="251" priority="39" operator="lessThan">
      <formula>0</formula>
    </cfRule>
  </conditionalFormatting>
  <conditionalFormatting sqref="DE24:EH26">
    <cfRule type="cellIs" dxfId="250" priority="5" operator="lessThan">
      <formula>0</formula>
    </cfRule>
    <cfRule type="cellIs" dxfId="249" priority="6" operator="greaterThan">
      <formula>100</formula>
    </cfRule>
  </conditionalFormatting>
  <conditionalFormatting sqref="DP56:DQ58">
    <cfRule type="cellIs" dxfId="248" priority="58" operator="greaterThan">
      <formula>100</formula>
    </cfRule>
    <cfRule type="cellIs" dxfId="247" priority="57" operator="lessThan">
      <formula>0</formula>
    </cfRule>
  </conditionalFormatting>
  <conditionalFormatting sqref="DP60:DQ60">
    <cfRule type="cellIs" dxfId="246" priority="60" operator="greaterThan">
      <formula>100</formula>
    </cfRule>
    <cfRule type="cellIs" dxfId="245" priority="59" operator="lessThan">
      <formula>0</formula>
    </cfRule>
  </conditionalFormatting>
  <conditionalFormatting sqref="EH56:EH58">
    <cfRule type="cellIs" dxfId="244" priority="2" operator="greaterThan">
      <formula>100</formula>
    </cfRule>
    <cfRule type="cellIs" dxfId="243" priority="1" operator="lessThan">
      <formula>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EK180"/>
  <sheetViews>
    <sheetView showGridLines="0" zoomScale="70" zoomScaleNormal="70" workbookViewId="0">
      <pane xSplit="43" ySplit="1" topLeftCell="DD58" activePane="bottomRight" state="frozen"/>
      <selection pane="topRight" activeCell="AR1" sqref="AR1"/>
      <selection pane="bottomLeft" activeCell="A2" sqref="A2"/>
      <selection pane="bottomRight" activeCell="EJ86" sqref="EJ86"/>
    </sheetView>
  </sheetViews>
  <sheetFormatPr baseColWidth="10" defaultColWidth="15" defaultRowHeight="14.4"/>
  <cols>
    <col min="1" max="1" width="6.5546875" style="2" customWidth="1"/>
    <col min="2" max="2" width="16.88671875" style="22" customWidth="1"/>
    <col min="3" max="3" width="13.88671875" style="2" hidden="1" customWidth="1"/>
    <col min="4" max="4" width="11.88671875" style="2" hidden="1" customWidth="1"/>
    <col min="5" max="5" width="11.33203125" style="2" hidden="1" customWidth="1"/>
    <col min="6" max="6" width="9.44140625" style="2" hidden="1" customWidth="1"/>
    <col min="7" max="7" width="10" style="2" hidden="1" customWidth="1"/>
    <col min="8" max="47" width="10.6640625" style="2" hidden="1" customWidth="1"/>
    <col min="48" max="107" width="11.109375" style="2" hidden="1" customWidth="1"/>
    <col min="108" max="108" width="11.5546875" style="2" customWidth="1"/>
    <col min="109" max="110" width="10.6640625" style="2" hidden="1" customWidth="1"/>
    <col min="111" max="127" width="11.109375" style="2" hidden="1" customWidth="1"/>
    <col min="128" max="138" width="11.109375" style="2" customWidth="1"/>
    <col min="139" max="139" width="15" style="2" customWidth="1"/>
    <col min="140" max="140" width="8.44140625" style="2" customWidth="1"/>
    <col min="141" max="155" width="10.6640625" style="2" customWidth="1"/>
    <col min="156" max="156" width="7.5546875" style="2" customWidth="1"/>
    <col min="157" max="172" width="10.6640625" style="2" customWidth="1"/>
    <col min="173" max="16384" width="15" style="2"/>
  </cols>
  <sheetData>
    <row r="1" spans="1:140" s="11" customFormat="1" ht="27" customHeight="1">
      <c r="A1" s="31" t="s">
        <v>44</v>
      </c>
      <c r="B1" s="29"/>
      <c r="C1" s="32" t="s">
        <v>229</v>
      </c>
      <c r="D1" s="32" t="s">
        <v>178</v>
      </c>
      <c r="E1" s="32" t="s">
        <v>179</v>
      </c>
      <c r="F1" s="32" t="s">
        <v>180</v>
      </c>
      <c r="G1" s="32" t="s">
        <v>181</v>
      </c>
      <c r="H1" s="32" t="s">
        <v>182</v>
      </c>
      <c r="I1" s="32" t="s">
        <v>183</v>
      </c>
      <c r="J1" s="32" t="s">
        <v>184</v>
      </c>
      <c r="K1" s="32" t="s">
        <v>185</v>
      </c>
      <c r="L1" s="32" t="s">
        <v>186</v>
      </c>
      <c r="M1" s="32" t="s">
        <v>187</v>
      </c>
      <c r="N1" s="32" t="s">
        <v>188</v>
      </c>
      <c r="O1" s="32" t="s">
        <v>237</v>
      </c>
      <c r="P1" s="32" t="s">
        <v>246</v>
      </c>
      <c r="Q1" s="32" t="s">
        <v>247</v>
      </c>
      <c r="R1" s="32" t="s">
        <v>248</v>
      </c>
      <c r="S1" s="32" t="s">
        <v>249</v>
      </c>
      <c r="T1" s="32" t="s">
        <v>189</v>
      </c>
      <c r="U1" s="32" t="s">
        <v>190</v>
      </c>
      <c r="V1" s="32" t="s">
        <v>191</v>
      </c>
      <c r="W1" s="32" t="s">
        <v>192</v>
      </c>
      <c r="X1" s="32" t="s">
        <v>193</v>
      </c>
      <c r="Y1" s="32" t="s">
        <v>194</v>
      </c>
      <c r="Z1" s="32" t="s">
        <v>111</v>
      </c>
      <c r="AA1" s="32" t="s">
        <v>112</v>
      </c>
      <c r="AB1" s="32" t="s">
        <v>113</v>
      </c>
      <c r="AC1" s="32" t="s">
        <v>114</v>
      </c>
      <c r="AD1" s="32" t="s">
        <v>195</v>
      </c>
      <c r="AE1" s="32" t="s">
        <v>196</v>
      </c>
      <c r="AF1" s="32" t="s">
        <v>197</v>
      </c>
      <c r="AG1" s="32" t="s">
        <v>198</v>
      </c>
      <c r="AH1" s="32" t="s">
        <v>199</v>
      </c>
      <c r="AI1" s="32" t="s">
        <v>200</v>
      </c>
      <c r="AJ1" s="32" t="s">
        <v>201</v>
      </c>
      <c r="AK1" s="32" t="s">
        <v>202</v>
      </c>
      <c r="AL1" s="32" t="s">
        <v>203</v>
      </c>
      <c r="AM1" s="32" t="s">
        <v>204</v>
      </c>
      <c r="AN1" s="32" t="s">
        <v>205</v>
      </c>
      <c r="AO1" s="32" t="s">
        <v>206</v>
      </c>
      <c r="AP1" s="32" t="s">
        <v>207</v>
      </c>
      <c r="AQ1" s="32" t="s">
        <v>208</v>
      </c>
      <c r="AR1" s="32" t="s">
        <v>209</v>
      </c>
      <c r="AS1" s="32" t="s">
        <v>210</v>
      </c>
      <c r="AT1" s="32" t="s">
        <v>211</v>
      </c>
      <c r="AU1" s="32" t="s">
        <v>212</v>
      </c>
      <c r="AV1" s="32" t="s">
        <v>213</v>
      </c>
      <c r="AW1" s="32" t="s">
        <v>307</v>
      </c>
      <c r="AX1" s="32" t="s">
        <v>215</v>
      </c>
      <c r="AY1" s="32" t="s">
        <v>216</v>
      </c>
      <c r="AZ1" s="32" t="s">
        <v>217</v>
      </c>
      <c r="BA1" s="32" t="s">
        <v>218</v>
      </c>
      <c r="BB1" s="32" t="s">
        <v>219</v>
      </c>
      <c r="BC1" s="32" t="s">
        <v>220</v>
      </c>
      <c r="BD1" s="32" t="s">
        <v>178</v>
      </c>
      <c r="BE1" s="32" t="s">
        <v>179</v>
      </c>
      <c r="BF1" s="32" t="s">
        <v>180</v>
      </c>
      <c r="BG1" s="32" t="s">
        <v>181</v>
      </c>
      <c r="BH1" s="32" t="s">
        <v>182</v>
      </c>
      <c r="BI1" s="32" t="s">
        <v>183</v>
      </c>
      <c r="BJ1" s="32" t="s">
        <v>184</v>
      </c>
      <c r="BK1" s="32" t="s">
        <v>185</v>
      </c>
      <c r="BL1" s="32" t="s">
        <v>186</v>
      </c>
      <c r="BM1" s="32" t="s">
        <v>187</v>
      </c>
      <c r="BN1" s="32" t="s">
        <v>188</v>
      </c>
      <c r="BO1" s="32" t="s">
        <v>237</v>
      </c>
      <c r="BP1" s="32" t="s">
        <v>246</v>
      </c>
      <c r="BQ1" s="32" t="s">
        <v>247</v>
      </c>
      <c r="BR1" s="32" t="s">
        <v>248</v>
      </c>
      <c r="BS1" s="32" t="s">
        <v>249</v>
      </c>
      <c r="BT1" s="32" t="s">
        <v>189</v>
      </c>
      <c r="BU1" s="32" t="s">
        <v>190</v>
      </c>
      <c r="BV1" s="32" t="s">
        <v>191</v>
      </c>
      <c r="BW1" s="32" t="s">
        <v>192</v>
      </c>
      <c r="BX1" s="32" t="s">
        <v>193</v>
      </c>
      <c r="BY1" s="32" t="s">
        <v>194</v>
      </c>
      <c r="BZ1" s="32" t="s">
        <v>111</v>
      </c>
      <c r="CA1" s="32" t="s">
        <v>112</v>
      </c>
      <c r="CB1" s="32" t="s">
        <v>113</v>
      </c>
      <c r="CC1" s="32" t="s">
        <v>114</v>
      </c>
      <c r="CD1" s="32" t="s">
        <v>195</v>
      </c>
      <c r="CE1" s="32" t="s">
        <v>196</v>
      </c>
      <c r="CF1" s="32" t="s">
        <v>197</v>
      </c>
      <c r="CG1" s="32" t="s">
        <v>198</v>
      </c>
      <c r="CH1" s="32" t="s">
        <v>199</v>
      </c>
      <c r="CI1" s="32" t="s">
        <v>200</v>
      </c>
      <c r="CJ1" s="32" t="s">
        <v>201</v>
      </c>
      <c r="CK1" s="32" t="s">
        <v>202</v>
      </c>
      <c r="CL1" s="32" t="s">
        <v>203</v>
      </c>
      <c r="CM1" s="32" t="s">
        <v>204</v>
      </c>
      <c r="CN1" s="32" t="s">
        <v>205</v>
      </c>
      <c r="CO1" s="32" t="s">
        <v>206</v>
      </c>
      <c r="CP1" s="32" t="s">
        <v>207</v>
      </c>
      <c r="CQ1" s="32" t="s">
        <v>208</v>
      </c>
      <c r="CR1" s="32" t="s">
        <v>209</v>
      </c>
      <c r="CS1" s="32" t="s">
        <v>210</v>
      </c>
      <c r="CT1" s="32" t="s">
        <v>211</v>
      </c>
      <c r="CU1" s="32" t="s">
        <v>212</v>
      </c>
      <c r="CV1" s="32" t="s">
        <v>213</v>
      </c>
      <c r="CW1" s="32" t="s">
        <v>214</v>
      </c>
      <c r="CX1" s="32" t="s">
        <v>215</v>
      </c>
      <c r="CY1" s="32" t="s">
        <v>216</v>
      </c>
      <c r="CZ1" s="32" t="s">
        <v>217</v>
      </c>
      <c r="DA1" s="32" t="s">
        <v>218</v>
      </c>
      <c r="DB1" s="32" t="s">
        <v>219</v>
      </c>
      <c r="DC1" s="32" t="s">
        <v>220</v>
      </c>
      <c r="DD1" s="32" t="s">
        <v>311</v>
      </c>
      <c r="DE1" s="32" t="s">
        <v>178</v>
      </c>
      <c r="DF1" s="32" t="s">
        <v>179</v>
      </c>
      <c r="DG1" s="32" t="s">
        <v>180</v>
      </c>
      <c r="DH1" s="32" t="s">
        <v>181</v>
      </c>
      <c r="DI1" s="32" t="s">
        <v>182</v>
      </c>
      <c r="DJ1" s="32" t="s">
        <v>183</v>
      </c>
      <c r="DK1" s="32" t="s">
        <v>184</v>
      </c>
      <c r="DL1" s="32" t="s">
        <v>185</v>
      </c>
      <c r="DM1" s="32" t="s">
        <v>186</v>
      </c>
      <c r="DN1" s="32" t="s">
        <v>187</v>
      </c>
      <c r="DO1" s="32" t="s">
        <v>188</v>
      </c>
      <c r="DP1" s="32" t="s">
        <v>237</v>
      </c>
      <c r="DQ1" s="32" t="s">
        <v>246</v>
      </c>
      <c r="DR1" s="32" t="s">
        <v>247</v>
      </c>
      <c r="DS1" s="32" t="s">
        <v>248</v>
      </c>
      <c r="DT1" s="32" t="s">
        <v>249</v>
      </c>
      <c r="DU1" s="32" t="s">
        <v>189</v>
      </c>
      <c r="DV1" s="32" t="s">
        <v>190</v>
      </c>
      <c r="DW1" s="32" t="s">
        <v>191</v>
      </c>
      <c r="DX1" s="32" t="s">
        <v>192</v>
      </c>
      <c r="DY1" s="32" t="s">
        <v>193</v>
      </c>
      <c r="DZ1" s="32" t="s">
        <v>194</v>
      </c>
      <c r="EA1" s="32" t="s">
        <v>111</v>
      </c>
      <c r="EB1" s="32" t="s">
        <v>112</v>
      </c>
      <c r="EC1" s="32" t="s">
        <v>113</v>
      </c>
      <c r="ED1" s="32" t="s">
        <v>114</v>
      </c>
      <c r="EE1" s="32" t="s">
        <v>195</v>
      </c>
      <c r="EF1" s="32" t="s">
        <v>196</v>
      </c>
      <c r="EG1" s="32" t="s">
        <v>197</v>
      </c>
      <c r="EH1" s="32" t="s">
        <v>198</v>
      </c>
      <c r="EI1" s="32" t="s">
        <v>378</v>
      </c>
      <c r="EJ1" s="32" t="s">
        <v>119</v>
      </c>
    </row>
    <row r="2" spans="1:140" ht="16.5" customHeight="1">
      <c r="A2" s="502" t="s">
        <v>20</v>
      </c>
      <c r="B2" s="51" t="s">
        <v>84</v>
      </c>
      <c r="C2" s="4">
        <v>0.92088179181947516</v>
      </c>
      <c r="D2" s="169">
        <v>0.91666666666666696</v>
      </c>
      <c r="E2" s="169">
        <v>0.7098214285714286</v>
      </c>
      <c r="F2" s="169">
        <v>0.98410714285714296</v>
      </c>
      <c r="G2" s="169">
        <v>0.96577380952380998</v>
      </c>
      <c r="H2" s="169">
        <v>1</v>
      </c>
      <c r="I2" s="169">
        <v>0.71130952380952384</v>
      </c>
      <c r="J2" s="169">
        <v>1</v>
      </c>
      <c r="K2" s="169">
        <v>1</v>
      </c>
      <c r="L2" s="169">
        <v>0.72023809524285709</v>
      </c>
      <c r="M2" s="169">
        <v>0.95035714285714268</v>
      </c>
      <c r="N2" s="169">
        <v>0.9032738095285715</v>
      </c>
      <c r="O2" s="160">
        <v>1</v>
      </c>
      <c r="P2" s="160">
        <v>0.9955357142857143</v>
      </c>
      <c r="Q2" s="160">
        <v>0.93452380952380998</v>
      </c>
      <c r="R2" s="160">
        <v>0.97273809523809496</v>
      </c>
      <c r="S2" s="160">
        <v>0.84029761904761913</v>
      </c>
      <c r="T2" s="160">
        <v>0.9375</v>
      </c>
      <c r="U2" s="160">
        <v>0.96180555555555558</v>
      </c>
      <c r="V2" s="160">
        <v>0.78767857142857134</v>
      </c>
      <c r="W2" s="160">
        <v>0.90773809523809501</v>
      </c>
      <c r="X2" s="160">
        <v>0.86904761904761896</v>
      </c>
      <c r="Y2" s="160">
        <v>1</v>
      </c>
      <c r="Z2" s="160">
        <v>0.97916666666666696</v>
      </c>
      <c r="AA2" s="160">
        <v>0.92857142857142905</v>
      </c>
      <c r="AB2" s="160">
        <v>0.97172619047619047</v>
      </c>
      <c r="AC2" s="160">
        <v>1</v>
      </c>
      <c r="AD2" s="160">
        <v>0.94345238095238104</v>
      </c>
      <c r="AE2" s="160">
        <v>0.9285714285714286</v>
      </c>
      <c r="AF2" s="160">
        <v>0.99107142857142905</v>
      </c>
      <c r="AG2" s="160">
        <v>0.89285714285714302</v>
      </c>
      <c r="AH2" s="160">
        <v>0.98809523809523814</v>
      </c>
      <c r="AI2" s="160">
        <v>0.94791666666666696</v>
      </c>
      <c r="AJ2" s="160">
        <v>0.97321428571428603</v>
      </c>
      <c r="AK2" s="160">
        <v>0.97619047619047616</v>
      </c>
      <c r="AL2" s="160">
        <v>0.97023809523809501</v>
      </c>
      <c r="AM2" s="160">
        <v>0.93654761904761896</v>
      </c>
      <c r="AN2" s="160">
        <v>0.98363095238095222</v>
      </c>
      <c r="AO2" s="160">
        <v>0.93202380952381003</v>
      </c>
      <c r="AP2" s="160">
        <v>0.90970238095238098</v>
      </c>
      <c r="AQ2" s="160">
        <v>0.92261904761904778</v>
      </c>
      <c r="AR2" s="160">
        <v>0.90773809523809501</v>
      </c>
      <c r="AS2" s="160">
        <v>0.94642857142857095</v>
      </c>
      <c r="AT2" s="160">
        <v>0.9107142857142857</v>
      </c>
      <c r="AU2" s="160">
        <v>0.99404761904761896</v>
      </c>
      <c r="AV2" s="160">
        <v>0.78571428571428603</v>
      </c>
      <c r="AW2" s="160">
        <v>0.67559523809523814</v>
      </c>
      <c r="AX2" s="160">
        <v>0.9910714285714286</v>
      </c>
      <c r="AY2" s="160">
        <v>0.95238095238095222</v>
      </c>
      <c r="AZ2" s="160">
        <v>0.83827380952381003</v>
      </c>
      <c r="BA2" s="160">
        <v>0.89880952380952384</v>
      </c>
      <c r="BB2" s="160">
        <v>0.80952380952380898</v>
      </c>
      <c r="BC2" s="160">
        <v>0.93154761904761907</v>
      </c>
      <c r="BD2" s="160">
        <v>0.99107142857142905</v>
      </c>
      <c r="BE2" s="160">
        <v>0.90476190476190499</v>
      </c>
      <c r="BF2" s="160">
        <v>0.97023809523809523</v>
      </c>
      <c r="BG2" s="160">
        <v>1</v>
      </c>
      <c r="BH2" s="160">
        <v>0.96130952380952395</v>
      </c>
      <c r="BI2" s="160">
        <v>0.985119047619048</v>
      </c>
      <c r="BJ2" s="160">
        <v>1</v>
      </c>
      <c r="BK2" s="160">
        <v>0.92857142857142905</v>
      </c>
      <c r="BL2" s="160">
        <v>0.97720238095238099</v>
      </c>
      <c r="BM2" s="160">
        <v>0.94047619047619047</v>
      </c>
      <c r="BN2" s="160">
        <v>0.65476190476190499</v>
      </c>
      <c r="BO2" s="160">
        <v>0.691071428571429</v>
      </c>
      <c r="BP2" s="160">
        <v>0.91369047619047616</v>
      </c>
      <c r="BQ2" s="160">
        <v>0.94791666666666696</v>
      </c>
      <c r="BR2" s="160">
        <v>0.92678571428571399</v>
      </c>
      <c r="BS2" s="160">
        <v>0.96976190476190471</v>
      </c>
      <c r="BT2" s="160">
        <v>0.96976190476190471</v>
      </c>
      <c r="BU2" s="160">
        <v>0.95833333333333304</v>
      </c>
      <c r="BV2" s="160">
        <v>0.67904761904761901</v>
      </c>
      <c r="BW2" s="160">
        <v>0.97023809523809501</v>
      </c>
      <c r="BX2" s="160">
        <v>0.97023809523809501</v>
      </c>
      <c r="BY2" s="160">
        <v>0.92559523809523814</v>
      </c>
      <c r="BZ2" s="160">
        <v>0.94642857142857095</v>
      </c>
      <c r="CA2" s="160">
        <v>0.96527777777777801</v>
      </c>
      <c r="CB2" s="160">
        <v>0.93851190476190471</v>
      </c>
      <c r="CC2" s="160">
        <v>0.94940476190476186</v>
      </c>
      <c r="CD2" s="160">
        <v>0.94345238095238104</v>
      </c>
      <c r="CE2" s="160">
        <v>0.81130952380952392</v>
      </c>
      <c r="CF2" s="160">
        <v>0.98809523809523814</v>
      </c>
      <c r="CG2" s="160">
        <v>0.99107142857142905</v>
      </c>
      <c r="CH2" s="160">
        <v>0.86904761904761896</v>
      </c>
      <c r="CI2" s="160">
        <v>0.858630952380952</v>
      </c>
      <c r="CJ2" s="160">
        <v>0.85119047619047616</v>
      </c>
      <c r="CK2" s="160">
        <v>0.98809523809523803</v>
      </c>
      <c r="CL2" s="160">
        <v>0.94047619047619002</v>
      </c>
      <c r="CM2" s="160">
        <v>0.98809523809523814</v>
      </c>
      <c r="CN2" s="160">
        <v>0.92857142857142905</v>
      </c>
      <c r="CO2" s="160">
        <v>1</v>
      </c>
      <c r="CP2" s="160">
        <v>0.95238095238095222</v>
      </c>
      <c r="CQ2" s="160">
        <v>0.99404761904761896</v>
      </c>
      <c r="CR2" s="160">
        <v>0.91666666666666696</v>
      </c>
      <c r="CS2" s="160">
        <v>1</v>
      </c>
      <c r="CT2" s="160">
        <v>0.97071428571428564</v>
      </c>
      <c r="CU2" s="160">
        <v>0.91666666666666696</v>
      </c>
      <c r="CV2" s="160">
        <v>0.92857142857142905</v>
      </c>
      <c r="CW2" s="160">
        <v>0.88273809523809532</v>
      </c>
      <c r="CX2" s="160">
        <v>0.13095238095238099</v>
      </c>
      <c r="CY2" s="160">
        <v>0.72619047619047616</v>
      </c>
      <c r="CZ2" s="160">
        <v>0.99404761904761896</v>
      </c>
      <c r="DA2" s="160">
        <v>0.99404761904761896</v>
      </c>
      <c r="DB2" s="160">
        <v>0.92214285714285704</v>
      </c>
      <c r="DC2" s="160">
        <v>0.58333333333333304</v>
      </c>
      <c r="DD2" s="4">
        <f>AVERAGE(BD2:DC2)</f>
        <v>0.90588675213675229</v>
      </c>
      <c r="DE2" s="160">
        <v>0.92361111111111105</v>
      </c>
      <c r="DF2" s="160">
        <v>0.93452380952380953</v>
      </c>
      <c r="DG2" s="160">
        <v>0.97916666666666996</v>
      </c>
      <c r="DH2" s="160">
        <v>0.98809523809523803</v>
      </c>
      <c r="DI2" s="160">
        <v>0.93255952380952378</v>
      </c>
      <c r="DJ2" s="160">
        <v>0.97619047619047616</v>
      </c>
      <c r="DK2" s="160">
        <v>0.94047619047619002</v>
      </c>
      <c r="DL2" s="160">
        <v>1</v>
      </c>
      <c r="DM2" s="160">
        <v>0.93255952380952378</v>
      </c>
      <c r="DN2" s="160">
        <v>0.94047619047619002</v>
      </c>
      <c r="DO2" s="160">
        <v>1</v>
      </c>
      <c r="DP2" s="160"/>
      <c r="DQ2" s="160"/>
      <c r="DR2" s="160">
        <v>0.94345238095238093</v>
      </c>
      <c r="DS2" s="160">
        <v>0.72916666666666696</v>
      </c>
      <c r="DT2" s="160">
        <v>0.46428571428571402</v>
      </c>
      <c r="DU2" s="160">
        <v>0.64779761904761901</v>
      </c>
      <c r="DV2" s="160">
        <v>0.46428571428571402</v>
      </c>
      <c r="DW2" s="160">
        <v>0.97023809523809501</v>
      </c>
      <c r="DX2" s="160">
        <v>1</v>
      </c>
      <c r="DY2" s="160">
        <v>0.81345238095238104</v>
      </c>
      <c r="DZ2" s="160">
        <v>0.99285714285714299</v>
      </c>
      <c r="EA2" s="160">
        <v>0.9464285714285714</v>
      </c>
      <c r="EB2" s="160">
        <v>0.99404761904761896</v>
      </c>
      <c r="EC2" s="160">
        <v>0.98629999999999995</v>
      </c>
      <c r="ED2" s="160">
        <v>0.98511904761904778</v>
      </c>
      <c r="EE2" s="160">
        <v>0.94940476190476197</v>
      </c>
      <c r="EF2" s="160">
        <v>0.96250000000000002</v>
      </c>
      <c r="EG2" s="160">
        <v>0.99583333333333324</v>
      </c>
      <c r="EH2" s="160">
        <v>0.93452380952380953</v>
      </c>
      <c r="EI2" s="4">
        <f>AVERAGE(DE2:EH2)</f>
        <v>0.90454827097505686</v>
      </c>
      <c r="EJ2" s="16">
        <v>0.85</v>
      </c>
    </row>
    <row r="3" spans="1:140">
      <c r="A3" s="503"/>
      <c r="B3" s="51" t="s">
        <v>141</v>
      </c>
      <c r="C3" s="4">
        <v>1.0482472038738515</v>
      </c>
      <c r="D3" s="169">
        <v>0.207792207792208</v>
      </c>
      <c r="E3" s="169">
        <v>0.12914046121593292</v>
      </c>
      <c r="F3" s="169">
        <v>0.24777308954524149</v>
      </c>
      <c r="G3" s="169">
        <v>0.25269645608628699</v>
      </c>
      <c r="H3" s="169">
        <v>2.9761904757142858E-2</v>
      </c>
      <c r="I3" s="169">
        <v>0.19068116720372358</v>
      </c>
      <c r="J3" s="169">
        <v>9.5238095238095195E-3</v>
      </c>
      <c r="K3" s="169">
        <v>0.221964285714286</v>
      </c>
      <c r="L3" s="169">
        <v>0.23300664138503399</v>
      </c>
      <c r="M3" s="169">
        <v>0.29111382632577859</v>
      </c>
      <c r="N3" s="169">
        <v>0.29081632654285716</v>
      </c>
      <c r="O3" s="161">
        <v>0.27380952380952378</v>
      </c>
      <c r="P3" s="161">
        <v>0.30493273542600896</v>
      </c>
      <c r="Q3" s="161">
        <v>8.2802547770700605E-2</v>
      </c>
      <c r="R3" s="161">
        <v>0.32609227756700498</v>
      </c>
      <c r="S3" s="161">
        <v>0.41793582205851093</v>
      </c>
      <c r="T3" s="161">
        <v>0.406412698412698</v>
      </c>
      <c r="U3" s="161">
        <v>0.29357400722021659</v>
      </c>
      <c r="V3" s="161">
        <v>0.40051386684803147</v>
      </c>
      <c r="W3" s="161">
        <v>0.45245901639344299</v>
      </c>
      <c r="X3" s="161">
        <v>39.041095890410958</v>
      </c>
      <c r="Y3" s="161">
        <v>0.22619047619047619</v>
      </c>
      <c r="Z3" s="161">
        <v>0.34650455927051699</v>
      </c>
      <c r="AA3" s="161">
        <v>0.37820512820512803</v>
      </c>
      <c r="AB3" s="160">
        <v>0.46548238897396638</v>
      </c>
      <c r="AC3" s="160">
        <v>0.389880952380952</v>
      </c>
      <c r="AD3" s="160">
        <v>0.43217665615141998</v>
      </c>
      <c r="AE3" s="160">
        <v>0.35256410256410253</v>
      </c>
      <c r="AF3" s="160">
        <v>0.28228228228228203</v>
      </c>
      <c r="AG3" s="160">
        <v>0.30666666666666698</v>
      </c>
      <c r="AH3" s="160">
        <v>0.22686746987951803</v>
      </c>
      <c r="AI3" s="160">
        <v>0.33908948194662503</v>
      </c>
      <c r="AJ3" s="160">
        <v>0.28746177370030601</v>
      </c>
      <c r="AK3" s="160">
        <v>0.46341463414634149</v>
      </c>
      <c r="AL3" s="160">
        <v>0.34355828220858903</v>
      </c>
      <c r="AM3" s="160">
        <v>0.32407525104868401</v>
      </c>
      <c r="AN3" s="160">
        <v>0.32072617246596069</v>
      </c>
      <c r="AO3" s="160">
        <v>0.178822327244859</v>
      </c>
      <c r="AP3" s="160">
        <v>0.35856834391153602</v>
      </c>
      <c r="AQ3" s="160">
        <v>0.36993548387096775</v>
      </c>
      <c r="AR3" s="160">
        <v>0.36065573770491799</v>
      </c>
      <c r="AS3" s="160">
        <v>0.36477987421383601</v>
      </c>
      <c r="AT3" s="160">
        <v>0.31594771241830066</v>
      </c>
      <c r="AU3" s="160">
        <v>0.31137724550898199</v>
      </c>
      <c r="AV3" s="160">
        <v>0.39204545454545497</v>
      </c>
      <c r="AW3" s="160">
        <v>0.2054625550660793</v>
      </c>
      <c r="AX3" s="160">
        <v>0.38438438438438438</v>
      </c>
      <c r="AY3" s="160">
        <v>0.43125000000000002</v>
      </c>
      <c r="AZ3" s="160">
        <v>0.39750053255698398</v>
      </c>
      <c r="BA3" s="160">
        <v>0.16556291390728475</v>
      </c>
      <c r="BB3" s="160">
        <v>0.40441176470588203</v>
      </c>
      <c r="BC3" s="160">
        <v>0.27910543130990417</v>
      </c>
      <c r="BD3" s="160">
        <v>0.28228228228228203</v>
      </c>
      <c r="BE3" s="160">
        <v>0.157894736842105</v>
      </c>
      <c r="BF3" s="160">
        <v>0.26380368098159507</v>
      </c>
      <c r="BG3" s="160">
        <v>0.27976190476190477</v>
      </c>
      <c r="BH3" s="160">
        <v>0.37770897832817302</v>
      </c>
      <c r="BI3" s="160">
        <v>0.35649546827794598</v>
      </c>
      <c r="BJ3" s="160">
        <v>0.38690476190476192</v>
      </c>
      <c r="BK3" s="160">
        <v>0.480769230769231</v>
      </c>
      <c r="BL3" s="160">
        <v>0.347201072059451</v>
      </c>
      <c r="BM3" s="160">
        <v>0.42405063291139244</v>
      </c>
      <c r="BN3" s="160">
        <v>0.71581818181818202</v>
      </c>
      <c r="BO3" s="160">
        <v>0.36175710594315202</v>
      </c>
      <c r="BP3" s="160">
        <v>0.28013029315960908</v>
      </c>
      <c r="BQ3" s="160">
        <v>0.38945054945054902</v>
      </c>
      <c r="BR3" s="160">
        <v>0.30834938985228</v>
      </c>
      <c r="BS3" s="160">
        <v>0.46034863736803344</v>
      </c>
      <c r="BT3" s="160">
        <v>0.46034863736803344</v>
      </c>
      <c r="BU3" s="160">
        <v>0.30434782608695699</v>
      </c>
      <c r="BV3" s="160">
        <v>0.4119915848527349</v>
      </c>
      <c r="BW3" s="160">
        <v>0.441717791411043</v>
      </c>
      <c r="BX3" s="160">
        <v>0.39263803680981602</v>
      </c>
      <c r="BY3" s="160">
        <v>0.50803858520900325</v>
      </c>
      <c r="BZ3" s="160">
        <v>0.35849056603773599</v>
      </c>
      <c r="CA3" s="160">
        <v>0.37410071942445999</v>
      </c>
      <c r="CB3" s="160">
        <v>0.46299232574364185</v>
      </c>
      <c r="CC3" s="160">
        <v>0.45768025078369912</v>
      </c>
      <c r="CD3" s="160">
        <v>0.51735015772870696</v>
      </c>
      <c r="CE3" s="160">
        <v>0.26412325752017607</v>
      </c>
      <c r="CF3" s="160">
        <v>0.44578313253012047</v>
      </c>
      <c r="CG3" s="160">
        <v>0.35441441441441401</v>
      </c>
      <c r="CH3" s="160">
        <v>0.34246575342465801</v>
      </c>
      <c r="CI3" s="160">
        <v>0.52693240901213201</v>
      </c>
      <c r="CJ3" s="160">
        <v>0.34258741258741254</v>
      </c>
      <c r="CK3" s="160">
        <v>0.45789156626506</v>
      </c>
      <c r="CL3" s="160">
        <v>0.443037974683544</v>
      </c>
      <c r="CM3" s="160">
        <v>0.24698795180722893</v>
      </c>
      <c r="CN3" s="160">
        <v>0.44551282051282098</v>
      </c>
      <c r="CO3" s="160">
        <v>0.41077380952380999</v>
      </c>
      <c r="CP3" s="160">
        <v>0.4</v>
      </c>
      <c r="CQ3" s="160">
        <v>0.38329341317365301</v>
      </c>
      <c r="CR3" s="160">
        <v>0.35714285714285698</v>
      </c>
      <c r="CS3" s="160">
        <v>0.35119047619047622</v>
      </c>
      <c r="CT3" s="160">
        <v>0.45989698307579097</v>
      </c>
      <c r="CU3" s="160">
        <v>0.37662337662337703</v>
      </c>
      <c r="CV3" s="160">
        <v>0.32685897435897399</v>
      </c>
      <c r="CW3" s="160">
        <v>0.28988536749831417</v>
      </c>
      <c r="CX3" s="160">
        <v>0.34363636363636402</v>
      </c>
      <c r="CY3" s="160">
        <v>0.25409836065573771</v>
      </c>
      <c r="CZ3" s="160">
        <v>0.305329341317365</v>
      </c>
      <c r="DA3" s="160">
        <v>0.305329341317365</v>
      </c>
      <c r="DB3" s="160">
        <v>0.38084172476116707</v>
      </c>
      <c r="DC3" s="160">
        <v>0.24459183673469401</v>
      </c>
      <c r="DD3" s="4">
        <f>AVERAGE(BD3:DC3)</f>
        <v>0.37733946744103836</v>
      </c>
      <c r="DE3" s="160">
        <v>0.29007518796992499</v>
      </c>
      <c r="DF3" s="160">
        <v>0.35668789808917195</v>
      </c>
      <c r="DG3" s="160">
        <v>0.319148936170213</v>
      </c>
      <c r="DH3" s="160">
        <v>0.209879518072289</v>
      </c>
      <c r="DI3" s="160">
        <v>0.34473734601391465</v>
      </c>
      <c r="DJ3" s="160">
        <v>0.3902439024390244</v>
      </c>
      <c r="DK3" s="160">
        <v>0.373417721518987</v>
      </c>
      <c r="DL3" s="160">
        <v>0.35714285714285698</v>
      </c>
      <c r="DM3" s="160">
        <v>0.24254803089295976</v>
      </c>
      <c r="DN3" s="160">
        <v>0.348101265822785</v>
      </c>
      <c r="DO3" s="160">
        <v>0.23809523809523811</v>
      </c>
      <c r="DP3" s="160"/>
      <c r="DQ3" s="160"/>
      <c r="DR3" s="160">
        <v>0.27129337539432175</v>
      </c>
      <c r="DS3" s="160">
        <v>0.36734693877551</v>
      </c>
      <c r="DT3" s="160">
        <v>6.7948717948717902E-2</v>
      </c>
      <c r="DU3" s="160">
        <v>9.1886428374529081E-2</v>
      </c>
      <c r="DV3" s="160">
        <v>7.0769230769230806E-2</v>
      </c>
      <c r="DW3" s="160">
        <v>0.22711656441717801</v>
      </c>
      <c r="DX3" s="160">
        <v>0.12994047619047619</v>
      </c>
      <c r="DY3" s="160">
        <v>0.15366603248939001</v>
      </c>
      <c r="DZ3" s="160">
        <v>0.25779376498800999</v>
      </c>
      <c r="EA3" s="160">
        <v>0.30194968553459117</v>
      </c>
      <c r="EB3" s="160">
        <v>0.32335329341317398</v>
      </c>
      <c r="EC3" s="160">
        <v>0.4254</v>
      </c>
      <c r="ED3" s="160">
        <v>0.24471299093655588</v>
      </c>
      <c r="EE3" s="160">
        <v>0.35736677115987497</v>
      </c>
      <c r="EF3" s="160">
        <v>0.30909090909090903</v>
      </c>
      <c r="EG3" s="160">
        <v>0.26897788404064554</v>
      </c>
      <c r="EH3" s="160">
        <v>0.2038216560509554</v>
      </c>
      <c r="EI3" s="4">
        <f>AVERAGE(DE3:EH3)</f>
        <v>0.26937545077862268</v>
      </c>
      <c r="EJ3" s="15">
        <v>0.3</v>
      </c>
    </row>
    <row r="4" spans="1:140">
      <c r="A4" s="503"/>
      <c r="B4" s="51" t="s">
        <v>18</v>
      </c>
      <c r="C4" s="5">
        <v>35.339833333333331</v>
      </c>
      <c r="D4" s="171">
        <v>32</v>
      </c>
      <c r="E4" s="171">
        <v>15.4</v>
      </c>
      <c r="F4" s="171">
        <v>41</v>
      </c>
      <c r="G4" s="171">
        <v>41</v>
      </c>
      <c r="H4" s="171">
        <v>5</v>
      </c>
      <c r="I4" s="171">
        <v>7.419999999999999</v>
      </c>
      <c r="J4" s="171">
        <v>1.6</v>
      </c>
      <c r="K4" s="171">
        <v>37.29</v>
      </c>
      <c r="L4" s="171">
        <v>39</v>
      </c>
      <c r="M4" s="171">
        <v>23</v>
      </c>
      <c r="N4" s="171">
        <v>24.25</v>
      </c>
      <c r="O4" s="150">
        <v>46</v>
      </c>
      <c r="P4" s="150">
        <v>51</v>
      </c>
      <c r="Q4" s="150">
        <v>13</v>
      </c>
      <c r="R4" s="150">
        <v>53.29</v>
      </c>
      <c r="S4" s="150">
        <v>11.8</v>
      </c>
      <c r="T4" s="150">
        <v>32.005000000000003</v>
      </c>
      <c r="U4" s="150">
        <v>20.329999999999998</v>
      </c>
      <c r="V4" s="150">
        <v>13.25</v>
      </c>
      <c r="W4" s="150">
        <v>34.5</v>
      </c>
      <c r="X4" s="150">
        <v>28.5</v>
      </c>
      <c r="Y4" s="150">
        <v>38</v>
      </c>
      <c r="Z4" s="150">
        <v>28.5</v>
      </c>
      <c r="AA4" s="150">
        <v>59</v>
      </c>
      <c r="AB4" s="150">
        <v>37.995000000000005</v>
      </c>
      <c r="AC4" s="150">
        <v>65.5</v>
      </c>
      <c r="AD4" s="150">
        <v>17.125</v>
      </c>
      <c r="AE4" s="150">
        <v>18.333333333333332</v>
      </c>
      <c r="AF4" s="150">
        <v>47</v>
      </c>
      <c r="AG4" s="150">
        <v>46</v>
      </c>
      <c r="AH4" s="150">
        <v>37.659999999999997</v>
      </c>
      <c r="AI4" s="150">
        <v>54</v>
      </c>
      <c r="AJ4" s="150">
        <v>47</v>
      </c>
      <c r="AK4" s="150">
        <v>76</v>
      </c>
      <c r="AL4" s="150">
        <v>56</v>
      </c>
      <c r="AM4" s="150">
        <v>25.494999999999997</v>
      </c>
      <c r="AN4" s="150">
        <v>26.5</v>
      </c>
      <c r="AO4" s="150">
        <v>5.6000000000000005</v>
      </c>
      <c r="AP4" s="150">
        <v>54.8</v>
      </c>
      <c r="AQ4" s="150">
        <v>11.468</v>
      </c>
      <c r="AR4" s="150">
        <v>55</v>
      </c>
      <c r="AS4" s="150">
        <v>58</v>
      </c>
      <c r="AT4" s="150">
        <v>24.17</v>
      </c>
      <c r="AU4" s="150">
        <v>52</v>
      </c>
      <c r="AV4" s="150">
        <v>51.75</v>
      </c>
      <c r="AW4" s="150">
        <v>23.32</v>
      </c>
      <c r="AX4" s="150">
        <v>64</v>
      </c>
      <c r="AY4" s="150">
        <v>69</v>
      </c>
      <c r="AZ4" s="150">
        <v>55.98</v>
      </c>
      <c r="BA4" s="150">
        <v>12.5</v>
      </c>
      <c r="BB4" s="150">
        <v>27.5</v>
      </c>
      <c r="BC4" s="150">
        <v>21.84</v>
      </c>
      <c r="BD4" s="150">
        <v>47</v>
      </c>
      <c r="BE4" s="150">
        <v>24</v>
      </c>
      <c r="BF4" s="150">
        <v>43</v>
      </c>
      <c r="BG4" s="150">
        <v>47</v>
      </c>
      <c r="BH4" s="150">
        <v>20.333333333333332</v>
      </c>
      <c r="BI4" s="150">
        <v>19.666666666666668</v>
      </c>
      <c r="BJ4" s="150">
        <v>65</v>
      </c>
      <c r="BK4" s="150">
        <v>75</v>
      </c>
      <c r="BL4" s="150">
        <v>28.5</v>
      </c>
      <c r="BM4" s="150">
        <v>33.5</v>
      </c>
      <c r="BN4" s="150">
        <v>26.246666666666666</v>
      </c>
      <c r="BO4" s="150">
        <v>42</v>
      </c>
      <c r="BP4" s="150">
        <v>43</v>
      </c>
      <c r="BQ4" s="150">
        <v>62.02</v>
      </c>
      <c r="BR4" s="150">
        <v>48.01</v>
      </c>
      <c r="BS4" s="150">
        <v>25</v>
      </c>
      <c r="BT4" s="150">
        <v>25</v>
      </c>
      <c r="BU4" s="150">
        <v>24.5</v>
      </c>
      <c r="BV4" s="150">
        <v>23.5</v>
      </c>
      <c r="BW4" s="150">
        <v>24</v>
      </c>
      <c r="BX4" s="150">
        <v>21.333333333333332</v>
      </c>
      <c r="BY4" s="150">
        <v>39.5</v>
      </c>
      <c r="BZ4" s="150">
        <v>57</v>
      </c>
      <c r="CA4" s="150">
        <v>52</v>
      </c>
      <c r="CB4" s="150">
        <v>36.5</v>
      </c>
      <c r="CC4" s="150">
        <v>73</v>
      </c>
      <c r="CD4" s="150">
        <v>41</v>
      </c>
      <c r="CE4" s="150">
        <v>7.2</v>
      </c>
      <c r="CF4" s="150">
        <v>37</v>
      </c>
      <c r="CG4" s="150">
        <v>59.01</v>
      </c>
      <c r="CH4" s="150">
        <v>50</v>
      </c>
      <c r="CI4" s="150">
        <v>25.33666666666667</v>
      </c>
      <c r="CJ4" s="150">
        <v>16.329999999999998</v>
      </c>
      <c r="CK4" s="150">
        <v>76.010000000000005</v>
      </c>
      <c r="CL4" s="150">
        <v>70</v>
      </c>
      <c r="CM4" s="150">
        <v>41</v>
      </c>
      <c r="CN4" s="150">
        <v>69.5</v>
      </c>
      <c r="CO4" s="150">
        <v>69.010000000000005</v>
      </c>
      <c r="CP4" s="150">
        <v>64</v>
      </c>
      <c r="CQ4" s="150">
        <v>64.010000000000005</v>
      </c>
      <c r="CR4" s="150">
        <v>18.333333333333332</v>
      </c>
      <c r="CS4" s="150">
        <v>59</v>
      </c>
      <c r="CT4" s="150">
        <v>37.5</v>
      </c>
      <c r="CU4" s="150">
        <v>58</v>
      </c>
      <c r="CV4" s="150">
        <v>50.99</v>
      </c>
      <c r="CW4" s="150">
        <v>7.1649999999999991</v>
      </c>
      <c r="CX4" s="150">
        <v>3.7800000000000002</v>
      </c>
      <c r="CY4" s="165">
        <v>10.333333333333334</v>
      </c>
      <c r="CZ4" s="165">
        <v>50.989999999999995</v>
      </c>
      <c r="DA4" s="165">
        <v>50.989999999999995</v>
      </c>
      <c r="DB4" s="150">
        <v>19.666666666666668</v>
      </c>
      <c r="DC4" s="150">
        <v>11.985000000000001</v>
      </c>
      <c r="DD4" s="5">
        <f>AVERAGE(BD4:DC4)</f>
        <v>40.264423076923066</v>
      </c>
      <c r="DE4" s="150">
        <v>38.58</v>
      </c>
      <c r="DF4" s="150">
        <v>56</v>
      </c>
      <c r="DG4" s="150">
        <v>52.5</v>
      </c>
      <c r="DH4" s="150">
        <v>34.840000000000003</v>
      </c>
      <c r="DI4" s="150">
        <v>27.004999999999999</v>
      </c>
      <c r="DJ4" s="150">
        <v>64</v>
      </c>
      <c r="DK4" s="150">
        <v>59</v>
      </c>
      <c r="DL4" s="150">
        <v>60</v>
      </c>
      <c r="DM4" s="150">
        <v>19</v>
      </c>
      <c r="DN4" s="150">
        <v>27.5</v>
      </c>
      <c r="DO4" s="150">
        <v>40</v>
      </c>
      <c r="DP4" s="150"/>
      <c r="DQ4" s="150"/>
      <c r="DR4" s="150">
        <v>43</v>
      </c>
      <c r="DS4" s="150">
        <v>22.5</v>
      </c>
      <c r="DT4" s="150">
        <v>5.3</v>
      </c>
      <c r="DU4" s="150">
        <v>3.3333333333333335</v>
      </c>
      <c r="DV4" s="150">
        <v>5.52</v>
      </c>
      <c r="DW4" s="150">
        <v>37.020000000000003</v>
      </c>
      <c r="DX4" s="150">
        <v>21.83</v>
      </c>
      <c r="DY4" s="150">
        <v>10.5</v>
      </c>
      <c r="DZ4" s="150">
        <v>43</v>
      </c>
      <c r="EA4" s="150">
        <v>24.004999999999999</v>
      </c>
      <c r="EB4" s="150">
        <v>54</v>
      </c>
      <c r="EC4" s="150">
        <v>70.5</v>
      </c>
      <c r="ED4" s="150">
        <v>40.5</v>
      </c>
      <c r="EE4" s="150">
        <v>57</v>
      </c>
      <c r="EF4" s="150">
        <v>49.98</v>
      </c>
      <c r="EG4" s="150">
        <v>45</v>
      </c>
      <c r="EH4" s="150">
        <v>16</v>
      </c>
      <c r="EI4" s="5">
        <f>AVERAGE(DE4:EH4)</f>
        <v>36.693333333333335</v>
      </c>
      <c r="EJ4" s="17">
        <v>30</v>
      </c>
    </row>
    <row r="5" spans="1:140">
      <c r="A5" s="504"/>
      <c r="B5" s="51" t="s">
        <v>19</v>
      </c>
      <c r="C5" s="5">
        <v>5.4497756410256404</v>
      </c>
      <c r="D5" s="171">
        <v>3</v>
      </c>
      <c r="E5" s="171">
        <v>48.75</v>
      </c>
      <c r="F5" s="171">
        <v>2.67</v>
      </c>
      <c r="G5" s="171">
        <v>0.5</v>
      </c>
      <c r="H5" s="171">
        <v>0</v>
      </c>
      <c r="I5" s="171">
        <v>9.6666666666666661</v>
      </c>
      <c r="J5" s="171">
        <v>0</v>
      </c>
      <c r="K5" s="171">
        <v>0</v>
      </c>
      <c r="L5" s="171">
        <v>3</v>
      </c>
      <c r="M5" s="171">
        <v>4.17</v>
      </c>
      <c r="N5" s="171">
        <v>4.75</v>
      </c>
      <c r="O5" s="150">
        <v>0</v>
      </c>
      <c r="P5" s="150">
        <v>0.75</v>
      </c>
      <c r="Q5" s="150">
        <v>0</v>
      </c>
      <c r="R5" s="150">
        <v>3.5</v>
      </c>
      <c r="S5" s="150">
        <v>2.8660000000000001</v>
      </c>
      <c r="T5" s="150">
        <v>5.25</v>
      </c>
      <c r="U5" s="150">
        <v>2.75</v>
      </c>
      <c r="V5" s="150">
        <v>6</v>
      </c>
      <c r="W5" s="150">
        <v>7.75</v>
      </c>
      <c r="X5" s="150">
        <v>1.5</v>
      </c>
      <c r="Y5" s="150">
        <v>0</v>
      </c>
      <c r="Z5" s="150">
        <v>1.75</v>
      </c>
      <c r="AA5" s="150">
        <v>1</v>
      </c>
      <c r="AB5" s="150">
        <v>2.375</v>
      </c>
      <c r="AC5" s="150">
        <v>0</v>
      </c>
      <c r="AD5" s="150">
        <v>2.375</v>
      </c>
      <c r="AE5" s="150">
        <v>0.66666666666666663</v>
      </c>
      <c r="AF5" s="150">
        <v>0</v>
      </c>
      <c r="AG5" s="150">
        <v>9</v>
      </c>
      <c r="AH5" s="150">
        <v>2</v>
      </c>
      <c r="AI5" s="150">
        <v>0</v>
      </c>
      <c r="AJ5" s="150">
        <v>0.5</v>
      </c>
      <c r="AK5" s="150">
        <v>4</v>
      </c>
      <c r="AL5" s="150">
        <v>0</v>
      </c>
      <c r="AM5" s="150">
        <v>1.58</v>
      </c>
      <c r="AN5" s="150">
        <v>1.375</v>
      </c>
      <c r="AO5" s="150">
        <v>2.2839999999999998</v>
      </c>
      <c r="AP5" s="150">
        <v>6.5</v>
      </c>
      <c r="AQ5" s="150">
        <v>2.6</v>
      </c>
      <c r="AR5" s="150">
        <v>9.5</v>
      </c>
      <c r="AS5" s="150">
        <v>9</v>
      </c>
      <c r="AT5" s="150">
        <v>2.5</v>
      </c>
      <c r="AU5" s="150">
        <v>1</v>
      </c>
      <c r="AV5" s="150">
        <v>36</v>
      </c>
      <c r="AW5" s="150">
        <v>30.5</v>
      </c>
      <c r="AX5" s="150">
        <v>1.5</v>
      </c>
      <c r="AY5" s="150">
        <v>0</v>
      </c>
      <c r="AZ5" s="150">
        <v>22.509999999999998</v>
      </c>
      <c r="BA5" s="150">
        <v>8.5</v>
      </c>
      <c r="BB5" s="150">
        <v>16</v>
      </c>
      <c r="BC5" s="150">
        <v>1.5</v>
      </c>
      <c r="BD5" s="150">
        <v>1.5</v>
      </c>
      <c r="BE5" s="150">
        <v>0</v>
      </c>
      <c r="BF5" s="150">
        <v>5</v>
      </c>
      <c r="BG5" s="150">
        <v>0</v>
      </c>
      <c r="BH5" s="150">
        <v>2.1666666666666665</v>
      </c>
      <c r="BI5" s="150">
        <v>1.1666666666666667</v>
      </c>
      <c r="BJ5" s="150">
        <v>0</v>
      </c>
      <c r="BK5" s="150">
        <v>0</v>
      </c>
      <c r="BL5" s="150">
        <v>1.915</v>
      </c>
      <c r="BM5" s="150">
        <v>5</v>
      </c>
      <c r="BN5" s="150">
        <v>6</v>
      </c>
      <c r="BO5" s="150">
        <v>51.9</v>
      </c>
      <c r="BP5" s="150">
        <v>7.5</v>
      </c>
      <c r="BQ5" s="150">
        <v>5.75</v>
      </c>
      <c r="BR5" s="150">
        <v>0</v>
      </c>
      <c r="BS5" s="150">
        <v>1.6933333333333334</v>
      </c>
      <c r="BT5" s="150">
        <v>1.6933333333333334</v>
      </c>
      <c r="BU5" s="150">
        <v>3.5</v>
      </c>
      <c r="BV5" s="150">
        <v>18.46</v>
      </c>
      <c r="BW5" s="150">
        <v>1.6666666666666667</v>
      </c>
      <c r="BX5" s="150">
        <v>1.6666666666666667</v>
      </c>
      <c r="BY5" s="150">
        <v>2.25</v>
      </c>
      <c r="BZ5" s="150">
        <v>0</v>
      </c>
      <c r="CA5" s="150">
        <v>5</v>
      </c>
      <c r="CB5" s="150">
        <v>1.165</v>
      </c>
      <c r="CC5" s="150">
        <v>8.5</v>
      </c>
      <c r="CD5" s="150">
        <v>0.75</v>
      </c>
      <c r="CE5" s="150">
        <v>6.34</v>
      </c>
      <c r="CF5" s="150">
        <v>1</v>
      </c>
      <c r="CG5" s="150">
        <v>1.5</v>
      </c>
      <c r="CH5" s="150">
        <v>12</v>
      </c>
      <c r="CI5" s="150">
        <v>5.7666666666666666</v>
      </c>
      <c r="CJ5" s="150">
        <v>8.3333333333333339</v>
      </c>
      <c r="CK5" s="150">
        <v>2</v>
      </c>
      <c r="CL5" s="150">
        <v>0</v>
      </c>
      <c r="CM5" s="150">
        <v>2</v>
      </c>
      <c r="CN5" s="150">
        <v>0</v>
      </c>
      <c r="CO5" s="150">
        <v>0</v>
      </c>
      <c r="CP5" s="150">
        <v>0</v>
      </c>
      <c r="CQ5" s="150">
        <v>4</v>
      </c>
      <c r="CR5" s="150">
        <v>2.3333333333333335</v>
      </c>
      <c r="CS5" s="150">
        <v>0</v>
      </c>
      <c r="CT5" s="150">
        <v>2.46</v>
      </c>
      <c r="CU5" s="150">
        <v>2</v>
      </c>
      <c r="CV5" s="150">
        <v>0</v>
      </c>
      <c r="CW5" s="150">
        <v>3.2833333333333332</v>
      </c>
      <c r="CX5" s="150">
        <v>73</v>
      </c>
      <c r="CY5" s="165">
        <v>8.6666666666666661</v>
      </c>
      <c r="CZ5" s="165">
        <v>1</v>
      </c>
      <c r="DA5" s="165">
        <v>1</v>
      </c>
      <c r="DB5" s="150">
        <v>1.0266666666666666</v>
      </c>
      <c r="DC5" s="150">
        <v>31</v>
      </c>
      <c r="DD5" s="5">
        <f>AVERAGE(BD5:DC5)</f>
        <v>5.8260256410256419</v>
      </c>
      <c r="DE5" s="150">
        <v>11</v>
      </c>
      <c r="DF5" s="150">
        <v>11</v>
      </c>
      <c r="DG5" s="150">
        <v>3.5</v>
      </c>
      <c r="DH5" s="150">
        <v>2</v>
      </c>
      <c r="DI5" s="150">
        <v>0.5</v>
      </c>
      <c r="DJ5" s="150">
        <v>4</v>
      </c>
      <c r="DK5" s="150">
        <v>2</v>
      </c>
      <c r="DL5" s="150">
        <v>0</v>
      </c>
      <c r="DM5" s="150">
        <v>2.165</v>
      </c>
      <c r="DN5" s="150">
        <v>5</v>
      </c>
      <c r="DO5" s="150">
        <v>0</v>
      </c>
      <c r="DP5" s="150"/>
      <c r="DQ5" s="150"/>
      <c r="DR5" s="150">
        <v>0</v>
      </c>
      <c r="DS5" s="150">
        <v>3.25</v>
      </c>
      <c r="DT5" s="150">
        <v>90</v>
      </c>
      <c r="DU5" s="150">
        <v>19.723333333333333</v>
      </c>
      <c r="DV5" s="150">
        <v>90</v>
      </c>
      <c r="DW5" s="150">
        <v>5</v>
      </c>
      <c r="DX5" s="150">
        <v>0</v>
      </c>
      <c r="DY5" s="150">
        <v>15.670000000000002</v>
      </c>
      <c r="DZ5" s="150">
        <v>1.2</v>
      </c>
      <c r="EA5" s="150">
        <v>0.5</v>
      </c>
      <c r="EB5" s="150">
        <v>1</v>
      </c>
      <c r="EC5" s="150">
        <v>2.2999999999999998</v>
      </c>
      <c r="ED5" s="150">
        <v>2.5</v>
      </c>
      <c r="EE5" s="150">
        <v>1</v>
      </c>
      <c r="EF5" s="150">
        <v>6.3</v>
      </c>
      <c r="EG5" s="150">
        <v>0.7</v>
      </c>
      <c r="EH5" s="150">
        <v>2</v>
      </c>
      <c r="EI5" s="5">
        <f>AVERAGE(DE5:EH5)</f>
        <v>10.082440476190476</v>
      </c>
      <c r="EJ5" s="17">
        <v>4</v>
      </c>
    </row>
    <row r="6" spans="1:140" ht="15.75" customHeight="1">
      <c r="A6" s="14"/>
      <c r="B6" s="13"/>
      <c r="C6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 s="13"/>
    </row>
    <row r="7" spans="1:140">
      <c r="A7" s="499" t="s">
        <v>52</v>
      </c>
      <c r="B7" s="53" t="s">
        <v>250</v>
      </c>
      <c r="C7" s="12"/>
      <c r="D7" s="12">
        <v>11</v>
      </c>
      <c r="E7" s="12">
        <v>0</v>
      </c>
      <c r="F7" s="12">
        <v>0</v>
      </c>
      <c r="G7" s="12">
        <v>5.25</v>
      </c>
      <c r="H7" s="12">
        <v>0</v>
      </c>
      <c r="I7" s="12">
        <v>12</v>
      </c>
      <c r="J7" s="12">
        <v>0</v>
      </c>
      <c r="K7" s="12">
        <v>0</v>
      </c>
      <c r="L7" s="12">
        <v>12</v>
      </c>
      <c r="M7" s="12">
        <v>0</v>
      </c>
      <c r="N7" s="12">
        <v>0</v>
      </c>
      <c r="O7" s="12">
        <v>0</v>
      </c>
      <c r="P7" s="12">
        <v>0</v>
      </c>
      <c r="Q7" s="12">
        <v>11</v>
      </c>
      <c r="R7" s="12">
        <v>0</v>
      </c>
      <c r="S7" s="12">
        <v>12.5</v>
      </c>
      <c r="T7" s="12">
        <v>0</v>
      </c>
      <c r="U7" s="94">
        <v>0</v>
      </c>
      <c r="V7" s="94">
        <v>8</v>
      </c>
      <c r="W7" s="94">
        <v>0</v>
      </c>
      <c r="X7" s="94">
        <v>8</v>
      </c>
      <c r="Y7" s="94">
        <v>0</v>
      </c>
      <c r="Z7" s="94">
        <v>0</v>
      </c>
      <c r="AA7" s="94">
        <v>0</v>
      </c>
      <c r="AB7" s="94">
        <v>0</v>
      </c>
      <c r="AC7" s="94">
        <v>0</v>
      </c>
      <c r="AD7" s="94">
        <v>0</v>
      </c>
      <c r="AE7" s="94">
        <v>10</v>
      </c>
      <c r="AF7" s="94">
        <v>0</v>
      </c>
      <c r="AG7" s="94">
        <v>9</v>
      </c>
      <c r="AH7" s="94">
        <v>0</v>
      </c>
      <c r="AI7" s="94">
        <v>8.75</v>
      </c>
      <c r="AJ7" s="94">
        <v>0</v>
      </c>
      <c r="AK7" s="94">
        <v>0</v>
      </c>
      <c r="AL7" s="94">
        <v>0</v>
      </c>
      <c r="AM7" s="94">
        <v>7.5</v>
      </c>
      <c r="AN7" s="94">
        <v>0</v>
      </c>
      <c r="AO7" s="94">
        <v>0</v>
      </c>
      <c r="AP7" s="94">
        <v>8.67</v>
      </c>
      <c r="AQ7" s="94">
        <v>0</v>
      </c>
      <c r="AR7" s="94">
        <v>6</v>
      </c>
      <c r="AS7" s="94">
        <v>0</v>
      </c>
      <c r="AT7" s="94">
        <v>10</v>
      </c>
      <c r="AU7" s="94">
        <v>0</v>
      </c>
      <c r="AV7" s="94">
        <v>0</v>
      </c>
      <c r="AW7" s="94">
        <v>12</v>
      </c>
      <c r="AX7" s="94">
        <v>0</v>
      </c>
      <c r="AY7" s="94">
        <v>8</v>
      </c>
      <c r="AZ7" s="94">
        <v>10</v>
      </c>
      <c r="BA7" s="94">
        <v>0</v>
      </c>
      <c r="BB7" s="94">
        <v>0</v>
      </c>
      <c r="BC7" s="94">
        <v>8.5</v>
      </c>
      <c r="BD7" s="94">
        <v>0</v>
      </c>
      <c r="BE7" s="94">
        <v>15</v>
      </c>
      <c r="BF7" s="94">
        <v>0</v>
      </c>
      <c r="BG7" s="94">
        <v>0</v>
      </c>
      <c r="BH7" s="94">
        <v>0</v>
      </c>
      <c r="BI7" s="94">
        <v>0</v>
      </c>
      <c r="BJ7" s="94">
        <v>0</v>
      </c>
      <c r="BK7" s="94">
        <v>12</v>
      </c>
      <c r="BL7" s="94">
        <v>0</v>
      </c>
      <c r="BM7" s="94">
        <v>0</v>
      </c>
      <c r="BN7" s="94">
        <v>34</v>
      </c>
      <c r="BO7" s="94">
        <v>0</v>
      </c>
      <c r="BP7" s="94">
        <v>7</v>
      </c>
      <c r="BQ7" s="94">
        <v>0</v>
      </c>
      <c r="BR7" s="94">
        <v>12.3</v>
      </c>
      <c r="BS7" s="94">
        <v>0</v>
      </c>
      <c r="BT7" s="94">
        <v>0</v>
      </c>
      <c r="BU7" s="94">
        <v>0</v>
      </c>
      <c r="BV7" s="94">
        <v>12</v>
      </c>
      <c r="BW7" s="94">
        <v>0</v>
      </c>
      <c r="BX7" s="94">
        <v>0</v>
      </c>
      <c r="BY7" s="94">
        <v>8</v>
      </c>
      <c r="BZ7" s="94">
        <v>9</v>
      </c>
      <c r="CA7" s="94">
        <v>0</v>
      </c>
      <c r="CB7" s="94">
        <v>8</v>
      </c>
      <c r="CC7" s="94">
        <v>0</v>
      </c>
      <c r="CD7" s="94">
        <v>8</v>
      </c>
      <c r="CE7" s="94">
        <v>0</v>
      </c>
      <c r="CF7" s="94">
        <v>0</v>
      </c>
      <c r="CG7" s="94">
        <v>0</v>
      </c>
      <c r="CH7" s="94">
        <v>10</v>
      </c>
      <c r="CI7" s="94">
        <v>0</v>
      </c>
      <c r="CJ7" s="94">
        <v>0</v>
      </c>
      <c r="CK7" s="94">
        <v>0</v>
      </c>
      <c r="CL7" s="94">
        <v>10</v>
      </c>
      <c r="CM7" s="94">
        <v>0</v>
      </c>
      <c r="CN7" s="94">
        <v>12</v>
      </c>
      <c r="CO7" s="94">
        <v>0</v>
      </c>
      <c r="CP7" s="94">
        <v>8</v>
      </c>
      <c r="CQ7" s="94">
        <v>8</v>
      </c>
      <c r="CR7" s="94">
        <v>7</v>
      </c>
      <c r="CS7" s="94">
        <v>0</v>
      </c>
      <c r="CT7" s="94">
        <v>0</v>
      </c>
      <c r="CU7" s="94">
        <v>12</v>
      </c>
      <c r="CV7" s="94">
        <v>12</v>
      </c>
      <c r="CW7" s="94">
        <v>0</v>
      </c>
      <c r="CX7" s="94">
        <v>0</v>
      </c>
      <c r="CY7" s="94">
        <v>20</v>
      </c>
      <c r="CZ7" s="94">
        <v>0</v>
      </c>
      <c r="DA7" s="94">
        <v>0</v>
      </c>
      <c r="DB7" s="94">
        <v>10</v>
      </c>
      <c r="DC7" s="94">
        <v>0</v>
      </c>
      <c r="DD7" s="12"/>
      <c r="DE7" s="94">
        <v>0</v>
      </c>
      <c r="DF7" s="94">
        <v>0</v>
      </c>
      <c r="DG7" s="94">
        <v>0</v>
      </c>
      <c r="DH7" s="94">
        <v>0</v>
      </c>
      <c r="DI7" s="94">
        <v>10</v>
      </c>
      <c r="DJ7" s="94">
        <v>0</v>
      </c>
      <c r="DK7" s="94">
        <v>8</v>
      </c>
      <c r="DL7" s="94">
        <v>0</v>
      </c>
      <c r="DM7" s="94">
        <v>7</v>
      </c>
      <c r="DN7" s="94">
        <v>0</v>
      </c>
      <c r="DO7" s="94">
        <v>0</v>
      </c>
      <c r="DP7" s="94"/>
      <c r="DQ7" s="94"/>
      <c r="DR7" s="94">
        <v>9.5</v>
      </c>
      <c r="DS7" s="94">
        <v>0</v>
      </c>
      <c r="DT7" s="94">
        <v>0</v>
      </c>
      <c r="DU7" s="94">
        <v>0</v>
      </c>
      <c r="DV7" s="94">
        <v>0</v>
      </c>
      <c r="DW7" s="94">
        <v>0</v>
      </c>
      <c r="DX7" s="94">
        <v>0</v>
      </c>
      <c r="DY7" s="94">
        <v>0</v>
      </c>
      <c r="DZ7" s="94">
        <v>0</v>
      </c>
      <c r="EA7" s="94">
        <v>8</v>
      </c>
      <c r="EB7" s="94">
        <v>8</v>
      </c>
      <c r="EC7" s="94">
        <v>0</v>
      </c>
      <c r="ED7" s="94">
        <v>0</v>
      </c>
      <c r="EE7" s="94">
        <v>7.5</v>
      </c>
      <c r="EF7" s="94">
        <v>0</v>
      </c>
      <c r="EG7" s="94">
        <v>0</v>
      </c>
      <c r="EH7" s="94">
        <v>7</v>
      </c>
      <c r="EI7" s="94"/>
      <c r="EJ7" s="12"/>
    </row>
    <row r="8" spans="1:140">
      <c r="A8" s="500"/>
      <c r="B8" s="53" t="s">
        <v>251</v>
      </c>
      <c r="C8" s="12"/>
      <c r="D8" s="12">
        <v>0</v>
      </c>
      <c r="E8" s="12">
        <v>2</v>
      </c>
      <c r="F8" s="12">
        <v>0</v>
      </c>
      <c r="G8" s="12">
        <v>0</v>
      </c>
      <c r="H8" s="12">
        <v>0</v>
      </c>
      <c r="I8" s="12">
        <v>7.5</v>
      </c>
      <c r="J8" s="12">
        <v>0</v>
      </c>
      <c r="K8" s="12">
        <v>0</v>
      </c>
      <c r="L8" s="12">
        <v>32</v>
      </c>
      <c r="M8" s="12">
        <v>0</v>
      </c>
      <c r="N8" s="12">
        <v>10.25</v>
      </c>
      <c r="O8" s="12">
        <v>0</v>
      </c>
      <c r="P8" s="12">
        <v>0</v>
      </c>
      <c r="Q8" s="12">
        <v>0</v>
      </c>
      <c r="R8" s="12">
        <v>1.08</v>
      </c>
      <c r="S8" s="12">
        <v>0</v>
      </c>
      <c r="T8" s="94">
        <v>0</v>
      </c>
      <c r="U8" s="94">
        <v>0</v>
      </c>
      <c r="V8" s="94">
        <v>3.67</v>
      </c>
      <c r="W8" s="94">
        <v>0</v>
      </c>
      <c r="X8" s="94">
        <v>11</v>
      </c>
      <c r="Y8" s="94">
        <v>0</v>
      </c>
      <c r="Z8" s="94">
        <v>0</v>
      </c>
      <c r="AA8" s="94">
        <v>11</v>
      </c>
      <c r="AB8" s="94">
        <v>0</v>
      </c>
      <c r="AC8" s="94">
        <v>0</v>
      </c>
      <c r="AD8" s="94">
        <v>0</v>
      </c>
      <c r="AE8" s="94">
        <v>0</v>
      </c>
      <c r="AF8" s="94">
        <v>1.5</v>
      </c>
      <c r="AG8" s="94">
        <v>0</v>
      </c>
      <c r="AH8" s="94">
        <v>0</v>
      </c>
      <c r="AI8" s="94">
        <v>0</v>
      </c>
      <c r="AJ8" s="94">
        <v>4</v>
      </c>
      <c r="AK8" s="94">
        <v>0</v>
      </c>
      <c r="AL8" s="94">
        <v>5</v>
      </c>
      <c r="AM8" s="94">
        <v>0</v>
      </c>
      <c r="AN8" s="94">
        <v>0</v>
      </c>
      <c r="AO8" s="94">
        <v>0</v>
      </c>
      <c r="AP8" s="94">
        <v>0</v>
      </c>
      <c r="AQ8" s="94">
        <v>0</v>
      </c>
      <c r="AR8" s="94">
        <v>0</v>
      </c>
      <c r="AS8" s="94">
        <v>0</v>
      </c>
      <c r="AT8" s="94">
        <v>0</v>
      </c>
      <c r="AU8" s="94">
        <v>0</v>
      </c>
      <c r="AV8" s="94">
        <v>0</v>
      </c>
      <c r="AW8" s="94">
        <v>12</v>
      </c>
      <c r="AX8" s="94">
        <v>0</v>
      </c>
      <c r="AY8" s="94">
        <v>0</v>
      </c>
      <c r="AZ8" s="94">
        <v>15</v>
      </c>
      <c r="BA8" s="94">
        <v>0</v>
      </c>
      <c r="BB8" s="94">
        <v>0</v>
      </c>
      <c r="BC8" s="94">
        <v>0</v>
      </c>
      <c r="BD8" s="94">
        <v>0</v>
      </c>
      <c r="BE8" s="94">
        <v>1</v>
      </c>
      <c r="BF8" s="94">
        <v>0</v>
      </c>
      <c r="BG8" s="94">
        <v>0</v>
      </c>
      <c r="BH8" s="94">
        <v>0</v>
      </c>
      <c r="BI8" s="94">
        <v>0</v>
      </c>
      <c r="BJ8" s="94">
        <v>0</v>
      </c>
      <c r="BK8" s="94">
        <v>0</v>
      </c>
      <c r="BL8" s="94">
        <v>0</v>
      </c>
      <c r="BM8" s="94">
        <v>0</v>
      </c>
      <c r="BN8" s="94">
        <v>6</v>
      </c>
      <c r="BO8" s="94">
        <v>0</v>
      </c>
      <c r="BP8" s="94">
        <v>0</v>
      </c>
      <c r="BQ8" s="94">
        <v>3</v>
      </c>
      <c r="BR8" s="94">
        <v>0</v>
      </c>
      <c r="BS8" s="94">
        <v>0</v>
      </c>
      <c r="BT8" s="94">
        <v>0</v>
      </c>
      <c r="BU8" s="94">
        <v>0</v>
      </c>
      <c r="BV8" s="94">
        <v>5</v>
      </c>
      <c r="BW8" s="94">
        <v>0</v>
      </c>
      <c r="BX8" s="94">
        <v>2</v>
      </c>
      <c r="BY8" s="94">
        <v>0</v>
      </c>
      <c r="BZ8" s="94">
        <v>0</v>
      </c>
      <c r="CA8" s="94">
        <v>0</v>
      </c>
      <c r="CB8" s="94">
        <v>0</v>
      </c>
      <c r="CC8" s="94">
        <v>0</v>
      </c>
      <c r="CD8" s="94">
        <v>0</v>
      </c>
      <c r="CE8" s="94">
        <v>0</v>
      </c>
      <c r="CF8" s="94">
        <v>0</v>
      </c>
      <c r="CG8" s="94">
        <v>0</v>
      </c>
      <c r="CH8" s="94">
        <v>0</v>
      </c>
      <c r="CI8" s="94">
        <v>6.45</v>
      </c>
      <c r="CJ8" s="94">
        <v>0</v>
      </c>
      <c r="CK8" s="94">
        <v>0</v>
      </c>
      <c r="CL8" s="94">
        <v>0</v>
      </c>
      <c r="CM8" s="94">
        <v>0</v>
      </c>
      <c r="CN8" s="94">
        <v>0</v>
      </c>
      <c r="CO8" s="94">
        <v>0</v>
      </c>
      <c r="CP8" s="94">
        <v>0</v>
      </c>
      <c r="CQ8" s="94">
        <v>0</v>
      </c>
      <c r="CR8" s="94">
        <v>0</v>
      </c>
      <c r="CS8" s="94">
        <v>0</v>
      </c>
      <c r="CT8" s="94">
        <v>0</v>
      </c>
      <c r="CU8" s="94">
        <v>0</v>
      </c>
      <c r="CV8" s="94">
        <v>0</v>
      </c>
      <c r="CW8" s="94">
        <v>0</v>
      </c>
      <c r="CX8" s="94">
        <v>0</v>
      </c>
      <c r="CY8" s="94">
        <v>0</v>
      </c>
      <c r="CZ8" s="94">
        <v>0</v>
      </c>
      <c r="DA8" s="94">
        <v>0</v>
      </c>
      <c r="DB8" s="94">
        <v>0</v>
      </c>
      <c r="DC8" s="94">
        <v>8</v>
      </c>
      <c r="DD8" s="12"/>
      <c r="DE8" s="94">
        <v>0</v>
      </c>
      <c r="DF8" s="94">
        <v>0</v>
      </c>
      <c r="DG8" s="94">
        <v>0</v>
      </c>
      <c r="DH8" s="94">
        <v>1</v>
      </c>
      <c r="DI8" s="94">
        <v>0.33</v>
      </c>
      <c r="DJ8" s="94">
        <v>0</v>
      </c>
      <c r="DK8" s="94">
        <v>0</v>
      </c>
      <c r="DL8" s="94">
        <v>0</v>
      </c>
      <c r="DM8" s="94">
        <v>0</v>
      </c>
      <c r="DN8" s="94">
        <v>0</v>
      </c>
      <c r="DO8" s="94">
        <v>0</v>
      </c>
      <c r="DP8" s="94"/>
      <c r="DQ8" s="94"/>
      <c r="DR8" s="94">
        <v>0</v>
      </c>
      <c r="DS8" s="94">
        <v>39</v>
      </c>
      <c r="DT8" s="94">
        <v>0</v>
      </c>
      <c r="DU8" s="94">
        <v>0</v>
      </c>
      <c r="DV8" s="94">
        <v>0</v>
      </c>
      <c r="DW8" s="94">
        <v>0</v>
      </c>
      <c r="DX8" s="94">
        <v>0</v>
      </c>
      <c r="DY8" s="94">
        <v>0</v>
      </c>
      <c r="DZ8">
        <v>1.2</v>
      </c>
      <c r="EA8" s="94">
        <v>0</v>
      </c>
      <c r="EB8" s="94">
        <v>0</v>
      </c>
      <c r="EC8" s="94">
        <v>0</v>
      </c>
      <c r="ED8" s="94">
        <v>0</v>
      </c>
      <c r="EE8" s="94">
        <v>0</v>
      </c>
      <c r="EF8" s="94">
        <v>0</v>
      </c>
      <c r="EG8" s="94">
        <v>0</v>
      </c>
      <c r="EH8" s="94">
        <v>0</v>
      </c>
      <c r="EI8" s="94"/>
      <c r="EJ8" s="12"/>
    </row>
    <row r="9" spans="1:140">
      <c r="A9" s="500"/>
      <c r="B9" s="53" t="s">
        <v>252</v>
      </c>
      <c r="C9" s="12"/>
      <c r="D9" s="12">
        <v>3</v>
      </c>
      <c r="E9" s="12">
        <v>48.75</v>
      </c>
      <c r="F9" s="12">
        <v>2.67</v>
      </c>
      <c r="G9" s="12">
        <v>0.5</v>
      </c>
      <c r="H9" s="12">
        <v>0</v>
      </c>
      <c r="I9" s="12">
        <v>29</v>
      </c>
      <c r="J9" s="12">
        <v>0</v>
      </c>
      <c r="K9" s="12">
        <v>0</v>
      </c>
      <c r="L9" s="12">
        <v>3</v>
      </c>
      <c r="M9" s="12">
        <v>8.34</v>
      </c>
      <c r="N9" s="12">
        <v>9.5</v>
      </c>
      <c r="O9" s="12">
        <v>0</v>
      </c>
      <c r="P9" s="12">
        <v>0.75</v>
      </c>
      <c r="Q9" s="12">
        <v>0</v>
      </c>
      <c r="R9" s="12">
        <v>3.5</v>
      </c>
      <c r="S9" s="12">
        <v>14.33</v>
      </c>
      <c r="T9" s="94">
        <v>10.5</v>
      </c>
      <c r="U9" s="94">
        <v>5.5</v>
      </c>
      <c r="V9" s="94">
        <v>24</v>
      </c>
      <c r="W9" s="94">
        <v>15.5</v>
      </c>
      <c r="X9" s="94">
        <v>3</v>
      </c>
      <c r="Y9">
        <v>0</v>
      </c>
      <c r="Z9">
        <v>3.5</v>
      </c>
      <c r="AA9">
        <v>1</v>
      </c>
      <c r="AB9">
        <v>4.75</v>
      </c>
      <c r="AC9">
        <v>0</v>
      </c>
      <c r="AD9">
        <v>9.5</v>
      </c>
      <c r="AE9">
        <v>2</v>
      </c>
      <c r="AF9">
        <v>0</v>
      </c>
      <c r="AG9">
        <v>9</v>
      </c>
      <c r="AH9">
        <v>2</v>
      </c>
      <c r="AI9">
        <v>0</v>
      </c>
      <c r="AJ9">
        <v>0.5</v>
      </c>
      <c r="AK9">
        <v>4</v>
      </c>
      <c r="AL9">
        <v>0</v>
      </c>
      <c r="AM9">
        <v>3.16</v>
      </c>
      <c r="AN9">
        <v>2.75</v>
      </c>
      <c r="AO9">
        <v>11.42</v>
      </c>
      <c r="AP9">
        <v>6.5</v>
      </c>
      <c r="AQ9">
        <v>13</v>
      </c>
      <c r="AR9">
        <v>9.5</v>
      </c>
      <c r="AS9">
        <v>9</v>
      </c>
      <c r="AT9">
        <v>5</v>
      </c>
      <c r="AU9">
        <v>1</v>
      </c>
      <c r="AV9">
        <v>36</v>
      </c>
      <c r="AW9">
        <v>30.5</v>
      </c>
      <c r="AX9">
        <v>1.5</v>
      </c>
      <c r="AY9">
        <v>0</v>
      </c>
      <c r="AZ9">
        <v>22.509999999999998</v>
      </c>
      <c r="BA9">
        <v>17</v>
      </c>
      <c r="BB9">
        <v>32</v>
      </c>
      <c r="BC9">
        <v>3</v>
      </c>
      <c r="BD9">
        <v>1.5</v>
      </c>
      <c r="BE9">
        <v>0</v>
      </c>
      <c r="BF9">
        <v>5</v>
      </c>
      <c r="BG9">
        <v>0</v>
      </c>
      <c r="BH9">
        <v>6.5</v>
      </c>
      <c r="BI9">
        <v>3.5</v>
      </c>
      <c r="BJ9">
        <v>0</v>
      </c>
      <c r="BK9">
        <v>0</v>
      </c>
      <c r="BL9">
        <v>3.83</v>
      </c>
      <c r="BM9">
        <v>10</v>
      </c>
      <c r="BN9">
        <v>18</v>
      </c>
      <c r="BO9">
        <v>51.9</v>
      </c>
      <c r="BP9">
        <v>7.5</v>
      </c>
      <c r="BQ9">
        <v>5.75</v>
      </c>
      <c r="BR9">
        <v>0</v>
      </c>
      <c r="BS9">
        <v>5.08</v>
      </c>
      <c r="BT9">
        <v>5.08</v>
      </c>
      <c r="BU9">
        <v>7</v>
      </c>
      <c r="BV9">
        <v>36.92</v>
      </c>
      <c r="BW9">
        <v>5</v>
      </c>
      <c r="BX9">
        <v>3</v>
      </c>
      <c r="BY9">
        <v>4.5</v>
      </c>
      <c r="BZ9">
        <v>0</v>
      </c>
      <c r="CA9">
        <v>5</v>
      </c>
      <c r="CB9">
        <v>2.33</v>
      </c>
      <c r="CC9">
        <v>8.5</v>
      </c>
      <c r="CD9">
        <v>1.5</v>
      </c>
      <c r="CE9">
        <v>31.7</v>
      </c>
      <c r="CF9">
        <v>2</v>
      </c>
      <c r="CG9">
        <v>1.5</v>
      </c>
      <c r="CH9">
        <v>12</v>
      </c>
      <c r="CI9">
        <v>17.3</v>
      </c>
      <c r="CJ9">
        <v>25</v>
      </c>
      <c r="CK9">
        <v>2</v>
      </c>
      <c r="CL9">
        <v>0</v>
      </c>
      <c r="CM9">
        <v>2</v>
      </c>
      <c r="CN9">
        <v>0</v>
      </c>
      <c r="CO9">
        <v>0</v>
      </c>
      <c r="CP9">
        <v>0</v>
      </c>
      <c r="CQ9">
        <v>0</v>
      </c>
      <c r="CR9">
        <v>7</v>
      </c>
      <c r="CS9">
        <v>0</v>
      </c>
      <c r="CT9">
        <v>4.92</v>
      </c>
      <c r="CU9">
        <v>2</v>
      </c>
      <c r="CV9">
        <v>0</v>
      </c>
      <c r="CW9">
        <v>19.7</v>
      </c>
      <c r="CX9">
        <v>146</v>
      </c>
      <c r="CY9">
        <v>26</v>
      </c>
      <c r="CZ9">
        <v>1</v>
      </c>
      <c r="DA9">
        <v>1</v>
      </c>
      <c r="DB9">
        <v>3.08</v>
      </c>
      <c r="DC9">
        <v>62</v>
      </c>
      <c r="DD9" s="12"/>
      <c r="DE9">
        <v>11</v>
      </c>
      <c r="DF9">
        <v>11</v>
      </c>
      <c r="DG9">
        <v>3.5</v>
      </c>
      <c r="DH9">
        <v>1</v>
      </c>
      <c r="DI9">
        <v>1</v>
      </c>
      <c r="DJ9">
        <v>4</v>
      </c>
      <c r="DK9">
        <v>2</v>
      </c>
      <c r="DL9">
        <v>0</v>
      </c>
      <c r="DM9">
        <v>4.33</v>
      </c>
      <c r="DN9">
        <v>10</v>
      </c>
      <c r="DO9">
        <v>0</v>
      </c>
      <c r="DP9"/>
      <c r="DQ9"/>
      <c r="DR9">
        <v>0</v>
      </c>
      <c r="DS9">
        <v>6.5</v>
      </c>
      <c r="DT9">
        <v>90</v>
      </c>
      <c r="DU9">
        <v>59.17</v>
      </c>
      <c r="DV9">
        <v>90</v>
      </c>
      <c r="DW9">
        <v>5</v>
      </c>
      <c r="DX9">
        <v>0</v>
      </c>
      <c r="DY9">
        <v>31.340000000000003</v>
      </c>
      <c r="DZ9">
        <v>0</v>
      </c>
      <c r="EA9">
        <v>1</v>
      </c>
      <c r="EB9">
        <v>1</v>
      </c>
      <c r="EC9">
        <v>2.2999999999999998</v>
      </c>
      <c r="ED9">
        <v>2.5</v>
      </c>
      <c r="EE9">
        <v>1</v>
      </c>
      <c r="EF9">
        <v>6.3</v>
      </c>
      <c r="EG9">
        <v>0.7</v>
      </c>
      <c r="EH9">
        <v>4</v>
      </c>
      <c r="EI9"/>
      <c r="EJ9" s="12"/>
    </row>
    <row r="10" spans="1:140" ht="16.5" customHeight="1">
      <c r="A10" s="500"/>
      <c r="B10" s="53" t="s">
        <v>222</v>
      </c>
      <c r="C10" s="12"/>
      <c r="D10" s="12">
        <v>168</v>
      </c>
      <c r="E10" s="12">
        <v>168</v>
      </c>
      <c r="F10" s="12">
        <v>168</v>
      </c>
      <c r="G10" s="12">
        <v>168</v>
      </c>
      <c r="H10" s="12">
        <v>168</v>
      </c>
      <c r="I10" s="12">
        <v>168</v>
      </c>
      <c r="J10" s="12">
        <v>168</v>
      </c>
      <c r="K10" s="12">
        <v>168</v>
      </c>
      <c r="L10" s="12">
        <v>168</v>
      </c>
      <c r="M10" s="12">
        <v>168</v>
      </c>
      <c r="N10" s="12">
        <v>168</v>
      </c>
      <c r="O10" s="12">
        <v>168</v>
      </c>
      <c r="P10" s="12">
        <v>168</v>
      </c>
      <c r="Q10" s="12">
        <v>168</v>
      </c>
      <c r="R10" s="12">
        <v>168</v>
      </c>
      <c r="S10" s="12">
        <v>168</v>
      </c>
      <c r="T10" s="12">
        <v>168</v>
      </c>
      <c r="U10" s="12">
        <v>144</v>
      </c>
      <c r="V10" s="12">
        <v>168</v>
      </c>
      <c r="W10" s="12">
        <v>168</v>
      </c>
      <c r="X10" s="12">
        <v>168</v>
      </c>
      <c r="Y10" s="12">
        <v>168</v>
      </c>
      <c r="Z10" s="12">
        <v>168</v>
      </c>
      <c r="AA10" s="12">
        <v>168</v>
      </c>
      <c r="AB10" s="12">
        <v>168</v>
      </c>
      <c r="AC10" s="12">
        <v>168</v>
      </c>
      <c r="AD10" s="12">
        <v>168</v>
      </c>
      <c r="AE10" s="12">
        <v>168</v>
      </c>
      <c r="AF10" s="12">
        <v>168</v>
      </c>
      <c r="AG10" s="12">
        <v>168</v>
      </c>
      <c r="AH10" s="12">
        <v>168</v>
      </c>
      <c r="AI10" s="12">
        <v>168</v>
      </c>
      <c r="AJ10" s="12">
        <v>168</v>
      </c>
      <c r="AK10" s="12">
        <v>168</v>
      </c>
      <c r="AL10" s="12">
        <v>168</v>
      </c>
      <c r="AM10" s="12">
        <v>168</v>
      </c>
      <c r="AN10" s="12">
        <v>168</v>
      </c>
      <c r="AO10" s="12">
        <v>168</v>
      </c>
      <c r="AP10" s="12">
        <v>168</v>
      </c>
      <c r="AQ10" s="12">
        <v>168</v>
      </c>
      <c r="AR10" s="12">
        <v>168</v>
      </c>
      <c r="AS10" s="12">
        <v>168</v>
      </c>
      <c r="AT10" s="12">
        <v>168</v>
      </c>
      <c r="AU10" s="12">
        <v>168</v>
      </c>
      <c r="AV10" s="12">
        <v>168</v>
      </c>
      <c r="AW10" s="12">
        <v>168</v>
      </c>
      <c r="AX10" s="12">
        <v>168</v>
      </c>
      <c r="AY10" s="12">
        <v>168</v>
      </c>
      <c r="AZ10" s="12">
        <v>168</v>
      </c>
      <c r="BA10" s="12">
        <v>168</v>
      </c>
      <c r="BB10" s="12">
        <v>168</v>
      </c>
      <c r="BC10" s="12">
        <v>168</v>
      </c>
      <c r="BD10" s="12">
        <v>168</v>
      </c>
      <c r="BE10" s="12">
        <v>168</v>
      </c>
      <c r="BF10" s="12">
        <v>168</v>
      </c>
      <c r="BG10" s="12">
        <v>168</v>
      </c>
      <c r="BH10" s="12">
        <v>168</v>
      </c>
      <c r="BI10" s="12">
        <v>168</v>
      </c>
      <c r="BJ10" s="12">
        <v>168</v>
      </c>
      <c r="BK10" s="12">
        <v>168</v>
      </c>
      <c r="BL10" s="12">
        <v>168</v>
      </c>
      <c r="BM10" s="12">
        <v>168</v>
      </c>
      <c r="BN10" s="12">
        <v>168</v>
      </c>
      <c r="BO10" s="12">
        <v>168</v>
      </c>
      <c r="BP10" s="12">
        <v>168</v>
      </c>
      <c r="BQ10" s="12">
        <v>168</v>
      </c>
      <c r="BR10" s="12">
        <v>168</v>
      </c>
      <c r="BS10" s="12">
        <v>168</v>
      </c>
      <c r="BT10" s="12">
        <v>168</v>
      </c>
      <c r="BU10" s="12">
        <v>168</v>
      </c>
      <c r="BV10" s="12">
        <v>168</v>
      </c>
      <c r="BW10" s="12">
        <v>168</v>
      </c>
      <c r="BX10" s="12">
        <v>168</v>
      </c>
      <c r="BY10" s="12">
        <v>168</v>
      </c>
      <c r="BZ10" s="12">
        <v>168</v>
      </c>
      <c r="CA10" s="12">
        <v>144</v>
      </c>
      <c r="CB10" s="12">
        <v>168</v>
      </c>
      <c r="CC10" s="12">
        <v>168</v>
      </c>
      <c r="CD10" s="12">
        <v>168</v>
      </c>
      <c r="CE10" s="12">
        <v>168</v>
      </c>
      <c r="CF10" s="12">
        <v>168</v>
      </c>
      <c r="CG10" s="12">
        <v>168</v>
      </c>
      <c r="CH10" s="12">
        <v>168</v>
      </c>
      <c r="CI10" s="12">
        <v>168</v>
      </c>
      <c r="CJ10" s="12">
        <v>168</v>
      </c>
      <c r="CK10" s="12">
        <v>168</v>
      </c>
      <c r="CL10" s="12">
        <v>168</v>
      </c>
      <c r="CM10" s="12">
        <v>168</v>
      </c>
      <c r="CN10" s="12">
        <v>168</v>
      </c>
      <c r="CO10" s="12">
        <v>168</v>
      </c>
      <c r="CP10" s="12">
        <v>168</v>
      </c>
      <c r="CQ10" s="12">
        <v>168</v>
      </c>
      <c r="CR10" s="12">
        <v>168</v>
      </c>
      <c r="CS10" s="12">
        <v>168</v>
      </c>
      <c r="CT10" s="12">
        <v>168</v>
      </c>
      <c r="CU10" s="12">
        <v>168</v>
      </c>
      <c r="CV10" s="12">
        <v>168</v>
      </c>
      <c r="CW10" s="12">
        <v>168</v>
      </c>
      <c r="CX10" s="12">
        <v>168</v>
      </c>
      <c r="CY10" s="12">
        <v>168</v>
      </c>
      <c r="CZ10" s="12">
        <v>168</v>
      </c>
      <c r="DA10" s="12">
        <v>168</v>
      </c>
      <c r="DB10" s="12">
        <v>168</v>
      </c>
      <c r="DC10" s="12">
        <v>168</v>
      </c>
      <c r="DD10" s="12"/>
      <c r="DE10" s="12">
        <v>144</v>
      </c>
      <c r="DF10" s="12">
        <v>168</v>
      </c>
      <c r="DG10" s="12">
        <v>168</v>
      </c>
      <c r="DH10" s="12">
        <v>168</v>
      </c>
      <c r="DI10" s="12">
        <v>168</v>
      </c>
      <c r="DJ10" s="12">
        <v>168</v>
      </c>
      <c r="DK10" s="12">
        <v>168</v>
      </c>
      <c r="DL10" s="12">
        <v>168</v>
      </c>
      <c r="DM10" s="12">
        <v>168</v>
      </c>
      <c r="DN10" s="12">
        <v>168</v>
      </c>
      <c r="DO10" s="12">
        <v>168</v>
      </c>
      <c r="DP10" s="12"/>
      <c r="DQ10" s="12"/>
      <c r="DR10" s="12">
        <v>168</v>
      </c>
      <c r="DS10" s="12">
        <v>168</v>
      </c>
      <c r="DT10" s="12">
        <v>168</v>
      </c>
      <c r="DU10" s="12">
        <v>168</v>
      </c>
      <c r="DV10" s="12">
        <v>168</v>
      </c>
      <c r="DW10" s="12">
        <v>168</v>
      </c>
      <c r="DX10" s="12">
        <v>168</v>
      </c>
      <c r="DY10" s="12">
        <v>168</v>
      </c>
      <c r="DZ10" s="12">
        <v>168</v>
      </c>
      <c r="EA10" s="12">
        <v>168</v>
      </c>
      <c r="EB10" s="12">
        <v>168</v>
      </c>
      <c r="EC10" s="12">
        <v>168</v>
      </c>
      <c r="ED10" s="12">
        <v>168</v>
      </c>
      <c r="EE10" s="12">
        <v>168</v>
      </c>
      <c r="EF10" s="12">
        <v>168</v>
      </c>
      <c r="EG10" s="12">
        <v>168</v>
      </c>
      <c r="EH10" s="12">
        <v>168</v>
      </c>
      <c r="EI10" s="12"/>
      <c r="EJ10" s="12"/>
    </row>
    <row r="11" spans="1:140">
      <c r="A11" s="501"/>
      <c r="B11" s="53" t="s">
        <v>146</v>
      </c>
      <c r="C11" s="12"/>
      <c r="D11" s="173">
        <v>32</v>
      </c>
      <c r="E11" s="173">
        <v>15.4</v>
      </c>
      <c r="F11" s="173">
        <v>41</v>
      </c>
      <c r="G11" s="173">
        <v>41</v>
      </c>
      <c r="H11" s="173">
        <v>5</v>
      </c>
      <c r="I11" s="173">
        <v>22.259999999999998</v>
      </c>
      <c r="J11" s="173">
        <v>1.6</v>
      </c>
      <c r="K11" s="173">
        <v>22.196428571428573</v>
      </c>
      <c r="L11" s="173">
        <v>39</v>
      </c>
      <c r="M11" s="173">
        <v>46</v>
      </c>
      <c r="N11" s="173">
        <v>48.5</v>
      </c>
      <c r="O11" s="164">
        <v>46</v>
      </c>
      <c r="P11" s="164">
        <v>51</v>
      </c>
      <c r="Q11" s="164">
        <v>13</v>
      </c>
      <c r="R11" s="164">
        <v>53.29</v>
      </c>
      <c r="S11">
        <v>59</v>
      </c>
      <c r="T11">
        <v>64.010000000000005</v>
      </c>
      <c r="U11">
        <v>40.659999999999997</v>
      </c>
      <c r="V11">
        <v>53</v>
      </c>
      <c r="W11">
        <v>69</v>
      </c>
      <c r="X11">
        <v>57.4</v>
      </c>
      <c r="Y11">
        <v>38</v>
      </c>
      <c r="Z11">
        <v>57</v>
      </c>
      <c r="AA11">
        <v>59</v>
      </c>
      <c r="AB11">
        <v>75.990000000000009</v>
      </c>
      <c r="AC11">
        <v>65</v>
      </c>
      <c r="AD11">
        <v>68.5</v>
      </c>
      <c r="AE11">
        <v>55</v>
      </c>
      <c r="AF11">
        <v>47</v>
      </c>
      <c r="AG11">
        <v>46</v>
      </c>
      <c r="AH11">
        <v>37.659999999999997</v>
      </c>
      <c r="AI11">
        <v>54</v>
      </c>
      <c r="AJ11">
        <v>47</v>
      </c>
      <c r="AK11">
        <v>76</v>
      </c>
      <c r="AL11">
        <v>56</v>
      </c>
      <c r="AM11">
        <v>50.99</v>
      </c>
      <c r="AN11">
        <v>53</v>
      </c>
      <c r="AO11">
        <v>28</v>
      </c>
      <c r="AP11">
        <v>54.8</v>
      </c>
      <c r="AQ11">
        <v>57.34</v>
      </c>
      <c r="AR11">
        <v>55</v>
      </c>
      <c r="AS11">
        <v>58</v>
      </c>
      <c r="AT11">
        <v>48.34</v>
      </c>
      <c r="AU11">
        <v>52</v>
      </c>
      <c r="AV11">
        <v>51.75</v>
      </c>
      <c r="AW11">
        <v>23.32</v>
      </c>
      <c r="AX11">
        <v>64</v>
      </c>
      <c r="AY11">
        <v>69</v>
      </c>
      <c r="AZ11">
        <v>27.17</v>
      </c>
      <c r="BA11">
        <v>25</v>
      </c>
      <c r="BB11">
        <v>55</v>
      </c>
      <c r="BC11">
        <v>43.68</v>
      </c>
      <c r="BD11">
        <v>47</v>
      </c>
      <c r="BE11">
        <v>24</v>
      </c>
      <c r="BF11">
        <v>43</v>
      </c>
      <c r="BG11">
        <v>47</v>
      </c>
      <c r="BH11">
        <v>61</v>
      </c>
      <c r="BI11">
        <v>59</v>
      </c>
      <c r="BJ11">
        <v>65</v>
      </c>
      <c r="BK11">
        <v>75</v>
      </c>
      <c r="BL11">
        <v>57</v>
      </c>
      <c r="BM11">
        <v>67</v>
      </c>
      <c r="BN11">
        <v>78.2</v>
      </c>
      <c r="BO11">
        <v>42</v>
      </c>
      <c r="BP11">
        <v>43</v>
      </c>
      <c r="BQ11">
        <v>62.02</v>
      </c>
      <c r="BR11">
        <v>48.1</v>
      </c>
      <c r="BS11">
        <v>75</v>
      </c>
      <c r="BT11">
        <v>75</v>
      </c>
      <c r="BU11">
        <v>47</v>
      </c>
      <c r="BV11">
        <v>47</v>
      </c>
      <c r="BW11">
        <v>72</v>
      </c>
      <c r="BX11">
        <v>64</v>
      </c>
      <c r="BY11">
        <v>79</v>
      </c>
      <c r="BZ11">
        <v>57</v>
      </c>
      <c r="CA11">
        <v>52</v>
      </c>
      <c r="CB11">
        <v>73</v>
      </c>
      <c r="CC11">
        <v>73</v>
      </c>
      <c r="CD11">
        <v>82</v>
      </c>
      <c r="CE11">
        <v>36</v>
      </c>
      <c r="CF11">
        <v>74</v>
      </c>
      <c r="CG11">
        <v>59.1</v>
      </c>
      <c r="CH11">
        <v>50</v>
      </c>
      <c r="CI11">
        <v>76.010000000000005</v>
      </c>
      <c r="CJ11">
        <v>48.989999999999995</v>
      </c>
      <c r="CK11">
        <v>76.010000000000005</v>
      </c>
      <c r="CL11">
        <v>70</v>
      </c>
      <c r="CM11">
        <v>41</v>
      </c>
      <c r="CN11">
        <v>69.5</v>
      </c>
      <c r="CO11">
        <v>69.099999999999994</v>
      </c>
      <c r="CP11">
        <v>64</v>
      </c>
      <c r="CQ11">
        <v>64</v>
      </c>
      <c r="CR11">
        <v>64</v>
      </c>
      <c r="CS11">
        <v>59</v>
      </c>
      <c r="CT11">
        <v>75</v>
      </c>
      <c r="CU11">
        <v>58</v>
      </c>
      <c r="CV11">
        <v>50.99</v>
      </c>
      <c r="CW11">
        <v>42.989999999999995</v>
      </c>
      <c r="CX11">
        <v>7.56</v>
      </c>
      <c r="CY11">
        <v>31</v>
      </c>
      <c r="CZ11">
        <v>31</v>
      </c>
      <c r="DA11">
        <v>31</v>
      </c>
      <c r="DB11">
        <v>59</v>
      </c>
      <c r="DC11">
        <v>23.97</v>
      </c>
      <c r="DD11" s="12"/>
      <c r="DE11">
        <v>38.58</v>
      </c>
      <c r="DF11">
        <v>56</v>
      </c>
      <c r="DG11">
        <v>52.5</v>
      </c>
      <c r="DH11">
        <v>34.82</v>
      </c>
      <c r="DI11">
        <v>54.01</v>
      </c>
      <c r="DJ11">
        <v>64</v>
      </c>
      <c r="DK11">
        <v>59</v>
      </c>
      <c r="DL11">
        <v>60</v>
      </c>
      <c r="DM11">
        <v>38</v>
      </c>
      <c r="DN11">
        <v>55</v>
      </c>
      <c r="DO11">
        <v>40</v>
      </c>
      <c r="DP11"/>
      <c r="DQ11"/>
      <c r="DR11">
        <v>43</v>
      </c>
      <c r="DS11">
        <v>45</v>
      </c>
      <c r="DT11">
        <v>5.3</v>
      </c>
      <c r="DU11">
        <v>10</v>
      </c>
      <c r="DV11">
        <v>5.52</v>
      </c>
      <c r="DW11">
        <v>37.200000000000003</v>
      </c>
      <c r="DX11">
        <v>21.83</v>
      </c>
      <c r="DY11">
        <v>21</v>
      </c>
      <c r="DZ11">
        <v>43</v>
      </c>
      <c r="EA11">
        <v>48.01</v>
      </c>
      <c r="EB11">
        <v>48.01</v>
      </c>
      <c r="EC11">
        <v>70.5</v>
      </c>
      <c r="ED11">
        <v>40.5</v>
      </c>
      <c r="EE11">
        <v>57</v>
      </c>
      <c r="EF11">
        <v>49.48</v>
      </c>
      <c r="EG11">
        <v>45</v>
      </c>
      <c r="EH11">
        <v>32</v>
      </c>
      <c r="EI11" s="12"/>
      <c r="EJ11" s="12"/>
    </row>
    <row r="12" spans="1:140">
      <c r="A12" s="496" t="s">
        <v>162</v>
      </c>
      <c r="B12" s="54" t="s">
        <v>147</v>
      </c>
      <c r="C12" s="8"/>
      <c r="D12" s="8">
        <f t="shared" ref="D12:N12" si="0">D2</f>
        <v>0.91666666666666696</v>
      </c>
      <c r="E12" s="8">
        <f t="shared" si="0"/>
        <v>0.7098214285714286</v>
      </c>
      <c r="F12" s="8">
        <f t="shared" si="0"/>
        <v>0.98410714285714296</v>
      </c>
      <c r="G12" s="8">
        <f t="shared" si="0"/>
        <v>0.96577380952380998</v>
      </c>
      <c r="H12" s="8">
        <f t="shared" si="0"/>
        <v>1</v>
      </c>
      <c r="I12" s="8">
        <f t="shared" si="0"/>
        <v>0.71130952380952384</v>
      </c>
      <c r="J12" s="8">
        <f t="shared" si="0"/>
        <v>1</v>
      </c>
      <c r="K12" s="8">
        <f t="shared" si="0"/>
        <v>1</v>
      </c>
      <c r="L12" s="8">
        <f t="shared" si="0"/>
        <v>0.72023809524285709</v>
      </c>
      <c r="M12" s="8">
        <f t="shared" si="0"/>
        <v>0.95035714285714268</v>
      </c>
      <c r="N12" s="8">
        <f t="shared" si="0"/>
        <v>0.9032738095285715</v>
      </c>
      <c r="O12" s="8">
        <f t="shared" ref="O12:AK12" si="1">+O2</f>
        <v>1</v>
      </c>
      <c r="P12" s="8">
        <f t="shared" si="1"/>
        <v>0.9955357142857143</v>
      </c>
      <c r="Q12" s="8">
        <f t="shared" si="1"/>
        <v>0.93452380952380998</v>
      </c>
      <c r="R12" s="8">
        <f t="shared" si="1"/>
        <v>0.97273809523809496</v>
      </c>
      <c r="S12" s="8">
        <f t="shared" si="1"/>
        <v>0.84029761904761913</v>
      </c>
      <c r="T12" s="8">
        <f t="shared" si="1"/>
        <v>0.9375</v>
      </c>
      <c r="U12" s="8">
        <f t="shared" si="1"/>
        <v>0.96180555555555558</v>
      </c>
      <c r="V12" s="8">
        <f t="shared" si="1"/>
        <v>0.78767857142857134</v>
      </c>
      <c r="W12" s="8">
        <f t="shared" si="1"/>
        <v>0.90773809523809501</v>
      </c>
      <c r="X12" s="8">
        <f t="shared" si="1"/>
        <v>0.86904761904761896</v>
      </c>
      <c r="Y12" s="8">
        <f t="shared" si="1"/>
        <v>1</v>
      </c>
      <c r="Z12" s="8">
        <f t="shared" si="1"/>
        <v>0.97916666666666696</v>
      </c>
      <c r="AA12" s="8">
        <f t="shared" si="1"/>
        <v>0.92857142857142905</v>
      </c>
      <c r="AB12" s="8">
        <f t="shared" si="1"/>
        <v>0.97172619047619047</v>
      </c>
      <c r="AC12" s="8">
        <f t="shared" si="1"/>
        <v>1</v>
      </c>
      <c r="AD12" s="8">
        <f t="shared" si="1"/>
        <v>0.94345238095238104</v>
      </c>
      <c r="AE12" s="8">
        <f t="shared" si="1"/>
        <v>0.9285714285714286</v>
      </c>
      <c r="AF12" s="8">
        <f t="shared" si="1"/>
        <v>0.99107142857142905</v>
      </c>
      <c r="AG12" s="8">
        <f t="shared" si="1"/>
        <v>0.89285714285714302</v>
      </c>
      <c r="AH12" s="8">
        <f t="shared" si="1"/>
        <v>0.98809523809523814</v>
      </c>
      <c r="AI12" s="8">
        <f t="shared" si="1"/>
        <v>0.94791666666666696</v>
      </c>
      <c r="AJ12" s="8">
        <f t="shared" si="1"/>
        <v>0.97321428571428603</v>
      </c>
      <c r="AK12" s="8">
        <f t="shared" si="1"/>
        <v>0.97619047619047616</v>
      </c>
      <c r="AL12" s="8">
        <f t="shared" ref="AL12:AQ12" si="2">+AL2</f>
        <v>0.97023809523809501</v>
      </c>
      <c r="AM12" s="8">
        <f t="shared" si="2"/>
        <v>0.93654761904761896</v>
      </c>
      <c r="AN12" s="8">
        <f t="shared" si="2"/>
        <v>0.98363095238095222</v>
      </c>
      <c r="AO12" s="8">
        <f t="shared" si="2"/>
        <v>0.93202380952381003</v>
      </c>
      <c r="AP12" s="8">
        <f t="shared" si="2"/>
        <v>0.90970238095238098</v>
      </c>
      <c r="AQ12" s="8">
        <f t="shared" si="2"/>
        <v>0.92261904761904778</v>
      </c>
      <c r="AR12" s="8">
        <f t="shared" ref="AR12:BS12" si="3">+AR2</f>
        <v>0.90773809523809501</v>
      </c>
      <c r="AS12" s="8">
        <f t="shared" si="3"/>
        <v>0.94642857142857095</v>
      </c>
      <c r="AT12" s="8">
        <f t="shared" si="3"/>
        <v>0.9107142857142857</v>
      </c>
      <c r="AU12" s="8">
        <f t="shared" si="3"/>
        <v>0.99404761904761896</v>
      </c>
      <c r="AV12" s="8">
        <f t="shared" si="3"/>
        <v>0.78571428571428603</v>
      </c>
      <c r="AW12" s="8">
        <f t="shared" si="3"/>
        <v>0.67559523809523814</v>
      </c>
      <c r="AX12" s="8">
        <f t="shared" si="3"/>
        <v>0.9910714285714286</v>
      </c>
      <c r="AY12" s="8">
        <f t="shared" si="3"/>
        <v>0.95238095238095222</v>
      </c>
      <c r="AZ12" s="8">
        <f t="shared" si="3"/>
        <v>0.83827380952381003</v>
      </c>
      <c r="BA12" s="8">
        <f t="shared" si="3"/>
        <v>0.89880952380952384</v>
      </c>
      <c r="BB12" s="8">
        <f t="shared" si="3"/>
        <v>0.80952380952380898</v>
      </c>
      <c r="BC12" s="8">
        <f t="shared" si="3"/>
        <v>0.93154761904761907</v>
      </c>
      <c r="BD12" s="8">
        <f t="shared" si="3"/>
        <v>0.99107142857142905</v>
      </c>
      <c r="BE12" s="8">
        <f t="shared" si="3"/>
        <v>0.90476190476190499</v>
      </c>
      <c r="BF12" s="8">
        <f t="shared" si="3"/>
        <v>0.97023809523809523</v>
      </c>
      <c r="BG12" s="8">
        <f t="shared" si="3"/>
        <v>1</v>
      </c>
      <c r="BH12" s="8">
        <f t="shared" si="3"/>
        <v>0.96130952380952395</v>
      </c>
      <c r="BI12" s="8">
        <f t="shared" si="3"/>
        <v>0.985119047619048</v>
      </c>
      <c r="BJ12" s="8">
        <f t="shared" si="3"/>
        <v>1</v>
      </c>
      <c r="BK12" s="8">
        <f t="shared" si="3"/>
        <v>0.92857142857142905</v>
      </c>
      <c r="BL12" s="8">
        <f t="shared" si="3"/>
        <v>0.97720238095238099</v>
      </c>
      <c r="BM12" s="8">
        <f t="shared" si="3"/>
        <v>0.94047619047619047</v>
      </c>
      <c r="BN12" s="8">
        <f t="shared" si="3"/>
        <v>0.65476190476190499</v>
      </c>
      <c r="BO12" s="8">
        <f t="shared" si="3"/>
        <v>0.691071428571429</v>
      </c>
      <c r="BP12" s="8">
        <f t="shared" si="3"/>
        <v>0.91369047619047616</v>
      </c>
      <c r="BQ12" s="8">
        <f t="shared" si="3"/>
        <v>0.94791666666666696</v>
      </c>
      <c r="BR12" s="8">
        <f t="shared" si="3"/>
        <v>0.92678571428571399</v>
      </c>
      <c r="BS12" s="8">
        <f t="shared" si="3"/>
        <v>0.96976190476190471</v>
      </c>
      <c r="BT12" s="8">
        <f t="shared" ref="BT12:BZ12" si="4">+BT2</f>
        <v>0.96976190476190471</v>
      </c>
      <c r="BU12" s="8">
        <f t="shared" si="4"/>
        <v>0.95833333333333304</v>
      </c>
      <c r="BV12" s="8">
        <f t="shared" si="4"/>
        <v>0.67904761904761901</v>
      </c>
      <c r="BW12" s="8">
        <f t="shared" si="4"/>
        <v>0.97023809523809501</v>
      </c>
      <c r="BX12" s="8">
        <f t="shared" si="4"/>
        <v>0.97023809523809501</v>
      </c>
      <c r="BY12" s="8">
        <f t="shared" si="4"/>
        <v>0.92559523809523814</v>
      </c>
      <c r="BZ12" s="8">
        <f t="shared" si="4"/>
        <v>0.94642857142857095</v>
      </c>
      <c r="CA12" s="8">
        <f t="shared" ref="CA12:CC12" si="5">+CA2</f>
        <v>0.96527777777777801</v>
      </c>
      <c r="CB12" s="8">
        <f t="shared" si="5"/>
        <v>0.93851190476190471</v>
      </c>
      <c r="CC12" s="8">
        <f t="shared" si="5"/>
        <v>0.94940476190476186</v>
      </c>
      <c r="CD12" s="8">
        <f t="shared" ref="CD12:CF12" si="6">+CD2</f>
        <v>0.94345238095238104</v>
      </c>
      <c r="CE12" s="8">
        <f t="shared" si="6"/>
        <v>0.81130952380952392</v>
      </c>
      <c r="CF12" s="8">
        <f t="shared" si="6"/>
        <v>0.98809523809523814</v>
      </c>
      <c r="CG12" s="8">
        <f t="shared" ref="CG12:CH12" si="7">+CG2</f>
        <v>0.99107142857142905</v>
      </c>
      <c r="CH12" s="8">
        <f t="shared" si="7"/>
        <v>0.86904761904761896</v>
      </c>
      <c r="CI12" s="8">
        <f t="shared" ref="CI12:CJ12" si="8">+CI2</f>
        <v>0.858630952380952</v>
      </c>
      <c r="CJ12" s="8">
        <f t="shared" si="8"/>
        <v>0.85119047619047616</v>
      </c>
      <c r="CK12" s="8">
        <f t="shared" ref="CK12:CM12" si="9">+CK2</f>
        <v>0.98809523809523803</v>
      </c>
      <c r="CL12" s="8">
        <f t="shared" si="9"/>
        <v>0.94047619047619002</v>
      </c>
      <c r="CM12" s="8">
        <f t="shared" si="9"/>
        <v>0.98809523809523814</v>
      </c>
      <c r="CN12" s="8">
        <f t="shared" ref="CN12:CP12" si="10">+CN2</f>
        <v>0.92857142857142905</v>
      </c>
      <c r="CO12" s="8">
        <f t="shared" si="10"/>
        <v>1</v>
      </c>
      <c r="CP12" s="8">
        <f t="shared" si="10"/>
        <v>0.95238095238095222</v>
      </c>
      <c r="CQ12" s="8">
        <f t="shared" ref="CQ12:CT12" si="11">+CQ2</f>
        <v>0.99404761904761896</v>
      </c>
      <c r="CR12" s="8">
        <f t="shared" si="11"/>
        <v>0.91666666666666696</v>
      </c>
      <c r="CS12" s="8">
        <f t="shared" si="11"/>
        <v>1</v>
      </c>
      <c r="CT12" s="8">
        <f t="shared" si="11"/>
        <v>0.97071428571428564</v>
      </c>
      <c r="CU12" s="8">
        <f t="shared" ref="CU12:CW12" si="12">+CU2</f>
        <v>0.91666666666666696</v>
      </c>
      <c r="CV12" s="8">
        <f t="shared" si="12"/>
        <v>0.92857142857142905</v>
      </c>
      <c r="CW12" s="8">
        <f t="shared" si="12"/>
        <v>0.88273809523809532</v>
      </c>
      <c r="CX12" s="8">
        <f t="shared" ref="CX12:CY12" si="13">+CX2</f>
        <v>0.13095238095238099</v>
      </c>
      <c r="CY12" s="8">
        <f t="shared" si="13"/>
        <v>0.72619047619047616</v>
      </c>
      <c r="CZ12" s="8">
        <f t="shared" ref="CZ12:DB12" si="14">+CZ2</f>
        <v>0.99404761904761896</v>
      </c>
      <c r="DA12" s="8">
        <f t="shared" si="14"/>
        <v>0.99404761904761896</v>
      </c>
      <c r="DB12" s="8">
        <f t="shared" si="14"/>
        <v>0.92214285714285704</v>
      </c>
      <c r="DC12" s="8">
        <f t="shared" ref="DC12:DF12" si="15">+DC2</f>
        <v>0.58333333333333304</v>
      </c>
      <c r="DD12" s="8"/>
      <c r="DE12" s="8">
        <f t="shared" si="15"/>
        <v>0.92361111111111105</v>
      </c>
      <c r="DF12" s="8">
        <f t="shared" si="15"/>
        <v>0.93452380952380953</v>
      </c>
      <c r="DG12" s="8">
        <f t="shared" ref="DG12:DJ12" si="16">+DG2</f>
        <v>0.97916666666666996</v>
      </c>
      <c r="DH12" s="8">
        <f t="shared" si="16"/>
        <v>0.98809523809523803</v>
      </c>
      <c r="DI12" s="8">
        <f t="shared" si="16"/>
        <v>0.93255952380952378</v>
      </c>
      <c r="DJ12" s="8">
        <f t="shared" si="16"/>
        <v>0.97619047619047616</v>
      </c>
      <c r="DK12" s="8">
        <f t="shared" ref="DK12:DM12" si="17">+DK2</f>
        <v>0.94047619047619002</v>
      </c>
      <c r="DL12" s="8">
        <f t="shared" si="17"/>
        <v>1</v>
      </c>
      <c r="DM12" s="8">
        <f t="shared" si="17"/>
        <v>0.93255952380952378</v>
      </c>
      <c r="DN12" s="8">
        <f t="shared" ref="DN12:DR12" si="18">+DN2</f>
        <v>0.94047619047619002</v>
      </c>
      <c r="DO12" s="8">
        <f t="shared" si="18"/>
        <v>1</v>
      </c>
      <c r="DP12" s="8">
        <f t="shared" si="18"/>
        <v>0</v>
      </c>
      <c r="DQ12" s="8">
        <f t="shared" si="18"/>
        <v>0</v>
      </c>
      <c r="DR12" s="8">
        <f t="shared" si="18"/>
        <v>0.94345238095238093</v>
      </c>
      <c r="DS12" s="8">
        <f t="shared" ref="DS12:DU12" si="19">+DS2</f>
        <v>0.72916666666666696</v>
      </c>
      <c r="DT12" s="8">
        <f t="shared" si="19"/>
        <v>0.46428571428571402</v>
      </c>
      <c r="DU12" s="8">
        <f t="shared" si="19"/>
        <v>0.64779761904761901</v>
      </c>
      <c r="DV12" s="8">
        <f t="shared" ref="DV12:DX12" si="20">+DV2</f>
        <v>0.46428571428571402</v>
      </c>
      <c r="DW12" s="8">
        <f t="shared" si="20"/>
        <v>0.97023809523809501</v>
      </c>
      <c r="DX12" s="8">
        <f t="shared" si="20"/>
        <v>1</v>
      </c>
      <c r="DY12" s="8">
        <f t="shared" ref="DY12:EA12" si="21">+DY2</f>
        <v>0.81345238095238104</v>
      </c>
      <c r="DZ12" s="8">
        <f t="shared" si="21"/>
        <v>0.99285714285714299</v>
      </c>
      <c r="EA12" s="8">
        <f t="shared" si="21"/>
        <v>0.9464285714285714</v>
      </c>
      <c r="EB12" s="8">
        <f t="shared" ref="EB12:ED12" si="22">+EB2</f>
        <v>0.99404761904761896</v>
      </c>
      <c r="EC12" s="8">
        <f t="shared" si="22"/>
        <v>0.98629999999999995</v>
      </c>
      <c r="ED12" s="8">
        <f t="shared" si="22"/>
        <v>0.98511904761904778</v>
      </c>
      <c r="EE12" s="8">
        <f t="shared" ref="EE12:EH12" si="23">+EE2</f>
        <v>0.94940476190476197</v>
      </c>
      <c r="EF12" s="8">
        <f t="shared" si="23"/>
        <v>0.96250000000000002</v>
      </c>
      <c r="EG12" s="8">
        <f t="shared" si="23"/>
        <v>0.99583333333333324</v>
      </c>
      <c r="EH12" s="8">
        <f t="shared" si="23"/>
        <v>0.93452380952380953</v>
      </c>
      <c r="EI12" s="8"/>
      <c r="EJ12" s="8"/>
    </row>
    <row r="13" spans="1:140">
      <c r="A13" s="497"/>
      <c r="B13" s="54" t="s">
        <v>253</v>
      </c>
      <c r="C13" s="8"/>
      <c r="D13" s="8">
        <f t="shared" ref="D13:AK13" si="24">+D7/D10</f>
        <v>6.5476190476190479E-2</v>
      </c>
      <c r="E13" s="8">
        <f t="shared" si="24"/>
        <v>0</v>
      </c>
      <c r="F13" s="8">
        <f t="shared" si="24"/>
        <v>0</v>
      </c>
      <c r="G13" s="8">
        <f t="shared" si="24"/>
        <v>3.125E-2</v>
      </c>
      <c r="H13" s="8">
        <f t="shared" si="24"/>
        <v>0</v>
      </c>
      <c r="I13" s="8">
        <f t="shared" si="24"/>
        <v>7.1428571428571425E-2</v>
      </c>
      <c r="J13" s="8">
        <f t="shared" si="24"/>
        <v>0</v>
      </c>
      <c r="K13" s="8">
        <f t="shared" si="24"/>
        <v>0</v>
      </c>
      <c r="L13" s="8">
        <f t="shared" si="24"/>
        <v>7.1428571428571425E-2</v>
      </c>
      <c r="M13" s="8">
        <f t="shared" si="24"/>
        <v>0</v>
      </c>
      <c r="N13" s="8">
        <f t="shared" si="24"/>
        <v>0</v>
      </c>
      <c r="O13" s="8">
        <f t="shared" si="24"/>
        <v>0</v>
      </c>
      <c r="P13" s="8">
        <f t="shared" si="24"/>
        <v>0</v>
      </c>
      <c r="Q13" s="8">
        <f t="shared" si="24"/>
        <v>6.5476190476190479E-2</v>
      </c>
      <c r="R13" s="8">
        <f t="shared" si="24"/>
        <v>0</v>
      </c>
      <c r="S13" s="8">
        <f t="shared" si="24"/>
        <v>7.4404761904761904E-2</v>
      </c>
      <c r="T13" s="8">
        <f t="shared" si="24"/>
        <v>0</v>
      </c>
      <c r="U13" s="8">
        <f t="shared" si="24"/>
        <v>0</v>
      </c>
      <c r="V13" s="8">
        <f t="shared" si="24"/>
        <v>4.7619047619047616E-2</v>
      </c>
      <c r="W13" s="8">
        <f t="shared" si="24"/>
        <v>0</v>
      </c>
      <c r="X13" s="8">
        <f t="shared" si="24"/>
        <v>4.7619047619047616E-2</v>
      </c>
      <c r="Y13" s="8">
        <f t="shared" si="24"/>
        <v>0</v>
      </c>
      <c r="Z13" s="8">
        <f t="shared" si="24"/>
        <v>0</v>
      </c>
      <c r="AA13" s="8">
        <f t="shared" si="24"/>
        <v>0</v>
      </c>
      <c r="AB13" s="8">
        <f t="shared" si="24"/>
        <v>0</v>
      </c>
      <c r="AC13" s="8">
        <f t="shared" si="24"/>
        <v>0</v>
      </c>
      <c r="AD13" s="8">
        <f t="shared" si="24"/>
        <v>0</v>
      </c>
      <c r="AE13" s="8">
        <f t="shared" si="24"/>
        <v>5.9523809523809521E-2</v>
      </c>
      <c r="AF13" s="8">
        <f t="shared" si="24"/>
        <v>0</v>
      </c>
      <c r="AG13" s="8">
        <f t="shared" si="24"/>
        <v>5.3571428571428568E-2</v>
      </c>
      <c r="AH13" s="8">
        <f t="shared" si="24"/>
        <v>0</v>
      </c>
      <c r="AI13" s="8">
        <f t="shared" si="24"/>
        <v>5.2083333333333336E-2</v>
      </c>
      <c r="AJ13" s="8">
        <f t="shared" si="24"/>
        <v>0</v>
      </c>
      <c r="AK13" s="8">
        <f t="shared" si="24"/>
        <v>0</v>
      </c>
      <c r="AL13" s="8">
        <f t="shared" ref="AL13:AQ13" si="25">+AL7/AL10</f>
        <v>0</v>
      </c>
      <c r="AM13" s="8">
        <f t="shared" si="25"/>
        <v>4.4642857142857144E-2</v>
      </c>
      <c r="AN13" s="8">
        <f t="shared" si="25"/>
        <v>0</v>
      </c>
      <c r="AO13" s="8">
        <f t="shared" si="25"/>
        <v>0</v>
      </c>
      <c r="AP13" s="8">
        <f t="shared" si="25"/>
        <v>5.1607142857142858E-2</v>
      </c>
      <c r="AQ13" s="8">
        <f t="shared" si="25"/>
        <v>0</v>
      </c>
      <c r="AR13" s="8">
        <f t="shared" ref="AR13:BS13" si="26">+AR7/AR10</f>
        <v>3.5714285714285712E-2</v>
      </c>
      <c r="AS13" s="8">
        <f t="shared" si="26"/>
        <v>0</v>
      </c>
      <c r="AT13" s="8">
        <f t="shared" si="26"/>
        <v>5.9523809523809521E-2</v>
      </c>
      <c r="AU13" s="8">
        <f t="shared" si="26"/>
        <v>0</v>
      </c>
      <c r="AV13" s="8">
        <f t="shared" si="26"/>
        <v>0</v>
      </c>
      <c r="AW13" s="8">
        <f t="shared" si="26"/>
        <v>7.1428571428571425E-2</v>
      </c>
      <c r="AX13" s="8">
        <f t="shared" si="26"/>
        <v>0</v>
      </c>
      <c r="AY13" s="8">
        <f t="shared" si="26"/>
        <v>4.7619047619047616E-2</v>
      </c>
      <c r="AZ13" s="8">
        <f t="shared" si="26"/>
        <v>5.9523809523809521E-2</v>
      </c>
      <c r="BA13" s="8">
        <f t="shared" si="26"/>
        <v>0</v>
      </c>
      <c r="BB13" s="8">
        <f t="shared" si="26"/>
        <v>0</v>
      </c>
      <c r="BC13" s="8">
        <f t="shared" si="26"/>
        <v>5.0595238095238096E-2</v>
      </c>
      <c r="BD13" s="8">
        <f t="shared" si="26"/>
        <v>0</v>
      </c>
      <c r="BE13" s="8">
        <f t="shared" si="26"/>
        <v>8.9285714285714288E-2</v>
      </c>
      <c r="BF13" s="8">
        <f t="shared" si="26"/>
        <v>0</v>
      </c>
      <c r="BG13" s="8">
        <f t="shared" si="26"/>
        <v>0</v>
      </c>
      <c r="BH13" s="8">
        <f t="shared" si="26"/>
        <v>0</v>
      </c>
      <c r="BI13" s="8">
        <f t="shared" si="26"/>
        <v>0</v>
      </c>
      <c r="BJ13" s="8">
        <f t="shared" si="26"/>
        <v>0</v>
      </c>
      <c r="BK13" s="8">
        <f t="shared" si="26"/>
        <v>7.1428571428571425E-2</v>
      </c>
      <c r="BL13" s="8">
        <f t="shared" si="26"/>
        <v>0</v>
      </c>
      <c r="BM13" s="8">
        <f t="shared" si="26"/>
        <v>0</v>
      </c>
      <c r="BN13" s="8">
        <f t="shared" si="26"/>
        <v>0.20238095238095238</v>
      </c>
      <c r="BO13" s="8">
        <f t="shared" si="26"/>
        <v>0</v>
      </c>
      <c r="BP13" s="8">
        <f t="shared" si="26"/>
        <v>4.1666666666666664E-2</v>
      </c>
      <c r="BQ13" s="8">
        <f t="shared" si="26"/>
        <v>0</v>
      </c>
      <c r="BR13" s="8">
        <f t="shared" si="26"/>
        <v>7.3214285714285718E-2</v>
      </c>
      <c r="BS13" s="8">
        <f t="shared" si="26"/>
        <v>0</v>
      </c>
      <c r="BT13" s="8">
        <f t="shared" ref="BT13:BZ13" si="27">+BT7/BT10</f>
        <v>0</v>
      </c>
      <c r="BU13" s="8">
        <f t="shared" si="27"/>
        <v>0</v>
      </c>
      <c r="BV13" s="8">
        <f t="shared" si="27"/>
        <v>7.1428571428571425E-2</v>
      </c>
      <c r="BW13" s="8">
        <f t="shared" si="27"/>
        <v>0</v>
      </c>
      <c r="BX13" s="8">
        <f t="shared" si="27"/>
        <v>0</v>
      </c>
      <c r="BY13" s="8">
        <f t="shared" si="27"/>
        <v>4.7619047619047616E-2</v>
      </c>
      <c r="BZ13" s="8">
        <f t="shared" si="27"/>
        <v>5.3571428571428568E-2</v>
      </c>
      <c r="CA13" s="8">
        <f t="shared" ref="CA13:CC13" si="28">+CA7/CA10</f>
        <v>0</v>
      </c>
      <c r="CB13" s="8">
        <f t="shared" si="28"/>
        <v>4.7619047619047616E-2</v>
      </c>
      <c r="CC13" s="8">
        <f t="shared" si="28"/>
        <v>0</v>
      </c>
      <c r="CD13" s="8">
        <f t="shared" ref="CD13:CF13" si="29">+CD7/CD10</f>
        <v>4.7619047619047616E-2</v>
      </c>
      <c r="CE13" s="8">
        <f t="shared" si="29"/>
        <v>0</v>
      </c>
      <c r="CF13" s="8">
        <f t="shared" si="29"/>
        <v>0</v>
      </c>
      <c r="CG13" s="8">
        <f t="shared" ref="CG13:CH13" si="30">+CG7/CG10</f>
        <v>0</v>
      </c>
      <c r="CH13" s="8">
        <f t="shared" si="30"/>
        <v>5.9523809523809521E-2</v>
      </c>
      <c r="CI13" s="8">
        <f t="shared" ref="CI13:CJ13" si="31">+CI7/CI10</f>
        <v>0</v>
      </c>
      <c r="CJ13" s="8">
        <f t="shared" si="31"/>
        <v>0</v>
      </c>
      <c r="CK13" s="8">
        <f t="shared" ref="CK13:CM13" si="32">+CK7/CK10</f>
        <v>0</v>
      </c>
      <c r="CL13" s="8">
        <f t="shared" si="32"/>
        <v>5.9523809523809521E-2</v>
      </c>
      <c r="CM13" s="8">
        <f t="shared" si="32"/>
        <v>0</v>
      </c>
      <c r="CN13" s="8">
        <f t="shared" ref="CN13:CP13" si="33">+CN7/CN10</f>
        <v>7.1428571428571425E-2</v>
      </c>
      <c r="CO13" s="8">
        <f t="shared" si="33"/>
        <v>0</v>
      </c>
      <c r="CP13" s="8">
        <f t="shared" si="33"/>
        <v>4.7619047619047616E-2</v>
      </c>
      <c r="CQ13" s="8">
        <f t="shared" ref="CQ13:CT13" si="34">+CQ7/CQ10</f>
        <v>4.7619047619047616E-2</v>
      </c>
      <c r="CR13" s="8">
        <f t="shared" si="34"/>
        <v>4.1666666666666664E-2</v>
      </c>
      <c r="CS13" s="8">
        <f t="shared" si="34"/>
        <v>0</v>
      </c>
      <c r="CT13" s="8">
        <f t="shared" si="34"/>
        <v>0</v>
      </c>
      <c r="CU13" s="8">
        <f t="shared" ref="CU13:CW13" si="35">+CU7/CU10</f>
        <v>7.1428571428571425E-2</v>
      </c>
      <c r="CV13" s="8">
        <f t="shared" si="35"/>
        <v>7.1428571428571425E-2</v>
      </c>
      <c r="CW13" s="8">
        <f t="shared" si="35"/>
        <v>0</v>
      </c>
      <c r="CX13" s="8">
        <f t="shared" ref="CX13:CY13" si="36">+CX7/CX10</f>
        <v>0</v>
      </c>
      <c r="CY13" s="8">
        <f t="shared" si="36"/>
        <v>0.11904761904761904</v>
      </c>
      <c r="CZ13" s="8">
        <f t="shared" ref="CZ13:DB13" si="37">+CZ7/CZ10</f>
        <v>0</v>
      </c>
      <c r="DA13" s="8">
        <f t="shared" si="37"/>
        <v>0</v>
      </c>
      <c r="DB13" s="8">
        <f t="shared" si="37"/>
        <v>5.9523809523809521E-2</v>
      </c>
      <c r="DC13" s="8">
        <f t="shared" ref="DC13:DF13" si="38">+DC7/DC10</f>
        <v>0</v>
      </c>
      <c r="DD13" s="8"/>
      <c r="DE13" s="8">
        <f t="shared" si="38"/>
        <v>0</v>
      </c>
      <c r="DF13" s="8">
        <f t="shared" si="38"/>
        <v>0</v>
      </c>
      <c r="DG13" s="8">
        <f t="shared" ref="DG13:DJ13" si="39">+DG7/DG10</f>
        <v>0</v>
      </c>
      <c r="DH13" s="8">
        <f t="shared" si="39"/>
        <v>0</v>
      </c>
      <c r="DI13" s="8">
        <f t="shared" si="39"/>
        <v>5.9523809523809521E-2</v>
      </c>
      <c r="DJ13" s="8">
        <f t="shared" si="39"/>
        <v>0</v>
      </c>
      <c r="DK13" s="8">
        <f t="shared" ref="DK13:DM13" si="40">+DK7/DK10</f>
        <v>4.7619047619047616E-2</v>
      </c>
      <c r="DL13" s="8">
        <f t="shared" si="40"/>
        <v>0</v>
      </c>
      <c r="DM13" s="8">
        <f t="shared" si="40"/>
        <v>4.1666666666666664E-2</v>
      </c>
      <c r="DN13" s="8">
        <f t="shared" ref="DN13:DR13" si="41">+DN7/DN10</f>
        <v>0</v>
      </c>
      <c r="DO13" s="8">
        <f t="shared" si="41"/>
        <v>0</v>
      </c>
      <c r="DP13" s="8" t="e">
        <f t="shared" si="41"/>
        <v>#DIV/0!</v>
      </c>
      <c r="DQ13" s="8" t="e">
        <f t="shared" si="41"/>
        <v>#DIV/0!</v>
      </c>
      <c r="DR13" s="8">
        <f t="shared" si="41"/>
        <v>5.6547619047619048E-2</v>
      </c>
      <c r="DS13" s="8">
        <f t="shared" ref="DS13:DU13" si="42">+DS7/DS10</f>
        <v>0</v>
      </c>
      <c r="DT13" s="8">
        <f t="shared" si="42"/>
        <v>0</v>
      </c>
      <c r="DU13" s="8">
        <f t="shared" si="42"/>
        <v>0</v>
      </c>
      <c r="DV13" s="8">
        <f t="shared" ref="DV13:DX13" si="43">+DV7/DV10</f>
        <v>0</v>
      </c>
      <c r="DW13" s="8">
        <f t="shared" si="43"/>
        <v>0</v>
      </c>
      <c r="DX13" s="8">
        <f t="shared" si="43"/>
        <v>0</v>
      </c>
      <c r="DY13" s="8">
        <f t="shared" ref="DY13:EA13" si="44">+DY7/DY10</f>
        <v>0</v>
      </c>
      <c r="DZ13" s="8">
        <f t="shared" si="44"/>
        <v>0</v>
      </c>
      <c r="EA13" s="8">
        <f t="shared" si="44"/>
        <v>4.7619047619047616E-2</v>
      </c>
      <c r="EB13" s="8">
        <f t="shared" ref="EB13:ED13" si="45">+EB7/EB10</f>
        <v>4.7619047619047616E-2</v>
      </c>
      <c r="EC13" s="8">
        <f t="shared" si="45"/>
        <v>0</v>
      </c>
      <c r="ED13" s="8">
        <f t="shared" si="45"/>
        <v>0</v>
      </c>
      <c r="EE13" s="8">
        <f t="shared" ref="EE13:EH13" si="46">+EE7/EE10</f>
        <v>4.4642857142857144E-2</v>
      </c>
      <c r="EF13" s="8">
        <f t="shared" si="46"/>
        <v>0</v>
      </c>
      <c r="EG13" s="8">
        <f t="shared" si="46"/>
        <v>0</v>
      </c>
      <c r="EH13" s="8">
        <f t="shared" si="46"/>
        <v>4.1666666666666664E-2</v>
      </c>
      <c r="EI13" s="8"/>
      <c r="EJ13" s="8"/>
    </row>
    <row r="14" spans="1:140">
      <c r="A14" s="497"/>
      <c r="B14" s="54" t="s">
        <v>254</v>
      </c>
      <c r="C14" s="8"/>
      <c r="D14" s="8">
        <f t="shared" ref="D14:AK14" si="47">+D8/D10</f>
        <v>0</v>
      </c>
      <c r="E14" s="8">
        <f t="shared" si="47"/>
        <v>1.1904761904761904E-2</v>
      </c>
      <c r="F14" s="8">
        <f t="shared" si="47"/>
        <v>0</v>
      </c>
      <c r="G14" s="8">
        <f t="shared" si="47"/>
        <v>0</v>
      </c>
      <c r="H14" s="8">
        <f t="shared" si="47"/>
        <v>0</v>
      </c>
      <c r="I14" s="8">
        <f t="shared" si="47"/>
        <v>4.4642857142857144E-2</v>
      </c>
      <c r="J14" s="8">
        <f t="shared" si="47"/>
        <v>0</v>
      </c>
      <c r="K14" s="8">
        <f t="shared" si="47"/>
        <v>0</v>
      </c>
      <c r="L14" s="8">
        <f t="shared" si="47"/>
        <v>0.19047619047619047</v>
      </c>
      <c r="M14" s="8">
        <f t="shared" si="47"/>
        <v>0</v>
      </c>
      <c r="N14" s="8">
        <f t="shared" si="47"/>
        <v>6.101190476190476E-2</v>
      </c>
      <c r="O14" s="8">
        <f t="shared" si="47"/>
        <v>0</v>
      </c>
      <c r="P14" s="8">
        <f t="shared" si="47"/>
        <v>0</v>
      </c>
      <c r="Q14" s="8">
        <f t="shared" si="47"/>
        <v>0</v>
      </c>
      <c r="R14" s="8">
        <f t="shared" si="47"/>
        <v>6.4285714285714293E-3</v>
      </c>
      <c r="S14" s="8">
        <f t="shared" si="47"/>
        <v>0</v>
      </c>
      <c r="T14" s="8">
        <f t="shared" si="47"/>
        <v>0</v>
      </c>
      <c r="U14" s="8">
        <f t="shared" si="47"/>
        <v>0</v>
      </c>
      <c r="V14" s="8">
        <f t="shared" si="47"/>
        <v>2.1845238095238095E-2</v>
      </c>
      <c r="W14" s="8">
        <f t="shared" si="47"/>
        <v>0</v>
      </c>
      <c r="X14" s="8">
        <f t="shared" si="47"/>
        <v>6.5476190476190479E-2</v>
      </c>
      <c r="Y14" s="8">
        <f t="shared" si="47"/>
        <v>0</v>
      </c>
      <c r="Z14" s="8">
        <f t="shared" si="47"/>
        <v>0</v>
      </c>
      <c r="AA14" s="8">
        <f t="shared" si="47"/>
        <v>6.5476190476190479E-2</v>
      </c>
      <c r="AB14" s="8">
        <f t="shared" si="47"/>
        <v>0</v>
      </c>
      <c r="AC14" s="8">
        <f t="shared" si="47"/>
        <v>0</v>
      </c>
      <c r="AD14" s="8">
        <f t="shared" si="47"/>
        <v>0</v>
      </c>
      <c r="AE14" s="8">
        <f t="shared" si="47"/>
        <v>0</v>
      </c>
      <c r="AF14" s="8">
        <f t="shared" si="47"/>
        <v>8.9285714285714281E-3</v>
      </c>
      <c r="AG14" s="8">
        <f t="shared" si="47"/>
        <v>0</v>
      </c>
      <c r="AH14" s="8">
        <f t="shared" si="47"/>
        <v>0</v>
      </c>
      <c r="AI14" s="8">
        <f t="shared" si="47"/>
        <v>0</v>
      </c>
      <c r="AJ14" s="8">
        <f t="shared" si="47"/>
        <v>2.3809523809523808E-2</v>
      </c>
      <c r="AK14" s="8">
        <f t="shared" si="47"/>
        <v>0</v>
      </c>
      <c r="AL14" s="8">
        <f t="shared" ref="AL14:AQ14" si="48">+AL8/AL10</f>
        <v>2.976190476190476E-2</v>
      </c>
      <c r="AM14" s="8">
        <f t="shared" si="48"/>
        <v>0</v>
      </c>
      <c r="AN14" s="8">
        <f t="shared" si="48"/>
        <v>0</v>
      </c>
      <c r="AO14" s="8">
        <f t="shared" si="48"/>
        <v>0</v>
      </c>
      <c r="AP14" s="8">
        <f t="shared" si="48"/>
        <v>0</v>
      </c>
      <c r="AQ14" s="8">
        <f t="shared" si="48"/>
        <v>0</v>
      </c>
      <c r="AR14" s="8">
        <f t="shared" ref="AR14:BS14" si="49">+AR8/AR10</f>
        <v>0</v>
      </c>
      <c r="AS14" s="8">
        <f t="shared" si="49"/>
        <v>0</v>
      </c>
      <c r="AT14" s="8">
        <f t="shared" si="49"/>
        <v>0</v>
      </c>
      <c r="AU14" s="8">
        <f t="shared" si="49"/>
        <v>0</v>
      </c>
      <c r="AV14" s="8">
        <f t="shared" si="49"/>
        <v>0</v>
      </c>
      <c r="AW14" s="8">
        <f t="shared" si="49"/>
        <v>7.1428571428571425E-2</v>
      </c>
      <c r="AX14" s="8">
        <f t="shared" si="49"/>
        <v>0</v>
      </c>
      <c r="AY14" s="8">
        <f t="shared" si="49"/>
        <v>0</v>
      </c>
      <c r="AZ14" s="8">
        <f t="shared" si="49"/>
        <v>8.9285714285714288E-2</v>
      </c>
      <c r="BA14" s="8">
        <f t="shared" si="49"/>
        <v>0</v>
      </c>
      <c r="BB14" s="8">
        <f t="shared" si="49"/>
        <v>0</v>
      </c>
      <c r="BC14" s="8">
        <f t="shared" si="49"/>
        <v>0</v>
      </c>
      <c r="BD14" s="8">
        <f t="shared" si="49"/>
        <v>0</v>
      </c>
      <c r="BE14" s="8">
        <f t="shared" si="49"/>
        <v>5.9523809523809521E-3</v>
      </c>
      <c r="BF14" s="8">
        <f t="shared" si="49"/>
        <v>0</v>
      </c>
      <c r="BG14" s="8">
        <f t="shared" si="49"/>
        <v>0</v>
      </c>
      <c r="BH14" s="8">
        <f t="shared" si="49"/>
        <v>0</v>
      </c>
      <c r="BI14" s="8">
        <f t="shared" si="49"/>
        <v>0</v>
      </c>
      <c r="BJ14" s="8">
        <f t="shared" si="49"/>
        <v>0</v>
      </c>
      <c r="BK14" s="8">
        <f t="shared" si="49"/>
        <v>0</v>
      </c>
      <c r="BL14" s="8">
        <f t="shared" si="49"/>
        <v>0</v>
      </c>
      <c r="BM14" s="8">
        <f t="shared" si="49"/>
        <v>0</v>
      </c>
      <c r="BN14" s="8">
        <f t="shared" si="49"/>
        <v>3.5714285714285712E-2</v>
      </c>
      <c r="BO14" s="8">
        <f t="shared" si="49"/>
        <v>0</v>
      </c>
      <c r="BP14" s="8">
        <f t="shared" si="49"/>
        <v>0</v>
      </c>
      <c r="BQ14" s="8">
        <f t="shared" si="49"/>
        <v>1.7857142857142856E-2</v>
      </c>
      <c r="BR14" s="8">
        <f t="shared" si="49"/>
        <v>0</v>
      </c>
      <c r="BS14" s="8">
        <f t="shared" si="49"/>
        <v>0</v>
      </c>
      <c r="BT14" s="8">
        <f t="shared" ref="BT14:BZ14" si="50">+BT8/BT10</f>
        <v>0</v>
      </c>
      <c r="BU14" s="8">
        <f t="shared" si="50"/>
        <v>0</v>
      </c>
      <c r="BV14" s="8">
        <f t="shared" si="50"/>
        <v>2.976190476190476E-2</v>
      </c>
      <c r="BW14" s="8">
        <f t="shared" si="50"/>
        <v>0</v>
      </c>
      <c r="BX14" s="8">
        <f t="shared" si="50"/>
        <v>1.1904761904761904E-2</v>
      </c>
      <c r="BY14" s="8">
        <f t="shared" si="50"/>
        <v>0</v>
      </c>
      <c r="BZ14" s="8">
        <f t="shared" si="50"/>
        <v>0</v>
      </c>
      <c r="CA14" s="8">
        <f t="shared" ref="CA14:CC14" si="51">+CA8/CA10</f>
        <v>0</v>
      </c>
      <c r="CB14" s="8">
        <f t="shared" si="51"/>
        <v>0</v>
      </c>
      <c r="CC14" s="8">
        <f t="shared" si="51"/>
        <v>0</v>
      </c>
      <c r="CD14" s="8">
        <f t="shared" ref="CD14:CF14" si="52">+CD8/CD10</f>
        <v>0</v>
      </c>
      <c r="CE14" s="8">
        <f t="shared" si="52"/>
        <v>0</v>
      </c>
      <c r="CF14" s="8">
        <f t="shared" si="52"/>
        <v>0</v>
      </c>
      <c r="CG14" s="8">
        <f t="shared" ref="CG14:CH14" si="53">+CG8/CG10</f>
        <v>0</v>
      </c>
      <c r="CH14" s="8">
        <f t="shared" si="53"/>
        <v>0</v>
      </c>
      <c r="CI14" s="8">
        <f t="shared" ref="CI14:CJ14" si="54">+CI8/CI10</f>
        <v>3.8392857142857145E-2</v>
      </c>
      <c r="CJ14" s="8">
        <f t="shared" si="54"/>
        <v>0</v>
      </c>
      <c r="CK14" s="8">
        <f t="shared" ref="CK14:CM14" si="55">+CK8/CK10</f>
        <v>0</v>
      </c>
      <c r="CL14" s="8">
        <f t="shared" si="55"/>
        <v>0</v>
      </c>
      <c r="CM14" s="8">
        <f t="shared" si="55"/>
        <v>0</v>
      </c>
      <c r="CN14" s="8">
        <f t="shared" ref="CN14:CP14" si="56">+CN8/CN10</f>
        <v>0</v>
      </c>
      <c r="CO14" s="8">
        <f t="shared" si="56"/>
        <v>0</v>
      </c>
      <c r="CP14" s="8">
        <f t="shared" si="56"/>
        <v>0</v>
      </c>
      <c r="CQ14" s="8">
        <f t="shared" ref="CQ14:CT14" si="57">+CQ8/CQ10</f>
        <v>0</v>
      </c>
      <c r="CR14" s="8">
        <f t="shared" si="57"/>
        <v>0</v>
      </c>
      <c r="CS14" s="8">
        <f t="shared" si="57"/>
        <v>0</v>
      </c>
      <c r="CT14" s="8">
        <f t="shared" si="57"/>
        <v>0</v>
      </c>
      <c r="CU14" s="8">
        <f t="shared" ref="CU14:CW14" si="58">+CU8/CU10</f>
        <v>0</v>
      </c>
      <c r="CV14" s="8">
        <f t="shared" si="58"/>
        <v>0</v>
      </c>
      <c r="CW14" s="8">
        <f t="shared" si="58"/>
        <v>0</v>
      </c>
      <c r="CX14" s="8">
        <f t="shared" ref="CX14:CY14" si="59">+CX8/CX10</f>
        <v>0</v>
      </c>
      <c r="CY14" s="8">
        <f t="shared" si="59"/>
        <v>0</v>
      </c>
      <c r="CZ14" s="8">
        <f t="shared" ref="CZ14:DB14" si="60">+CZ8/CZ10</f>
        <v>0</v>
      </c>
      <c r="DA14" s="8">
        <f t="shared" si="60"/>
        <v>0</v>
      </c>
      <c r="DB14" s="8">
        <f t="shared" si="60"/>
        <v>0</v>
      </c>
      <c r="DC14" s="8">
        <f t="shared" ref="DC14:DF14" si="61">+DC8/DC10</f>
        <v>4.7619047619047616E-2</v>
      </c>
      <c r="DD14" s="8"/>
      <c r="DE14" s="8">
        <f t="shared" si="61"/>
        <v>0</v>
      </c>
      <c r="DF14" s="8">
        <f t="shared" si="61"/>
        <v>0</v>
      </c>
      <c r="DG14" s="8">
        <f t="shared" ref="DG14:DJ14" si="62">+DG8/DG10</f>
        <v>0</v>
      </c>
      <c r="DH14" s="8">
        <f t="shared" si="62"/>
        <v>5.9523809523809521E-3</v>
      </c>
      <c r="DI14" s="8">
        <f t="shared" si="62"/>
        <v>1.9642857142857144E-3</v>
      </c>
      <c r="DJ14" s="8">
        <f t="shared" si="62"/>
        <v>0</v>
      </c>
      <c r="DK14" s="8">
        <f t="shared" ref="DK14:DM14" si="63">+DK8/DK10</f>
        <v>0</v>
      </c>
      <c r="DL14" s="8">
        <f t="shared" si="63"/>
        <v>0</v>
      </c>
      <c r="DM14" s="8">
        <f t="shared" si="63"/>
        <v>0</v>
      </c>
      <c r="DN14" s="8">
        <f t="shared" ref="DN14:DR14" si="64">+DN8/DN10</f>
        <v>0</v>
      </c>
      <c r="DO14" s="8">
        <f t="shared" si="64"/>
        <v>0</v>
      </c>
      <c r="DP14" s="8" t="e">
        <f t="shared" si="64"/>
        <v>#DIV/0!</v>
      </c>
      <c r="DQ14" s="8" t="e">
        <f t="shared" si="64"/>
        <v>#DIV/0!</v>
      </c>
      <c r="DR14" s="8">
        <f t="shared" si="64"/>
        <v>0</v>
      </c>
      <c r="DS14" s="8">
        <f t="shared" ref="DS14:DU14" si="65">+DS8/DS10</f>
        <v>0.23214285714285715</v>
      </c>
      <c r="DT14" s="8">
        <f t="shared" si="65"/>
        <v>0</v>
      </c>
      <c r="DU14" s="8">
        <f t="shared" si="65"/>
        <v>0</v>
      </c>
      <c r="DV14" s="8">
        <f t="shared" ref="DV14:DX14" si="66">+DV8/DV10</f>
        <v>0</v>
      </c>
      <c r="DW14" s="8">
        <f t="shared" si="66"/>
        <v>0</v>
      </c>
      <c r="DX14" s="8">
        <f t="shared" si="66"/>
        <v>0</v>
      </c>
      <c r="DY14" s="8">
        <f t="shared" ref="DY14:EA14" si="67">+DY8/DY10</f>
        <v>0</v>
      </c>
      <c r="DZ14" s="8">
        <f t="shared" si="67"/>
        <v>7.1428571428571426E-3</v>
      </c>
      <c r="EA14" s="8">
        <f t="shared" si="67"/>
        <v>0</v>
      </c>
      <c r="EB14" s="8">
        <f t="shared" ref="EB14:ED14" si="68">+EB8/EB10</f>
        <v>0</v>
      </c>
      <c r="EC14" s="8">
        <f t="shared" si="68"/>
        <v>0</v>
      </c>
      <c r="ED14" s="8">
        <f t="shared" si="68"/>
        <v>0</v>
      </c>
      <c r="EE14" s="8">
        <f t="shared" ref="EE14:EH14" si="69">+EE8/EE10</f>
        <v>0</v>
      </c>
      <c r="EF14" s="8">
        <f t="shared" si="69"/>
        <v>0</v>
      </c>
      <c r="EG14" s="8">
        <f t="shared" si="69"/>
        <v>0</v>
      </c>
      <c r="EH14" s="8">
        <f t="shared" si="69"/>
        <v>0</v>
      </c>
      <c r="EI14" s="8"/>
      <c r="EJ14" s="8"/>
    </row>
    <row r="15" spans="1:140">
      <c r="A15" s="497"/>
      <c r="B15" s="54" t="s">
        <v>255</v>
      </c>
      <c r="C15" s="8"/>
      <c r="D15" s="8">
        <f t="shared" ref="D15:AK15" si="70">+D9/D10</f>
        <v>1.7857142857142856E-2</v>
      </c>
      <c r="E15" s="8">
        <f t="shared" si="70"/>
        <v>0.29017857142857145</v>
      </c>
      <c r="F15" s="8">
        <f t="shared" si="70"/>
        <v>1.5892857142857143E-2</v>
      </c>
      <c r="G15" s="8">
        <f t="shared" si="70"/>
        <v>2.976190476190476E-3</v>
      </c>
      <c r="H15" s="8">
        <f t="shared" si="70"/>
        <v>0</v>
      </c>
      <c r="I15" s="8">
        <f t="shared" si="70"/>
        <v>0.17261904761904762</v>
      </c>
      <c r="J15" s="8">
        <f t="shared" si="70"/>
        <v>0</v>
      </c>
      <c r="K15" s="8">
        <f t="shared" si="70"/>
        <v>0</v>
      </c>
      <c r="L15" s="8">
        <f t="shared" si="70"/>
        <v>1.7857142857142856E-2</v>
      </c>
      <c r="M15" s="8">
        <f t="shared" si="70"/>
        <v>4.9642857142857141E-2</v>
      </c>
      <c r="N15" s="8">
        <f t="shared" si="70"/>
        <v>5.6547619047619048E-2</v>
      </c>
      <c r="O15" s="8">
        <f t="shared" si="70"/>
        <v>0</v>
      </c>
      <c r="P15" s="8">
        <f t="shared" si="70"/>
        <v>4.464285714285714E-3</v>
      </c>
      <c r="Q15" s="8">
        <f t="shared" si="70"/>
        <v>0</v>
      </c>
      <c r="R15" s="8">
        <f t="shared" si="70"/>
        <v>2.0833333333333332E-2</v>
      </c>
      <c r="S15" s="8">
        <f t="shared" si="70"/>
        <v>8.5297619047619053E-2</v>
      </c>
      <c r="T15" s="8">
        <f t="shared" si="70"/>
        <v>6.25E-2</v>
      </c>
      <c r="U15" s="8">
        <f t="shared" si="70"/>
        <v>3.8194444444444448E-2</v>
      </c>
      <c r="V15" s="8">
        <f t="shared" si="70"/>
        <v>0.14285714285714285</v>
      </c>
      <c r="W15" s="8">
        <f t="shared" si="70"/>
        <v>9.2261904761904767E-2</v>
      </c>
      <c r="X15" s="8">
        <f t="shared" si="70"/>
        <v>1.7857142857142856E-2</v>
      </c>
      <c r="Y15" s="8">
        <f t="shared" si="70"/>
        <v>0</v>
      </c>
      <c r="Z15" s="8">
        <f t="shared" si="70"/>
        <v>2.0833333333333332E-2</v>
      </c>
      <c r="AA15" s="8">
        <f t="shared" si="70"/>
        <v>5.9523809523809521E-3</v>
      </c>
      <c r="AB15" s="8">
        <f t="shared" si="70"/>
        <v>2.8273809523809524E-2</v>
      </c>
      <c r="AC15" s="8">
        <f t="shared" si="70"/>
        <v>0</v>
      </c>
      <c r="AD15" s="8">
        <f t="shared" si="70"/>
        <v>5.6547619047619048E-2</v>
      </c>
      <c r="AE15" s="8">
        <f t="shared" si="70"/>
        <v>1.1904761904761904E-2</v>
      </c>
      <c r="AF15" s="8">
        <f t="shared" si="70"/>
        <v>0</v>
      </c>
      <c r="AG15" s="8">
        <f t="shared" si="70"/>
        <v>5.3571428571428568E-2</v>
      </c>
      <c r="AH15" s="8">
        <f t="shared" si="70"/>
        <v>1.1904761904761904E-2</v>
      </c>
      <c r="AI15" s="8">
        <f t="shared" si="70"/>
        <v>0</v>
      </c>
      <c r="AJ15" s="8">
        <f t="shared" si="70"/>
        <v>2.976190476190476E-3</v>
      </c>
      <c r="AK15" s="8">
        <f t="shared" si="70"/>
        <v>2.3809523809523808E-2</v>
      </c>
      <c r="AL15" s="8">
        <f t="shared" ref="AL15:AQ15" si="71">+AL9/AL10</f>
        <v>0</v>
      </c>
      <c r="AM15" s="8">
        <f t="shared" si="71"/>
        <v>1.8809523809523811E-2</v>
      </c>
      <c r="AN15" s="8">
        <f t="shared" si="71"/>
        <v>1.636904761904762E-2</v>
      </c>
      <c r="AO15" s="8">
        <f t="shared" si="71"/>
        <v>6.7976190476190482E-2</v>
      </c>
      <c r="AP15" s="8">
        <f t="shared" si="71"/>
        <v>3.8690476190476192E-2</v>
      </c>
      <c r="AQ15" s="8">
        <f t="shared" si="71"/>
        <v>7.7380952380952384E-2</v>
      </c>
      <c r="AR15" s="8">
        <f t="shared" ref="AR15:BS15" si="72">+AR9/AR10</f>
        <v>5.6547619047619048E-2</v>
      </c>
      <c r="AS15" s="8">
        <f t="shared" si="72"/>
        <v>5.3571428571428568E-2</v>
      </c>
      <c r="AT15" s="8">
        <f t="shared" si="72"/>
        <v>2.976190476190476E-2</v>
      </c>
      <c r="AU15" s="8">
        <f t="shared" si="72"/>
        <v>5.9523809523809521E-3</v>
      </c>
      <c r="AV15" s="8">
        <f t="shared" si="72"/>
        <v>0.21428571428571427</v>
      </c>
      <c r="AW15" s="8">
        <f t="shared" si="72"/>
        <v>0.18154761904761904</v>
      </c>
      <c r="AX15" s="8">
        <f t="shared" si="72"/>
        <v>8.9285714285714281E-3</v>
      </c>
      <c r="AY15" s="8">
        <f t="shared" si="72"/>
        <v>0</v>
      </c>
      <c r="AZ15" s="8">
        <f t="shared" si="72"/>
        <v>0.13398809523809524</v>
      </c>
      <c r="BA15" s="8">
        <f t="shared" si="72"/>
        <v>0.10119047619047619</v>
      </c>
      <c r="BB15" s="8">
        <f t="shared" si="72"/>
        <v>0.19047619047619047</v>
      </c>
      <c r="BC15" s="8">
        <f t="shared" si="72"/>
        <v>1.7857142857142856E-2</v>
      </c>
      <c r="BD15" s="8">
        <f t="shared" si="72"/>
        <v>8.9285714285714281E-3</v>
      </c>
      <c r="BE15" s="8">
        <f t="shared" si="72"/>
        <v>0</v>
      </c>
      <c r="BF15" s="8">
        <f t="shared" si="72"/>
        <v>2.976190476190476E-2</v>
      </c>
      <c r="BG15" s="8">
        <f t="shared" si="72"/>
        <v>0</v>
      </c>
      <c r="BH15" s="8">
        <f t="shared" si="72"/>
        <v>3.8690476190476192E-2</v>
      </c>
      <c r="BI15" s="8">
        <f t="shared" si="72"/>
        <v>2.0833333333333332E-2</v>
      </c>
      <c r="BJ15" s="8">
        <f t="shared" si="72"/>
        <v>0</v>
      </c>
      <c r="BK15" s="8">
        <f t="shared" si="72"/>
        <v>0</v>
      </c>
      <c r="BL15" s="8">
        <f t="shared" si="72"/>
        <v>2.2797619047619049E-2</v>
      </c>
      <c r="BM15" s="8">
        <f t="shared" si="72"/>
        <v>5.9523809523809521E-2</v>
      </c>
      <c r="BN15" s="8">
        <f t="shared" si="72"/>
        <v>0.10714285714285714</v>
      </c>
      <c r="BO15" s="8">
        <f t="shared" si="72"/>
        <v>0.30892857142857144</v>
      </c>
      <c r="BP15" s="8">
        <f t="shared" si="72"/>
        <v>4.4642857142857144E-2</v>
      </c>
      <c r="BQ15" s="8">
        <f t="shared" si="72"/>
        <v>3.4226190476190479E-2</v>
      </c>
      <c r="BR15" s="8">
        <f t="shared" si="72"/>
        <v>0</v>
      </c>
      <c r="BS15" s="8">
        <f t="shared" si="72"/>
        <v>3.0238095238095238E-2</v>
      </c>
      <c r="BT15" s="8">
        <f t="shared" ref="BT15:BZ15" si="73">+BT9/BT10</f>
        <v>3.0238095238095238E-2</v>
      </c>
      <c r="BU15" s="8">
        <f t="shared" si="73"/>
        <v>4.1666666666666664E-2</v>
      </c>
      <c r="BV15" s="8">
        <f t="shared" si="73"/>
        <v>0.21976190476190477</v>
      </c>
      <c r="BW15" s="8">
        <f t="shared" si="73"/>
        <v>2.976190476190476E-2</v>
      </c>
      <c r="BX15" s="8">
        <f t="shared" si="73"/>
        <v>1.7857142857142856E-2</v>
      </c>
      <c r="BY15" s="8">
        <f t="shared" si="73"/>
        <v>2.6785714285714284E-2</v>
      </c>
      <c r="BZ15" s="8">
        <f t="shared" si="73"/>
        <v>0</v>
      </c>
      <c r="CA15" s="8">
        <f t="shared" ref="CA15:CC15" si="74">+CA9/CA10</f>
        <v>3.4722222222222224E-2</v>
      </c>
      <c r="CB15" s="8">
        <f t="shared" si="74"/>
        <v>1.3869047619047619E-2</v>
      </c>
      <c r="CC15" s="8">
        <f t="shared" si="74"/>
        <v>5.0595238095238096E-2</v>
      </c>
      <c r="CD15" s="8">
        <f t="shared" ref="CD15:CF15" si="75">+CD9/CD10</f>
        <v>8.9285714285714281E-3</v>
      </c>
      <c r="CE15" s="8">
        <f t="shared" si="75"/>
        <v>0.18869047619047619</v>
      </c>
      <c r="CF15" s="8">
        <f t="shared" si="75"/>
        <v>1.1904761904761904E-2</v>
      </c>
      <c r="CG15" s="8">
        <f t="shared" ref="CG15:CH15" si="76">+CG9/CG10</f>
        <v>8.9285714285714281E-3</v>
      </c>
      <c r="CH15" s="8">
        <f t="shared" si="76"/>
        <v>7.1428571428571425E-2</v>
      </c>
      <c r="CI15" s="8">
        <f t="shared" ref="CI15:CJ15" si="77">+CI9/CI10</f>
        <v>0.10297619047619049</v>
      </c>
      <c r="CJ15" s="8">
        <f t="shared" si="77"/>
        <v>0.14880952380952381</v>
      </c>
      <c r="CK15" s="8">
        <f t="shared" ref="CK15:CM15" si="78">+CK9/CK10</f>
        <v>1.1904761904761904E-2</v>
      </c>
      <c r="CL15" s="8">
        <f t="shared" si="78"/>
        <v>0</v>
      </c>
      <c r="CM15" s="8">
        <f t="shared" si="78"/>
        <v>1.1904761904761904E-2</v>
      </c>
      <c r="CN15" s="8">
        <f t="shared" ref="CN15:CP15" si="79">+CN9/CN10</f>
        <v>0</v>
      </c>
      <c r="CO15" s="8">
        <f t="shared" si="79"/>
        <v>0</v>
      </c>
      <c r="CP15" s="8">
        <f t="shared" si="79"/>
        <v>0</v>
      </c>
      <c r="CQ15" s="8">
        <f t="shared" ref="CQ15:CT15" si="80">+CQ9/CQ10</f>
        <v>0</v>
      </c>
      <c r="CR15" s="8">
        <f t="shared" si="80"/>
        <v>4.1666666666666664E-2</v>
      </c>
      <c r="CS15" s="8">
        <f t="shared" si="80"/>
        <v>0</v>
      </c>
      <c r="CT15" s="8">
        <f t="shared" si="80"/>
        <v>2.9285714285714286E-2</v>
      </c>
      <c r="CU15" s="8">
        <f t="shared" ref="CU15:CW15" si="81">+CU9/CU10</f>
        <v>1.1904761904761904E-2</v>
      </c>
      <c r="CV15" s="8">
        <f t="shared" si="81"/>
        <v>0</v>
      </c>
      <c r="CW15" s="8">
        <f t="shared" si="81"/>
        <v>0.11726190476190476</v>
      </c>
      <c r="CX15" s="8">
        <f t="shared" ref="CX15:CY15" si="82">+CX9/CX10</f>
        <v>0.86904761904761907</v>
      </c>
      <c r="CY15" s="8">
        <f t="shared" si="82"/>
        <v>0.15476190476190477</v>
      </c>
      <c r="CZ15" s="8">
        <f t="shared" ref="CZ15:DB15" si="83">+CZ9/CZ10</f>
        <v>5.9523809523809521E-3</v>
      </c>
      <c r="DA15" s="8">
        <f t="shared" si="83"/>
        <v>5.9523809523809521E-3</v>
      </c>
      <c r="DB15" s="8">
        <f t="shared" si="83"/>
        <v>1.8333333333333333E-2</v>
      </c>
      <c r="DC15" s="8">
        <f t="shared" ref="DC15:DF15" si="84">+DC9/DC10</f>
        <v>0.36904761904761907</v>
      </c>
      <c r="DD15" s="8"/>
      <c r="DE15" s="8">
        <f t="shared" si="84"/>
        <v>7.6388888888888895E-2</v>
      </c>
      <c r="DF15" s="8">
        <f t="shared" si="84"/>
        <v>6.5476190476190479E-2</v>
      </c>
      <c r="DG15" s="8">
        <f t="shared" ref="DG15:DJ15" si="85">+DG9/DG10</f>
        <v>2.0833333333333332E-2</v>
      </c>
      <c r="DH15" s="8">
        <f t="shared" si="85"/>
        <v>5.9523809523809521E-3</v>
      </c>
      <c r="DI15" s="8">
        <f t="shared" si="85"/>
        <v>5.9523809523809521E-3</v>
      </c>
      <c r="DJ15" s="8">
        <f t="shared" si="85"/>
        <v>2.3809523809523808E-2</v>
      </c>
      <c r="DK15" s="8">
        <f t="shared" ref="DK15:DM15" si="86">+DK9/DK10</f>
        <v>1.1904761904761904E-2</v>
      </c>
      <c r="DL15" s="8">
        <f t="shared" si="86"/>
        <v>0</v>
      </c>
      <c r="DM15" s="8">
        <f t="shared" si="86"/>
        <v>2.5773809523809525E-2</v>
      </c>
      <c r="DN15" s="8">
        <f t="shared" ref="DN15:DR15" si="87">+DN9/DN10</f>
        <v>5.9523809523809521E-2</v>
      </c>
      <c r="DO15" s="8">
        <f t="shared" si="87"/>
        <v>0</v>
      </c>
      <c r="DP15" s="8" t="e">
        <f t="shared" si="87"/>
        <v>#DIV/0!</v>
      </c>
      <c r="DQ15" s="8" t="e">
        <f t="shared" si="87"/>
        <v>#DIV/0!</v>
      </c>
      <c r="DR15" s="8">
        <f t="shared" si="87"/>
        <v>0</v>
      </c>
      <c r="DS15" s="8">
        <f t="shared" ref="DS15:DU15" si="88">+DS9/DS10</f>
        <v>3.8690476190476192E-2</v>
      </c>
      <c r="DT15" s="8">
        <f t="shared" si="88"/>
        <v>0.5357142857142857</v>
      </c>
      <c r="DU15" s="8">
        <f t="shared" si="88"/>
        <v>0.35220238095238099</v>
      </c>
      <c r="DV15" s="8">
        <f t="shared" ref="DV15:DX15" si="89">+DV9/DV10</f>
        <v>0.5357142857142857</v>
      </c>
      <c r="DW15" s="8">
        <f t="shared" si="89"/>
        <v>2.976190476190476E-2</v>
      </c>
      <c r="DX15" s="8">
        <f t="shared" si="89"/>
        <v>0</v>
      </c>
      <c r="DY15" s="8">
        <f t="shared" ref="DY15:EA15" si="90">+DY9/DY10</f>
        <v>0.18654761904761907</v>
      </c>
      <c r="DZ15" s="8">
        <f t="shared" si="90"/>
        <v>0</v>
      </c>
      <c r="EA15" s="8">
        <f t="shared" si="90"/>
        <v>5.9523809523809521E-3</v>
      </c>
      <c r="EB15" s="8">
        <f t="shared" ref="EB15:ED15" si="91">+EB9/EB10</f>
        <v>5.9523809523809521E-3</v>
      </c>
      <c r="EC15" s="8">
        <f t="shared" si="91"/>
        <v>1.3690476190476189E-2</v>
      </c>
      <c r="ED15" s="8">
        <f t="shared" si="91"/>
        <v>1.488095238095238E-2</v>
      </c>
      <c r="EE15" s="8">
        <f t="shared" ref="EE15:EH15" si="92">+EE9/EE10</f>
        <v>5.9523809523809521E-3</v>
      </c>
      <c r="EF15" s="8">
        <f t="shared" si="92"/>
        <v>3.7499999999999999E-2</v>
      </c>
      <c r="EG15" s="8">
        <f t="shared" si="92"/>
        <v>4.1666666666666666E-3</v>
      </c>
      <c r="EH15" s="8">
        <f t="shared" si="92"/>
        <v>2.3809523809523808E-2</v>
      </c>
      <c r="EI15" s="8"/>
      <c r="EJ15" s="8"/>
    </row>
    <row r="16" spans="1:140" ht="16.5" customHeight="1">
      <c r="A16" s="498"/>
      <c r="B16" s="54" t="s">
        <v>60</v>
      </c>
      <c r="C16" s="9"/>
      <c r="D16" s="9">
        <f t="shared" ref="D16:AK16" si="93">SUM(D12:D15)</f>
        <v>1.0000000000000002</v>
      </c>
      <c r="E16" s="9">
        <f t="shared" si="93"/>
        <v>1.0119047619047619</v>
      </c>
      <c r="F16" s="9">
        <f t="shared" si="93"/>
        <v>1</v>
      </c>
      <c r="G16" s="9">
        <f t="shared" si="93"/>
        <v>1.0000000000000004</v>
      </c>
      <c r="H16" s="9">
        <f t="shared" si="93"/>
        <v>1</v>
      </c>
      <c r="I16" s="9">
        <f t="shared" si="93"/>
        <v>1</v>
      </c>
      <c r="J16" s="9">
        <f t="shared" si="93"/>
        <v>1</v>
      </c>
      <c r="K16" s="9">
        <f t="shared" si="93"/>
        <v>1</v>
      </c>
      <c r="L16" s="9">
        <f t="shared" si="93"/>
        <v>1.0000000000047617</v>
      </c>
      <c r="M16" s="9">
        <f t="shared" si="93"/>
        <v>0.99999999999999978</v>
      </c>
      <c r="N16" s="9">
        <f t="shared" si="93"/>
        <v>1.0208333333380952</v>
      </c>
      <c r="O16" s="9">
        <f t="shared" si="93"/>
        <v>1</v>
      </c>
      <c r="P16" s="9">
        <f t="shared" si="93"/>
        <v>1</v>
      </c>
      <c r="Q16" s="9">
        <f t="shared" si="93"/>
        <v>1.0000000000000004</v>
      </c>
      <c r="R16" s="9">
        <f t="shared" si="93"/>
        <v>0.99999999999999978</v>
      </c>
      <c r="S16" s="9">
        <f t="shared" si="93"/>
        <v>1</v>
      </c>
      <c r="T16" s="9">
        <f t="shared" si="93"/>
        <v>1</v>
      </c>
      <c r="U16" s="9">
        <f t="shared" si="93"/>
        <v>1</v>
      </c>
      <c r="V16" s="9">
        <f t="shared" si="93"/>
        <v>0.99999999999999978</v>
      </c>
      <c r="W16" s="9">
        <f t="shared" si="93"/>
        <v>0.99999999999999978</v>
      </c>
      <c r="X16" s="9">
        <f t="shared" si="93"/>
        <v>0.99999999999999989</v>
      </c>
      <c r="Y16" s="9">
        <f t="shared" si="93"/>
        <v>1</v>
      </c>
      <c r="Z16" s="9">
        <f t="shared" si="93"/>
        <v>1.0000000000000002</v>
      </c>
      <c r="AA16" s="9">
        <f t="shared" si="93"/>
        <v>1.0000000000000004</v>
      </c>
      <c r="AB16" s="9">
        <f t="shared" si="93"/>
        <v>1</v>
      </c>
      <c r="AC16" s="9">
        <f t="shared" si="93"/>
        <v>1</v>
      </c>
      <c r="AD16" s="9">
        <f t="shared" si="93"/>
        <v>1</v>
      </c>
      <c r="AE16" s="9">
        <f t="shared" si="93"/>
        <v>1</v>
      </c>
      <c r="AF16" s="9">
        <f t="shared" si="93"/>
        <v>1.0000000000000004</v>
      </c>
      <c r="AG16" s="9">
        <f t="shared" si="93"/>
        <v>1.0000000000000002</v>
      </c>
      <c r="AH16" s="9">
        <f t="shared" si="93"/>
        <v>1</v>
      </c>
      <c r="AI16" s="9">
        <f t="shared" si="93"/>
        <v>1.0000000000000002</v>
      </c>
      <c r="AJ16" s="9">
        <f t="shared" si="93"/>
        <v>1.0000000000000004</v>
      </c>
      <c r="AK16" s="9">
        <f t="shared" si="93"/>
        <v>1</v>
      </c>
      <c r="AL16" s="9">
        <f t="shared" ref="AL16:AQ16" si="94">SUM(AL12:AL15)</f>
        <v>0.99999999999999978</v>
      </c>
      <c r="AM16" s="9">
        <f t="shared" si="94"/>
        <v>0.99999999999999989</v>
      </c>
      <c r="AN16" s="9">
        <f t="shared" si="94"/>
        <v>0.99999999999999989</v>
      </c>
      <c r="AO16" s="9">
        <f t="shared" si="94"/>
        <v>1.0000000000000004</v>
      </c>
      <c r="AP16" s="9">
        <f t="shared" si="94"/>
        <v>1</v>
      </c>
      <c r="AQ16" s="9">
        <f t="shared" si="94"/>
        <v>1.0000000000000002</v>
      </c>
      <c r="AR16" s="9">
        <f t="shared" ref="AR16:BS16" si="95">SUM(AR12:AR15)</f>
        <v>0.99999999999999978</v>
      </c>
      <c r="AS16" s="9">
        <f t="shared" si="95"/>
        <v>0.99999999999999956</v>
      </c>
      <c r="AT16" s="9">
        <f t="shared" si="95"/>
        <v>1</v>
      </c>
      <c r="AU16" s="9">
        <f t="shared" si="95"/>
        <v>0.99999999999999989</v>
      </c>
      <c r="AV16" s="9">
        <f t="shared" si="95"/>
        <v>1.0000000000000002</v>
      </c>
      <c r="AW16" s="9">
        <f t="shared" si="95"/>
        <v>1</v>
      </c>
      <c r="AX16" s="9">
        <f t="shared" si="95"/>
        <v>1</v>
      </c>
      <c r="AY16" s="9">
        <f t="shared" si="95"/>
        <v>0.99999999999999978</v>
      </c>
      <c r="AZ16" s="9">
        <f t="shared" si="95"/>
        <v>1.1210714285714292</v>
      </c>
      <c r="BA16" s="9">
        <f t="shared" si="95"/>
        <v>1</v>
      </c>
      <c r="BB16" s="9">
        <f t="shared" si="95"/>
        <v>0.99999999999999944</v>
      </c>
      <c r="BC16" s="9">
        <f t="shared" si="95"/>
        <v>1</v>
      </c>
      <c r="BD16" s="9">
        <f t="shared" si="95"/>
        <v>1.0000000000000004</v>
      </c>
      <c r="BE16" s="9">
        <f t="shared" si="95"/>
        <v>1.0000000000000002</v>
      </c>
      <c r="BF16" s="9">
        <f t="shared" si="95"/>
        <v>1</v>
      </c>
      <c r="BG16" s="9">
        <f t="shared" si="95"/>
        <v>1</v>
      </c>
      <c r="BH16" s="9">
        <f t="shared" si="95"/>
        <v>1.0000000000000002</v>
      </c>
      <c r="BI16" s="9">
        <f t="shared" si="95"/>
        <v>1.0059523809523814</v>
      </c>
      <c r="BJ16" s="9">
        <f t="shared" si="95"/>
        <v>1</v>
      </c>
      <c r="BK16" s="9">
        <f t="shared" si="95"/>
        <v>1.0000000000000004</v>
      </c>
      <c r="BL16" s="9">
        <f t="shared" si="95"/>
        <v>1</v>
      </c>
      <c r="BM16" s="9">
        <f t="shared" si="95"/>
        <v>1</v>
      </c>
      <c r="BN16" s="9">
        <f t="shared" si="95"/>
        <v>1.0000000000000002</v>
      </c>
      <c r="BO16" s="9">
        <f t="shared" si="95"/>
        <v>1.0000000000000004</v>
      </c>
      <c r="BP16" s="9">
        <f t="shared" si="95"/>
        <v>0.99999999999999989</v>
      </c>
      <c r="BQ16" s="9">
        <f t="shared" si="95"/>
        <v>1.0000000000000004</v>
      </c>
      <c r="BR16" s="9">
        <f t="shared" si="95"/>
        <v>0.99999999999999967</v>
      </c>
      <c r="BS16" s="9">
        <f t="shared" si="95"/>
        <v>1</v>
      </c>
      <c r="BT16" s="9">
        <f t="shared" ref="BT16:BZ16" si="96">SUM(BT12:BT15)</f>
        <v>1</v>
      </c>
      <c r="BU16" s="9">
        <f t="shared" si="96"/>
        <v>0.99999999999999967</v>
      </c>
      <c r="BV16" s="9">
        <f t="shared" si="96"/>
        <v>1</v>
      </c>
      <c r="BW16" s="9">
        <f t="shared" si="96"/>
        <v>0.99999999999999978</v>
      </c>
      <c r="BX16" s="9">
        <f t="shared" si="96"/>
        <v>0.99999999999999978</v>
      </c>
      <c r="BY16" s="9">
        <f t="shared" si="96"/>
        <v>1</v>
      </c>
      <c r="BZ16" s="9">
        <f t="shared" si="96"/>
        <v>0.99999999999999956</v>
      </c>
      <c r="CA16" s="9">
        <f t="shared" ref="CA16:CC16" si="97">SUM(CA12:CA15)</f>
        <v>1.0000000000000002</v>
      </c>
      <c r="CB16" s="9">
        <f t="shared" si="97"/>
        <v>0.99999999999999989</v>
      </c>
      <c r="CC16" s="9">
        <f t="shared" si="97"/>
        <v>1</v>
      </c>
      <c r="CD16" s="9">
        <f t="shared" ref="CD16:CF16" si="98">SUM(CD12:CD15)</f>
        <v>1</v>
      </c>
      <c r="CE16" s="9">
        <f t="shared" si="98"/>
        <v>1</v>
      </c>
      <c r="CF16" s="9">
        <f t="shared" si="98"/>
        <v>1</v>
      </c>
      <c r="CG16" s="9">
        <f t="shared" ref="CG16:CH16" si="99">SUM(CG12:CG15)</f>
        <v>1.0000000000000004</v>
      </c>
      <c r="CH16" s="9">
        <f t="shared" si="99"/>
        <v>0.99999999999999989</v>
      </c>
      <c r="CI16" s="9">
        <f t="shared" ref="CI16:CJ16" si="100">SUM(CI12:CI15)</f>
        <v>0.99999999999999956</v>
      </c>
      <c r="CJ16" s="9">
        <f t="shared" si="100"/>
        <v>1</v>
      </c>
      <c r="CK16" s="9">
        <f t="shared" ref="CK16:CM16" si="101">SUM(CK12:CK15)</f>
        <v>0.99999999999999989</v>
      </c>
      <c r="CL16" s="9">
        <f t="shared" si="101"/>
        <v>0.99999999999999956</v>
      </c>
      <c r="CM16" s="9">
        <f t="shared" si="101"/>
        <v>1</v>
      </c>
      <c r="CN16" s="9">
        <f t="shared" ref="CN16:CP16" si="102">SUM(CN12:CN15)</f>
        <v>1.0000000000000004</v>
      </c>
      <c r="CO16" s="9">
        <f t="shared" si="102"/>
        <v>1</v>
      </c>
      <c r="CP16" s="9">
        <f t="shared" si="102"/>
        <v>0.99999999999999978</v>
      </c>
      <c r="CQ16" s="9">
        <f t="shared" ref="CQ16:CT16" si="103">SUM(CQ12:CQ15)</f>
        <v>1.0416666666666665</v>
      </c>
      <c r="CR16" s="9">
        <f t="shared" si="103"/>
        <v>1.0000000000000002</v>
      </c>
      <c r="CS16" s="9">
        <f t="shared" si="103"/>
        <v>1</v>
      </c>
      <c r="CT16" s="9">
        <f t="shared" si="103"/>
        <v>0.99999999999999989</v>
      </c>
      <c r="CU16" s="9">
        <f t="shared" ref="CU16:CW16" si="104">SUM(CU12:CU15)</f>
        <v>1.0000000000000002</v>
      </c>
      <c r="CV16" s="9">
        <f t="shared" si="104"/>
        <v>1.0000000000000004</v>
      </c>
      <c r="CW16" s="9">
        <f t="shared" si="104"/>
        <v>1</v>
      </c>
      <c r="CX16" s="9">
        <f t="shared" ref="CX16:CY16" si="105">SUM(CX12:CX15)</f>
        <v>1</v>
      </c>
      <c r="CY16" s="9">
        <f t="shared" si="105"/>
        <v>1</v>
      </c>
      <c r="CZ16" s="9">
        <f t="shared" ref="CZ16:DB16" si="106">SUM(CZ12:CZ15)</f>
        <v>0.99999999999999989</v>
      </c>
      <c r="DA16" s="9">
        <f t="shared" si="106"/>
        <v>0.99999999999999989</v>
      </c>
      <c r="DB16" s="9">
        <f t="shared" si="106"/>
        <v>0.99999999999999989</v>
      </c>
      <c r="DC16" s="9">
        <f t="shared" ref="DC16:DF16" si="107">SUM(DC12:DC15)</f>
        <v>0.99999999999999978</v>
      </c>
      <c r="DD16" s="9"/>
      <c r="DE16" s="9">
        <f t="shared" si="107"/>
        <v>1</v>
      </c>
      <c r="DF16" s="9">
        <f t="shared" si="107"/>
        <v>1</v>
      </c>
      <c r="DG16" s="9">
        <f t="shared" ref="DG16:DJ16" si="108">SUM(DG12:DG15)</f>
        <v>1.0000000000000033</v>
      </c>
      <c r="DH16" s="9">
        <f t="shared" si="108"/>
        <v>0.99999999999999989</v>
      </c>
      <c r="DI16" s="9">
        <f t="shared" si="108"/>
        <v>1</v>
      </c>
      <c r="DJ16" s="9">
        <f t="shared" si="108"/>
        <v>1</v>
      </c>
      <c r="DK16" s="9">
        <f t="shared" ref="DK16:DM16" si="109">SUM(DK12:DK15)</f>
        <v>0.99999999999999956</v>
      </c>
      <c r="DL16" s="9">
        <f t="shared" si="109"/>
        <v>1</v>
      </c>
      <c r="DM16" s="9">
        <f t="shared" si="109"/>
        <v>0.99999999999999989</v>
      </c>
      <c r="DN16" s="9">
        <f t="shared" ref="DN16:DR16" si="110">SUM(DN12:DN15)</f>
        <v>0.99999999999999956</v>
      </c>
      <c r="DO16" s="9">
        <f t="shared" si="110"/>
        <v>1</v>
      </c>
      <c r="DP16" s="9" t="e">
        <f t="shared" si="110"/>
        <v>#DIV/0!</v>
      </c>
      <c r="DQ16" s="9" t="e">
        <f t="shared" si="110"/>
        <v>#DIV/0!</v>
      </c>
      <c r="DR16" s="9">
        <f t="shared" si="110"/>
        <v>1</v>
      </c>
      <c r="DS16" s="9">
        <f t="shared" ref="DS16:DU16" si="111">SUM(DS12:DS15)</f>
        <v>1.0000000000000004</v>
      </c>
      <c r="DT16" s="9">
        <f t="shared" si="111"/>
        <v>0.99999999999999978</v>
      </c>
      <c r="DU16" s="9">
        <f t="shared" si="111"/>
        <v>1</v>
      </c>
      <c r="DV16" s="9">
        <f t="shared" ref="DV16:DX16" si="112">SUM(DV12:DV15)</f>
        <v>0.99999999999999978</v>
      </c>
      <c r="DW16" s="9">
        <f t="shared" si="112"/>
        <v>0.99999999999999978</v>
      </c>
      <c r="DX16" s="9">
        <f t="shared" si="112"/>
        <v>1</v>
      </c>
      <c r="DY16" s="9">
        <f t="shared" ref="DY16:EA16" si="113">SUM(DY12:DY15)</f>
        <v>1</v>
      </c>
      <c r="DZ16" s="9">
        <f t="shared" si="113"/>
        <v>1.0000000000000002</v>
      </c>
      <c r="EA16" s="9">
        <f t="shared" si="113"/>
        <v>1</v>
      </c>
      <c r="EB16" s="9">
        <f t="shared" ref="EB16:ED16" si="114">SUM(EB12:EB15)</f>
        <v>1.0476190476190474</v>
      </c>
      <c r="EC16" s="9">
        <f t="shared" si="114"/>
        <v>0.9999904761904761</v>
      </c>
      <c r="ED16" s="9">
        <f t="shared" si="114"/>
        <v>1.0000000000000002</v>
      </c>
      <c r="EE16" s="9">
        <f t="shared" ref="EE16:EH16" si="115">SUM(EE12:EE15)</f>
        <v>1</v>
      </c>
      <c r="EF16" s="9">
        <f t="shared" si="115"/>
        <v>1</v>
      </c>
      <c r="EG16" s="9">
        <f t="shared" si="115"/>
        <v>0.99999999999999989</v>
      </c>
      <c r="EH16" s="9">
        <f t="shared" si="115"/>
        <v>1</v>
      </c>
      <c r="EI16" s="9"/>
      <c r="EJ16" s="9"/>
    </row>
    <row r="17" spans="1:140" hidden="1">
      <c r="A17" s="31" t="s">
        <v>45</v>
      </c>
      <c r="B17" s="29"/>
      <c r="C17" s="32" t="s">
        <v>229</v>
      </c>
      <c r="D17" s="32" t="s">
        <v>178</v>
      </c>
      <c r="E17" s="32" t="s">
        <v>179</v>
      </c>
      <c r="F17" s="32" t="s">
        <v>180</v>
      </c>
      <c r="G17" s="32" t="s">
        <v>181</v>
      </c>
      <c r="H17" s="32" t="s">
        <v>182</v>
      </c>
      <c r="I17" s="32" t="s">
        <v>183</v>
      </c>
      <c r="J17" s="32" t="s">
        <v>184</v>
      </c>
      <c r="K17" s="32" t="s">
        <v>185</v>
      </c>
      <c r="L17" s="32" t="s">
        <v>186</v>
      </c>
      <c r="M17" s="32" t="s">
        <v>187</v>
      </c>
      <c r="N17" s="32" t="s">
        <v>188</v>
      </c>
      <c r="O17" s="32" t="s">
        <v>237</v>
      </c>
      <c r="P17" s="32" t="s">
        <v>246</v>
      </c>
      <c r="Q17" s="32" t="s">
        <v>247</v>
      </c>
      <c r="R17" s="32" t="s">
        <v>248</v>
      </c>
      <c r="S17" s="32" t="s">
        <v>249</v>
      </c>
      <c r="T17" s="32" t="s">
        <v>189</v>
      </c>
      <c r="U17" s="32" t="s">
        <v>190</v>
      </c>
      <c r="V17" s="32" t="s">
        <v>191</v>
      </c>
      <c r="W17" s="32" t="s">
        <v>192</v>
      </c>
      <c r="X17" s="32" t="s">
        <v>193</v>
      </c>
      <c r="Y17" s="32" t="s">
        <v>194</v>
      </c>
      <c r="Z17" s="32" t="s">
        <v>111</v>
      </c>
      <c r="AA17" s="32" t="s">
        <v>112</v>
      </c>
      <c r="AB17" s="32" t="s">
        <v>113</v>
      </c>
      <c r="AC17" s="32" t="s">
        <v>114</v>
      </c>
      <c r="AD17" s="32" t="s">
        <v>195</v>
      </c>
      <c r="AE17" s="32" t="s">
        <v>196</v>
      </c>
      <c r="AF17" s="32" t="s">
        <v>197</v>
      </c>
      <c r="AG17" s="32" t="s">
        <v>198</v>
      </c>
      <c r="AH17" s="32" t="s">
        <v>199</v>
      </c>
      <c r="AI17" s="32" t="s">
        <v>200</v>
      </c>
      <c r="AJ17" s="32" t="s">
        <v>201</v>
      </c>
      <c r="AK17" s="32" t="s">
        <v>202</v>
      </c>
      <c r="AL17" s="32" t="s">
        <v>203</v>
      </c>
      <c r="AM17" s="32" t="s">
        <v>204</v>
      </c>
      <c r="AN17" s="32" t="s">
        <v>205</v>
      </c>
      <c r="AO17" s="32" t="s">
        <v>206</v>
      </c>
      <c r="AP17" s="32" t="s">
        <v>207</v>
      </c>
      <c r="AQ17" s="32" t="s">
        <v>208</v>
      </c>
      <c r="AR17" s="32" t="s">
        <v>209</v>
      </c>
      <c r="AS17" s="32" t="s">
        <v>210</v>
      </c>
      <c r="AT17" s="32" t="s">
        <v>211</v>
      </c>
      <c r="AU17" s="32" t="s">
        <v>212</v>
      </c>
      <c r="AV17" s="32" t="s">
        <v>213</v>
      </c>
      <c r="AW17" s="32" t="s">
        <v>307</v>
      </c>
      <c r="AX17" s="32" t="s">
        <v>215</v>
      </c>
      <c r="AY17" s="32" t="s">
        <v>216</v>
      </c>
      <c r="AZ17" s="32" t="s">
        <v>217</v>
      </c>
      <c r="BA17" s="32" t="s">
        <v>218</v>
      </c>
      <c r="BB17" s="32" t="s">
        <v>219</v>
      </c>
      <c r="BC17" s="32" t="s">
        <v>220</v>
      </c>
      <c r="BD17" s="32" t="s">
        <v>178</v>
      </c>
      <c r="BE17" s="32" t="s">
        <v>179</v>
      </c>
      <c r="BF17" s="32" t="s">
        <v>180</v>
      </c>
      <c r="BG17" s="32" t="s">
        <v>181</v>
      </c>
      <c r="BH17" s="32" t="s">
        <v>182</v>
      </c>
      <c r="BI17" s="32" t="s">
        <v>183</v>
      </c>
      <c r="BJ17" s="32" t="s">
        <v>184</v>
      </c>
      <c r="BK17" s="32" t="s">
        <v>185</v>
      </c>
      <c r="BL17" s="32" t="s">
        <v>186</v>
      </c>
      <c r="BM17" s="32" t="s">
        <v>187</v>
      </c>
      <c r="BN17" s="32" t="s">
        <v>188</v>
      </c>
      <c r="BO17" s="32" t="s">
        <v>237</v>
      </c>
      <c r="BP17" s="32" t="s">
        <v>246</v>
      </c>
      <c r="BQ17" s="32" t="s">
        <v>247</v>
      </c>
      <c r="BR17" s="32" t="s">
        <v>248</v>
      </c>
      <c r="BS17" s="32" t="s">
        <v>249</v>
      </c>
      <c r="BT17" s="32" t="s">
        <v>189</v>
      </c>
      <c r="BU17" s="32" t="s">
        <v>190</v>
      </c>
      <c r="BV17" s="32" t="s">
        <v>191</v>
      </c>
      <c r="BW17" s="32" t="s">
        <v>192</v>
      </c>
      <c r="BX17" s="32" t="s">
        <v>193</v>
      </c>
      <c r="BY17" s="32" t="s">
        <v>194</v>
      </c>
      <c r="BZ17" s="32" t="s">
        <v>111</v>
      </c>
      <c r="CA17" s="32" t="s">
        <v>112</v>
      </c>
      <c r="CB17" s="32" t="s">
        <v>113</v>
      </c>
      <c r="CC17" s="32" t="s">
        <v>114</v>
      </c>
      <c r="CD17" s="32" t="s">
        <v>195</v>
      </c>
      <c r="CE17" s="32" t="s">
        <v>196</v>
      </c>
      <c r="CF17" s="32" t="s">
        <v>197</v>
      </c>
      <c r="CG17" s="32" t="s">
        <v>198</v>
      </c>
      <c r="CH17" s="32" t="s">
        <v>199</v>
      </c>
      <c r="CI17" s="32" t="s">
        <v>200</v>
      </c>
      <c r="CJ17" s="32" t="s">
        <v>201</v>
      </c>
      <c r="CK17" s="32" t="s">
        <v>202</v>
      </c>
      <c r="CL17" s="32" t="s">
        <v>203</v>
      </c>
      <c r="CM17" s="32" t="s">
        <v>204</v>
      </c>
      <c r="CN17" s="32" t="s">
        <v>205</v>
      </c>
      <c r="CO17" s="32" t="s">
        <v>206</v>
      </c>
      <c r="CP17" s="32" t="s">
        <v>207</v>
      </c>
      <c r="CQ17" s="32" t="s">
        <v>208</v>
      </c>
      <c r="CR17" s="32" t="s">
        <v>209</v>
      </c>
      <c r="CS17" s="32" t="s">
        <v>210</v>
      </c>
      <c r="CT17" s="32" t="s">
        <v>211</v>
      </c>
      <c r="CU17" s="32" t="s">
        <v>211</v>
      </c>
      <c r="CV17" s="32" t="s">
        <v>213</v>
      </c>
      <c r="CW17" s="32" t="s">
        <v>214</v>
      </c>
      <c r="CX17" s="32" t="s">
        <v>215</v>
      </c>
      <c r="CY17" s="32" t="s">
        <v>216</v>
      </c>
      <c r="CZ17" s="32" t="s">
        <v>217</v>
      </c>
      <c r="DA17" s="32" t="s">
        <v>218</v>
      </c>
      <c r="DB17" s="32" t="s">
        <v>219</v>
      </c>
      <c r="DC17" s="32" t="s">
        <v>220</v>
      </c>
      <c r="DD17" s="32" t="s">
        <v>311</v>
      </c>
      <c r="DE17" s="32" t="s">
        <v>178</v>
      </c>
      <c r="DF17" s="32" t="s">
        <v>179</v>
      </c>
      <c r="DG17" s="32" t="s">
        <v>180</v>
      </c>
      <c r="DH17" s="32" t="s">
        <v>181</v>
      </c>
      <c r="DI17" s="32" t="s">
        <v>182</v>
      </c>
      <c r="DJ17" s="32" t="s">
        <v>183</v>
      </c>
      <c r="DK17" s="32" t="s">
        <v>184</v>
      </c>
      <c r="DL17" s="32" t="s">
        <v>185</v>
      </c>
      <c r="DM17" s="32" t="s">
        <v>186</v>
      </c>
      <c r="DN17" s="32" t="s">
        <v>187</v>
      </c>
      <c r="DO17" s="32" t="s">
        <v>188</v>
      </c>
      <c r="DP17" s="32" t="s">
        <v>237</v>
      </c>
      <c r="DQ17" s="32" t="s">
        <v>246</v>
      </c>
      <c r="DR17" s="32" t="s">
        <v>247</v>
      </c>
      <c r="DS17" s="32" t="s">
        <v>248</v>
      </c>
      <c r="DT17" s="32" t="s">
        <v>249</v>
      </c>
      <c r="DU17" s="32" t="s">
        <v>189</v>
      </c>
      <c r="DV17" s="32" t="s">
        <v>190</v>
      </c>
      <c r="DW17" s="32" t="s">
        <v>191</v>
      </c>
      <c r="DX17" s="32" t="s">
        <v>192</v>
      </c>
      <c r="DY17" s="32" t="s">
        <v>193</v>
      </c>
      <c r="DZ17" s="32" t="s">
        <v>194</v>
      </c>
      <c r="EA17" s="32" t="s">
        <v>111</v>
      </c>
      <c r="EB17" s="32" t="s">
        <v>112</v>
      </c>
      <c r="EC17" s="32" t="s">
        <v>113</v>
      </c>
      <c r="ED17" s="32"/>
      <c r="EE17" s="32"/>
      <c r="EF17" s="32"/>
      <c r="EG17" s="32"/>
      <c r="EH17" s="32"/>
      <c r="EI17" s="32" t="s">
        <v>378</v>
      </c>
      <c r="EJ17" s="32" t="s">
        <v>119</v>
      </c>
    </row>
    <row r="18" spans="1:140" hidden="1">
      <c r="A18" s="502" t="s">
        <v>20</v>
      </c>
      <c r="B18" s="51" t="s">
        <v>84</v>
      </c>
      <c r="C18" s="4">
        <v>0.95888507325998185</v>
      </c>
      <c r="D18" s="169">
        <v>0.94047619047619002</v>
      </c>
      <c r="E18" s="169">
        <v>0.97517857142857134</v>
      </c>
      <c r="F18" s="169">
        <v>1</v>
      </c>
      <c r="G18" s="169">
        <v>1</v>
      </c>
      <c r="H18" s="169">
        <v>0.95732142857142866</v>
      </c>
      <c r="I18" s="169">
        <v>0.9285714285714286</v>
      </c>
      <c r="J18" s="169">
        <v>0.89434523809523803</v>
      </c>
      <c r="K18" s="169">
        <v>0.98708333333333298</v>
      </c>
      <c r="L18" s="169">
        <v>1</v>
      </c>
      <c r="M18" s="169">
        <v>0.9910714285714286</v>
      </c>
      <c r="N18" s="169">
        <v>0.9583333333285714</v>
      </c>
      <c r="O18" s="160">
        <v>0.8928571428571429</v>
      </c>
      <c r="P18" s="160">
        <v>0.6696428571428571</v>
      </c>
      <c r="Q18" s="160">
        <v>0.99702380952380998</v>
      </c>
      <c r="R18" s="160">
        <v>0.952380952380952</v>
      </c>
      <c r="S18" s="160">
        <v>0.98809523809523814</v>
      </c>
      <c r="T18" s="160">
        <v>1</v>
      </c>
      <c r="U18" s="160">
        <v>1</v>
      </c>
      <c r="V18" s="160">
        <v>0.82738095238095222</v>
      </c>
      <c r="W18" s="160">
        <v>0.92857142857142905</v>
      </c>
      <c r="X18" s="160">
        <v>0.92857142857142905</v>
      </c>
      <c r="Y18" s="160">
        <v>0.94047619047619047</v>
      </c>
      <c r="Z18" s="160">
        <v>1</v>
      </c>
      <c r="AA18" s="160">
        <v>0.922619047619048</v>
      </c>
      <c r="AB18" s="160">
        <v>1</v>
      </c>
      <c r="AC18" s="160">
        <v>0.96130952380952395</v>
      </c>
      <c r="AD18" s="160">
        <v>1</v>
      </c>
      <c r="AE18" s="160">
        <v>0.9285714285714286</v>
      </c>
      <c r="AF18" s="160">
        <v>0.88839285714285698</v>
      </c>
      <c r="AG18" s="160">
        <v>0.83928571428571397</v>
      </c>
      <c r="AH18" s="160">
        <v>1</v>
      </c>
      <c r="AI18" s="160">
        <v>1</v>
      </c>
      <c r="AJ18" s="160">
        <v>0.96428571428571397</v>
      </c>
      <c r="AK18" s="160">
        <v>1</v>
      </c>
      <c r="AL18" s="160">
        <v>0.99404761904761896</v>
      </c>
      <c r="AM18" s="160">
        <v>0.89880952380952395</v>
      </c>
      <c r="AN18" s="160">
        <v>0.98809523809523814</v>
      </c>
      <c r="AO18" s="160">
        <v>0.983630952380952</v>
      </c>
      <c r="AP18" s="160">
        <v>0.98809523809523803</v>
      </c>
      <c r="AQ18" s="160">
        <v>1</v>
      </c>
      <c r="AR18" s="160">
        <v>0.94839285714285704</v>
      </c>
      <c r="AS18" s="160">
        <v>0.99404761904761896</v>
      </c>
      <c r="AT18" s="160">
        <v>0.9920833333333331</v>
      </c>
      <c r="AU18" s="160">
        <v>0.94642857142857095</v>
      </c>
      <c r="AV18" s="160">
        <v>0.97071428571428597</v>
      </c>
      <c r="AW18" s="160">
        <v>0.95238095238095222</v>
      </c>
      <c r="AX18" s="160">
        <v>0.99404761904761907</v>
      </c>
      <c r="AY18" s="160">
        <v>1</v>
      </c>
      <c r="AZ18" s="160">
        <v>1</v>
      </c>
      <c r="BA18" s="160">
        <v>0.94940476190476186</v>
      </c>
      <c r="BB18" s="160">
        <v>1</v>
      </c>
      <c r="BC18" s="160">
        <v>1</v>
      </c>
      <c r="BD18" s="160">
        <v>1</v>
      </c>
      <c r="BE18" s="160">
        <v>0.952380952380952</v>
      </c>
      <c r="BF18" s="160">
        <v>1</v>
      </c>
      <c r="BG18" s="160">
        <v>1</v>
      </c>
      <c r="BH18" s="160">
        <v>0.99553571428571397</v>
      </c>
      <c r="BI18" s="160">
        <v>0.99404761904761896</v>
      </c>
      <c r="BJ18" s="160">
        <v>0.99494047619047621</v>
      </c>
      <c r="BK18" s="160">
        <v>0.97619047619047605</v>
      </c>
      <c r="BL18" s="160">
        <v>0.889880952380952</v>
      </c>
      <c r="BM18" s="160">
        <v>1</v>
      </c>
      <c r="BN18" s="160">
        <v>0.99702380952380998</v>
      </c>
      <c r="BO18" s="160">
        <v>0.87797619047619002</v>
      </c>
      <c r="BP18" s="160">
        <v>0.94345238095238093</v>
      </c>
      <c r="BQ18" s="160">
        <v>0.98869047619047601</v>
      </c>
      <c r="BR18" s="160">
        <v>0.91666666666666696</v>
      </c>
      <c r="BS18" s="160">
        <v>0.98315476190476181</v>
      </c>
      <c r="BT18" s="160">
        <v>0.98315476190476181</v>
      </c>
      <c r="BU18" s="160">
        <v>0.95833333333333304</v>
      </c>
      <c r="BV18" s="160">
        <v>0.95130952380952361</v>
      </c>
      <c r="BW18" s="160">
        <v>0.94047619047619002</v>
      </c>
      <c r="BX18" s="160">
        <v>0.98214285714285698</v>
      </c>
      <c r="BY18" s="160">
        <v>0.92755952380952389</v>
      </c>
      <c r="BZ18" s="160">
        <v>0.98017857142857101</v>
      </c>
      <c r="CA18" s="160">
        <v>1</v>
      </c>
      <c r="CB18" s="160">
        <v>0.9285714285714286</v>
      </c>
      <c r="CC18" s="160">
        <v>1</v>
      </c>
      <c r="CD18" s="160">
        <v>0.952380952380952</v>
      </c>
      <c r="CE18" s="160">
        <v>0.95684523809523814</v>
      </c>
      <c r="CF18" s="160">
        <v>0.9285714285714286</v>
      </c>
      <c r="CG18" s="160">
        <v>1</v>
      </c>
      <c r="CH18" s="160">
        <v>0.97619047619047605</v>
      </c>
      <c r="CI18" s="160">
        <v>0.94047619047619002</v>
      </c>
      <c r="CJ18" s="160">
        <v>0.9920833333333331</v>
      </c>
      <c r="CK18" s="160">
        <v>1</v>
      </c>
      <c r="CL18" s="160">
        <v>0.922619047619048</v>
      </c>
      <c r="CM18" s="160">
        <v>0.93154761904761907</v>
      </c>
      <c r="CN18" s="160">
        <v>0.91666666666666696</v>
      </c>
      <c r="CO18" s="160">
        <v>0.91666666666666696</v>
      </c>
      <c r="CP18" s="160">
        <v>0.95238095238095222</v>
      </c>
      <c r="CQ18" s="160">
        <v>8.3333333333333301E-2</v>
      </c>
      <c r="CR18" s="160">
        <v>0</v>
      </c>
      <c r="CS18" s="160">
        <v>0.375</v>
      </c>
      <c r="CT18" s="160">
        <v>0.96130952380952384</v>
      </c>
      <c r="CU18" s="160">
        <v>0.922619047619048</v>
      </c>
      <c r="CV18" s="160">
        <v>0.89880952380952395</v>
      </c>
      <c r="CW18" s="160">
        <v>0.98065476190476186</v>
      </c>
      <c r="CX18" s="160">
        <v>0.85714285714285698</v>
      </c>
      <c r="CY18" s="160">
        <v>0.97023809523809523</v>
      </c>
      <c r="CZ18" s="160">
        <v>0.98214285714285698</v>
      </c>
      <c r="DA18" s="160">
        <v>0.98214285714285698</v>
      </c>
      <c r="DB18" s="160">
        <v>1</v>
      </c>
      <c r="DC18" s="160">
        <v>1</v>
      </c>
      <c r="DD18" s="4">
        <f>AVERAGE(BD18:DC18)</f>
        <v>0.91464400183150163</v>
      </c>
      <c r="DE18" s="160">
        <v>0.98611111111111105</v>
      </c>
      <c r="DF18" s="160">
        <v>0.97517857142857134</v>
      </c>
      <c r="DG18" s="160">
        <v>1</v>
      </c>
      <c r="DH18" s="160">
        <v>1</v>
      </c>
      <c r="DI18" s="160">
        <v>0.99404761904761907</v>
      </c>
      <c r="DJ18" s="160">
        <v>1</v>
      </c>
      <c r="DK18" s="160">
        <v>1</v>
      </c>
      <c r="DL18" s="160">
        <v>0.95714285714285696</v>
      </c>
      <c r="DM18" s="160">
        <v>0.93500000000000005</v>
      </c>
      <c r="DN18" s="160">
        <v>1</v>
      </c>
      <c r="DO18" s="160">
        <v>1</v>
      </c>
      <c r="DP18" s="160"/>
      <c r="DQ18" s="160"/>
      <c r="DR18" s="160">
        <v>1</v>
      </c>
      <c r="DS18" s="160">
        <v>1</v>
      </c>
      <c r="DT18" s="160">
        <v>1</v>
      </c>
      <c r="DU18" s="160">
        <v>1</v>
      </c>
      <c r="DV18" s="160">
        <v>0.952380952380952</v>
      </c>
      <c r="DW18" s="160">
        <v>1</v>
      </c>
      <c r="DX18" s="160">
        <v>1</v>
      </c>
      <c r="DY18" s="160">
        <v>1</v>
      </c>
      <c r="DZ18" s="160">
        <v>1</v>
      </c>
      <c r="EA18" s="160"/>
      <c r="EB18" s="160"/>
      <c r="EC18" s="160"/>
      <c r="ED18" s="160"/>
      <c r="EE18" s="160"/>
      <c r="EF18" s="160"/>
      <c r="EG18" s="160"/>
      <c r="EH18" s="160"/>
      <c r="EI18" s="4">
        <f>AVERAGE(DE18:EA18)</f>
        <v>0.98999305555555561</v>
      </c>
      <c r="EJ18" s="16">
        <v>0.85</v>
      </c>
    </row>
    <row r="19" spans="1:140" hidden="1">
      <c r="A19" s="503"/>
      <c r="B19" s="51" t="s">
        <v>141</v>
      </c>
      <c r="C19" s="4">
        <v>0.90116806476314715</v>
      </c>
      <c r="D19" s="169">
        <v>0.150063291139241</v>
      </c>
      <c r="E19" s="169">
        <v>0.13428553988890923</v>
      </c>
      <c r="F19" s="169">
        <v>1.785714285714286E-2</v>
      </c>
      <c r="G19" s="169">
        <v>0.110714285714286</v>
      </c>
      <c r="H19" s="169">
        <v>8.4868644421428566E-2</v>
      </c>
      <c r="I19" s="169">
        <v>0.16109307359307362</v>
      </c>
      <c r="J19" s="169">
        <v>0.13244592346089801</v>
      </c>
      <c r="K19" s="169">
        <v>0.28076946270276798</v>
      </c>
      <c r="L19" s="169">
        <v>0.20535714286190476</v>
      </c>
      <c r="M19" s="169">
        <v>0.1742063492063492</v>
      </c>
      <c r="N19" s="169">
        <v>9.738095235714285E-2</v>
      </c>
      <c r="O19" s="161">
        <v>0.12047619047619047</v>
      </c>
      <c r="P19" s="161">
        <v>0.16888888888888889</v>
      </c>
      <c r="Q19" s="161">
        <v>0.12997014925373099</v>
      </c>
      <c r="R19" s="161">
        <v>0.28125</v>
      </c>
      <c r="S19" s="161">
        <v>0.26927710843373492</v>
      </c>
      <c r="T19" s="161">
        <v>0.13273809523809499</v>
      </c>
      <c r="U19" s="161">
        <v>0.32819444444444446</v>
      </c>
      <c r="V19" s="161">
        <v>0.37841726618705041</v>
      </c>
      <c r="W19" s="161">
        <v>0.111538461538462</v>
      </c>
      <c r="X19" s="161">
        <v>0.257692307692308</v>
      </c>
      <c r="Y19" s="161">
        <v>0.370253164556962</v>
      </c>
      <c r="Z19" s="161">
        <v>7.7380952380952397E-2</v>
      </c>
      <c r="AA19" s="161">
        <v>0.19361290322580599</v>
      </c>
      <c r="AB19" s="160">
        <v>0.24404761904761904</v>
      </c>
      <c r="AC19" s="160">
        <v>7.5851393188854505E-2</v>
      </c>
      <c r="AD19" s="160">
        <v>38.69047619047619</v>
      </c>
      <c r="AE19" s="160">
        <v>0.13141025641025642</v>
      </c>
      <c r="AF19" s="160">
        <v>0.17085427135678399</v>
      </c>
      <c r="AG19" s="160">
        <v>0.12769574468084999</v>
      </c>
      <c r="AH19" s="160">
        <v>7.7380952380952384E-2</v>
      </c>
      <c r="AI19" s="160">
        <v>7.1428571428571397E-2</v>
      </c>
      <c r="AJ19" s="160">
        <v>0.12654320987654299</v>
      </c>
      <c r="AK19" s="160">
        <v>0.11904761904761905</v>
      </c>
      <c r="AL19" s="160">
        <v>0.101796407185629</v>
      </c>
      <c r="AM19" s="160">
        <v>0.22509933774834401</v>
      </c>
      <c r="AN19" s="160">
        <v>0.19638554216867468</v>
      </c>
      <c r="AO19" s="160">
        <v>7.8668683812405396E-2</v>
      </c>
      <c r="AP19" s="160">
        <v>0.16265060240963899</v>
      </c>
      <c r="AQ19" s="160">
        <v>0.21904761904761902</v>
      </c>
      <c r="AR19" s="160">
        <v>0.17071486851189399</v>
      </c>
      <c r="AS19" s="160">
        <v>0.209580838323353</v>
      </c>
      <c r="AT19" s="160">
        <v>0.29099418011639772</v>
      </c>
      <c r="AU19" s="160">
        <v>0.169811320754717</v>
      </c>
      <c r="AV19" s="160">
        <v>0.22694383124846701</v>
      </c>
      <c r="AW19" s="160">
        <v>0.36875000000000002</v>
      </c>
      <c r="AX19" s="160">
        <v>0.11377245508982035</v>
      </c>
      <c r="AY19" s="160">
        <v>0</v>
      </c>
      <c r="AZ19" s="160">
        <v>1.7100000000000001E-2</v>
      </c>
      <c r="BA19" s="160">
        <v>0.10595611285266456</v>
      </c>
      <c r="BB19" s="160">
        <v>0</v>
      </c>
      <c r="BC19" s="160">
        <v>0</v>
      </c>
      <c r="BD19" s="160">
        <v>5.3571428571428603E-2</v>
      </c>
      <c r="BE19" s="160">
        <v>0.05</v>
      </c>
      <c r="BF19" s="160">
        <v>0.22619047619047619</v>
      </c>
      <c r="BG19" s="160">
        <v>0</v>
      </c>
      <c r="BH19" s="160">
        <v>2.3856502242152501E-2</v>
      </c>
      <c r="BI19" s="160">
        <v>6.7904191616766502E-2</v>
      </c>
      <c r="BJ19" s="160">
        <v>7.4783128926114259E-2</v>
      </c>
      <c r="BK19" s="160">
        <v>0.30640243902439002</v>
      </c>
      <c r="BL19" s="160">
        <v>0.35451505016722401</v>
      </c>
      <c r="BM19" s="160">
        <v>0.14880952380952381</v>
      </c>
      <c r="BN19" s="160">
        <v>0.28752238805970098</v>
      </c>
      <c r="BO19" s="160">
        <v>0.338983050847458</v>
      </c>
      <c r="BP19" s="160">
        <v>0.18921135646687698</v>
      </c>
      <c r="BQ19" s="160">
        <v>0.186754966887417</v>
      </c>
      <c r="BR19" s="160">
        <v>0.103831168831169</v>
      </c>
      <c r="BS19" s="160">
        <v>0.21795725616031969</v>
      </c>
      <c r="BT19" s="160">
        <v>0.21795725616031969</v>
      </c>
      <c r="BU19" s="160">
        <v>4.3478260869565202E-2</v>
      </c>
      <c r="BV19" s="160">
        <v>0.28469528219246654</v>
      </c>
      <c r="BW19" s="160">
        <v>3.2265822784810098E-2</v>
      </c>
      <c r="BX19" s="160">
        <v>0.218181818181818</v>
      </c>
      <c r="BY19" s="160">
        <v>0.37220047487646796</v>
      </c>
      <c r="BZ19" s="160">
        <v>0.26161413736563999</v>
      </c>
      <c r="CA19" s="160">
        <v>0.22847222222222199</v>
      </c>
      <c r="CB19" s="160">
        <v>0.27820512820512822</v>
      </c>
      <c r="CC19" s="160">
        <v>0.35119047619047622</v>
      </c>
      <c r="CD19" s="160">
        <v>0.31874999999999998</v>
      </c>
      <c r="CE19" s="160">
        <v>0.3670295489891135</v>
      </c>
      <c r="CF19" s="160">
        <v>0.14423076923076925</v>
      </c>
      <c r="CG19" s="160">
        <v>0.13041666666666701</v>
      </c>
      <c r="CH19" s="160">
        <v>0.35676829268292698</v>
      </c>
      <c r="CI19" s="160">
        <v>0.178987341772152</v>
      </c>
      <c r="CJ19" s="160">
        <v>0.16613667726645467</v>
      </c>
      <c r="CK19" s="160">
        <v>0.168333333333333</v>
      </c>
      <c r="CL19" s="160">
        <v>0.219483870967742</v>
      </c>
      <c r="CM19" s="160">
        <v>0.14057507987220447</v>
      </c>
      <c r="CN19" s="160">
        <v>0.14935064935064901</v>
      </c>
      <c r="CO19" s="160">
        <v>0.21701298701298699</v>
      </c>
      <c r="CP19" s="160">
        <v>0.1525</v>
      </c>
      <c r="CQ19" s="160">
        <v>0</v>
      </c>
      <c r="CR19" s="160">
        <v>0</v>
      </c>
      <c r="CS19" s="160">
        <v>0.24761904761904763</v>
      </c>
      <c r="CT19" s="160">
        <v>5.5727554179566569E-2</v>
      </c>
      <c r="CU19" s="160">
        <v>8.15483870967742E-2</v>
      </c>
      <c r="CV19" s="160">
        <v>0.245099337748344</v>
      </c>
      <c r="CW19" s="160">
        <v>8.4977238239757197E-2</v>
      </c>
      <c r="CX19" s="160">
        <v>0.26590277777777799</v>
      </c>
      <c r="CY19" s="160">
        <v>0.24607361963190183</v>
      </c>
      <c r="CZ19" s="160">
        <v>5.0303030303030301E-2</v>
      </c>
      <c r="DA19" s="160">
        <v>5.0303030303030301E-2</v>
      </c>
      <c r="DB19" s="160">
        <v>1.7500000000000002E-2</v>
      </c>
      <c r="DC19" s="160">
        <v>9.5238095238095205E-2</v>
      </c>
      <c r="DD19" s="4">
        <f>AVERAGE(BD19:DC19)</f>
        <v>0.17439271427177414</v>
      </c>
      <c r="DE19" s="160">
        <v>6.5492957746478897E-2</v>
      </c>
      <c r="DF19" s="160">
        <v>7.935054629799182E-2</v>
      </c>
      <c r="DG19" s="160">
        <v>4.1666666666666699E-2</v>
      </c>
      <c r="DH19" s="160">
        <v>4.166666666666667</v>
      </c>
      <c r="DI19" s="160">
        <v>0.10179640718562874</v>
      </c>
      <c r="DJ19" s="160">
        <v>0</v>
      </c>
      <c r="DK19" s="160">
        <v>0</v>
      </c>
      <c r="DL19" s="160">
        <v>18.718905472636816</v>
      </c>
      <c r="DM19" s="160">
        <v>4.1380188439011964E-2</v>
      </c>
      <c r="DN19" s="160">
        <v>3.8690476190476199E-2</v>
      </c>
      <c r="DO19" s="160">
        <v>0</v>
      </c>
      <c r="DP19" s="160"/>
      <c r="DQ19" s="160"/>
      <c r="DR19" s="160">
        <v>0</v>
      </c>
      <c r="DS19" s="160">
        <v>0</v>
      </c>
      <c r="DT19" s="160">
        <v>0.16547619047619</v>
      </c>
      <c r="DU19" s="160">
        <v>0</v>
      </c>
      <c r="DV19" s="160">
        <v>0</v>
      </c>
      <c r="DW19" s="160">
        <v>0</v>
      </c>
      <c r="DX19" s="160">
        <v>0</v>
      </c>
      <c r="DY19" s="160">
        <v>0</v>
      </c>
      <c r="DZ19" s="160">
        <v>7.7380952380952397E-2</v>
      </c>
      <c r="EA19" s="160"/>
      <c r="EB19" s="160"/>
      <c r="EC19" s="160"/>
      <c r="ED19" s="160"/>
      <c r="EE19" s="160"/>
      <c r="EF19" s="160"/>
      <c r="EG19" s="160"/>
      <c r="EH19" s="160"/>
      <c r="EI19" s="4">
        <f>AVERAGE(DE19:EA19)</f>
        <v>1.1748403262343439</v>
      </c>
      <c r="EJ19" s="15">
        <v>0.3</v>
      </c>
    </row>
    <row r="20" spans="1:140" ht="16.5" hidden="1" customHeight="1">
      <c r="A20" s="503"/>
      <c r="B20" s="51" t="s">
        <v>18</v>
      </c>
      <c r="C20" s="5">
        <v>24.111538461538462</v>
      </c>
      <c r="D20" s="171">
        <v>23.71</v>
      </c>
      <c r="E20" s="171">
        <v>22</v>
      </c>
      <c r="F20" s="171">
        <v>3</v>
      </c>
      <c r="G20" s="171">
        <v>18.600000000000001</v>
      </c>
      <c r="H20" s="171">
        <v>12</v>
      </c>
      <c r="I20" s="171">
        <v>13.4</v>
      </c>
      <c r="J20" s="171">
        <v>9.9499999999999993</v>
      </c>
      <c r="K20" s="171">
        <v>46.56</v>
      </c>
      <c r="L20" s="171">
        <v>34.5</v>
      </c>
      <c r="M20" s="171">
        <v>29</v>
      </c>
      <c r="N20" s="171">
        <v>14.2</v>
      </c>
      <c r="O20" s="150">
        <v>19.639999999999997</v>
      </c>
      <c r="P20" s="150">
        <v>9.5</v>
      </c>
      <c r="Q20" s="150">
        <v>21.77</v>
      </c>
      <c r="R20" s="150">
        <v>45</v>
      </c>
      <c r="S20" s="150">
        <v>44.7</v>
      </c>
      <c r="T20" s="150">
        <v>22.3</v>
      </c>
      <c r="U20" s="150">
        <v>47.26</v>
      </c>
      <c r="V20" s="150">
        <v>52.6</v>
      </c>
      <c r="W20" s="150">
        <v>8.6999999999999993</v>
      </c>
      <c r="X20" s="150">
        <v>40.200000000000003</v>
      </c>
      <c r="Y20" s="150">
        <v>58.5</v>
      </c>
      <c r="Z20" s="150">
        <v>13</v>
      </c>
      <c r="AA20" s="150">
        <v>30.01</v>
      </c>
      <c r="AB20" s="150">
        <v>41</v>
      </c>
      <c r="AC20" s="150">
        <v>12.25</v>
      </c>
      <c r="AD20" s="150">
        <v>65</v>
      </c>
      <c r="AE20" s="150">
        <v>20.5</v>
      </c>
      <c r="AF20" s="150">
        <v>25.5</v>
      </c>
      <c r="AG20" s="150">
        <v>18</v>
      </c>
      <c r="AH20" s="150">
        <v>13</v>
      </c>
      <c r="AI20" s="150">
        <v>12</v>
      </c>
      <c r="AJ20" s="150">
        <v>10.25</v>
      </c>
      <c r="AK20" s="150">
        <v>20</v>
      </c>
      <c r="AL20" s="150">
        <v>17</v>
      </c>
      <c r="AM20" s="150">
        <v>33.989999999999995</v>
      </c>
      <c r="AN20" s="150">
        <v>16.3</v>
      </c>
      <c r="AO20" s="150">
        <v>6.5</v>
      </c>
      <c r="AP20" s="150">
        <v>13.5</v>
      </c>
      <c r="AQ20" s="150">
        <v>36.799999999999997</v>
      </c>
      <c r="AR20" s="150">
        <v>27.2</v>
      </c>
      <c r="AS20" s="150">
        <v>17.5</v>
      </c>
      <c r="AT20" s="150">
        <v>48.5</v>
      </c>
      <c r="AU20" s="150">
        <v>26.999999999999996</v>
      </c>
      <c r="AV20" s="150">
        <v>37.010000000000005</v>
      </c>
      <c r="AW20" s="150">
        <v>59</v>
      </c>
      <c r="AX20" s="150">
        <v>19</v>
      </c>
      <c r="AY20" s="150">
        <v>0</v>
      </c>
      <c r="AZ20" s="150">
        <v>0</v>
      </c>
      <c r="BA20" s="150">
        <v>16.899999999999999</v>
      </c>
      <c r="BB20" s="150">
        <v>0</v>
      </c>
      <c r="BC20" s="150">
        <v>0</v>
      </c>
      <c r="BD20" s="150">
        <v>9</v>
      </c>
      <c r="BE20" s="150">
        <v>8</v>
      </c>
      <c r="BF20" s="150">
        <v>38</v>
      </c>
      <c r="BG20" s="150">
        <v>0</v>
      </c>
      <c r="BH20" s="150">
        <v>3.99</v>
      </c>
      <c r="BI20" s="150">
        <v>11.34</v>
      </c>
      <c r="BJ20" s="150">
        <v>12.5</v>
      </c>
      <c r="BK20" s="150">
        <v>50.25</v>
      </c>
      <c r="BL20" s="150">
        <v>26.5</v>
      </c>
      <c r="BM20" s="150">
        <v>25</v>
      </c>
      <c r="BN20" s="150">
        <v>48.160000000000004</v>
      </c>
      <c r="BO20" s="150">
        <v>50</v>
      </c>
      <c r="BP20" s="150">
        <v>14.995000000000001</v>
      </c>
      <c r="BQ20" s="150">
        <v>31.020000000000003</v>
      </c>
      <c r="BR20" s="150">
        <v>15.99</v>
      </c>
      <c r="BS20" s="150">
        <v>36</v>
      </c>
      <c r="BT20" s="150">
        <v>36</v>
      </c>
      <c r="BU20" s="150">
        <v>7</v>
      </c>
      <c r="BV20" s="150">
        <v>15.166666666666666</v>
      </c>
      <c r="BW20" s="150">
        <v>50.98</v>
      </c>
      <c r="BX20" s="150">
        <v>36</v>
      </c>
      <c r="BY20" s="150">
        <v>29</v>
      </c>
      <c r="BZ20" s="150">
        <v>43.08</v>
      </c>
      <c r="CA20" s="150">
        <v>32.9</v>
      </c>
      <c r="CB20" s="150">
        <v>43.4</v>
      </c>
      <c r="CC20" s="150">
        <v>59</v>
      </c>
      <c r="CD20" s="150">
        <v>51</v>
      </c>
      <c r="CE20" s="150">
        <v>29.5</v>
      </c>
      <c r="CF20" s="150">
        <v>22.5</v>
      </c>
      <c r="CG20" s="150">
        <v>21.909999999999997</v>
      </c>
      <c r="CH20" s="150">
        <v>58.510000000000005</v>
      </c>
      <c r="CI20" s="150">
        <v>28.279999999999998</v>
      </c>
      <c r="CJ20" s="150">
        <v>27.69</v>
      </c>
      <c r="CK20" s="150">
        <v>28.279999999999998</v>
      </c>
      <c r="CL20" s="150">
        <v>34.020000000000003</v>
      </c>
      <c r="CM20" s="150">
        <v>11</v>
      </c>
      <c r="CN20" s="150">
        <v>23</v>
      </c>
      <c r="CO20" s="150">
        <v>33.42</v>
      </c>
      <c r="CP20" s="150">
        <v>24.4</v>
      </c>
      <c r="CQ20" s="150">
        <v>0</v>
      </c>
      <c r="CR20" s="150">
        <v>0</v>
      </c>
      <c r="CS20" s="150">
        <v>5.2</v>
      </c>
      <c r="CT20" s="150">
        <v>3</v>
      </c>
      <c r="CU20" s="150">
        <v>12.639999999999999</v>
      </c>
      <c r="CV20" s="150">
        <v>18.504999999999999</v>
      </c>
      <c r="CW20" s="150">
        <v>14</v>
      </c>
      <c r="CX20" s="150">
        <v>38.29</v>
      </c>
      <c r="CY20" s="165">
        <v>13.37</v>
      </c>
      <c r="CZ20" s="165">
        <v>8.3000000000000007</v>
      </c>
      <c r="DA20" s="165">
        <v>8.3000000000000007</v>
      </c>
      <c r="DB20" s="150">
        <v>2.94</v>
      </c>
      <c r="DC20" s="150">
        <v>16</v>
      </c>
      <c r="DD20" s="5">
        <f>AVERAGE(BD20:DC20)</f>
        <v>24.37166666666667</v>
      </c>
      <c r="DE20" s="150">
        <v>9.3000000000000007</v>
      </c>
      <c r="DF20" s="150">
        <v>6.5</v>
      </c>
      <c r="DG20" s="150">
        <v>7</v>
      </c>
      <c r="DH20" s="150">
        <v>7</v>
      </c>
      <c r="DI20" s="150">
        <v>17</v>
      </c>
      <c r="DJ20" s="150">
        <v>0</v>
      </c>
      <c r="DK20" s="150">
        <v>0</v>
      </c>
      <c r="DL20" s="150">
        <v>30.1</v>
      </c>
      <c r="DM20" s="150">
        <v>6.5</v>
      </c>
      <c r="DN20" s="150">
        <v>6.5</v>
      </c>
      <c r="DO20" s="150">
        <v>0</v>
      </c>
      <c r="DP20" s="150"/>
      <c r="DQ20" s="150"/>
      <c r="DR20" s="150">
        <v>0</v>
      </c>
      <c r="DS20" s="150">
        <v>0</v>
      </c>
      <c r="DT20" s="150">
        <v>27.8</v>
      </c>
      <c r="DU20" s="150">
        <v>0</v>
      </c>
      <c r="DV20" s="150">
        <v>0</v>
      </c>
      <c r="DW20" s="150">
        <v>0</v>
      </c>
      <c r="DX20" s="150">
        <v>0</v>
      </c>
      <c r="DY20" s="150">
        <v>0</v>
      </c>
      <c r="DZ20" s="150">
        <v>13</v>
      </c>
      <c r="EA20" s="150"/>
      <c r="EB20" s="150"/>
      <c r="EC20" s="150"/>
      <c r="ED20" s="150"/>
      <c r="EE20" s="150"/>
      <c r="EF20" s="150"/>
      <c r="EG20" s="150"/>
      <c r="EH20" s="150"/>
      <c r="EI20" s="5">
        <f>AVERAGE(DE20:EA20)</f>
        <v>6.5349999999999993</v>
      </c>
      <c r="EJ20" s="17">
        <v>30</v>
      </c>
    </row>
    <row r="21" spans="1:140" hidden="1">
      <c r="A21" s="504"/>
      <c r="B21" s="51" t="s">
        <v>19</v>
      </c>
      <c r="C21" s="5">
        <v>2.0814423076923076</v>
      </c>
      <c r="D21" s="171">
        <v>0</v>
      </c>
      <c r="E21" s="171">
        <v>0</v>
      </c>
      <c r="F21" s="171">
        <v>0</v>
      </c>
      <c r="G21" s="171">
        <v>0</v>
      </c>
      <c r="H21" s="171">
        <v>21.27</v>
      </c>
      <c r="I21" s="171">
        <v>1</v>
      </c>
      <c r="J21" s="171">
        <v>3.5</v>
      </c>
      <c r="K21" s="171">
        <v>2.17</v>
      </c>
      <c r="L21" s="171">
        <v>0</v>
      </c>
      <c r="M21" s="171">
        <v>1.5</v>
      </c>
      <c r="N21" s="171">
        <v>0</v>
      </c>
      <c r="O21" s="150">
        <v>18</v>
      </c>
      <c r="P21" s="150">
        <v>12.5</v>
      </c>
      <c r="Q21" s="150">
        <v>0.5</v>
      </c>
      <c r="R21" s="150">
        <v>0</v>
      </c>
      <c r="S21" s="150">
        <v>2</v>
      </c>
      <c r="T21" s="150">
        <v>0</v>
      </c>
      <c r="U21" s="150">
        <v>0</v>
      </c>
      <c r="V21" s="150">
        <v>0</v>
      </c>
      <c r="W21" s="150">
        <v>6</v>
      </c>
      <c r="X21" s="150">
        <v>1</v>
      </c>
      <c r="Y21" s="150">
        <v>0</v>
      </c>
      <c r="Z21" s="150">
        <v>0</v>
      </c>
      <c r="AA21" s="150">
        <v>2</v>
      </c>
      <c r="AB21" s="150">
        <v>0</v>
      </c>
      <c r="AC21" s="150">
        <v>6.5</v>
      </c>
      <c r="AD21" s="150">
        <v>0</v>
      </c>
      <c r="AE21" s="150">
        <v>0</v>
      </c>
      <c r="AF21" s="150">
        <v>14.75</v>
      </c>
      <c r="AG21" s="150">
        <v>0</v>
      </c>
      <c r="AH21" s="150">
        <v>0</v>
      </c>
      <c r="AI21" s="150">
        <v>0</v>
      </c>
      <c r="AJ21" s="150">
        <v>1.25</v>
      </c>
      <c r="AK21" s="150">
        <v>0</v>
      </c>
      <c r="AL21" s="150">
        <v>1</v>
      </c>
      <c r="AM21" s="150">
        <v>0</v>
      </c>
      <c r="AN21" s="150">
        <v>1</v>
      </c>
      <c r="AO21" s="150">
        <v>1.375</v>
      </c>
      <c r="AP21" s="150">
        <v>1</v>
      </c>
      <c r="AQ21" s="150">
        <v>0</v>
      </c>
      <c r="AR21" s="150">
        <v>0.67</v>
      </c>
      <c r="AS21" s="150">
        <v>0.5</v>
      </c>
      <c r="AT21" s="150">
        <v>1.33</v>
      </c>
      <c r="AU21" s="150">
        <v>1</v>
      </c>
      <c r="AV21" s="150">
        <v>4.92</v>
      </c>
      <c r="AW21" s="150">
        <v>0</v>
      </c>
      <c r="AX21" s="150">
        <v>1</v>
      </c>
      <c r="AY21" s="150">
        <v>0</v>
      </c>
      <c r="AZ21" s="150">
        <v>0</v>
      </c>
      <c r="BA21" s="150">
        <v>0.5</v>
      </c>
      <c r="BB21" s="150">
        <v>0</v>
      </c>
      <c r="BC21" s="150">
        <v>0</v>
      </c>
      <c r="BD21" s="150">
        <v>0</v>
      </c>
      <c r="BE21" s="150">
        <v>0</v>
      </c>
      <c r="BF21" s="150">
        <v>0</v>
      </c>
      <c r="BG21" s="150">
        <v>0</v>
      </c>
      <c r="BH21" s="150">
        <v>0.75</v>
      </c>
      <c r="BI21" s="150">
        <v>0</v>
      </c>
      <c r="BJ21" s="150">
        <v>0.85</v>
      </c>
      <c r="BK21" s="150">
        <v>4</v>
      </c>
      <c r="BL21" s="150">
        <v>2.5</v>
      </c>
      <c r="BM21" s="150">
        <v>0</v>
      </c>
      <c r="BN21" s="150">
        <v>0</v>
      </c>
      <c r="BO21" s="150">
        <v>0</v>
      </c>
      <c r="BP21" s="150">
        <v>4.75</v>
      </c>
      <c r="BQ21" s="150">
        <v>0</v>
      </c>
      <c r="BR21" s="150">
        <v>0</v>
      </c>
      <c r="BS21" s="150">
        <v>2.83</v>
      </c>
      <c r="BT21" s="150">
        <v>2.83</v>
      </c>
      <c r="BU21" s="150">
        <v>0</v>
      </c>
      <c r="BV21" s="150">
        <v>2.7266666666666666</v>
      </c>
      <c r="BW21" s="150">
        <v>0</v>
      </c>
      <c r="BX21" s="150">
        <v>3</v>
      </c>
      <c r="BY21" s="150">
        <v>2.085</v>
      </c>
      <c r="BZ21" s="150">
        <v>3.33</v>
      </c>
      <c r="CA21" s="150">
        <v>0</v>
      </c>
      <c r="CB21" s="150">
        <v>0</v>
      </c>
      <c r="CC21" s="150">
        <v>0</v>
      </c>
      <c r="CD21" s="150">
        <v>0</v>
      </c>
      <c r="CE21" s="150">
        <v>3.625</v>
      </c>
      <c r="CF21" s="150">
        <v>0</v>
      </c>
      <c r="CG21" s="150">
        <v>0</v>
      </c>
      <c r="CH21" s="150">
        <v>4</v>
      </c>
      <c r="CI21" s="150">
        <v>0</v>
      </c>
      <c r="CJ21" s="150">
        <v>1.33</v>
      </c>
      <c r="CK21" s="150">
        <v>0</v>
      </c>
      <c r="CL21" s="150">
        <v>13</v>
      </c>
      <c r="CM21" s="150">
        <v>1.25</v>
      </c>
      <c r="CN21" s="150">
        <v>2</v>
      </c>
      <c r="CO21" s="150">
        <v>0</v>
      </c>
      <c r="CP21" s="150">
        <v>0</v>
      </c>
      <c r="CQ21" s="150">
        <v>154</v>
      </c>
      <c r="CR21" s="150">
        <v>168</v>
      </c>
      <c r="CS21" s="150">
        <v>35</v>
      </c>
      <c r="CT21" s="150">
        <v>2.1666666666666665</v>
      </c>
      <c r="CU21" s="150">
        <v>1</v>
      </c>
      <c r="CV21" s="150">
        <v>8.5</v>
      </c>
      <c r="CW21" s="150">
        <v>3.25</v>
      </c>
      <c r="CX21" s="150">
        <v>0</v>
      </c>
      <c r="CY21" s="165">
        <v>1.6666666666666667</v>
      </c>
      <c r="CZ21" s="165">
        <v>0</v>
      </c>
      <c r="DA21" s="165">
        <v>0</v>
      </c>
      <c r="DB21" s="150">
        <v>0</v>
      </c>
      <c r="DC21" s="150">
        <v>0</v>
      </c>
      <c r="DD21" s="5">
        <f>AVERAGE(BD21:DC21)</f>
        <v>8.2392307692307707</v>
      </c>
      <c r="DE21" s="150">
        <v>2</v>
      </c>
      <c r="DF21" s="150">
        <v>2.085</v>
      </c>
      <c r="DG21" s="150">
        <v>0</v>
      </c>
      <c r="DH21" s="150">
        <v>0</v>
      </c>
      <c r="DI21" s="150">
        <v>1</v>
      </c>
      <c r="DJ21" s="150">
        <v>0</v>
      </c>
      <c r="DK21" s="150">
        <v>0</v>
      </c>
      <c r="DL21" s="150">
        <v>7.2</v>
      </c>
      <c r="DM21" s="150">
        <v>0</v>
      </c>
      <c r="DN21" s="150">
        <v>0</v>
      </c>
      <c r="DO21" s="150">
        <v>0</v>
      </c>
      <c r="DP21" s="150"/>
      <c r="DQ21" s="150"/>
      <c r="DR21" s="150">
        <v>0</v>
      </c>
      <c r="DS21" s="150">
        <v>0</v>
      </c>
      <c r="DT21" s="150">
        <v>0</v>
      </c>
      <c r="DU21" s="150">
        <v>0</v>
      </c>
      <c r="DV21" s="150">
        <v>8</v>
      </c>
      <c r="DW21" s="150">
        <v>0</v>
      </c>
      <c r="DX21" s="150">
        <v>0</v>
      </c>
      <c r="DY21" s="150">
        <v>0</v>
      </c>
      <c r="DZ21" s="150">
        <v>0</v>
      </c>
      <c r="EA21" s="150"/>
      <c r="EB21" s="150"/>
      <c r="EC21" s="150"/>
      <c r="ED21" s="150"/>
      <c r="EE21" s="150"/>
      <c r="EF21" s="150"/>
      <c r="EG21" s="150"/>
      <c r="EH21" s="150"/>
      <c r="EI21" s="5">
        <f>AVERAGE(DE21:EA21)</f>
        <v>1.0142500000000001</v>
      </c>
      <c r="EJ21" s="17">
        <v>4</v>
      </c>
    </row>
    <row r="22" spans="1:140" ht="15.75" hidden="1" customHeight="1">
      <c r="A22" s="14"/>
      <c r="B22" s="13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>
        <v>0</v>
      </c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 s="13"/>
    </row>
    <row r="23" spans="1:140" hidden="1">
      <c r="A23" s="499" t="s">
        <v>52</v>
      </c>
      <c r="B23" s="53" t="s">
        <v>250</v>
      </c>
      <c r="C23" s="12"/>
      <c r="D23" s="12">
        <v>10</v>
      </c>
      <c r="E23" s="12">
        <v>0</v>
      </c>
      <c r="F23" s="12">
        <v>0</v>
      </c>
      <c r="G23" s="12">
        <v>0</v>
      </c>
      <c r="H23" s="12">
        <v>0</v>
      </c>
      <c r="I23" s="12">
        <v>10</v>
      </c>
      <c r="J23" s="12">
        <v>10.75</v>
      </c>
      <c r="K23" s="12">
        <v>0</v>
      </c>
      <c r="L23" s="12">
        <v>0</v>
      </c>
      <c r="M23" s="12">
        <v>0</v>
      </c>
      <c r="N23" s="12">
        <v>7</v>
      </c>
      <c r="O23" s="12">
        <v>0</v>
      </c>
      <c r="P23" s="12">
        <v>0</v>
      </c>
      <c r="Q23" s="12">
        <v>0</v>
      </c>
      <c r="R23" s="12">
        <v>8</v>
      </c>
      <c r="S23" s="208">
        <v>0</v>
      </c>
      <c r="T23" s="12">
        <v>0</v>
      </c>
      <c r="U23" s="94">
        <v>0</v>
      </c>
      <c r="V23" s="94">
        <v>11</v>
      </c>
      <c r="W23" s="94">
        <v>0</v>
      </c>
      <c r="X23" s="94">
        <v>11</v>
      </c>
      <c r="Y23" s="94">
        <v>10</v>
      </c>
      <c r="Z23" s="94">
        <v>0</v>
      </c>
      <c r="AA23" s="94">
        <v>11</v>
      </c>
      <c r="AB23" s="94">
        <v>0</v>
      </c>
      <c r="AC23" s="94">
        <v>0</v>
      </c>
      <c r="AD23" s="94"/>
      <c r="AE23" s="94">
        <v>12</v>
      </c>
      <c r="AF23" s="94">
        <v>0</v>
      </c>
      <c r="AG23" s="94">
        <v>16</v>
      </c>
      <c r="AH23" s="94">
        <v>0</v>
      </c>
      <c r="AI23" s="94">
        <v>0</v>
      </c>
      <c r="AJ23" s="94">
        <v>3.5</v>
      </c>
      <c r="AK23" s="94">
        <v>0</v>
      </c>
      <c r="AL23" s="94">
        <v>0</v>
      </c>
      <c r="AM23" s="94">
        <v>11</v>
      </c>
      <c r="AN23" s="94">
        <v>0</v>
      </c>
      <c r="AO23" s="94">
        <v>0</v>
      </c>
      <c r="AP23" s="94">
        <v>0</v>
      </c>
      <c r="AQ23" s="94">
        <v>0</v>
      </c>
      <c r="AR23" s="94">
        <v>5</v>
      </c>
      <c r="AS23" s="94">
        <v>0</v>
      </c>
      <c r="AT23" s="94">
        <v>0</v>
      </c>
      <c r="AU23" s="94">
        <v>8</v>
      </c>
      <c r="AV23" s="94">
        <v>0</v>
      </c>
      <c r="AW23" s="94">
        <v>8</v>
      </c>
      <c r="AX23" s="94">
        <v>0</v>
      </c>
      <c r="AY23" s="94">
        <v>0</v>
      </c>
      <c r="AZ23" s="94">
        <v>0</v>
      </c>
      <c r="BA23" s="94">
        <v>8</v>
      </c>
      <c r="BB23" s="94">
        <v>0</v>
      </c>
      <c r="BC23" s="94">
        <v>0</v>
      </c>
      <c r="BD23" s="94">
        <v>0</v>
      </c>
      <c r="BE23" s="94">
        <v>8</v>
      </c>
      <c r="BF23" s="94">
        <v>0</v>
      </c>
      <c r="BG23" s="94">
        <v>0</v>
      </c>
      <c r="BH23" s="94">
        <v>0</v>
      </c>
      <c r="BI23" s="94">
        <v>0</v>
      </c>
      <c r="BJ23" s="94">
        <v>0</v>
      </c>
      <c r="BK23" s="94">
        <v>0</v>
      </c>
      <c r="BL23" s="94">
        <v>13.5</v>
      </c>
      <c r="BM23" s="94">
        <v>0</v>
      </c>
      <c r="BN23" s="94">
        <v>0</v>
      </c>
      <c r="BO23" s="94">
        <v>20.5</v>
      </c>
      <c r="BP23" s="94">
        <v>0</v>
      </c>
      <c r="BQ23" s="94">
        <v>0</v>
      </c>
      <c r="BR23" s="94">
        <v>14</v>
      </c>
      <c r="BS23" s="94">
        <v>0</v>
      </c>
      <c r="BT23" s="94">
        <v>0</v>
      </c>
      <c r="BU23" s="94">
        <v>7</v>
      </c>
      <c r="BV23" s="94">
        <v>0</v>
      </c>
      <c r="BW23" s="94">
        <v>9</v>
      </c>
      <c r="BX23" s="94">
        <v>0</v>
      </c>
      <c r="BY23" s="94">
        <v>8</v>
      </c>
      <c r="BZ23" s="94">
        <v>0</v>
      </c>
      <c r="CA23" s="94">
        <v>0</v>
      </c>
      <c r="CB23" s="94">
        <v>12</v>
      </c>
      <c r="CC23" s="94">
        <v>0</v>
      </c>
      <c r="CD23" s="94">
        <v>6</v>
      </c>
      <c r="CE23" s="94">
        <v>0</v>
      </c>
      <c r="CF23" s="94">
        <v>8</v>
      </c>
      <c r="CG23" s="94">
        <v>0</v>
      </c>
      <c r="CH23" s="94">
        <v>0</v>
      </c>
      <c r="CI23" s="94">
        <v>10</v>
      </c>
      <c r="CJ23" s="94">
        <v>0</v>
      </c>
      <c r="CK23" s="94">
        <v>0</v>
      </c>
      <c r="CL23" s="94">
        <v>0</v>
      </c>
      <c r="CM23" s="94">
        <v>9</v>
      </c>
      <c r="CN23" s="94">
        <v>12</v>
      </c>
      <c r="CO23" s="94">
        <v>14</v>
      </c>
      <c r="CP23" s="94">
        <v>8</v>
      </c>
      <c r="CQ23" s="94">
        <v>0</v>
      </c>
      <c r="CR23" s="94">
        <v>0</v>
      </c>
      <c r="CS23" s="94">
        <v>0</v>
      </c>
      <c r="CT23" s="94">
        <v>0</v>
      </c>
      <c r="CU23" s="94">
        <v>12</v>
      </c>
      <c r="CV23" s="94">
        <v>0</v>
      </c>
      <c r="CW23" s="94">
        <v>0</v>
      </c>
      <c r="CX23" s="94">
        <v>0</v>
      </c>
      <c r="CY23" s="94">
        <v>0</v>
      </c>
      <c r="CZ23" s="94">
        <v>0</v>
      </c>
      <c r="DA23" s="94">
        <v>0</v>
      </c>
      <c r="DB23" s="94">
        <v>0</v>
      </c>
      <c r="DC23" s="94">
        <v>0</v>
      </c>
      <c r="DD23" s="12"/>
      <c r="DE23" s="94">
        <v>0</v>
      </c>
      <c r="DF23" s="94">
        <v>0</v>
      </c>
      <c r="DG23" s="94"/>
      <c r="DH23" s="94">
        <v>0</v>
      </c>
      <c r="DI23" s="94">
        <v>0</v>
      </c>
      <c r="DJ23" s="94">
        <v>0</v>
      </c>
      <c r="DK23" s="94">
        <v>0</v>
      </c>
      <c r="DL23" s="94">
        <v>0</v>
      </c>
      <c r="DM23" s="94">
        <v>10.92</v>
      </c>
      <c r="DN23" s="94">
        <v>0</v>
      </c>
      <c r="DO23" s="94">
        <v>0</v>
      </c>
      <c r="DP23" s="94"/>
      <c r="DQ23" s="94"/>
      <c r="DR23" s="94">
        <v>0</v>
      </c>
      <c r="DS23" s="94">
        <v>0</v>
      </c>
      <c r="DT23" s="94">
        <v>0</v>
      </c>
      <c r="DU23" s="94">
        <v>0</v>
      </c>
      <c r="DV23" s="94">
        <v>0</v>
      </c>
      <c r="DW23" s="94">
        <v>0</v>
      </c>
      <c r="DX23" s="94">
        <v>0</v>
      </c>
      <c r="DY23" s="94">
        <v>0</v>
      </c>
      <c r="DZ23" s="94">
        <v>0</v>
      </c>
      <c r="EA23" s="94"/>
      <c r="EB23" s="94"/>
      <c r="EC23" s="94"/>
      <c r="ED23" s="94"/>
      <c r="EE23" s="94"/>
      <c r="EF23" s="94"/>
      <c r="EG23" s="94"/>
      <c r="EH23" s="94"/>
      <c r="EI23" s="12"/>
      <c r="EJ23" s="12"/>
    </row>
    <row r="24" spans="1:140" ht="16.5" hidden="1" customHeight="1">
      <c r="A24" s="500"/>
      <c r="B24" s="53" t="s">
        <v>251</v>
      </c>
      <c r="C24" s="12"/>
      <c r="D24" s="12">
        <v>0</v>
      </c>
      <c r="E24" s="12">
        <v>4.17</v>
      </c>
      <c r="F24" s="12">
        <v>0</v>
      </c>
      <c r="G24" s="12">
        <v>0</v>
      </c>
      <c r="H24" s="12">
        <v>6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  <c r="P24" s="12">
        <v>30.5</v>
      </c>
      <c r="Q24" s="12">
        <v>0</v>
      </c>
      <c r="R24" s="12">
        <v>0</v>
      </c>
      <c r="S24" s="208">
        <v>0</v>
      </c>
      <c r="T24" s="12">
        <v>0</v>
      </c>
      <c r="U24" s="94">
        <v>0</v>
      </c>
      <c r="V24" s="94">
        <v>18</v>
      </c>
      <c r="W24" s="94">
        <v>0</v>
      </c>
      <c r="X24" s="94">
        <v>0</v>
      </c>
      <c r="Y24" s="94">
        <v>0</v>
      </c>
      <c r="Z24" s="94">
        <v>0</v>
      </c>
      <c r="AA24" s="94">
        <v>0</v>
      </c>
      <c r="AB24" s="94">
        <v>0</v>
      </c>
      <c r="AC24" s="94">
        <v>0</v>
      </c>
      <c r="AD24" s="94"/>
      <c r="AE24" s="94">
        <v>0</v>
      </c>
      <c r="AF24" s="94">
        <v>4</v>
      </c>
      <c r="AG24" s="94">
        <v>11</v>
      </c>
      <c r="AH24" s="94">
        <v>0</v>
      </c>
      <c r="AI24" s="94">
        <v>0</v>
      </c>
      <c r="AJ24" s="94">
        <v>0</v>
      </c>
      <c r="AK24" s="94">
        <v>0</v>
      </c>
      <c r="AL24" s="94">
        <v>0</v>
      </c>
      <c r="AM24" s="94">
        <v>6</v>
      </c>
      <c r="AN24" s="94">
        <v>0</v>
      </c>
      <c r="AO24" s="94">
        <v>0</v>
      </c>
      <c r="AP24" s="94">
        <v>0</v>
      </c>
      <c r="AQ24" s="94">
        <v>0</v>
      </c>
      <c r="AR24" s="94">
        <v>3</v>
      </c>
      <c r="AS24" s="94">
        <v>0</v>
      </c>
      <c r="AT24" s="94">
        <v>0</v>
      </c>
      <c r="AU24" s="94">
        <v>0</v>
      </c>
      <c r="AV24" s="94">
        <v>0</v>
      </c>
      <c r="AW24" s="94">
        <v>0</v>
      </c>
      <c r="AX24" s="94">
        <v>0</v>
      </c>
      <c r="AY24" s="94">
        <v>0</v>
      </c>
      <c r="AZ24" s="94">
        <v>0</v>
      </c>
      <c r="BA24" s="94">
        <v>0</v>
      </c>
      <c r="BB24" s="94">
        <v>0</v>
      </c>
      <c r="BC24" s="94">
        <v>0</v>
      </c>
      <c r="BD24" s="94">
        <v>0</v>
      </c>
      <c r="BE24" s="94">
        <v>0</v>
      </c>
      <c r="BF24" s="94">
        <v>0</v>
      </c>
      <c r="BG24" s="94">
        <v>0</v>
      </c>
      <c r="BH24" s="94">
        <v>0</v>
      </c>
      <c r="BI24" s="94">
        <v>1</v>
      </c>
      <c r="BJ24" s="94">
        <v>0</v>
      </c>
      <c r="BK24" s="94">
        <v>0</v>
      </c>
      <c r="BL24" s="94">
        <v>0</v>
      </c>
      <c r="BM24" s="94">
        <v>0</v>
      </c>
      <c r="BN24" s="94">
        <v>0.5</v>
      </c>
      <c r="BO24" s="94">
        <v>0</v>
      </c>
      <c r="BP24" s="94">
        <v>0</v>
      </c>
      <c r="BQ24" s="94">
        <v>1.9</v>
      </c>
      <c r="BR24" s="94">
        <v>0</v>
      </c>
      <c r="BS24" s="94">
        <v>0</v>
      </c>
      <c r="BT24" s="94">
        <v>0</v>
      </c>
      <c r="BU24" s="94"/>
      <c r="BV24" s="94">
        <v>0</v>
      </c>
      <c r="BW24" s="94">
        <v>1</v>
      </c>
      <c r="BX24" s="94">
        <v>0</v>
      </c>
      <c r="BY24" s="94">
        <v>0</v>
      </c>
      <c r="BZ24" s="94">
        <v>0</v>
      </c>
      <c r="CA24" s="94">
        <v>0</v>
      </c>
      <c r="CB24" s="94">
        <v>0</v>
      </c>
      <c r="CC24" s="94">
        <v>0</v>
      </c>
      <c r="CD24" s="94">
        <v>0</v>
      </c>
      <c r="CE24" s="94">
        <v>0</v>
      </c>
      <c r="CF24" s="94">
        <v>4</v>
      </c>
      <c r="CG24" s="94">
        <v>0</v>
      </c>
      <c r="CH24" s="94">
        <v>0</v>
      </c>
      <c r="CI24" s="94">
        <v>0</v>
      </c>
      <c r="CJ24" s="94">
        <v>0</v>
      </c>
      <c r="CK24" s="94">
        <v>0</v>
      </c>
      <c r="CL24" s="94">
        <v>0</v>
      </c>
      <c r="CM24" s="94">
        <v>0</v>
      </c>
      <c r="CN24" s="94">
        <v>0</v>
      </c>
      <c r="CO24" s="94">
        <v>0</v>
      </c>
      <c r="CP24" s="94">
        <v>0</v>
      </c>
      <c r="CQ24" s="94">
        <v>0</v>
      </c>
      <c r="CR24" s="94">
        <v>0</v>
      </c>
      <c r="CS24" s="94">
        <v>0</v>
      </c>
      <c r="CT24" s="94">
        <v>0</v>
      </c>
      <c r="CU24" s="94">
        <v>0</v>
      </c>
      <c r="CV24" s="94">
        <v>0</v>
      </c>
      <c r="CW24" s="94">
        <v>0</v>
      </c>
      <c r="CX24" s="94">
        <v>24</v>
      </c>
      <c r="CY24" s="94">
        <v>0</v>
      </c>
      <c r="CZ24" s="94">
        <v>3</v>
      </c>
      <c r="DA24" s="94">
        <v>3</v>
      </c>
      <c r="DB24" s="94">
        <v>0</v>
      </c>
      <c r="DC24" s="94">
        <v>0</v>
      </c>
      <c r="DD24" s="12"/>
      <c r="DE24" s="94">
        <v>2</v>
      </c>
      <c r="DF24" s="94">
        <v>0</v>
      </c>
      <c r="DG24" s="94">
        <v>0</v>
      </c>
      <c r="DH24" s="94">
        <v>0</v>
      </c>
      <c r="DI24" s="94">
        <v>0</v>
      </c>
      <c r="DJ24" s="94">
        <v>0</v>
      </c>
      <c r="DK24" s="94">
        <v>0</v>
      </c>
      <c r="DL24" s="94">
        <v>0</v>
      </c>
      <c r="DM24" s="94">
        <v>0</v>
      </c>
      <c r="DN24" s="94">
        <v>0</v>
      </c>
      <c r="DO24" s="94">
        <v>0</v>
      </c>
      <c r="DP24" s="94"/>
      <c r="DQ24" s="94"/>
      <c r="DR24" s="94">
        <v>0</v>
      </c>
      <c r="DS24" s="94">
        <v>0</v>
      </c>
      <c r="DT24" s="94">
        <v>0</v>
      </c>
      <c r="DU24" s="94">
        <v>0</v>
      </c>
      <c r="DV24" s="94">
        <v>8</v>
      </c>
      <c r="DW24" s="94">
        <v>0</v>
      </c>
      <c r="DX24" s="94">
        <v>0</v>
      </c>
      <c r="DY24" s="94">
        <v>0</v>
      </c>
      <c r="DZ24" s="94">
        <v>0</v>
      </c>
      <c r="EA24" s="94"/>
      <c r="EB24" s="94"/>
      <c r="EC24" s="94"/>
      <c r="ED24" s="94"/>
      <c r="EE24" s="94"/>
      <c r="EF24" s="94"/>
      <c r="EG24" s="94"/>
      <c r="EH24" s="94"/>
      <c r="EI24" s="12"/>
      <c r="EJ24" s="12"/>
    </row>
    <row r="25" spans="1:140" hidden="1">
      <c r="A25" s="500"/>
      <c r="B25" s="53" t="s">
        <v>252</v>
      </c>
      <c r="C25" s="12"/>
      <c r="D25" s="12">
        <v>0</v>
      </c>
      <c r="E25" s="12">
        <v>0</v>
      </c>
      <c r="F25" s="12">
        <v>0</v>
      </c>
      <c r="G25" s="12">
        <v>0</v>
      </c>
      <c r="H25" s="12">
        <v>21.27</v>
      </c>
      <c r="I25" s="12">
        <v>2</v>
      </c>
      <c r="J25" s="12">
        <v>7</v>
      </c>
      <c r="K25" s="12">
        <v>2.17</v>
      </c>
      <c r="L25" s="12">
        <v>0</v>
      </c>
      <c r="M25" s="12">
        <v>1.5</v>
      </c>
      <c r="N25" s="12">
        <v>0</v>
      </c>
      <c r="O25" s="12">
        <v>18</v>
      </c>
      <c r="P25" s="12">
        <v>25</v>
      </c>
      <c r="Q25" s="12">
        <v>0.5</v>
      </c>
      <c r="R25" s="12">
        <v>0</v>
      </c>
      <c r="S25" s="208">
        <v>2</v>
      </c>
      <c r="T25" s="12">
        <v>0</v>
      </c>
      <c r="U25" s="94">
        <v>0</v>
      </c>
      <c r="V25" s="94">
        <v>0</v>
      </c>
      <c r="W25" s="94">
        <v>12</v>
      </c>
      <c r="X25" s="94">
        <v>1</v>
      </c>
      <c r="Y25">
        <v>0</v>
      </c>
      <c r="Z25">
        <v>0</v>
      </c>
      <c r="AA25">
        <v>2</v>
      </c>
      <c r="AB25">
        <v>0</v>
      </c>
      <c r="AC25">
        <v>6.5</v>
      </c>
      <c r="AD25">
        <v>0</v>
      </c>
      <c r="AE25">
        <v>0</v>
      </c>
      <c r="AF25">
        <v>14.75</v>
      </c>
      <c r="AG25">
        <v>0</v>
      </c>
      <c r="AH25">
        <v>0</v>
      </c>
      <c r="AI25">
        <v>0</v>
      </c>
      <c r="AJ25">
        <v>2.5</v>
      </c>
      <c r="AK25">
        <v>0</v>
      </c>
      <c r="AL25">
        <v>1</v>
      </c>
      <c r="AM25">
        <v>0</v>
      </c>
      <c r="AN25">
        <v>2</v>
      </c>
      <c r="AO25">
        <v>2.75</v>
      </c>
      <c r="AP25">
        <v>2</v>
      </c>
      <c r="AQ25">
        <v>0</v>
      </c>
      <c r="AR25">
        <v>0.67</v>
      </c>
      <c r="AS25">
        <v>1</v>
      </c>
      <c r="AT25">
        <v>1.33</v>
      </c>
      <c r="AU25">
        <v>1</v>
      </c>
      <c r="AV25">
        <v>4.92</v>
      </c>
      <c r="AW25">
        <v>0</v>
      </c>
      <c r="AX25">
        <v>1</v>
      </c>
      <c r="AY25">
        <v>0</v>
      </c>
      <c r="AZ25">
        <v>0</v>
      </c>
      <c r="BA25">
        <v>0.5</v>
      </c>
      <c r="BB25" s="94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0.75</v>
      </c>
      <c r="BI25">
        <v>0</v>
      </c>
      <c r="BJ25">
        <v>0.85</v>
      </c>
      <c r="BK25">
        <v>4</v>
      </c>
      <c r="BL25">
        <v>5</v>
      </c>
      <c r="BM25">
        <v>0</v>
      </c>
      <c r="BN25">
        <v>0</v>
      </c>
      <c r="BO25">
        <v>0</v>
      </c>
      <c r="BP25">
        <v>9.5</v>
      </c>
      <c r="BQ25">
        <v>0</v>
      </c>
      <c r="BR25">
        <v>0</v>
      </c>
      <c r="BS25">
        <v>2.83</v>
      </c>
      <c r="BT25">
        <v>2.83</v>
      </c>
      <c r="BU25"/>
      <c r="BV25">
        <v>8.18</v>
      </c>
      <c r="BW25">
        <v>0</v>
      </c>
      <c r="BX25">
        <v>3</v>
      </c>
      <c r="BY25">
        <v>4.17</v>
      </c>
      <c r="BZ25">
        <v>3.33</v>
      </c>
      <c r="CA25">
        <v>0</v>
      </c>
      <c r="CB25">
        <v>0</v>
      </c>
      <c r="CC25">
        <v>0</v>
      </c>
      <c r="CD25">
        <v>0</v>
      </c>
      <c r="CE25">
        <v>7.25</v>
      </c>
      <c r="CF25">
        <v>0</v>
      </c>
      <c r="CG25">
        <v>0</v>
      </c>
      <c r="CH25">
        <v>4</v>
      </c>
      <c r="CI25">
        <v>0</v>
      </c>
      <c r="CJ25">
        <v>1.33</v>
      </c>
      <c r="CK25">
        <v>0</v>
      </c>
      <c r="CL25">
        <v>13</v>
      </c>
      <c r="CM25">
        <v>2.5</v>
      </c>
      <c r="CN25">
        <v>2</v>
      </c>
      <c r="CO25">
        <v>0</v>
      </c>
      <c r="CP25">
        <v>0</v>
      </c>
      <c r="CQ25">
        <v>154</v>
      </c>
      <c r="CR25">
        <v>168</v>
      </c>
      <c r="CS25">
        <v>105</v>
      </c>
      <c r="CT25">
        <v>6.5</v>
      </c>
      <c r="CU25">
        <v>1</v>
      </c>
      <c r="CV25">
        <v>17</v>
      </c>
      <c r="CW25">
        <v>3.25</v>
      </c>
      <c r="CX25">
        <v>0</v>
      </c>
      <c r="CY25">
        <v>5</v>
      </c>
      <c r="CZ25">
        <v>0</v>
      </c>
      <c r="DA25">
        <v>0</v>
      </c>
      <c r="DB25">
        <v>0</v>
      </c>
      <c r="DC25">
        <v>0</v>
      </c>
      <c r="DD25" s="12"/>
      <c r="DE25">
        <v>0</v>
      </c>
      <c r="DF25">
        <v>4.17</v>
      </c>
      <c r="DG25"/>
      <c r="DH25">
        <v>0</v>
      </c>
      <c r="DI25">
        <v>1</v>
      </c>
      <c r="DJ25">
        <v>0</v>
      </c>
      <c r="DK25">
        <v>0</v>
      </c>
      <c r="DL25">
        <v>7.2</v>
      </c>
      <c r="DM25">
        <v>0</v>
      </c>
      <c r="DN25">
        <v>0</v>
      </c>
      <c r="DO25">
        <v>0</v>
      </c>
      <c r="DP25"/>
      <c r="DQ25"/>
      <c r="DR25">
        <v>0</v>
      </c>
      <c r="DS25">
        <v>0</v>
      </c>
      <c r="DT25">
        <v>0</v>
      </c>
      <c r="DU25">
        <v>0</v>
      </c>
      <c r="DV25">
        <v>0</v>
      </c>
      <c r="DW25">
        <v>0</v>
      </c>
      <c r="DX25">
        <v>0</v>
      </c>
      <c r="DY25">
        <v>0</v>
      </c>
      <c r="DZ25">
        <v>0</v>
      </c>
      <c r="EA25"/>
      <c r="EB25"/>
      <c r="EC25"/>
      <c r="ED25"/>
      <c r="EE25"/>
      <c r="EF25"/>
      <c r="EG25"/>
      <c r="EH25"/>
      <c r="EI25" s="12"/>
      <c r="EJ25" s="12"/>
    </row>
    <row r="26" spans="1:140" customFormat="1" hidden="1">
      <c r="A26" s="500"/>
      <c r="B26" s="53" t="s">
        <v>222</v>
      </c>
      <c r="C26" s="12"/>
      <c r="D26" s="12">
        <v>168</v>
      </c>
      <c r="E26" s="12">
        <v>168</v>
      </c>
      <c r="F26" s="12">
        <v>168</v>
      </c>
      <c r="G26" s="12">
        <v>168</v>
      </c>
      <c r="H26" s="12">
        <v>168</v>
      </c>
      <c r="I26" s="12">
        <v>168</v>
      </c>
      <c r="J26" s="12">
        <v>168</v>
      </c>
      <c r="K26" s="12">
        <v>168</v>
      </c>
      <c r="L26" s="12">
        <v>168</v>
      </c>
      <c r="M26" s="12">
        <v>168</v>
      </c>
      <c r="N26" s="12">
        <v>168</v>
      </c>
      <c r="O26" s="12">
        <v>168</v>
      </c>
      <c r="P26" s="12">
        <v>168</v>
      </c>
      <c r="Q26" s="12">
        <v>168</v>
      </c>
      <c r="R26" s="12">
        <v>168</v>
      </c>
      <c r="S26" s="208">
        <v>168</v>
      </c>
      <c r="T26" s="12">
        <v>168</v>
      </c>
      <c r="U26" s="12">
        <v>144</v>
      </c>
      <c r="V26" s="12">
        <v>168</v>
      </c>
      <c r="W26" s="12">
        <v>168</v>
      </c>
      <c r="X26" s="12">
        <v>168</v>
      </c>
      <c r="Y26" s="12">
        <v>168</v>
      </c>
      <c r="Z26" s="12">
        <v>168</v>
      </c>
      <c r="AA26" s="12">
        <v>168</v>
      </c>
      <c r="AB26" s="12">
        <v>168</v>
      </c>
      <c r="AC26" s="12">
        <v>168</v>
      </c>
      <c r="AD26" s="12">
        <v>168</v>
      </c>
      <c r="AE26" s="12">
        <v>168</v>
      </c>
      <c r="AF26" s="12">
        <v>168</v>
      </c>
      <c r="AG26" s="12">
        <v>168</v>
      </c>
      <c r="AH26" s="12">
        <v>168</v>
      </c>
      <c r="AI26" s="12">
        <v>168</v>
      </c>
      <c r="AJ26" s="12">
        <v>168</v>
      </c>
      <c r="AK26" s="12">
        <v>168</v>
      </c>
      <c r="AL26" s="12">
        <v>168</v>
      </c>
      <c r="AM26" s="12">
        <v>168</v>
      </c>
      <c r="AN26" s="12">
        <v>168</v>
      </c>
      <c r="AO26" s="12">
        <v>168</v>
      </c>
      <c r="AP26" s="12">
        <v>168</v>
      </c>
      <c r="AQ26" s="12">
        <v>168</v>
      </c>
      <c r="AR26" s="12">
        <v>168</v>
      </c>
      <c r="AS26" s="12">
        <v>168</v>
      </c>
      <c r="AT26" s="12">
        <v>168</v>
      </c>
      <c r="AU26" s="12">
        <v>168</v>
      </c>
      <c r="AV26" s="12">
        <v>168</v>
      </c>
      <c r="AW26" s="12">
        <v>168</v>
      </c>
      <c r="AX26" s="12">
        <v>168</v>
      </c>
      <c r="AY26" s="12">
        <v>168</v>
      </c>
      <c r="AZ26" s="12">
        <v>168</v>
      </c>
      <c r="BA26" s="12">
        <v>168</v>
      </c>
      <c r="BB26" s="12">
        <v>168</v>
      </c>
      <c r="BC26" s="12">
        <v>168</v>
      </c>
      <c r="BD26" s="12">
        <v>168</v>
      </c>
      <c r="BE26" s="12">
        <v>168</v>
      </c>
      <c r="BF26" s="12">
        <v>168</v>
      </c>
      <c r="BG26" s="12">
        <v>168</v>
      </c>
      <c r="BH26" s="12">
        <v>168</v>
      </c>
      <c r="BI26" s="12">
        <v>168</v>
      </c>
      <c r="BJ26" s="12">
        <v>168</v>
      </c>
      <c r="BK26" s="12">
        <v>168</v>
      </c>
      <c r="BL26" s="12">
        <v>168</v>
      </c>
      <c r="BM26" s="12">
        <v>168</v>
      </c>
      <c r="BN26" s="12">
        <v>168</v>
      </c>
      <c r="BO26" s="12">
        <v>168</v>
      </c>
      <c r="BP26" s="12">
        <v>168</v>
      </c>
      <c r="BQ26" s="12">
        <v>168</v>
      </c>
      <c r="BR26" s="12">
        <v>168</v>
      </c>
      <c r="BS26" s="12">
        <v>168</v>
      </c>
      <c r="BT26" s="12">
        <v>168</v>
      </c>
      <c r="BU26" s="12">
        <v>168</v>
      </c>
      <c r="BV26" s="12">
        <v>168</v>
      </c>
      <c r="BW26" s="12">
        <v>168</v>
      </c>
      <c r="BX26" s="12">
        <v>168</v>
      </c>
      <c r="BY26" s="12">
        <v>168</v>
      </c>
      <c r="BZ26" s="12">
        <v>168</v>
      </c>
      <c r="CA26" s="12">
        <v>144</v>
      </c>
      <c r="CB26" s="12">
        <v>168</v>
      </c>
      <c r="CC26" s="12">
        <v>168</v>
      </c>
      <c r="CD26" s="12">
        <v>168</v>
      </c>
      <c r="CE26" s="12">
        <v>168</v>
      </c>
      <c r="CF26" s="12">
        <v>168</v>
      </c>
      <c r="CG26" s="12">
        <v>168</v>
      </c>
      <c r="CH26" s="12">
        <v>168</v>
      </c>
      <c r="CI26" s="12">
        <v>168</v>
      </c>
      <c r="CJ26" s="12">
        <v>168</v>
      </c>
      <c r="CK26" s="12">
        <v>168</v>
      </c>
      <c r="CL26" s="12">
        <v>168</v>
      </c>
      <c r="CM26" s="12">
        <v>168</v>
      </c>
      <c r="CN26" s="12">
        <v>168</v>
      </c>
      <c r="CO26" s="12">
        <v>168</v>
      </c>
      <c r="CP26" s="12">
        <v>168</v>
      </c>
      <c r="CQ26" s="12">
        <v>168</v>
      </c>
      <c r="CR26" s="12">
        <v>168</v>
      </c>
      <c r="CS26" s="12">
        <v>168</v>
      </c>
      <c r="CT26" s="12">
        <v>168</v>
      </c>
      <c r="CU26" s="12">
        <v>168</v>
      </c>
      <c r="CV26" s="12">
        <v>168</v>
      </c>
      <c r="CW26" s="12">
        <v>168</v>
      </c>
      <c r="CX26" s="12">
        <v>168</v>
      </c>
      <c r="CY26" s="12">
        <v>168</v>
      </c>
      <c r="CZ26" s="12">
        <v>168</v>
      </c>
      <c r="DA26" s="12">
        <v>168</v>
      </c>
      <c r="DB26" s="12">
        <v>168</v>
      </c>
      <c r="DC26" s="12">
        <v>168</v>
      </c>
      <c r="DD26" s="12"/>
      <c r="DE26" s="12">
        <v>144</v>
      </c>
      <c r="DF26" s="12">
        <v>168</v>
      </c>
      <c r="DG26" s="12">
        <v>168</v>
      </c>
      <c r="DH26" s="12">
        <v>168</v>
      </c>
      <c r="DI26" s="12">
        <v>168</v>
      </c>
      <c r="DJ26" s="12">
        <v>168</v>
      </c>
      <c r="DK26" s="12">
        <v>168</v>
      </c>
      <c r="DL26" s="12">
        <v>168</v>
      </c>
      <c r="DM26" s="12">
        <v>168</v>
      </c>
      <c r="DN26" s="12">
        <v>168</v>
      </c>
      <c r="DO26" s="12">
        <v>168</v>
      </c>
      <c r="DP26" s="12"/>
      <c r="DQ26" s="12"/>
      <c r="DR26" s="12">
        <v>168</v>
      </c>
      <c r="DS26" s="12">
        <v>168</v>
      </c>
      <c r="DT26" s="12">
        <v>168</v>
      </c>
      <c r="DU26" s="12">
        <v>168</v>
      </c>
      <c r="DV26" s="12">
        <v>168</v>
      </c>
      <c r="DW26" s="12">
        <v>168</v>
      </c>
      <c r="DX26" s="12">
        <v>168</v>
      </c>
      <c r="DY26" s="12">
        <v>168</v>
      </c>
      <c r="DZ26" s="12">
        <v>168</v>
      </c>
      <c r="EA26" s="12"/>
      <c r="EB26" s="12"/>
      <c r="EC26" s="12"/>
      <c r="ED26" s="12"/>
      <c r="EE26" s="12"/>
      <c r="EF26" s="12"/>
      <c r="EG26" s="12"/>
      <c r="EH26" s="12"/>
      <c r="EI26" s="12"/>
      <c r="EJ26" s="12"/>
    </row>
    <row r="27" spans="1:140" hidden="1">
      <c r="A27" s="501"/>
      <c r="B27" s="53" t="s">
        <v>146</v>
      </c>
      <c r="C27" s="12"/>
      <c r="D27" s="173">
        <v>23.71</v>
      </c>
      <c r="E27" s="173">
        <v>22</v>
      </c>
      <c r="F27" s="173">
        <v>3</v>
      </c>
      <c r="G27" s="173">
        <v>18.600000000000001</v>
      </c>
      <c r="H27" s="173">
        <v>12</v>
      </c>
      <c r="I27" s="173">
        <v>26.8</v>
      </c>
      <c r="J27" s="173">
        <v>19.899999999999999</v>
      </c>
      <c r="K27" s="173">
        <v>28.076946270276789</v>
      </c>
      <c r="L27" s="173">
        <v>34.5</v>
      </c>
      <c r="M27" s="173">
        <v>29</v>
      </c>
      <c r="N27" s="173">
        <v>14.2</v>
      </c>
      <c r="O27" s="164">
        <v>19.639999999999997</v>
      </c>
      <c r="P27" s="164">
        <v>19</v>
      </c>
      <c r="Q27" s="164">
        <v>21.77</v>
      </c>
      <c r="R27" s="164">
        <v>45</v>
      </c>
      <c r="S27">
        <v>44.7</v>
      </c>
      <c r="T27" s="94">
        <v>22.3</v>
      </c>
      <c r="U27" s="94">
        <v>47.26</v>
      </c>
      <c r="V27" s="94">
        <v>52.6</v>
      </c>
      <c r="W27" s="94">
        <v>17.399999999999999</v>
      </c>
      <c r="X27" s="94">
        <v>40.200000000000003</v>
      </c>
      <c r="Y27">
        <v>58.5</v>
      </c>
      <c r="Z27" s="319">
        <v>13</v>
      </c>
      <c r="AA27" s="319">
        <v>30.1</v>
      </c>
      <c r="AB27">
        <v>41</v>
      </c>
      <c r="AC27">
        <v>12.25</v>
      </c>
      <c r="AD27">
        <v>65</v>
      </c>
      <c r="AE27">
        <v>20.5</v>
      </c>
      <c r="AF27">
        <v>25.5</v>
      </c>
      <c r="AG27">
        <v>18</v>
      </c>
      <c r="AH27">
        <v>13</v>
      </c>
      <c r="AI27">
        <v>7.14</v>
      </c>
      <c r="AJ27">
        <v>20.5</v>
      </c>
      <c r="AK27">
        <v>20</v>
      </c>
      <c r="AL27">
        <v>17</v>
      </c>
      <c r="AM27">
        <v>33.9</v>
      </c>
      <c r="AN27">
        <v>32.6</v>
      </c>
      <c r="AO27">
        <v>13</v>
      </c>
      <c r="AP27">
        <v>27</v>
      </c>
      <c r="AQ27">
        <v>36.799999999999997</v>
      </c>
      <c r="AR27">
        <v>27</v>
      </c>
      <c r="AS27">
        <v>35</v>
      </c>
      <c r="AT27">
        <v>48.5</v>
      </c>
      <c r="AU27">
        <v>27.2</v>
      </c>
      <c r="AV27">
        <v>37.01</v>
      </c>
      <c r="AW27">
        <v>59</v>
      </c>
      <c r="AX27">
        <v>19</v>
      </c>
      <c r="AY27">
        <v>0</v>
      </c>
      <c r="AZ27">
        <v>2.87</v>
      </c>
      <c r="BA27">
        <v>16.899999999999999</v>
      </c>
      <c r="BB27" s="94">
        <v>0</v>
      </c>
      <c r="BC27">
        <v>0</v>
      </c>
      <c r="BD27">
        <v>9</v>
      </c>
      <c r="BE27">
        <v>8</v>
      </c>
      <c r="BF27">
        <v>38</v>
      </c>
      <c r="BG27">
        <v>0</v>
      </c>
      <c r="BH27">
        <v>3.99</v>
      </c>
      <c r="BI27">
        <v>11.34</v>
      </c>
      <c r="BJ27">
        <v>12.5</v>
      </c>
      <c r="BK27">
        <v>50.25</v>
      </c>
      <c r="BL27">
        <v>53</v>
      </c>
      <c r="BM27">
        <v>25</v>
      </c>
      <c r="BN27">
        <v>48.16</v>
      </c>
      <c r="BO27">
        <v>50</v>
      </c>
      <c r="BP27">
        <v>29.990000000000002</v>
      </c>
      <c r="BQ27">
        <v>31.02</v>
      </c>
      <c r="BR27">
        <v>15.989800000000001</v>
      </c>
      <c r="BS27">
        <v>36</v>
      </c>
      <c r="BT27">
        <v>36</v>
      </c>
      <c r="BU27">
        <v>7</v>
      </c>
      <c r="BV27">
        <v>45.5</v>
      </c>
      <c r="BW27">
        <v>50.98</v>
      </c>
      <c r="BX27">
        <v>36</v>
      </c>
      <c r="BY27">
        <v>58</v>
      </c>
      <c r="BZ27">
        <v>43.08</v>
      </c>
      <c r="CA27">
        <v>32.9</v>
      </c>
      <c r="CB27">
        <v>43.4</v>
      </c>
      <c r="CC27">
        <v>59</v>
      </c>
      <c r="CD27">
        <v>82</v>
      </c>
      <c r="CE27">
        <v>59</v>
      </c>
      <c r="CF27">
        <v>22.5</v>
      </c>
      <c r="CG27">
        <v>21.91</v>
      </c>
      <c r="CH27">
        <v>58.8</v>
      </c>
      <c r="CI27">
        <v>28.8</v>
      </c>
      <c r="CJ27">
        <v>27.69</v>
      </c>
      <c r="CK27">
        <v>28.28</v>
      </c>
      <c r="CL27">
        <v>34.020000000000003</v>
      </c>
      <c r="CM27">
        <v>22</v>
      </c>
      <c r="CN27">
        <v>23</v>
      </c>
      <c r="CO27">
        <v>33.42</v>
      </c>
      <c r="CP27">
        <v>24.4</v>
      </c>
      <c r="CQ27">
        <v>0</v>
      </c>
      <c r="CR27">
        <v>64</v>
      </c>
      <c r="CS27">
        <v>15.6</v>
      </c>
      <c r="CT27">
        <v>9</v>
      </c>
      <c r="CU27">
        <v>12.64</v>
      </c>
      <c r="CV27">
        <v>37.01</v>
      </c>
      <c r="CW27">
        <v>14</v>
      </c>
      <c r="CX27">
        <v>38.29</v>
      </c>
      <c r="CY27">
        <v>40.11</v>
      </c>
      <c r="CZ27">
        <v>8.3000000000000007</v>
      </c>
      <c r="DA27">
        <v>8.3000000000000007</v>
      </c>
      <c r="DB27">
        <v>2.94</v>
      </c>
      <c r="DC27">
        <v>16</v>
      </c>
      <c r="DD27" s="12"/>
      <c r="DE27">
        <v>9.3000000000000007</v>
      </c>
      <c r="DF27">
        <v>13</v>
      </c>
      <c r="DG27">
        <v>7</v>
      </c>
      <c r="DH27">
        <v>7</v>
      </c>
      <c r="DI27">
        <v>17</v>
      </c>
      <c r="DJ27">
        <v>0</v>
      </c>
      <c r="DK27">
        <v>29</v>
      </c>
      <c r="DL27">
        <v>30.1</v>
      </c>
      <c r="DM27">
        <v>6.5</v>
      </c>
      <c r="DN27">
        <v>4</v>
      </c>
      <c r="DO27">
        <v>0</v>
      </c>
      <c r="DP27"/>
      <c r="DQ27"/>
      <c r="DR27">
        <v>0</v>
      </c>
      <c r="DS27">
        <v>0</v>
      </c>
      <c r="DT27">
        <v>16.98</v>
      </c>
      <c r="DU27">
        <v>0</v>
      </c>
      <c r="DV27">
        <v>0</v>
      </c>
      <c r="DW27">
        <v>0</v>
      </c>
      <c r="DX27">
        <v>43.1</v>
      </c>
      <c r="DY27">
        <v>0</v>
      </c>
      <c r="DZ27">
        <v>13</v>
      </c>
      <c r="EA27"/>
      <c r="EB27"/>
      <c r="EC27"/>
      <c r="ED27"/>
      <c r="EE27"/>
      <c r="EF27"/>
      <c r="EG27"/>
      <c r="EH27"/>
      <c r="EI27" s="12"/>
      <c r="EJ27" s="12"/>
    </row>
    <row r="28" spans="1:140" hidden="1">
      <c r="A28" s="496" t="s">
        <v>162</v>
      </c>
      <c r="B28" s="54" t="s">
        <v>147</v>
      </c>
      <c r="C28" s="8"/>
      <c r="D28" s="8">
        <f t="shared" ref="D28:N28" si="116">D18</f>
        <v>0.94047619047619002</v>
      </c>
      <c r="E28" s="8">
        <f t="shared" si="116"/>
        <v>0.97517857142857134</v>
      </c>
      <c r="F28" s="8">
        <f t="shared" si="116"/>
        <v>1</v>
      </c>
      <c r="G28" s="8">
        <f t="shared" si="116"/>
        <v>1</v>
      </c>
      <c r="H28" s="8">
        <f t="shared" si="116"/>
        <v>0.95732142857142866</v>
      </c>
      <c r="I28" s="8">
        <f t="shared" si="116"/>
        <v>0.9285714285714286</v>
      </c>
      <c r="J28" s="8">
        <f t="shared" si="116"/>
        <v>0.89434523809523803</v>
      </c>
      <c r="K28" s="8">
        <f t="shared" si="116"/>
        <v>0.98708333333333298</v>
      </c>
      <c r="L28" s="8">
        <f t="shared" si="116"/>
        <v>1</v>
      </c>
      <c r="M28" s="8">
        <f t="shared" si="116"/>
        <v>0.9910714285714286</v>
      </c>
      <c r="N28" s="8">
        <f t="shared" si="116"/>
        <v>0.9583333333285714</v>
      </c>
      <c r="O28" s="8">
        <f t="shared" ref="O28:AK28" si="117">+O18</f>
        <v>0.8928571428571429</v>
      </c>
      <c r="P28" s="8">
        <f t="shared" si="117"/>
        <v>0.6696428571428571</v>
      </c>
      <c r="Q28" s="8">
        <f t="shared" si="117"/>
        <v>0.99702380952380998</v>
      </c>
      <c r="R28" s="8">
        <f t="shared" si="117"/>
        <v>0.952380952380952</v>
      </c>
      <c r="S28" s="8">
        <f t="shared" si="117"/>
        <v>0.98809523809523814</v>
      </c>
      <c r="T28" s="8">
        <f t="shared" si="117"/>
        <v>1</v>
      </c>
      <c r="U28" s="8">
        <f t="shared" si="117"/>
        <v>1</v>
      </c>
      <c r="V28" s="8">
        <f t="shared" si="117"/>
        <v>0.82738095238095222</v>
      </c>
      <c r="W28" s="8">
        <f t="shared" si="117"/>
        <v>0.92857142857142905</v>
      </c>
      <c r="X28" s="8">
        <f t="shared" si="117"/>
        <v>0.92857142857142905</v>
      </c>
      <c r="Y28" s="8">
        <f t="shared" si="117"/>
        <v>0.94047619047619047</v>
      </c>
      <c r="Z28" s="8">
        <f t="shared" si="117"/>
        <v>1</v>
      </c>
      <c r="AA28" s="8">
        <f t="shared" si="117"/>
        <v>0.922619047619048</v>
      </c>
      <c r="AB28" s="8">
        <f t="shared" si="117"/>
        <v>1</v>
      </c>
      <c r="AC28" s="8">
        <f t="shared" si="117"/>
        <v>0.96130952380952395</v>
      </c>
      <c r="AD28" s="8">
        <f t="shared" si="117"/>
        <v>1</v>
      </c>
      <c r="AE28" s="8">
        <f t="shared" si="117"/>
        <v>0.9285714285714286</v>
      </c>
      <c r="AF28" s="8">
        <f t="shared" si="117"/>
        <v>0.88839285714285698</v>
      </c>
      <c r="AG28" s="8">
        <f t="shared" si="117"/>
        <v>0.83928571428571397</v>
      </c>
      <c r="AH28" s="8">
        <f t="shared" si="117"/>
        <v>1</v>
      </c>
      <c r="AI28" s="8">
        <f t="shared" si="117"/>
        <v>1</v>
      </c>
      <c r="AJ28" s="8">
        <f t="shared" si="117"/>
        <v>0.96428571428571397</v>
      </c>
      <c r="AK28" s="8">
        <f t="shared" si="117"/>
        <v>1</v>
      </c>
      <c r="AL28" s="8">
        <f t="shared" ref="AL28:AQ28" si="118">+AL18</f>
        <v>0.99404761904761896</v>
      </c>
      <c r="AM28" s="8">
        <f t="shared" si="118"/>
        <v>0.89880952380952395</v>
      </c>
      <c r="AN28" s="8">
        <f t="shared" si="118"/>
        <v>0.98809523809523814</v>
      </c>
      <c r="AO28" s="8">
        <f t="shared" si="118"/>
        <v>0.983630952380952</v>
      </c>
      <c r="AP28" s="8">
        <f t="shared" si="118"/>
        <v>0.98809523809523803</v>
      </c>
      <c r="AQ28" s="8">
        <f t="shared" si="118"/>
        <v>1</v>
      </c>
      <c r="AR28" s="8">
        <f t="shared" ref="AR28:BS28" si="119">+AR18</f>
        <v>0.94839285714285704</v>
      </c>
      <c r="AS28" s="8">
        <f t="shared" si="119"/>
        <v>0.99404761904761896</v>
      </c>
      <c r="AT28" s="8">
        <f t="shared" si="119"/>
        <v>0.9920833333333331</v>
      </c>
      <c r="AU28" s="8">
        <f t="shared" si="119"/>
        <v>0.94642857142857095</v>
      </c>
      <c r="AV28" s="8">
        <f t="shared" si="119"/>
        <v>0.97071428571428597</v>
      </c>
      <c r="AW28" s="8">
        <f t="shared" si="119"/>
        <v>0.95238095238095222</v>
      </c>
      <c r="AX28" s="8">
        <f t="shared" si="119"/>
        <v>0.99404761904761907</v>
      </c>
      <c r="AY28" s="8">
        <f t="shared" si="119"/>
        <v>1</v>
      </c>
      <c r="AZ28" s="8">
        <f t="shared" si="119"/>
        <v>1</v>
      </c>
      <c r="BA28" s="8">
        <f t="shared" si="119"/>
        <v>0.94940476190476186</v>
      </c>
      <c r="BB28" s="8">
        <f t="shared" si="119"/>
        <v>1</v>
      </c>
      <c r="BC28" s="8">
        <f t="shared" si="119"/>
        <v>1</v>
      </c>
      <c r="BD28" s="8">
        <f t="shared" si="119"/>
        <v>1</v>
      </c>
      <c r="BE28" s="8">
        <f t="shared" si="119"/>
        <v>0.952380952380952</v>
      </c>
      <c r="BF28" s="8">
        <f t="shared" si="119"/>
        <v>1</v>
      </c>
      <c r="BG28" s="8">
        <f t="shared" si="119"/>
        <v>1</v>
      </c>
      <c r="BH28" s="8">
        <f t="shared" si="119"/>
        <v>0.99553571428571397</v>
      </c>
      <c r="BI28" s="8">
        <f t="shared" si="119"/>
        <v>0.99404761904761896</v>
      </c>
      <c r="BJ28" s="8">
        <f t="shared" si="119"/>
        <v>0.99494047619047621</v>
      </c>
      <c r="BK28" s="8">
        <f t="shared" si="119"/>
        <v>0.97619047619047605</v>
      </c>
      <c r="BL28" s="8">
        <f t="shared" si="119"/>
        <v>0.889880952380952</v>
      </c>
      <c r="BM28" s="8">
        <f t="shared" si="119"/>
        <v>1</v>
      </c>
      <c r="BN28" s="8">
        <f t="shared" si="119"/>
        <v>0.99702380952380998</v>
      </c>
      <c r="BO28" s="8">
        <f t="shared" si="119"/>
        <v>0.87797619047619002</v>
      </c>
      <c r="BP28" s="8">
        <f t="shared" si="119"/>
        <v>0.94345238095238093</v>
      </c>
      <c r="BQ28" s="8">
        <f t="shared" si="119"/>
        <v>0.98869047619047601</v>
      </c>
      <c r="BR28" s="8">
        <f t="shared" si="119"/>
        <v>0.91666666666666696</v>
      </c>
      <c r="BS28" s="8">
        <f t="shared" si="119"/>
        <v>0.98315476190476181</v>
      </c>
      <c r="BT28" s="8">
        <f t="shared" ref="BT28:BZ28" si="120">+BT18</f>
        <v>0.98315476190476181</v>
      </c>
      <c r="BU28" s="8">
        <f t="shared" si="120"/>
        <v>0.95833333333333304</v>
      </c>
      <c r="BV28" s="8">
        <f t="shared" si="120"/>
        <v>0.95130952380952361</v>
      </c>
      <c r="BW28" s="8">
        <f t="shared" si="120"/>
        <v>0.94047619047619002</v>
      </c>
      <c r="BX28" s="8">
        <f t="shared" si="120"/>
        <v>0.98214285714285698</v>
      </c>
      <c r="BY28" s="8">
        <f t="shared" si="120"/>
        <v>0.92755952380952389</v>
      </c>
      <c r="BZ28" s="8">
        <f t="shared" si="120"/>
        <v>0.98017857142857101</v>
      </c>
      <c r="CA28" s="8">
        <f t="shared" ref="CA28:CC28" si="121">+CA18</f>
        <v>1</v>
      </c>
      <c r="CB28" s="8">
        <f t="shared" si="121"/>
        <v>0.9285714285714286</v>
      </c>
      <c r="CC28" s="8">
        <f t="shared" si="121"/>
        <v>1</v>
      </c>
      <c r="CD28" s="8">
        <f t="shared" ref="CD28:CF28" si="122">+CD18</f>
        <v>0.952380952380952</v>
      </c>
      <c r="CE28" s="8">
        <f t="shared" si="122"/>
        <v>0.95684523809523814</v>
      </c>
      <c r="CF28" s="8">
        <f t="shared" si="122"/>
        <v>0.9285714285714286</v>
      </c>
      <c r="CG28" s="8">
        <f t="shared" ref="CG28:CH28" si="123">+CG18</f>
        <v>1</v>
      </c>
      <c r="CH28" s="8">
        <f t="shared" si="123"/>
        <v>0.97619047619047605</v>
      </c>
      <c r="CI28" s="8">
        <f t="shared" ref="CI28:CJ28" si="124">+CI18</f>
        <v>0.94047619047619002</v>
      </c>
      <c r="CJ28" s="8">
        <f t="shared" si="124"/>
        <v>0.9920833333333331</v>
      </c>
      <c r="CK28" s="8">
        <f t="shared" ref="CK28:CM28" si="125">+CK18</f>
        <v>1</v>
      </c>
      <c r="CL28" s="8">
        <f t="shared" si="125"/>
        <v>0.922619047619048</v>
      </c>
      <c r="CM28" s="8">
        <f t="shared" si="125"/>
        <v>0.93154761904761907</v>
      </c>
      <c r="CN28" s="8">
        <f t="shared" ref="CN28:CP28" si="126">+CN18</f>
        <v>0.91666666666666696</v>
      </c>
      <c r="CO28" s="8">
        <f t="shared" si="126"/>
        <v>0.91666666666666696</v>
      </c>
      <c r="CP28" s="8">
        <f t="shared" si="126"/>
        <v>0.95238095238095222</v>
      </c>
      <c r="CQ28" s="8">
        <f t="shared" ref="CQ28:CT28" si="127">+CQ18</f>
        <v>8.3333333333333301E-2</v>
      </c>
      <c r="CR28" s="8">
        <f t="shared" si="127"/>
        <v>0</v>
      </c>
      <c r="CS28" s="8">
        <f t="shared" si="127"/>
        <v>0.375</v>
      </c>
      <c r="CT28" s="8">
        <f t="shared" si="127"/>
        <v>0.96130952380952384</v>
      </c>
      <c r="CU28" s="8">
        <f t="shared" ref="CU28:CW28" si="128">+CU18</f>
        <v>0.922619047619048</v>
      </c>
      <c r="CV28" s="8">
        <f t="shared" si="128"/>
        <v>0.89880952380952395</v>
      </c>
      <c r="CW28" s="8">
        <f t="shared" si="128"/>
        <v>0.98065476190476186</v>
      </c>
      <c r="CX28" s="8">
        <f t="shared" ref="CX28:CY28" si="129">+CX18</f>
        <v>0.85714285714285698</v>
      </c>
      <c r="CY28" s="8">
        <f t="shared" si="129"/>
        <v>0.97023809523809523</v>
      </c>
      <c r="CZ28" s="8">
        <f t="shared" ref="CZ28:DB28" si="130">+CZ18</f>
        <v>0.98214285714285698</v>
      </c>
      <c r="DA28" s="8">
        <f t="shared" si="130"/>
        <v>0.98214285714285698</v>
      </c>
      <c r="DB28" s="8">
        <f t="shared" si="130"/>
        <v>1</v>
      </c>
      <c r="DC28" s="8">
        <f t="shared" ref="DC28:DF28" si="131">+DC18</f>
        <v>1</v>
      </c>
      <c r="DD28" s="8"/>
      <c r="DE28" s="8">
        <f t="shared" si="131"/>
        <v>0.98611111111111105</v>
      </c>
      <c r="DF28" s="8">
        <f t="shared" si="131"/>
        <v>0.97517857142857134</v>
      </c>
      <c r="DG28" s="8">
        <f t="shared" ref="DG28:DJ28" si="132">+DG18</f>
        <v>1</v>
      </c>
      <c r="DH28" s="8">
        <f t="shared" si="132"/>
        <v>1</v>
      </c>
      <c r="DI28" s="8">
        <f t="shared" si="132"/>
        <v>0.99404761904761907</v>
      </c>
      <c r="DJ28" s="8">
        <f t="shared" si="132"/>
        <v>1</v>
      </c>
      <c r="DK28" s="8">
        <f t="shared" ref="DK28:DM28" si="133">+DK18</f>
        <v>1</v>
      </c>
      <c r="DL28" s="8">
        <f t="shared" si="133"/>
        <v>0.95714285714285696</v>
      </c>
      <c r="DM28" s="8">
        <f t="shared" si="133"/>
        <v>0.93500000000000005</v>
      </c>
      <c r="DN28" s="8">
        <f t="shared" ref="DN28:DR28" si="134">+DN18</f>
        <v>1</v>
      </c>
      <c r="DO28" s="8">
        <f t="shared" si="134"/>
        <v>1</v>
      </c>
      <c r="DP28" s="8">
        <f t="shared" si="134"/>
        <v>0</v>
      </c>
      <c r="DQ28" s="8">
        <f t="shared" si="134"/>
        <v>0</v>
      </c>
      <c r="DR28" s="8">
        <f t="shared" si="134"/>
        <v>1</v>
      </c>
      <c r="DS28" s="8">
        <f t="shared" ref="DS28:DU28" si="135">+DS18</f>
        <v>1</v>
      </c>
      <c r="DT28" s="8">
        <f t="shared" si="135"/>
        <v>1</v>
      </c>
      <c r="DU28" s="8">
        <f t="shared" si="135"/>
        <v>1</v>
      </c>
      <c r="DV28" s="8">
        <f t="shared" ref="DV28:DX28" si="136">+DV18</f>
        <v>0.952380952380952</v>
      </c>
      <c r="DW28" s="8">
        <f t="shared" si="136"/>
        <v>1</v>
      </c>
      <c r="DX28" s="8">
        <f t="shared" si="136"/>
        <v>1</v>
      </c>
      <c r="DY28" s="8">
        <f t="shared" ref="DY28:EA28" si="137">+DY18</f>
        <v>1</v>
      </c>
      <c r="DZ28" s="8">
        <f t="shared" si="137"/>
        <v>1</v>
      </c>
      <c r="EA28" s="8">
        <f t="shared" si="137"/>
        <v>0</v>
      </c>
      <c r="EB28" s="8">
        <f t="shared" ref="EB28:EC28" si="138">+EB18</f>
        <v>0</v>
      </c>
      <c r="EC28" s="8">
        <f t="shared" si="138"/>
        <v>0</v>
      </c>
      <c r="ED28" s="8"/>
      <c r="EE28" s="8"/>
      <c r="EF28" s="8"/>
      <c r="EG28" s="8"/>
      <c r="EH28" s="8"/>
      <c r="EI28" s="8"/>
      <c r="EJ28" s="8"/>
    </row>
    <row r="29" spans="1:140" hidden="1">
      <c r="A29" s="497"/>
      <c r="B29" s="54" t="s">
        <v>253</v>
      </c>
      <c r="C29" s="8"/>
      <c r="D29" s="8">
        <f t="shared" ref="D29:AK29" si="139">+D23/D26</f>
        <v>5.9523809523809521E-2</v>
      </c>
      <c r="E29" s="8">
        <f t="shared" si="139"/>
        <v>0</v>
      </c>
      <c r="F29" s="8">
        <f t="shared" si="139"/>
        <v>0</v>
      </c>
      <c r="G29" s="8">
        <f t="shared" si="139"/>
        <v>0</v>
      </c>
      <c r="H29" s="8">
        <f t="shared" si="139"/>
        <v>0</v>
      </c>
      <c r="I29" s="8">
        <f t="shared" si="139"/>
        <v>5.9523809523809521E-2</v>
      </c>
      <c r="J29" s="8">
        <f t="shared" si="139"/>
        <v>6.3988095238095233E-2</v>
      </c>
      <c r="K29" s="8">
        <f t="shared" si="139"/>
        <v>0</v>
      </c>
      <c r="L29" s="8">
        <f t="shared" si="139"/>
        <v>0</v>
      </c>
      <c r="M29" s="8">
        <f t="shared" si="139"/>
        <v>0</v>
      </c>
      <c r="N29" s="8">
        <f t="shared" si="139"/>
        <v>4.1666666666666664E-2</v>
      </c>
      <c r="O29" s="8">
        <f t="shared" si="139"/>
        <v>0</v>
      </c>
      <c r="P29" s="8">
        <f t="shared" si="139"/>
        <v>0</v>
      </c>
      <c r="Q29" s="8">
        <f t="shared" si="139"/>
        <v>0</v>
      </c>
      <c r="R29" s="8">
        <f t="shared" si="139"/>
        <v>4.7619047619047616E-2</v>
      </c>
      <c r="S29" s="8">
        <f t="shared" si="139"/>
        <v>0</v>
      </c>
      <c r="T29" s="8">
        <f t="shared" si="139"/>
        <v>0</v>
      </c>
      <c r="U29" s="8">
        <f t="shared" si="139"/>
        <v>0</v>
      </c>
      <c r="V29" s="8">
        <f t="shared" si="139"/>
        <v>6.5476190476190479E-2</v>
      </c>
      <c r="W29" s="8">
        <f t="shared" si="139"/>
        <v>0</v>
      </c>
      <c r="X29" s="8">
        <f t="shared" si="139"/>
        <v>6.5476190476190479E-2</v>
      </c>
      <c r="Y29" s="8">
        <f t="shared" si="139"/>
        <v>5.9523809523809521E-2</v>
      </c>
      <c r="Z29" s="8">
        <f t="shared" si="139"/>
        <v>0</v>
      </c>
      <c r="AA29" s="8">
        <f t="shared" si="139"/>
        <v>6.5476190476190479E-2</v>
      </c>
      <c r="AB29" s="8">
        <f t="shared" si="139"/>
        <v>0</v>
      </c>
      <c r="AC29" s="8">
        <f t="shared" si="139"/>
        <v>0</v>
      </c>
      <c r="AD29" s="8">
        <f t="shared" si="139"/>
        <v>0</v>
      </c>
      <c r="AE29" s="8">
        <f t="shared" si="139"/>
        <v>7.1428571428571425E-2</v>
      </c>
      <c r="AF29" s="8">
        <f t="shared" si="139"/>
        <v>0</v>
      </c>
      <c r="AG29" s="8">
        <f t="shared" si="139"/>
        <v>9.5238095238095233E-2</v>
      </c>
      <c r="AH29" s="8">
        <f t="shared" si="139"/>
        <v>0</v>
      </c>
      <c r="AI29" s="8">
        <f t="shared" si="139"/>
        <v>0</v>
      </c>
      <c r="AJ29" s="8">
        <f t="shared" si="139"/>
        <v>2.0833333333333332E-2</v>
      </c>
      <c r="AK29" s="8">
        <f t="shared" si="139"/>
        <v>0</v>
      </c>
      <c r="AL29" s="8">
        <f t="shared" ref="AL29:AQ29" si="140">+AL23/AL26</f>
        <v>0</v>
      </c>
      <c r="AM29" s="8">
        <f t="shared" si="140"/>
        <v>6.5476190476190479E-2</v>
      </c>
      <c r="AN29" s="8">
        <f t="shared" si="140"/>
        <v>0</v>
      </c>
      <c r="AO29" s="8">
        <f t="shared" si="140"/>
        <v>0</v>
      </c>
      <c r="AP29" s="8">
        <f t="shared" si="140"/>
        <v>0</v>
      </c>
      <c r="AQ29" s="8">
        <f t="shared" si="140"/>
        <v>0</v>
      </c>
      <c r="AR29" s="8">
        <f t="shared" ref="AR29:BS29" si="141">+AR23/AR26</f>
        <v>2.976190476190476E-2</v>
      </c>
      <c r="AS29" s="8">
        <f t="shared" si="141"/>
        <v>0</v>
      </c>
      <c r="AT29" s="8">
        <f t="shared" si="141"/>
        <v>0</v>
      </c>
      <c r="AU29" s="8">
        <f t="shared" si="141"/>
        <v>4.7619047619047616E-2</v>
      </c>
      <c r="AV29" s="8">
        <f t="shared" si="141"/>
        <v>0</v>
      </c>
      <c r="AW29" s="8">
        <f t="shared" si="141"/>
        <v>4.7619047619047616E-2</v>
      </c>
      <c r="AX29" s="8">
        <f t="shared" si="141"/>
        <v>0</v>
      </c>
      <c r="AY29" s="8">
        <f t="shared" si="141"/>
        <v>0</v>
      </c>
      <c r="AZ29" s="8">
        <f t="shared" si="141"/>
        <v>0</v>
      </c>
      <c r="BA29" s="8">
        <f t="shared" si="141"/>
        <v>4.7619047619047616E-2</v>
      </c>
      <c r="BB29" s="8">
        <f t="shared" si="141"/>
        <v>0</v>
      </c>
      <c r="BC29" s="8">
        <f t="shared" si="141"/>
        <v>0</v>
      </c>
      <c r="BD29" s="8">
        <f t="shared" si="141"/>
        <v>0</v>
      </c>
      <c r="BE29" s="8">
        <f t="shared" si="141"/>
        <v>4.7619047619047616E-2</v>
      </c>
      <c r="BF29" s="8">
        <f t="shared" si="141"/>
        <v>0</v>
      </c>
      <c r="BG29" s="8">
        <f t="shared" si="141"/>
        <v>0</v>
      </c>
      <c r="BH29" s="8">
        <f t="shared" si="141"/>
        <v>0</v>
      </c>
      <c r="BI29" s="8">
        <f t="shared" si="141"/>
        <v>0</v>
      </c>
      <c r="BJ29" s="8">
        <f t="shared" si="141"/>
        <v>0</v>
      </c>
      <c r="BK29" s="8">
        <f t="shared" si="141"/>
        <v>0</v>
      </c>
      <c r="BL29" s="8">
        <f t="shared" si="141"/>
        <v>8.0357142857142863E-2</v>
      </c>
      <c r="BM29" s="8">
        <f t="shared" si="141"/>
        <v>0</v>
      </c>
      <c r="BN29" s="8">
        <f t="shared" si="141"/>
        <v>0</v>
      </c>
      <c r="BO29" s="8">
        <f t="shared" si="141"/>
        <v>0.12202380952380952</v>
      </c>
      <c r="BP29" s="8">
        <f t="shared" si="141"/>
        <v>0</v>
      </c>
      <c r="BQ29" s="8">
        <f t="shared" si="141"/>
        <v>0</v>
      </c>
      <c r="BR29" s="8">
        <f t="shared" si="141"/>
        <v>8.3333333333333329E-2</v>
      </c>
      <c r="BS29" s="8">
        <f t="shared" si="141"/>
        <v>0</v>
      </c>
      <c r="BT29" s="8">
        <f t="shared" ref="BT29:BZ29" si="142">+BT23/BT26</f>
        <v>0</v>
      </c>
      <c r="BU29" s="8">
        <f t="shared" si="142"/>
        <v>4.1666666666666664E-2</v>
      </c>
      <c r="BV29" s="8">
        <f t="shared" si="142"/>
        <v>0</v>
      </c>
      <c r="BW29" s="8">
        <f t="shared" si="142"/>
        <v>5.3571428571428568E-2</v>
      </c>
      <c r="BX29" s="8">
        <f t="shared" si="142"/>
        <v>0</v>
      </c>
      <c r="BY29" s="8">
        <f t="shared" si="142"/>
        <v>4.7619047619047616E-2</v>
      </c>
      <c r="BZ29" s="8">
        <f t="shared" si="142"/>
        <v>0</v>
      </c>
      <c r="CA29" s="8">
        <f t="shared" ref="CA29:CC29" si="143">+CA23/CA26</f>
        <v>0</v>
      </c>
      <c r="CB29" s="8">
        <f t="shared" si="143"/>
        <v>7.1428571428571425E-2</v>
      </c>
      <c r="CC29" s="8">
        <f t="shared" si="143"/>
        <v>0</v>
      </c>
      <c r="CD29" s="8">
        <f t="shared" ref="CD29:CF29" si="144">+CD23/CD26</f>
        <v>3.5714285714285712E-2</v>
      </c>
      <c r="CE29" s="8">
        <f t="shared" si="144"/>
        <v>0</v>
      </c>
      <c r="CF29" s="8">
        <f t="shared" si="144"/>
        <v>4.7619047619047616E-2</v>
      </c>
      <c r="CG29" s="8">
        <f t="shared" ref="CG29:CH29" si="145">+CG23/CG26</f>
        <v>0</v>
      </c>
      <c r="CH29" s="8">
        <f t="shared" si="145"/>
        <v>0</v>
      </c>
      <c r="CI29" s="8">
        <f t="shared" ref="CI29:CJ29" si="146">+CI23/CI26</f>
        <v>5.9523809523809521E-2</v>
      </c>
      <c r="CJ29" s="8">
        <f t="shared" si="146"/>
        <v>0</v>
      </c>
      <c r="CK29" s="8">
        <f t="shared" ref="CK29:CM29" si="147">+CK23/CK26</f>
        <v>0</v>
      </c>
      <c r="CL29" s="8">
        <f t="shared" si="147"/>
        <v>0</v>
      </c>
      <c r="CM29" s="8">
        <f t="shared" si="147"/>
        <v>5.3571428571428568E-2</v>
      </c>
      <c r="CN29" s="8">
        <f t="shared" ref="CN29:CP29" si="148">+CN23/CN26</f>
        <v>7.1428571428571425E-2</v>
      </c>
      <c r="CO29" s="8">
        <f t="shared" si="148"/>
        <v>8.3333333333333329E-2</v>
      </c>
      <c r="CP29" s="8">
        <f t="shared" si="148"/>
        <v>4.7619047619047616E-2</v>
      </c>
      <c r="CQ29" s="8">
        <f t="shared" ref="CQ29:CT29" si="149">+CQ23/CQ26</f>
        <v>0</v>
      </c>
      <c r="CR29" s="8">
        <f t="shared" si="149"/>
        <v>0</v>
      </c>
      <c r="CS29" s="8">
        <f t="shared" si="149"/>
        <v>0</v>
      </c>
      <c r="CT29" s="8">
        <f t="shared" si="149"/>
        <v>0</v>
      </c>
      <c r="CU29" s="8">
        <f t="shared" ref="CU29:CW29" si="150">+CU23/CU26</f>
        <v>7.1428571428571425E-2</v>
      </c>
      <c r="CV29" s="8">
        <f t="shared" si="150"/>
        <v>0</v>
      </c>
      <c r="CW29" s="8">
        <f t="shared" si="150"/>
        <v>0</v>
      </c>
      <c r="CX29" s="8">
        <f t="shared" ref="CX29:CY29" si="151">+CX23/CX26</f>
        <v>0</v>
      </c>
      <c r="CY29" s="8">
        <f t="shared" si="151"/>
        <v>0</v>
      </c>
      <c r="CZ29" s="8">
        <f t="shared" ref="CZ29:DB29" si="152">+CZ23/CZ26</f>
        <v>0</v>
      </c>
      <c r="DA29" s="8">
        <f t="shared" si="152"/>
        <v>0</v>
      </c>
      <c r="DB29" s="8">
        <f t="shared" si="152"/>
        <v>0</v>
      </c>
      <c r="DC29" s="8">
        <f t="shared" ref="DC29:DF29" si="153">+DC23/DC26</f>
        <v>0</v>
      </c>
      <c r="DD29" s="8"/>
      <c r="DE29" s="8">
        <f t="shared" si="153"/>
        <v>0</v>
      </c>
      <c r="DF29" s="8">
        <f t="shared" si="153"/>
        <v>0</v>
      </c>
      <c r="DG29" s="8">
        <f t="shared" ref="DG29:DJ29" si="154">+DG23/DG26</f>
        <v>0</v>
      </c>
      <c r="DH29" s="8">
        <f t="shared" si="154"/>
        <v>0</v>
      </c>
      <c r="DI29" s="8">
        <f t="shared" si="154"/>
        <v>0</v>
      </c>
      <c r="DJ29" s="8">
        <f t="shared" si="154"/>
        <v>0</v>
      </c>
      <c r="DK29" s="8">
        <f t="shared" ref="DK29:DM29" si="155">+DK23/DK26</f>
        <v>0</v>
      </c>
      <c r="DL29" s="8">
        <f t="shared" si="155"/>
        <v>0</v>
      </c>
      <c r="DM29" s="8">
        <f t="shared" si="155"/>
        <v>6.5000000000000002E-2</v>
      </c>
      <c r="DN29" s="8">
        <f t="shared" ref="DN29:DR29" si="156">+DN23/DN26</f>
        <v>0</v>
      </c>
      <c r="DO29" s="8">
        <f t="shared" si="156"/>
        <v>0</v>
      </c>
      <c r="DP29" s="8" t="e">
        <f t="shared" si="156"/>
        <v>#DIV/0!</v>
      </c>
      <c r="DQ29" s="8" t="e">
        <f t="shared" si="156"/>
        <v>#DIV/0!</v>
      </c>
      <c r="DR29" s="8">
        <f t="shared" si="156"/>
        <v>0</v>
      </c>
      <c r="DS29" s="8">
        <f t="shared" ref="DS29:DU29" si="157">+DS23/DS26</f>
        <v>0</v>
      </c>
      <c r="DT29" s="8">
        <f t="shared" si="157"/>
        <v>0</v>
      </c>
      <c r="DU29" s="8">
        <f t="shared" si="157"/>
        <v>0</v>
      </c>
      <c r="DV29" s="8">
        <f t="shared" ref="DV29:DX29" si="158">+DV23/DV26</f>
        <v>0</v>
      </c>
      <c r="DW29" s="8">
        <f t="shared" si="158"/>
        <v>0</v>
      </c>
      <c r="DX29" s="8">
        <f t="shared" si="158"/>
        <v>0</v>
      </c>
      <c r="DY29" s="8">
        <f t="shared" ref="DY29:EA29" si="159">+DY23/DY26</f>
        <v>0</v>
      </c>
      <c r="DZ29" s="8">
        <f t="shared" si="159"/>
        <v>0</v>
      </c>
      <c r="EA29" s="8" t="e">
        <f t="shared" si="159"/>
        <v>#DIV/0!</v>
      </c>
      <c r="EB29" s="8" t="e">
        <f t="shared" ref="EB29:EC29" si="160">+EB23/EB26</f>
        <v>#DIV/0!</v>
      </c>
      <c r="EC29" s="8" t="e">
        <f t="shared" si="160"/>
        <v>#DIV/0!</v>
      </c>
      <c r="ED29" s="8"/>
      <c r="EE29" s="8"/>
      <c r="EF29" s="8"/>
      <c r="EG29" s="8"/>
      <c r="EH29" s="8"/>
      <c r="EI29" s="8"/>
      <c r="EJ29" s="8"/>
    </row>
    <row r="30" spans="1:140" ht="16.5" hidden="1" customHeight="1">
      <c r="A30" s="497"/>
      <c r="B30" s="54" t="s">
        <v>254</v>
      </c>
      <c r="C30" s="8"/>
      <c r="D30" s="8">
        <f t="shared" ref="D30:AK30" si="161">+D24/D26</f>
        <v>0</v>
      </c>
      <c r="E30" s="8">
        <f t="shared" si="161"/>
        <v>2.4821428571428571E-2</v>
      </c>
      <c r="F30" s="8">
        <f t="shared" si="161"/>
        <v>0</v>
      </c>
      <c r="G30" s="8">
        <f t="shared" si="161"/>
        <v>0</v>
      </c>
      <c r="H30" s="8">
        <f t="shared" si="161"/>
        <v>3.5714285714285712E-2</v>
      </c>
      <c r="I30" s="8">
        <f t="shared" si="161"/>
        <v>0</v>
      </c>
      <c r="J30" s="8">
        <f t="shared" si="161"/>
        <v>0</v>
      </c>
      <c r="K30" s="8">
        <f t="shared" si="161"/>
        <v>0</v>
      </c>
      <c r="L30" s="8">
        <f t="shared" si="161"/>
        <v>0</v>
      </c>
      <c r="M30" s="8">
        <f t="shared" si="161"/>
        <v>0</v>
      </c>
      <c r="N30" s="8">
        <f t="shared" si="161"/>
        <v>0</v>
      </c>
      <c r="O30" s="8">
        <f t="shared" si="161"/>
        <v>0</v>
      </c>
      <c r="P30" s="8">
        <f t="shared" si="161"/>
        <v>0.18154761904761904</v>
      </c>
      <c r="Q30" s="8">
        <f t="shared" si="161"/>
        <v>0</v>
      </c>
      <c r="R30" s="8">
        <f t="shared" si="161"/>
        <v>0</v>
      </c>
      <c r="S30" s="8">
        <f t="shared" si="161"/>
        <v>0</v>
      </c>
      <c r="T30" s="8">
        <f t="shared" si="161"/>
        <v>0</v>
      </c>
      <c r="U30" s="8">
        <f t="shared" si="161"/>
        <v>0</v>
      </c>
      <c r="V30" s="8">
        <f t="shared" si="161"/>
        <v>0.10714285714285714</v>
      </c>
      <c r="W30" s="8">
        <f t="shared" si="161"/>
        <v>0</v>
      </c>
      <c r="X30" s="8">
        <f t="shared" si="161"/>
        <v>0</v>
      </c>
      <c r="Y30" s="8">
        <f t="shared" si="161"/>
        <v>0</v>
      </c>
      <c r="Z30" s="8">
        <f t="shared" si="161"/>
        <v>0</v>
      </c>
      <c r="AA30" s="8">
        <f t="shared" si="161"/>
        <v>0</v>
      </c>
      <c r="AB30" s="8">
        <f t="shared" si="161"/>
        <v>0</v>
      </c>
      <c r="AC30" s="8">
        <f t="shared" si="161"/>
        <v>0</v>
      </c>
      <c r="AD30" s="8">
        <f t="shared" si="161"/>
        <v>0</v>
      </c>
      <c r="AE30" s="8">
        <f t="shared" si="161"/>
        <v>0</v>
      </c>
      <c r="AF30" s="8">
        <f t="shared" si="161"/>
        <v>2.3809523809523808E-2</v>
      </c>
      <c r="AG30" s="8">
        <f t="shared" si="161"/>
        <v>6.5476190476190479E-2</v>
      </c>
      <c r="AH30" s="8">
        <f t="shared" si="161"/>
        <v>0</v>
      </c>
      <c r="AI30" s="8">
        <f t="shared" si="161"/>
        <v>0</v>
      </c>
      <c r="AJ30" s="8">
        <f t="shared" si="161"/>
        <v>0</v>
      </c>
      <c r="AK30" s="8">
        <f t="shared" si="161"/>
        <v>0</v>
      </c>
      <c r="AL30" s="8">
        <f t="shared" ref="AL30:AQ30" si="162">+AL24/AL26</f>
        <v>0</v>
      </c>
      <c r="AM30" s="8">
        <f t="shared" si="162"/>
        <v>3.5714285714285712E-2</v>
      </c>
      <c r="AN30" s="8">
        <f t="shared" si="162"/>
        <v>0</v>
      </c>
      <c r="AO30" s="8">
        <f t="shared" si="162"/>
        <v>0</v>
      </c>
      <c r="AP30" s="8">
        <f t="shared" si="162"/>
        <v>0</v>
      </c>
      <c r="AQ30" s="8">
        <f t="shared" si="162"/>
        <v>0</v>
      </c>
      <c r="AR30" s="8">
        <f t="shared" ref="AR30:BS30" si="163">+AR24/AR26</f>
        <v>1.7857142857142856E-2</v>
      </c>
      <c r="AS30" s="8">
        <f t="shared" si="163"/>
        <v>0</v>
      </c>
      <c r="AT30" s="8">
        <f t="shared" si="163"/>
        <v>0</v>
      </c>
      <c r="AU30" s="8">
        <f t="shared" si="163"/>
        <v>0</v>
      </c>
      <c r="AV30" s="8">
        <f t="shared" si="163"/>
        <v>0</v>
      </c>
      <c r="AW30" s="8">
        <f t="shared" si="163"/>
        <v>0</v>
      </c>
      <c r="AX30" s="8">
        <f t="shared" si="163"/>
        <v>0</v>
      </c>
      <c r="AY30" s="8">
        <f t="shared" si="163"/>
        <v>0</v>
      </c>
      <c r="AZ30" s="8">
        <f t="shared" si="163"/>
        <v>0</v>
      </c>
      <c r="BA30" s="8">
        <f t="shared" si="163"/>
        <v>0</v>
      </c>
      <c r="BB30" s="8">
        <f t="shared" si="163"/>
        <v>0</v>
      </c>
      <c r="BC30" s="8">
        <f t="shared" si="163"/>
        <v>0</v>
      </c>
      <c r="BD30" s="8">
        <f t="shared" si="163"/>
        <v>0</v>
      </c>
      <c r="BE30" s="8">
        <f t="shared" si="163"/>
        <v>0</v>
      </c>
      <c r="BF30" s="8">
        <f t="shared" si="163"/>
        <v>0</v>
      </c>
      <c r="BG30" s="8">
        <f t="shared" si="163"/>
        <v>0</v>
      </c>
      <c r="BH30" s="8">
        <f t="shared" si="163"/>
        <v>0</v>
      </c>
      <c r="BI30" s="8">
        <f t="shared" si="163"/>
        <v>5.9523809523809521E-3</v>
      </c>
      <c r="BJ30" s="8">
        <f t="shared" si="163"/>
        <v>0</v>
      </c>
      <c r="BK30" s="8">
        <f t="shared" si="163"/>
        <v>0</v>
      </c>
      <c r="BL30" s="8">
        <f t="shared" si="163"/>
        <v>0</v>
      </c>
      <c r="BM30" s="8">
        <f t="shared" si="163"/>
        <v>0</v>
      </c>
      <c r="BN30" s="8">
        <f t="shared" si="163"/>
        <v>2.976190476190476E-3</v>
      </c>
      <c r="BO30" s="8">
        <f t="shared" si="163"/>
        <v>0</v>
      </c>
      <c r="BP30" s="8">
        <f t="shared" si="163"/>
        <v>0</v>
      </c>
      <c r="BQ30" s="8">
        <f t="shared" si="163"/>
        <v>1.1309523809523809E-2</v>
      </c>
      <c r="BR30" s="8">
        <f t="shared" si="163"/>
        <v>0</v>
      </c>
      <c r="BS30" s="8">
        <f t="shared" si="163"/>
        <v>0</v>
      </c>
      <c r="BT30" s="8">
        <f t="shared" ref="BT30:BZ30" si="164">+BT24/BT26</f>
        <v>0</v>
      </c>
      <c r="BU30" s="8">
        <f t="shared" si="164"/>
        <v>0</v>
      </c>
      <c r="BV30" s="8">
        <f t="shared" si="164"/>
        <v>0</v>
      </c>
      <c r="BW30" s="8">
        <f t="shared" si="164"/>
        <v>5.9523809523809521E-3</v>
      </c>
      <c r="BX30" s="8">
        <f t="shared" si="164"/>
        <v>0</v>
      </c>
      <c r="BY30" s="8">
        <f t="shared" si="164"/>
        <v>0</v>
      </c>
      <c r="BZ30" s="8">
        <f t="shared" si="164"/>
        <v>0</v>
      </c>
      <c r="CA30" s="8">
        <f t="shared" ref="CA30:CC30" si="165">+CA24/CA26</f>
        <v>0</v>
      </c>
      <c r="CB30" s="8">
        <f t="shared" si="165"/>
        <v>0</v>
      </c>
      <c r="CC30" s="8">
        <f t="shared" si="165"/>
        <v>0</v>
      </c>
      <c r="CD30" s="8">
        <f t="shared" ref="CD30:CF30" si="166">+CD24/CD26</f>
        <v>0</v>
      </c>
      <c r="CE30" s="8">
        <f t="shared" si="166"/>
        <v>0</v>
      </c>
      <c r="CF30" s="8">
        <f t="shared" si="166"/>
        <v>2.3809523809523808E-2</v>
      </c>
      <c r="CG30" s="8">
        <f t="shared" ref="CG30:CH30" si="167">+CG24/CG26</f>
        <v>0</v>
      </c>
      <c r="CH30" s="8">
        <f t="shared" si="167"/>
        <v>0</v>
      </c>
      <c r="CI30" s="8">
        <f t="shared" ref="CI30:CJ30" si="168">+CI24/CI26</f>
        <v>0</v>
      </c>
      <c r="CJ30" s="8">
        <f t="shared" si="168"/>
        <v>0</v>
      </c>
      <c r="CK30" s="8">
        <f t="shared" ref="CK30:CM30" si="169">+CK24/CK26</f>
        <v>0</v>
      </c>
      <c r="CL30" s="8">
        <f t="shared" si="169"/>
        <v>0</v>
      </c>
      <c r="CM30" s="8">
        <f t="shared" si="169"/>
        <v>0</v>
      </c>
      <c r="CN30" s="8">
        <f t="shared" ref="CN30:CP30" si="170">+CN24/CN26</f>
        <v>0</v>
      </c>
      <c r="CO30" s="8">
        <f t="shared" si="170"/>
        <v>0</v>
      </c>
      <c r="CP30" s="8">
        <f t="shared" si="170"/>
        <v>0</v>
      </c>
      <c r="CQ30" s="8">
        <f t="shared" ref="CQ30:CT30" si="171">+CQ24/CQ26</f>
        <v>0</v>
      </c>
      <c r="CR30" s="8">
        <f t="shared" si="171"/>
        <v>0</v>
      </c>
      <c r="CS30" s="8">
        <f t="shared" si="171"/>
        <v>0</v>
      </c>
      <c r="CT30" s="8">
        <f t="shared" si="171"/>
        <v>0</v>
      </c>
      <c r="CU30" s="8">
        <f t="shared" ref="CU30:CW30" si="172">+CU24/CU26</f>
        <v>0</v>
      </c>
      <c r="CV30" s="8">
        <f t="shared" si="172"/>
        <v>0</v>
      </c>
      <c r="CW30" s="8">
        <f t="shared" si="172"/>
        <v>0</v>
      </c>
      <c r="CX30" s="8">
        <f t="shared" ref="CX30:CY30" si="173">+CX24/CX26</f>
        <v>0.14285714285714285</v>
      </c>
      <c r="CY30" s="8">
        <f t="shared" si="173"/>
        <v>0</v>
      </c>
      <c r="CZ30" s="8">
        <f t="shared" ref="CZ30:DB30" si="174">+CZ24/CZ26</f>
        <v>1.7857142857142856E-2</v>
      </c>
      <c r="DA30" s="8">
        <f t="shared" si="174"/>
        <v>1.7857142857142856E-2</v>
      </c>
      <c r="DB30" s="8">
        <f t="shared" si="174"/>
        <v>0</v>
      </c>
      <c r="DC30" s="8">
        <f t="shared" ref="DC30:DF30" si="175">+DC24/DC26</f>
        <v>0</v>
      </c>
      <c r="DD30" s="8"/>
      <c r="DE30" s="8">
        <f t="shared" si="175"/>
        <v>1.3888888888888888E-2</v>
      </c>
      <c r="DF30" s="8">
        <f t="shared" si="175"/>
        <v>0</v>
      </c>
      <c r="DG30" s="8">
        <f t="shared" ref="DG30:DJ30" si="176">+DG24/DG26</f>
        <v>0</v>
      </c>
      <c r="DH30" s="8">
        <f t="shared" si="176"/>
        <v>0</v>
      </c>
      <c r="DI30" s="8">
        <f t="shared" si="176"/>
        <v>0</v>
      </c>
      <c r="DJ30" s="8">
        <f t="shared" si="176"/>
        <v>0</v>
      </c>
      <c r="DK30" s="8">
        <f t="shared" ref="DK30:DM30" si="177">+DK24/DK26</f>
        <v>0</v>
      </c>
      <c r="DL30" s="8">
        <f t="shared" si="177"/>
        <v>0</v>
      </c>
      <c r="DM30" s="8">
        <f t="shared" si="177"/>
        <v>0</v>
      </c>
      <c r="DN30" s="8">
        <f t="shared" ref="DN30:DR30" si="178">+DN24/DN26</f>
        <v>0</v>
      </c>
      <c r="DO30" s="8">
        <f t="shared" si="178"/>
        <v>0</v>
      </c>
      <c r="DP30" s="8" t="e">
        <f t="shared" si="178"/>
        <v>#DIV/0!</v>
      </c>
      <c r="DQ30" s="8" t="e">
        <f t="shared" si="178"/>
        <v>#DIV/0!</v>
      </c>
      <c r="DR30" s="8">
        <f t="shared" si="178"/>
        <v>0</v>
      </c>
      <c r="DS30" s="8">
        <f t="shared" ref="DS30:DU30" si="179">+DS24/DS26</f>
        <v>0</v>
      </c>
      <c r="DT30" s="8">
        <f t="shared" si="179"/>
        <v>0</v>
      </c>
      <c r="DU30" s="8">
        <f t="shared" si="179"/>
        <v>0</v>
      </c>
      <c r="DV30" s="8">
        <f t="shared" ref="DV30:DX30" si="180">+DV24/DV26</f>
        <v>4.7619047619047616E-2</v>
      </c>
      <c r="DW30" s="8">
        <f t="shared" si="180"/>
        <v>0</v>
      </c>
      <c r="DX30" s="8">
        <f t="shared" si="180"/>
        <v>0</v>
      </c>
      <c r="DY30" s="8">
        <f t="shared" ref="DY30:EA30" si="181">+DY24/DY26</f>
        <v>0</v>
      </c>
      <c r="DZ30" s="8">
        <f t="shared" si="181"/>
        <v>0</v>
      </c>
      <c r="EA30" s="8" t="e">
        <f t="shared" si="181"/>
        <v>#DIV/0!</v>
      </c>
      <c r="EB30" s="8" t="e">
        <f t="shared" ref="EB30:EC30" si="182">+EB24/EB26</f>
        <v>#DIV/0!</v>
      </c>
      <c r="EC30" s="8" t="e">
        <f t="shared" si="182"/>
        <v>#DIV/0!</v>
      </c>
      <c r="ED30" s="8"/>
      <c r="EE30" s="8"/>
      <c r="EF30" s="8"/>
      <c r="EG30" s="8"/>
      <c r="EH30" s="8"/>
      <c r="EI30" s="8"/>
      <c r="EJ30" s="8"/>
    </row>
    <row r="31" spans="1:140" hidden="1">
      <c r="A31" s="497"/>
      <c r="B31" s="54" t="s">
        <v>255</v>
      </c>
      <c r="C31" s="8"/>
      <c r="D31" s="8">
        <f t="shared" ref="D31:AK31" si="183">+D25/D26</f>
        <v>0</v>
      </c>
      <c r="E31" s="8">
        <f t="shared" si="183"/>
        <v>0</v>
      </c>
      <c r="F31" s="8">
        <f t="shared" si="183"/>
        <v>0</v>
      </c>
      <c r="G31" s="8">
        <f t="shared" si="183"/>
        <v>0</v>
      </c>
      <c r="H31" s="8">
        <f t="shared" si="183"/>
        <v>0.12660714285714286</v>
      </c>
      <c r="I31" s="8">
        <f t="shared" si="183"/>
        <v>1.1904761904761904E-2</v>
      </c>
      <c r="J31" s="8">
        <f t="shared" si="183"/>
        <v>4.1666666666666664E-2</v>
      </c>
      <c r="K31" s="8">
        <f t="shared" si="183"/>
        <v>1.2916666666666667E-2</v>
      </c>
      <c r="L31" s="8">
        <f t="shared" si="183"/>
        <v>0</v>
      </c>
      <c r="M31" s="8">
        <f t="shared" si="183"/>
        <v>8.9285714285714281E-3</v>
      </c>
      <c r="N31" s="8">
        <f t="shared" si="183"/>
        <v>0</v>
      </c>
      <c r="O31" s="8">
        <f t="shared" si="183"/>
        <v>0.10714285714285714</v>
      </c>
      <c r="P31" s="8">
        <f t="shared" si="183"/>
        <v>0.14880952380952381</v>
      </c>
      <c r="Q31" s="8">
        <f t="shared" si="183"/>
        <v>2.976190476190476E-3</v>
      </c>
      <c r="R31" s="8">
        <f t="shared" si="183"/>
        <v>0</v>
      </c>
      <c r="S31" s="8">
        <f t="shared" si="183"/>
        <v>1.1904761904761904E-2</v>
      </c>
      <c r="T31" s="8">
        <f t="shared" si="183"/>
        <v>0</v>
      </c>
      <c r="U31" s="8">
        <f t="shared" si="183"/>
        <v>0</v>
      </c>
      <c r="V31" s="8">
        <f t="shared" si="183"/>
        <v>0</v>
      </c>
      <c r="W31" s="8">
        <f t="shared" si="183"/>
        <v>7.1428571428571425E-2</v>
      </c>
      <c r="X31" s="8">
        <f t="shared" si="183"/>
        <v>5.9523809523809521E-3</v>
      </c>
      <c r="Y31" s="8">
        <f t="shared" si="183"/>
        <v>0</v>
      </c>
      <c r="Z31" s="8">
        <f t="shared" si="183"/>
        <v>0</v>
      </c>
      <c r="AA31" s="8">
        <f t="shared" si="183"/>
        <v>1.1904761904761904E-2</v>
      </c>
      <c r="AB31" s="8">
        <f t="shared" si="183"/>
        <v>0</v>
      </c>
      <c r="AC31" s="8">
        <f t="shared" si="183"/>
        <v>3.8690476190476192E-2</v>
      </c>
      <c r="AD31" s="8">
        <f t="shared" si="183"/>
        <v>0</v>
      </c>
      <c r="AE31" s="8">
        <f t="shared" si="183"/>
        <v>0</v>
      </c>
      <c r="AF31" s="8">
        <f t="shared" si="183"/>
        <v>8.7797619047619041E-2</v>
      </c>
      <c r="AG31" s="8">
        <f t="shared" si="183"/>
        <v>0</v>
      </c>
      <c r="AH31" s="8">
        <f t="shared" si="183"/>
        <v>0</v>
      </c>
      <c r="AI31" s="8">
        <f t="shared" si="183"/>
        <v>0</v>
      </c>
      <c r="AJ31" s="8">
        <f t="shared" si="183"/>
        <v>1.488095238095238E-2</v>
      </c>
      <c r="AK31" s="8">
        <f t="shared" si="183"/>
        <v>0</v>
      </c>
      <c r="AL31" s="8">
        <f t="shared" ref="AL31:AQ31" si="184">+AL25/AL26</f>
        <v>5.9523809523809521E-3</v>
      </c>
      <c r="AM31" s="8">
        <f t="shared" si="184"/>
        <v>0</v>
      </c>
      <c r="AN31" s="8">
        <f t="shared" si="184"/>
        <v>1.1904761904761904E-2</v>
      </c>
      <c r="AO31" s="8">
        <f t="shared" si="184"/>
        <v>1.636904761904762E-2</v>
      </c>
      <c r="AP31" s="8">
        <f t="shared" si="184"/>
        <v>1.1904761904761904E-2</v>
      </c>
      <c r="AQ31" s="8">
        <f t="shared" si="184"/>
        <v>0</v>
      </c>
      <c r="AR31" s="8">
        <f t="shared" ref="AR31:BS31" si="185">+AR25/AR26</f>
        <v>3.9880952380952385E-3</v>
      </c>
      <c r="AS31" s="8">
        <f t="shared" si="185"/>
        <v>5.9523809523809521E-3</v>
      </c>
      <c r="AT31" s="8">
        <f t="shared" si="185"/>
        <v>7.9166666666666673E-3</v>
      </c>
      <c r="AU31" s="8">
        <f t="shared" si="185"/>
        <v>5.9523809523809521E-3</v>
      </c>
      <c r="AV31" s="8">
        <f t="shared" si="185"/>
        <v>2.9285714285714286E-2</v>
      </c>
      <c r="AW31" s="8">
        <f t="shared" si="185"/>
        <v>0</v>
      </c>
      <c r="AX31" s="8">
        <f t="shared" si="185"/>
        <v>5.9523809523809521E-3</v>
      </c>
      <c r="AY31" s="8">
        <f t="shared" si="185"/>
        <v>0</v>
      </c>
      <c r="AZ31" s="8">
        <f t="shared" si="185"/>
        <v>0</v>
      </c>
      <c r="BA31" s="8">
        <f t="shared" si="185"/>
        <v>2.976190476190476E-3</v>
      </c>
      <c r="BB31" s="8">
        <f t="shared" si="185"/>
        <v>0</v>
      </c>
      <c r="BC31" s="8">
        <f t="shared" si="185"/>
        <v>0</v>
      </c>
      <c r="BD31" s="8">
        <f t="shared" si="185"/>
        <v>0</v>
      </c>
      <c r="BE31" s="8">
        <f t="shared" si="185"/>
        <v>0</v>
      </c>
      <c r="BF31" s="8">
        <f t="shared" si="185"/>
        <v>0</v>
      </c>
      <c r="BG31" s="8">
        <f t="shared" si="185"/>
        <v>0</v>
      </c>
      <c r="BH31" s="8">
        <f t="shared" si="185"/>
        <v>4.464285714285714E-3</v>
      </c>
      <c r="BI31" s="8">
        <f t="shared" si="185"/>
        <v>0</v>
      </c>
      <c r="BJ31" s="8">
        <f t="shared" si="185"/>
        <v>5.0595238095238098E-3</v>
      </c>
      <c r="BK31" s="8">
        <f t="shared" si="185"/>
        <v>2.3809523809523808E-2</v>
      </c>
      <c r="BL31" s="8">
        <f t="shared" si="185"/>
        <v>2.976190476190476E-2</v>
      </c>
      <c r="BM31" s="8">
        <f t="shared" si="185"/>
        <v>0</v>
      </c>
      <c r="BN31" s="8">
        <f t="shared" si="185"/>
        <v>0</v>
      </c>
      <c r="BO31" s="8">
        <f t="shared" si="185"/>
        <v>0</v>
      </c>
      <c r="BP31" s="8">
        <f t="shared" si="185"/>
        <v>5.6547619047619048E-2</v>
      </c>
      <c r="BQ31" s="8">
        <f t="shared" si="185"/>
        <v>0</v>
      </c>
      <c r="BR31" s="8">
        <f t="shared" si="185"/>
        <v>0</v>
      </c>
      <c r="BS31" s="8">
        <f t="shared" si="185"/>
        <v>1.6845238095238097E-2</v>
      </c>
      <c r="BT31" s="8">
        <f t="shared" ref="BT31:BZ31" si="186">+BT25/BT26</f>
        <v>1.6845238095238097E-2</v>
      </c>
      <c r="BU31" s="8">
        <f t="shared" si="186"/>
        <v>0</v>
      </c>
      <c r="BV31" s="8">
        <f t="shared" si="186"/>
        <v>4.8690476190476187E-2</v>
      </c>
      <c r="BW31" s="8">
        <f t="shared" si="186"/>
        <v>0</v>
      </c>
      <c r="BX31" s="8">
        <f t="shared" si="186"/>
        <v>1.7857142857142856E-2</v>
      </c>
      <c r="BY31" s="8">
        <f t="shared" si="186"/>
        <v>2.4821428571428571E-2</v>
      </c>
      <c r="BZ31" s="8">
        <f t="shared" si="186"/>
        <v>1.9821428571428573E-2</v>
      </c>
      <c r="CA31" s="8">
        <f t="shared" ref="CA31:CC31" si="187">+CA25/CA26</f>
        <v>0</v>
      </c>
      <c r="CB31" s="8">
        <f t="shared" si="187"/>
        <v>0</v>
      </c>
      <c r="CC31" s="8">
        <f t="shared" si="187"/>
        <v>0</v>
      </c>
      <c r="CD31" s="8">
        <f t="shared" ref="CD31:CF31" si="188">+CD25/CD26</f>
        <v>0</v>
      </c>
      <c r="CE31" s="8">
        <f t="shared" si="188"/>
        <v>4.3154761904761904E-2</v>
      </c>
      <c r="CF31" s="8">
        <f t="shared" si="188"/>
        <v>0</v>
      </c>
      <c r="CG31" s="8">
        <f t="shared" ref="CG31:CH31" si="189">+CG25/CG26</f>
        <v>0</v>
      </c>
      <c r="CH31" s="8">
        <f t="shared" si="189"/>
        <v>2.3809523809523808E-2</v>
      </c>
      <c r="CI31" s="8">
        <f t="shared" ref="CI31:CJ31" si="190">+CI25/CI26</f>
        <v>0</v>
      </c>
      <c r="CJ31" s="8">
        <f t="shared" si="190"/>
        <v>7.9166666666666673E-3</v>
      </c>
      <c r="CK31" s="8">
        <f t="shared" ref="CK31:CM31" si="191">+CK25/CK26</f>
        <v>0</v>
      </c>
      <c r="CL31" s="8">
        <f t="shared" si="191"/>
        <v>7.7380952380952384E-2</v>
      </c>
      <c r="CM31" s="8">
        <f t="shared" si="191"/>
        <v>1.488095238095238E-2</v>
      </c>
      <c r="CN31" s="8">
        <f t="shared" ref="CN31:CP31" si="192">+CN25/CN26</f>
        <v>1.1904761904761904E-2</v>
      </c>
      <c r="CO31" s="8">
        <f t="shared" si="192"/>
        <v>0</v>
      </c>
      <c r="CP31" s="8">
        <f t="shared" si="192"/>
        <v>0</v>
      </c>
      <c r="CQ31" s="8">
        <f t="shared" ref="CQ31:CT31" si="193">+CQ25/CQ26</f>
        <v>0.91666666666666663</v>
      </c>
      <c r="CR31" s="8">
        <f t="shared" si="193"/>
        <v>1</v>
      </c>
      <c r="CS31" s="8">
        <f t="shared" si="193"/>
        <v>0.625</v>
      </c>
      <c r="CT31" s="8">
        <f t="shared" si="193"/>
        <v>3.8690476190476192E-2</v>
      </c>
      <c r="CU31" s="8">
        <f t="shared" ref="CU31:CW31" si="194">+CU25/CU26</f>
        <v>5.9523809523809521E-3</v>
      </c>
      <c r="CV31" s="8">
        <f t="shared" si="194"/>
        <v>0.10119047619047619</v>
      </c>
      <c r="CW31" s="8">
        <f t="shared" si="194"/>
        <v>1.9345238095238096E-2</v>
      </c>
      <c r="CX31" s="8">
        <f t="shared" ref="CX31:CY31" si="195">+CX25/CX26</f>
        <v>0</v>
      </c>
      <c r="CY31" s="8">
        <f t="shared" si="195"/>
        <v>2.976190476190476E-2</v>
      </c>
      <c r="CZ31" s="8">
        <f t="shared" ref="CZ31:DB31" si="196">+CZ25/CZ26</f>
        <v>0</v>
      </c>
      <c r="DA31" s="8">
        <f t="shared" si="196"/>
        <v>0</v>
      </c>
      <c r="DB31" s="8">
        <f t="shared" si="196"/>
        <v>0</v>
      </c>
      <c r="DC31" s="8">
        <f t="shared" ref="DC31:DF31" si="197">+DC25/DC26</f>
        <v>0</v>
      </c>
      <c r="DD31" s="8"/>
      <c r="DE31" s="8">
        <f t="shared" si="197"/>
        <v>0</v>
      </c>
      <c r="DF31" s="8">
        <f t="shared" si="197"/>
        <v>2.4821428571428571E-2</v>
      </c>
      <c r="DG31" s="8">
        <f t="shared" ref="DG31:DJ31" si="198">+DG25/DG26</f>
        <v>0</v>
      </c>
      <c r="DH31" s="8">
        <f t="shared" si="198"/>
        <v>0</v>
      </c>
      <c r="DI31" s="8">
        <f t="shared" si="198"/>
        <v>5.9523809523809521E-3</v>
      </c>
      <c r="DJ31" s="8">
        <f t="shared" si="198"/>
        <v>0</v>
      </c>
      <c r="DK31" s="8">
        <f t="shared" ref="DK31:DM31" si="199">+DK25/DK26</f>
        <v>0</v>
      </c>
      <c r="DL31" s="8">
        <f t="shared" si="199"/>
        <v>4.2857142857142858E-2</v>
      </c>
      <c r="DM31" s="8">
        <f t="shared" si="199"/>
        <v>0</v>
      </c>
      <c r="DN31" s="8">
        <f t="shared" ref="DN31:DR31" si="200">+DN25/DN26</f>
        <v>0</v>
      </c>
      <c r="DO31" s="8">
        <f t="shared" si="200"/>
        <v>0</v>
      </c>
      <c r="DP31" s="8" t="e">
        <f t="shared" si="200"/>
        <v>#DIV/0!</v>
      </c>
      <c r="DQ31" s="8" t="e">
        <f t="shared" si="200"/>
        <v>#DIV/0!</v>
      </c>
      <c r="DR31" s="8">
        <f t="shared" si="200"/>
        <v>0</v>
      </c>
      <c r="DS31" s="8">
        <f t="shared" ref="DS31:DU31" si="201">+DS25/DS26</f>
        <v>0</v>
      </c>
      <c r="DT31" s="8">
        <f t="shared" si="201"/>
        <v>0</v>
      </c>
      <c r="DU31" s="8">
        <f t="shared" si="201"/>
        <v>0</v>
      </c>
      <c r="DV31" s="8">
        <f t="shared" ref="DV31:DX31" si="202">+DV25/DV26</f>
        <v>0</v>
      </c>
      <c r="DW31" s="8">
        <f t="shared" si="202"/>
        <v>0</v>
      </c>
      <c r="DX31" s="8">
        <f t="shared" si="202"/>
        <v>0</v>
      </c>
      <c r="DY31" s="8">
        <f t="shared" ref="DY31:EA31" si="203">+DY25/DY26</f>
        <v>0</v>
      </c>
      <c r="DZ31" s="8">
        <f t="shared" si="203"/>
        <v>0</v>
      </c>
      <c r="EA31" s="8" t="e">
        <f t="shared" si="203"/>
        <v>#DIV/0!</v>
      </c>
      <c r="EB31" s="8" t="e">
        <f t="shared" ref="EB31:EC31" si="204">+EB25/EB26</f>
        <v>#DIV/0!</v>
      </c>
      <c r="EC31" s="8" t="e">
        <f t="shared" si="204"/>
        <v>#DIV/0!</v>
      </c>
      <c r="ED31" s="8"/>
      <c r="EE31" s="8"/>
      <c r="EF31" s="8"/>
      <c r="EG31" s="8"/>
      <c r="EH31" s="8"/>
      <c r="EI31" s="8"/>
      <c r="EJ31" s="8"/>
    </row>
    <row r="32" spans="1:140" customFormat="1" hidden="1">
      <c r="A32" s="498"/>
      <c r="B32" s="54" t="s">
        <v>60</v>
      </c>
      <c r="C32" s="9"/>
      <c r="D32" s="9">
        <f t="shared" ref="D32:AK32" si="205">SUM(D28:D31)</f>
        <v>0.99999999999999956</v>
      </c>
      <c r="E32" s="9">
        <f t="shared" si="205"/>
        <v>0.99999999999999989</v>
      </c>
      <c r="F32" s="9">
        <f t="shared" si="205"/>
        <v>1</v>
      </c>
      <c r="G32" s="9">
        <f t="shared" si="205"/>
        <v>1</v>
      </c>
      <c r="H32" s="9">
        <f t="shared" si="205"/>
        <v>1.1196428571428572</v>
      </c>
      <c r="I32" s="9">
        <f t="shared" si="205"/>
        <v>1</v>
      </c>
      <c r="J32" s="9">
        <f t="shared" si="205"/>
        <v>0.99999999999999989</v>
      </c>
      <c r="K32" s="9">
        <f t="shared" si="205"/>
        <v>0.99999999999999967</v>
      </c>
      <c r="L32" s="9">
        <f t="shared" si="205"/>
        <v>1</v>
      </c>
      <c r="M32" s="9">
        <f t="shared" si="205"/>
        <v>1</v>
      </c>
      <c r="N32" s="9">
        <f t="shared" si="205"/>
        <v>0.99999999999523803</v>
      </c>
      <c r="O32" s="9">
        <f t="shared" si="205"/>
        <v>1</v>
      </c>
      <c r="P32" s="9">
        <f t="shared" si="205"/>
        <v>1</v>
      </c>
      <c r="Q32" s="9">
        <f t="shared" si="205"/>
        <v>1.0000000000000004</v>
      </c>
      <c r="R32" s="9">
        <f t="shared" si="205"/>
        <v>0.99999999999999956</v>
      </c>
      <c r="S32" s="9">
        <f t="shared" si="205"/>
        <v>1</v>
      </c>
      <c r="T32" s="9">
        <f t="shared" si="205"/>
        <v>1</v>
      </c>
      <c r="U32" s="9">
        <f t="shared" si="205"/>
        <v>1</v>
      </c>
      <c r="V32" s="9">
        <f t="shared" si="205"/>
        <v>0.99999999999999978</v>
      </c>
      <c r="W32" s="9">
        <f t="shared" si="205"/>
        <v>1.0000000000000004</v>
      </c>
      <c r="X32" s="9">
        <f t="shared" si="205"/>
        <v>1.0000000000000004</v>
      </c>
      <c r="Y32" s="9">
        <f t="shared" si="205"/>
        <v>1</v>
      </c>
      <c r="Z32" s="9">
        <f t="shared" si="205"/>
        <v>1</v>
      </c>
      <c r="AA32" s="9">
        <f t="shared" si="205"/>
        <v>1.0000000000000004</v>
      </c>
      <c r="AB32" s="9">
        <f t="shared" si="205"/>
        <v>1</v>
      </c>
      <c r="AC32" s="9">
        <f t="shared" si="205"/>
        <v>1.0000000000000002</v>
      </c>
      <c r="AD32" s="9">
        <f t="shared" si="205"/>
        <v>1</v>
      </c>
      <c r="AE32" s="9">
        <f t="shared" si="205"/>
        <v>1</v>
      </c>
      <c r="AF32" s="9">
        <f t="shared" si="205"/>
        <v>0.99999999999999989</v>
      </c>
      <c r="AG32" s="9">
        <f t="shared" si="205"/>
        <v>0.99999999999999967</v>
      </c>
      <c r="AH32" s="9">
        <f t="shared" si="205"/>
        <v>1</v>
      </c>
      <c r="AI32" s="9">
        <f t="shared" si="205"/>
        <v>1</v>
      </c>
      <c r="AJ32" s="9">
        <f t="shared" si="205"/>
        <v>0.99999999999999967</v>
      </c>
      <c r="AK32" s="9">
        <f t="shared" si="205"/>
        <v>1</v>
      </c>
      <c r="AL32" s="9">
        <f t="shared" ref="AL32:AQ32" si="206">SUM(AL28:AL31)</f>
        <v>0.99999999999999989</v>
      </c>
      <c r="AM32" s="9">
        <f t="shared" si="206"/>
        <v>1.0000000000000002</v>
      </c>
      <c r="AN32" s="9">
        <f t="shared" si="206"/>
        <v>1</v>
      </c>
      <c r="AO32" s="9">
        <f t="shared" si="206"/>
        <v>0.99999999999999967</v>
      </c>
      <c r="AP32" s="9">
        <f t="shared" si="206"/>
        <v>0.99999999999999989</v>
      </c>
      <c r="AQ32" s="9">
        <f t="shared" si="206"/>
        <v>1</v>
      </c>
      <c r="AR32" s="9">
        <f t="shared" ref="AR32:BS32" si="207">SUM(AR28:AR31)</f>
        <v>1</v>
      </c>
      <c r="AS32" s="9">
        <f t="shared" si="207"/>
        <v>0.99999999999999989</v>
      </c>
      <c r="AT32" s="9">
        <f t="shared" si="207"/>
        <v>0.99999999999999978</v>
      </c>
      <c r="AU32" s="9">
        <f t="shared" si="207"/>
        <v>0.99999999999999956</v>
      </c>
      <c r="AV32" s="9">
        <f t="shared" si="207"/>
        <v>1.0000000000000002</v>
      </c>
      <c r="AW32" s="9">
        <f t="shared" si="207"/>
        <v>0.99999999999999978</v>
      </c>
      <c r="AX32" s="9">
        <f t="shared" si="207"/>
        <v>1</v>
      </c>
      <c r="AY32" s="9">
        <f t="shared" si="207"/>
        <v>1</v>
      </c>
      <c r="AZ32" s="9">
        <f t="shared" si="207"/>
        <v>1</v>
      </c>
      <c r="BA32" s="9">
        <f t="shared" si="207"/>
        <v>1</v>
      </c>
      <c r="BB32" s="9">
        <f t="shared" si="207"/>
        <v>1</v>
      </c>
      <c r="BC32" s="9">
        <f t="shared" si="207"/>
        <v>1</v>
      </c>
      <c r="BD32" s="9">
        <f t="shared" si="207"/>
        <v>1</v>
      </c>
      <c r="BE32" s="9">
        <f t="shared" si="207"/>
        <v>0.99999999999999956</v>
      </c>
      <c r="BF32" s="9">
        <f t="shared" si="207"/>
        <v>1</v>
      </c>
      <c r="BG32" s="9">
        <f t="shared" si="207"/>
        <v>1</v>
      </c>
      <c r="BH32" s="9">
        <f t="shared" si="207"/>
        <v>0.99999999999999967</v>
      </c>
      <c r="BI32" s="9">
        <f t="shared" si="207"/>
        <v>0.99999999999999989</v>
      </c>
      <c r="BJ32" s="9">
        <f t="shared" si="207"/>
        <v>1</v>
      </c>
      <c r="BK32" s="9">
        <f t="shared" si="207"/>
        <v>0.99999999999999989</v>
      </c>
      <c r="BL32" s="9">
        <f t="shared" si="207"/>
        <v>0.99999999999999967</v>
      </c>
      <c r="BM32" s="9">
        <f t="shared" si="207"/>
        <v>1</v>
      </c>
      <c r="BN32" s="9">
        <f t="shared" si="207"/>
        <v>1.0000000000000004</v>
      </c>
      <c r="BO32" s="9">
        <f t="shared" si="207"/>
        <v>0.99999999999999956</v>
      </c>
      <c r="BP32" s="9">
        <f t="shared" si="207"/>
        <v>1</v>
      </c>
      <c r="BQ32" s="9">
        <f t="shared" si="207"/>
        <v>0.99999999999999978</v>
      </c>
      <c r="BR32" s="9">
        <f t="shared" si="207"/>
        <v>1.0000000000000002</v>
      </c>
      <c r="BS32" s="9">
        <f t="shared" si="207"/>
        <v>0.99999999999999989</v>
      </c>
      <c r="BT32" s="9">
        <f t="shared" ref="BT32:BZ32" si="208">SUM(BT28:BT31)</f>
        <v>0.99999999999999989</v>
      </c>
      <c r="BU32" s="9">
        <f t="shared" si="208"/>
        <v>0.99999999999999967</v>
      </c>
      <c r="BV32" s="9">
        <f t="shared" si="208"/>
        <v>0.99999999999999978</v>
      </c>
      <c r="BW32" s="9">
        <f t="shared" si="208"/>
        <v>0.99999999999999956</v>
      </c>
      <c r="BX32" s="9">
        <f t="shared" si="208"/>
        <v>0.99999999999999989</v>
      </c>
      <c r="BY32" s="9">
        <f t="shared" si="208"/>
        <v>1</v>
      </c>
      <c r="BZ32" s="9">
        <f t="shared" si="208"/>
        <v>0.99999999999999956</v>
      </c>
      <c r="CA32" s="9">
        <f t="shared" ref="CA32:CC32" si="209">SUM(CA28:CA31)</f>
        <v>1</v>
      </c>
      <c r="CB32" s="9">
        <f t="shared" si="209"/>
        <v>1</v>
      </c>
      <c r="CC32" s="9">
        <f t="shared" si="209"/>
        <v>1</v>
      </c>
      <c r="CD32" s="9">
        <f t="shared" ref="CD32:CF32" si="210">SUM(CD28:CD31)</f>
        <v>0.98809523809523769</v>
      </c>
      <c r="CE32" s="9">
        <f t="shared" si="210"/>
        <v>1</v>
      </c>
      <c r="CF32" s="9">
        <f t="shared" si="210"/>
        <v>1</v>
      </c>
      <c r="CG32" s="9">
        <f t="shared" ref="CG32:CH32" si="211">SUM(CG28:CG31)</f>
        <v>1</v>
      </c>
      <c r="CH32" s="9">
        <f t="shared" si="211"/>
        <v>0.99999999999999989</v>
      </c>
      <c r="CI32" s="9">
        <f t="shared" ref="CI32:CJ32" si="212">SUM(CI28:CI31)</f>
        <v>0.99999999999999956</v>
      </c>
      <c r="CJ32" s="9">
        <f t="shared" si="212"/>
        <v>0.99999999999999978</v>
      </c>
      <c r="CK32" s="9">
        <f t="shared" ref="CK32:CM32" si="213">SUM(CK28:CK31)</f>
        <v>1</v>
      </c>
      <c r="CL32" s="9">
        <f t="shared" si="213"/>
        <v>1.0000000000000004</v>
      </c>
      <c r="CM32" s="9">
        <f t="shared" si="213"/>
        <v>1</v>
      </c>
      <c r="CN32" s="9">
        <f t="shared" ref="CN32:CP32" si="214">SUM(CN28:CN31)</f>
        <v>1.0000000000000002</v>
      </c>
      <c r="CO32" s="9">
        <f t="shared" si="214"/>
        <v>1.0000000000000002</v>
      </c>
      <c r="CP32" s="9">
        <f t="shared" si="214"/>
        <v>0.99999999999999978</v>
      </c>
      <c r="CQ32" s="9">
        <f t="shared" ref="CQ32:CT32" si="215">SUM(CQ28:CQ31)</f>
        <v>0.99999999999999989</v>
      </c>
      <c r="CR32" s="9">
        <f t="shared" si="215"/>
        <v>1</v>
      </c>
      <c r="CS32" s="9">
        <f t="shared" si="215"/>
        <v>1</v>
      </c>
      <c r="CT32" s="9">
        <f t="shared" si="215"/>
        <v>1</v>
      </c>
      <c r="CU32" s="9">
        <f t="shared" ref="CU32:CW32" si="216">SUM(CU28:CU31)</f>
        <v>1.0000000000000004</v>
      </c>
      <c r="CV32" s="9">
        <f t="shared" si="216"/>
        <v>1.0000000000000002</v>
      </c>
      <c r="CW32" s="9">
        <f t="shared" si="216"/>
        <v>1</v>
      </c>
      <c r="CX32" s="9">
        <f t="shared" ref="CX32:CY32" si="217">SUM(CX28:CX31)</f>
        <v>0.99999999999999978</v>
      </c>
      <c r="CY32" s="9">
        <f t="shared" si="217"/>
        <v>1</v>
      </c>
      <c r="CZ32" s="9">
        <f t="shared" ref="CZ32:DB32" si="218">SUM(CZ28:CZ31)</f>
        <v>0.99999999999999989</v>
      </c>
      <c r="DA32" s="9">
        <f t="shared" si="218"/>
        <v>0.99999999999999989</v>
      </c>
      <c r="DB32" s="9">
        <f t="shared" si="218"/>
        <v>1</v>
      </c>
      <c r="DC32" s="9">
        <f t="shared" ref="DC32:DF32" si="219">SUM(DC28:DC31)</f>
        <v>1</v>
      </c>
      <c r="DD32" s="9"/>
      <c r="DE32" s="9">
        <f t="shared" si="219"/>
        <v>0.99999999999999989</v>
      </c>
      <c r="DF32" s="9">
        <f t="shared" si="219"/>
        <v>0.99999999999999989</v>
      </c>
      <c r="DG32" s="9">
        <f t="shared" ref="DG32:DJ32" si="220">SUM(DG28:DG31)</f>
        <v>1</v>
      </c>
      <c r="DH32" s="9">
        <f t="shared" si="220"/>
        <v>1</v>
      </c>
      <c r="DI32" s="9">
        <f t="shared" si="220"/>
        <v>1</v>
      </c>
      <c r="DJ32" s="9">
        <f t="shared" si="220"/>
        <v>1</v>
      </c>
      <c r="DK32" s="9">
        <f t="shared" ref="DK32:DM32" si="221">SUM(DK28:DK31)</f>
        <v>1</v>
      </c>
      <c r="DL32" s="9">
        <f t="shared" si="221"/>
        <v>0.99999999999999978</v>
      </c>
      <c r="DM32" s="9">
        <f t="shared" si="221"/>
        <v>1</v>
      </c>
      <c r="DN32" s="9">
        <f t="shared" ref="DN32:DR32" si="222">SUM(DN28:DN31)</f>
        <v>1</v>
      </c>
      <c r="DO32" s="9">
        <f t="shared" si="222"/>
        <v>1</v>
      </c>
      <c r="DP32" s="9" t="e">
        <f t="shared" si="222"/>
        <v>#DIV/0!</v>
      </c>
      <c r="DQ32" s="9" t="e">
        <f t="shared" si="222"/>
        <v>#DIV/0!</v>
      </c>
      <c r="DR32" s="9">
        <f t="shared" si="222"/>
        <v>1</v>
      </c>
      <c r="DS32" s="9">
        <f t="shared" ref="DS32:DU32" si="223">SUM(DS28:DS31)</f>
        <v>1</v>
      </c>
      <c r="DT32" s="9">
        <f t="shared" si="223"/>
        <v>1</v>
      </c>
      <c r="DU32" s="9">
        <f t="shared" si="223"/>
        <v>1</v>
      </c>
      <c r="DV32" s="9">
        <f t="shared" ref="DV32:DX32" si="224">SUM(DV28:DV31)</f>
        <v>0.99999999999999956</v>
      </c>
      <c r="DW32" s="9">
        <f t="shared" si="224"/>
        <v>1</v>
      </c>
      <c r="DX32" s="9">
        <f t="shared" si="224"/>
        <v>1</v>
      </c>
      <c r="DY32" s="9">
        <f t="shared" ref="DY32:EA32" si="225">SUM(DY28:DY31)</f>
        <v>1</v>
      </c>
      <c r="DZ32" s="9">
        <f t="shared" si="225"/>
        <v>1</v>
      </c>
      <c r="EA32" s="9" t="e">
        <f t="shared" si="225"/>
        <v>#DIV/0!</v>
      </c>
      <c r="EB32" s="9" t="e">
        <f t="shared" ref="EB32:EC32" si="226">SUM(EB28:EB31)</f>
        <v>#DIV/0!</v>
      </c>
      <c r="EC32" s="9" t="e">
        <f t="shared" si="226"/>
        <v>#DIV/0!</v>
      </c>
      <c r="ED32" s="9"/>
      <c r="EE32" s="9"/>
      <c r="EF32" s="9"/>
      <c r="EG32" s="9"/>
      <c r="EH32" s="9"/>
      <c r="EI32" s="9"/>
      <c r="EJ32" s="9"/>
    </row>
    <row r="33" spans="1:140">
      <c r="A33" s="31" t="s">
        <v>46</v>
      </c>
      <c r="B33" s="29"/>
      <c r="C33" s="32" t="s">
        <v>229</v>
      </c>
      <c r="D33" s="32" t="s">
        <v>178</v>
      </c>
      <c r="E33" s="32" t="s">
        <v>179</v>
      </c>
      <c r="F33" s="32" t="s">
        <v>180</v>
      </c>
      <c r="G33" s="32" t="s">
        <v>181</v>
      </c>
      <c r="H33" s="32" t="s">
        <v>182</v>
      </c>
      <c r="I33" s="32" t="s">
        <v>183</v>
      </c>
      <c r="J33" s="32" t="s">
        <v>184</v>
      </c>
      <c r="K33" s="32" t="s">
        <v>185</v>
      </c>
      <c r="L33" s="32" t="s">
        <v>186</v>
      </c>
      <c r="M33" s="32" t="s">
        <v>187</v>
      </c>
      <c r="N33" s="32" t="s">
        <v>188</v>
      </c>
      <c r="O33" s="32" t="s">
        <v>237</v>
      </c>
      <c r="P33" s="32" t="s">
        <v>246</v>
      </c>
      <c r="Q33" s="32" t="s">
        <v>247</v>
      </c>
      <c r="R33" s="32" t="s">
        <v>248</v>
      </c>
      <c r="S33" s="32" t="s">
        <v>249</v>
      </c>
      <c r="T33" s="32" t="s">
        <v>189</v>
      </c>
      <c r="U33" s="32" t="s">
        <v>190</v>
      </c>
      <c r="V33" s="32" t="s">
        <v>191</v>
      </c>
      <c r="W33" s="32" t="s">
        <v>192</v>
      </c>
      <c r="X33" s="32" t="s">
        <v>193</v>
      </c>
      <c r="Y33" s="32" t="s">
        <v>194</v>
      </c>
      <c r="Z33" s="32" t="s">
        <v>111</v>
      </c>
      <c r="AA33" s="32" t="s">
        <v>112</v>
      </c>
      <c r="AB33" s="32" t="s">
        <v>113</v>
      </c>
      <c r="AC33" s="32" t="s">
        <v>114</v>
      </c>
      <c r="AD33" s="32" t="s">
        <v>195</v>
      </c>
      <c r="AE33" s="32" t="s">
        <v>196</v>
      </c>
      <c r="AF33" s="32" t="s">
        <v>197</v>
      </c>
      <c r="AG33" s="32" t="s">
        <v>198</v>
      </c>
      <c r="AH33" s="32" t="s">
        <v>199</v>
      </c>
      <c r="AI33" s="32" t="s">
        <v>200</v>
      </c>
      <c r="AJ33" s="32" t="s">
        <v>201</v>
      </c>
      <c r="AK33" s="32" t="s">
        <v>202</v>
      </c>
      <c r="AL33" s="32" t="s">
        <v>203</v>
      </c>
      <c r="AM33" s="32" t="s">
        <v>204</v>
      </c>
      <c r="AN33" s="32" t="s">
        <v>205</v>
      </c>
      <c r="AO33" s="32" t="s">
        <v>206</v>
      </c>
      <c r="AP33" s="32" t="s">
        <v>207</v>
      </c>
      <c r="AQ33" s="32" t="s">
        <v>208</v>
      </c>
      <c r="AR33" s="32" t="s">
        <v>209</v>
      </c>
      <c r="AS33" s="32" t="s">
        <v>210</v>
      </c>
      <c r="AT33" s="32" t="s">
        <v>211</v>
      </c>
      <c r="AU33" s="32" t="s">
        <v>212</v>
      </c>
      <c r="AV33" s="32" t="s">
        <v>213</v>
      </c>
      <c r="AW33" s="32" t="s">
        <v>307</v>
      </c>
      <c r="AX33" s="32" t="s">
        <v>215</v>
      </c>
      <c r="AY33" s="32" t="s">
        <v>216</v>
      </c>
      <c r="AZ33" s="32" t="s">
        <v>217</v>
      </c>
      <c r="BA33" s="32" t="s">
        <v>218</v>
      </c>
      <c r="BB33" s="32" t="s">
        <v>219</v>
      </c>
      <c r="BC33" s="32" t="s">
        <v>220</v>
      </c>
      <c r="BD33" s="32" t="s">
        <v>178</v>
      </c>
      <c r="BE33" s="32" t="s">
        <v>179</v>
      </c>
      <c r="BF33" s="32" t="s">
        <v>180</v>
      </c>
      <c r="BG33" s="32" t="s">
        <v>181</v>
      </c>
      <c r="BH33" s="32" t="s">
        <v>182</v>
      </c>
      <c r="BI33" s="32" t="s">
        <v>183</v>
      </c>
      <c r="BJ33" s="32" t="s">
        <v>184</v>
      </c>
      <c r="BK33" s="32" t="s">
        <v>185</v>
      </c>
      <c r="BL33" s="32" t="s">
        <v>186</v>
      </c>
      <c r="BM33" s="32" t="s">
        <v>187</v>
      </c>
      <c r="BN33" s="32" t="s">
        <v>188</v>
      </c>
      <c r="BO33" s="32" t="s">
        <v>237</v>
      </c>
      <c r="BP33" s="32" t="s">
        <v>246</v>
      </c>
      <c r="BQ33" s="32" t="s">
        <v>247</v>
      </c>
      <c r="BR33" s="32" t="s">
        <v>248</v>
      </c>
      <c r="BS33" s="32" t="s">
        <v>249</v>
      </c>
      <c r="BT33" s="32" t="s">
        <v>189</v>
      </c>
      <c r="BU33" s="32" t="s">
        <v>190</v>
      </c>
      <c r="BV33" s="32" t="s">
        <v>191</v>
      </c>
      <c r="BW33" s="32" t="s">
        <v>192</v>
      </c>
      <c r="BX33" s="32" t="s">
        <v>193</v>
      </c>
      <c r="BY33" s="32" t="s">
        <v>194</v>
      </c>
      <c r="BZ33" s="32" t="s">
        <v>111</v>
      </c>
      <c r="CA33" s="32" t="s">
        <v>112</v>
      </c>
      <c r="CB33" s="32" t="s">
        <v>113</v>
      </c>
      <c r="CC33" s="32" t="s">
        <v>114</v>
      </c>
      <c r="CD33" s="32" t="s">
        <v>195</v>
      </c>
      <c r="CE33" s="32" t="s">
        <v>196</v>
      </c>
      <c r="CF33" s="32" t="s">
        <v>197</v>
      </c>
      <c r="CG33" s="32" t="s">
        <v>198</v>
      </c>
      <c r="CH33" s="32" t="s">
        <v>199</v>
      </c>
      <c r="CI33" s="32" t="s">
        <v>200</v>
      </c>
      <c r="CJ33" s="32" t="s">
        <v>201</v>
      </c>
      <c r="CK33" s="32" t="s">
        <v>202</v>
      </c>
      <c r="CL33" s="32" t="s">
        <v>203</v>
      </c>
      <c r="CM33" s="32" t="s">
        <v>204</v>
      </c>
      <c r="CN33" s="32" t="s">
        <v>205</v>
      </c>
      <c r="CO33" s="32" t="s">
        <v>206</v>
      </c>
      <c r="CP33" s="32" t="s">
        <v>207</v>
      </c>
      <c r="CQ33" s="32" t="s">
        <v>208</v>
      </c>
      <c r="CR33" s="32" t="s">
        <v>209</v>
      </c>
      <c r="CS33" s="32" t="s">
        <v>210</v>
      </c>
      <c r="CT33" s="32" t="s">
        <v>211</v>
      </c>
      <c r="CU33" s="32" t="s">
        <v>212</v>
      </c>
      <c r="CV33" s="32" t="s">
        <v>213</v>
      </c>
      <c r="CW33" s="32" t="s">
        <v>214</v>
      </c>
      <c r="CX33" s="32" t="s">
        <v>215</v>
      </c>
      <c r="CY33" s="32" t="s">
        <v>216</v>
      </c>
      <c r="CZ33" s="32" t="s">
        <v>217</v>
      </c>
      <c r="DA33" s="32" t="s">
        <v>218</v>
      </c>
      <c r="DB33" s="32" t="s">
        <v>219</v>
      </c>
      <c r="DC33" s="32" t="s">
        <v>220</v>
      </c>
      <c r="DD33" s="32" t="s">
        <v>311</v>
      </c>
      <c r="DE33" s="32" t="s">
        <v>178</v>
      </c>
      <c r="DF33" s="32" t="s">
        <v>179</v>
      </c>
      <c r="DG33" s="32" t="s">
        <v>180</v>
      </c>
      <c r="DH33" s="32" t="s">
        <v>181</v>
      </c>
      <c r="DI33" s="32" t="s">
        <v>182</v>
      </c>
      <c r="DJ33" s="32" t="s">
        <v>183</v>
      </c>
      <c r="DK33" s="32" t="s">
        <v>184</v>
      </c>
      <c r="DL33" s="32" t="s">
        <v>185</v>
      </c>
      <c r="DM33" s="32" t="s">
        <v>186</v>
      </c>
      <c r="DN33" s="32" t="s">
        <v>187</v>
      </c>
      <c r="DO33" s="32" t="s">
        <v>188</v>
      </c>
      <c r="DP33" s="32" t="s">
        <v>237</v>
      </c>
      <c r="DQ33" s="32" t="s">
        <v>246</v>
      </c>
      <c r="DR33" s="32" t="s">
        <v>247</v>
      </c>
      <c r="DS33" s="32" t="s">
        <v>248</v>
      </c>
      <c r="DT33" s="32" t="s">
        <v>249</v>
      </c>
      <c r="DU33" s="32" t="s">
        <v>189</v>
      </c>
      <c r="DV33" s="32" t="s">
        <v>190</v>
      </c>
      <c r="DW33" s="32" t="s">
        <v>191</v>
      </c>
      <c r="DX33" s="32" t="s">
        <v>192</v>
      </c>
      <c r="DY33" s="32" t="s">
        <v>193</v>
      </c>
      <c r="DZ33" s="32" t="s">
        <v>194</v>
      </c>
      <c r="EA33" s="32" t="s">
        <v>111</v>
      </c>
      <c r="EB33" s="32" t="s">
        <v>112</v>
      </c>
      <c r="EC33" s="32" t="s">
        <v>113</v>
      </c>
      <c r="ED33" s="32" t="s">
        <v>114</v>
      </c>
      <c r="EE33" s="32" t="s">
        <v>195</v>
      </c>
      <c r="EF33" s="32" t="s">
        <v>196</v>
      </c>
      <c r="EG33" s="32" t="s">
        <v>197</v>
      </c>
      <c r="EH33" s="32" t="s">
        <v>198</v>
      </c>
      <c r="EI33" s="32" t="s">
        <v>378</v>
      </c>
      <c r="EJ33" s="32" t="s">
        <v>119</v>
      </c>
    </row>
    <row r="34" spans="1:140" ht="16.5" customHeight="1">
      <c r="A34" s="502" t="s">
        <v>20</v>
      </c>
      <c r="B34" s="51" t="s">
        <v>84</v>
      </c>
      <c r="C34" s="4">
        <v>0.90051129426101961</v>
      </c>
      <c r="D34" s="169">
        <v>0.99107142857142905</v>
      </c>
      <c r="E34" s="169">
        <v>0.9642857142857143</v>
      </c>
      <c r="F34" s="169">
        <v>0.88690476190476186</v>
      </c>
      <c r="G34" s="169">
        <v>0.90476190476190499</v>
      </c>
      <c r="H34" s="169">
        <v>0.8392857142857143</v>
      </c>
      <c r="I34" s="169">
        <v>1</v>
      </c>
      <c r="J34" s="169">
        <v>0.97916666666666696</v>
      </c>
      <c r="K34" s="169">
        <v>0.99107142857142905</v>
      </c>
      <c r="L34" s="169">
        <v>0.89833333332857135</v>
      </c>
      <c r="M34" s="169">
        <v>0.94940476190476186</v>
      </c>
      <c r="N34" s="169">
        <v>0.96130952380000012</v>
      </c>
      <c r="O34" s="160">
        <v>0.90476190476190477</v>
      </c>
      <c r="P34" s="160">
        <v>0.9508928571428571</v>
      </c>
      <c r="Q34" s="160">
        <v>0.99702380952380998</v>
      </c>
      <c r="R34" s="160">
        <v>0.94047619047619002</v>
      </c>
      <c r="S34" s="160">
        <v>0.8482142857142857</v>
      </c>
      <c r="T34" s="160">
        <v>0.796130952380952</v>
      </c>
      <c r="U34" s="160">
        <v>0.21527777777777779</v>
      </c>
      <c r="V34" s="160">
        <v>0.9464285714285714</v>
      </c>
      <c r="W34" s="160">
        <v>0.91023809523809496</v>
      </c>
      <c r="X34" s="160">
        <v>0.90476190476190499</v>
      </c>
      <c r="Y34" s="160">
        <v>0.96130952380952384</v>
      </c>
      <c r="Z34" s="160">
        <v>0.96279761904761896</v>
      </c>
      <c r="AA34" s="160">
        <v>0.96845238095238095</v>
      </c>
      <c r="AB34" s="160">
        <v>1</v>
      </c>
      <c r="AC34" s="160">
        <v>0.99107142857142905</v>
      </c>
      <c r="AD34" s="160">
        <v>0.23214285714285701</v>
      </c>
      <c r="AE34" s="160">
        <v>0.71029761904761901</v>
      </c>
      <c r="AF34" s="160">
        <v>0.97321428571428603</v>
      </c>
      <c r="AG34" s="160">
        <v>0.94047619047619002</v>
      </c>
      <c r="AH34" s="160">
        <v>1</v>
      </c>
      <c r="AI34" s="160">
        <v>1</v>
      </c>
      <c r="AJ34" s="160">
        <v>0.91369047619047605</v>
      </c>
      <c r="AK34" s="160">
        <v>0.5714285714285714</v>
      </c>
      <c r="AL34" s="160">
        <v>0.89583333333333304</v>
      </c>
      <c r="AM34" s="160">
        <v>0.85714285714285698</v>
      </c>
      <c r="AN34" s="160">
        <v>0.86011904761904778</v>
      </c>
      <c r="AO34" s="160">
        <v>1</v>
      </c>
      <c r="AP34" s="160">
        <v>0.93154761904761896</v>
      </c>
      <c r="AQ34" s="160">
        <v>0.80059523809523814</v>
      </c>
      <c r="AR34" s="160">
        <v>0.98214285714285698</v>
      </c>
      <c r="AS34" s="160">
        <v>0.875</v>
      </c>
      <c r="AT34" s="160">
        <v>0.99005952380952389</v>
      </c>
      <c r="AU34" s="160">
        <v>1</v>
      </c>
      <c r="AV34" s="160">
        <v>0.88095238095238104</v>
      </c>
      <c r="AW34" s="160">
        <v>1</v>
      </c>
      <c r="AX34" s="160">
        <v>0.90773809523809523</v>
      </c>
      <c r="AY34" s="160">
        <v>0.94047619047619047</v>
      </c>
      <c r="AZ34" s="160">
        <v>0.97767857142857095</v>
      </c>
      <c r="BA34" s="160">
        <v>0.92261904761904778</v>
      </c>
      <c r="BB34" s="160">
        <v>1</v>
      </c>
      <c r="BC34" s="160">
        <v>1</v>
      </c>
      <c r="BD34" s="160">
        <v>0.927559523809524</v>
      </c>
      <c r="BE34" s="160">
        <v>0.96428571428571397</v>
      </c>
      <c r="BF34" s="160">
        <v>0.74702380952380953</v>
      </c>
      <c r="BG34" s="160">
        <v>0.9732142857142857</v>
      </c>
      <c r="BH34" s="160">
        <v>0.91964285714285698</v>
      </c>
      <c r="BI34" s="160">
        <v>0.94642857142857095</v>
      </c>
      <c r="BJ34" s="160">
        <v>0.77083333333333348</v>
      </c>
      <c r="BK34" s="160">
        <v>0.72023809523809501</v>
      </c>
      <c r="BL34" s="160">
        <v>0.91666666666666696</v>
      </c>
      <c r="BM34" s="160">
        <v>0.94761904761904758</v>
      </c>
      <c r="BN34" s="160">
        <v>0.91071428571428603</v>
      </c>
      <c r="BO34" s="160">
        <v>0.99404761904761896</v>
      </c>
      <c r="BP34" s="160">
        <v>0.87648809523809523</v>
      </c>
      <c r="BQ34" s="160">
        <v>0.86309523809523803</v>
      </c>
      <c r="BR34" s="160">
        <v>0.952380952380952</v>
      </c>
      <c r="BS34" s="160">
        <v>0.90773809523809523</v>
      </c>
      <c r="BT34" s="160">
        <v>0.90773809523809523</v>
      </c>
      <c r="BU34" s="160">
        <v>0.95833333333333304</v>
      </c>
      <c r="BV34" s="160">
        <v>0.87797619047619047</v>
      </c>
      <c r="BW34" s="160">
        <v>0.93452380952380998</v>
      </c>
      <c r="BX34" s="160">
        <v>0.952380952380952</v>
      </c>
      <c r="BY34" s="160">
        <v>0.9017857142857143</v>
      </c>
      <c r="BZ34" s="160">
        <v>0.955952380952381</v>
      </c>
      <c r="CA34" s="160">
        <v>0.96250000000000002</v>
      </c>
      <c r="CB34" s="160">
        <v>0.86577380952380945</v>
      </c>
      <c r="CC34" s="160">
        <v>0.8125</v>
      </c>
      <c r="CD34" s="160">
        <v>0.55357142857142905</v>
      </c>
      <c r="CE34" s="160">
        <v>0.8035714285714286</v>
      </c>
      <c r="CF34" s="160">
        <v>0.88690476190476186</v>
      </c>
      <c r="CG34" s="160">
        <v>0.98928571428571399</v>
      </c>
      <c r="CH34" s="160">
        <v>0.73035714285714304</v>
      </c>
      <c r="CI34" s="160">
        <v>0.89928571428571402</v>
      </c>
      <c r="CJ34" s="160">
        <v>0.94148809523809518</v>
      </c>
      <c r="CK34" s="160">
        <v>0.97023809523809501</v>
      </c>
      <c r="CL34" s="160">
        <v>0.89285714285714302</v>
      </c>
      <c r="CM34" s="160">
        <v>0.96726190476190477</v>
      </c>
      <c r="CN34" s="160">
        <v>0.922619047619048</v>
      </c>
      <c r="CO34" s="160">
        <v>0.98809523809523803</v>
      </c>
      <c r="CP34" s="160">
        <v>1</v>
      </c>
      <c r="CQ34" s="160">
        <v>0.99226190476190501</v>
      </c>
      <c r="CR34" s="160">
        <v>0.90922619047619002</v>
      </c>
      <c r="CS34" s="160">
        <v>0.9464285714285714</v>
      </c>
      <c r="CT34" s="160">
        <v>0.93154761904761907</v>
      </c>
      <c r="CU34" s="160">
        <v>0.95535714285714302</v>
      </c>
      <c r="CV34" s="160">
        <v>0.99404761904761896</v>
      </c>
      <c r="CW34" s="160">
        <v>0.95833333333333348</v>
      </c>
      <c r="CX34" s="160">
        <v>0.99404761904761896</v>
      </c>
      <c r="CY34" s="160">
        <v>0.95238095238095222</v>
      </c>
      <c r="CZ34" s="160">
        <v>0.97023809523809501</v>
      </c>
      <c r="DA34" s="160">
        <v>0.97023809523809501</v>
      </c>
      <c r="DB34" s="160">
        <v>0.72589285714285712</v>
      </c>
      <c r="DC34" s="160">
        <v>0.98809523809523803</v>
      </c>
      <c r="DD34" s="4">
        <f>AVERAGE(BD34:DC34)</f>
        <v>0.90963598901098919</v>
      </c>
      <c r="DE34" s="160">
        <v>0.94444444444444398</v>
      </c>
      <c r="DF34" s="160">
        <v>1</v>
      </c>
      <c r="DG34" s="160">
        <v>0.85714285714285698</v>
      </c>
      <c r="DH34" s="160">
        <v>0.98035714285714304</v>
      </c>
      <c r="DI34" s="160">
        <v>0.92261904761904778</v>
      </c>
      <c r="DJ34" s="160">
        <v>0.95238095238095222</v>
      </c>
      <c r="DK34" s="160">
        <v>0.94642857142857095</v>
      </c>
      <c r="DL34" s="160">
        <v>0.97380952380952401</v>
      </c>
      <c r="DM34" s="160">
        <v>1</v>
      </c>
      <c r="DN34" s="160">
        <v>0.88095238095238104</v>
      </c>
      <c r="DO34" s="160">
        <v>0.9732142857142857</v>
      </c>
      <c r="DP34" s="160"/>
      <c r="DQ34" s="160"/>
      <c r="DR34" s="160">
        <v>0.95238095238095222</v>
      </c>
      <c r="DS34" s="160">
        <v>0.86904761904761896</v>
      </c>
      <c r="DT34" s="160">
        <v>0.89583333333333304</v>
      </c>
      <c r="DU34" s="160">
        <v>0.96130952380952384</v>
      </c>
      <c r="DV34" s="160">
        <v>0.91071428571428603</v>
      </c>
      <c r="DW34" s="160">
        <v>0.99404761904761896</v>
      </c>
      <c r="DX34" s="160">
        <v>0.89583333333333348</v>
      </c>
      <c r="DY34" s="160">
        <v>0.89482142857142799</v>
      </c>
      <c r="DZ34" s="160">
        <v>1</v>
      </c>
      <c r="EA34" s="160">
        <v>0.65375000000000005</v>
      </c>
      <c r="EB34" s="160">
        <v>0.14285714285714299</v>
      </c>
      <c r="EC34" s="160">
        <v>0</v>
      </c>
      <c r="ED34" s="160">
        <v>0.80714285714285727</v>
      </c>
      <c r="EE34" s="160">
        <v>0.97023809523809501</v>
      </c>
      <c r="EF34" s="160">
        <v>0.90476190476190499</v>
      </c>
      <c r="EG34" s="160">
        <v>0.91369047619047616</v>
      </c>
      <c r="EH34" s="160">
        <v>1</v>
      </c>
      <c r="EI34" s="4">
        <f>AVERAGE(DE34:EH34)</f>
        <v>0.8642063492063492</v>
      </c>
      <c r="EJ34" s="16">
        <v>0.85</v>
      </c>
    </row>
    <row r="35" spans="1:140">
      <c r="A35" s="503"/>
      <c r="B35" s="51" t="s">
        <v>141</v>
      </c>
      <c r="C35" s="4">
        <v>0.32549520366143803</v>
      </c>
      <c r="D35" s="169">
        <v>0.114114114114114</v>
      </c>
      <c r="E35" s="169">
        <v>0.20061728395061729</v>
      </c>
      <c r="F35" s="169">
        <v>0.35910714285714285</v>
      </c>
      <c r="G35" s="169">
        <v>0.2431578947368</v>
      </c>
      <c r="H35" s="169">
        <v>0.37980769232857142</v>
      </c>
      <c r="I35" s="169">
        <v>0.23214285714285715</v>
      </c>
      <c r="J35" s="169">
        <v>0.121580547112462</v>
      </c>
      <c r="K35" s="169">
        <v>0.37081081081081102</v>
      </c>
      <c r="L35" s="169">
        <v>0.29118603962857142</v>
      </c>
      <c r="M35" s="169">
        <v>0.45058139534883712</v>
      </c>
      <c r="N35" s="169">
        <v>0.31331420753809519</v>
      </c>
      <c r="O35" s="161">
        <v>0.35357142857142854</v>
      </c>
      <c r="P35" s="161">
        <v>0.25039123630672927</v>
      </c>
      <c r="Q35" s="161">
        <v>0.12997014925373099</v>
      </c>
      <c r="R35" s="161">
        <v>0.32848101265822799</v>
      </c>
      <c r="S35" s="161">
        <v>0.4210526315789474</v>
      </c>
      <c r="T35" s="161">
        <v>0.31401869158878498</v>
      </c>
      <c r="U35" s="161">
        <v>0.77419354838709675</v>
      </c>
      <c r="V35" s="161">
        <v>0.41509433962264153</v>
      </c>
      <c r="W35" s="161">
        <v>0.34004708344232298</v>
      </c>
      <c r="X35" s="161">
        <v>0.381513157894737</v>
      </c>
      <c r="Y35" s="161">
        <v>0.4643962848297214</v>
      </c>
      <c r="Z35" s="161">
        <v>0.46367851622874801</v>
      </c>
      <c r="AA35" s="161">
        <v>0.33798401966810099</v>
      </c>
      <c r="AB35" s="160">
        <v>0.47619047619047622</v>
      </c>
      <c r="AC35" s="160">
        <v>0.45645645645645599</v>
      </c>
      <c r="AD35" s="160">
        <v>0</v>
      </c>
      <c r="AE35" s="160">
        <v>0.25349870108103578</v>
      </c>
      <c r="AF35" s="160">
        <v>0.30581039755351702</v>
      </c>
      <c r="AG35" s="160">
        <v>0.33537974683544303</v>
      </c>
      <c r="AH35" s="160">
        <v>0.38392857142857145</v>
      </c>
      <c r="AI35" s="160">
        <v>0.36904761904761901</v>
      </c>
      <c r="AJ35" s="160">
        <v>0.149837133550489</v>
      </c>
      <c r="AK35" s="160">
        <v>0.42499999999999993</v>
      </c>
      <c r="AL35" s="160">
        <v>0.29235880398671099</v>
      </c>
      <c r="AM35" s="160">
        <v>0.298680555555556</v>
      </c>
      <c r="AN35" s="160">
        <v>0.34256055363321797</v>
      </c>
      <c r="AO35" s="160">
        <v>0.107142857142857</v>
      </c>
      <c r="AP35" s="160">
        <v>0.28447284345047902</v>
      </c>
      <c r="AQ35" s="160">
        <v>0.32713754646840149</v>
      </c>
      <c r="AR35" s="160">
        <v>0.321212121212121</v>
      </c>
      <c r="AS35" s="160">
        <v>0.27891156462584998</v>
      </c>
      <c r="AT35" s="160">
        <v>0.40082967594540969</v>
      </c>
      <c r="AU35" s="160">
        <v>0.40476190476190499</v>
      </c>
      <c r="AV35" s="160">
        <v>0.29054054054054101</v>
      </c>
      <c r="AW35" s="160">
        <v>0.61309523809523814</v>
      </c>
      <c r="AX35" s="160">
        <v>0.49180327868852458</v>
      </c>
      <c r="AY35" s="160">
        <v>0.32278481012658228</v>
      </c>
      <c r="AZ35" s="160">
        <v>0.33485540334855401</v>
      </c>
      <c r="BA35" s="160">
        <v>0.25167741935483873</v>
      </c>
      <c r="BB35" s="160">
        <v>0.20821428571428599</v>
      </c>
      <c r="BC35" s="160">
        <v>0.14874999999999999</v>
      </c>
      <c r="BD35" s="160">
        <v>0.23743823397291899</v>
      </c>
      <c r="BE35" s="160">
        <v>0.35796296296296298</v>
      </c>
      <c r="BF35" s="160">
        <v>0.28685258964143423</v>
      </c>
      <c r="BG35" s="160">
        <v>0.3058103975535168</v>
      </c>
      <c r="BH35" s="160">
        <v>0.33980582524271802</v>
      </c>
      <c r="BI35" s="160">
        <v>0.36163522012578603</v>
      </c>
      <c r="BJ35" s="160">
        <v>0.34749034749034746</v>
      </c>
      <c r="BK35" s="160">
        <v>0.39900826446281001</v>
      </c>
      <c r="BL35" s="160">
        <v>0.5</v>
      </c>
      <c r="BM35" s="160">
        <v>0.39572864321608042</v>
      </c>
      <c r="BN35" s="160">
        <v>0.440588235294118</v>
      </c>
      <c r="BO35" s="160">
        <v>0.46706586826347302</v>
      </c>
      <c r="BP35" s="160">
        <v>0.44821731748726656</v>
      </c>
      <c r="BQ35" s="160">
        <v>0.42082758620689698</v>
      </c>
      <c r="BR35" s="160">
        <v>0.45</v>
      </c>
      <c r="BS35" s="160">
        <v>0.42622950819672134</v>
      </c>
      <c r="BT35" s="160">
        <v>0.42622950819672134</v>
      </c>
      <c r="BU35" s="160">
        <v>0.36645962732919302</v>
      </c>
      <c r="BV35" s="160">
        <v>0.47457627118644069</v>
      </c>
      <c r="BW35" s="160">
        <v>0.47133757961783401</v>
      </c>
      <c r="BX35" s="160">
        <v>0.42499999999999999</v>
      </c>
      <c r="BY35" s="160">
        <v>0.47524752475247523</v>
      </c>
      <c r="BZ35" s="160">
        <v>0.448318804483188</v>
      </c>
      <c r="CA35" s="160">
        <v>0.43908472479901101</v>
      </c>
      <c r="CB35" s="160">
        <v>0.47212100378136818</v>
      </c>
      <c r="CC35" s="160">
        <v>0.51282051282051289</v>
      </c>
      <c r="CD35" s="160">
        <v>0</v>
      </c>
      <c r="CE35" s="160">
        <v>0.37037037037037041</v>
      </c>
      <c r="CF35" s="160">
        <v>0.52348993288590606</v>
      </c>
      <c r="CG35" s="160">
        <v>0.40306859205776202</v>
      </c>
      <c r="CH35" s="160">
        <v>0.31784841075794601</v>
      </c>
      <c r="CI35" s="160">
        <v>0.36735504368546501</v>
      </c>
      <c r="CJ35" s="160">
        <v>0.51210722640197259</v>
      </c>
      <c r="CK35" s="160">
        <v>0.34049079754601203</v>
      </c>
      <c r="CL35" s="160">
        <v>0.48666666666666702</v>
      </c>
      <c r="CM35" s="160">
        <v>0.33846153846153848</v>
      </c>
      <c r="CN35" s="160">
        <v>0.35483870967741898</v>
      </c>
      <c r="CO35" s="160">
        <v>0.47590361445783103</v>
      </c>
      <c r="CP35" s="160">
        <v>0.32738095238095238</v>
      </c>
      <c r="CQ35" s="160">
        <v>0.36586682663467301</v>
      </c>
      <c r="CR35" s="160">
        <v>0.41898527004910002</v>
      </c>
      <c r="CS35" s="160">
        <v>0.31440251572327044</v>
      </c>
      <c r="CT35" s="160">
        <v>0.48562300319488821</v>
      </c>
      <c r="CU35" s="160">
        <v>0.4398753894081</v>
      </c>
      <c r="CV35" s="160">
        <v>0.301796407185629</v>
      </c>
      <c r="CW35" s="160">
        <v>0.52173913043478259</v>
      </c>
      <c r="CX35" s="160">
        <v>0.52694610778443096</v>
      </c>
      <c r="CY35" s="160">
        <v>0.40625</v>
      </c>
      <c r="CZ35" s="160">
        <v>0.33128834355828202</v>
      </c>
      <c r="DA35" s="160">
        <v>0.33128834355828202</v>
      </c>
      <c r="DB35" s="160">
        <v>0.36080360803608036</v>
      </c>
      <c r="DC35" s="160">
        <v>0.38433734939759001</v>
      </c>
      <c r="DD35" s="4">
        <f>AVERAGE(BD35:DC35)</f>
        <v>0.39813539821920663</v>
      </c>
      <c r="DE35" s="160">
        <v>0.42220588235294099</v>
      </c>
      <c r="DF35" s="160">
        <v>0.43452380952380948</v>
      </c>
      <c r="DG35" s="160">
        <v>0.347291666666667</v>
      </c>
      <c r="DH35" s="160">
        <v>0.38251366120218599</v>
      </c>
      <c r="DI35" s="160">
        <v>0.38709677419354838</v>
      </c>
      <c r="DJ35" s="160">
        <v>0.3</v>
      </c>
      <c r="DK35" s="160">
        <v>0.30817610062893103</v>
      </c>
      <c r="DL35" s="160">
        <v>0.37897310513447402</v>
      </c>
      <c r="DM35" s="160">
        <v>0.30946428571428564</v>
      </c>
      <c r="DN35" s="160">
        <v>0.445945945945946</v>
      </c>
      <c r="DO35" s="160">
        <v>0.46483180428134557</v>
      </c>
      <c r="DP35" s="160"/>
      <c r="DQ35" s="160"/>
      <c r="DR35" s="160">
        <v>0.35625000000000001</v>
      </c>
      <c r="DS35" s="160">
        <v>0.49315068493150699</v>
      </c>
      <c r="DT35" s="160">
        <v>0.460598006644518</v>
      </c>
      <c r="DU35" s="160">
        <v>0.44582043343653255</v>
      </c>
      <c r="DV35" s="160">
        <v>0.30065359477124198</v>
      </c>
      <c r="DW35" s="160">
        <v>0.46718562874251501</v>
      </c>
      <c r="DX35" s="160">
        <v>0.47840531561461797</v>
      </c>
      <c r="DY35" s="160">
        <v>0.39246989955431399</v>
      </c>
      <c r="DZ35" s="160">
        <v>0.536904761904762</v>
      </c>
      <c r="EA35" s="160">
        <v>0.29126832377310391</v>
      </c>
      <c r="EB35" s="160">
        <v>0</v>
      </c>
      <c r="EC35" s="160">
        <v>0</v>
      </c>
      <c r="ED35" s="160">
        <v>0.26548672566371684</v>
      </c>
      <c r="EE35" s="160">
        <v>0.38650306748466301</v>
      </c>
      <c r="EF35" s="160">
        <v>0.50013157894736804</v>
      </c>
      <c r="EG35" s="160">
        <v>0.41693811074918563</v>
      </c>
      <c r="EH35" s="160">
        <v>0.4107142857142857</v>
      </c>
      <c r="EI35" s="4">
        <f>AVERAGE(DE35:EH35)</f>
        <v>0.3708394090563023</v>
      </c>
      <c r="EJ35" s="15">
        <v>0.3</v>
      </c>
    </row>
    <row r="36" spans="1:140">
      <c r="A36" s="503"/>
      <c r="B36" s="51" t="s">
        <v>18</v>
      </c>
      <c r="C36" s="5">
        <v>39.86169871794872</v>
      </c>
      <c r="D36" s="171">
        <v>19</v>
      </c>
      <c r="E36" s="171">
        <v>32.5</v>
      </c>
      <c r="F36" s="171">
        <v>60.33</v>
      </c>
      <c r="G36" s="171">
        <v>36.5</v>
      </c>
      <c r="H36" s="171">
        <v>51</v>
      </c>
      <c r="I36" s="171">
        <v>39</v>
      </c>
      <c r="J36" s="171">
        <v>20</v>
      </c>
      <c r="K36" s="171">
        <v>61.74</v>
      </c>
      <c r="L36" s="171">
        <v>21.5</v>
      </c>
      <c r="M36" s="171">
        <v>71</v>
      </c>
      <c r="N36" s="171">
        <v>12.875</v>
      </c>
      <c r="O36" s="150">
        <v>28</v>
      </c>
      <c r="P36" s="150">
        <v>13.333333333333334</v>
      </c>
      <c r="Q36" s="150">
        <v>21.77</v>
      </c>
      <c r="R36" s="150">
        <v>51.9</v>
      </c>
      <c r="S36" s="150">
        <v>12</v>
      </c>
      <c r="T36" s="150">
        <v>14</v>
      </c>
      <c r="U36" s="150">
        <v>24</v>
      </c>
      <c r="V36" s="150">
        <v>66</v>
      </c>
      <c r="W36" s="150">
        <v>26</v>
      </c>
      <c r="X36" s="150">
        <v>57.99</v>
      </c>
      <c r="Y36" s="150">
        <v>37.5</v>
      </c>
      <c r="Z36" s="150">
        <v>75</v>
      </c>
      <c r="AA36" s="150">
        <v>54.99</v>
      </c>
      <c r="AB36" s="150">
        <v>80</v>
      </c>
      <c r="AC36" s="150">
        <v>76</v>
      </c>
      <c r="AD36" s="150">
        <v>0</v>
      </c>
      <c r="AE36" s="150">
        <v>30.25</v>
      </c>
      <c r="AF36" s="150">
        <v>50</v>
      </c>
      <c r="AG36" s="150">
        <v>52.989999999999995</v>
      </c>
      <c r="AH36" s="150">
        <v>64.5</v>
      </c>
      <c r="AI36" s="150">
        <v>62</v>
      </c>
      <c r="AJ36" s="150">
        <v>23</v>
      </c>
      <c r="AK36" s="150">
        <v>40.799999999999997</v>
      </c>
      <c r="AL36" s="150">
        <v>44</v>
      </c>
      <c r="AM36" s="150">
        <v>21.505000000000003</v>
      </c>
      <c r="AN36" s="150">
        <v>49.5</v>
      </c>
      <c r="AO36" s="150">
        <v>18</v>
      </c>
      <c r="AP36" s="150">
        <v>44.519999999999996</v>
      </c>
      <c r="AQ36" s="150">
        <v>11</v>
      </c>
      <c r="AR36" s="150">
        <v>26.5</v>
      </c>
      <c r="AS36" s="150">
        <v>20.5</v>
      </c>
      <c r="AT36" s="150">
        <v>33.335000000000001</v>
      </c>
      <c r="AU36" s="150">
        <v>68</v>
      </c>
      <c r="AV36" s="150">
        <v>43</v>
      </c>
      <c r="AW36" s="150">
        <v>103</v>
      </c>
      <c r="AX36" s="150">
        <v>25</v>
      </c>
      <c r="AY36" s="150">
        <v>51</v>
      </c>
      <c r="AZ36" s="150">
        <v>27.5</v>
      </c>
      <c r="BA36" s="150">
        <v>39.01</v>
      </c>
      <c r="BB36" s="150">
        <v>34.979999999999997</v>
      </c>
      <c r="BC36" s="150">
        <v>24.990000000000002</v>
      </c>
      <c r="BD36" s="150">
        <v>37</v>
      </c>
      <c r="BE36" s="150">
        <v>57.989999999999995</v>
      </c>
      <c r="BF36" s="150">
        <v>18</v>
      </c>
      <c r="BG36" s="150">
        <v>50</v>
      </c>
      <c r="BH36" s="150">
        <v>52.5</v>
      </c>
      <c r="BI36" s="150">
        <v>28.75</v>
      </c>
      <c r="BJ36" s="150">
        <v>15</v>
      </c>
      <c r="BK36" s="150">
        <v>16.093333333333334</v>
      </c>
      <c r="BL36" s="150">
        <v>38.5</v>
      </c>
      <c r="BM36" s="150">
        <v>31.5</v>
      </c>
      <c r="BN36" s="150">
        <v>67.410000000000011</v>
      </c>
      <c r="BO36" s="150">
        <v>78</v>
      </c>
      <c r="BP36" s="150">
        <v>22</v>
      </c>
      <c r="BQ36" s="150">
        <v>30.51</v>
      </c>
      <c r="BR36" s="150">
        <v>18</v>
      </c>
      <c r="BS36" s="150">
        <v>16.25</v>
      </c>
      <c r="BT36" s="150">
        <v>16.25</v>
      </c>
      <c r="BU36" s="150">
        <v>59</v>
      </c>
      <c r="BV36" s="150">
        <v>23.333333333333332</v>
      </c>
      <c r="BW36" s="150">
        <v>74</v>
      </c>
      <c r="BX36" s="150">
        <v>68</v>
      </c>
      <c r="BY36" s="150">
        <v>36</v>
      </c>
      <c r="BZ36" s="150">
        <v>36</v>
      </c>
      <c r="CA36" s="150">
        <v>35.5</v>
      </c>
      <c r="CB36" s="150">
        <v>11.445</v>
      </c>
      <c r="CC36" s="150">
        <v>35</v>
      </c>
      <c r="CD36" s="150">
        <v>0</v>
      </c>
      <c r="CE36" s="150">
        <v>16.666666666666668</v>
      </c>
      <c r="CF36" s="150">
        <v>19.5</v>
      </c>
      <c r="CG36" s="150">
        <v>66.990000000000009</v>
      </c>
      <c r="CH36" s="150">
        <v>19.5</v>
      </c>
      <c r="CI36" s="150">
        <v>18.5</v>
      </c>
      <c r="CJ36" s="150">
        <v>40.5</v>
      </c>
      <c r="CK36" s="150">
        <v>55.5</v>
      </c>
      <c r="CL36" s="150">
        <v>73</v>
      </c>
      <c r="CM36" s="150">
        <v>27.5</v>
      </c>
      <c r="CN36" s="150">
        <v>55</v>
      </c>
      <c r="CO36" s="150">
        <v>79</v>
      </c>
      <c r="CP36" s="150">
        <v>55</v>
      </c>
      <c r="CQ36" s="150">
        <v>60.989999999999995</v>
      </c>
      <c r="CR36" s="150">
        <v>32</v>
      </c>
      <c r="CS36" s="150">
        <v>16.663333333333334</v>
      </c>
      <c r="CT36" s="150">
        <v>25.333333333333332</v>
      </c>
      <c r="CU36" s="150">
        <v>23.533333333333331</v>
      </c>
      <c r="CV36" s="150">
        <v>50.400000000000006</v>
      </c>
      <c r="CW36" s="150">
        <v>84</v>
      </c>
      <c r="CX36" s="150">
        <v>88</v>
      </c>
      <c r="CY36" s="165">
        <v>32.5</v>
      </c>
      <c r="CZ36" s="165">
        <v>54</v>
      </c>
      <c r="DA36" s="165">
        <v>54</v>
      </c>
      <c r="DB36" s="150">
        <v>11</v>
      </c>
      <c r="DC36" s="150">
        <v>63.8</v>
      </c>
      <c r="DD36" s="5">
        <f>AVERAGE(BD36:DC36)</f>
        <v>40.286698717948724</v>
      </c>
      <c r="DE36" s="150">
        <v>57.42</v>
      </c>
      <c r="DF36" s="150">
        <v>73</v>
      </c>
      <c r="DG36" s="150">
        <v>50.010000000000005</v>
      </c>
      <c r="DH36" s="150">
        <v>63</v>
      </c>
      <c r="DI36" s="150">
        <v>30</v>
      </c>
      <c r="DJ36" s="150">
        <v>48</v>
      </c>
      <c r="DK36" s="150">
        <v>49</v>
      </c>
      <c r="DL36" s="150">
        <v>62</v>
      </c>
      <c r="DM36" s="150">
        <v>51.989999999999995</v>
      </c>
      <c r="DN36" s="150">
        <v>33</v>
      </c>
      <c r="DO36" s="150">
        <v>76</v>
      </c>
      <c r="DP36" s="150"/>
      <c r="DQ36" s="150"/>
      <c r="DR36" s="150">
        <v>57</v>
      </c>
      <c r="DS36" s="150">
        <v>72</v>
      </c>
      <c r="DT36" s="150">
        <v>23.106666666666666</v>
      </c>
      <c r="DU36" s="150">
        <v>72</v>
      </c>
      <c r="DV36" s="150">
        <v>46</v>
      </c>
      <c r="DW36" s="150">
        <v>78.02000000000001</v>
      </c>
      <c r="DX36" s="150">
        <v>36</v>
      </c>
      <c r="DY36" s="150">
        <v>59</v>
      </c>
      <c r="DZ36" s="150">
        <v>90.2</v>
      </c>
      <c r="EA36" s="150">
        <v>7.9975000000000005</v>
      </c>
      <c r="EB36" s="150">
        <v>0</v>
      </c>
      <c r="EC36" s="150">
        <v>0</v>
      </c>
      <c r="ED36" s="150">
        <v>12</v>
      </c>
      <c r="EE36" s="150">
        <v>63</v>
      </c>
      <c r="EF36" s="150">
        <v>38.01</v>
      </c>
      <c r="EG36" s="150">
        <v>32</v>
      </c>
      <c r="EH36" s="150">
        <v>69</v>
      </c>
      <c r="EI36" s="5">
        <f>AVERAGE(DE36:EH36)</f>
        <v>48.169791666666661</v>
      </c>
      <c r="EJ36" s="17">
        <v>30</v>
      </c>
    </row>
    <row r="37" spans="1:140">
      <c r="A37" s="504"/>
      <c r="B37" s="51" t="s">
        <v>19</v>
      </c>
      <c r="C37" s="5">
        <v>5.9017948717948716</v>
      </c>
      <c r="D37" s="171">
        <v>1.5</v>
      </c>
      <c r="E37" s="171">
        <v>3</v>
      </c>
      <c r="F37" s="171">
        <v>0</v>
      </c>
      <c r="G37" s="171">
        <v>8.5</v>
      </c>
      <c r="H37" s="171">
        <v>27</v>
      </c>
      <c r="I37" s="171">
        <v>0</v>
      </c>
      <c r="J37" s="171">
        <v>0</v>
      </c>
      <c r="K37" s="171">
        <v>1.5</v>
      </c>
      <c r="L37" s="171">
        <v>1.04</v>
      </c>
      <c r="M37" s="171">
        <v>2.5</v>
      </c>
      <c r="N37" s="171">
        <v>1.625</v>
      </c>
      <c r="O37" s="150">
        <v>2</v>
      </c>
      <c r="P37" s="150">
        <v>2.75</v>
      </c>
      <c r="Q37" s="150">
        <v>0.5</v>
      </c>
      <c r="R37" s="150">
        <v>5</v>
      </c>
      <c r="S37" s="150">
        <v>5.0999999999999996</v>
      </c>
      <c r="T37" s="150">
        <v>0.75</v>
      </c>
      <c r="U37" s="150">
        <v>0</v>
      </c>
      <c r="V37" s="150">
        <v>6.5</v>
      </c>
      <c r="W37" s="150">
        <v>7.54</v>
      </c>
      <c r="X37" s="150">
        <v>1</v>
      </c>
      <c r="Y37" s="150">
        <v>3.25</v>
      </c>
      <c r="Z37" s="150">
        <v>4.75</v>
      </c>
      <c r="AA37" s="150">
        <v>0</v>
      </c>
      <c r="AB37" s="150">
        <v>0</v>
      </c>
      <c r="AC37" s="150">
        <v>1.5</v>
      </c>
      <c r="AD37" s="150">
        <v>1</v>
      </c>
      <c r="AE37" s="150">
        <v>48.67</v>
      </c>
      <c r="AF37" s="150">
        <v>4.5</v>
      </c>
      <c r="AG37" s="150">
        <v>0</v>
      </c>
      <c r="AH37" s="150">
        <v>0</v>
      </c>
      <c r="AI37" s="150">
        <v>0</v>
      </c>
      <c r="AJ37" s="150">
        <v>11</v>
      </c>
      <c r="AK37" s="150">
        <v>72</v>
      </c>
      <c r="AL37" s="150">
        <v>17.5</v>
      </c>
      <c r="AM37" s="150">
        <v>12</v>
      </c>
      <c r="AN37" s="150">
        <v>23.5</v>
      </c>
      <c r="AO37" s="150">
        <v>0</v>
      </c>
      <c r="AP37" s="150">
        <v>1</v>
      </c>
      <c r="AQ37" s="150">
        <v>4.875</v>
      </c>
      <c r="AR37" s="150">
        <v>1.5</v>
      </c>
      <c r="AS37" s="150">
        <v>8.5</v>
      </c>
      <c r="AT37" s="150">
        <v>0.83499999999999996</v>
      </c>
      <c r="AU37" s="150">
        <v>0</v>
      </c>
      <c r="AV37" s="150">
        <v>10</v>
      </c>
      <c r="AW37" s="150">
        <v>0</v>
      </c>
      <c r="AX37" s="150">
        <v>1.8333333333333333</v>
      </c>
      <c r="AY37" s="150">
        <v>0</v>
      </c>
      <c r="AZ37" s="150">
        <v>0.875</v>
      </c>
      <c r="BA37" s="150">
        <v>0</v>
      </c>
      <c r="BB37" s="150">
        <v>0</v>
      </c>
      <c r="BC37" s="150">
        <v>0</v>
      </c>
      <c r="BD37" s="150">
        <v>3.17</v>
      </c>
      <c r="BE37" s="150">
        <v>6</v>
      </c>
      <c r="BF37" s="150">
        <v>10.75</v>
      </c>
      <c r="BG37" s="150">
        <v>4.5</v>
      </c>
      <c r="BH37" s="150">
        <v>13.5</v>
      </c>
      <c r="BI37" s="150">
        <v>4.5</v>
      </c>
      <c r="BJ37" s="150">
        <v>4.833333333333333</v>
      </c>
      <c r="BK37" s="150">
        <v>15.666666666666666</v>
      </c>
      <c r="BL37" s="150">
        <v>0</v>
      </c>
      <c r="BM37" s="150">
        <v>4.4000000000000004</v>
      </c>
      <c r="BN37" s="150">
        <v>0</v>
      </c>
      <c r="BO37" s="150">
        <v>0</v>
      </c>
      <c r="BP37" s="150">
        <v>2.9166666666666665</v>
      </c>
      <c r="BQ37" s="150">
        <v>8</v>
      </c>
      <c r="BR37" s="150">
        <v>0</v>
      </c>
      <c r="BS37" s="150">
        <v>0.875</v>
      </c>
      <c r="BT37" s="150">
        <v>0.875</v>
      </c>
      <c r="BU37" s="150">
        <v>0</v>
      </c>
      <c r="BV37" s="150">
        <v>2.8333333333333335</v>
      </c>
      <c r="BW37" s="150">
        <v>0</v>
      </c>
      <c r="BX37" s="150">
        <v>8</v>
      </c>
      <c r="BY37" s="150">
        <v>3.25</v>
      </c>
      <c r="BZ37" s="150">
        <v>0</v>
      </c>
      <c r="CA37" s="150">
        <v>3.15</v>
      </c>
      <c r="CB37" s="150">
        <v>2.2916666666666665</v>
      </c>
      <c r="CC37" s="150">
        <v>15.75</v>
      </c>
      <c r="CD37" s="150">
        <v>75</v>
      </c>
      <c r="CE37" s="150">
        <v>11</v>
      </c>
      <c r="CF37" s="150">
        <v>1.75</v>
      </c>
      <c r="CG37" s="150">
        <v>0</v>
      </c>
      <c r="CH37" s="150">
        <v>2.5</v>
      </c>
      <c r="CI37" s="150">
        <v>5.6400000000000006</v>
      </c>
      <c r="CJ37" s="150">
        <v>0.66500000000000004</v>
      </c>
      <c r="CK37" s="150">
        <v>5</v>
      </c>
      <c r="CL37" s="150">
        <v>8</v>
      </c>
      <c r="CM37" s="150">
        <v>2.75</v>
      </c>
      <c r="CN37" s="150">
        <v>0</v>
      </c>
      <c r="CO37" s="150">
        <v>0</v>
      </c>
      <c r="CP37" s="150">
        <v>0</v>
      </c>
      <c r="CQ37" s="150">
        <v>1.3</v>
      </c>
      <c r="CR37" s="150">
        <v>1.625</v>
      </c>
      <c r="CS37" s="150">
        <v>1</v>
      </c>
      <c r="CT37" s="150">
        <v>0</v>
      </c>
      <c r="CU37" s="150">
        <v>2.5</v>
      </c>
      <c r="CV37" s="150">
        <v>1</v>
      </c>
      <c r="CW37" s="150">
        <v>0</v>
      </c>
      <c r="CX37" s="150">
        <v>1</v>
      </c>
      <c r="CY37" s="165">
        <v>0</v>
      </c>
      <c r="CZ37" s="165">
        <v>5</v>
      </c>
      <c r="DA37" s="165">
        <v>5</v>
      </c>
      <c r="DB37" s="150">
        <v>7.3875000000000002</v>
      </c>
      <c r="DC37" s="150">
        <v>2</v>
      </c>
      <c r="DD37" s="5">
        <f>AVERAGE(BD37:DC37)</f>
        <v>4.9111378205128213</v>
      </c>
      <c r="DE37" s="150">
        <v>8</v>
      </c>
      <c r="DF37" s="150">
        <v>0</v>
      </c>
      <c r="DG37" s="150">
        <v>0</v>
      </c>
      <c r="DH37" s="150">
        <v>3.3</v>
      </c>
      <c r="DI37" s="150">
        <v>1</v>
      </c>
      <c r="DJ37" s="150">
        <v>8</v>
      </c>
      <c r="DK37" s="150">
        <v>0</v>
      </c>
      <c r="DL37" s="150">
        <v>4.4000000000000004</v>
      </c>
      <c r="DM37" s="150">
        <v>0</v>
      </c>
      <c r="DN37" s="150">
        <v>10</v>
      </c>
      <c r="DO37" s="150">
        <v>4.5</v>
      </c>
      <c r="DP37" s="150"/>
      <c r="DQ37" s="150"/>
      <c r="DR37" s="150">
        <v>0</v>
      </c>
      <c r="DS37" s="150">
        <v>12</v>
      </c>
      <c r="DT37" s="150">
        <v>5.833333333333333</v>
      </c>
      <c r="DU37" s="150">
        <v>0</v>
      </c>
      <c r="DV37" s="150">
        <v>0</v>
      </c>
      <c r="DW37" s="150">
        <v>1</v>
      </c>
      <c r="DX37" s="150">
        <v>0.75</v>
      </c>
      <c r="DY37" s="150">
        <v>9.17</v>
      </c>
      <c r="DZ37" s="150">
        <v>0</v>
      </c>
      <c r="EA37" s="150">
        <v>14.5425</v>
      </c>
      <c r="EB37" s="150">
        <v>144</v>
      </c>
      <c r="EC37" s="150">
        <v>168</v>
      </c>
      <c r="ED37" s="150">
        <v>10.799999999999999</v>
      </c>
      <c r="EE37" s="150">
        <v>5</v>
      </c>
      <c r="EF37" s="150">
        <v>2</v>
      </c>
      <c r="EG37" s="150">
        <v>1.5</v>
      </c>
      <c r="EH37" s="150">
        <v>0</v>
      </c>
      <c r="EI37" s="5">
        <f>AVERAGE(DE37:EH37)</f>
        <v>14.778422619047619</v>
      </c>
      <c r="EJ37" s="17">
        <v>4</v>
      </c>
    </row>
    <row r="38" spans="1:140" ht="15.75" customHeight="1">
      <c r="A38" s="14"/>
      <c r="B38" s="13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 s="13"/>
    </row>
    <row r="39" spans="1:140">
      <c r="A39" s="499" t="s">
        <v>52</v>
      </c>
      <c r="B39" s="53" t="s">
        <v>250</v>
      </c>
      <c r="C39" s="12"/>
      <c r="D39" s="12">
        <v>0</v>
      </c>
      <c r="E39" s="12">
        <v>0</v>
      </c>
      <c r="F39" s="12">
        <v>14</v>
      </c>
      <c r="G39" s="12">
        <v>7.5</v>
      </c>
      <c r="H39" s="12">
        <v>0</v>
      </c>
      <c r="I39" s="12">
        <v>0</v>
      </c>
      <c r="J39" s="12">
        <v>0</v>
      </c>
      <c r="K39" s="12">
        <v>0</v>
      </c>
      <c r="L39" s="12">
        <v>0</v>
      </c>
      <c r="M39" s="12">
        <v>6</v>
      </c>
      <c r="N39" s="12">
        <v>0</v>
      </c>
      <c r="O39" s="12">
        <v>12</v>
      </c>
      <c r="P39" s="12">
        <v>0</v>
      </c>
      <c r="Q39" s="12">
        <v>0</v>
      </c>
      <c r="R39" s="12">
        <v>5</v>
      </c>
      <c r="S39" s="12">
        <v>0</v>
      </c>
      <c r="T39" s="12">
        <v>8</v>
      </c>
      <c r="U39" s="94">
        <v>0</v>
      </c>
      <c r="V39" s="94">
        <v>0</v>
      </c>
      <c r="W39" s="94">
        <v>0</v>
      </c>
      <c r="X39" s="94">
        <v>15</v>
      </c>
      <c r="Y39" s="94">
        <v>0</v>
      </c>
      <c r="Z39" s="94">
        <v>0</v>
      </c>
      <c r="AA39" s="94">
        <v>0</v>
      </c>
      <c r="AB39" s="94">
        <v>0</v>
      </c>
      <c r="AC39" s="94">
        <v>0</v>
      </c>
      <c r="AD39" s="94">
        <v>0</v>
      </c>
      <c r="AE39" s="94">
        <v>0</v>
      </c>
      <c r="AF39" s="94">
        <v>0</v>
      </c>
      <c r="AG39" s="94">
        <v>10</v>
      </c>
      <c r="AH39" s="94">
        <v>0</v>
      </c>
      <c r="AI39" s="94">
        <v>0</v>
      </c>
      <c r="AJ39" s="94">
        <v>3.5</v>
      </c>
      <c r="AK39" s="94">
        <v>0</v>
      </c>
      <c r="AL39" s="94">
        <v>0</v>
      </c>
      <c r="AM39" s="94">
        <v>0</v>
      </c>
      <c r="AN39" s="94">
        <v>0</v>
      </c>
      <c r="AO39" s="94">
        <v>0</v>
      </c>
      <c r="AP39" s="94">
        <v>0</v>
      </c>
      <c r="AQ39" s="94">
        <v>12</v>
      </c>
      <c r="AR39" s="94">
        <v>0</v>
      </c>
      <c r="AS39" s="94">
        <v>4</v>
      </c>
      <c r="AT39" s="94">
        <v>0</v>
      </c>
      <c r="AU39" s="94">
        <v>0</v>
      </c>
      <c r="AV39" s="94">
        <v>10</v>
      </c>
      <c r="AW39" s="94">
        <v>0</v>
      </c>
      <c r="AX39" s="94">
        <v>10</v>
      </c>
      <c r="AY39" s="94">
        <v>10</v>
      </c>
      <c r="AZ39" s="94">
        <v>0</v>
      </c>
      <c r="BA39" s="94">
        <v>13</v>
      </c>
      <c r="BB39" s="94">
        <v>0</v>
      </c>
      <c r="BC39" s="94">
        <v>0</v>
      </c>
      <c r="BD39" s="94">
        <v>9</v>
      </c>
      <c r="BE39" s="94">
        <v>0</v>
      </c>
      <c r="BF39" s="94">
        <v>10</v>
      </c>
      <c r="BG39" s="94">
        <v>0</v>
      </c>
      <c r="BH39" s="94">
        <v>0</v>
      </c>
      <c r="BI39" s="94">
        <v>0</v>
      </c>
      <c r="BJ39" s="94">
        <v>12</v>
      </c>
      <c r="BK39" s="94">
        <v>0</v>
      </c>
      <c r="BL39" s="94">
        <v>14</v>
      </c>
      <c r="BM39" s="94">
        <v>0</v>
      </c>
      <c r="BN39" s="94">
        <v>15</v>
      </c>
      <c r="BO39" s="94">
        <v>0</v>
      </c>
      <c r="BP39" s="94">
        <v>12</v>
      </c>
      <c r="BQ39" s="94">
        <v>7</v>
      </c>
      <c r="BR39" s="94">
        <v>8</v>
      </c>
      <c r="BS39" s="94">
        <v>6</v>
      </c>
      <c r="BT39" s="94">
        <v>6</v>
      </c>
      <c r="BU39" s="94">
        <v>7</v>
      </c>
      <c r="BV39" s="94">
        <v>8</v>
      </c>
      <c r="BW39" s="94">
        <v>0</v>
      </c>
      <c r="BX39" s="94">
        <v>0</v>
      </c>
      <c r="BY39" s="94">
        <v>10</v>
      </c>
      <c r="BZ39" s="94">
        <v>7.4</v>
      </c>
      <c r="CA39" s="94">
        <v>0</v>
      </c>
      <c r="CB39" s="94">
        <v>8.8000000000000007</v>
      </c>
      <c r="CC39" s="94">
        <v>0</v>
      </c>
      <c r="CD39" s="94">
        <v>0</v>
      </c>
      <c r="CE39" s="94">
        <v>0</v>
      </c>
      <c r="CF39" s="94">
        <v>12</v>
      </c>
      <c r="CG39" s="94">
        <v>0</v>
      </c>
      <c r="CH39" s="94">
        <v>0</v>
      </c>
      <c r="CI39" s="94">
        <v>0</v>
      </c>
      <c r="CJ39" s="94">
        <v>8.5</v>
      </c>
      <c r="CK39" s="94">
        <v>0</v>
      </c>
      <c r="CL39" s="94">
        <v>10</v>
      </c>
      <c r="CM39" s="94">
        <v>0</v>
      </c>
      <c r="CN39" s="94">
        <v>13</v>
      </c>
      <c r="CO39" s="94">
        <v>0</v>
      </c>
      <c r="CP39" s="94">
        <v>0</v>
      </c>
      <c r="CQ39" s="94">
        <v>0</v>
      </c>
      <c r="CR39" s="94">
        <v>12</v>
      </c>
      <c r="CS39" s="94">
        <v>6</v>
      </c>
      <c r="CT39" s="94">
        <v>0</v>
      </c>
      <c r="CU39" s="94">
        <v>0</v>
      </c>
      <c r="CV39" s="94">
        <v>0</v>
      </c>
      <c r="CW39" s="94">
        <v>7</v>
      </c>
      <c r="CX39" s="94">
        <v>0</v>
      </c>
      <c r="CY39" s="94">
        <v>8</v>
      </c>
      <c r="CZ39" s="94">
        <v>0</v>
      </c>
      <c r="DA39" s="94">
        <v>0</v>
      </c>
      <c r="DB39" s="94">
        <v>11</v>
      </c>
      <c r="DC39" s="94">
        <v>0</v>
      </c>
      <c r="DD39" s="12"/>
      <c r="DE39" s="94">
        <v>0</v>
      </c>
      <c r="DF39" s="94">
        <v>0</v>
      </c>
      <c r="DG39" s="94">
        <v>24</v>
      </c>
      <c r="DH39" s="94">
        <v>0</v>
      </c>
      <c r="DI39" s="94">
        <v>10</v>
      </c>
      <c r="DJ39" s="94">
        <v>0</v>
      </c>
      <c r="DK39" s="94">
        <v>9</v>
      </c>
      <c r="DL39" s="94">
        <v>0</v>
      </c>
      <c r="DM39" s="94">
        <v>0</v>
      </c>
      <c r="DN39" s="94">
        <v>0</v>
      </c>
      <c r="DO39" s="94">
        <v>0</v>
      </c>
      <c r="DP39" s="94"/>
      <c r="DQ39" s="94"/>
      <c r="DR39" s="94">
        <v>8</v>
      </c>
      <c r="DS39" s="94">
        <v>10</v>
      </c>
      <c r="DT39" s="94">
        <v>0</v>
      </c>
      <c r="DU39" s="94">
        <v>5</v>
      </c>
      <c r="DV39" s="94">
        <v>15</v>
      </c>
      <c r="DW39" s="94">
        <v>0</v>
      </c>
      <c r="DX39" s="94">
        <v>16</v>
      </c>
      <c r="DY39" s="94">
        <v>8.5</v>
      </c>
      <c r="DZ39" s="94">
        <v>0</v>
      </c>
      <c r="EA39" s="94">
        <v>0</v>
      </c>
      <c r="EB39" s="94">
        <v>0</v>
      </c>
      <c r="EC39" s="94">
        <v>0</v>
      </c>
      <c r="ED39" s="94">
        <v>0</v>
      </c>
      <c r="EE39" s="94">
        <v>0</v>
      </c>
      <c r="EF39" s="94">
        <v>12</v>
      </c>
      <c r="EG39" s="94">
        <v>11.5</v>
      </c>
      <c r="EH39" s="94">
        <v>0</v>
      </c>
      <c r="EI39" s="94"/>
      <c r="EJ39" s="12"/>
    </row>
    <row r="40" spans="1:140">
      <c r="A40" s="500"/>
      <c r="B40" s="53" t="s">
        <v>251</v>
      </c>
      <c r="C40" s="12"/>
      <c r="D40" s="12">
        <v>0</v>
      </c>
      <c r="E40" s="12">
        <v>3</v>
      </c>
      <c r="F40" s="12">
        <v>5</v>
      </c>
      <c r="G40" s="12">
        <v>0</v>
      </c>
      <c r="H40" s="12">
        <v>0</v>
      </c>
      <c r="I40" s="12">
        <v>0</v>
      </c>
      <c r="J40" s="12">
        <v>0</v>
      </c>
      <c r="K40" s="12">
        <v>0</v>
      </c>
      <c r="L40" s="12">
        <v>15</v>
      </c>
      <c r="M40" s="12">
        <v>0</v>
      </c>
      <c r="N40" s="12">
        <v>1.5</v>
      </c>
      <c r="O40" s="12">
        <v>0</v>
      </c>
      <c r="P40" s="12">
        <v>0</v>
      </c>
      <c r="Q40" s="12">
        <v>0</v>
      </c>
      <c r="R40" s="12">
        <v>0</v>
      </c>
      <c r="S40" s="12">
        <v>0</v>
      </c>
      <c r="T40" s="12">
        <v>24</v>
      </c>
      <c r="U40" s="94">
        <v>113</v>
      </c>
      <c r="V40" s="94">
        <v>2.5</v>
      </c>
      <c r="W40" s="94">
        <v>0</v>
      </c>
      <c r="X40" s="94">
        <v>0</v>
      </c>
      <c r="Y40" s="94">
        <v>0</v>
      </c>
      <c r="Z40" s="94">
        <v>1.5</v>
      </c>
      <c r="AA40" s="94">
        <v>5.3</v>
      </c>
      <c r="AB40" s="94">
        <v>0</v>
      </c>
      <c r="AC40" s="94">
        <v>0</v>
      </c>
      <c r="AD40" s="94">
        <v>128</v>
      </c>
      <c r="AE40" s="94">
        <v>0</v>
      </c>
      <c r="AF40" s="94">
        <v>0</v>
      </c>
      <c r="AG40" s="94">
        <v>0</v>
      </c>
      <c r="AH40" s="94">
        <v>0</v>
      </c>
      <c r="AI40" s="94">
        <v>0</v>
      </c>
      <c r="AJ40" s="94">
        <v>0</v>
      </c>
      <c r="AK40" s="94">
        <v>0</v>
      </c>
      <c r="AL40" s="94">
        <v>0</v>
      </c>
      <c r="AM40" s="94">
        <v>0</v>
      </c>
      <c r="AN40" s="94">
        <v>0</v>
      </c>
      <c r="AO40" s="94">
        <v>0</v>
      </c>
      <c r="AP40" s="94">
        <v>10.5</v>
      </c>
      <c r="AQ40" s="94">
        <v>2</v>
      </c>
      <c r="AR40" s="94">
        <v>0</v>
      </c>
      <c r="AS40" s="94">
        <v>0</v>
      </c>
      <c r="AT40" s="94">
        <v>0</v>
      </c>
      <c r="AU40" s="94">
        <v>0</v>
      </c>
      <c r="AV40" s="94">
        <v>0</v>
      </c>
      <c r="AW40" s="94">
        <v>0</v>
      </c>
      <c r="AX40" s="94">
        <v>0</v>
      </c>
      <c r="AY40" s="94">
        <v>0</v>
      </c>
      <c r="AZ40" s="94">
        <v>2</v>
      </c>
      <c r="BA40" s="94">
        <v>0</v>
      </c>
      <c r="BB40" s="94">
        <v>0</v>
      </c>
      <c r="BC40" s="94">
        <v>0</v>
      </c>
      <c r="BD40" s="94">
        <v>0</v>
      </c>
      <c r="BE40" s="94">
        <v>0</v>
      </c>
      <c r="BF40" s="94">
        <v>11</v>
      </c>
      <c r="BG40" s="94">
        <v>0</v>
      </c>
      <c r="BH40" s="94">
        <v>0</v>
      </c>
      <c r="BI40" s="94">
        <v>0</v>
      </c>
      <c r="BJ40" s="94">
        <v>12</v>
      </c>
      <c r="BK40" s="94">
        <v>0</v>
      </c>
      <c r="BL40" s="94">
        <v>0</v>
      </c>
      <c r="BM40" s="94">
        <v>0</v>
      </c>
      <c r="BN40" s="94">
        <v>0</v>
      </c>
      <c r="BO40" s="94">
        <v>1</v>
      </c>
      <c r="BP40" s="94">
        <v>0</v>
      </c>
      <c r="BQ40" s="94">
        <v>0</v>
      </c>
      <c r="BR40" s="94"/>
      <c r="BS40" s="94">
        <v>6</v>
      </c>
      <c r="BT40" s="94">
        <v>6</v>
      </c>
      <c r="BU40" s="94">
        <v>0</v>
      </c>
      <c r="BV40" s="94">
        <v>4</v>
      </c>
      <c r="BW40" s="94">
        <v>11</v>
      </c>
      <c r="BX40" s="94">
        <v>0</v>
      </c>
      <c r="BY40" s="94">
        <v>0</v>
      </c>
      <c r="BZ40" s="94">
        <v>0</v>
      </c>
      <c r="CA40" s="94">
        <v>0</v>
      </c>
      <c r="CB40" s="94">
        <v>0</v>
      </c>
      <c r="CC40" s="94">
        <v>0</v>
      </c>
      <c r="CD40" s="94">
        <v>0</v>
      </c>
      <c r="CE40" s="94">
        <v>0</v>
      </c>
      <c r="CF40" s="94">
        <v>0</v>
      </c>
      <c r="CG40" s="94">
        <v>1.8</v>
      </c>
      <c r="CH40" s="94">
        <v>40.299999999999997</v>
      </c>
      <c r="CI40" s="94">
        <v>0</v>
      </c>
      <c r="CJ40" s="94">
        <v>0</v>
      </c>
      <c r="CK40" s="94">
        <v>0</v>
      </c>
      <c r="CL40" s="94">
        <v>0</v>
      </c>
      <c r="CM40" s="94">
        <v>0</v>
      </c>
      <c r="CN40" s="94">
        <v>0</v>
      </c>
      <c r="CO40" s="94">
        <v>2</v>
      </c>
      <c r="CP40" s="94">
        <v>0</v>
      </c>
      <c r="CQ40" s="94">
        <v>0</v>
      </c>
      <c r="CR40" s="94">
        <v>0</v>
      </c>
      <c r="CS40" s="94">
        <v>0</v>
      </c>
      <c r="CT40" s="94">
        <v>11.5</v>
      </c>
      <c r="CU40" s="94">
        <v>0</v>
      </c>
      <c r="CV40" s="94">
        <v>0</v>
      </c>
      <c r="CW40" s="94">
        <v>0</v>
      </c>
      <c r="CX40" s="94">
        <v>0</v>
      </c>
      <c r="CY40" s="94">
        <v>0</v>
      </c>
      <c r="CZ40" s="94">
        <v>0</v>
      </c>
      <c r="DA40" s="94">
        <v>0</v>
      </c>
      <c r="DB40" s="94">
        <v>5.5</v>
      </c>
      <c r="DC40" s="94">
        <v>0</v>
      </c>
      <c r="DD40" s="12"/>
      <c r="DE40" s="94">
        <v>0</v>
      </c>
      <c r="DF40" s="94">
        <v>0</v>
      </c>
      <c r="DG40" s="94">
        <v>0</v>
      </c>
      <c r="DH40" s="94">
        <v>0</v>
      </c>
      <c r="DI40" s="94">
        <v>1</v>
      </c>
      <c r="DJ40" s="94">
        <v>0</v>
      </c>
      <c r="DK40" s="94">
        <v>0</v>
      </c>
      <c r="DL40" s="94">
        <v>0</v>
      </c>
      <c r="DM40" s="94">
        <v>0</v>
      </c>
      <c r="DN40" s="94">
        <v>0</v>
      </c>
      <c r="DO40" s="94">
        <v>0</v>
      </c>
      <c r="DP40" s="94"/>
      <c r="DQ40" s="94"/>
      <c r="DR40" s="94">
        <v>0</v>
      </c>
      <c r="DS40" s="94">
        <v>0</v>
      </c>
      <c r="DT40" s="94">
        <v>0</v>
      </c>
      <c r="DU40" s="94">
        <v>1.5</v>
      </c>
      <c r="DV40" s="94">
        <v>0</v>
      </c>
      <c r="DW40" s="94">
        <v>0</v>
      </c>
      <c r="DX40" s="94">
        <v>0</v>
      </c>
      <c r="DY40" s="94">
        <v>0</v>
      </c>
      <c r="DZ40" s="94">
        <v>0</v>
      </c>
      <c r="EA40" s="94">
        <v>0</v>
      </c>
      <c r="EB40" s="94">
        <v>0</v>
      </c>
      <c r="EC40" s="94">
        <v>0</v>
      </c>
      <c r="ED40" s="94">
        <v>0</v>
      </c>
      <c r="EE40" s="94">
        <v>0</v>
      </c>
      <c r="EF40" s="94">
        <v>0</v>
      </c>
      <c r="EG40" s="94">
        <v>0</v>
      </c>
      <c r="EH40" s="94">
        <v>0</v>
      </c>
      <c r="EI40" s="94"/>
      <c r="EJ40" s="12"/>
    </row>
    <row r="41" spans="1:140">
      <c r="A41" s="500"/>
      <c r="B41" s="53" t="s">
        <v>252</v>
      </c>
      <c r="C41" s="12"/>
      <c r="D41" s="12">
        <v>1.5</v>
      </c>
      <c r="E41" s="12">
        <v>3</v>
      </c>
      <c r="F41" s="12">
        <v>0</v>
      </c>
      <c r="G41" s="12">
        <v>8.5</v>
      </c>
      <c r="H41" s="12">
        <v>27</v>
      </c>
      <c r="I41" s="12">
        <v>0</v>
      </c>
      <c r="J41" s="12">
        <v>3.5</v>
      </c>
      <c r="K41" s="12">
        <v>1.5</v>
      </c>
      <c r="L41" s="12">
        <v>2.08</v>
      </c>
      <c r="M41" s="12">
        <v>2.5</v>
      </c>
      <c r="N41" s="12">
        <v>6.5</v>
      </c>
      <c r="O41" s="12">
        <v>4</v>
      </c>
      <c r="P41" s="12">
        <v>8.25</v>
      </c>
      <c r="Q41" s="12">
        <v>0.5</v>
      </c>
      <c r="R41" s="12">
        <v>5</v>
      </c>
      <c r="S41" s="12">
        <v>25.5</v>
      </c>
      <c r="T41" s="12">
        <v>2.25</v>
      </c>
      <c r="U41" s="94">
        <v>0</v>
      </c>
      <c r="V41" s="94">
        <v>6.5</v>
      </c>
      <c r="W41" s="94">
        <v>15.08</v>
      </c>
      <c r="X41" s="94">
        <v>1</v>
      </c>
      <c r="Y41">
        <v>6.5</v>
      </c>
      <c r="Z41">
        <v>4.75</v>
      </c>
      <c r="AA41">
        <v>0</v>
      </c>
      <c r="AB41">
        <v>0</v>
      </c>
      <c r="AC41">
        <v>1.5</v>
      </c>
      <c r="AD41">
        <v>1</v>
      </c>
      <c r="AE41">
        <v>48.67</v>
      </c>
      <c r="AF41">
        <v>4.5</v>
      </c>
      <c r="AG41">
        <v>0</v>
      </c>
      <c r="AH41">
        <v>0</v>
      </c>
      <c r="AI41">
        <v>0</v>
      </c>
      <c r="AJ41">
        <v>11</v>
      </c>
      <c r="AK41">
        <v>72</v>
      </c>
      <c r="AL41">
        <v>17.5</v>
      </c>
      <c r="AM41">
        <v>24</v>
      </c>
      <c r="AN41">
        <v>23.5</v>
      </c>
      <c r="AO41">
        <v>0</v>
      </c>
      <c r="AP41">
        <v>1</v>
      </c>
      <c r="AQ41">
        <v>19.5</v>
      </c>
      <c r="AR41">
        <v>3</v>
      </c>
      <c r="AS41">
        <v>17</v>
      </c>
      <c r="AT41">
        <v>1.67</v>
      </c>
      <c r="AU41">
        <v>0</v>
      </c>
      <c r="AV41">
        <v>10</v>
      </c>
      <c r="AW41">
        <v>0</v>
      </c>
      <c r="AX41">
        <v>5.5</v>
      </c>
      <c r="AY41">
        <v>0</v>
      </c>
      <c r="AZ41">
        <v>1.75</v>
      </c>
      <c r="BA41">
        <v>0</v>
      </c>
      <c r="BB41">
        <v>0</v>
      </c>
      <c r="BC41">
        <v>0</v>
      </c>
      <c r="BD41">
        <v>3.17</v>
      </c>
      <c r="BE41">
        <v>6</v>
      </c>
      <c r="BF41">
        <v>21.5</v>
      </c>
      <c r="BG41">
        <v>4.5</v>
      </c>
      <c r="BH41">
        <v>13.5</v>
      </c>
      <c r="BI41">
        <v>9</v>
      </c>
      <c r="BJ41">
        <v>14.5</v>
      </c>
      <c r="BK41">
        <v>47</v>
      </c>
      <c r="BL41">
        <v>0</v>
      </c>
      <c r="BM41">
        <v>8.8000000000000007</v>
      </c>
      <c r="BN41">
        <v>0</v>
      </c>
      <c r="BO41">
        <v>0</v>
      </c>
      <c r="BP41">
        <v>8.75</v>
      </c>
      <c r="BQ41">
        <v>16</v>
      </c>
      <c r="BR41"/>
      <c r="BS41">
        <v>3.5</v>
      </c>
      <c r="BT41">
        <v>3.5</v>
      </c>
      <c r="BU41">
        <v>0</v>
      </c>
      <c r="BV41">
        <v>8.5</v>
      </c>
      <c r="BW41">
        <v>0</v>
      </c>
      <c r="BX41">
        <v>8</v>
      </c>
      <c r="BY41">
        <v>6.5</v>
      </c>
      <c r="BZ41">
        <v>0</v>
      </c>
      <c r="CA41">
        <v>6.3</v>
      </c>
      <c r="CB41">
        <v>13.75</v>
      </c>
      <c r="CC41">
        <v>31.5</v>
      </c>
      <c r="CD41">
        <v>75</v>
      </c>
      <c r="CE41">
        <v>33</v>
      </c>
      <c r="CF41">
        <v>7</v>
      </c>
      <c r="CG41">
        <v>0</v>
      </c>
      <c r="CH41">
        <v>5</v>
      </c>
      <c r="CI41">
        <v>16.920000000000002</v>
      </c>
      <c r="CJ41">
        <v>1.33</v>
      </c>
      <c r="CK41">
        <v>5</v>
      </c>
      <c r="CL41">
        <v>8</v>
      </c>
      <c r="CM41">
        <v>5.5</v>
      </c>
      <c r="CN41">
        <v>0</v>
      </c>
      <c r="CO41">
        <v>0</v>
      </c>
      <c r="CP41">
        <v>0</v>
      </c>
      <c r="CQ41">
        <v>1.3</v>
      </c>
      <c r="CR41">
        <v>3.25</v>
      </c>
      <c r="CS41">
        <v>3</v>
      </c>
      <c r="CT41">
        <v>0</v>
      </c>
      <c r="CU41">
        <v>7.5</v>
      </c>
      <c r="CV41">
        <v>1</v>
      </c>
      <c r="CW41">
        <v>0</v>
      </c>
      <c r="CX41">
        <v>1</v>
      </c>
      <c r="CY41">
        <v>0</v>
      </c>
      <c r="CZ41">
        <v>5</v>
      </c>
      <c r="DA41">
        <v>5</v>
      </c>
      <c r="DB41">
        <v>29.55</v>
      </c>
      <c r="DC41">
        <v>2</v>
      </c>
      <c r="DD41" s="12"/>
      <c r="DE41">
        <v>8</v>
      </c>
      <c r="DF41">
        <v>0</v>
      </c>
      <c r="DG41">
        <v>0</v>
      </c>
      <c r="DH41">
        <v>3.3</v>
      </c>
      <c r="DI41">
        <v>2</v>
      </c>
      <c r="DJ41">
        <v>8</v>
      </c>
      <c r="DK41">
        <v>0</v>
      </c>
      <c r="DL41">
        <v>4.4000000000000004</v>
      </c>
      <c r="DM41">
        <v>0</v>
      </c>
      <c r="DN41">
        <v>20</v>
      </c>
      <c r="DO41">
        <v>4.5</v>
      </c>
      <c r="DP41"/>
      <c r="DQ41"/>
      <c r="DR41">
        <v>0</v>
      </c>
      <c r="DS41">
        <v>12</v>
      </c>
      <c r="DT41">
        <v>17.5</v>
      </c>
      <c r="DU41">
        <v>0</v>
      </c>
      <c r="DV41">
        <v>0</v>
      </c>
      <c r="DW41">
        <v>1</v>
      </c>
      <c r="DX41">
        <v>1.5</v>
      </c>
      <c r="DY41">
        <v>9.17</v>
      </c>
      <c r="DZ41">
        <v>0</v>
      </c>
      <c r="EA41">
        <v>58.17</v>
      </c>
      <c r="EB41">
        <v>58.17</v>
      </c>
      <c r="EC41">
        <v>168</v>
      </c>
      <c r="ED41">
        <v>32.4</v>
      </c>
      <c r="EE41">
        <v>5</v>
      </c>
      <c r="EF41">
        <v>4</v>
      </c>
      <c r="EG41">
        <v>3</v>
      </c>
      <c r="EH41">
        <v>0</v>
      </c>
      <c r="EI41"/>
      <c r="EJ41" s="12"/>
    </row>
    <row r="42" spans="1:140" customFormat="1">
      <c r="A42" s="500"/>
      <c r="B42" s="53" t="s">
        <v>222</v>
      </c>
      <c r="C42" s="12"/>
      <c r="D42" s="12">
        <v>168</v>
      </c>
      <c r="E42" s="12">
        <v>168</v>
      </c>
      <c r="F42" s="12">
        <v>168</v>
      </c>
      <c r="G42" s="12">
        <v>168</v>
      </c>
      <c r="H42" s="12">
        <v>168</v>
      </c>
      <c r="I42" s="12">
        <v>168</v>
      </c>
      <c r="J42" s="12">
        <v>168</v>
      </c>
      <c r="K42" s="12">
        <v>168</v>
      </c>
      <c r="L42" s="12">
        <v>168</v>
      </c>
      <c r="M42" s="12">
        <v>168</v>
      </c>
      <c r="N42" s="12">
        <v>168</v>
      </c>
      <c r="O42" s="12">
        <v>168</v>
      </c>
      <c r="P42" s="12">
        <v>168</v>
      </c>
      <c r="Q42" s="12">
        <v>168</v>
      </c>
      <c r="R42" s="12">
        <v>168</v>
      </c>
      <c r="S42" s="12">
        <v>168</v>
      </c>
      <c r="T42" s="12">
        <v>168</v>
      </c>
      <c r="U42" s="12">
        <v>144</v>
      </c>
      <c r="V42" s="12">
        <v>168</v>
      </c>
      <c r="W42" s="12">
        <v>168</v>
      </c>
      <c r="X42" s="12">
        <v>168</v>
      </c>
      <c r="Y42" s="12">
        <v>168</v>
      </c>
      <c r="Z42" s="12">
        <v>168</v>
      </c>
      <c r="AA42" s="12">
        <v>168</v>
      </c>
      <c r="AB42" s="12">
        <v>168</v>
      </c>
      <c r="AC42" s="12">
        <v>168</v>
      </c>
      <c r="AD42" s="12">
        <v>168</v>
      </c>
      <c r="AE42" s="12">
        <v>168</v>
      </c>
      <c r="AF42" s="12">
        <v>168</v>
      </c>
      <c r="AG42" s="12">
        <v>168</v>
      </c>
      <c r="AH42" s="12">
        <v>168</v>
      </c>
      <c r="AI42" s="12">
        <v>168</v>
      </c>
      <c r="AJ42" s="12">
        <v>168</v>
      </c>
      <c r="AK42" s="12">
        <v>168</v>
      </c>
      <c r="AL42" s="12">
        <v>168</v>
      </c>
      <c r="AM42" s="12">
        <v>168</v>
      </c>
      <c r="AN42" s="12">
        <v>168</v>
      </c>
      <c r="AO42" s="12">
        <v>168</v>
      </c>
      <c r="AP42" s="12">
        <v>168</v>
      </c>
      <c r="AQ42" s="12">
        <v>168</v>
      </c>
      <c r="AR42" s="12">
        <v>168</v>
      </c>
      <c r="AS42" s="12">
        <v>168</v>
      </c>
      <c r="AT42" s="12">
        <v>168</v>
      </c>
      <c r="AU42" s="12">
        <v>168</v>
      </c>
      <c r="AV42" s="12">
        <v>168</v>
      </c>
      <c r="AW42" s="12">
        <v>168</v>
      </c>
      <c r="AX42" s="12">
        <v>168</v>
      </c>
      <c r="AY42" s="12">
        <v>168</v>
      </c>
      <c r="AZ42" s="12">
        <v>168</v>
      </c>
      <c r="BA42" s="12">
        <v>168</v>
      </c>
      <c r="BB42" s="12">
        <v>168</v>
      </c>
      <c r="BC42" s="12">
        <v>168</v>
      </c>
      <c r="BD42" s="12">
        <v>168</v>
      </c>
      <c r="BE42" s="12">
        <v>168</v>
      </c>
      <c r="BF42" s="12">
        <v>168</v>
      </c>
      <c r="BG42" s="12">
        <v>168</v>
      </c>
      <c r="BH42" s="12">
        <v>168</v>
      </c>
      <c r="BI42" s="12">
        <v>168</v>
      </c>
      <c r="BJ42" s="12">
        <v>168</v>
      </c>
      <c r="BK42" s="12">
        <v>168</v>
      </c>
      <c r="BL42" s="12">
        <v>168</v>
      </c>
      <c r="BM42" s="12">
        <v>168</v>
      </c>
      <c r="BN42" s="12">
        <v>168</v>
      </c>
      <c r="BO42" s="12">
        <v>168</v>
      </c>
      <c r="BP42" s="12">
        <v>168</v>
      </c>
      <c r="BQ42" s="12">
        <v>168</v>
      </c>
      <c r="BR42" s="12">
        <v>168</v>
      </c>
      <c r="BS42" s="12">
        <v>168</v>
      </c>
      <c r="BT42" s="12">
        <v>168</v>
      </c>
      <c r="BU42" s="12">
        <v>168</v>
      </c>
      <c r="BV42" s="12">
        <v>168</v>
      </c>
      <c r="BW42" s="12">
        <v>168</v>
      </c>
      <c r="BX42" s="12">
        <v>168</v>
      </c>
      <c r="BY42" s="12">
        <v>168</v>
      </c>
      <c r="BZ42" s="12">
        <v>168</v>
      </c>
      <c r="CA42" s="12">
        <v>144</v>
      </c>
      <c r="CB42" s="12">
        <v>168</v>
      </c>
      <c r="CC42" s="12">
        <v>168</v>
      </c>
      <c r="CD42" s="12">
        <v>168</v>
      </c>
      <c r="CE42" s="12">
        <v>168</v>
      </c>
      <c r="CF42" s="12">
        <v>168</v>
      </c>
      <c r="CG42" s="12">
        <v>168</v>
      </c>
      <c r="CH42" s="12">
        <v>168</v>
      </c>
      <c r="CI42" s="12">
        <v>168</v>
      </c>
      <c r="CJ42" s="12">
        <v>168</v>
      </c>
      <c r="CK42" s="12">
        <v>168</v>
      </c>
      <c r="CL42" s="12">
        <v>168</v>
      </c>
      <c r="CM42" s="12">
        <v>168</v>
      </c>
      <c r="CN42" s="12">
        <v>168</v>
      </c>
      <c r="CO42" s="12">
        <v>168</v>
      </c>
      <c r="CP42" s="12">
        <v>168</v>
      </c>
      <c r="CQ42" s="12">
        <v>168</v>
      </c>
      <c r="CR42" s="12">
        <v>168</v>
      </c>
      <c r="CS42" s="12">
        <v>168</v>
      </c>
      <c r="CT42" s="12">
        <v>168</v>
      </c>
      <c r="CU42" s="12">
        <v>168</v>
      </c>
      <c r="CV42" s="12">
        <v>168</v>
      </c>
      <c r="CW42" s="12">
        <v>168</v>
      </c>
      <c r="CX42" s="12">
        <v>168</v>
      </c>
      <c r="CY42" s="12">
        <v>168</v>
      </c>
      <c r="CZ42" s="12">
        <v>168</v>
      </c>
      <c r="DA42" s="12">
        <v>168</v>
      </c>
      <c r="DB42" s="12">
        <v>168</v>
      </c>
      <c r="DC42" s="12">
        <v>168</v>
      </c>
      <c r="DD42" s="12"/>
      <c r="DE42" s="12">
        <v>144</v>
      </c>
      <c r="DF42" s="12">
        <v>168</v>
      </c>
      <c r="DG42" s="12">
        <v>168</v>
      </c>
      <c r="DH42" s="12">
        <v>168</v>
      </c>
      <c r="DI42" s="12">
        <v>168</v>
      </c>
      <c r="DJ42" s="12">
        <v>168</v>
      </c>
      <c r="DK42" s="12">
        <v>168</v>
      </c>
      <c r="DL42" s="12">
        <v>168</v>
      </c>
      <c r="DM42" s="12">
        <v>168</v>
      </c>
      <c r="DN42" s="12">
        <v>168</v>
      </c>
      <c r="DO42" s="12">
        <v>168</v>
      </c>
      <c r="DP42" s="12"/>
      <c r="DQ42" s="12"/>
      <c r="DR42" s="12">
        <v>168</v>
      </c>
      <c r="DS42" s="12">
        <v>168</v>
      </c>
      <c r="DT42" s="12">
        <v>168</v>
      </c>
      <c r="DU42" s="12">
        <v>168</v>
      </c>
      <c r="DV42" s="12">
        <v>168</v>
      </c>
      <c r="DW42" s="12">
        <v>168</v>
      </c>
      <c r="DX42" s="12">
        <v>168</v>
      </c>
      <c r="DY42" s="12">
        <v>168</v>
      </c>
      <c r="DZ42" s="12">
        <v>168</v>
      </c>
      <c r="EA42" s="12">
        <v>168</v>
      </c>
      <c r="EB42" s="12">
        <v>168</v>
      </c>
      <c r="EC42" s="12">
        <v>168</v>
      </c>
      <c r="ED42" s="12">
        <v>168</v>
      </c>
      <c r="EE42" s="12">
        <v>168</v>
      </c>
      <c r="EF42" s="12">
        <v>168</v>
      </c>
      <c r="EG42" s="12">
        <v>168</v>
      </c>
      <c r="EH42" s="12">
        <v>168</v>
      </c>
      <c r="EI42" s="12"/>
      <c r="EJ42" s="12"/>
    </row>
    <row r="43" spans="1:140">
      <c r="A43" s="501"/>
      <c r="B43" s="53" t="s">
        <v>146</v>
      </c>
      <c r="C43" s="12"/>
      <c r="D43" s="173">
        <v>19</v>
      </c>
      <c r="E43" s="173">
        <v>32.5</v>
      </c>
      <c r="F43" s="173">
        <v>60.33</v>
      </c>
      <c r="G43" s="173">
        <v>36.5</v>
      </c>
      <c r="H43" s="173">
        <v>51</v>
      </c>
      <c r="I43" s="173">
        <v>39</v>
      </c>
      <c r="J43" s="173">
        <v>20</v>
      </c>
      <c r="K43" s="173">
        <v>37.081081081081081</v>
      </c>
      <c r="L43" s="173">
        <v>43</v>
      </c>
      <c r="M43" s="173">
        <v>71</v>
      </c>
      <c r="N43" s="173">
        <v>51.5</v>
      </c>
      <c r="O43" s="164">
        <v>56</v>
      </c>
      <c r="P43" s="164">
        <v>40</v>
      </c>
      <c r="Q43" s="164">
        <v>55.08</v>
      </c>
      <c r="R43" s="164">
        <v>51.9</v>
      </c>
      <c r="S43">
        <v>60</v>
      </c>
      <c r="T43">
        <v>42</v>
      </c>
      <c r="U43">
        <v>24</v>
      </c>
      <c r="V43">
        <v>66</v>
      </c>
      <c r="W43">
        <v>52</v>
      </c>
      <c r="X43">
        <v>57</v>
      </c>
      <c r="Y43">
        <v>75</v>
      </c>
      <c r="Z43">
        <v>74</v>
      </c>
      <c r="AA43">
        <v>54.99</v>
      </c>
      <c r="AB43">
        <v>80</v>
      </c>
      <c r="AC43">
        <v>76</v>
      </c>
      <c r="AD43">
        <v>0</v>
      </c>
      <c r="AE43">
        <v>30.25</v>
      </c>
      <c r="AF43">
        <v>50</v>
      </c>
      <c r="AG43">
        <v>52.989999999999995</v>
      </c>
      <c r="AH43">
        <v>64.5</v>
      </c>
      <c r="AI43">
        <v>62</v>
      </c>
      <c r="AJ43">
        <v>23</v>
      </c>
      <c r="AK43">
        <v>40.799999999999997</v>
      </c>
      <c r="AL43">
        <v>44</v>
      </c>
      <c r="AM43">
        <v>43.2</v>
      </c>
      <c r="AN43">
        <v>49.5</v>
      </c>
      <c r="AO43">
        <v>18</v>
      </c>
      <c r="AP43">
        <v>44.519999999999996</v>
      </c>
      <c r="AQ43">
        <v>44</v>
      </c>
      <c r="AR43">
        <v>53</v>
      </c>
      <c r="AS43">
        <v>41</v>
      </c>
      <c r="AT43">
        <v>66.67</v>
      </c>
      <c r="AU43">
        <v>68</v>
      </c>
      <c r="AV43">
        <v>43</v>
      </c>
      <c r="AW43">
        <v>103</v>
      </c>
      <c r="AX43">
        <v>75</v>
      </c>
      <c r="AY43">
        <v>51</v>
      </c>
      <c r="AZ43">
        <v>55</v>
      </c>
      <c r="BA43">
        <v>39.01</v>
      </c>
      <c r="BB43">
        <v>34.979999999999997</v>
      </c>
      <c r="BC43">
        <v>24.990000000000002</v>
      </c>
      <c r="BD43">
        <v>37</v>
      </c>
      <c r="BE43">
        <v>57.99</v>
      </c>
      <c r="BF43">
        <v>36</v>
      </c>
      <c r="BG43">
        <v>50</v>
      </c>
      <c r="BH43">
        <v>52.5</v>
      </c>
      <c r="BI43">
        <v>57.5</v>
      </c>
      <c r="BJ43">
        <v>45</v>
      </c>
      <c r="BK43">
        <v>48.28</v>
      </c>
      <c r="BL43">
        <v>77</v>
      </c>
      <c r="BM43">
        <v>63</v>
      </c>
      <c r="BN43">
        <v>67.41</v>
      </c>
      <c r="BO43">
        <v>78</v>
      </c>
      <c r="BP43">
        <v>66</v>
      </c>
      <c r="BQ43">
        <v>61.02</v>
      </c>
      <c r="BR43">
        <v>72</v>
      </c>
      <c r="BS43">
        <v>65</v>
      </c>
      <c r="BT43">
        <v>65</v>
      </c>
      <c r="BU43">
        <v>59</v>
      </c>
      <c r="BV43">
        <v>70</v>
      </c>
      <c r="BW43">
        <v>74</v>
      </c>
      <c r="BX43">
        <v>68</v>
      </c>
      <c r="BY43">
        <v>72</v>
      </c>
      <c r="BZ43">
        <v>70</v>
      </c>
      <c r="CA43">
        <v>71</v>
      </c>
      <c r="CB43">
        <v>68.67</v>
      </c>
      <c r="CC43">
        <v>70</v>
      </c>
      <c r="CD43">
        <v>0</v>
      </c>
      <c r="CE43">
        <v>50</v>
      </c>
      <c r="CF43">
        <v>78</v>
      </c>
      <c r="CG43">
        <v>66.09</v>
      </c>
      <c r="CH43">
        <v>39</v>
      </c>
      <c r="CI43">
        <v>55.5</v>
      </c>
      <c r="CJ43">
        <v>81</v>
      </c>
      <c r="CK43">
        <v>55.5</v>
      </c>
      <c r="CL43">
        <v>73</v>
      </c>
      <c r="CM43">
        <v>55</v>
      </c>
      <c r="CN43">
        <v>55</v>
      </c>
      <c r="CO43">
        <v>79.3</v>
      </c>
      <c r="CP43">
        <v>55</v>
      </c>
      <c r="CQ43">
        <v>60.99</v>
      </c>
      <c r="CR43">
        <v>64</v>
      </c>
      <c r="CS43">
        <v>49.99</v>
      </c>
      <c r="CT43">
        <v>76</v>
      </c>
      <c r="CU43">
        <v>76</v>
      </c>
      <c r="CV43">
        <v>50.400000000000006</v>
      </c>
      <c r="CW43">
        <v>84</v>
      </c>
      <c r="CX43">
        <v>88</v>
      </c>
      <c r="CY43">
        <v>65</v>
      </c>
      <c r="CZ43">
        <v>54</v>
      </c>
      <c r="DA43">
        <v>54</v>
      </c>
      <c r="DB43">
        <v>44</v>
      </c>
      <c r="DC43">
        <v>63.8</v>
      </c>
      <c r="DD43" s="12"/>
      <c r="DE43">
        <v>57.42</v>
      </c>
      <c r="DF43">
        <v>73</v>
      </c>
      <c r="DG43">
        <v>50.01</v>
      </c>
      <c r="DH43">
        <v>63</v>
      </c>
      <c r="DI43">
        <v>60</v>
      </c>
      <c r="DJ43">
        <v>48</v>
      </c>
      <c r="DK43">
        <v>49</v>
      </c>
      <c r="DL43">
        <v>62</v>
      </c>
      <c r="DM43">
        <v>51.989999999999995</v>
      </c>
      <c r="DN43">
        <v>66</v>
      </c>
      <c r="DO43">
        <v>76</v>
      </c>
      <c r="DP43"/>
      <c r="DQ43"/>
      <c r="DR43">
        <v>57</v>
      </c>
      <c r="DS43">
        <v>72</v>
      </c>
      <c r="DT43">
        <v>69.319999999999993</v>
      </c>
      <c r="DU43">
        <v>72</v>
      </c>
      <c r="DV43">
        <v>46</v>
      </c>
      <c r="DW43">
        <v>78.02000000000001</v>
      </c>
      <c r="DX43">
        <v>72</v>
      </c>
      <c r="DY43">
        <v>59</v>
      </c>
      <c r="DZ43">
        <v>92</v>
      </c>
      <c r="EA43">
        <v>31.990000000000002</v>
      </c>
      <c r="EB43">
        <v>31.990000000000002</v>
      </c>
      <c r="EC43">
        <v>0</v>
      </c>
      <c r="ED43">
        <v>36</v>
      </c>
      <c r="EE43">
        <v>63</v>
      </c>
      <c r="EF43">
        <v>76.02</v>
      </c>
      <c r="EG43">
        <v>64</v>
      </c>
      <c r="EH43">
        <v>69</v>
      </c>
      <c r="EI43" s="12"/>
      <c r="EJ43" s="12"/>
    </row>
    <row r="44" spans="1:140" ht="16.5" customHeight="1">
      <c r="A44" s="496" t="s">
        <v>162</v>
      </c>
      <c r="B44" s="54" t="s">
        <v>147</v>
      </c>
      <c r="C44" s="8"/>
      <c r="D44" s="8">
        <f t="shared" ref="D44:N44" si="227">D34</f>
        <v>0.99107142857142905</v>
      </c>
      <c r="E44" s="8">
        <f t="shared" si="227"/>
        <v>0.9642857142857143</v>
      </c>
      <c r="F44" s="8">
        <f t="shared" si="227"/>
        <v>0.88690476190476186</v>
      </c>
      <c r="G44" s="8">
        <f t="shared" si="227"/>
        <v>0.90476190476190499</v>
      </c>
      <c r="H44" s="8">
        <f t="shared" si="227"/>
        <v>0.8392857142857143</v>
      </c>
      <c r="I44" s="8">
        <f t="shared" si="227"/>
        <v>1</v>
      </c>
      <c r="J44" s="8">
        <f t="shared" si="227"/>
        <v>0.97916666666666696</v>
      </c>
      <c r="K44" s="8">
        <f t="shared" si="227"/>
        <v>0.99107142857142905</v>
      </c>
      <c r="L44" s="8">
        <f t="shared" si="227"/>
        <v>0.89833333332857135</v>
      </c>
      <c r="M44" s="8">
        <f t="shared" si="227"/>
        <v>0.94940476190476186</v>
      </c>
      <c r="N44" s="8">
        <f t="shared" si="227"/>
        <v>0.96130952380000012</v>
      </c>
      <c r="O44" s="8">
        <f t="shared" ref="O44:AK44" si="228">+O34</f>
        <v>0.90476190476190477</v>
      </c>
      <c r="P44" s="8">
        <f t="shared" si="228"/>
        <v>0.9508928571428571</v>
      </c>
      <c r="Q44" s="8">
        <f t="shared" si="228"/>
        <v>0.99702380952380998</v>
      </c>
      <c r="R44" s="8">
        <f t="shared" si="228"/>
        <v>0.94047619047619002</v>
      </c>
      <c r="S44" s="8">
        <f t="shared" si="228"/>
        <v>0.8482142857142857</v>
      </c>
      <c r="T44" s="8">
        <f t="shared" si="228"/>
        <v>0.796130952380952</v>
      </c>
      <c r="U44" s="8">
        <f t="shared" si="228"/>
        <v>0.21527777777777779</v>
      </c>
      <c r="V44" s="8">
        <f t="shared" si="228"/>
        <v>0.9464285714285714</v>
      </c>
      <c r="W44" s="8">
        <f t="shared" si="228"/>
        <v>0.91023809523809496</v>
      </c>
      <c r="X44" s="8">
        <f t="shared" si="228"/>
        <v>0.90476190476190499</v>
      </c>
      <c r="Y44" s="8">
        <f t="shared" si="228"/>
        <v>0.96130952380952384</v>
      </c>
      <c r="Z44" s="8">
        <f t="shared" si="228"/>
        <v>0.96279761904761896</v>
      </c>
      <c r="AA44" s="8">
        <f t="shared" si="228"/>
        <v>0.96845238095238095</v>
      </c>
      <c r="AB44" s="8">
        <f t="shared" si="228"/>
        <v>1</v>
      </c>
      <c r="AC44" s="8">
        <f t="shared" si="228"/>
        <v>0.99107142857142905</v>
      </c>
      <c r="AD44" s="8">
        <f t="shared" si="228"/>
        <v>0.23214285714285701</v>
      </c>
      <c r="AE44" s="8">
        <f t="shared" si="228"/>
        <v>0.71029761904761901</v>
      </c>
      <c r="AF44" s="8">
        <f t="shared" si="228"/>
        <v>0.97321428571428603</v>
      </c>
      <c r="AG44" s="8">
        <f t="shared" si="228"/>
        <v>0.94047619047619002</v>
      </c>
      <c r="AH44" s="8">
        <f t="shared" si="228"/>
        <v>1</v>
      </c>
      <c r="AI44" s="8">
        <f t="shared" si="228"/>
        <v>1</v>
      </c>
      <c r="AJ44" s="8">
        <f t="shared" si="228"/>
        <v>0.91369047619047605</v>
      </c>
      <c r="AK44" s="8">
        <f t="shared" si="228"/>
        <v>0.5714285714285714</v>
      </c>
      <c r="AL44" s="8">
        <f t="shared" ref="AL44:AQ44" si="229">+AL34</f>
        <v>0.89583333333333304</v>
      </c>
      <c r="AM44" s="8">
        <f t="shared" si="229"/>
        <v>0.85714285714285698</v>
      </c>
      <c r="AN44" s="8">
        <f t="shared" si="229"/>
        <v>0.86011904761904778</v>
      </c>
      <c r="AO44" s="8">
        <f t="shared" si="229"/>
        <v>1</v>
      </c>
      <c r="AP44" s="8">
        <f t="shared" si="229"/>
        <v>0.93154761904761896</v>
      </c>
      <c r="AQ44" s="8">
        <f t="shared" si="229"/>
        <v>0.80059523809523814</v>
      </c>
      <c r="AR44" s="8">
        <f t="shared" ref="AR44:BS44" si="230">+AR34</f>
        <v>0.98214285714285698</v>
      </c>
      <c r="AS44" s="8">
        <f t="shared" si="230"/>
        <v>0.875</v>
      </c>
      <c r="AT44" s="8">
        <f t="shared" si="230"/>
        <v>0.99005952380952389</v>
      </c>
      <c r="AU44" s="8">
        <f t="shared" si="230"/>
        <v>1</v>
      </c>
      <c r="AV44" s="8">
        <f t="shared" si="230"/>
        <v>0.88095238095238104</v>
      </c>
      <c r="AW44" s="8">
        <f t="shared" si="230"/>
        <v>1</v>
      </c>
      <c r="AX44" s="8">
        <f t="shared" si="230"/>
        <v>0.90773809523809523</v>
      </c>
      <c r="AY44" s="8">
        <f t="shared" si="230"/>
        <v>0.94047619047619047</v>
      </c>
      <c r="AZ44" s="8">
        <f t="shared" si="230"/>
        <v>0.97767857142857095</v>
      </c>
      <c r="BA44" s="8">
        <f t="shared" si="230"/>
        <v>0.92261904761904778</v>
      </c>
      <c r="BB44" s="8">
        <f t="shared" si="230"/>
        <v>1</v>
      </c>
      <c r="BC44" s="8">
        <f t="shared" si="230"/>
        <v>1</v>
      </c>
      <c r="BD44" s="8">
        <f t="shared" si="230"/>
        <v>0.927559523809524</v>
      </c>
      <c r="BE44" s="8">
        <f t="shared" si="230"/>
        <v>0.96428571428571397</v>
      </c>
      <c r="BF44" s="8">
        <f t="shared" si="230"/>
        <v>0.74702380952380953</v>
      </c>
      <c r="BG44" s="8">
        <f t="shared" si="230"/>
        <v>0.9732142857142857</v>
      </c>
      <c r="BH44" s="8">
        <f t="shared" si="230"/>
        <v>0.91964285714285698</v>
      </c>
      <c r="BI44" s="8">
        <f t="shared" si="230"/>
        <v>0.94642857142857095</v>
      </c>
      <c r="BJ44" s="8">
        <f t="shared" si="230"/>
        <v>0.77083333333333348</v>
      </c>
      <c r="BK44" s="8">
        <f t="shared" si="230"/>
        <v>0.72023809523809501</v>
      </c>
      <c r="BL44" s="8">
        <f t="shared" si="230"/>
        <v>0.91666666666666696</v>
      </c>
      <c r="BM44" s="8">
        <f t="shared" si="230"/>
        <v>0.94761904761904758</v>
      </c>
      <c r="BN44" s="8">
        <f t="shared" si="230"/>
        <v>0.91071428571428603</v>
      </c>
      <c r="BO44" s="8">
        <f t="shared" si="230"/>
        <v>0.99404761904761896</v>
      </c>
      <c r="BP44" s="8">
        <f t="shared" si="230"/>
        <v>0.87648809523809523</v>
      </c>
      <c r="BQ44" s="8">
        <f t="shared" si="230"/>
        <v>0.86309523809523803</v>
      </c>
      <c r="BR44" s="8">
        <f t="shared" si="230"/>
        <v>0.952380952380952</v>
      </c>
      <c r="BS44" s="8">
        <f t="shared" si="230"/>
        <v>0.90773809523809523</v>
      </c>
      <c r="BT44" s="8">
        <f t="shared" ref="BT44:BZ44" si="231">+BT34</f>
        <v>0.90773809523809523</v>
      </c>
      <c r="BU44" s="8">
        <f t="shared" si="231"/>
        <v>0.95833333333333304</v>
      </c>
      <c r="BV44" s="8">
        <f t="shared" si="231"/>
        <v>0.87797619047619047</v>
      </c>
      <c r="BW44" s="8">
        <f t="shared" si="231"/>
        <v>0.93452380952380998</v>
      </c>
      <c r="BX44" s="8">
        <f t="shared" si="231"/>
        <v>0.952380952380952</v>
      </c>
      <c r="BY44" s="8">
        <f t="shared" si="231"/>
        <v>0.9017857142857143</v>
      </c>
      <c r="BZ44" s="8">
        <f t="shared" si="231"/>
        <v>0.955952380952381</v>
      </c>
      <c r="CA44" s="8">
        <f t="shared" ref="CA44:CC44" si="232">+CA34</f>
        <v>0.96250000000000002</v>
      </c>
      <c r="CB44" s="8">
        <f t="shared" si="232"/>
        <v>0.86577380952380945</v>
      </c>
      <c r="CC44" s="8">
        <f t="shared" si="232"/>
        <v>0.8125</v>
      </c>
      <c r="CD44" s="8">
        <f t="shared" ref="CD44:CF44" si="233">+CD34</f>
        <v>0.55357142857142905</v>
      </c>
      <c r="CE44" s="8">
        <f t="shared" si="233"/>
        <v>0.8035714285714286</v>
      </c>
      <c r="CF44" s="8">
        <f t="shared" si="233"/>
        <v>0.88690476190476186</v>
      </c>
      <c r="CG44" s="8">
        <f t="shared" ref="CG44:CH44" si="234">+CG34</f>
        <v>0.98928571428571399</v>
      </c>
      <c r="CH44" s="8">
        <f t="shared" si="234"/>
        <v>0.73035714285714304</v>
      </c>
      <c r="CI44" s="8">
        <f t="shared" ref="CI44:CJ44" si="235">+CI34</f>
        <v>0.89928571428571402</v>
      </c>
      <c r="CJ44" s="8">
        <f t="shared" si="235"/>
        <v>0.94148809523809518</v>
      </c>
      <c r="CK44" s="8">
        <f t="shared" ref="CK44:CM44" si="236">+CK34</f>
        <v>0.97023809523809501</v>
      </c>
      <c r="CL44" s="8">
        <f t="shared" si="236"/>
        <v>0.89285714285714302</v>
      </c>
      <c r="CM44" s="8">
        <f t="shared" si="236"/>
        <v>0.96726190476190477</v>
      </c>
      <c r="CN44" s="8">
        <f t="shared" ref="CN44:CP44" si="237">+CN34</f>
        <v>0.922619047619048</v>
      </c>
      <c r="CO44" s="8">
        <f t="shared" si="237"/>
        <v>0.98809523809523803</v>
      </c>
      <c r="CP44" s="8">
        <f t="shared" si="237"/>
        <v>1</v>
      </c>
      <c r="CQ44" s="8">
        <f t="shared" ref="CQ44:CT44" si="238">+CQ34</f>
        <v>0.99226190476190501</v>
      </c>
      <c r="CR44" s="8">
        <f t="shared" si="238"/>
        <v>0.90922619047619002</v>
      </c>
      <c r="CS44" s="8">
        <f t="shared" si="238"/>
        <v>0.9464285714285714</v>
      </c>
      <c r="CT44" s="8">
        <f t="shared" si="238"/>
        <v>0.93154761904761907</v>
      </c>
      <c r="CU44" s="8">
        <f t="shared" ref="CU44:CW44" si="239">+CU34</f>
        <v>0.95535714285714302</v>
      </c>
      <c r="CV44" s="8">
        <f t="shared" si="239"/>
        <v>0.99404761904761896</v>
      </c>
      <c r="CW44" s="8">
        <f t="shared" si="239"/>
        <v>0.95833333333333348</v>
      </c>
      <c r="CX44" s="8">
        <f t="shared" ref="CX44:CY44" si="240">+CX34</f>
        <v>0.99404761904761896</v>
      </c>
      <c r="CY44" s="8">
        <f t="shared" si="240"/>
        <v>0.95238095238095222</v>
      </c>
      <c r="CZ44" s="8">
        <f t="shared" ref="CZ44:DB44" si="241">+CZ34</f>
        <v>0.97023809523809501</v>
      </c>
      <c r="DA44" s="8">
        <f t="shared" si="241"/>
        <v>0.97023809523809501</v>
      </c>
      <c r="DB44" s="8">
        <f t="shared" si="241"/>
        <v>0.72589285714285712</v>
      </c>
      <c r="DC44" s="8">
        <f t="shared" ref="DC44:DF44" si="242">+DC34</f>
        <v>0.98809523809523803</v>
      </c>
      <c r="DD44" s="8"/>
      <c r="DE44" s="8">
        <f t="shared" si="242"/>
        <v>0.94444444444444398</v>
      </c>
      <c r="DF44" s="8">
        <f t="shared" si="242"/>
        <v>1</v>
      </c>
      <c r="DG44" s="8">
        <f t="shared" ref="DG44:DJ44" si="243">+DG34</f>
        <v>0.85714285714285698</v>
      </c>
      <c r="DH44" s="8">
        <f t="shared" si="243"/>
        <v>0.98035714285714304</v>
      </c>
      <c r="DI44" s="8">
        <f t="shared" si="243"/>
        <v>0.92261904761904778</v>
      </c>
      <c r="DJ44" s="8">
        <f t="shared" si="243"/>
        <v>0.95238095238095222</v>
      </c>
      <c r="DK44" s="8">
        <f t="shared" ref="DK44:DM44" si="244">+DK34</f>
        <v>0.94642857142857095</v>
      </c>
      <c r="DL44" s="8">
        <f t="shared" si="244"/>
        <v>0.97380952380952401</v>
      </c>
      <c r="DM44" s="8">
        <f t="shared" si="244"/>
        <v>1</v>
      </c>
      <c r="DN44" s="8">
        <f t="shared" ref="DN44:DR44" si="245">+DN34</f>
        <v>0.88095238095238104</v>
      </c>
      <c r="DO44" s="8">
        <f t="shared" si="245"/>
        <v>0.9732142857142857</v>
      </c>
      <c r="DP44" s="8">
        <f t="shared" si="245"/>
        <v>0</v>
      </c>
      <c r="DQ44" s="8">
        <f t="shared" si="245"/>
        <v>0</v>
      </c>
      <c r="DR44" s="8">
        <f t="shared" si="245"/>
        <v>0.95238095238095222</v>
      </c>
      <c r="DS44" s="8">
        <f t="shared" ref="DS44:DU44" si="246">+DS34</f>
        <v>0.86904761904761896</v>
      </c>
      <c r="DT44" s="8">
        <f t="shared" si="246"/>
        <v>0.89583333333333304</v>
      </c>
      <c r="DU44" s="8">
        <f t="shared" si="246"/>
        <v>0.96130952380952384</v>
      </c>
      <c r="DV44" s="8">
        <f t="shared" ref="DV44:DX44" si="247">+DV34</f>
        <v>0.91071428571428603</v>
      </c>
      <c r="DW44" s="8">
        <f t="shared" si="247"/>
        <v>0.99404761904761896</v>
      </c>
      <c r="DX44" s="8">
        <f t="shared" si="247"/>
        <v>0.89583333333333348</v>
      </c>
      <c r="DY44" s="8">
        <f t="shared" ref="DY44:EA44" si="248">+DY34</f>
        <v>0.89482142857142799</v>
      </c>
      <c r="DZ44" s="8">
        <f t="shared" si="248"/>
        <v>1</v>
      </c>
      <c r="EA44" s="8">
        <f t="shared" si="248"/>
        <v>0.65375000000000005</v>
      </c>
      <c r="EB44" s="8">
        <f t="shared" ref="EB44:ED44" si="249">+EB34</f>
        <v>0.14285714285714299</v>
      </c>
      <c r="EC44" s="8">
        <f t="shared" si="249"/>
        <v>0</v>
      </c>
      <c r="ED44" s="8">
        <f t="shared" si="249"/>
        <v>0.80714285714285727</v>
      </c>
      <c r="EE44" s="8">
        <f t="shared" ref="EE44:EH44" si="250">+EE34</f>
        <v>0.97023809523809501</v>
      </c>
      <c r="EF44" s="8">
        <f t="shared" si="250"/>
        <v>0.90476190476190499</v>
      </c>
      <c r="EG44" s="8">
        <f t="shared" si="250"/>
        <v>0.91369047619047616</v>
      </c>
      <c r="EH44" s="8">
        <f t="shared" si="250"/>
        <v>1</v>
      </c>
      <c r="EI44" s="8"/>
      <c r="EJ44" s="8"/>
    </row>
    <row r="45" spans="1:140">
      <c r="A45" s="497"/>
      <c r="B45" s="54" t="s">
        <v>253</v>
      </c>
      <c r="C45" s="8"/>
      <c r="D45" s="8">
        <f t="shared" ref="D45:AK45" si="251">+D39/D42</f>
        <v>0</v>
      </c>
      <c r="E45" s="8">
        <f t="shared" si="251"/>
        <v>0</v>
      </c>
      <c r="F45" s="8">
        <f t="shared" si="251"/>
        <v>8.3333333333333329E-2</v>
      </c>
      <c r="G45" s="8">
        <f t="shared" si="251"/>
        <v>4.4642857142857144E-2</v>
      </c>
      <c r="H45" s="8">
        <f t="shared" si="251"/>
        <v>0</v>
      </c>
      <c r="I45" s="8">
        <f t="shared" si="251"/>
        <v>0</v>
      </c>
      <c r="J45" s="8">
        <f t="shared" si="251"/>
        <v>0</v>
      </c>
      <c r="K45" s="8">
        <f t="shared" si="251"/>
        <v>0</v>
      </c>
      <c r="L45" s="8">
        <f t="shared" si="251"/>
        <v>0</v>
      </c>
      <c r="M45" s="8">
        <f t="shared" si="251"/>
        <v>3.5714285714285712E-2</v>
      </c>
      <c r="N45" s="8">
        <f t="shared" si="251"/>
        <v>0</v>
      </c>
      <c r="O45" s="8">
        <f t="shared" si="251"/>
        <v>7.1428571428571425E-2</v>
      </c>
      <c r="P45" s="8">
        <f t="shared" si="251"/>
        <v>0</v>
      </c>
      <c r="Q45" s="8">
        <f t="shared" si="251"/>
        <v>0</v>
      </c>
      <c r="R45" s="8">
        <f t="shared" si="251"/>
        <v>2.976190476190476E-2</v>
      </c>
      <c r="S45" s="8">
        <f t="shared" si="251"/>
        <v>0</v>
      </c>
      <c r="T45" s="8">
        <f t="shared" si="251"/>
        <v>4.7619047619047616E-2</v>
      </c>
      <c r="U45" s="8">
        <f t="shared" si="251"/>
        <v>0</v>
      </c>
      <c r="V45" s="8">
        <f t="shared" si="251"/>
        <v>0</v>
      </c>
      <c r="W45" s="8">
        <f t="shared" si="251"/>
        <v>0</v>
      </c>
      <c r="X45" s="8">
        <f t="shared" si="251"/>
        <v>8.9285714285714288E-2</v>
      </c>
      <c r="Y45" s="8">
        <f t="shared" si="251"/>
        <v>0</v>
      </c>
      <c r="Z45" s="8">
        <f t="shared" si="251"/>
        <v>0</v>
      </c>
      <c r="AA45" s="8">
        <f t="shared" si="251"/>
        <v>0</v>
      </c>
      <c r="AB45" s="8">
        <f t="shared" si="251"/>
        <v>0</v>
      </c>
      <c r="AC45" s="8">
        <f t="shared" si="251"/>
        <v>0</v>
      </c>
      <c r="AD45" s="8">
        <f t="shared" si="251"/>
        <v>0</v>
      </c>
      <c r="AE45" s="8">
        <f t="shared" si="251"/>
        <v>0</v>
      </c>
      <c r="AF45" s="8">
        <f t="shared" si="251"/>
        <v>0</v>
      </c>
      <c r="AG45" s="8">
        <f t="shared" si="251"/>
        <v>5.9523809523809521E-2</v>
      </c>
      <c r="AH45" s="8">
        <f t="shared" si="251"/>
        <v>0</v>
      </c>
      <c r="AI45" s="8">
        <f t="shared" si="251"/>
        <v>0</v>
      </c>
      <c r="AJ45" s="8">
        <f t="shared" si="251"/>
        <v>2.0833333333333332E-2</v>
      </c>
      <c r="AK45" s="8">
        <f t="shared" si="251"/>
        <v>0</v>
      </c>
      <c r="AL45" s="8">
        <f t="shared" ref="AL45:AQ45" si="252">+AL39/AL42</f>
        <v>0</v>
      </c>
      <c r="AM45" s="8">
        <f t="shared" si="252"/>
        <v>0</v>
      </c>
      <c r="AN45" s="8">
        <f t="shared" si="252"/>
        <v>0</v>
      </c>
      <c r="AO45" s="8">
        <f t="shared" si="252"/>
        <v>0</v>
      </c>
      <c r="AP45" s="8">
        <f t="shared" si="252"/>
        <v>0</v>
      </c>
      <c r="AQ45" s="8">
        <f t="shared" si="252"/>
        <v>7.1428571428571425E-2</v>
      </c>
      <c r="AR45" s="8">
        <f t="shared" ref="AR45:BS45" si="253">+AR39/AR42</f>
        <v>0</v>
      </c>
      <c r="AS45" s="8">
        <f t="shared" si="253"/>
        <v>2.3809523809523808E-2</v>
      </c>
      <c r="AT45" s="8">
        <f t="shared" si="253"/>
        <v>0</v>
      </c>
      <c r="AU45" s="8">
        <f t="shared" si="253"/>
        <v>0</v>
      </c>
      <c r="AV45" s="8">
        <f t="shared" si="253"/>
        <v>5.9523809523809521E-2</v>
      </c>
      <c r="AW45" s="8">
        <f t="shared" si="253"/>
        <v>0</v>
      </c>
      <c r="AX45" s="8">
        <f t="shared" si="253"/>
        <v>5.9523809523809521E-2</v>
      </c>
      <c r="AY45" s="8">
        <f t="shared" si="253"/>
        <v>5.9523809523809521E-2</v>
      </c>
      <c r="AZ45" s="8">
        <f t="shared" si="253"/>
        <v>0</v>
      </c>
      <c r="BA45" s="8">
        <f t="shared" si="253"/>
        <v>7.7380952380952384E-2</v>
      </c>
      <c r="BB45" s="8">
        <f t="shared" si="253"/>
        <v>0</v>
      </c>
      <c r="BC45" s="8">
        <f t="shared" si="253"/>
        <v>0</v>
      </c>
      <c r="BD45" s="8">
        <f t="shared" si="253"/>
        <v>5.3571428571428568E-2</v>
      </c>
      <c r="BE45" s="8">
        <f t="shared" si="253"/>
        <v>0</v>
      </c>
      <c r="BF45" s="8">
        <f t="shared" si="253"/>
        <v>5.9523809523809521E-2</v>
      </c>
      <c r="BG45" s="8">
        <f t="shared" si="253"/>
        <v>0</v>
      </c>
      <c r="BH45" s="8">
        <f t="shared" si="253"/>
        <v>0</v>
      </c>
      <c r="BI45" s="8">
        <f t="shared" si="253"/>
        <v>0</v>
      </c>
      <c r="BJ45" s="8">
        <f t="shared" si="253"/>
        <v>7.1428571428571425E-2</v>
      </c>
      <c r="BK45" s="8">
        <f t="shared" si="253"/>
        <v>0</v>
      </c>
      <c r="BL45" s="8">
        <f t="shared" si="253"/>
        <v>8.3333333333333329E-2</v>
      </c>
      <c r="BM45" s="8">
        <f t="shared" si="253"/>
        <v>0</v>
      </c>
      <c r="BN45" s="8">
        <f t="shared" si="253"/>
        <v>8.9285714285714288E-2</v>
      </c>
      <c r="BO45" s="8">
        <f t="shared" si="253"/>
        <v>0</v>
      </c>
      <c r="BP45" s="8">
        <f t="shared" si="253"/>
        <v>7.1428571428571425E-2</v>
      </c>
      <c r="BQ45" s="8">
        <f t="shared" si="253"/>
        <v>4.1666666666666664E-2</v>
      </c>
      <c r="BR45" s="8">
        <f t="shared" si="253"/>
        <v>4.7619047619047616E-2</v>
      </c>
      <c r="BS45" s="8">
        <f t="shared" si="253"/>
        <v>3.5714285714285712E-2</v>
      </c>
      <c r="BT45" s="8">
        <f t="shared" ref="BT45:BZ45" si="254">+BT39/BT42</f>
        <v>3.5714285714285712E-2</v>
      </c>
      <c r="BU45" s="8">
        <f t="shared" si="254"/>
        <v>4.1666666666666664E-2</v>
      </c>
      <c r="BV45" s="8">
        <f t="shared" si="254"/>
        <v>4.7619047619047616E-2</v>
      </c>
      <c r="BW45" s="8">
        <f t="shared" si="254"/>
        <v>0</v>
      </c>
      <c r="BX45" s="8">
        <f t="shared" si="254"/>
        <v>0</v>
      </c>
      <c r="BY45" s="8">
        <f t="shared" si="254"/>
        <v>5.9523809523809521E-2</v>
      </c>
      <c r="BZ45" s="8">
        <f t="shared" si="254"/>
        <v>4.4047619047619051E-2</v>
      </c>
      <c r="CA45" s="8">
        <f t="shared" ref="CA45:CC45" si="255">+CA39/CA42</f>
        <v>0</v>
      </c>
      <c r="CB45" s="8">
        <f t="shared" si="255"/>
        <v>5.2380952380952382E-2</v>
      </c>
      <c r="CC45" s="8">
        <f t="shared" si="255"/>
        <v>0</v>
      </c>
      <c r="CD45" s="8">
        <f t="shared" ref="CD45:CF45" si="256">+CD39/CD42</f>
        <v>0</v>
      </c>
      <c r="CE45" s="8">
        <f t="shared" si="256"/>
        <v>0</v>
      </c>
      <c r="CF45" s="8">
        <f t="shared" si="256"/>
        <v>7.1428571428571425E-2</v>
      </c>
      <c r="CG45" s="8">
        <f t="shared" ref="CG45:CH45" si="257">+CG39/CG42</f>
        <v>0</v>
      </c>
      <c r="CH45" s="8">
        <f t="shared" si="257"/>
        <v>0</v>
      </c>
      <c r="CI45" s="8">
        <f t="shared" ref="CI45:CJ45" si="258">+CI39/CI42</f>
        <v>0</v>
      </c>
      <c r="CJ45" s="8">
        <f t="shared" si="258"/>
        <v>5.0595238095238096E-2</v>
      </c>
      <c r="CK45" s="8">
        <f t="shared" ref="CK45:CM45" si="259">+CK39/CK42</f>
        <v>0</v>
      </c>
      <c r="CL45" s="8">
        <f t="shared" si="259"/>
        <v>5.9523809523809521E-2</v>
      </c>
      <c r="CM45" s="8">
        <f t="shared" si="259"/>
        <v>0</v>
      </c>
      <c r="CN45" s="8">
        <f t="shared" ref="CN45:CP45" si="260">+CN39/CN42</f>
        <v>7.7380952380952384E-2</v>
      </c>
      <c r="CO45" s="8">
        <f t="shared" si="260"/>
        <v>0</v>
      </c>
      <c r="CP45" s="8">
        <f t="shared" si="260"/>
        <v>0</v>
      </c>
      <c r="CQ45" s="8">
        <f t="shared" ref="CQ45:CT45" si="261">+CQ39/CQ42</f>
        <v>0</v>
      </c>
      <c r="CR45" s="8">
        <f t="shared" si="261"/>
        <v>7.1428571428571425E-2</v>
      </c>
      <c r="CS45" s="8">
        <f t="shared" si="261"/>
        <v>3.5714285714285712E-2</v>
      </c>
      <c r="CT45" s="8">
        <f t="shared" si="261"/>
        <v>0</v>
      </c>
      <c r="CU45" s="8">
        <f t="shared" ref="CU45:CW45" si="262">+CU39/CU42</f>
        <v>0</v>
      </c>
      <c r="CV45" s="8">
        <f t="shared" si="262"/>
        <v>0</v>
      </c>
      <c r="CW45" s="8">
        <f t="shared" si="262"/>
        <v>4.1666666666666664E-2</v>
      </c>
      <c r="CX45" s="8">
        <f t="shared" ref="CX45:CY45" si="263">+CX39/CX42</f>
        <v>0</v>
      </c>
      <c r="CY45" s="8">
        <f t="shared" si="263"/>
        <v>4.7619047619047616E-2</v>
      </c>
      <c r="CZ45" s="8">
        <f t="shared" ref="CZ45:DB45" si="264">+CZ39/CZ42</f>
        <v>0</v>
      </c>
      <c r="DA45" s="8">
        <f t="shared" si="264"/>
        <v>0</v>
      </c>
      <c r="DB45" s="8">
        <f t="shared" si="264"/>
        <v>6.5476190476190479E-2</v>
      </c>
      <c r="DC45" s="8">
        <f t="shared" ref="DC45:DF45" si="265">+DC39/DC42</f>
        <v>0</v>
      </c>
      <c r="DD45" s="8"/>
      <c r="DE45" s="8">
        <f t="shared" si="265"/>
        <v>0</v>
      </c>
      <c r="DF45" s="8">
        <f t="shared" si="265"/>
        <v>0</v>
      </c>
      <c r="DG45" s="8">
        <f t="shared" ref="DG45:DJ45" si="266">+DG39/DG42</f>
        <v>0.14285714285714285</v>
      </c>
      <c r="DH45" s="8">
        <f t="shared" si="266"/>
        <v>0</v>
      </c>
      <c r="DI45" s="8">
        <f t="shared" si="266"/>
        <v>5.9523809523809521E-2</v>
      </c>
      <c r="DJ45" s="8">
        <f t="shared" si="266"/>
        <v>0</v>
      </c>
      <c r="DK45" s="8">
        <f t="shared" ref="DK45:DM45" si="267">+DK39/DK42</f>
        <v>5.3571428571428568E-2</v>
      </c>
      <c r="DL45" s="8">
        <f t="shared" si="267"/>
        <v>0</v>
      </c>
      <c r="DM45" s="8">
        <f t="shared" si="267"/>
        <v>0</v>
      </c>
      <c r="DN45" s="8">
        <f t="shared" ref="DN45:DR45" si="268">+DN39/DN42</f>
        <v>0</v>
      </c>
      <c r="DO45" s="8">
        <f t="shared" si="268"/>
        <v>0</v>
      </c>
      <c r="DP45" s="8" t="e">
        <f t="shared" si="268"/>
        <v>#DIV/0!</v>
      </c>
      <c r="DQ45" s="8" t="e">
        <f t="shared" si="268"/>
        <v>#DIV/0!</v>
      </c>
      <c r="DR45" s="8">
        <f t="shared" si="268"/>
        <v>4.7619047619047616E-2</v>
      </c>
      <c r="DS45" s="8">
        <f t="shared" ref="DS45:DU45" si="269">+DS39/DS42</f>
        <v>5.9523809523809521E-2</v>
      </c>
      <c r="DT45" s="8">
        <f t="shared" si="269"/>
        <v>0</v>
      </c>
      <c r="DU45" s="8">
        <f t="shared" si="269"/>
        <v>2.976190476190476E-2</v>
      </c>
      <c r="DV45" s="8">
        <f t="shared" ref="DV45:DX45" si="270">+DV39/DV42</f>
        <v>8.9285714285714288E-2</v>
      </c>
      <c r="DW45" s="8">
        <f t="shared" si="270"/>
        <v>0</v>
      </c>
      <c r="DX45" s="8">
        <f t="shared" si="270"/>
        <v>9.5238095238095233E-2</v>
      </c>
      <c r="DY45" s="8">
        <f t="shared" ref="DY45:EA45" si="271">+DY39/DY42</f>
        <v>5.0595238095238096E-2</v>
      </c>
      <c r="DZ45" s="8">
        <f t="shared" si="271"/>
        <v>0</v>
      </c>
      <c r="EA45" s="8">
        <f t="shared" si="271"/>
        <v>0</v>
      </c>
      <c r="EB45" s="8">
        <f t="shared" ref="EB45:ED45" si="272">+EB39/EB42</f>
        <v>0</v>
      </c>
      <c r="EC45" s="8">
        <f t="shared" si="272"/>
        <v>0</v>
      </c>
      <c r="ED45" s="8">
        <f t="shared" si="272"/>
        <v>0</v>
      </c>
      <c r="EE45" s="8">
        <f t="shared" ref="EE45:EH45" si="273">+EE39/EE42</f>
        <v>0</v>
      </c>
      <c r="EF45" s="8">
        <f t="shared" si="273"/>
        <v>7.1428571428571425E-2</v>
      </c>
      <c r="EG45" s="8">
        <f t="shared" si="273"/>
        <v>6.8452380952380959E-2</v>
      </c>
      <c r="EH45" s="8">
        <f t="shared" si="273"/>
        <v>0</v>
      </c>
      <c r="EI45" s="8"/>
      <c r="EJ45" s="8"/>
    </row>
    <row r="46" spans="1:140">
      <c r="A46" s="497"/>
      <c r="B46" s="54" t="s">
        <v>254</v>
      </c>
      <c r="C46" s="8"/>
      <c r="D46" s="8">
        <f t="shared" ref="D46:AK46" si="274">+D40/D42</f>
        <v>0</v>
      </c>
      <c r="E46" s="8">
        <f t="shared" si="274"/>
        <v>1.7857142857142856E-2</v>
      </c>
      <c r="F46" s="8">
        <f t="shared" si="274"/>
        <v>2.976190476190476E-2</v>
      </c>
      <c r="G46" s="8">
        <f t="shared" si="274"/>
        <v>0</v>
      </c>
      <c r="H46" s="8">
        <f t="shared" si="274"/>
        <v>0</v>
      </c>
      <c r="I46" s="8">
        <f t="shared" si="274"/>
        <v>0</v>
      </c>
      <c r="J46" s="8">
        <f t="shared" si="274"/>
        <v>0</v>
      </c>
      <c r="K46" s="8">
        <f t="shared" si="274"/>
        <v>0</v>
      </c>
      <c r="L46" s="8">
        <f t="shared" si="274"/>
        <v>8.9285714285714288E-2</v>
      </c>
      <c r="M46" s="8">
        <f t="shared" si="274"/>
        <v>0</v>
      </c>
      <c r="N46" s="8">
        <f t="shared" si="274"/>
        <v>8.9285714285714281E-3</v>
      </c>
      <c r="O46" s="8">
        <f t="shared" si="274"/>
        <v>0</v>
      </c>
      <c r="P46" s="8">
        <f t="shared" si="274"/>
        <v>0</v>
      </c>
      <c r="Q46" s="8">
        <f t="shared" si="274"/>
        <v>0</v>
      </c>
      <c r="R46" s="8">
        <f t="shared" si="274"/>
        <v>0</v>
      </c>
      <c r="S46" s="8">
        <f t="shared" si="274"/>
        <v>0</v>
      </c>
      <c r="T46" s="8">
        <f t="shared" si="274"/>
        <v>0.14285714285714285</v>
      </c>
      <c r="U46" s="8">
        <f t="shared" si="274"/>
        <v>0.78472222222222221</v>
      </c>
      <c r="V46" s="8">
        <f t="shared" si="274"/>
        <v>1.488095238095238E-2</v>
      </c>
      <c r="W46" s="8">
        <f t="shared" si="274"/>
        <v>0</v>
      </c>
      <c r="X46" s="8">
        <f t="shared" si="274"/>
        <v>0</v>
      </c>
      <c r="Y46" s="8">
        <f t="shared" si="274"/>
        <v>0</v>
      </c>
      <c r="Z46" s="8">
        <f t="shared" si="274"/>
        <v>8.9285714285714281E-3</v>
      </c>
      <c r="AA46" s="8">
        <f t="shared" si="274"/>
        <v>3.1547619047619047E-2</v>
      </c>
      <c r="AB46" s="8">
        <f t="shared" si="274"/>
        <v>0</v>
      </c>
      <c r="AC46" s="8">
        <f t="shared" si="274"/>
        <v>0</v>
      </c>
      <c r="AD46" s="8">
        <f t="shared" si="274"/>
        <v>0.76190476190476186</v>
      </c>
      <c r="AE46" s="8">
        <f t="shared" si="274"/>
        <v>0</v>
      </c>
      <c r="AF46" s="8">
        <f t="shared" si="274"/>
        <v>0</v>
      </c>
      <c r="AG46" s="8">
        <f t="shared" si="274"/>
        <v>0</v>
      </c>
      <c r="AH46" s="8">
        <f t="shared" si="274"/>
        <v>0</v>
      </c>
      <c r="AI46" s="8">
        <f t="shared" si="274"/>
        <v>0</v>
      </c>
      <c r="AJ46" s="8">
        <f t="shared" si="274"/>
        <v>0</v>
      </c>
      <c r="AK46" s="8">
        <f t="shared" si="274"/>
        <v>0</v>
      </c>
      <c r="AL46" s="8">
        <f t="shared" ref="AL46:AQ46" si="275">+AL40/AL42</f>
        <v>0</v>
      </c>
      <c r="AM46" s="8">
        <f t="shared" si="275"/>
        <v>0</v>
      </c>
      <c r="AN46" s="8">
        <f t="shared" si="275"/>
        <v>0</v>
      </c>
      <c r="AO46" s="8">
        <f t="shared" si="275"/>
        <v>0</v>
      </c>
      <c r="AP46" s="8">
        <f t="shared" si="275"/>
        <v>6.25E-2</v>
      </c>
      <c r="AQ46" s="8">
        <f t="shared" si="275"/>
        <v>1.1904761904761904E-2</v>
      </c>
      <c r="AR46" s="8">
        <f t="shared" ref="AR46:BS46" si="276">+AR40/AR42</f>
        <v>0</v>
      </c>
      <c r="AS46" s="8">
        <f t="shared" si="276"/>
        <v>0</v>
      </c>
      <c r="AT46" s="8">
        <f t="shared" si="276"/>
        <v>0</v>
      </c>
      <c r="AU46" s="8">
        <f t="shared" si="276"/>
        <v>0</v>
      </c>
      <c r="AV46" s="8">
        <f t="shared" si="276"/>
        <v>0</v>
      </c>
      <c r="AW46" s="8">
        <f t="shared" si="276"/>
        <v>0</v>
      </c>
      <c r="AX46" s="8">
        <f t="shared" si="276"/>
        <v>0</v>
      </c>
      <c r="AY46" s="8">
        <f t="shared" si="276"/>
        <v>0</v>
      </c>
      <c r="AZ46" s="8">
        <f t="shared" si="276"/>
        <v>1.1904761904761904E-2</v>
      </c>
      <c r="BA46" s="8">
        <f t="shared" si="276"/>
        <v>0</v>
      </c>
      <c r="BB46" s="8">
        <f t="shared" si="276"/>
        <v>0</v>
      </c>
      <c r="BC46" s="8">
        <f t="shared" si="276"/>
        <v>0</v>
      </c>
      <c r="BD46" s="8">
        <f t="shared" si="276"/>
        <v>0</v>
      </c>
      <c r="BE46" s="8">
        <f t="shared" si="276"/>
        <v>0</v>
      </c>
      <c r="BF46" s="8">
        <f t="shared" si="276"/>
        <v>6.5476190476190479E-2</v>
      </c>
      <c r="BG46" s="8">
        <f t="shared" si="276"/>
        <v>0</v>
      </c>
      <c r="BH46" s="8">
        <f t="shared" si="276"/>
        <v>0</v>
      </c>
      <c r="BI46" s="8">
        <f t="shared" si="276"/>
        <v>0</v>
      </c>
      <c r="BJ46" s="8">
        <f t="shared" si="276"/>
        <v>7.1428571428571425E-2</v>
      </c>
      <c r="BK46" s="8">
        <f t="shared" si="276"/>
        <v>0</v>
      </c>
      <c r="BL46" s="8">
        <f t="shared" si="276"/>
        <v>0</v>
      </c>
      <c r="BM46" s="8">
        <f t="shared" si="276"/>
        <v>0</v>
      </c>
      <c r="BN46" s="8">
        <f t="shared" si="276"/>
        <v>0</v>
      </c>
      <c r="BO46" s="8">
        <f t="shared" si="276"/>
        <v>5.9523809523809521E-3</v>
      </c>
      <c r="BP46" s="8">
        <f t="shared" si="276"/>
        <v>0</v>
      </c>
      <c r="BQ46" s="8">
        <f t="shared" si="276"/>
        <v>0</v>
      </c>
      <c r="BR46" s="8">
        <f t="shared" si="276"/>
        <v>0</v>
      </c>
      <c r="BS46" s="8">
        <f t="shared" si="276"/>
        <v>3.5714285714285712E-2</v>
      </c>
      <c r="BT46" s="8">
        <f t="shared" ref="BT46:BZ46" si="277">+BT40/BT42</f>
        <v>3.5714285714285712E-2</v>
      </c>
      <c r="BU46" s="8">
        <f t="shared" si="277"/>
        <v>0</v>
      </c>
      <c r="BV46" s="8">
        <f t="shared" si="277"/>
        <v>2.3809523809523808E-2</v>
      </c>
      <c r="BW46" s="8">
        <f t="shared" si="277"/>
        <v>6.5476190476190479E-2</v>
      </c>
      <c r="BX46" s="8">
        <f t="shared" si="277"/>
        <v>0</v>
      </c>
      <c r="BY46" s="8">
        <f t="shared" si="277"/>
        <v>0</v>
      </c>
      <c r="BZ46" s="8">
        <f t="shared" si="277"/>
        <v>0</v>
      </c>
      <c r="CA46" s="8">
        <f t="shared" ref="CA46:CC46" si="278">+CA40/CA42</f>
        <v>0</v>
      </c>
      <c r="CB46" s="8">
        <f t="shared" si="278"/>
        <v>0</v>
      </c>
      <c r="CC46" s="8">
        <f t="shared" si="278"/>
        <v>0</v>
      </c>
      <c r="CD46" s="8">
        <f t="shared" ref="CD46:CF46" si="279">+CD40/CD42</f>
        <v>0</v>
      </c>
      <c r="CE46" s="8">
        <f t="shared" si="279"/>
        <v>0</v>
      </c>
      <c r="CF46" s="8">
        <f t="shared" si="279"/>
        <v>0</v>
      </c>
      <c r="CG46" s="8">
        <f t="shared" ref="CG46:CH46" si="280">+CG40/CG42</f>
        <v>1.0714285714285714E-2</v>
      </c>
      <c r="CH46" s="8">
        <f t="shared" si="280"/>
        <v>0.23988095238095236</v>
      </c>
      <c r="CI46" s="8">
        <f t="shared" ref="CI46:CJ46" si="281">+CI40/CI42</f>
        <v>0</v>
      </c>
      <c r="CJ46" s="8">
        <f t="shared" si="281"/>
        <v>0</v>
      </c>
      <c r="CK46" s="8">
        <f t="shared" ref="CK46:CM46" si="282">+CK40/CK42</f>
        <v>0</v>
      </c>
      <c r="CL46" s="8">
        <f t="shared" si="282"/>
        <v>0</v>
      </c>
      <c r="CM46" s="8">
        <f t="shared" si="282"/>
        <v>0</v>
      </c>
      <c r="CN46" s="8">
        <f t="shared" ref="CN46:CP46" si="283">+CN40/CN42</f>
        <v>0</v>
      </c>
      <c r="CO46" s="8">
        <f t="shared" si="283"/>
        <v>1.1904761904761904E-2</v>
      </c>
      <c r="CP46" s="8">
        <f t="shared" si="283"/>
        <v>0</v>
      </c>
      <c r="CQ46" s="8">
        <f t="shared" ref="CQ46:CT46" si="284">+CQ40/CQ42</f>
        <v>0</v>
      </c>
      <c r="CR46" s="8">
        <f t="shared" si="284"/>
        <v>0</v>
      </c>
      <c r="CS46" s="8">
        <f t="shared" si="284"/>
        <v>0</v>
      </c>
      <c r="CT46" s="8">
        <f t="shared" si="284"/>
        <v>6.8452380952380959E-2</v>
      </c>
      <c r="CU46" s="8">
        <f t="shared" ref="CU46:CW46" si="285">+CU40/CU42</f>
        <v>0</v>
      </c>
      <c r="CV46" s="8">
        <f t="shared" si="285"/>
        <v>0</v>
      </c>
      <c r="CW46" s="8">
        <f t="shared" si="285"/>
        <v>0</v>
      </c>
      <c r="CX46" s="8">
        <f t="shared" ref="CX46:CY46" si="286">+CX40/CX42</f>
        <v>0</v>
      </c>
      <c r="CY46" s="8">
        <f t="shared" si="286"/>
        <v>0</v>
      </c>
      <c r="CZ46" s="8">
        <f t="shared" ref="CZ46:DB46" si="287">+CZ40/CZ42</f>
        <v>0</v>
      </c>
      <c r="DA46" s="8">
        <f t="shared" si="287"/>
        <v>0</v>
      </c>
      <c r="DB46" s="8">
        <f t="shared" si="287"/>
        <v>3.273809523809524E-2</v>
      </c>
      <c r="DC46" s="8">
        <f t="shared" ref="DC46:DF46" si="288">+DC40/DC42</f>
        <v>0</v>
      </c>
      <c r="DD46" s="8"/>
      <c r="DE46" s="8">
        <f t="shared" si="288"/>
        <v>0</v>
      </c>
      <c r="DF46" s="8">
        <f t="shared" si="288"/>
        <v>0</v>
      </c>
      <c r="DG46" s="8">
        <f t="shared" ref="DG46:DJ46" si="289">+DG40/DG42</f>
        <v>0</v>
      </c>
      <c r="DH46" s="8">
        <f t="shared" si="289"/>
        <v>0</v>
      </c>
      <c r="DI46" s="8">
        <f t="shared" si="289"/>
        <v>5.9523809523809521E-3</v>
      </c>
      <c r="DJ46" s="8">
        <f t="shared" si="289"/>
        <v>0</v>
      </c>
      <c r="DK46" s="8">
        <f t="shared" ref="DK46:DM46" si="290">+DK40/DK42</f>
        <v>0</v>
      </c>
      <c r="DL46" s="8">
        <f t="shared" si="290"/>
        <v>0</v>
      </c>
      <c r="DM46" s="8">
        <f t="shared" si="290"/>
        <v>0</v>
      </c>
      <c r="DN46" s="8">
        <f t="shared" ref="DN46:DR46" si="291">+DN40/DN42</f>
        <v>0</v>
      </c>
      <c r="DO46" s="8">
        <f t="shared" si="291"/>
        <v>0</v>
      </c>
      <c r="DP46" s="8" t="e">
        <f t="shared" si="291"/>
        <v>#DIV/0!</v>
      </c>
      <c r="DQ46" s="8" t="e">
        <f t="shared" si="291"/>
        <v>#DIV/0!</v>
      </c>
      <c r="DR46" s="8">
        <f t="shared" si="291"/>
        <v>0</v>
      </c>
      <c r="DS46" s="8">
        <f t="shared" ref="DS46:DU46" si="292">+DS40/DS42</f>
        <v>0</v>
      </c>
      <c r="DT46" s="8">
        <f t="shared" si="292"/>
        <v>0</v>
      </c>
      <c r="DU46" s="8">
        <f t="shared" si="292"/>
        <v>8.9285714285714281E-3</v>
      </c>
      <c r="DV46" s="8">
        <f t="shared" ref="DV46:DX46" si="293">+DV40/DV42</f>
        <v>0</v>
      </c>
      <c r="DW46" s="8">
        <f t="shared" si="293"/>
        <v>0</v>
      </c>
      <c r="DX46" s="8">
        <f t="shared" si="293"/>
        <v>0</v>
      </c>
      <c r="DY46" s="8">
        <f t="shared" ref="DY46:EA46" si="294">+DY40/DY42</f>
        <v>0</v>
      </c>
      <c r="DZ46" s="8">
        <f t="shared" si="294"/>
        <v>0</v>
      </c>
      <c r="EA46" s="8">
        <f t="shared" si="294"/>
        <v>0</v>
      </c>
      <c r="EB46" s="8">
        <f t="shared" ref="EB46:ED46" si="295">+EB40/EB42</f>
        <v>0</v>
      </c>
      <c r="EC46" s="8">
        <f t="shared" si="295"/>
        <v>0</v>
      </c>
      <c r="ED46" s="8">
        <f t="shared" si="295"/>
        <v>0</v>
      </c>
      <c r="EE46" s="8">
        <f t="shared" ref="EE46:EH46" si="296">+EE40/EE42</f>
        <v>0</v>
      </c>
      <c r="EF46" s="8">
        <f t="shared" si="296"/>
        <v>0</v>
      </c>
      <c r="EG46" s="8">
        <f t="shared" si="296"/>
        <v>0</v>
      </c>
      <c r="EH46" s="8">
        <f t="shared" si="296"/>
        <v>0</v>
      </c>
      <c r="EI46" s="8"/>
      <c r="EJ46" s="8"/>
    </row>
    <row r="47" spans="1:140">
      <c r="A47" s="497"/>
      <c r="B47" s="54" t="s">
        <v>255</v>
      </c>
      <c r="C47" s="8"/>
      <c r="D47" s="8">
        <f t="shared" ref="D47:AK47" si="297">+D41/D42</f>
        <v>8.9285714285714281E-3</v>
      </c>
      <c r="E47" s="8">
        <f t="shared" si="297"/>
        <v>1.7857142857142856E-2</v>
      </c>
      <c r="F47" s="8">
        <f t="shared" si="297"/>
        <v>0</v>
      </c>
      <c r="G47" s="8">
        <f t="shared" si="297"/>
        <v>5.0595238095238096E-2</v>
      </c>
      <c r="H47" s="8">
        <f t="shared" si="297"/>
        <v>0.16071428571428573</v>
      </c>
      <c r="I47" s="8">
        <f t="shared" si="297"/>
        <v>0</v>
      </c>
      <c r="J47" s="8">
        <f t="shared" si="297"/>
        <v>2.0833333333333332E-2</v>
      </c>
      <c r="K47" s="8">
        <f t="shared" si="297"/>
        <v>8.9285714285714281E-3</v>
      </c>
      <c r="L47" s="8">
        <f t="shared" si="297"/>
        <v>1.2380952380952381E-2</v>
      </c>
      <c r="M47" s="8">
        <f t="shared" si="297"/>
        <v>1.488095238095238E-2</v>
      </c>
      <c r="N47" s="8">
        <f t="shared" si="297"/>
        <v>3.8690476190476192E-2</v>
      </c>
      <c r="O47" s="8">
        <f t="shared" si="297"/>
        <v>2.3809523809523808E-2</v>
      </c>
      <c r="P47" s="8">
        <f t="shared" si="297"/>
        <v>4.9107142857142856E-2</v>
      </c>
      <c r="Q47" s="8">
        <f t="shared" si="297"/>
        <v>2.976190476190476E-3</v>
      </c>
      <c r="R47" s="8">
        <f t="shared" si="297"/>
        <v>2.976190476190476E-2</v>
      </c>
      <c r="S47" s="8">
        <f t="shared" si="297"/>
        <v>0.15178571428571427</v>
      </c>
      <c r="T47" s="8">
        <f t="shared" si="297"/>
        <v>1.3392857142857142E-2</v>
      </c>
      <c r="U47" s="8">
        <f t="shared" si="297"/>
        <v>0</v>
      </c>
      <c r="V47" s="8">
        <f t="shared" si="297"/>
        <v>3.8690476190476192E-2</v>
      </c>
      <c r="W47" s="8">
        <f t="shared" si="297"/>
        <v>8.9761904761904765E-2</v>
      </c>
      <c r="X47" s="8">
        <f t="shared" si="297"/>
        <v>5.9523809523809521E-3</v>
      </c>
      <c r="Y47" s="8">
        <f t="shared" si="297"/>
        <v>3.8690476190476192E-2</v>
      </c>
      <c r="Z47" s="8">
        <f t="shared" si="297"/>
        <v>2.8273809523809524E-2</v>
      </c>
      <c r="AA47" s="8">
        <f t="shared" si="297"/>
        <v>0</v>
      </c>
      <c r="AB47" s="8">
        <f t="shared" si="297"/>
        <v>0</v>
      </c>
      <c r="AC47" s="8">
        <f t="shared" si="297"/>
        <v>8.9285714285714281E-3</v>
      </c>
      <c r="AD47" s="8">
        <f t="shared" si="297"/>
        <v>5.9523809523809521E-3</v>
      </c>
      <c r="AE47" s="8">
        <f t="shared" si="297"/>
        <v>0.28970238095238099</v>
      </c>
      <c r="AF47" s="8">
        <f t="shared" si="297"/>
        <v>2.6785714285714284E-2</v>
      </c>
      <c r="AG47" s="8">
        <f t="shared" si="297"/>
        <v>0</v>
      </c>
      <c r="AH47" s="8">
        <f t="shared" si="297"/>
        <v>0</v>
      </c>
      <c r="AI47" s="8">
        <f t="shared" si="297"/>
        <v>0</v>
      </c>
      <c r="AJ47" s="8">
        <f t="shared" si="297"/>
        <v>6.5476190476190479E-2</v>
      </c>
      <c r="AK47" s="8">
        <f t="shared" si="297"/>
        <v>0.42857142857142855</v>
      </c>
      <c r="AL47" s="8">
        <f t="shared" ref="AL47:AQ47" si="298">+AL41/AL42</f>
        <v>0.10416666666666667</v>
      </c>
      <c r="AM47" s="8">
        <f t="shared" si="298"/>
        <v>0.14285714285714285</v>
      </c>
      <c r="AN47" s="8">
        <f t="shared" si="298"/>
        <v>0.13988095238095238</v>
      </c>
      <c r="AO47" s="8">
        <f t="shared" si="298"/>
        <v>0</v>
      </c>
      <c r="AP47" s="8">
        <f t="shared" si="298"/>
        <v>5.9523809523809521E-3</v>
      </c>
      <c r="AQ47" s="8">
        <f t="shared" si="298"/>
        <v>0.11607142857142858</v>
      </c>
      <c r="AR47" s="8">
        <f t="shared" ref="AR47:BS47" si="299">+AR41/AR42</f>
        <v>1.7857142857142856E-2</v>
      </c>
      <c r="AS47" s="8">
        <f t="shared" si="299"/>
        <v>0.10119047619047619</v>
      </c>
      <c r="AT47" s="8">
        <f t="shared" si="299"/>
        <v>9.9404761904761905E-3</v>
      </c>
      <c r="AU47" s="8">
        <f t="shared" si="299"/>
        <v>0</v>
      </c>
      <c r="AV47" s="8">
        <f t="shared" si="299"/>
        <v>5.9523809523809521E-2</v>
      </c>
      <c r="AW47" s="8">
        <f t="shared" si="299"/>
        <v>0</v>
      </c>
      <c r="AX47" s="8">
        <f t="shared" si="299"/>
        <v>3.273809523809524E-2</v>
      </c>
      <c r="AY47" s="8">
        <f t="shared" si="299"/>
        <v>0</v>
      </c>
      <c r="AZ47" s="8">
        <f t="shared" si="299"/>
        <v>1.0416666666666666E-2</v>
      </c>
      <c r="BA47" s="8">
        <f t="shared" si="299"/>
        <v>0</v>
      </c>
      <c r="BB47" s="8">
        <f t="shared" si="299"/>
        <v>0</v>
      </c>
      <c r="BC47" s="8">
        <f t="shared" si="299"/>
        <v>0</v>
      </c>
      <c r="BD47" s="8">
        <f t="shared" si="299"/>
        <v>1.8869047619047619E-2</v>
      </c>
      <c r="BE47" s="8">
        <f t="shared" si="299"/>
        <v>3.5714285714285712E-2</v>
      </c>
      <c r="BF47" s="8">
        <f t="shared" si="299"/>
        <v>0.12797619047619047</v>
      </c>
      <c r="BG47" s="8">
        <f t="shared" si="299"/>
        <v>2.6785714285714284E-2</v>
      </c>
      <c r="BH47" s="8">
        <f t="shared" si="299"/>
        <v>8.0357142857142863E-2</v>
      </c>
      <c r="BI47" s="8">
        <f t="shared" si="299"/>
        <v>5.3571428571428568E-2</v>
      </c>
      <c r="BJ47" s="8">
        <f t="shared" si="299"/>
        <v>8.6309523809523808E-2</v>
      </c>
      <c r="BK47" s="8">
        <f t="shared" si="299"/>
        <v>0.27976190476190477</v>
      </c>
      <c r="BL47" s="8">
        <f t="shared" si="299"/>
        <v>0</v>
      </c>
      <c r="BM47" s="8">
        <f t="shared" si="299"/>
        <v>5.2380952380952382E-2</v>
      </c>
      <c r="BN47" s="8">
        <f t="shared" si="299"/>
        <v>0</v>
      </c>
      <c r="BO47" s="8">
        <f t="shared" si="299"/>
        <v>0</v>
      </c>
      <c r="BP47" s="8">
        <f t="shared" si="299"/>
        <v>5.2083333333333336E-2</v>
      </c>
      <c r="BQ47" s="8">
        <f t="shared" si="299"/>
        <v>9.5238095238095233E-2</v>
      </c>
      <c r="BR47" s="8">
        <f t="shared" si="299"/>
        <v>0</v>
      </c>
      <c r="BS47" s="8">
        <f t="shared" si="299"/>
        <v>2.0833333333333332E-2</v>
      </c>
      <c r="BT47" s="8">
        <f t="shared" ref="BT47:BZ47" si="300">+BT41/BT42</f>
        <v>2.0833333333333332E-2</v>
      </c>
      <c r="BU47" s="8">
        <f t="shared" si="300"/>
        <v>0</v>
      </c>
      <c r="BV47" s="8">
        <f t="shared" si="300"/>
        <v>5.0595238095238096E-2</v>
      </c>
      <c r="BW47" s="8">
        <f t="shared" si="300"/>
        <v>0</v>
      </c>
      <c r="BX47" s="8">
        <f t="shared" si="300"/>
        <v>4.7619047619047616E-2</v>
      </c>
      <c r="BY47" s="8">
        <f t="shared" si="300"/>
        <v>3.8690476190476192E-2</v>
      </c>
      <c r="BZ47" s="8">
        <f t="shared" si="300"/>
        <v>0</v>
      </c>
      <c r="CA47" s="8">
        <f t="shared" ref="CA47:CC47" si="301">+CA41/CA42</f>
        <v>4.3749999999999997E-2</v>
      </c>
      <c r="CB47" s="8">
        <f t="shared" si="301"/>
        <v>8.1845238095238096E-2</v>
      </c>
      <c r="CC47" s="8">
        <f t="shared" si="301"/>
        <v>0.1875</v>
      </c>
      <c r="CD47" s="8">
        <f t="shared" ref="CD47:CF47" si="302">+CD41/CD42</f>
        <v>0.44642857142857145</v>
      </c>
      <c r="CE47" s="8">
        <f t="shared" si="302"/>
        <v>0.19642857142857142</v>
      </c>
      <c r="CF47" s="8">
        <f t="shared" si="302"/>
        <v>4.1666666666666664E-2</v>
      </c>
      <c r="CG47" s="8">
        <f t="shared" ref="CG47:CH47" si="303">+CG41/CG42</f>
        <v>0</v>
      </c>
      <c r="CH47" s="8">
        <f t="shared" si="303"/>
        <v>2.976190476190476E-2</v>
      </c>
      <c r="CI47" s="8">
        <f t="shared" ref="CI47:CJ47" si="304">+CI41/CI42</f>
        <v>0.10071428571428573</v>
      </c>
      <c r="CJ47" s="8">
        <f t="shared" si="304"/>
        <v>7.9166666666666673E-3</v>
      </c>
      <c r="CK47" s="8">
        <f t="shared" ref="CK47:CM47" si="305">+CK41/CK42</f>
        <v>2.976190476190476E-2</v>
      </c>
      <c r="CL47" s="8">
        <f t="shared" si="305"/>
        <v>4.7619047619047616E-2</v>
      </c>
      <c r="CM47" s="8">
        <f t="shared" si="305"/>
        <v>3.273809523809524E-2</v>
      </c>
      <c r="CN47" s="8">
        <f t="shared" ref="CN47:CP47" si="306">+CN41/CN42</f>
        <v>0</v>
      </c>
      <c r="CO47" s="8">
        <f t="shared" si="306"/>
        <v>0</v>
      </c>
      <c r="CP47" s="8">
        <f t="shared" si="306"/>
        <v>0</v>
      </c>
      <c r="CQ47" s="8">
        <f t="shared" ref="CQ47:CT47" si="307">+CQ41/CQ42</f>
        <v>7.7380952380952384E-3</v>
      </c>
      <c r="CR47" s="8">
        <f t="shared" si="307"/>
        <v>1.9345238095238096E-2</v>
      </c>
      <c r="CS47" s="8">
        <f t="shared" si="307"/>
        <v>1.7857142857142856E-2</v>
      </c>
      <c r="CT47" s="8">
        <f t="shared" si="307"/>
        <v>0</v>
      </c>
      <c r="CU47" s="8">
        <f t="shared" ref="CU47:CW47" si="308">+CU41/CU42</f>
        <v>4.4642857142857144E-2</v>
      </c>
      <c r="CV47" s="8">
        <f t="shared" si="308"/>
        <v>5.9523809523809521E-3</v>
      </c>
      <c r="CW47" s="8">
        <f t="shared" si="308"/>
        <v>0</v>
      </c>
      <c r="CX47" s="8">
        <f t="shared" ref="CX47:CY47" si="309">+CX41/CX42</f>
        <v>5.9523809523809521E-3</v>
      </c>
      <c r="CY47" s="8">
        <f t="shared" si="309"/>
        <v>0</v>
      </c>
      <c r="CZ47" s="8">
        <f t="shared" ref="CZ47:DB47" si="310">+CZ41/CZ42</f>
        <v>2.976190476190476E-2</v>
      </c>
      <c r="DA47" s="8">
        <f t="shared" si="310"/>
        <v>2.976190476190476E-2</v>
      </c>
      <c r="DB47" s="8">
        <f t="shared" si="310"/>
        <v>0.17589285714285716</v>
      </c>
      <c r="DC47" s="8">
        <f t="shared" ref="DC47:DF47" si="311">+DC41/DC42</f>
        <v>1.1904761904761904E-2</v>
      </c>
      <c r="DD47" s="8"/>
      <c r="DE47" s="8">
        <f t="shared" si="311"/>
        <v>5.5555555555555552E-2</v>
      </c>
      <c r="DF47" s="8">
        <f t="shared" si="311"/>
        <v>0</v>
      </c>
      <c r="DG47" s="8">
        <f t="shared" ref="DG47:DJ47" si="312">+DG41/DG42</f>
        <v>0</v>
      </c>
      <c r="DH47" s="8">
        <f t="shared" si="312"/>
        <v>1.9642857142857142E-2</v>
      </c>
      <c r="DI47" s="8">
        <f t="shared" si="312"/>
        <v>1.1904761904761904E-2</v>
      </c>
      <c r="DJ47" s="8">
        <f t="shared" si="312"/>
        <v>4.7619047619047616E-2</v>
      </c>
      <c r="DK47" s="8">
        <f t="shared" ref="DK47:DM47" si="313">+DK41/DK42</f>
        <v>0</v>
      </c>
      <c r="DL47" s="8">
        <f t="shared" si="313"/>
        <v>2.6190476190476191E-2</v>
      </c>
      <c r="DM47" s="8">
        <f t="shared" si="313"/>
        <v>0</v>
      </c>
      <c r="DN47" s="8">
        <f t="shared" ref="DN47:DR47" si="314">+DN41/DN42</f>
        <v>0.11904761904761904</v>
      </c>
      <c r="DO47" s="8">
        <f t="shared" si="314"/>
        <v>2.6785714285714284E-2</v>
      </c>
      <c r="DP47" s="8" t="e">
        <f t="shared" si="314"/>
        <v>#DIV/0!</v>
      </c>
      <c r="DQ47" s="8" t="e">
        <f t="shared" si="314"/>
        <v>#DIV/0!</v>
      </c>
      <c r="DR47" s="8">
        <f t="shared" si="314"/>
        <v>0</v>
      </c>
      <c r="DS47" s="8">
        <f t="shared" ref="DS47:DU47" si="315">+DS41/DS42</f>
        <v>7.1428571428571425E-2</v>
      </c>
      <c r="DT47" s="8">
        <f t="shared" si="315"/>
        <v>0.10416666666666667</v>
      </c>
      <c r="DU47" s="8">
        <f t="shared" si="315"/>
        <v>0</v>
      </c>
      <c r="DV47" s="8">
        <f t="shared" ref="DV47:DX47" si="316">+DV41/DV42</f>
        <v>0</v>
      </c>
      <c r="DW47" s="8">
        <f t="shared" si="316"/>
        <v>5.9523809523809521E-3</v>
      </c>
      <c r="DX47" s="8">
        <f t="shared" si="316"/>
        <v>8.9285714285714281E-3</v>
      </c>
      <c r="DY47" s="8">
        <f t="shared" ref="DY47:EA47" si="317">+DY41/DY42</f>
        <v>5.4583333333333331E-2</v>
      </c>
      <c r="DZ47" s="8">
        <f t="shared" si="317"/>
        <v>0</v>
      </c>
      <c r="EA47" s="8">
        <f t="shared" si="317"/>
        <v>0.34625</v>
      </c>
      <c r="EB47" s="8">
        <f t="shared" ref="EB47:ED47" si="318">+EB41/EB42</f>
        <v>0.34625</v>
      </c>
      <c r="EC47" s="8">
        <f t="shared" si="318"/>
        <v>1</v>
      </c>
      <c r="ED47" s="8">
        <f t="shared" si="318"/>
        <v>0.19285714285714284</v>
      </c>
      <c r="EE47" s="8">
        <f t="shared" ref="EE47:EH47" si="319">+EE41/EE42</f>
        <v>2.976190476190476E-2</v>
      </c>
      <c r="EF47" s="8">
        <f t="shared" si="319"/>
        <v>2.3809523809523808E-2</v>
      </c>
      <c r="EG47" s="8">
        <f t="shared" si="319"/>
        <v>1.7857142857142856E-2</v>
      </c>
      <c r="EH47" s="8">
        <f t="shared" si="319"/>
        <v>0</v>
      </c>
      <c r="EI47" s="8"/>
      <c r="EJ47" s="8"/>
    </row>
    <row r="48" spans="1:140" customFormat="1" ht="15" customHeight="1">
      <c r="A48" s="498"/>
      <c r="B48" s="54" t="s">
        <v>60</v>
      </c>
      <c r="C48" s="9"/>
      <c r="D48" s="9">
        <f t="shared" ref="D48:AI48" si="320">SUM(D44:D47)</f>
        <v>1.0000000000000004</v>
      </c>
      <c r="E48" s="9">
        <f t="shared" si="320"/>
        <v>1</v>
      </c>
      <c r="F48" s="9">
        <f t="shared" si="320"/>
        <v>1</v>
      </c>
      <c r="G48" s="9">
        <f t="shared" si="320"/>
        <v>1.0000000000000002</v>
      </c>
      <c r="H48" s="9">
        <f t="shared" si="320"/>
        <v>1</v>
      </c>
      <c r="I48" s="9">
        <f t="shared" si="320"/>
        <v>1</v>
      </c>
      <c r="J48" s="9">
        <f t="shared" si="320"/>
        <v>1.0000000000000002</v>
      </c>
      <c r="K48" s="9">
        <f t="shared" si="320"/>
        <v>1.0000000000000004</v>
      </c>
      <c r="L48" s="9">
        <f t="shared" si="320"/>
        <v>0.99999999999523803</v>
      </c>
      <c r="M48" s="9">
        <f t="shared" si="320"/>
        <v>0.99999999999999989</v>
      </c>
      <c r="N48" s="9">
        <f t="shared" si="320"/>
        <v>1.0089285714190477</v>
      </c>
      <c r="O48" s="9">
        <f t="shared" si="320"/>
        <v>1</v>
      </c>
      <c r="P48" s="9">
        <f t="shared" si="320"/>
        <v>1</v>
      </c>
      <c r="Q48" s="9">
        <f t="shared" si="320"/>
        <v>1.0000000000000004</v>
      </c>
      <c r="R48" s="9">
        <f t="shared" si="320"/>
        <v>0.99999999999999956</v>
      </c>
      <c r="S48" s="9">
        <f t="shared" si="320"/>
        <v>1</v>
      </c>
      <c r="T48" s="9">
        <f t="shared" si="320"/>
        <v>0.99999999999999944</v>
      </c>
      <c r="U48" s="9">
        <f t="shared" si="320"/>
        <v>1</v>
      </c>
      <c r="V48" s="9">
        <f t="shared" si="320"/>
        <v>0.99999999999999989</v>
      </c>
      <c r="W48" s="9">
        <f t="shared" si="320"/>
        <v>0.99999999999999978</v>
      </c>
      <c r="X48" s="9">
        <f t="shared" si="320"/>
        <v>1.0000000000000002</v>
      </c>
      <c r="Y48" s="9">
        <f t="shared" si="320"/>
        <v>1</v>
      </c>
      <c r="Z48" s="9">
        <f t="shared" si="320"/>
        <v>0.99999999999999989</v>
      </c>
      <c r="AA48" s="9">
        <f t="shared" si="320"/>
        <v>1</v>
      </c>
      <c r="AB48" s="9">
        <f t="shared" si="320"/>
        <v>1</v>
      </c>
      <c r="AC48" s="9">
        <f t="shared" si="320"/>
        <v>1.0000000000000004</v>
      </c>
      <c r="AD48" s="9">
        <f t="shared" si="320"/>
        <v>0.99999999999999978</v>
      </c>
      <c r="AE48" s="9">
        <f t="shared" si="320"/>
        <v>1</v>
      </c>
      <c r="AF48" s="9">
        <f t="shared" si="320"/>
        <v>1.0000000000000002</v>
      </c>
      <c r="AG48" s="9">
        <f t="shared" si="320"/>
        <v>0.99999999999999956</v>
      </c>
      <c r="AH48" s="9">
        <f t="shared" si="320"/>
        <v>1</v>
      </c>
      <c r="AI48" s="9">
        <f t="shared" si="320"/>
        <v>1</v>
      </c>
      <c r="AJ48" s="9">
        <f t="shared" ref="AJ48:BO48" si="321">SUM(AJ44:AJ47)</f>
        <v>0.99999999999999989</v>
      </c>
      <c r="AK48" s="9">
        <f t="shared" si="321"/>
        <v>1</v>
      </c>
      <c r="AL48" s="9">
        <f t="shared" si="321"/>
        <v>0.99999999999999967</v>
      </c>
      <c r="AM48" s="9">
        <f t="shared" si="321"/>
        <v>0.99999999999999978</v>
      </c>
      <c r="AN48" s="9">
        <f t="shared" si="321"/>
        <v>1.0000000000000002</v>
      </c>
      <c r="AO48" s="9">
        <f t="shared" si="321"/>
        <v>1</v>
      </c>
      <c r="AP48" s="9">
        <f t="shared" si="321"/>
        <v>0.99999999999999989</v>
      </c>
      <c r="AQ48" s="9">
        <f t="shared" si="321"/>
        <v>1</v>
      </c>
      <c r="AR48" s="9">
        <f t="shared" si="321"/>
        <v>0.99999999999999989</v>
      </c>
      <c r="AS48" s="9">
        <f t="shared" si="321"/>
        <v>1</v>
      </c>
      <c r="AT48" s="9">
        <f t="shared" si="321"/>
        <v>1</v>
      </c>
      <c r="AU48" s="9">
        <f t="shared" si="321"/>
        <v>1</v>
      </c>
      <c r="AV48" s="9">
        <f t="shared" si="321"/>
        <v>1</v>
      </c>
      <c r="AW48" s="9">
        <f t="shared" si="321"/>
        <v>1</v>
      </c>
      <c r="AX48" s="9">
        <f t="shared" si="321"/>
        <v>1</v>
      </c>
      <c r="AY48" s="9">
        <f t="shared" si="321"/>
        <v>1</v>
      </c>
      <c r="AZ48" s="9">
        <f t="shared" si="321"/>
        <v>0.99999999999999944</v>
      </c>
      <c r="BA48" s="9">
        <f t="shared" si="321"/>
        <v>1.0000000000000002</v>
      </c>
      <c r="BB48" s="9">
        <f t="shared" si="321"/>
        <v>1</v>
      </c>
      <c r="BC48" s="9">
        <f t="shared" si="321"/>
        <v>1</v>
      </c>
      <c r="BD48" s="9">
        <f t="shared" si="321"/>
        <v>1.0000000000000002</v>
      </c>
      <c r="BE48" s="9">
        <f t="shared" si="321"/>
        <v>0.99999999999999967</v>
      </c>
      <c r="BF48" s="9">
        <f t="shared" si="321"/>
        <v>1</v>
      </c>
      <c r="BG48" s="9">
        <f t="shared" si="321"/>
        <v>1</v>
      </c>
      <c r="BH48" s="9">
        <f t="shared" si="321"/>
        <v>0.99999999999999989</v>
      </c>
      <c r="BI48" s="9">
        <f t="shared" si="321"/>
        <v>0.99999999999999956</v>
      </c>
      <c r="BJ48" s="9">
        <f t="shared" si="321"/>
        <v>1</v>
      </c>
      <c r="BK48" s="9">
        <f t="shared" si="321"/>
        <v>0.99999999999999978</v>
      </c>
      <c r="BL48" s="9">
        <f t="shared" si="321"/>
        <v>1.0000000000000002</v>
      </c>
      <c r="BM48" s="9">
        <f t="shared" si="321"/>
        <v>1</v>
      </c>
      <c r="BN48" s="9">
        <f t="shared" si="321"/>
        <v>1.0000000000000002</v>
      </c>
      <c r="BO48" s="9">
        <f t="shared" si="321"/>
        <v>0.99999999999999989</v>
      </c>
      <c r="BP48" s="9">
        <f t="shared" ref="BP48:CU48" si="322">SUM(BP44:BP47)</f>
        <v>1</v>
      </c>
      <c r="BQ48" s="9">
        <f t="shared" si="322"/>
        <v>0.99999999999999989</v>
      </c>
      <c r="BR48" s="9">
        <f t="shared" si="322"/>
        <v>0.99999999999999956</v>
      </c>
      <c r="BS48" s="9">
        <f t="shared" si="322"/>
        <v>1</v>
      </c>
      <c r="BT48" s="9">
        <f t="shared" si="322"/>
        <v>1</v>
      </c>
      <c r="BU48" s="9">
        <f t="shared" si="322"/>
        <v>0.99999999999999967</v>
      </c>
      <c r="BV48" s="9">
        <f t="shared" si="322"/>
        <v>1</v>
      </c>
      <c r="BW48" s="9">
        <f t="shared" si="322"/>
        <v>1.0000000000000004</v>
      </c>
      <c r="BX48" s="9">
        <f t="shared" si="322"/>
        <v>0.99999999999999956</v>
      </c>
      <c r="BY48" s="9">
        <f t="shared" si="322"/>
        <v>1</v>
      </c>
      <c r="BZ48" s="9">
        <f t="shared" si="322"/>
        <v>1</v>
      </c>
      <c r="CA48" s="9">
        <f t="shared" si="322"/>
        <v>1.0062500000000001</v>
      </c>
      <c r="CB48" s="9">
        <f t="shared" si="322"/>
        <v>1</v>
      </c>
      <c r="CC48" s="9">
        <f t="shared" si="322"/>
        <v>1</v>
      </c>
      <c r="CD48" s="9">
        <f t="shared" si="322"/>
        <v>1.0000000000000004</v>
      </c>
      <c r="CE48" s="9">
        <f t="shared" si="322"/>
        <v>1</v>
      </c>
      <c r="CF48" s="9">
        <f t="shared" si="322"/>
        <v>0.99999999999999989</v>
      </c>
      <c r="CG48" s="9">
        <f t="shared" si="322"/>
        <v>0.99999999999999967</v>
      </c>
      <c r="CH48" s="9">
        <f t="shared" si="322"/>
        <v>1</v>
      </c>
      <c r="CI48" s="9">
        <f t="shared" si="322"/>
        <v>0.99999999999999978</v>
      </c>
      <c r="CJ48" s="9">
        <f t="shared" si="322"/>
        <v>1</v>
      </c>
      <c r="CK48" s="9">
        <f t="shared" si="322"/>
        <v>0.99999999999999978</v>
      </c>
      <c r="CL48" s="9">
        <f t="shared" si="322"/>
        <v>1.0000000000000002</v>
      </c>
      <c r="CM48" s="9">
        <f t="shared" si="322"/>
        <v>1</v>
      </c>
      <c r="CN48" s="9">
        <f t="shared" si="322"/>
        <v>1.0000000000000004</v>
      </c>
      <c r="CO48" s="9">
        <f t="shared" si="322"/>
        <v>0.99999999999999989</v>
      </c>
      <c r="CP48" s="9">
        <f t="shared" si="322"/>
        <v>1</v>
      </c>
      <c r="CQ48" s="9">
        <f t="shared" si="322"/>
        <v>1.0000000000000002</v>
      </c>
      <c r="CR48" s="9">
        <f t="shared" si="322"/>
        <v>0.99999999999999956</v>
      </c>
      <c r="CS48" s="9">
        <f t="shared" si="322"/>
        <v>1</v>
      </c>
      <c r="CT48" s="9">
        <f t="shared" si="322"/>
        <v>1</v>
      </c>
      <c r="CU48" s="9">
        <f t="shared" si="322"/>
        <v>1.0000000000000002</v>
      </c>
      <c r="CV48" s="9">
        <f t="shared" ref="CV48:DC48" si="323">SUM(CV44:CV47)</f>
        <v>0.99999999999999989</v>
      </c>
      <c r="CW48" s="9">
        <f t="shared" si="323"/>
        <v>1.0000000000000002</v>
      </c>
      <c r="CX48" s="9">
        <f t="shared" si="323"/>
        <v>0.99999999999999989</v>
      </c>
      <c r="CY48" s="9">
        <f t="shared" si="323"/>
        <v>0.99999999999999978</v>
      </c>
      <c r="CZ48" s="9">
        <f t="shared" si="323"/>
        <v>0.99999999999999978</v>
      </c>
      <c r="DA48" s="9">
        <f t="shared" si="323"/>
        <v>0.99999999999999978</v>
      </c>
      <c r="DB48" s="9">
        <f t="shared" si="323"/>
        <v>1</v>
      </c>
      <c r="DC48" s="9">
        <f t="shared" si="323"/>
        <v>0.99999999999999989</v>
      </c>
      <c r="DD48" s="9"/>
      <c r="DE48" s="9">
        <f t="shared" ref="DE48:DX48" si="324">SUM(DE44:DE47)</f>
        <v>0.99999999999999956</v>
      </c>
      <c r="DF48" s="9">
        <f t="shared" si="324"/>
        <v>1</v>
      </c>
      <c r="DG48" s="9">
        <f t="shared" si="324"/>
        <v>0.99999999999999978</v>
      </c>
      <c r="DH48" s="9">
        <f t="shared" si="324"/>
        <v>1.0000000000000002</v>
      </c>
      <c r="DI48" s="9">
        <f t="shared" si="324"/>
        <v>1.0000000000000002</v>
      </c>
      <c r="DJ48" s="9">
        <f t="shared" si="324"/>
        <v>0.99999999999999978</v>
      </c>
      <c r="DK48" s="9">
        <f t="shared" si="324"/>
        <v>0.99999999999999956</v>
      </c>
      <c r="DL48" s="9">
        <f t="shared" si="324"/>
        <v>1.0000000000000002</v>
      </c>
      <c r="DM48" s="9">
        <f t="shared" si="324"/>
        <v>1</v>
      </c>
      <c r="DN48" s="9">
        <f t="shared" si="324"/>
        <v>1</v>
      </c>
      <c r="DO48" s="9">
        <f t="shared" si="324"/>
        <v>1</v>
      </c>
      <c r="DP48" s="9" t="e">
        <f t="shared" si="324"/>
        <v>#DIV/0!</v>
      </c>
      <c r="DQ48" s="9" t="e">
        <f t="shared" si="324"/>
        <v>#DIV/0!</v>
      </c>
      <c r="DR48" s="9">
        <f t="shared" si="324"/>
        <v>0.99999999999999978</v>
      </c>
      <c r="DS48" s="9">
        <f t="shared" si="324"/>
        <v>0.99999999999999989</v>
      </c>
      <c r="DT48" s="9">
        <f t="shared" si="324"/>
        <v>0.99999999999999967</v>
      </c>
      <c r="DU48" s="9">
        <f t="shared" si="324"/>
        <v>1</v>
      </c>
      <c r="DV48" s="9">
        <f t="shared" si="324"/>
        <v>1.0000000000000002</v>
      </c>
      <c r="DW48" s="9">
        <f t="shared" si="324"/>
        <v>0.99999999999999989</v>
      </c>
      <c r="DX48" s="9">
        <f t="shared" si="324"/>
        <v>1.0000000000000002</v>
      </c>
      <c r="DY48" s="9">
        <f t="shared" ref="DY48:EA48" si="325">SUM(DY44:DY47)</f>
        <v>0.99999999999999944</v>
      </c>
      <c r="DZ48" s="9">
        <f t="shared" si="325"/>
        <v>1</v>
      </c>
      <c r="EA48" s="9">
        <f t="shared" si="325"/>
        <v>1</v>
      </c>
      <c r="EB48" s="9">
        <f t="shared" ref="EB48:ED48" si="326">SUM(EB44:EB47)</f>
        <v>0.48910714285714296</v>
      </c>
      <c r="EC48" s="9">
        <f t="shared" si="326"/>
        <v>1</v>
      </c>
      <c r="ED48" s="9">
        <f t="shared" si="326"/>
        <v>1</v>
      </c>
      <c r="EE48" s="9">
        <f t="shared" ref="EE48:EH48" si="327">SUM(EE44:EE47)</f>
        <v>0.99999999999999978</v>
      </c>
      <c r="EF48" s="9">
        <f t="shared" si="327"/>
        <v>1.0000000000000002</v>
      </c>
      <c r="EG48" s="9">
        <f t="shared" si="327"/>
        <v>1</v>
      </c>
      <c r="EH48" s="9">
        <f t="shared" si="327"/>
        <v>1</v>
      </c>
      <c r="EI48" s="9"/>
      <c r="EJ48" s="9"/>
    </row>
    <row r="49" spans="1:141">
      <c r="A49" s="31" t="s">
        <v>387</v>
      </c>
      <c r="B49" s="29"/>
      <c r="C49" s="32" t="s">
        <v>229</v>
      </c>
      <c r="D49" s="32" t="s">
        <v>178</v>
      </c>
      <c r="E49" s="32" t="s">
        <v>179</v>
      </c>
      <c r="F49" s="32" t="s">
        <v>180</v>
      </c>
      <c r="G49" s="32" t="s">
        <v>181</v>
      </c>
      <c r="H49" s="32" t="s">
        <v>182</v>
      </c>
      <c r="I49" s="32" t="s">
        <v>183</v>
      </c>
      <c r="J49" s="32" t="s">
        <v>184</v>
      </c>
      <c r="K49" s="32" t="s">
        <v>185</v>
      </c>
      <c r="L49" s="32" t="s">
        <v>186</v>
      </c>
      <c r="M49" s="32" t="s">
        <v>187</v>
      </c>
      <c r="N49" s="32" t="s">
        <v>188</v>
      </c>
      <c r="O49" s="32" t="s">
        <v>237</v>
      </c>
      <c r="P49" s="32" t="s">
        <v>246</v>
      </c>
      <c r="Q49" s="32" t="s">
        <v>247</v>
      </c>
      <c r="R49" s="32" t="s">
        <v>248</v>
      </c>
      <c r="S49" s="32" t="s">
        <v>249</v>
      </c>
      <c r="T49" s="32" t="s">
        <v>189</v>
      </c>
      <c r="U49" s="32" t="s">
        <v>190</v>
      </c>
      <c r="V49" s="32" t="s">
        <v>191</v>
      </c>
      <c r="W49" s="32" t="s">
        <v>192</v>
      </c>
      <c r="X49" s="32" t="s">
        <v>193</v>
      </c>
      <c r="Y49" s="32" t="s">
        <v>194</v>
      </c>
      <c r="Z49" s="32" t="s">
        <v>111</v>
      </c>
      <c r="AA49" s="32" t="s">
        <v>112</v>
      </c>
      <c r="AB49" s="32" t="s">
        <v>113</v>
      </c>
      <c r="AC49" s="32" t="s">
        <v>114</v>
      </c>
      <c r="AD49" s="32" t="s">
        <v>195</v>
      </c>
      <c r="AE49" s="32" t="s">
        <v>196</v>
      </c>
      <c r="AF49" s="32" t="s">
        <v>197</v>
      </c>
      <c r="AG49" s="32" t="s">
        <v>198</v>
      </c>
      <c r="AH49" s="32" t="s">
        <v>199</v>
      </c>
      <c r="AI49" s="32" t="s">
        <v>200</v>
      </c>
      <c r="AJ49" s="32" t="s">
        <v>201</v>
      </c>
      <c r="AK49" s="32" t="s">
        <v>202</v>
      </c>
      <c r="AL49" s="32" t="s">
        <v>203</v>
      </c>
      <c r="AM49" s="32" t="s">
        <v>204</v>
      </c>
      <c r="AN49" s="32" t="s">
        <v>205</v>
      </c>
      <c r="AO49" s="32" t="s">
        <v>206</v>
      </c>
      <c r="AP49" s="32" t="s">
        <v>207</v>
      </c>
      <c r="AQ49" s="32" t="s">
        <v>208</v>
      </c>
      <c r="AR49" s="32" t="s">
        <v>209</v>
      </c>
      <c r="AS49" s="32" t="s">
        <v>210</v>
      </c>
      <c r="AT49" s="32" t="s">
        <v>211</v>
      </c>
      <c r="AU49" s="32" t="s">
        <v>212</v>
      </c>
      <c r="AV49" s="32" t="s">
        <v>213</v>
      </c>
      <c r="AW49" s="32" t="s">
        <v>307</v>
      </c>
      <c r="AX49" s="32" t="s">
        <v>215</v>
      </c>
      <c r="AY49" s="32" t="s">
        <v>216</v>
      </c>
      <c r="AZ49" s="32" t="s">
        <v>217</v>
      </c>
      <c r="BA49" s="32" t="s">
        <v>218</v>
      </c>
      <c r="BB49" s="32" t="s">
        <v>219</v>
      </c>
      <c r="BC49" s="32" t="s">
        <v>220</v>
      </c>
      <c r="BD49" s="32" t="s">
        <v>178</v>
      </c>
      <c r="BE49" s="32" t="s">
        <v>179</v>
      </c>
      <c r="BF49" s="32" t="s">
        <v>180</v>
      </c>
      <c r="BG49" s="32" t="s">
        <v>181</v>
      </c>
      <c r="BH49" s="32" t="s">
        <v>182</v>
      </c>
      <c r="BI49" s="32" t="s">
        <v>183</v>
      </c>
      <c r="BJ49" s="32" t="s">
        <v>184</v>
      </c>
      <c r="BK49" s="32" t="s">
        <v>185</v>
      </c>
      <c r="BL49" s="32" t="s">
        <v>186</v>
      </c>
      <c r="BM49" s="32" t="s">
        <v>187</v>
      </c>
      <c r="BN49" s="32" t="s">
        <v>188</v>
      </c>
      <c r="BO49" s="32" t="s">
        <v>237</v>
      </c>
      <c r="BP49" s="32" t="s">
        <v>246</v>
      </c>
      <c r="BQ49" s="32" t="s">
        <v>247</v>
      </c>
      <c r="BR49" s="32" t="s">
        <v>248</v>
      </c>
      <c r="BS49" s="32" t="s">
        <v>249</v>
      </c>
      <c r="BT49" s="32" t="s">
        <v>189</v>
      </c>
      <c r="BU49" s="32" t="s">
        <v>190</v>
      </c>
      <c r="BV49" s="32" t="s">
        <v>191</v>
      </c>
      <c r="BW49" s="32" t="s">
        <v>192</v>
      </c>
      <c r="BX49" s="32" t="s">
        <v>193</v>
      </c>
      <c r="BY49" s="32" t="s">
        <v>194</v>
      </c>
      <c r="BZ49" s="32" t="s">
        <v>111</v>
      </c>
      <c r="CA49" s="32" t="s">
        <v>112</v>
      </c>
      <c r="CB49" s="32" t="s">
        <v>113</v>
      </c>
      <c r="CC49" s="32" t="s">
        <v>114</v>
      </c>
      <c r="CD49" s="32" t="s">
        <v>195</v>
      </c>
      <c r="CE49" s="32" t="s">
        <v>196</v>
      </c>
      <c r="CF49" s="32" t="s">
        <v>197</v>
      </c>
      <c r="CG49" s="32" t="s">
        <v>198</v>
      </c>
      <c r="CH49" s="32" t="s">
        <v>199</v>
      </c>
      <c r="CI49" s="32" t="s">
        <v>200</v>
      </c>
      <c r="CJ49" s="32" t="s">
        <v>201</v>
      </c>
      <c r="CK49" s="32" t="s">
        <v>202</v>
      </c>
      <c r="CL49" s="32" t="s">
        <v>203</v>
      </c>
      <c r="CM49" s="32" t="s">
        <v>204</v>
      </c>
      <c r="CN49" s="32" t="s">
        <v>205</v>
      </c>
      <c r="CO49" s="32" t="s">
        <v>206</v>
      </c>
      <c r="CP49" s="32" t="s">
        <v>207</v>
      </c>
      <c r="CQ49" s="32" t="s">
        <v>208</v>
      </c>
      <c r="CR49" s="32" t="s">
        <v>209</v>
      </c>
      <c r="CS49" s="32" t="s">
        <v>210</v>
      </c>
      <c r="CT49" s="32" t="s">
        <v>211</v>
      </c>
      <c r="CU49" s="32" t="s">
        <v>212</v>
      </c>
      <c r="CV49" s="32" t="s">
        <v>213</v>
      </c>
      <c r="CW49" s="32" t="s">
        <v>214</v>
      </c>
      <c r="CX49" s="32" t="s">
        <v>215</v>
      </c>
      <c r="CY49" s="32" t="s">
        <v>216</v>
      </c>
      <c r="CZ49" s="32" t="s">
        <v>217</v>
      </c>
      <c r="DA49" s="32" t="s">
        <v>218</v>
      </c>
      <c r="DB49" s="32" t="s">
        <v>219</v>
      </c>
      <c r="DC49" s="32" t="s">
        <v>220</v>
      </c>
      <c r="DD49" s="32" t="s">
        <v>311</v>
      </c>
      <c r="DE49" s="32" t="s">
        <v>178</v>
      </c>
      <c r="DF49" s="32" t="s">
        <v>179</v>
      </c>
      <c r="DG49" s="32" t="s">
        <v>180</v>
      </c>
      <c r="DH49" s="32" t="s">
        <v>181</v>
      </c>
      <c r="DI49" s="32" t="s">
        <v>182</v>
      </c>
      <c r="DJ49" s="32" t="s">
        <v>183</v>
      </c>
      <c r="DK49" s="32" t="s">
        <v>184</v>
      </c>
      <c r="DL49" s="32" t="s">
        <v>185</v>
      </c>
      <c r="DM49" s="32" t="s">
        <v>186</v>
      </c>
      <c r="DN49" s="32" t="s">
        <v>187</v>
      </c>
      <c r="DO49" s="32" t="s">
        <v>188</v>
      </c>
      <c r="DP49" s="32" t="s">
        <v>237</v>
      </c>
      <c r="DQ49" s="32" t="s">
        <v>246</v>
      </c>
      <c r="DR49" s="32" t="s">
        <v>247</v>
      </c>
      <c r="DS49" s="32" t="s">
        <v>248</v>
      </c>
      <c r="DT49" s="32" t="s">
        <v>249</v>
      </c>
      <c r="DU49" s="32" t="s">
        <v>189</v>
      </c>
      <c r="DV49" s="32" t="s">
        <v>190</v>
      </c>
      <c r="DW49" s="32" t="s">
        <v>191</v>
      </c>
      <c r="DX49" s="32" t="s">
        <v>192</v>
      </c>
      <c r="DY49" s="32" t="s">
        <v>193</v>
      </c>
      <c r="DZ49" s="32" t="s">
        <v>194</v>
      </c>
      <c r="EA49" s="32" t="s">
        <v>111</v>
      </c>
      <c r="EB49" s="32" t="s">
        <v>112</v>
      </c>
      <c r="EC49" s="32" t="s">
        <v>113</v>
      </c>
      <c r="ED49" s="32" t="s">
        <v>114</v>
      </c>
      <c r="EE49" s="32" t="s">
        <v>195</v>
      </c>
      <c r="EF49" s="32" t="s">
        <v>196</v>
      </c>
      <c r="EG49" s="32" t="s">
        <v>197</v>
      </c>
      <c r="EH49" s="32" t="s">
        <v>198</v>
      </c>
      <c r="EI49" s="32" t="s">
        <v>378</v>
      </c>
      <c r="EJ49" s="32" t="s">
        <v>119</v>
      </c>
    </row>
    <row r="50" spans="1:141">
      <c r="A50" s="502" t="s">
        <v>20</v>
      </c>
      <c r="B50" s="51" t="s">
        <v>84</v>
      </c>
      <c r="C50" s="4">
        <v>0.90051129426101961</v>
      </c>
      <c r="D50" s="169">
        <v>0.99107142857142905</v>
      </c>
      <c r="E50" s="169">
        <v>0.9642857142857143</v>
      </c>
      <c r="F50" s="169">
        <v>0.88690476190476186</v>
      </c>
      <c r="G50" s="169">
        <v>0.90476190476190499</v>
      </c>
      <c r="H50" s="169">
        <v>0.8392857142857143</v>
      </c>
      <c r="I50" s="169">
        <v>1</v>
      </c>
      <c r="J50" s="169">
        <v>0.97916666666666696</v>
      </c>
      <c r="K50" s="169">
        <v>0.99107142857142905</v>
      </c>
      <c r="L50" s="169">
        <v>0.89833333332857135</v>
      </c>
      <c r="M50" s="169">
        <v>0.94940476190476186</v>
      </c>
      <c r="N50" s="169">
        <v>0.96130952380000012</v>
      </c>
      <c r="O50" s="160">
        <v>0.90476190476190477</v>
      </c>
      <c r="P50" s="160">
        <v>0.9508928571428571</v>
      </c>
      <c r="Q50" s="160">
        <v>0.99702380952380998</v>
      </c>
      <c r="R50" s="160">
        <v>0.94047619047619002</v>
      </c>
      <c r="S50" s="160">
        <v>0.8482142857142857</v>
      </c>
      <c r="T50" s="160">
        <v>0.796130952380952</v>
      </c>
      <c r="U50" s="160">
        <v>0.21527777777777779</v>
      </c>
      <c r="V50" s="160">
        <v>0.9464285714285714</v>
      </c>
      <c r="W50" s="160">
        <v>0.91023809523809496</v>
      </c>
      <c r="X50" s="160">
        <v>0.90476190476190499</v>
      </c>
      <c r="Y50" s="160">
        <v>0.96130952380952384</v>
      </c>
      <c r="Z50" s="160">
        <v>0.96279761904761896</v>
      </c>
      <c r="AA50" s="160">
        <v>0.96845238095238095</v>
      </c>
      <c r="AB50" s="160">
        <v>1</v>
      </c>
      <c r="AC50" s="160">
        <v>0.99107142857142905</v>
      </c>
      <c r="AD50" s="160">
        <v>0.23214285714285701</v>
      </c>
      <c r="AE50" s="160">
        <v>0.71029761904761901</v>
      </c>
      <c r="AF50" s="160">
        <v>0.97321428571428603</v>
      </c>
      <c r="AG50" s="160">
        <v>0.94047619047619002</v>
      </c>
      <c r="AH50" s="160">
        <v>1</v>
      </c>
      <c r="AI50" s="160">
        <v>1</v>
      </c>
      <c r="AJ50" s="160">
        <v>0.91369047619047605</v>
      </c>
      <c r="AK50" s="160">
        <v>0.5714285714285714</v>
      </c>
      <c r="AL50" s="160">
        <v>0.89583333333333304</v>
      </c>
      <c r="AM50" s="160">
        <v>0.85714285714285698</v>
      </c>
      <c r="AN50" s="160">
        <v>0.86011904761904778</v>
      </c>
      <c r="AO50" s="160">
        <v>1</v>
      </c>
      <c r="AP50" s="160">
        <v>0.93154761904761896</v>
      </c>
      <c r="AQ50" s="160">
        <v>0.80059523809523814</v>
      </c>
      <c r="AR50" s="160">
        <v>0.98214285714285698</v>
      </c>
      <c r="AS50" s="160">
        <v>0.875</v>
      </c>
      <c r="AT50" s="160">
        <v>0.99005952380952389</v>
      </c>
      <c r="AU50" s="160">
        <v>1</v>
      </c>
      <c r="AV50" s="160">
        <v>0.88095238095238104</v>
      </c>
      <c r="AW50" s="160">
        <v>1</v>
      </c>
      <c r="AX50" s="160">
        <v>0.90773809523809523</v>
      </c>
      <c r="AY50" s="160">
        <v>0.94047619047619047</v>
      </c>
      <c r="AZ50" s="160">
        <v>0.97767857142857095</v>
      </c>
      <c r="BA50" s="160">
        <v>0.92261904761904778</v>
      </c>
      <c r="BB50" s="160">
        <v>1</v>
      </c>
      <c r="BC50" s="160">
        <v>1</v>
      </c>
      <c r="BD50" s="160">
        <v>0.927559523809524</v>
      </c>
      <c r="BE50" s="160">
        <v>0.96428571428571397</v>
      </c>
      <c r="BF50" s="160">
        <v>0.74702380952380953</v>
      </c>
      <c r="BG50" s="160">
        <v>0.9732142857142857</v>
      </c>
      <c r="BH50" s="160">
        <v>0.91964285714285698</v>
      </c>
      <c r="BI50" s="160">
        <v>0.94642857142857095</v>
      </c>
      <c r="BJ50" s="160">
        <v>0.77083333333333348</v>
      </c>
      <c r="BK50" s="160">
        <v>0.72023809523809501</v>
      </c>
      <c r="BL50" s="160">
        <v>0.91666666666666696</v>
      </c>
      <c r="BM50" s="160">
        <v>0.94761904761904758</v>
      </c>
      <c r="BN50" s="160">
        <v>0.91071428571428603</v>
      </c>
      <c r="BO50" s="160">
        <v>0.99404761904761896</v>
      </c>
      <c r="BP50" s="160">
        <v>0.87648809523809523</v>
      </c>
      <c r="BQ50" s="160">
        <v>0.86309523809523803</v>
      </c>
      <c r="BR50" s="160">
        <v>0.952380952380952</v>
      </c>
      <c r="BS50" s="160">
        <v>0.90773809523809523</v>
      </c>
      <c r="BT50" s="160">
        <v>0.90773809523809523</v>
      </c>
      <c r="BU50" s="160">
        <v>0.95833333333333304</v>
      </c>
      <c r="BV50" s="160">
        <v>0.87797619047619047</v>
      </c>
      <c r="BW50" s="160">
        <v>0.93452380952380998</v>
      </c>
      <c r="BX50" s="160">
        <v>0.952380952380952</v>
      </c>
      <c r="BY50" s="160">
        <v>0.9017857142857143</v>
      </c>
      <c r="BZ50" s="160">
        <v>0.955952380952381</v>
      </c>
      <c r="CA50" s="160">
        <v>0.96250000000000002</v>
      </c>
      <c r="CB50" s="160">
        <v>0.86577380952380945</v>
      </c>
      <c r="CC50" s="160">
        <v>0.8125</v>
      </c>
      <c r="CD50" s="160">
        <v>0.55357142857142905</v>
      </c>
      <c r="CE50" s="160">
        <v>0.8035714285714286</v>
      </c>
      <c r="CF50" s="160">
        <v>0.88690476190476186</v>
      </c>
      <c r="CG50" s="160">
        <v>0.98928571428571399</v>
      </c>
      <c r="CH50" s="160">
        <v>0.73035714285714304</v>
      </c>
      <c r="CI50" s="160">
        <v>0.89928571428571402</v>
      </c>
      <c r="CJ50" s="160">
        <v>0.94148809523809518</v>
      </c>
      <c r="CK50" s="160">
        <v>0.97023809523809501</v>
      </c>
      <c r="CL50" s="160">
        <v>0.89285714285714302</v>
      </c>
      <c r="CM50" s="160">
        <v>0.96726190476190477</v>
      </c>
      <c r="CN50" s="160">
        <v>0.922619047619048</v>
      </c>
      <c r="CO50" s="160">
        <v>0.98809523809523803</v>
      </c>
      <c r="CP50" s="160">
        <v>1</v>
      </c>
      <c r="CQ50" s="160">
        <v>0.99226190476190501</v>
      </c>
      <c r="CR50" s="160">
        <v>0.90922619047619002</v>
      </c>
      <c r="CS50" s="160">
        <v>0.9464285714285714</v>
      </c>
      <c r="CT50" s="160">
        <v>0.93154761904761907</v>
      </c>
      <c r="CU50" s="160">
        <v>0.95535714285714302</v>
      </c>
      <c r="CV50" s="160">
        <v>0.99404761904761896</v>
      </c>
      <c r="CW50" s="160">
        <v>0.95833333333333348</v>
      </c>
      <c r="CX50" s="160">
        <v>0.99404761904761896</v>
      </c>
      <c r="CY50" s="160">
        <v>0.95238095238095222</v>
      </c>
      <c r="CZ50" s="160">
        <v>0.97023809523809501</v>
      </c>
      <c r="DA50" s="160">
        <v>0.97023809523809501</v>
      </c>
      <c r="DB50" s="160">
        <v>0.72589285714285712</v>
      </c>
      <c r="DC50" s="160">
        <v>0.98809523809523803</v>
      </c>
      <c r="DD50" s="4"/>
      <c r="DE50" s="160">
        <v>0.94444444444444398</v>
      </c>
      <c r="DF50" s="160">
        <v>1</v>
      </c>
      <c r="DG50" s="160">
        <v>0.85714285714285698</v>
      </c>
      <c r="DH50" s="160">
        <v>0.98035714285714304</v>
      </c>
      <c r="DI50" s="160">
        <v>0.92261904761904778</v>
      </c>
      <c r="DJ50" s="160"/>
      <c r="DK50" s="160"/>
      <c r="DL50" s="160"/>
      <c r="DM50" s="160"/>
      <c r="DN50" s="160"/>
      <c r="DO50" s="160"/>
      <c r="DP50" s="160"/>
      <c r="DQ50" s="160"/>
      <c r="DR50" s="160"/>
      <c r="DS50" s="160"/>
      <c r="DT50" s="160"/>
      <c r="DU50" s="160"/>
      <c r="DV50" s="160"/>
      <c r="DW50" s="160">
        <v>0.952380952380952</v>
      </c>
      <c r="DX50" s="160">
        <v>0.90476190476190477</v>
      </c>
      <c r="DY50" s="160">
        <v>1</v>
      </c>
      <c r="DZ50" s="160">
        <v>0.93946428571428597</v>
      </c>
      <c r="EA50" s="160">
        <v>1</v>
      </c>
      <c r="EB50" s="160">
        <v>0.94642857142857095</v>
      </c>
      <c r="EC50" s="160">
        <v>0.92849999999999999</v>
      </c>
      <c r="ED50" s="160">
        <v>1</v>
      </c>
      <c r="EE50" s="160">
        <v>1</v>
      </c>
      <c r="EF50" s="160">
        <v>0.95833333333333304</v>
      </c>
      <c r="EG50" s="160">
        <v>0.9642857142857143</v>
      </c>
      <c r="EH50" s="160">
        <v>1</v>
      </c>
      <c r="EI50" s="4">
        <f>AVERAGE(DE50:EH50)</f>
        <v>0.95874813258636782</v>
      </c>
      <c r="EJ50" s="16">
        <v>0.85</v>
      </c>
    </row>
    <row r="51" spans="1:141">
      <c r="A51" s="503"/>
      <c r="B51" s="51" t="s">
        <v>141</v>
      </c>
      <c r="C51" s="4">
        <v>0.32549520366143803</v>
      </c>
      <c r="D51" s="169">
        <v>0.114114114114114</v>
      </c>
      <c r="E51" s="169">
        <v>0.20061728395061729</v>
      </c>
      <c r="F51" s="169">
        <v>0.35910714285714285</v>
      </c>
      <c r="G51" s="169">
        <v>0.2431578947368</v>
      </c>
      <c r="H51" s="169">
        <v>0.37980769232857142</v>
      </c>
      <c r="I51" s="169">
        <v>0.23214285714285715</v>
      </c>
      <c r="J51" s="169">
        <v>0.121580547112462</v>
      </c>
      <c r="K51" s="169">
        <v>0.37081081081081102</v>
      </c>
      <c r="L51" s="169">
        <v>0.29118603962857142</v>
      </c>
      <c r="M51" s="169">
        <v>0.45058139534883712</v>
      </c>
      <c r="N51" s="169">
        <v>0.31331420753809519</v>
      </c>
      <c r="O51" s="161">
        <v>0.35357142857142854</v>
      </c>
      <c r="P51" s="161">
        <v>0.25039123630672927</v>
      </c>
      <c r="Q51" s="161">
        <v>0.12997014925373099</v>
      </c>
      <c r="R51" s="161">
        <v>0.32848101265822799</v>
      </c>
      <c r="S51" s="161">
        <v>0.4210526315789474</v>
      </c>
      <c r="T51" s="161">
        <v>0.31401869158878498</v>
      </c>
      <c r="U51" s="161">
        <v>0.77419354838709675</v>
      </c>
      <c r="V51" s="161">
        <v>0.41509433962264153</v>
      </c>
      <c r="W51" s="161">
        <v>0.34004708344232298</v>
      </c>
      <c r="X51" s="161">
        <v>0.381513157894737</v>
      </c>
      <c r="Y51" s="161">
        <v>0.4643962848297214</v>
      </c>
      <c r="Z51" s="161">
        <v>0.46367851622874801</v>
      </c>
      <c r="AA51" s="161">
        <v>0.33798401966810099</v>
      </c>
      <c r="AB51" s="160">
        <v>0.47619047619047622</v>
      </c>
      <c r="AC51" s="160">
        <v>0.45645645645645599</v>
      </c>
      <c r="AD51" s="160">
        <v>0</v>
      </c>
      <c r="AE51" s="160">
        <v>0.25349870108103578</v>
      </c>
      <c r="AF51" s="160">
        <v>0.30581039755351702</v>
      </c>
      <c r="AG51" s="160">
        <v>0.33537974683544303</v>
      </c>
      <c r="AH51" s="160">
        <v>0.38392857142857145</v>
      </c>
      <c r="AI51" s="160">
        <v>0.36904761904761901</v>
      </c>
      <c r="AJ51" s="160">
        <v>0.149837133550489</v>
      </c>
      <c r="AK51" s="160">
        <v>0.42499999999999993</v>
      </c>
      <c r="AL51" s="160">
        <v>0.29235880398671099</v>
      </c>
      <c r="AM51" s="160">
        <v>0.298680555555556</v>
      </c>
      <c r="AN51" s="160">
        <v>0.34256055363321797</v>
      </c>
      <c r="AO51" s="160">
        <v>0.107142857142857</v>
      </c>
      <c r="AP51" s="160">
        <v>0.28447284345047902</v>
      </c>
      <c r="AQ51" s="160">
        <v>0.32713754646840149</v>
      </c>
      <c r="AR51" s="160">
        <v>0.321212121212121</v>
      </c>
      <c r="AS51" s="160">
        <v>0.27891156462584998</v>
      </c>
      <c r="AT51" s="160">
        <v>0.40082967594540969</v>
      </c>
      <c r="AU51" s="160">
        <v>0.40476190476190499</v>
      </c>
      <c r="AV51" s="160">
        <v>0.29054054054054101</v>
      </c>
      <c r="AW51" s="160">
        <v>0.61309523809523814</v>
      </c>
      <c r="AX51" s="160">
        <v>0.49180327868852458</v>
      </c>
      <c r="AY51" s="160">
        <v>0.32278481012658228</v>
      </c>
      <c r="AZ51" s="160">
        <v>0.33485540334855401</v>
      </c>
      <c r="BA51" s="160">
        <v>0.25167741935483873</v>
      </c>
      <c r="BB51" s="160">
        <v>0.20821428571428599</v>
      </c>
      <c r="BC51" s="160">
        <v>0.14874999999999999</v>
      </c>
      <c r="BD51" s="160">
        <v>0.23743823397291899</v>
      </c>
      <c r="BE51" s="160">
        <v>0.35796296296296298</v>
      </c>
      <c r="BF51" s="160">
        <v>0.28685258964143423</v>
      </c>
      <c r="BG51" s="160">
        <v>0.3058103975535168</v>
      </c>
      <c r="BH51" s="160">
        <v>0.33980582524271802</v>
      </c>
      <c r="BI51" s="160">
        <v>0.36163522012578603</v>
      </c>
      <c r="BJ51" s="160">
        <v>0.34749034749034746</v>
      </c>
      <c r="BK51" s="160">
        <v>0.39900826446281001</v>
      </c>
      <c r="BL51" s="160">
        <v>0.5</v>
      </c>
      <c r="BM51" s="160">
        <v>0.39572864321608042</v>
      </c>
      <c r="BN51" s="160">
        <v>0.440588235294118</v>
      </c>
      <c r="BO51" s="160">
        <v>0.46706586826347302</v>
      </c>
      <c r="BP51" s="160">
        <v>0.44821731748726656</v>
      </c>
      <c r="BQ51" s="160">
        <v>0.42082758620689698</v>
      </c>
      <c r="BR51" s="160">
        <v>0.45</v>
      </c>
      <c r="BS51" s="160">
        <v>0.42622950819672134</v>
      </c>
      <c r="BT51" s="160">
        <v>0.42622950819672134</v>
      </c>
      <c r="BU51" s="160">
        <v>0.36645962732919302</v>
      </c>
      <c r="BV51" s="160">
        <v>0.47457627118644069</v>
      </c>
      <c r="BW51" s="160">
        <v>0.47133757961783401</v>
      </c>
      <c r="BX51" s="160">
        <v>0.42499999999999999</v>
      </c>
      <c r="BY51" s="160">
        <v>0.47524752475247523</v>
      </c>
      <c r="BZ51" s="160">
        <v>0.448318804483188</v>
      </c>
      <c r="CA51" s="160">
        <v>0.43908472479901101</v>
      </c>
      <c r="CB51" s="160">
        <v>0.47212100378136818</v>
      </c>
      <c r="CC51" s="160">
        <v>0.51282051282051289</v>
      </c>
      <c r="CD51" s="160">
        <v>0</v>
      </c>
      <c r="CE51" s="160">
        <v>0.37037037037037041</v>
      </c>
      <c r="CF51" s="160">
        <v>0.52348993288590606</v>
      </c>
      <c r="CG51" s="160">
        <v>0.40306859205776202</v>
      </c>
      <c r="CH51" s="160">
        <v>0.31784841075794601</v>
      </c>
      <c r="CI51" s="160">
        <v>0.36735504368546501</v>
      </c>
      <c r="CJ51" s="160">
        <v>0.51210722640197259</v>
      </c>
      <c r="CK51" s="160">
        <v>0.34049079754601203</v>
      </c>
      <c r="CL51" s="160">
        <v>0.48666666666666702</v>
      </c>
      <c r="CM51" s="160">
        <v>0.33846153846153848</v>
      </c>
      <c r="CN51" s="160">
        <v>0.35483870967741898</v>
      </c>
      <c r="CO51" s="160">
        <v>0.47590361445783103</v>
      </c>
      <c r="CP51" s="160">
        <v>0.32738095238095238</v>
      </c>
      <c r="CQ51" s="160">
        <v>0.36586682663467301</v>
      </c>
      <c r="CR51" s="160">
        <v>0.41898527004910002</v>
      </c>
      <c r="CS51" s="160">
        <v>0.31440251572327044</v>
      </c>
      <c r="CT51" s="160">
        <v>0.48562300319488821</v>
      </c>
      <c r="CU51" s="160">
        <v>0.4398753894081</v>
      </c>
      <c r="CV51" s="160">
        <v>0.301796407185629</v>
      </c>
      <c r="CW51" s="160">
        <v>0.52173913043478259</v>
      </c>
      <c r="CX51" s="160">
        <v>0.52694610778443096</v>
      </c>
      <c r="CY51" s="160">
        <v>0.40625</v>
      </c>
      <c r="CZ51" s="160">
        <v>0.33128834355828202</v>
      </c>
      <c r="DA51" s="160">
        <v>0.33128834355828202</v>
      </c>
      <c r="DB51" s="160">
        <v>0.36080360803608036</v>
      </c>
      <c r="DC51" s="160">
        <v>0.38433734939759001</v>
      </c>
      <c r="DD51" s="4"/>
      <c r="DE51" s="160">
        <v>0.42220588235294099</v>
      </c>
      <c r="DF51" s="160">
        <v>0.43452380952380948</v>
      </c>
      <c r="DG51" s="160">
        <v>0.347291666666667</v>
      </c>
      <c r="DH51" s="160">
        <v>0.38251366120218599</v>
      </c>
      <c r="DI51" s="160">
        <v>0.38709677419354838</v>
      </c>
      <c r="DJ51" s="160"/>
      <c r="DK51" s="160"/>
      <c r="DL51" s="160"/>
      <c r="DM51" s="160"/>
      <c r="DN51" s="160"/>
      <c r="DO51" s="160"/>
      <c r="DP51" s="160"/>
      <c r="DQ51" s="160"/>
      <c r="DR51" s="160"/>
      <c r="DS51" s="160"/>
      <c r="DT51" s="160"/>
      <c r="DU51" s="160"/>
      <c r="DV51" s="160"/>
      <c r="DW51" s="160">
        <v>0.39387499999999998</v>
      </c>
      <c r="DX51" s="160">
        <v>0.4933552631578948</v>
      </c>
      <c r="DY51" s="160">
        <v>0.27083333333333298</v>
      </c>
      <c r="DZ51" s="160">
        <v>0.46379015396312501</v>
      </c>
      <c r="EA51" s="160">
        <v>0.15476190476190477</v>
      </c>
      <c r="EB51" s="160">
        <v>0.37106918238993702</v>
      </c>
      <c r="EC51" s="160">
        <v>0.31557000000000002</v>
      </c>
      <c r="ED51" s="160">
        <v>0.19642857142857142</v>
      </c>
      <c r="EE51" s="160">
        <v>0.17857142857142899</v>
      </c>
      <c r="EF51" s="160">
        <v>0.13521739130434801</v>
      </c>
      <c r="EG51" s="160">
        <v>0.1851851851851852</v>
      </c>
      <c r="EH51" s="160">
        <v>0.125</v>
      </c>
      <c r="EI51" s="4">
        <f>AVERAGE(DE51:EH51)</f>
        <v>0.3092523063549929</v>
      </c>
      <c r="EJ51" s="15">
        <v>0.3</v>
      </c>
    </row>
    <row r="52" spans="1:141">
      <c r="A52" s="503"/>
      <c r="B52" s="51" t="s">
        <v>18</v>
      </c>
      <c r="C52" s="5">
        <v>39.86169871794872</v>
      </c>
      <c r="D52" s="171">
        <v>19</v>
      </c>
      <c r="E52" s="171">
        <v>32.5</v>
      </c>
      <c r="F52" s="171">
        <v>60.33</v>
      </c>
      <c r="G52" s="171">
        <v>36.5</v>
      </c>
      <c r="H52" s="171">
        <v>51</v>
      </c>
      <c r="I52" s="171">
        <v>39</v>
      </c>
      <c r="J52" s="171">
        <v>20</v>
      </c>
      <c r="K52" s="171">
        <v>61.74</v>
      </c>
      <c r="L52" s="171">
        <v>21.5</v>
      </c>
      <c r="M52" s="171">
        <v>71</v>
      </c>
      <c r="N52" s="171">
        <v>12.875</v>
      </c>
      <c r="O52" s="150">
        <v>28</v>
      </c>
      <c r="P52" s="150">
        <v>13.333333333333334</v>
      </c>
      <c r="Q52" s="150">
        <v>21.77</v>
      </c>
      <c r="R52" s="150">
        <v>51.9</v>
      </c>
      <c r="S52" s="150">
        <v>12</v>
      </c>
      <c r="T52" s="150">
        <v>14</v>
      </c>
      <c r="U52" s="150">
        <v>24</v>
      </c>
      <c r="V52" s="150">
        <v>66</v>
      </c>
      <c r="W52" s="150">
        <v>26</v>
      </c>
      <c r="X52" s="150">
        <v>57.99</v>
      </c>
      <c r="Y52" s="150">
        <v>37.5</v>
      </c>
      <c r="Z52" s="150">
        <v>75</v>
      </c>
      <c r="AA52" s="150">
        <v>54.99</v>
      </c>
      <c r="AB52" s="150">
        <v>80</v>
      </c>
      <c r="AC52" s="150">
        <v>76</v>
      </c>
      <c r="AD52" s="150">
        <v>0</v>
      </c>
      <c r="AE52" s="150">
        <v>30.25</v>
      </c>
      <c r="AF52" s="150">
        <v>50</v>
      </c>
      <c r="AG52" s="150">
        <v>52.989999999999995</v>
      </c>
      <c r="AH52" s="150">
        <v>64.5</v>
      </c>
      <c r="AI52" s="150">
        <v>62</v>
      </c>
      <c r="AJ52" s="150">
        <v>23</v>
      </c>
      <c r="AK52" s="150">
        <v>40.799999999999997</v>
      </c>
      <c r="AL52" s="150">
        <v>44</v>
      </c>
      <c r="AM52" s="150">
        <v>21.505000000000003</v>
      </c>
      <c r="AN52" s="150">
        <v>49.5</v>
      </c>
      <c r="AO52" s="150">
        <v>18</v>
      </c>
      <c r="AP52" s="150">
        <v>44.519999999999996</v>
      </c>
      <c r="AQ52" s="150">
        <v>11</v>
      </c>
      <c r="AR52" s="150">
        <v>26.5</v>
      </c>
      <c r="AS52" s="150">
        <v>20.5</v>
      </c>
      <c r="AT52" s="150">
        <v>33.335000000000001</v>
      </c>
      <c r="AU52" s="150">
        <v>68</v>
      </c>
      <c r="AV52" s="150">
        <v>43</v>
      </c>
      <c r="AW52" s="150">
        <v>103</v>
      </c>
      <c r="AX52" s="150">
        <v>25</v>
      </c>
      <c r="AY52" s="150">
        <v>51</v>
      </c>
      <c r="AZ52" s="150">
        <v>27.5</v>
      </c>
      <c r="BA52" s="150">
        <v>39.01</v>
      </c>
      <c r="BB52" s="150">
        <v>34.979999999999997</v>
      </c>
      <c r="BC52" s="150">
        <v>24.990000000000002</v>
      </c>
      <c r="BD52" s="150">
        <v>37</v>
      </c>
      <c r="BE52" s="150">
        <v>57.989999999999995</v>
      </c>
      <c r="BF52" s="150">
        <v>18</v>
      </c>
      <c r="BG52" s="150">
        <v>50</v>
      </c>
      <c r="BH52" s="150">
        <v>52.5</v>
      </c>
      <c r="BI52" s="150">
        <v>28.75</v>
      </c>
      <c r="BJ52" s="150">
        <v>15</v>
      </c>
      <c r="BK52" s="150">
        <v>16.093333333333334</v>
      </c>
      <c r="BL52" s="150">
        <v>38.5</v>
      </c>
      <c r="BM52" s="150">
        <v>31.5</v>
      </c>
      <c r="BN52" s="150">
        <v>67.410000000000011</v>
      </c>
      <c r="BO52" s="150">
        <v>78</v>
      </c>
      <c r="BP52" s="150">
        <v>22</v>
      </c>
      <c r="BQ52" s="150">
        <v>30.51</v>
      </c>
      <c r="BR52" s="150">
        <v>18</v>
      </c>
      <c r="BS52" s="150">
        <v>16.25</v>
      </c>
      <c r="BT52" s="150">
        <v>16.25</v>
      </c>
      <c r="BU52" s="150">
        <v>59</v>
      </c>
      <c r="BV52" s="150">
        <v>23.333333333333332</v>
      </c>
      <c r="BW52" s="150">
        <v>74</v>
      </c>
      <c r="BX52" s="150">
        <v>68</v>
      </c>
      <c r="BY52" s="150">
        <v>36</v>
      </c>
      <c r="BZ52" s="150">
        <v>36</v>
      </c>
      <c r="CA52" s="150">
        <v>35.5</v>
      </c>
      <c r="CB52" s="150">
        <v>11.445</v>
      </c>
      <c r="CC52" s="150">
        <v>35</v>
      </c>
      <c r="CD52" s="150">
        <v>0</v>
      </c>
      <c r="CE52" s="150">
        <v>16.666666666666668</v>
      </c>
      <c r="CF52" s="150">
        <v>19.5</v>
      </c>
      <c r="CG52" s="150">
        <v>66.990000000000009</v>
      </c>
      <c r="CH52" s="150">
        <v>19.5</v>
      </c>
      <c r="CI52" s="150">
        <v>18.5</v>
      </c>
      <c r="CJ52" s="150">
        <v>40.5</v>
      </c>
      <c r="CK52" s="150">
        <v>55.5</v>
      </c>
      <c r="CL52" s="150">
        <v>73</v>
      </c>
      <c r="CM52" s="150">
        <v>27.5</v>
      </c>
      <c r="CN52" s="150">
        <v>55</v>
      </c>
      <c r="CO52" s="150">
        <v>79</v>
      </c>
      <c r="CP52" s="150">
        <v>55</v>
      </c>
      <c r="CQ52" s="150">
        <v>60.989999999999995</v>
      </c>
      <c r="CR52" s="150">
        <v>32</v>
      </c>
      <c r="CS52" s="150">
        <v>16.663333333333334</v>
      </c>
      <c r="CT52" s="150">
        <v>25.333333333333332</v>
      </c>
      <c r="CU52" s="150">
        <v>23.533333333333331</v>
      </c>
      <c r="CV52" s="150">
        <v>50.400000000000006</v>
      </c>
      <c r="CW52" s="150">
        <v>84</v>
      </c>
      <c r="CX52" s="150">
        <v>88</v>
      </c>
      <c r="CY52" s="165">
        <v>32.5</v>
      </c>
      <c r="CZ52" s="165">
        <v>54</v>
      </c>
      <c r="DA52" s="165">
        <v>54</v>
      </c>
      <c r="DB52" s="150">
        <v>11</v>
      </c>
      <c r="DC52" s="150">
        <v>63.8</v>
      </c>
      <c r="DD52" s="5"/>
      <c r="DE52" s="150">
        <v>57.42</v>
      </c>
      <c r="DF52" s="150">
        <v>73</v>
      </c>
      <c r="DG52" s="150">
        <v>50.010000000000005</v>
      </c>
      <c r="DH52" s="150">
        <v>63</v>
      </c>
      <c r="DI52" s="150">
        <v>30</v>
      </c>
      <c r="DJ52" s="150"/>
      <c r="DK52" s="150"/>
      <c r="DL52" s="150"/>
      <c r="DM52" s="150"/>
      <c r="DN52" s="150"/>
      <c r="DO52" s="150"/>
      <c r="DP52" s="150"/>
      <c r="DQ52" s="150"/>
      <c r="DR52" s="150"/>
      <c r="DS52" s="150"/>
      <c r="DT52" s="150"/>
      <c r="DU52" s="150"/>
      <c r="DV52" s="150"/>
      <c r="DW52" s="150">
        <v>63.02</v>
      </c>
      <c r="DX52" s="150">
        <v>74.990000000000009</v>
      </c>
      <c r="DY52" s="150">
        <v>45.5</v>
      </c>
      <c r="DZ52" s="150">
        <v>73.2</v>
      </c>
      <c r="EA52" s="150">
        <v>26</v>
      </c>
      <c r="EB52" s="150">
        <v>59</v>
      </c>
      <c r="EC52" s="150">
        <v>49.23</v>
      </c>
      <c r="ED52" s="150">
        <v>33</v>
      </c>
      <c r="EE52" s="150">
        <v>30</v>
      </c>
      <c r="EF52" s="150">
        <v>21.77</v>
      </c>
      <c r="EG52" s="150">
        <v>15</v>
      </c>
      <c r="EH52" s="150">
        <v>21</v>
      </c>
      <c r="EI52" s="5">
        <f>AVERAGE(DE52:EH52)</f>
        <v>46.184705882352944</v>
      </c>
      <c r="EJ52" s="17">
        <v>30</v>
      </c>
    </row>
    <row r="53" spans="1:141">
      <c r="A53" s="504"/>
      <c r="B53" s="51" t="s">
        <v>19</v>
      </c>
      <c r="C53" s="5">
        <v>5.9017948717948716</v>
      </c>
      <c r="D53" s="171">
        <v>1.5</v>
      </c>
      <c r="E53" s="171">
        <v>3</v>
      </c>
      <c r="F53" s="171">
        <v>0</v>
      </c>
      <c r="G53" s="171">
        <v>8.5</v>
      </c>
      <c r="H53" s="171">
        <v>27</v>
      </c>
      <c r="I53" s="171">
        <v>0</v>
      </c>
      <c r="J53" s="171">
        <v>0</v>
      </c>
      <c r="K53" s="171">
        <v>1.5</v>
      </c>
      <c r="L53" s="171">
        <v>1.04</v>
      </c>
      <c r="M53" s="171">
        <v>2.5</v>
      </c>
      <c r="N53" s="171">
        <v>1.625</v>
      </c>
      <c r="O53" s="150">
        <v>2</v>
      </c>
      <c r="P53" s="150">
        <v>2.75</v>
      </c>
      <c r="Q53" s="150">
        <v>0.5</v>
      </c>
      <c r="R53" s="150">
        <v>5</v>
      </c>
      <c r="S53" s="150">
        <v>5.0999999999999996</v>
      </c>
      <c r="T53" s="150">
        <v>0.75</v>
      </c>
      <c r="U53" s="150">
        <v>0</v>
      </c>
      <c r="V53" s="150">
        <v>6.5</v>
      </c>
      <c r="W53" s="150">
        <v>7.54</v>
      </c>
      <c r="X53" s="150">
        <v>1</v>
      </c>
      <c r="Y53" s="150">
        <v>3.25</v>
      </c>
      <c r="Z53" s="150">
        <v>4.75</v>
      </c>
      <c r="AA53" s="150">
        <v>0</v>
      </c>
      <c r="AB53" s="150">
        <v>0</v>
      </c>
      <c r="AC53" s="150">
        <v>1.5</v>
      </c>
      <c r="AD53" s="150">
        <v>1</v>
      </c>
      <c r="AE53" s="150">
        <v>48.67</v>
      </c>
      <c r="AF53" s="150">
        <v>4.5</v>
      </c>
      <c r="AG53" s="150">
        <v>0</v>
      </c>
      <c r="AH53" s="150">
        <v>0</v>
      </c>
      <c r="AI53" s="150">
        <v>0</v>
      </c>
      <c r="AJ53" s="150">
        <v>11</v>
      </c>
      <c r="AK53" s="150">
        <v>72</v>
      </c>
      <c r="AL53" s="150">
        <v>17.5</v>
      </c>
      <c r="AM53" s="150">
        <v>12</v>
      </c>
      <c r="AN53" s="150">
        <v>23.5</v>
      </c>
      <c r="AO53" s="150">
        <v>0</v>
      </c>
      <c r="AP53" s="150">
        <v>1</v>
      </c>
      <c r="AQ53" s="150">
        <v>4.875</v>
      </c>
      <c r="AR53" s="150">
        <v>1.5</v>
      </c>
      <c r="AS53" s="150">
        <v>8.5</v>
      </c>
      <c r="AT53" s="150">
        <v>0.83499999999999996</v>
      </c>
      <c r="AU53" s="150">
        <v>0</v>
      </c>
      <c r="AV53" s="150">
        <v>10</v>
      </c>
      <c r="AW53" s="150">
        <v>0</v>
      </c>
      <c r="AX53" s="150">
        <v>1.8333333333333333</v>
      </c>
      <c r="AY53" s="150">
        <v>0</v>
      </c>
      <c r="AZ53" s="150">
        <v>0.875</v>
      </c>
      <c r="BA53" s="150">
        <v>0</v>
      </c>
      <c r="BB53" s="150">
        <v>0</v>
      </c>
      <c r="BC53" s="150">
        <v>0</v>
      </c>
      <c r="BD53" s="150">
        <v>3.17</v>
      </c>
      <c r="BE53" s="150">
        <v>6</v>
      </c>
      <c r="BF53" s="150">
        <v>10.75</v>
      </c>
      <c r="BG53" s="150">
        <v>4.5</v>
      </c>
      <c r="BH53" s="150">
        <v>13.5</v>
      </c>
      <c r="BI53" s="150">
        <v>4.5</v>
      </c>
      <c r="BJ53" s="150">
        <v>4.833333333333333</v>
      </c>
      <c r="BK53" s="150">
        <v>15.666666666666666</v>
      </c>
      <c r="BL53" s="150">
        <v>0</v>
      </c>
      <c r="BM53" s="150">
        <v>4.4000000000000004</v>
      </c>
      <c r="BN53" s="150">
        <v>0</v>
      </c>
      <c r="BO53" s="150">
        <v>0</v>
      </c>
      <c r="BP53" s="150">
        <v>2.9166666666666665</v>
      </c>
      <c r="BQ53" s="150">
        <v>8</v>
      </c>
      <c r="BR53" s="150">
        <v>0</v>
      </c>
      <c r="BS53" s="150">
        <v>0.875</v>
      </c>
      <c r="BT53" s="150">
        <v>0.875</v>
      </c>
      <c r="BU53" s="150">
        <v>0</v>
      </c>
      <c r="BV53" s="150">
        <v>2.8333333333333335</v>
      </c>
      <c r="BW53" s="150">
        <v>0</v>
      </c>
      <c r="BX53" s="150">
        <v>8</v>
      </c>
      <c r="BY53" s="150">
        <v>3.25</v>
      </c>
      <c r="BZ53" s="150">
        <v>0</v>
      </c>
      <c r="CA53" s="150">
        <v>3.15</v>
      </c>
      <c r="CB53" s="150">
        <v>2.2916666666666665</v>
      </c>
      <c r="CC53" s="150">
        <v>15.75</v>
      </c>
      <c r="CD53" s="150">
        <v>75</v>
      </c>
      <c r="CE53" s="150">
        <v>11</v>
      </c>
      <c r="CF53" s="150">
        <v>1.75</v>
      </c>
      <c r="CG53" s="150">
        <v>0</v>
      </c>
      <c r="CH53" s="150">
        <v>2.5</v>
      </c>
      <c r="CI53" s="150">
        <v>5.6400000000000006</v>
      </c>
      <c r="CJ53" s="150">
        <v>0.66500000000000004</v>
      </c>
      <c r="CK53" s="150">
        <v>5</v>
      </c>
      <c r="CL53" s="150">
        <v>8</v>
      </c>
      <c r="CM53" s="150">
        <v>2.75</v>
      </c>
      <c r="CN53" s="150">
        <v>0</v>
      </c>
      <c r="CO53" s="150">
        <v>0</v>
      </c>
      <c r="CP53" s="150">
        <v>0</v>
      </c>
      <c r="CQ53" s="150">
        <v>1.3</v>
      </c>
      <c r="CR53" s="150">
        <v>1.625</v>
      </c>
      <c r="CS53" s="150">
        <v>1</v>
      </c>
      <c r="CT53" s="150">
        <v>0</v>
      </c>
      <c r="CU53" s="150">
        <v>2.5</v>
      </c>
      <c r="CV53" s="150">
        <v>1</v>
      </c>
      <c r="CW53" s="150">
        <v>0</v>
      </c>
      <c r="CX53" s="150">
        <v>1</v>
      </c>
      <c r="CY53" s="165">
        <v>0</v>
      </c>
      <c r="CZ53" s="165">
        <v>5</v>
      </c>
      <c r="DA53" s="165">
        <v>5</v>
      </c>
      <c r="DB53" s="150">
        <v>7.3875000000000002</v>
      </c>
      <c r="DC53" s="150">
        <v>2</v>
      </c>
      <c r="DD53" s="5"/>
      <c r="DE53" s="150">
        <v>8</v>
      </c>
      <c r="DF53" s="150">
        <v>0</v>
      </c>
      <c r="DG53" s="150">
        <v>0</v>
      </c>
      <c r="DH53" s="150">
        <v>3.3</v>
      </c>
      <c r="DI53" s="150">
        <v>1</v>
      </c>
      <c r="DJ53" s="150"/>
      <c r="DK53" s="150"/>
      <c r="DL53" s="150"/>
      <c r="DM53" s="150"/>
      <c r="DN53" s="150"/>
      <c r="DO53" s="150"/>
      <c r="DP53" s="150"/>
      <c r="DQ53" s="150"/>
      <c r="DR53" s="150"/>
      <c r="DS53" s="150"/>
      <c r="DT53" s="150"/>
      <c r="DU53" s="150"/>
      <c r="DV53" s="150"/>
      <c r="DW53" s="150">
        <v>0</v>
      </c>
      <c r="DX53" s="150">
        <v>0</v>
      </c>
      <c r="DY53" s="150">
        <v>0</v>
      </c>
      <c r="DZ53" s="150">
        <v>0</v>
      </c>
      <c r="EA53" s="150">
        <v>0</v>
      </c>
      <c r="EB53" s="150">
        <v>0</v>
      </c>
      <c r="EC53" s="150">
        <v>0</v>
      </c>
      <c r="ED53" s="150">
        <v>0</v>
      </c>
      <c r="EE53" s="150">
        <v>0</v>
      </c>
      <c r="EF53" s="150">
        <v>0</v>
      </c>
      <c r="EG53" s="150">
        <v>3</v>
      </c>
      <c r="EH53" s="150">
        <v>0</v>
      </c>
      <c r="EI53" s="5">
        <f>AVERAGE(DE53:EH53)</f>
        <v>0.9</v>
      </c>
      <c r="EJ53" s="17">
        <v>4</v>
      </c>
    </row>
    <row r="54" spans="1:141" ht="16.5" customHeight="1">
      <c r="A54" s="14"/>
      <c r="B54" s="13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>
        <v>10</v>
      </c>
      <c r="EC54">
        <v>10</v>
      </c>
      <c r="ED54"/>
      <c r="EE54"/>
      <c r="EF54"/>
      <c r="EG54"/>
      <c r="EH54"/>
      <c r="EI54"/>
      <c r="EJ54" s="13"/>
    </row>
    <row r="55" spans="1:141">
      <c r="A55" s="499" t="s">
        <v>52</v>
      </c>
      <c r="B55" s="53" t="s">
        <v>250</v>
      </c>
      <c r="C55" s="12"/>
      <c r="D55" s="12">
        <v>0</v>
      </c>
      <c r="E55" s="12">
        <v>0</v>
      </c>
      <c r="F55" s="12">
        <v>14</v>
      </c>
      <c r="G55" s="12">
        <v>7.5</v>
      </c>
      <c r="H55" s="12">
        <v>0</v>
      </c>
      <c r="I55" s="12">
        <v>0</v>
      </c>
      <c r="J55" s="12">
        <v>0</v>
      </c>
      <c r="K55" s="12">
        <v>0</v>
      </c>
      <c r="L55" s="12">
        <v>0</v>
      </c>
      <c r="M55" s="12">
        <v>6</v>
      </c>
      <c r="N55" s="12">
        <v>0</v>
      </c>
      <c r="O55" s="12">
        <v>12</v>
      </c>
      <c r="P55" s="12">
        <v>0</v>
      </c>
      <c r="Q55" s="12">
        <v>0</v>
      </c>
      <c r="R55" s="12">
        <v>5</v>
      </c>
      <c r="S55" s="12">
        <v>0</v>
      </c>
      <c r="T55" s="12">
        <v>8</v>
      </c>
      <c r="U55" s="94">
        <v>0</v>
      </c>
      <c r="V55" s="94">
        <v>0</v>
      </c>
      <c r="W55" s="94">
        <v>0</v>
      </c>
      <c r="X55" s="94">
        <v>15</v>
      </c>
      <c r="Y55" s="94">
        <v>0</v>
      </c>
      <c r="Z55" s="94">
        <v>0</v>
      </c>
      <c r="AA55" s="94">
        <v>0</v>
      </c>
      <c r="AB55" s="94">
        <v>0</v>
      </c>
      <c r="AC55" s="94">
        <v>0</v>
      </c>
      <c r="AD55" s="94">
        <v>0</v>
      </c>
      <c r="AE55" s="94">
        <v>0</v>
      </c>
      <c r="AF55" s="94">
        <v>0</v>
      </c>
      <c r="AG55" s="94">
        <v>10</v>
      </c>
      <c r="AH55" s="94">
        <v>0</v>
      </c>
      <c r="AI55" s="94">
        <v>0</v>
      </c>
      <c r="AJ55" s="94">
        <v>3.5</v>
      </c>
      <c r="AK55" s="94">
        <v>0</v>
      </c>
      <c r="AL55" s="94">
        <v>0</v>
      </c>
      <c r="AM55" s="94">
        <v>0</v>
      </c>
      <c r="AN55" s="94">
        <v>0</v>
      </c>
      <c r="AO55" s="94">
        <v>0</v>
      </c>
      <c r="AP55" s="94">
        <v>0</v>
      </c>
      <c r="AQ55" s="94">
        <v>12</v>
      </c>
      <c r="AR55" s="94">
        <v>0</v>
      </c>
      <c r="AS55" s="94">
        <v>4</v>
      </c>
      <c r="AT55" s="94">
        <v>0</v>
      </c>
      <c r="AU55" s="94">
        <v>0</v>
      </c>
      <c r="AV55" s="94">
        <v>10</v>
      </c>
      <c r="AW55" s="94">
        <v>0</v>
      </c>
      <c r="AX55" s="94">
        <v>10</v>
      </c>
      <c r="AY55" s="94">
        <v>10</v>
      </c>
      <c r="AZ55" s="94">
        <v>0</v>
      </c>
      <c r="BA55" s="94">
        <v>13</v>
      </c>
      <c r="BB55" s="94">
        <v>0</v>
      </c>
      <c r="BC55" s="94">
        <v>0</v>
      </c>
      <c r="BD55" s="94">
        <v>9</v>
      </c>
      <c r="BE55" s="94">
        <v>0</v>
      </c>
      <c r="BF55" s="94">
        <v>10</v>
      </c>
      <c r="BG55" s="94">
        <v>0</v>
      </c>
      <c r="BH55" s="94">
        <v>0</v>
      </c>
      <c r="BI55" s="94">
        <v>0</v>
      </c>
      <c r="BJ55" s="94">
        <v>12</v>
      </c>
      <c r="BK55" s="94">
        <v>0</v>
      </c>
      <c r="BL55" s="94">
        <v>14</v>
      </c>
      <c r="BM55" s="94">
        <v>0</v>
      </c>
      <c r="BN55" s="94">
        <v>15</v>
      </c>
      <c r="BO55" s="94">
        <v>0</v>
      </c>
      <c r="BP55" s="94">
        <v>12</v>
      </c>
      <c r="BQ55" s="94">
        <v>7</v>
      </c>
      <c r="BR55" s="94">
        <v>8</v>
      </c>
      <c r="BS55" s="94">
        <v>6</v>
      </c>
      <c r="BT55" s="94">
        <v>6</v>
      </c>
      <c r="BU55" s="94">
        <v>7</v>
      </c>
      <c r="BV55" s="94">
        <v>8</v>
      </c>
      <c r="BW55" s="94">
        <v>0</v>
      </c>
      <c r="BX55" s="94">
        <v>0</v>
      </c>
      <c r="BY55" s="94">
        <v>10</v>
      </c>
      <c r="BZ55" s="94">
        <v>7.4</v>
      </c>
      <c r="CA55" s="94">
        <v>0</v>
      </c>
      <c r="CB55" s="94">
        <v>8.8000000000000007</v>
      </c>
      <c r="CC55" s="94">
        <v>0</v>
      </c>
      <c r="CD55" s="94">
        <v>0</v>
      </c>
      <c r="CE55" s="94">
        <v>0</v>
      </c>
      <c r="CF55" s="94">
        <v>12</v>
      </c>
      <c r="CG55" s="94">
        <v>0</v>
      </c>
      <c r="CH55" s="94">
        <v>0</v>
      </c>
      <c r="CI55" s="94">
        <v>0</v>
      </c>
      <c r="CJ55" s="94">
        <v>8.5</v>
      </c>
      <c r="CK55" s="94">
        <v>0</v>
      </c>
      <c r="CL55" s="94">
        <v>10</v>
      </c>
      <c r="CM55" s="94">
        <v>0</v>
      </c>
      <c r="CN55" s="94">
        <v>13</v>
      </c>
      <c r="CO55" s="94">
        <v>0</v>
      </c>
      <c r="CP55" s="94">
        <v>0</v>
      </c>
      <c r="CQ55" s="94">
        <v>0</v>
      </c>
      <c r="CR55" s="94">
        <v>12</v>
      </c>
      <c r="CS55" s="94">
        <v>6</v>
      </c>
      <c r="CT55" s="94">
        <v>0</v>
      </c>
      <c r="CU55" s="94">
        <v>0</v>
      </c>
      <c r="CV55" s="94">
        <v>0</v>
      </c>
      <c r="CW55" s="94">
        <v>7</v>
      </c>
      <c r="CX55" s="94">
        <v>0</v>
      </c>
      <c r="CY55" s="94">
        <v>8</v>
      </c>
      <c r="CZ55" s="94">
        <v>0</v>
      </c>
      <c r="DA55" s="94">
        <v>0</v>
      </c>
      <c r="DB55" s="94">
        <v>11</v>
      </c>
      <c r="DC55" s="94">
        <v>0</v>
      </c>
      <c r="DD55" s="12"/>
      <c r="DE55" s="94">
        <v>0</v>
      </c>
      <c r="DF55" s="94">
        <v>0</v>
      </c>
      <c r="DG55" s="94">
        <v>24</v>
      </c>
      <c r="DH55" s="94">
        <v>0</v>
      </c>
      <c r="DI55" s="94">
        <v>10</v>
      </c>
      <c r="DJ55" s="94"/>
      <c r="DK55" s="94"/>
      <c r="DL55" s="94"/>
      <c r="DM55" s="94"/>
      <c r="DN55" s="94"/>
      <c r="DO55" s="94"/>
      <c r="DP55" s="94"/>
      <c r="DQ55" s="94"/>
      <c r="DR55" s="94"/>
      <c r="DS55" s="94"/>
      <c r="DT55" s="94"/>
      <c r="DU55" s="94"/>
      <c r="DV55" s="94"/>
      <c r="DW55" s="94">
        <v>0</v>
      </c>
      <c r="DX55" s="94">
        <v>12</v>
      </c>
      <c r="DY55" s="94">
        <v>0</v>
      </c>
      <c r="DZ55" s="94">
        <v>10.17</v>
      </c>
      <c r="EA55" s="94">
        <v>0</v>
      </c>
      <c r="EB55" s="94">
        <v>9</v>
      </c>
      <c r="EC55" s="94">
        <v>12</v>
      </c>
      <c r="ED55" s="94">
        <v>0</v>
      </c>
      <c r="EE55" s="94">
        <v>0</v>
      </c>
      <c r="EF55" s="94">
        <v>7</v>
      </c>
      <c r="EG55" s="94">
        <v>0</v>
      </c>
      <c r="EH55" s="94">
        <v>0</v>
      </c>
      <c r="EI55" s="94"/>
      <c r="EJ55" s="12"/>
    </row>
    <row r="56" spans="1:141">
      <c r="A56" s="500"/>
      <c r="B56" s="53" t="s">
        <v>251</v>
      </c>
      <c r="C56" s="12"/>
      <c r="D56" s="12">
        <v>0</v>
      </c>
      <c r="E56" s="12">
        <v>3</v>
      </c>
      <c r="F56" s="12">
        <v>5</v>
      </c>
      <c r="G56" s="12">
        <v>0</v>
      </c>
      <c r="H56" s="12">
        <v>0</v>
      </c>
      <c r="I56" s="12">
        <v>0</v>
      </c>
      <c r="J56" s="12">
        <v>0</v>
      </c>
      <c r="K56" s="12">
        <v>0</v>
      </c>
      <c r="L56" s="12">
        <v>15</v>
      </c>
      <c r="M56" s="12">
        <v>0</v>
      </c>
      <c r="N56" s="12">
        <v>1.5</v>
      </c>
      <c r="O56" s="12">
        <v>0</v>
      </c>
      <c r="P56" s="12">
        <v>0</v>
      </c>
      <c r="Q56" s="12">
        <v>0</v>
      </c>
      <c r="R56" s="12">
        <v>0</v>
      </c>
      <c r="S56" s="12">
        <v>0</v>
      </c>
      <c r="T56" s="12">
        <v>24</v>
      </c>
      <c r="U56" s="94">
        <v>113</v>
      </c>
      <c r="V56" s="94">
        <v>2.5</v>
      </c>
      <c r="W56" s="94">
        <v>0</v>
      </c>
      <c r="X56" s="94">
        <v>0</v>
      </c>
      <c r="Y56" s="94">
        <v>0</v>
      </c>
      <c r="Z56" s="94">
        <v>1.5</v>
      </c>
      <c r="AA56" s="94">
        <v>5.3</v>
      </c>
      <c r="AB56" s="94">
        <v>0</v>
      </c>
      <c r="AC56" s="94">
        <v>0</v>
      </c>
      <c r="AD56" s="94">
        <v>128</v>
      </c>
      <c r="AE56" s="94">
        <v>0</v>
      </c>
      <c r="AF56" s="94">
        <v>0</v>
      </c>
      <c r="AG56" s="94">
        <v>0</v>
      </c>
      <c r="AH56" s="94">
        <v>0</v>
      </c>
      <c r="AI56" s="94">
        <v>0</v>
      </c>
      <c r="AJ56" s="94">
        <v>0</v>
      </c>
      <c r="AK56" s="94">
        <v>0</v>
      </c>
      <c r="AL56" s="94">
        <v>0</v>
      </c>
      <c r="AM56" s="94">
        <v>0</v>
      </c>
      <c r="AN56" s="94">
        <v>0</v>
      </c>
      <c r="AO56" s="94">
        <v>0</v>
      </c>
      <c r="AP56" s="94">
        <v>10.5</v>
      </c>
      <c r="AQ56" s="94">
        <v>2</v>
      </c>
      <c r="AR56" s="94">
        <v>0</v>
      </c>
      <c r="AS56" s="94">
        <v>0</v>
      </c>
      <c r="AT56" s="94">
        <v>0</v>
      </c>
      <c r="AU56" s="94">
        <v>0</v>
      </c>
      <c r="AV56" s="94">
        <v>0</v>
      </c>
      <c r="AW56" s="94">
        <v>0</v>
      </c>
      <c r="AX56" s="94">
        <v>0</v>
      </c>
      <c r="AY56" s="94">
        <v>0</v>
      </c>
      <c r="AZ56" s="94">
        <v>2</v>
      </c>
      <c r="BA56" s="94">
        <v>0</v>
      </c>
      <c r="BB56" s="94">
        <v>0</v>
      </c>
      <c r="BC56" s="94">
        <v>0</v>
      </c>
      <c r="BD56" s="94">
        <v>0</v>
      </c>
      <c r="BE56" s="94">
        <v>0</v>
      </c>
      <c r="BF56" s="94">
        <v>11</v>
      </c>
      <c r="BG56" s="94">
        <v>0</v>
      </c>
      <c r="BH56" s="94">
        <v>0</v>
      </c>
      <c r="BI56" s="94">
        <v>0</v>
      </c>
      <c r="BJ56" s="94">
        <v>12</v>
      </c>
      <c r="BK56" s="94">
        <v>0</v>
      </c>
      <c r="BL56" s="94">
        <v>0</v>
      </c>
      <c r="BM56" s="94">
        <v>0</v>
      </c>
      <c r="BN56" s="94">
        <v>0</v>
      </c>
      <c r="BO56" s="94">
        <v>1</v>
      </c>
      <c r="BP56" s="94">
        <v>0</v>
      </c>
      <c r="BQ56" s="94">
        <v>0</v>
      </c>
      <c r="BR56" s="94"/>
      <c r="BS56" s="94">
        <v>6</v>
      </c>
      <c r="BT56" s="94">
        <v>6</v>
      </c>
      <c r="BU56" s="94">
        <v>0</v>
      </c>
      <c r="BV56" s="94">
        <v>4</v>
      </c>
      <c r="BW56" s="94">
        <v>11</v>
      </c>
      <c r="BX56" s="94">
        <v>0</v>
      </c>
      <c r="BY56" s="94">
        <v>0</v>
      </c>
      <c r="BZ56" s="94">
        <v>0</v>
      </c>
      <c r="CA56" s="94">
        <v>0</v>
      </c>
      <c r="CB56" s="94">
        <v>0</v>
      </c>
      <c r="CC56" s="94">
        <v>0</v>
      </c>
      <c r="CD56" s="94">
        <v>0</v>
      </c>
      <c r="CE56" s="94">
        <v>0</v>
      </c>
      <c r="CF56" s="94">
        <v>0</v>
      </c>
      <c r="CG56" s="94">
        <v>1.8</v>
      </c>
      <c r="CH56" s="94">
        <v>40.299999999999997</v>
      </c>
      <c r="CI56" s="94">
        <v>0</v>
      </c>
      <c r="CJ56" s="94">
        <v>0</v>
      </c>
      <c r="CK56" s="94">
        <v>0</v>
      </c>
      <c r="CL56" s="94">
        <v>0</v>
      </c>
      <c r="CM56" s="94">
        <v>0</v>
      </c>
      <c r="CN56" s="94">
        <v>0</v>
      </c>
      <c r="CO56" s="94">
        <v>2</v>
      </c>
      <c r="CP56" s="94">
        <v>0</v>
      </c>
      <c r="CQ56" s="94">
        <v>0</v>
      </c>
      <c r="CR56" s="94">
        <v>0</v>
      </c>
      <c r="CS56" s="94">
        <v>0</v>
      </c>
      <c r="CT56" s="94">
        <v>11.5</v>
      </c>
      <c r="CU56" s="94">
        <v>0</v>
      </c>
      <c r="CV56" s="94">
        <v>0</v>
      </c>
      <c r="CW56" s="94">
        <v>0</v>
      </c>
      <c r="CX56" s="94">
        <v>0</v>
      </c>
      <c r="CY56" s="94">
        <v>0</v>
      </c>
      <c r="CZ56" s="94">
        <v>0</v>
      </c>
      <c r="DA56" s="94">
        <v>0</v>
      </c>
      <c r="DB56" s="94">
        <v>5.5</v>
      </c>
      <c r="DC56" s="94">
        <v>0</v>
      </c>
      <c r="DD56" s="12"/>
      <c r="DE56" s="94">
        <v>0</v>
      </c>
      <c r="DF56" s="94">
        <v>0</v>
      </c>
      <c r="DG56" s="94">
        <v>0</v>
      </c>
      <c r="DH56" s="94">
        <v>0</v>
      </c>
      <c r="DI56" s="94">
        <v>1</v>
      </c>
      <c r="DJ56" s="94"/>
      <c r="DK56" s="94"/>
      <c r="DL56" s="94"/>
      <c r="DM56" s="94"/>
      <c r="DN56" s="94"/>
      <c r="DO56" s="94"/>
      <c r="DP56" s="94"/>
      <c r="DQ56" s="94"/>
      <c r="DR56" s="94"/>
      <c r="DS56" s="94"/>
      <c r="DT56" s="94"/>
      <c r="DU56" s="94"/>
      <c r="DV56" s="94"/>
      <c r="DW56" s="94">
        <v>8</v>
      </c>
      <c r="DX56" s="94">
        <v>4</v>
      </c>
      <c r="DY56" s="94">
        <v>0</v>
      </c>
      <c r="DZ56" s="94">
        <v>0</v>
      </c>
      <c r="EA56" s="94">
        <v>0</v>
      </c>
      <c r="EB56" s="94">
        <v>0</v>
      </c>
      <c r="EC56" s="94">
        <v>0</v>
      </c>
      <c r="ED56" s="94">
        <v>0</v>
      </c>
      <c r="EE56" s="94">
        <v>0</v>
      </c>
      <c r="EF56" s="94">
        <v>0</v>
      </c>
      <c r="EG56" s="94">
        <v>0</v>
      </c>
      <c r="EH56" s="94">
        <v>0</v>
      </c>
      <c r="EI56" s="94"/>
      <c r="EJ56" s="12"/>
    </row>
    <row r="57" spans="1:141">
      <c r="A57" s="500"/>
      <c r="B57" s="53" t="s">
        <v>252</v>
      </c>
      <c r="C57" s="12"/>
      <c r="D57" s="12">
        <v>1.5</v>
      </c>
      <c r="E57" s="12">
        <v>3</v>
      </c>
      <c r="F57" s="12">
        <v>0</v>
      </c>
      <c r="G57" s="12">
        <v>8.5</v>
      </c>
      <c r="H57" s="12">
        <v>27</v>
      </c>
      <c r="I57" s="12">
        <v>0</v>
      </c>
      <c r="J57" s="12">
        <v>3.5</v>
      </c>
      <c r="K57" s="12">
        <v>1.5</v>
      </c>
      <c r="L57" s="12">
        <v>2.08</v>
      </c>
      <c r="M57" s="12">
        <v>2.5</v>
      </c>
      <c r="N57" s="12">
        <v>6.5</v>
      </c>
      <c r="O57" s="12">
        <v>4</v>
      </c>
      <c r="P57" s="12">
        <v>8.25</v>
      </c>
      <c r="Q57" s="12">
        <v>0.5</v>
      </c>
      <c r="R57" s="12">
        <v>5</v>
      </c>
      <c r="S57" s="12">
        <v>25.5</v>
      </c>
      <c r="T57" s="12">
        <v>2.25</v>
      </c>
      <c r="U57" s="94">
        <v>0</v>
      </c>
      <c r="V57" s="94">
        <v>6.5</v>
      </c>
      <c r="W57" s="94">
        <v>15.08</v>
      </c>
      <c r="X57" s="94">
        <v>1</v>
      </c>
      <c r="Y57">
        <v>6.5</v>
      </c>
      <c r="Z57">
        <v>4.75</v>
      </c>
      <c r="AA57">
        <v>0</v>
      </c>
      <c r="AB57">
        <v>0</v>
      </c>
      <c r="AC57">
        <v>1.5</v>
      </c>
      <c r="AD57">
        <v>1</v>
      </c>
      <c r="AE57">
        <v>48.67</v>
      </c>
      <c r="AF57">
        <v>4.5</v>
      </c>
      <c r="AG57">
        <v>0</v>
      </c>
      <c r="AH57">
        <v>0</v>
      </c>
      <c r="AI57">
        <v>0</v>
      </c>
      <c r="AJ57">
        <v>11</v>
      </c>
      <c r="AK57">
        <v>72</v>
      </c>
      <c r="AL57">
        <v>17.5</v>
      </c>
      <c r="AM57">
        <v>24</v>
      </c>
      <c r="AN57">
        <v>23.5</v>
      </c>
      <c r="AO57">
        <v>0</v>
      </c>
      <c r="AP57">
        <v>1</v>
      </c>
      <c r="AQ57">
        <v>19.5</v>
      </c>
      <c r="AR57">
        <v>3</v>
      </c>
      <c r="AS57">
        <v>17</v>
      </c>
      <c r="AT57">
        <v>1.67</v>
      </c>
      <c r="AU57">
        <v>0</v>
      </c>
      <c r="AV57">
        <v>10</v>
      </c>
      <c r="AW57">
        <v>0</v>
      </c>
      <c r="AX57">
        <v>5.5</v>
      </c>
      <c r="AY57">
        <v>0</v>
      </c>
      <c r="AZ57">
        <v>1.75</v>
      </c>
      <c r="BA57">
        <v>0</v>
      </c>
      <c r="BB57">
        <v>0</v>
      </c>
      <c r="BC57">
        <v>0</v>
      </c>
      <c r="BD57">
        <v>3.17</v>
      </c>
      <c r="BE57">
        <v>6</v>
      </c>
      <c r="BF57">
        <v>21.5</v>
      </c>
      <c r="BG57">
        <v>4.5</v>
      </c>
      <c r="BH57">
        <v>13.5</v>
      </c>
      <c r="BI57">
        <v>9</v>
      </c>
      <c r="BJ57">
        <v>14.5</v>
      </c>
      <c r="BK57">
        <v>47</v>
      </c>
      <c r="BL57">
        <v>0</v>
      </c>
      <c r="BM57">
        <v>8.8000000000000007</v>
      </c>
      <c r="BN57">
        <v>0</v>
      </c>
      <c r="BO57">
        <v>0</v>
      </c>
      <c r="BP57">
        <v>8.75</v>
      </c>
      <c r="BQ57">
        <v>16</v>
      </c>
      <c r="BR57"/>
      <c r="BS57">
        <v>3.5</v>
      </c>
      <c r="BT57">
        <v>3.5</v>
      </c>
      <c r="BU57">
        <v>0</v>
      </c>
      <c r="BV57">
        <v>8.5</v>
      </c>
      <c r="BW57">
        <v>0</v>
      </c>
      <c r="BX57">
        <v>8</v>
      </c>
      <c r="BY57">
        <v>6.5</v>
      </c>
      <c r="BZ57">
        <v>0</v>
      </c>
      <c r="CA57">
        <v>6.3</v>
      </c>
      <c r="CB57">
        <v>13.75</v>
      </c>
      <c r="CC57">
        <v>31.5</v>
      </c>
      <c r="CD57">
        <v>75</v>
      </c>
      <c r="CE57">
        <v>33</v>
      </c>
      <c r="CF57">
        <v>7</v>
      </c>
      <c r="CG57">
        <v>0</v>
      </c>
      <c r="CH57">
        <v>5</v>
      </c>
      <c r="CI57">
        <v>16.920000000000002</v>
      </c>
      <c r="CJ57">
        <v>1.33</v>
      </c>
      <c r="CK57">
        <v>5</v>
      </c>
      <c r="CL57">
        <v>8</v>
      </c>
      <c r="CM57">
        <v>5.5</v>
      </c>
      <c r="CN57">
        <v>0</v>
      </c>
      <c r="CO57">
        <v>0</v>
      </c>
      <c r="CP57">
        <v>0</v>
      </c>
      <c r="CQ57">
        <v>1.3</v>
      </c>
      <c r="CR57">
        <v>3.25</v>
      </c>
      <c r="CS57">
        <v>3</v>
      </c>
      <c r="CT57">
        <v>0</v>
      </c>
      <c r="CU57">
        <v>7.5</v>
      </c>
      <c r="CV57">
        <v>1</v>
      </c>
      <c r="CW57">
        <v>0</v>
      </c>
      <c r="CX57">
        <v>1</v>
      </c>
      <c r="CY57">
        <v>0</v>
      </c>
      <c r="CZ57">
        <v>5</v>
      </c>
      <c r="DA57">
        <v>5</v>
      </c>
      <c r="DB57">
        <v>29.55</v>
      </c>
      <c r="DC57">
        <v>2</v>
      </c>
      <c r="DD57" s="12"/>
      <c r="DE57">
        <v>8</v>
      </c>
      <c r="DF57">
        <v>0</v>
      </c>
      <c r="DG57">
        <v>0</v>
      </c>
      <c r="DH57">
        <v>3.3</v>
      </c>
      <c r="DI57">
        <v>2</v>
      </c>
      <c r="DJ57"/>
      <c r="DK57"/>
      <c r="DL57"/>
      <c r="DM57"/>
      <c r="DN57"/>
      <c r="DO57"/>
      <c r="DP57"/>
      <c r="DQ57"/>
      <c r="DR57"/>
      <c r="DS57"/>
      <c r="DT57"/>
      <c r="DU57"/>
      <c r="DV57"/>
      <c r="DW57">
        <v>0</v>
      </c>
      <c r="DX57">
        <v>0</v>
      </c>
      <c r="DY57">
        <v>0</v>
      </c>
      <c r="DZ57">
        <v>0</v>
      </c>
      <c r="EA57">
        <v>0</v>
      </c>
      <c r="EB57">
        <v>0</v>
      </c>
      <c r="EC57">
        <v>0</v>
      </c>
      <c r="ED57">
        <v>0</v>
      </c>
      <c r="EE57">
        <v>0</v>
      </c>
      <c r="EF57">
        <v>0</v>
      </c>
      <c r="EG57">
        <v>6</v>
      </c>
      <c r="EH57">
        <v>0</v>
      </c>
      <c r="EI57"/>
      <c r="EJ57" s="12"/>
    </row>
    <row r="58" spans="1:141">
      <c r="A58" s="500"/>
      <c r="B58" s="53" t="s">
        <v>222</v>
      </c>
      <c r="C58" s="12"/>
      <c r="D58" s="12">
        <v>168</v>
      </c>
      <c r="E58" s="12">
        <v>168</v>
      </c>
      <c r="F58" s="12">
        <v>168</v>
      </c>
      <c r="G58" s="12">
        <v>168</v>
      </c>
      <c r="H58" s="12">
        <v>168</v>
      </c>
      <c r="I58" s="12">
        <v>168</v>
      </c>
      <c r="J58" s="12">
        <v>168</v>
      </c>
      <c r="K58" s="12">
        <v>168</v>
      </c>
      <c r="L58" s="12">
        <v>168</v>
      </c>
      <c r="M58" s="12">
        <v>168</v>
      </c>
      <c r="N58" s="12">
        <v>168</v>
      </c>
      <c r="O58" s="12">
        <v>168</v>
      </c>
      <c r="P58" s="12">
        <v>168</v>
      </c>
      <c r="Q58" s="12">
        <v>168</v>
      </c>
      <c r="R58" s="12">
        <v>168</v>
      </c>
      <c r="S58" s="12">
        <v>168</v>
      </c>
      <c r="T58" s="12">
        <v>168</v>
      </c>
      <c r="U58" s="12">
        <v>144</v>
      </c>
      <c r="V58" s="12">
        <v>168</v>
      </c>
      <c r="W58" s="12">
        <v>168</v>
      </c>
      <c r="X58" s="12">
        <v>168</v>
      </c>
      <c r="Y58" s="12">
        <v>168</v>
      </c>
      <c r="Z58" s="12">
        <v>168</v>
      </c>
      <c r="AA58" s="12">
        <v>168</v>
      </c>
      <c r="AB58" s="12">
        <v>168</v>
      </c>
      <c r="AC58" s="12">
        <v>168</v>
      </c>
      <c r="AD58" s="12">
        <v>168</v>
      </c>
      <c r="AE58" s="12">
        <v>168</v>
      </c>
      <c r="AF58" s="12">
        <v>168</v>
      </c>
      <c r="AG58" s="12">
        <v>168</v>
      </c>
      <c r="AH58" s="12">
        <v>168</v>
      </c>
      <c r="AI58" s="12">
        <v>168</v>
      </c>
      <c r="AJ58" s="12">
        <v>168</v>
      </c>
      <c r="AK58" s="12">
        <v>168</v>
      </c>
      <c r="AL58" s="12">
        <v>168</v>
      </c>
      <c r="AM58" s="12">
        <v>168</v>
      </c>
      <c r="AN58" s="12">
        <v>168</v>
      </c>
      <c r="AO58" s="12">
        <v>168</v>
      </c>
      <c r="AP58" s="12">
        <v>168</v>
      </c>
      <c r="AQ58" s="12">
        <v>168</v>
      </c>
      <c r="AR58" s="12">
        <v>168</v>
      </c>
      <c r="AS58" s="12">
        <v>168</v>
      </c>
      <c r="AT58" s="12">
        <v>168</v>
      </c>
      <c r="AU58" s="12">
        <v>168</v>
      </c>
      <c r="AV58" s="12">
        <v>168</v>
      </c>
      <c r="AW58" s="12">
        <v>168</v>
      </c>
      <c r="AX58" s="12">
        <v>168</v>
      </c>
      <c r="AY58" s="12">
        <v>168</v>
      </c>
      <c r="AZ58" s="12">
        <v>168</v>
      </c>
      <c r="BA58" s="12">
        <v>168</v>
      </c>
      <c r="BB58" s="12">
        <v>168</v>
      </c>
      <c r="BC58" s="12">
        <v>168</v>
      </c>
      <c r="BD58" s="12">
        <v>168</v>
      </c>
      <c r="BE58" s="12">
        <v>168</v>
      </c>
      <c r="BF58" s="12">
        <v>168</v>
      </c>
      <c r="BG58" s="12">
        <v>168</v>
      </c>
      <c r="BH58" s="12">
        <v>168</v>
      </c>
      <c r="BI58" s="12">
        <v>168</v>
      </c>
      <c r="BJ58" s="12">
        <v>168</v>
      </c>
      <c r="BK58" s="12">
        <v>168</v>
      </c>
      <c r="BL58" s="12">
        <v>168</v>
      </c>
      <c r="BM58" s="12">
        <v>168</v>
      </c>
      <c r="BN58" s="12">
        <v>168</v>
      </c>
      <c r="BO58" s="12">
        <v>168</v>
      </c>
      <c r="BP58" s="12">
        <v>168</v>
      </c>
      <c r="BQ58" s="12">
        <v>168</v>
      </c>
      <c r="BR58" s="12">
        <v>168</v>
      </c>
      <c r="BS58" s="12">
        <v>168</v>
      </c>
      <c r="BT58" s="12">
        <v>168</v>
      </c>
      <c r="BU58" s="12">
        <v>168</v>
      </c>
      <c r="BV58" s="12">
        <v>168</v>
      </c>
      <c r="BW58" s="12">
        <v>168</v>
      </c>
      <c r="BX58" s="12">
        <v>168</v>
      </c>
      <c r="BY58" s="12">
        <v>168</v>
      </c>
      <c r="BZ58" s="12">
        <v>168</v>
      </c>
      <c r="CA58" s="12">
        <v>144</v>
      </c>
      <c r="CB58" s="12">
        <v>168</v>
      </c>
      <c r="CC58" s="12">
        <v>168</v>
      </c>
      <c r="CD58" s="12">
        <v>168</v>
      </c>
      <c r="CE58" s="12">
        <v>168</v>
      </c>
      <c r="CF58" s="12">
        <v>168</v>
      </c>
      <c r="CG58" s="12">
        <v>168</v>
      </c>
      <c r="CH58" s="12">
        <v>168</v>
      </c>
      <c r="CI58" s="12">
        <v>168</v>
      </c>
      <c r="CJ58" s="12">
        <v>168</v>
      </c>
      <c r="CK58" s="12">
        <v>168</v>
      </c>
      <c r="CL58" s="12">
        <v>168</v>
      </c>
      <c r="CM58" s="12">
        <v>168</v>
      </c>
      <c r="CN58" s="12">
        <v>168</v>
      </c>
      <c r="CO58" s="12">
        <v>168</v>
      </c>
      <c r="CP58" s="12">
        <v>168</v>
      </c>
      <c r="CQ58" s="12">
        <v>168</v>
      </c>
      <c r="CR58" s="12">
        <v>168</v>
      </c>
      <c r="CS58" s="12">
        <v>168</v>
      </c>
      <c r="CT58" s="12">
        <v>168</v>
      </c>
      <c r="CU58" s="12">
        <v>168</v>
      </c>
      <c r="CV58" s="12">
        <v>168</v>
      </c>
      <c r="CW58" s="12">
        <v>168</v>
      </c>
      <c r="CX58" s="12">
        <v>168</v>
      </c>
      <c r="CY58" s="12">
        <v>168</v>
      </c>
      <c r="CZ58" s="12">
        <v>168</v>
      </c>
      <c r="DA58" s="12">
        <v>168</v>
      </c>
      <c r="DB58" s="12">
        <v>168</v>
      </c>
      <c r="DC58" s="12">
        <v>168</v>
      </c>
      <c r="DD58" s="12"/>
      <c r="DE58" s="12">
        <v>144</v>
      </c>
      <c r="DF58" s="12">
        <v>168</v>
      </c>
      <c r="DG58" s="12">
        <v>168</v>
      </c>
      <c r="DH58" s="12">
        <v>168</v>
      </c>
      <c r="DI58" s="12">
        <v>168</v>
      </c>
      <c r="DJ58" s="12"/>
      <c r="DK58" s="12"/>
      <c r="DL58" s="12"/>
      <c r="DM58" s="12"/>
      <c r="DN58" s="12"/>
      <c r="DO58" s="12"/>
      <c r="DP58" s="12"/>
      <c r="DQ58" s="12"/>
      <c r="DR58" s="12"/>
      <c r="DS58" s="12"/>
      <c r="DT58" s="12"/>
      <c r="DU58" s="12"/>
      <c r="DV58" s="12"/>
      <c r="DW58" s="12">
        <v>168</v>
      </c>
      <c r="DX58" s="12">
        <v>168</v>
      </c>
      <c r="DY58" s="12">
        <v>168</v>
      </c>
      <c r="DZ58" s="12">
        <v>168</v>
      </c>
      <c r="EA58" s="12">
        <v>168</v>
      </c>
      <c r="EB58" s="12">
        <v>168</v>
      </c>
      <c r="EC58" s="12">
        <v>168</v>
      </c>
      <c r="ED58" s="12">
        <v>168</v>
      </c>
      <c r="EE58" s="12">
        <v>168</v>
      </c>
      <c r="EF58" s="12">
        <v>168</v>
      </c>
      <c r="EG58" s="12">
        <v>168</v>
      </c>
      <c r="EH58" s="12">
        <v>168</v>
      </c>
      <c r="EI58" s="12"/>
      <c r="EJ58" s="12"/>
      <c r="EK58"/>
    </row>
    <row r="59" spans="1:141">
      <c r="A59" s="501"/>
      <c r="B59" s="53" t="s">
        <v>146</v>
      </c>
      <c r="C59" s="12"/>
      <c r="D59" s="173">
        <v>19</v>
      </c>
      <c r="E59" s="173">
        <v>32.5</v>
      </c>
      <c r="F59" s="173">
        <v>60.33</v>
      </c>
      <c r="G59" s="173">
        <v>36.5</v>
      </c>
      <c r="H59" s="173">
        <v>51</v>
      </c>
      <c r="I59" s="173">
        <v>39</v>
      </c>
      <c r="J59" s="173">
        <v>20</v>
      </c>
      <c r="K59" s="173">
        <v>37.081081081081081</v>
      </c>
      <c r="L59" s="173">
        <v>43</v>
      </c>
      <c r="M59" s="173">
        <v>71</v>
      </c>
      <c r="N59" s="173">
        <v>51.5</v>
      </c>
      <c r="O59" s="164">
        <v>56</v>
      </c>
      <c r="P59" s="164">
        <v>40</v>
      </c>
      <c r="Q59" s="164">
        <v>55.08</v>
      </c>
      <c r="R59" s="164">
        <v>51.9</v>
      </c>
      <c r="S59">
        <v>60</v>
      </c>
      <c r="T59">
        <v>42</v>
      </c>
      <c r="U59">
        <v>24</v>
      </c>
      <c r="V59">
        <v>66</v>
      </c>
      <c r="W59">
        <v>52</v>
      </c>
      <c r="X59">
        <v>57</v>
      </c>
      <c r="Y59">
        <v>75</v>
      </c>
      <c r="Z59">
        <v>74</v>
      </c>
      <c r="AA59">
        <v>54.99</v>
      </c>
      <c r="AB59">
        <v>80</v>
      </c>
      <c r="AC59">
        <v>76</v>
      </c>
      <c r="AD59">
        <v>0</v>
      </c>
      <c r="AE59">
        <v>30.25</v>
      </c>
      <c r="AF59">
        <v>50</v>
      </c>
      <c r="AG59">
        <v>52.989999999999995</v>
      </c>
      <c r="AH59">
        <v>64.5</v>
      </c>
      <c r="AI59">
        <v>62</v>
      </c>
      <c r="AJ59">
        <v>23</v>
      </c>
      <c r="AK59">
        <v>40.799999999999997</v>
      </c>
      <c r="AL59">
        <v>44</v>
      </c>
      <c r="AM59">
        <v>43.2</v>
      </c>
      <c r="AN59">
        <v>49.5</v>
      </c>
      <c r="AO59">
        <v>18</v>
      </c>
      <c r="AP59">
        <v>44.519999999999996</v>
      </c>
      <c r="AQ59">
        <v>44</v>
      </c>
      <c r="AR59">
        <v>53</v>
      </c>
      <c r="AS59">
        <v>41</v>
      </c>
      <c r="AT59">
        <v>66.67</v>
      </c>
      <c r="AU59">
        <v>68</v>
      </c>
      <c r="AV59">
        <v>43</v>
      </c>
      <c r="AW59">
        <v>103</v>
      </c>
      <c r="AX59">
        <v>75</v>
      </c>
      <c r="AY59">
        <v>51</v>
      </c>
      <c r="AZ59">
        <v>55</v>
      </c>
      <c r="BA59">
        <v>39.01</v>
      </c>
      <c r="BB59">
        <v>34.979999999999997</v>
      </c>
      <c r="BC59">
        <v>24.990000000000002</v>
      </c>
      <c r="BD59">
        <v>37</v>
      </c>
      <c r="BE59">
        <v>57.99</v>
      </c>
      <c r="BF59">
        <v>36</v>
      </c>
      <c r="BG59">
        <v>50</v>
      </c>
      <c r="BH59">
        <v>52.5</v>
      </c>
      <c r="BI59">
        <v>57.5</v>
      </c>
      <c r="BJ59">
        <v>45</v>
      </c>
      <c r="BK59">
        <v>48.28</v>
      </c>
      <c r="BL59">
        <v>77</v>
      </c>
      <c r="BM59">
        <v>63</v>
      </c>
      <c r="BN59">
        <v>67.41</v>
      </c>
      <c r="BO59">
        <v>78</v>
      </c>
      <c r="BP59">
        <v>66</v>
      </c>
      <c r="BQ59">
        <v>61.02</v>
      </c>
      <c r="BR59">
        <v>72</v>
      </c>
      <c r="BS59">
        <v>65</v>
      </c>
      <c r="BT59">
        <v>65</v>
      </c>
      <c r="BU59">
        <v>59</v>
      </c>
      <c r="BV59">
        <v>70</v>
      </c>
      <c r="BW59">
        <v>74</v>
      </c>
      <c r="BX59">
        <v>68</v>
      </c>
      <c r="BY59">
        <v>72</v>
      </c>
      <c r="BZ59">
        <v>70</v>
      </c>
      <c r="CA59">
        <v>71</v>
      </c>
      <c r="CB59">
        <v>68.67</v>
      </c>
      <c r="CC59">
        <v>70</v>
      </c>
      <c r="CD59">
        <v>0</v>
      </c>
      <c r="CE59">
        <v>50</v>
      </c>
      <c r="CF59">
        <v>78</v>
      </c>
      <c r="CG59">
        <v>66.09</v>
      </c>
      <c r="CH59">
        <v>39</v>
      </c>
      <c r="CI59">
        <v>55.5</v>
      </c>
      <c r="CJ59">
        <v>81</v>
      </c>
      <c r="CK59">
        <v>55.5</v>
      </c>
      <c r="CL59">
        <v>73</v>
      </c>
      <c r="CM59">
        <v>55</v>
      </c>
      <c r="CN59">
        <v>55</v>
      </c>
      <c r="CO59">
        <v>79.3</v>
      </c>
      <c r="CP59">
        <v>55</v>
      </c>
      <c r="CQ59">
        <v>60.99</v>
      </c>
      <c r="CR59">
        <v>64</v>
      </c>
      <c r="CS59">
        <v>49.99</v>
      </c>
      <c r="CT59">
        <v>76</v>
      </c>
      <c r="CU59">
        <v>76</v>
      </c>
      <c r="CV59">
        <v>50.400000000000006</v>
      </c>
      <c r="CW59">
        <v>84</v>
      </c>
      <c r="CX59">
        <v>88</v>
      </c>
      <c r="CY59">
        <v>65</v>
      </c>
      <c r="CZ59">
        <v>54</v>
      </c>
      <c r="DA59">
        <v>54</v>
      </c>
      <c r="DB59">
        <v>44</v>
      </c>
      <c r="DC59">
        <v>63.8</v>
      </c>
      <c r="DD59" s="12"/>
      <c r="DE59">
        <v>57.42</v>
      </c>
      <c r="DF59">
        <v>73</v>
      </c>
      <c r="DG59">
        <v>50.01</v>
      </c>
      <c r="DH59">
        <v>63</v>
      </c>
      <c r="DI59">
        <v>60</v>
      </c>
      <c r="DJ59"/>
      <c r="DK59"/>
      <c r="DL59"/>
      <c r="DM59"/>
      <c r="DN59"/>
      <c r="DO59"/>
      <c r="DP59"/>
      <c r="DQ59"/>
      <c r="DR59"/>
      <c r="DS59"/>
      <c r="DT59"/>
      <c r="DU59"/>
      <c r="DV59"/>
      <c r="DW59">
        <v>63.2</v>
      </c>
      <c r="DX59">
        <v>74.990000000000009</v>
      </c>
      <c r="DY59">
        <v>45.5</v>
      </c>
      <c r="DZ59">
        <v>73.2</v>
      </c>
      <c r="EA59">
        <v>26</v>
      </c>
      <c r="EB59">
        <v>59</v>
      </c>
      <c r="EC59">
        <v>49.23</v>
      </c>
      <c r="ED59">
        <v>33</v>
      </c>
      <c r="EE59">
        <v>30</v>
      </c>
      <c r="EF59">
        <v>21.77</v>
      </c>
      <c r="EG59">
        <v>30</v>
      </c>
      <c r="EH59">
        <v>21</v>
      </c>
      <c r="EI59" s="12"/>
      <c r="EJ59" s="12"/>
    </row>
    <row r="60" spans="1:141" ht="33.75" customHeight="1">
      <c r="A60" s="496" t="s">
        <v>162</v>
      </c>
      <c r="B60" s="54" t="s">
        <v>147</v>
      </c>
      <c r="C60" s="8"/>
      <c r="D60" s="8">
        <f t="shared" ref="D60:N60" si="328">D50</f>
        <v>0.99107142857142905</v>
      </c>
      <c r="E60" s="8">
        <f t="shared" si="328"/>
        <v>0.9642857142857143</v>
      </c>
      <c r="F60" s="8">
        <f t="shared" si="328"/>
        <v>0.88690476190476186</v>
      </c>
      <c r="G60" s="8">
        <f t="shared" si="328"/>
        <v>0.90476190476190499</v>
      </c>
      <c r="H60" s="8">
        <f t="shared" si="328"/>
        <v>0.8392857142857143</v>
      </c>
      <c r="I60" s="8">
        <f t="shared" si="328"/>
        <v>1</v>
      </c>
      <c r="J60" s="8">
        <f t="shared" si="328"/>
        <v>0.97916666666666696</v>
      </c>
      <c r="K60" s="8">
        <f t="shared" si="328"/>
        <v>0.99107142857142905</v>
      </c>
      <c r="L60" s="8">
        <f t="shared" si="328"/>
        <v>0.89833333332857135</v>
      </c>
      <c r="M60" s="8">
        <f t="shared" si="328"/>
        <v>0.94940476190476186</v>
      </c>
      <c r="N60" s="8">
        <f t="shared" si="328"/>
        <v>0.96130952380000012</v>
      </c>
      <c r="O60" s="8">
        <f t="shared" ref="O60:BZ60" si="329">+O50</f>
        <v>0.90476190476190477</v>
      </c>
      <c r="P60" s="8">
        <f t="shared" si="329"/>
        <v>0.9508928571428571</v>
      </c>
      <c r="Q60" s="8">
        <f t="shared" si="329"/>
        <v>0.99702380952380998</v>
      </c>
      <c r="R60" s="8">
        <f t="shared" si="329"/>
        <v>0.94047619047619002</v>
      </c>
      <c r="S60" s="8">
        <f t="shared" si="329"/>
        <v>0.8482142857142857</v>
      </c>
      <c r="T60" s="8">
        <f t="shared" si="329"/>
        <v>0.796130952380952</v>
      </c>
      <c r="U60" s="8">
        <f t="shared" si="329"/>
        <v>0.21527777777777779</v>
      </c>
      <c r="V60" s="8">
        <f t="shared" si="329"/>
        <v>0.9464285714285714</v>
      </c>
      <c r="W60" s="8">
        <f t="shared" si="329"/>
        <v>0.91023809523809496</v>
      </c>
      <c r="X60" s="8">
        <f t="shared" si="329"/>
        <v>0.90476190476190499</v>
      </c>
      <c r="Y60" s="8">
        <f t="shared" si="329"/>
        <v>0.96130952380952384</v>
      </c>
      <c r="Z60" s="8">
        <f t="shared" si="329"/>
        <v>0.96279761904761896</v>
      </c>
      <c r="AA60" s="8">
        <f t="shared" si="329"/>
        <v>0.96845238095238095</v>
      </c>
      <c r="AB60" s="8">
        <f t="shared" si="329"/>
        <v>1</v>
      </c>
      <c r="AC60" s="8">
        <f t="shared" si="329"/>
        <v>0.99107142857142905</v>
      </c>
      <c r="AD60" s="8">
        <f t="shared" si="329"/>
        <v>0.23214285714285701</v>
      </c>
      <c r="AE60" s="8">
        <f t="shared" si="329"/>
        <v>0.71029761904761901</v>
      </c>
      <c r="AF60" s="8">
        <f t="shared" si="329"/>
        <v>0.97321428571428603</v>
      </c>
      <c r="AG60" s="8">
        <f t="shared" si="329"/>
        <v>0.94047619047619002</v>
      </c>
      <c r="AH60" s="8">
        <f t="shared" si="329"/>
        <v>1</v>
      </c>
      <c r="AI60" s="8">
        <f t="shared" si="329"/>
        <v>1</v>
      </c>
      <c r="AJ60" s="8">
        <f t="shared" si="329"/>
        <v>0.91369047619047605</v>
      </c>
      <c r="AK60" s="8">
        <f t="shared" si="329"/>
        <v>0.5714285714285714</v>
      </c>
      <c r="AL60" s="8">
        <f t="shared" si="329"/>
        <v>0.89583333333333304</v>
      </c>
      <c r="AM60" s="8">
        <f t="shared" si="329"/>
        <v>0.85714285714285698</v>
      </c>
      <c r="AN60" s="8">
        <f t="shared" si="329"/>
        <v>0.86011904761904778</v>
      </c>
      <c r="AO60" s="8">
        <f t="shared" si="329"/>
        <v>1</v>
      </c>
      <c r="AP60" s="8">
        <f t="shared" si="329"/>
        <v>0.93154761904761896</v>
      </c>
      <c r="AQ60" s="8">
        <f t="shared" si="329"/>
        <v>0.80059523809523814</v>
      </c>
      <c r="AR60" s="8">
        <f t="shared" si="329"/>
        <v>0.98214285714285698</v>
      </c>
      <c r="AS60" s="8">
        <f t="shared" si="329"/>
        <v>0.875</v>
      </c>
      <c r="AT60" s="8">
        <f t="shared" si="329"/>
        <v>0.99005952380952389</v>
      </c>
      <c r="AU60" s="8">
        <f t="shared" si="329"/>
        <v>1</v>
      </c>
      <c r="AV60" s="8">
        <f t="shared" si="329"/>
        <v>0.88095238095238104</v>
      </c>
      <c r="AW60" s="8">
        <f t="shared" si="329"/>
        <v>1</v>
      </c>
      <c r="AX60" s="8">
        <f t="shared" si="329"/>
        <v>0.90773809523809523</v>
      </c>
      <c r="AY60" s="8">
        <f t="shared" si="329"/>
        <v>0.94047619047619047</v>
      </c>
      <c r="AZ60" s="8">
        <f t="shared" si="329"/>
        <v>0.97767857142857095</v>
      </c>
      <c r="BA60" s="8">
        <f t="shared" si="329"/>
        <v>0.92261904761904778</v>
      </c>
      <c r="BB60" s="8">
        <f t="shared" si="329"/>
        <v>1</v>
      </c>
      <c r="BC60" s="8">
        <f t="shared" si="329"/>
        <v>1</v>
      </c>
      <c r="BD60" s="8">
        <f t="shared" si="329"/>
        <v>0.927559523809524</v>
      </c>
      <c r="BE60" s="8">
        <f t="shared" si="329"/>
        <v>0.96428571428571397</v>
      </c>
      <c r="BF60" s="8">
        <f t="shared" si="329"/>
        <v>0.74702380952380953</v>
      </c>
      <c r="BG60" s="8">
        <f t="shared" si="329"/>
        <v>0.9732142857142857</v>
      </c>
      <c r="BH60" s="8">
        <f t="shared" si="329"/>
        <v>0.91964285714285698</v>
      </c>
      <c r="BI60" s="8">
        <f t="shared" si="329"/>
        <v>0.94642857142857095</v>
      </c>
      <c r="BJ60" s="8">
        <f t="shared" si="329"/>
        <v>0.77083333333333348</v>
      </c>
      <c r="BK60" s="8">
        <f t="shared" si="329"/>
        <v>0.72023809523809501</v>
      </c>
      <c r="BL60" s="8">
        <f t="shared" si="329"/>
        <v>0.91666666666666696</v>
      </c>
      <c r="BM60" s="8">
        <f t="shared" si="329"/>
        <v>0.94761904761904758</v>
      </c>
      <c r="BN60" s="8">
        <f t="shared" si="329"/>
        <v>0.91071428571428603</v>
      </c>
      <c r="BO60" s="8">
        <f t="shared" si="329"/>
        <v>0.99404761904761896</v>
      </c>
      <c r="BP60" s="8">
        <f t="shared" si="329"/>
        <v>0.87648809523809523</v>
      </c>
      <c r="BQ60" s="8">
        <f t="shared" si="329"/>
        <v>0.86309523809523803</v>
      </c>
      <c r="BR60" s="8">
        <f t="shared" si="329"/>
        <v>0.952380952380952</v>
      </c>
      <c r="BS60" s="8">
        <f t="shared" si="329"/>
        <v>0.90773809523809523</v>
      </c>
      <c r="BT60" s="8">
        <f t="shared" si="329"/>
        <v>0.90773809523809523</v>
      </c>
      <c r="BU60" s="8">
        <f t="shared" si="329"/>
        <v>0.95833333333333304</v>
      </c>
      <c r="BV60" s="8">
        <f t="shared" si="329"/>
        <v>0.87797619047619047</v>
      </c>
      <c r="BW60" s="8">
        <f t="shared" si="329"/>
        <v>0.93452380952380998</v>
      </c>
      <c r="BX60" s="8">
        <f t="shared" si="329"/>
        <v>0.952380952380952</v>
      </c>
      <c r="BY60" s="8">
        <f t="shared" si="329"/>
        <v>0.9017857142857143</v>
      </c>
      <c r="BZ60" s="8">
        <f t="shared" si="329"/>
        <v>0.955952380952381</v>
      </c>
      <c r="CA60" s="8">
        <f t="shared" ref="CA60:DC60" si="330">+CA50</f>
        <v>0.96250000000000002</v>
      </c>
      <c r="CB60" s="8">
        <f t="shared" si="330"/>
        <v>0.86577380952380945</v>
      </c>
      <c r="CC60" s="8">
        <f t="shared" si="330"/>
        <v>0.8125</v>
      </c>
      <c r="CD60" s="8">
        <f t="shared" si="330"/>
        <v>0.55357142857142905</v>
      </c>
      <c r="CE60" s="8">
        <f t="shared" si="330"/>
        <v>0.8035714285714286</v>
      </c>
      <c r="CF60" s="8">
        <f t="shared" si="330"/>
        <v>0.88690476190476186</v>
      </c>
      <c r="CG60" s="8">
        <f t="shared" si="330"/>
        <v>0.98928571428571399</v>
      </c>
      <c r="CH60" s="8">
        <f t="shared" si="330"/>
        <v>0.73035714285714304</v>
      </c>
      <c r="CI60" s="8">
        <f t="shared" si="330"/>
        <v>0.89928571428571402</v>
      </c>
      <c r="CJ60" s="8">
        <f t="shared" si="330"/>
        <v>0.94148809523809518</v>
      </c>
      <c r="CK60" s="8">
        <f t="shared" si="330"/>
        <v>0.97023809523809501</v>
      </c>
      <c r="CL60" s="8">
        <f t="shared" si="330"/>
        <v>0.89285714285714302</v>
      </c>
      <c r="CM60" s="8">
        <f t="shared" si="330"/>
        <v>0.96726190476190477</v>
      </c>
      <c r="CN60" s="8">
        <f t="shared" si="330"/>
        <v>0.922619047619048</v>
      </c>
      <c r="CO60" s="8">
        <f t="shared" si="330"/>
        <v>0.98809523809523803</v>
      </c>
      <c r="CP60" s="8">
        <f t="shared" si="330"/>
        <v>1</v>
      </c>
      <c r="CQ60" s="8">
        <f t="shared" si="330"/>
        <v>0.99226190476190501</v>
      </c>
      <c r="CR60" s="8">
        <f t="shared" si="330"/>
        <v>0.90922619047619002</v>
      </c>
      <c r="CS60" s="8">
        <f t="shared" si="330"/>
        <v>0.9464285714285714</v>
      </c>
      <c r="CT60" s="8">
        <f t="shared" si="330"/>
        <v>0.93154761904761907</v>
      </c>
      <c r="CU60" s="8">
        <f t="shared" si="330"/>
        <v>0.95535714285714302</v>
      </c>
      <c r="CV60" s="8">
        <f t="shared" si="330"/>
        <v>0.99404761904761896</v>
      </c>
      <c r="CW60" s="8">
        <f t="shared" si="330"/>
        <v>0.95833333333333348</v>
      </c>
      <c r="CX60" s="8">
        <f t="shared" si="330"/>
        <v>0.99404761904761896</v>
      </c>
      <c r="CY60" s="8">
        <f t="shared" si="330"/>
        <v>0.95238095238095222</v>
      </c>
      <c r="CZ60" s="8">
        <f t="shared" si="330"/>
        <v>0.97023809523809501</v>
      </c>
      <c r="DA60" s="8">
        <f t="shared" si="330"/>
        <v>0.97023809523809501</v>
      </c>
      <c r="DB60" s="8">
        <f t="shared" si="330"/>
        <v>0.72589285714285712</v>
      </c>
      <c r="DC60" s="8">
        <f t="shared" si="330"/>
        <v>0.98809523809523803</v>
      </c>
      <c r="DD60" s="8"/>
      <c r="DE60" s="8">
        <f t="shared" ref="DE60:DI60" si="331">+DE50</f>
        <v>0.94444444444444398</v>
      </c>
      <c r="DF60" s="8">
        <f t="shared" si="331"/>
        <v>1</v>
      </c>
      <c r="DG60" s="8">
        <f t="shared" si="331"/>
        <v>0.85714285714285698</v>
      </c>
      <c r="DH60" s="8">
        <f t="shared" si="331"/>
        <v>0.98035714285714304</v>
      </c>
      <c r="DI60" s="8">
        <f t="shared" si="331"/>
        <v>0.92261904761904778</v>
      </c>
      <c r="DJ60" s="8"/>
      <c r="DK60" s="8"/>
      <c r="DL60" s="8"/>
      <c r="DM60" s="8"/>
      <c r="DN60" s="8"/>
      <c r="DO60" s="8"/>
      <c r="DP60" s="8"/>
      <c r="DQ60" s="8"/>
      <c r="DR60" s="8"/>
      <c r="DS60" s="8"/>
      <c r="DT60" s="8"/>
      <c r="DU60" s="8"/>
      <c r="DV60" s="8"/>
      <c r="DW60" s="8">
        <f>+DW50</f>
        <v>0.952380952380952</v>
      </c>
      <c r="DX60" s="8">
        <f t="shared" ref="DX60:DY60" si="332">+DX50</f>
        <v>0.90476190476190477</v>
      </c>
      <c r="DY60" s="8">
        <f t="shared" si="332"/>
        <v>1</v>
      </c>
      <c r="DZ60" s="8">
        <f t="shared" ref="DZ60:EA60" si="333">+DZ50</f>
        <v>0.93946428571428597</v>
      </c>
      <c r="EA60" s="8">
        <f t="shared" si="333"/>
        <v>1</v>
      </c>
      <c r="EB60" s="8">
        <f t="shared" ref="EB60:ED60" si="334">+EB50</f>
        <v>0.94642857142857095</v>
      </c>
      <c r="EC60" s="8">
        <f t="shared" si="334"/>
        <v>0.92849999999999999</v>
      </c>
      <c r="ED60" s="8">
        <f t="shared" si="334"/>
        <v>1</v>
      </c>
      <c r="EE60" s="8">
        <f t="shared" ref="EE60:EH60" si="335">+EE50</f>
        <v>1</v>
      </c>
      <c r="EF60" s="8">
        <f t="shared" si="335"/>
        <v>0.95833333333333304</v>
      </c>
      <c r="EG60" s="8">
        <f t="shared" si="335"/>
        <v>0.9642857142857143</v>
      </c>
      <c r="EH60" s="8">
        <f t="shared" si="335"/>
        <v>1</v>
      </c>
      <c r="EI60" s="8"/>
      <c r="EJ60" s="8"/>
    </row>
    <row r="61" spans="1:141">
      <c r="A61" s="497"/>
      <c r="B61" s="54" t="s">
        <v>253</v>
      </c>
      <c r="C61" s="8"/>
      <c r="D61" s="8">
        <f t="shared" ref="D61:BO61" si="336">+D55/D58</f>
        <v>0</v>
      </c>
      <c r="E61" s="8">
        <f t="shared" si="336"/>
        <v>0</v>
      </c>
      <c r="F61" s="8">
        <f t="shared" si="336"/>
        <v>8.3333333333333329E-2</v>
      </c>
      <c r="G61" s="8">
        <f t="shared" si="336"/>
        <v>4.4642857142857144E-2</v>
      </c>
      <c r="H61" s="8">
        <f t="shared" si="336"/>
        <v>0</v>
      </c>
      <c r="I61" s="8">
        <f t="shared" si="336"/>
        <v>0</v>
      </c>
      <c r="J61" s="8">
        <f t="shared" si="336"/>
        <v>0</v>
      </c>
      <c r="K61" s="8">
        <f t="shared" si="336"/>
        <v>0</v>
      </c>
      <c r="L61" s="8">
        <f t="shared" si="336"/>
        <v>0</v>
      </c>
      <c r="M61" s="8">
        <f t="shared" si="336"/>
        <v>3.5714285714285712E-2</v>
      </c>
      <c r="N61" s="8">
        <f t="shared" si="336"/>
        <v>0</v>
      </c>
      <c r="O61" s="8">
        <f t="shared" si="336"/>
        <v>7.1428571428571425E-2</v>
      </c>
      <c r="P61" s="8">
        <f t="shared" si="336"/>
        <v>0</v>
      </c>
      <c r="Q61" s="8">
        <f t="shared" si="336"/>
        <v>0</v>
      </c>
      <c r="R61" s="8">
        <f t="shared" si="336"/>
        <v>2.976190476190476E-2</v>
      </c>
      <c r="S61" s="8">
        <f t="shared" si="336"/>
        <v>0</v>
      </c>
      <c r="T61" s="8">
        <f t="shared" si="336"/>
        <v>4.7619047619047616E-2</v>
      </c>
      <c r="U61" s="8">
        <f t="shared" si="336"/>
        <v>0</v>
      </c>
      <c r="V61" s="8">
        <f t="shared" si="336"/>
        <v>0</v>
      </c>
      <c r="W61" s="8">
        <f t="shared" si="336"/>
        <v>0</v>
      </c>
      <c r="X61" s="8">
        <f t="shared" si="336"/>
        <v>8.9285714285714288E-2</v>
      </c>
      <c r="Y61" s="8">
        <f t="shared" si="336"/>
        <v>0</v>
      </c>
      <c r="Z61" s="8">
        <f t="shared" si="336"/>
        <v>0</v>
      </c>
      <c r="AA61" s="8">
        <f t="shared" si="336"/>
        <v>0</v>
      </c>
      <c r="AB61" s="8">
        <f t="shared" si="336"/>
        <v>0</v>
      </c>
      <c r="AC61" s="8">
        <f t="shared" si="336"/>
        <v>0</v>
      </c>
      <c r="AD61" s="8">
        <f t="shared" si="336"/>
        <v>0</v>
      </c>
      <c r="AE61" s="8">
        <f t="shared" si="336"/>
        <v>0</v>
      </c>
      <c r="AF61" s="8">
        <f t="shared" si="336"/>
        <v>0</v>
      </c>
      <c r="AG61" s="8">
        <f t="shared" si="336"/>
        <v>5.9523809523809521E-2</v>
      </c>
      <c r="AH61" s="8">
        <f t="shared" si="336"/>
        <v>0</v>
      </c>
      <c r="AI61" s="8">
        <f t="shared" si="336"/>
        <v>0</v>
      </c>
      <c r="AJ61" s="8">
        <f t="shared" si="336"/>
        <v>2.0833333333333332E-2</v>
      </c>
      <c r="AK61" s="8">
        <f t="shared" si="336"/>
        <v>0</v>
      </c>
      <c r="AL61" s="8">
        <f t="shared" si="336"/>
        <v>0</v>
      </c>
      <c r="AM61" s="8">
        <f t="shared" si="336"/>
        <v>0</v>
      </c>
      <c r="AN61" s="8">
        <f t="shared" si="336"/>
        <v>0</v>
      </c>
      <c r="AO61" s="8">
        <f t="shared" si="336"/>
        <v>0</v>
      </c>
      <c r="AP61" s="8">
        <f t="shared" si="336"/>
        <v>0</v>
      </c>
      <c r="AQ61" s="8">
        <f t="shared" si="336"/>
        <v>7.1428571428571425E-2</v>
      </c>
      <c r="AR61" s="8">
        <f t="shared" si="336"/>
        <v>0</v>
      </c>
      <c r="AS61" s="8">
        <f t="shared" si="336"/>
        <v>2.3809523809523808E-2</v>
      </c>
      <c r="AT61" s="8">
        <f t="shared" si="336"/>
        <v>0</v>
      </c>
      <c r="AU61" s="8">
        <f t="shared" si="336"/>
        <v>0</v>
      </c>
      <c r="AV61" s="8">
        <f t="shared" si="336"/>
        <v>5.9523809523809521E-2</v>
      </c>
      <c r="AW61" s="8">
        <f t="shared" si="336"/>
        <v>0</v>
      </c>
      <c r="AX61" s="8">
        <f t="shared" si="336"/>
        <v>5.9523809523809521E-2</v>
      </c>
      <c r="AY61" s="8">
        <f t="shared" si="336"/>
        <v>5.9523809523809521E-2</v>
      </c>
      <c r="AZ61" s="8">
        <f t="shared" si="336"/>
        <v>0</v>
      </c>
      <c r="BA61" s="8">
        <f t="shared" si="336"/>
        <v>7.7380952380952384E-2</v>
      </c>
      <c r="BB61" s="8">
        <f t="shared" si="336"/>
        <v>0</v>
      </c>
      <c r="BC61" s="8">
        <f t="shared" si="336"/>
        <v>0</v>
      </c>
      <c r="BD61" s="8">
        <f t="shared" si="336"/>
        <v>5.3571428571428568E-2</v>
      </c>
      <c r="BE61" s="8">
        <f t="shared" si="336"/>
        <v>0</v>
      </c>
      <c r="BF61" s="8">
        <f t="shared" si="336"/>
        <v>5.9523809523809521E-2</v>
      </c>
      <c r="BG61" s="8">
        <f t="shared" si="336"/>
        <v>0</v>
      </c>
      <c r="BH61" s="8">
        <f t="shared" si="336"/>
        <v>0</v>
      </c>
      <c r="BI61" s="8">
        <f t="shared" si="336"/>
        <v>0</v>
      </c>
      <c r="BJ61" s="8">
        <f t="shared" si="336"/>
        <v>7.1428571428571425E-2</v>
      </c>
      <c r="BK61" s="8">
        <f t="shared" si="336"/>
        <v>0</v>
      </c>
      <c r="BL61" s="8">
        <f t="shared" si="336"/>
        <v>8.3333333333333329E-2</v>
      </c>
      <c r="BM61" s="8">
        <f t="shared" si="336"/>
        <v>0</v>
      </c>
      <c r="BN61" s="8">
        <f t="shared" si="336"/>
        <v>8.9285714285714288E-2</v>
      </c>
      <c r="BO61" s="8">
        <f t="shared" si="336"/>
        <v>0</v>
      </c>
      <c r="BP61" s="8">
        <f t="shared" ref="BP61:DC61" si="337">+BP55/BP58</f>
        <v>7.1428571428571425E-2</v>
      </c>
      <c r="BQ61" s="8">
        <f t="shared" si="337"/>
        <v>4.1666666666666664E-2</v>
      </c>
      <c r="BR61" s="8">
        <f t="shared" si="337"/>
        <v>4.7619047619047616E-2</v>
      </c>
      <c r="BS61" s="8">
        <f t="shared" si="337"/>
        <v>3.5714285714285712E-2</v>
      </c>
      <c r="BT61" s="8">
        <f t="shared" si="337"/>
        <v>3.5714285714285712E-2</v>
      </c>
      <c r="BU61" s="8">
        <f t="shared" si="337"/>
        <v>4.1666666666666664E-2</v>
      </c>
      <c r="BV61" s="8">
        <f t="shared" si="337"/>
        <v>4.7619047619047616E-2</v>
      </c>
      <c r="BW61" s="8">
        <f t="shared" si="337"/>
        <v>0</v>
      </c>
      <c r="BX61" s="8">
        <f t="shared" si="337"/>
        <v>0</v>
      </c>
      <c r="BY61" s="8">
        <f t="shared" si="337"/>
        <v>5.9523809523809521E-2</v>
      </c>
      <c r="BZ61" s="8">
        <f t="shared" si="337"/>
        <v>4.4047619047619051E-2</v>
      </c>
      <c r="CA61" s="8">
        <f t="shared" si="337"/>
        <v>0</v>
      </c>
      <c r="CB61" s="8">
        <f t="shared" si="337"/>
        <v>5.2380952380952382E-2</v>
      </c>
      <c r="CC61" s="8">
        <f t="shared" si="337"/>
        <v>0</v>
      </c>
      <c r="CD61" s="8">
        <f t="shared" si="337"/>
        <v>0</v>
      </c>
      <c r="CE61" s="8">
        <f t="shared" si="337"/>
        <v>0</v>
      </c>
      <c r="CF61" s="8">
        <f t="shared" si="337"/>
        <v>7.1428571428571425E-2</v>
      </c>
      <c r="CG61" s="8">
        <f t="shared" si="337"/>
        <v>0</v>
      </c>
      <c r="CH61" s="8">
        <f t="shared" si="337"/>
        <v>0</v>
      </c>
      <c r="CI61" s="8">
        <f t="shared" si="337"/>
        <v>0</v>
      </c>
      <c r="CJ61" s="8">
        <f t="shared" si="337"/>
        <v>5.0595238095238096E-2</v>
      </c>
      <c r="CK61" s="8">
        <f t="shared" si="337"/>
        <v>0</v>
      </c>
      <c r="CL61" s="8">
        <f t="shared" si="337"/>
        <v>5.9523809523809521E-2</v>
      </c>
      <c r="CM61" s="8">
        <f t="shared" si="337"/>
        <v>0</v>
      </c>
      <c r="CN61" s="8">
        <f t="shared" si="337"/>
        <v>7.7380952380952384E-2</v>
      </c>
      <c r="CO61" s="8">
        <f t="shared" si="337"/>
        <v>0</v>
      </c>
      <c r="CP61" s="8">
        <f t="shared" si="337"/>
        <v>0</v>
      </c>
      <c r="CQ61" s="8">
        <f t="shared" si="337"/>
        <v>0</v>
      </c>
      <c r="CR61" s="8">
        <f t="shared" si="337"/>
        <v>7.1428571428571425E-2</v>
      </c>
      <c r="CS61" s="8">
        <f t="shared" si="337"/>
        <v>3.5714285714285712E-2</v>
      </c>
      <c r="CT61" s="8">
        <f t="shared" si="337"/>
        <v>0</v>
      </c>
      <c r="CU61" s="8">
        <f t="shared" si="337"/>
        <v>0</v>
      </c>
      <c r="CV61" s="8">
        <f t="shared" si="337"/>
        <v>0</v>
      </c>
      <c r="CW61" s="8">
        <f t="shared" si="337"/>
        <v>4.1666666666666664E-2</v>
      </c>
      <c r="CX61" s="8">
        <f t="shared" si="337"/>
        <v>0</v>
      </c>
      <c r="CY61" s="8">
        <f t="shared" si="337"/>
        <v>4.7619047619047616E-2</v>
      </c>
      <c r="CZ61" s="8">
        <f t="shared" si="337"/>
        <v>0</v>
      </c>
      <c r="DA61" s="8">
        <f t="shared" si="337"/>
        <v>0</v>
      </c>
      <c r="DB61" s="8">
        <f t="shared" si="337"/>
        <v>6.5476190476190479E-2</v>
      </c>
      <c r="DC61" s="8">
        <f t="shared" si="337"/>
        <v>0</v>
      </c>
      <c r="DD61" s="8"/>
      <c r="DE61" s="8">
        <f t="shared" ref="DE61:DI61" si="338">+DE55/DE58</f>
        <v>0</v>
      </c>
      <c r="DF61" s="8">
        <f t="shared" si="338"/>
        <v>0</v>
      </c>
      <c r="DG61" s="8">
        <f t="shared" si="338"/>
        <v>0.14285714285714285</v>
      </c>
      <c r="DH61" s="8">
        <f t="shared" si="338"/>
        <v>0</v>
      </c>
      <c r="DI61" s="8">
        <f t="shared" si="338"/>
        <v>5.9523809523809521E-2</v>
      </c>
      <c r="DJ61" s="8"/>
      <c r="DK61" s="8"/>
      <c r="DL61" s="8"/>
      <c r="DM61" s="8"/>
      <c r="DN61" s="8"/>
      <c r="DO61" s="8"/>
      <c r="DP61" s="8"/>
      <c r="DQ61" s="8"/>
      <c r="DR61" s="8"/>
      <c r="DS61" s="8"/>
      <c r="DT61" s="8"/>
      <c r="DU61" s="8"/>
      <c r="DV61" s="8"/>
      <c r="DW61" s="8">
        <f>+DW55/DW58</f>
        <v>0</v>
      </c>
      <c r="DX61" s="8">
        <f t="shared" ref="DX61:DY61" si="339">+DX55/DX58</f>
        <v>7.1428571428571425E-2</v>
      </c>
      <c r="DY61" s="8">
        <f t="shared" si="339"/>
        <v>0</v>
      </c>
      <c r="DZ61" s="8">
        <f t="shared" ref="DZ61:EA61" si="340">+DZ55/DZ58</f>
        <v>6.0535714285714283E-2</v>
      </c>
      <c r="EA61" s="8">
        <f t="shared" si="340"/>
        <v>0</v>
      </c>
      <c r="EB61" s="8">
        <f t="shared" ref="EB61:ED61" si="341">+EB55/EB58</f>
        <v>5.3571428571428568E-2</v>
      </c>
      <c r="EC61" s="8">
        <f t="shared" si="341"/>
        <v>7.1428571428571425E-2</v>
      </c>
      <c r="ED61" s="8">
        <f t="shared" si="341"/>
        <v>0</v>
      </c>
      <c r="EE61" s="8">
        <f t="shared" ref="EE61:EH61" si="342">+EE55/EE58</f>
        <v>0</v>
      </c>
      <c r="EF61" s="8">
        <f t="shared" si="342"/>
        <v>4.1666666666666664E-2</v>
      </c>
      <c r="EG61" s="8">
        <f t="shared" si="342"/>
        <v>0</v>
      </c>
      <c r="EH61" s="8">
        <f t="shared" si="342"/>
        <v>0</v>
      </c>
      <c r="EI61" s="8"/>
      <c r="EJ61" s="8"/>
    </row>
    <row r="62" spans="1:141">
      <c r="A62" s="497"/>
      <c r="B62" s="54" t="s">
        <v>254</v>
      </c>
      <c r="C62" s="8"/>
      <c r="D62" s="8">
        <f t="shared" ref="D62:BO62" si="343">+D56/D58</f>
        <v>0</v>
      </c>
      <c r="E62" s="8">
        <f t="shared" si="343"/>
        <v>1.7857142857142856E-2</v>
      </c>
      <c r="F62" s="8">
        <f t="shared" si="343"/>
        <v>2.976190476190476E-2</v>
      </c>
      <c r="G62" s="8">
        <f t="shared" si="343"/>
        <v>0</v>
      </c>
      <c r="H62" s="8">
        <f t="shared" si="343"/>
        <v>0</v>
      </c>
      <c r="I62" s="8">
        <f t="shared" si="343"/>
        <v>0</v>
      </c>
      <c r="J62" s="8">
        <f t="shared" si="343"/>
        <v>0</v>
      </c>
      <c r="K62" s="8">
        <f t="shared" si="343"/>
        <v>0</v>
      </c>
      <c r="L62" s="8">
        <f t="shared" si="343"/>
        <v>8.9285714285714288E-2</v>
      </c>
      <c r="M62" s="8">
        <f t="shared" si="343"/>
        <v>0</v>
      </c>
      <c r="N62" s="8">
        <f t="shared" si="343"/>
        <v>8.9285714285714281E-3</v>
      </c>
      <c r="O62" s="8">
        <f t="shared" si="343"/>
        <v>0</v>
      </c>
      <c r="P62" s="8">
        <f t="shared" si="343"/>
        <v>0</v>
      </c>
      <c r="Q62" s="8">
        <f t="shared" si="343"/>
        <v>0</v>
      </c>
      <c r="R62" s="8">
        <f t="shared" si="343"/>
        <v>0</v>
      </c>
      <c r="S62" s="8">
        <f t="shared" si="343"/>
        <v>0</v>
      </c>
      <c r="T62" s="8">
        <f t="shared" si="343"/>
        <v>0.14285714285714285</v>
      </c>
      <c r="U62" s="8">
        <f t="shared" si="343"/>
        <v>0.78472222222222221</v>
      </c>
      <c r="V62" s="8">
        <f t="shared" si="343"/>
        <v>1.488095238095238E-2</v>
      </c>
      <c r="W62" s="8">
        <f t="shared" si="343"/>
        <v>0</v>
      </c>
      <c r="X62" s="8">
        <f t="shared" si="343"/>
        <v>0</v>
      </c>
      <c r="Y62" s="8">
        <f t="shared" si="343"/>
        <v>0</v>
      </c>
      <c r="Z62" s="8">
        <f t="shared" si="343"/>
        <v>8.9285714285714281E-3</v>
      </c>
      <c r="AA62" s="8">
        <f t="shared" si="343"/>
        <v>3.1547619047619047E-2</v>
      </c>
      <c r="AB62" s="8">
        <f t="shared" si="343"/>
        <v>0</v>
      </c>
      <c r="AC62" s="8">
        <f t="shared" si="343"/>
        <v>0</v>
      </c>
      <c r="AD62" s="8">
        <f t="shared" si="343"/>
        <v>0.76190476190476186</v>
      </c>
      <c r="AE62" s="8">
        <f t="shared" si="343"/>
        <v>0</v>
      </c>
      <c r="AF62" s="8">
        <f t="shared" si="343"/>
        <v>0</v>
      </c>
      <c r="AG62" s="8">
        <f t="shared" si="343"/>
        <v>0</v>
      </c>
      <c r="AH62" s="8">
        <f t="shared" si="343"/>
        <v>0</v>
      </c>
      <c r="AI62" s="8">
        <f t="shared" si="343"/>
        <v>0</v>
      </c>
      <c r="AJ62" s="8">
        <f t="shared" si="343"/>
        <v>0</v>
      </c>
      <c r="AK62" s="8">
        <f t="shared" si="343"/>
        <v>0</v>
      </c>
      <c r="AL62" s="8">
        <f t="shared" si="343"/>
        <v>0</v>
      </c>
      <c r="AM62" s="8">
        <f t="shared" si="343"/>
        <v>0</v>
      </c>
      <c r="AN62" s="8">
        <f t="shared" si="343"/>
        <v>0</v>
      </c>
      <c r="AO62" s="8">
        <f t="shared" si="343"/>
        <v>0</v>
      </c>
      <c r="AP62" s="8">
        <f t="shared" si="343"/>
        <v>6.25E-2</v>
      </c>
      <c r="AQ62" s="8">
        <f t="shared" si="343"/>
        <v>1.1904761904761904E-2</v>
      </c>
      <c r="AR62" s="8">
        <f t="shared" si="343"/>
        <v>0</v>
      </c>
      <c r="AS62" s="8">
        <f t="shared" si="343"/>
        <v>0</v>
      </c>
      <c r="AT62" s="8">
        <f t="shared" si="343"/>
        <v>0</v>
      </c>
      <c r="AU62" s="8">
        <f t="shared" si="343"/>
        <v>0</v>
      </c>
      <c r="AV62" s="8">
        <f t="shared" si="343"/>
        <v>0</v>
      </c>
      <c r="AW62" s="8">
        <f t="shared" si="343"/>
        <v>0</v>
      </c>
      <c r="AX62" s="8">
        <f t="shared" si="343"/>
        <v>0</v>
      </c>
      <c r="AY62" s="8">
        <f t="shared" si="343"/>
        <v>0</v>
      </c>
      <c r="AZ62" s="8">
        <f t="shared" si="343"/>
        <v>1.1904761904761904E-2</v>
      </c>
      <c r="BA62" s="8">
        <f t="shared" si="343"/>
        <v>0</v>
      </c>
      <c r="BB62" s="8">
        <f t="shared" si="343"/>
        <v>0</v>
      </c>
      <c r="BC62" s="8">
        <f t="shared" si="343"/>
        <v>0</v>
      </c>
      <c r="BD62" s="8">
        <f t="shared" si="343"/>
        <v>0</v>
      </c>
      <c r="BE62" s="8">
        <f t="shared" si="343"/>
        <v>0</v>
      </c>
      <c r="BF62" s="8">
        <f t="shared" si="343"/>
        <v>6.5476190476190479E-2</v>
      </c>
      <c r="BG62" s="8">
        <f t="shared" si="343"/>
        <v>0</v>
      </c>
      <c r="BH62" s="8">
        <f t="shared" si="343"/>
        <v>0</v>
      </c>
      <c r="BI62" s="8">
        <f t="shared" si="343"/>
        <v>0</v>
      </c>
      <c r="BJ62" s="8">
        <f t="shared" si="343"/>
        <v>7.1428571428571425E-2</v>
      </c>
      <c r="BK62" s="8">
        <f t="shared" si="343"/>
        <v>0</v>
      </c>
      <c r="BL62" s="8">
        <f t="shared" si="343"/>
        <v>0</v>
      </c>
      <c r="BM62" s="8">
        <f t="shared" si="343"/>
        <v>0</v>
      </c>
      <c r="BN62" s="8">
        <f t="shared" si="343"/>
        <v>0</v>
      </c>
      <c r="BO62" s="8">
        <f t="shared" si="343"/>
        <v>5.9523809523809521E-3</v>
      </c>
      <c r="BP62" s="8">
        <f t="shared" ref="BP62:DC62" si="344">+BP56/BP58</f>
        <v>0</v>
      </c>
      <c r="BQ62" s="8">
        <f t="shared" si="344"/>
        <v>0</v>
      </c>
      <c r="BR62" s="8">
        <f t="shared" si="344"/>
        <v>0</v>
      </c>
      <c r="BS62" s="8">
        <f t="shared" si="344"/>
        <v>3.5714285714285712E-2</v>
      </c>
      <c r="BT62" s="8">
        <f t="shared" si="344"/>
        <v>3.5714285714285712E-2</v>
      </c>
      <c r="BU62" s="8">
        <f t="shared" si="344"/>
        <v>0</v>
      </c>
      <c r="BV62" s="8">
        <f t="shared" si="344"/>
        <v>2.3809523809523808E-2</v>
      </c>
      <c r="BW62" s="8">
        <f t="shared" si="344"/>
        <v>6.5476190476190479E-2</v>
      </c>
      <c r="BX62" s="8">
        <f t="shared" si="344"/>
        <v>0</v>
      </c>
      <c r="BY62" s="8">
        <f t="shared" si="344"/>
        <v>0</v>
      </c>
      <c r="BZ62" s="8">
        <f t="shared" si="344"/>
        <v>0</v>
      </c>
      <c r="CA62" s="8">
        <f t="shared" si="344"/>
        <v>0</v>
      </c>
      <c r="CB62" s="8">
        <f t="shared" si="344"/>
        <v>0</v>
      </c>
      <c r="CC62" s="8">
        <f t="shared" si="344"/>
        <v>0</v>
      </c>
      <c r="CD62" s="8">
        <f t="shared" si="344"/>
        <v>0</v>
      </c>
      <c r="CE62" s="8">
        <f t="shared" si="344"/>
        <v>0</v>
      </c>
      <c r="CF62" s="8">
        <f t="shared" si="344"/>
        <v>0</v>
      </c>
      <c r="CG62" s="8">
        <f t="shared" si="344"/>
        <v>1.0714285714285714E-2</v>
      </c>
      <c r="CH62" s="8">
        <f t="shared" si="344"/>
        <v>0.23988095238095236</v>
      </c>
      <c r="CI62" s="8">
        <f t="shared" si="344"/>
        <v>0</v>
      </c>
      <c r="CJ62" s="8">
        <f t="shared" si="344"/>
        <v>0</v>
      </c>
      <c r="CK62" s="8">
        <f t="shared" si="344"/>
        <v>0</v>
      </c>
      <c r="CL62" s="8">
        <f t="shared" si="344"/>
        <v>0</v>
      </c>
      <c r="CM62" s="8">
        <f t="shared" si="344"/>
        <v>0</v>
      </c>
      <c r="CN62" s="8">
        <f t="shared" si="344"/>
        <v>0</v>
      </c>
      <c r="CO62" s="8">
        <f t="shared" si="344"/>
        <v>1.1904761904761904E-2</v>
      </c>
      <c r="CP62" s="8">
        <f t="shared" si="344"/>
        <v>0</v>
      </c>
      <c r="CQ62" s="8">
        <f t="shared" si="344"/>
        <v>0</v>
      </c>
      <c r="CR62" s="8">
        <f t="shared" si="344"/>
        <v>0</v>
      </c>
      <c r="CS62" s="8">
        <f t="shared" si="344"/>
        <v>0</v>
      </c>
      <c r="CT62" s="8">
        <f t="shared" si="344"/>
        <v>6.8452380952380959E-2</v>
      </c>
      <c r="CU62" s="8">
        <f t="shared" si="344"/>
        <v>0</v>
      </c>
      <c r="CV62" s="8">
        <f t="shared" si="344"/>
        <v>0</v>
      </c>
      <c r="CW62" s="8">
        <f t="shared" si="344"/>
        <v>0</v>
      </c>
      <c r="CX62" s="8">
        <f t="shared" si="344"/>
        <v>0</v>
      </c>
      <c r="CY62" s="8">
        <f t="shared" si="344"/>
        <v>0</v>
      </c>
      <c r="CZ62" s="8">
        <f t="shared" si="344"/>
        <v>0</v>
      </c>
      <c r="DA62" s="8">
        <f t="shared" si="344"/>
        <v>0</v>
      </c>
      <c r="DB62" s="8">
        <f t="shared" si="344"/>
        <v>3.273809523809524E-2</v>
      </c>
      <c r="DC62" s="8">
        <f t="shared" si="344"/>
        <v>0</v>
      </c>
      <c r="DD62" s="8"/>
      <c r="DE62" s="8">
        <f t="shared" ref="DE62:DX62" si="345">+DE56/DE58</f>
        <v>0</v>
      </c>
      <c r="DF62" s="8">
        <f t="shared" si="345"/>
        <v>0</v>
      </c>
      <c r="DG62" s="8">
        <f t="shared" si="345"/>
        <v>0</v>
      </c>
      <c r="DH62" s="8">
        <f t="shared" si="345"/>
        <v>0</v>
      </c>
      <c r="DI62" s="8">
        <f t="shared" si="345"/>
        <v>5.9523809523809521E-3</v>
      </c>
      <c r="DJ62" s="8"/>
      <c r="DK62" s="8"/>
      <c r="DL62" s="8"/>
      <c r="DM62" s="8"/>
      <c r="DN62" s="8"/>
      <c r="DO62" s="8"/>
      <c r="DP62" s="8"/>
      <c r="DQ62" s="8"/>
      <c r="DR62" s="8"/>
      <c r="DS62" s="8"/>
      <c r="DT62" s="8"/>
      <c r="DU62" s="8"/>
      <c r="DV62" s="8"/>
      <c r="DW62" s="8">
        <f t="shared" si="345"/>
        <v>4.7619047619047616E-2</v>
      </c>
      <c r="DX62" s="8">
        <f t="shared" si="345"/>
        <v>2.3809523809523808E-2</v>
      </c>
      <c r="DY62" s="8">
        <f t="shared" ref="DY62:EA62" si="346">+DY56/DY58</f>
        <v>0</v>
      </c>
      <c r="DZ62" s="8">
        <f t="shared" si="346"/>
        <v>0</v>
      </c>
      <c r="EA62" s="8">
        <f t="shared" si="346"/>
        <v>0</v>
      </c>
      <c r="EB62" s="8">
        <f t="shared" ref="EB62:ED62" si="347">+EB56/EB58</f>
        <v>0</v>
      </c>
      <c r="EC62" s="8">
        <f t="shared" si="347"/>
        <v>0</v>
      </c>
      <c r="ED62" s="8">
        <f t="shared" si="347"/>
        <v>0</v>
      </c>
      <c r="EE62" s="8">
        <f t="shared" ref="EE62:EH62" si="348">+EE56/EE58</f>
        <v>0</v>
      </c>
      <c r="EF62" s="8">
        <f t="shared" si="348"/>
        <v>0</v>
      </c>
      <c r="EG62" s="8">
        <f t="shared" si="348"/>
        <v>0</v>
      </c>
      <c r="EH62" s="8">
        <f t="shared" si="348"/>
        <v>0</v>
      </c>
      <c r="EI62" s="8"/>
      <c r="EJ62" s="8"/>
    </row>
    <row r="63" spans="1:141">
      <c r="A63" s="497"/>
      <c r="B63" s="54" t="s">
        <v>255</v>
      </c>
      <c r="C63" s="8"/>
      <c r="D63" s="8">
        <f t="shared" ref="D63:BO63" si="349">+D57/D58</f>
        <v>8.9285714285714281E-3</v>
      </c>
      <c r="E63" s="8">
        <f t="shared" si="349"/>
        <v>1.7857142857142856E-2</v>
      </c>
      <c r="F63" s="8">
        <f t="shared" si="349"/>
        <v>0</v>
      </c>
      <c r="G63" s="8">
        <f t="shared" si="349"/>
        <v>5.0595238095238096E-2</v>
      </c>
      <c r="H63" s="8">
        <f t="shared" si="349"/>
        <v>0.16071428571428573</v>
      </c>
      <c r="I63" s="8">
        <f t="shared" si="349"/>
        <v>0</v>
      </c>
      <c r="J63" s="8">
        <f t="shared" si="349"/>
        <v>2.0833333333333332E-2</v>
      </c>
      <c r="K63" s="8">
        <f t="shared" si="349"/>
        <v>8.9285714285714281E-3</v>
      </c>
      <c r="L63" s="8">
        <f t="shared" si="349"/>
        <v>1.2380952380952381E-2</v>
      </c>
      <c r="M63" s="8">
        <f t="shared" si="349"/>
        <v>1.488095238095238E-2</v>
      </c>
      <c r="N63" s="8">
        <f t="shared" si="349"/>
        <v>3.8690476190476192E-2</v>
      </c>
      <c r="O63" s="8">
        <f t="shared" si="349"/>
        <v>2.3809523809523808E-2</v>
      </c>
      <c r="P63" s="8">
        <f t="shared" si="349"/>
        <v>4.9107142857142856E-2</v>
      </c>
      <c r="Q63" s="8">
        <f t="shared" si="349"/>
        <v>2.976190476190476E-3</v>
      </c>
      <c r="R63" s="8">
        <f t="shared" si="349"/>
        <v>2.976190476190476E-2</v>
      </c>
      <c r="S63" s="8">
        <f t="shared" si="349"/>
        <v>0.15178571428571427</v>
      </c>
      <c r="T63" s="8">
        <f t="shared" si="349"/>
        <v>1.3392857142857142E-2</v>
      </c>
      <c r="U63" s="8">
        <f t="shared" si="349"/>
        <v>0</v>
      </c>
      <c r="V63" s="8">
        <f t="shared" si="349"/>
        <v>3.8690476190476192E-2</v>
      </c>
      <c r="W63" s="8">
        <f t="shared" si="349"/>
        <v>8.9761904761904765E-2</v>
      </c>
      <c r="X63" s="8">
        <f t="shared" si="349"/>
        <v>5.9523809523809521E-3</v>
      </c>
      <c r="Y63" s="8">
        <f t="shared" si="349"/>
        <v>3.8690476190476192E-2</v>
      </c>
      <c r="Z63" s="8">
        <f t="shared" si="349"/>
        <v>2.8273809523809524E-2</v>
      </c>
      <c r="AA63" s="8">
        <f t="shared" si="349"/>
        <v>0</v>
      </c>
      <c r="AB63" s="8">
        <f t="shared" si="349"/>
        <v>0</v>
      </c>
      <c r="AC63" s="8">
        <f t="shared" si="349"/>
        <v>8.9285714285714281E-3</v>
      </c>
      <c r="AD63" s="8">
        <f t="shared" si="349"/>
        <v>5.9523809523809521E-3</v>
      </c>
      <c r="AE63" s="8">
        <f t="shared" si="349"/>
        <v>0.28970238095238099</v>
      </c>
      <c r="AF63" s="8">
        <f t="shared" si="349"/>
        <v>2.6785714285714284E-2</v>
      </c>
      <c r="AG63" s="8">
        <f t="shared" si="349"/>
        <v>0</v>
      </c>
      <c r="AH63" s="8">
        <f t="shared" si="349"/>
        <v>0</v>
      </c>
      <c r="AI63" s="8">
        <f t="shared" si="349"/>
        <v>0</v>
      </c>
      <c r="AJ63" s="8">
        <f t="shared" si="349"/>
        <v>6.5476190476190479E-2</v>
      </c>
      <c r="AK63" s="8">
        <f t="shared" si="349"/>
        <v>0.42857142857142855</v>
      </c>
      <c r="AL63" s="8">
        <f t="shared" si="349"/>
        <v>0.10416666666666667</v>
      </c>
      <c r="AM63" s="8">
        <f t="shared" si="349"/>
        <v>0.14285714285714285</v>
      </c>
      <c r="AN63" s="8">
        <f t="shared" si="349"/>
        <v>0.13988095238095238</v>
      </c>
      <c r="AO63" s="8">
        <f t="shared" si="349"/>
        <v>0</v>
      </c>
      <c r="AP63" s="8">
        <f t="shared" si="349"/>
        <v>5.9523809523809521E-3</v>
      </c>
      <c r="AQ63" s="8">
        <f t="shared" si="349"/>
        <v>0.11607142857142858</v>
      </c>
      <c r="AR63" s="8">
        <f t="shared" si="349"/>
        <v>1.7857142857142856E-2</v>
      </c>
      <c r="AS63" s="8">
        <f t="shared" si="349"/>
        <v>0.10119047619047619</v>
      </c>
      <c r="AT63" s="8">
        <f t="shared" si="349"/>
        <v>9.9404761904761905E-3</v>
      </c>
      <c r="AU63" s="8">
        <f t="shared" si="349"/>
        <v>0</v>
      </c>
      <c r="AV63" s="8">
        <f t="shared" si="349"/>
        <v>5.9523809523809521E-2</v>
      </c>
      <c r="AW63" s="8">
        <f t="shared" si="349"/>
        <v>0</v>
      </c>
      <c r="AX63" s="8">
        <f t="shared" si="349"/>
        <v>3.273809523809524E-2</v>
      </c>
      <c r="AY63" s="8">
        <f t="shared" si="349"/>
        <v>0</v>
      </c>
      <c r="AZ63" s="8">
        <f t="shared" si="349"/>
        <v>1.0416666666666666E-2</v>
      </c>
      <c r="BA63" s="8">
        <f t="shared" si="349"/>
        <v>0</v>
      </c>
      <c r="BB63" s="8">
        <f t="shared" si="349"/>
        <v>0</v>
      </c>
      <c r="BC63" s="8">
        <f t="shared" si="349"/>
        <v>0</v>
      </c>
      <c r="BD63" s="8">
        <f t="shared" si="349"/>
        <v>1.8869047619047619E-2</v>
      </c>
      <c r="BE63" s="8">
        <f t="shared" si="349"/>
        <v>3.5714285714285712E-2</v>
      </c>
      <c r="BF63" s="8">
        <f t="shared" si="349"/>
        <v>0.12797619047619047</v>
      </c>
      <c r="BG63" s="8">
        <f t="shared" si="349"/>
        <v>2.6785714285714284E-2</v>
      </c>
      <c r="BH63" s="8">
        <f t="shared" si="349"/>
        <v>8.0357142857142863E-2</v>
      </c>
      <c r="BI63" s="8">
        <f t="shared" si="349"/>
        <v>5.3571428571428568E-2</v>
      </c>
      <c r="BJ63" s="8">
        <f t="shared" si="349"/>
        <v>8.6309523809523808E-2</v>
      </c>
      <c r="BK63" s="8">
        <f t="shared" si="349"/>
        <v>0.27976190476190477</v>
      </c>
      <c r="BL63" s="8">
        <f t="shared" si="349"/>
        <v>0</v>
      </c>
      <c r="BM63" s="8">
        <f t="shared" si="349"/>
        <v>5.2380952380952382E-2</v>
      </c>
      <c r="BN63" s="8">
        <f t="shared" si="349"/>
        <v>0</v>
      </c>
      <c r="BO63" s="8">
        <f t="shared" si="349"/>
        <v>0</v>
      </c>
      <c r="BP63" s="8">
        <f t="shared" ref="BP63:DC63" si="350">+BP57/BP58</f>
        <v>5.2083333333333336E-2</v>
      </c>
      <c r="BQ63" s="8">
        <f t="shared" si="350"/>
        <v>9.5238095238095233E-2</v>
      </c>
      <c r="BR63" s="8">
        <f t="shared" si="350"/>
        <v>0</v>
      </c>
      <c r="BS63" s="8">
        <f t="shared" si="350"/>
        <v>2.0833333333333332E-2</v>
      </c>
      <c r="BT63" s="8">
        <f t="shared" si="350"/>
        <v>2.0833333333333332E-2</v>
      </c>
      <c r="BU63" s="8">
        <f t="shared" si="350"/>
        <v>0</v>
      </c>
      <c r="BV63" s="8">
        <f t="shared" si="350"/>
        <v>5.0595238095238096E-2</v>
      </c>
      <c r="BW63" s="8">
        <f t="shared" si="350"/>
        <v>0</v>
      </c>
      <c r="BX63" s="8">
        <f t="shared" si="350"/>
        <v>4.7619047619047616E-2</v>
      </c>
      <c r="BY63" s="8">
        <f t="shared" si="350"/>
        <v>3.8690476190476192E-2</v>
      </c>
      <c r="BZ63" s="8">
        <f t="shared" si="350"/>
        <v>0</v>
      </c>
      <c r="CA63" s="8">
        <f t="shared" si="350"/>
        <v>4.3749999999999997E-2</v>
      </c>
      <c r="CB63" s="8">
        <f t="shared" si="350"/>
        <v>8.1845238095238096E-2</v>
      </c>
      <c r="CC63" s="8">
        <f t="shared" si="350"/>
        <v>0.1875</v>
      </c>
      <c r="CD63" s="8">
        <f t="shared" si="350"/>
        <v>0.44642857142857145</v>
      </c>
      <c r="CE63" s="8">
        <f t="shared" si="350"/>
        <v>0.19642857142857142</v>
      </c>
      <c r="CF63" s="8">
        <f t="shared" si="350"/>
        <v>4.1666666666666664E-2</v>
      </c>
      <c r="CG63" s="8">
        <f t="shared" si="350"/>
        <v>0</v>
      </c>
      <c r="CH63" s="8">
        <f t="shared" si="350"/>
        <v>2.976190476190476E-2</v>
      </c>
      <c r="CI63" s="8">
        <f t="shared" si="350"/>
        <v>0.10071428571428573</v>
      </c>
      <c r="CJ63" s="8">
        <f t="shared" si="350"/>
        <v>7.9166666666666673E-3</v>
      </c>
      <c r="CK63" s="8">
        <f t="shared" si="350"/>
        <v>2.976190476190476E-2</v>
      </c>
      <c r="CL63" s="8">
        <f t="shared" si="350"/>
        <v>4.7619047619047616E-2</v>
      </c>
      <c r="CM63" s="8">
        <f t="shared" si="350"/>
        <v>3.273809523809524E-2</v>
      </c>
      <c r="CN63" s="8">
        <f t="shared" si="350"/>
        <v>0</v>
      </c>
      <c r="CO63" s="8">
        <f t="shared" si="350"/>
        <v>0</v>
      </c>
      <c r="CP63" s="8">
        <f t="shared" si="350"/>
        <v>0</v>
      </c>
      <c r="CQ63" s="8">
        <f t="shared" si="350"/>
        <v>7.7380952380952384E-3</v>
      </c>
      <c r="CR63" s="8">
        <f t="shared" si="350"/>
        <v>1.9345238095238096E-2</v>
      </c>
      <c r="CS63" s="8">
        <f t="shared" si="350"/>
        <v>1.7857142857142856E-2</v>
      </c>
      <c r="CT63" s="8">
        <f t="shared" si="350"/>
        <v>0</v>
      </c>
      <c r="CU63" s="8">
        <f t="shared" si="350"/>
        <v>4.4642857142857144E-2</v>
      </c>
      <c r="CV63" s="8">
        <f t="shared" si="350"/>
        <v>5.9523809523809521E-3</v>
      </c>
      <c r="CW63" s="8">
        <f t="shared" si="350"/>
        <v>0</v>
      </c>
      <c r="CX63" s="8">
        <f t="shared" si="350"/>
        <v>5.9523809523809521E-3</v>
      </c>
      <c r="CY63" s="8">
        <f t="shared" si="350"/>
        <v>0</v>
      </c>
      <c r="CZ63" s="8">
        <f t="shared" si="350"/>
        <v>2.976190476190476E-2</v>
      </c>
      <c r="DA63" s="8">
        <f t="shared" si="350"/>
        <v>2.976190476190476E-2</v>
      </c>
      <c r="DB63" s="8">
        <f t="shared" si="350"/>
        <v>0.17589285714285716</v>
      </c>
      <c r="DC63" s="8">
        <f t="shared" si="350"/>
        <v>1.1904761904761904E-2</v>
      </c>
      <c r="DD63" s="8"/>
      <c r="DE63" s="8">
        <f t="shared" ref="DE63:DX63" si="351">+DE57/DE58</f>
        <v>5.5555555555555552E-2</v>
      </c>
      <c r="DF63" s="8">
        <f t="shared" si="351"/>
        <v>0</v>
      </c>
      <c r="DG63" s="8">
        <f t="shared" si="351"/>
        <v>0</v>
      </c>
      <c r="DH63" s="8">
        <f t="shared" si="351"/>
        <v>1.9642857142857142E-2</v>
      </c>
      <c r="DI63" s="8">
        <f t="shared" si="351"/>
        <v>1.1904761904761904E-2</v>
      </c>
      <c r="DJ63" s="8"/>
      <c r="DK63" s="8"/>
      <c r="DL63" s="8"/>
      <c r="DM63" s="8"/>
      <c r="DN63" s="8"/>
      <c r="DO63" s="8"/>
      <c r="DP63" s="8"/>
      <c r="DQ63" s="8"/>
      <c r="DR63" s="8"/>
      <c r="DS63" s="8"/>
      <c r="DT63" s="8"/>
      <c r="DU63" s="8"/>
      <c r="DV63" s="8"/>
      <c r="DW63" s="8">
        <f t="shared" si="351"/>
        <v>0</v>
      </c>
      <c r="DX63" s="8">
        <f t="shared" si="351"/>
        <v>0</v>
      </c>
      <c r="DY63" s="8">
        <f t="shared" ref="DY63:EA63" si="352">+DY57/DY58</f>
        <v>0</v>
      </c>
      <c r="DZ63" s="8">
        <f t="shared" si="352"/>
        <v>0</v>
      </c>
      <c r="EA63" s="8">
        <f t="shared" si="352"/>
        <v>0</v>
      </c>
      <c r="EB63" s="8">
        <f t="shared" ref="EB63:ED63" si="353">+EB57/EB58</f>
        <v>0</v>
      </c>
      <c r="EC63" s="8">
        <f t="shared" si="353"/>
        <v>0</v>
      </c>
      <c r="ED63" s="8">
        <f t="shared" si="353"/>
        <v>0</v>
      </c>
      <c r="EE63" s="8">
        <f t="shared" ref="EE63:EH63" si="354">+EE57/EE58</f>
        <v>0</v>
      </c>
      <c r="EF63" s="8">
        <f t="shared" si="354"/>
        <v>0</v>
      </c>
      <c r="EG63" s="8">
        <f t="shared" si="354"/>
        <v>3.5714285714285712E-2</v>
      </c>
      <c r="EH63" s="8">
        <f t="shared" si="354"/>
        <v>0</v>
      </c>
      <c r="EI63" s="8"/>
      <c r="EJ63" s="8"/>
    </row>
    <row r="64" spans="1:141" customFormat="1" ht="15" customHeight="1">
      <c r="A64" s="498"/>
      <c r="B64" s="54" t="s">
        <v>60</v>
      </c>
      <c r="C64" s="9"/>
      <c r="D64" s="9">
        <f t="shared" ref="D64:AI64" si="355">SUM(D60:D63)</f>
        <v>1.0000000000000004</v>
      </c>
      <c r="E64" s="9">
        <f t="shared" si="355"/>
        <v>1</v>
      </c>
      <c r="F64" s="9">
        <f t="shared" si="355"/>
        <v>1</v>
      </c>
      <c r="G64" s="9">
        <f t="shared" si="355"/>
        <v>1.0000000000000002</v>
      </c>
      <c r="H64" s="9">
        <f t="shared" si="355"/>
        <v>1</v>
      </c>
      <c r="I64" s="9">
        <f t="shared" si="355"/>
        <v>1</v>
      </c>
      <c r="J64" s="9">
        <f t="shared" si="355"/>
        <v>1.0000000000000002</v>
      </c>
      <c r="K64" s="9">
        <f t="shared" si="355"/>
        <v>1.0000000000000004</v>
      </c>
      <c r="L64" s="9">
        <f t="shared" si="355"/>
        <v>0.99999999999523803</v>
      </c>
      <c r="M64" s="9">
        <f t="shared" si="355"/>
        <v>0.99999999999999989</v>
      </c>
      <c r="N64" s="9">
        <f t="shared" si="355"/>
        <v>1.0089285714190477</v>
      </c>
      <c r="O64" s="9">
        <f t="shared" si="355"/>
        <v>1</v>
      </c>
      <c r="P64" s="9">
        <f t="shared" si="355"/>
        <v>1</v>
      </c>
      <c r="Q64" s="9">
        <f t="shared" si="355"/>
        <v>1.0000000000000004</v>
      </c>
      <c r="R64" s="9">
        <f t="shared" si="355"/>
        <v>0.99999999999999956</v>
      </c>
      <c r="S64" s="9">
        <f t="shared" si="355"/>
        <v>1</v>
      </c>
      <c r="T64" s="9">
        <f t="shared" si="355"/>
        <v>0.99999999999999944</v>
      </c>
      <c r="U64" s="9">
        <f t="shared" si="355"/>
        <v>1</v>
      </c>
      <c r="V64" s="9">
        <f t="shared" si="355"/>
        <v>0.99999999999999989</v>
      </c>
      <c r="W64" s="9">
        <f t="shared" si="355"/>
        <v>0.99999999999999978</v>
      </c>
      <c r="X64" s="9">
        <f t="shared" si="355"/>
        <v>1.0000000000000002</v>
      </c>
      <c r="Y64" s="9">
        <f t="shared" si="355"/>
        <v>1</v>
      </c>
      <c r="Z64" s="9">
        <f t="shared" si="355"/>
        <v>0.99999999999999989</v>
      </c>
      <c r="AA64" s="9">
        <f t="shared" si="355"/>
        <v>1</v>
      </c>
      <c r="AB64" s="9">
        <f t="shared" si="355"/>
        <v>1</v>
      </c>
      <c r="AC64" s="9">
        <f t="shared" si="355"/>
        <v>1.0000000000000004</v>
      </c>
      <c r="AD64" s="9">
        <f t="shared" si="355"/>
        <v>0.99999999999999978</v>
      </c>
      <c r="AE64" s="9">
        <f t="shared" si="355"/>
        <v>1</v>
      </c>
      <c r="AF64" s="9">
        <f t="shared" si="355"/>
        <v>1.0000000000000002</v>
      </c>
      <c r="AG64" s="9">
        <f t="shared" si="355"/>
        <v>0.99999999999999956</v>
      </c>
      <c r="AH64" s="9">
        <f t="shared" si="355"/>
        <v>1</v>
      </c>
      <c r="AI64" s="9">
        <f t="shared" si="355"/>
        <v>1</v>
      </c>
      <c r="AJ64" s="9">
        <f t="shared" ref="AJ64:BO64" si="356">SUM(AJ60:AJ63)</f>
        <v>0.99999999999999989</v>
      </c>
      <c r="AK64" s="9">
        <f t="shared" si="356"/>
        <v>1</v>
      </c>
      <c r="AL64" s="9">
        <f t="shared" si="356"/>
        <v>0.99999999999999967</v>
      </c>
      <c r="AM64" s="9">
        <f t="shared" si="356"/>
        <v>0.99999999999999978</v>
      </c>
      <c r="AN64" s="9">
        <f t="shared" si="356"/>
        <v>1.0000000000000002</v>
      </c>
      <c r="AO64" s="9">
        <f t="shared" si="356"/>
        <v>1</v>
      </c>
      <c r="AP64" s="9">
        <f t="shared" si="356"/>
        <v>0.99999999999999989</v>
      </c>
      <c r="AQ64" s="9">
        <f t="shared" si="356"/>
        <v>1</v>
      </c>
      <c r="AR64" s="9">
        <f t="shared" si="356"/>
        <v>0.99999999999999989</v>
      </c>
      <c r="AS64" s="9">
        <f t="shared" si="356"/>
        <v>1</v>
      </c>
      <c r="AT64" s="9">
        <f t="shared" si="356"/>
        <v>1</v>
      </c>
      <c r="AU64" s="9">
        <f t="shared" si="356"/>
        <v>1</v>
      </c>
      <c r="AV64" s="9">
        <f t="shared" si="356"/>
        <v>1</v>
      </c>
      <c r="AW64" s="9">
        <f t="shared" si="356"/>
        <v>1</v>
      </c>
      <c r="AX64" s="9">
        <f t="shared" si="356"/>
        <v>1</v>
      </c>
      <c r="AY64" s="9">
        <f t="shared" si="356"/>
        <v>1</v>
      </c>
      <c r="AZ64" s="9">
        <f t="shared" si="356"/>
        <v>0.99999999999999944</v>
      </c>
      <c r="BA64" s="9">
        <f t="shared" si="356"/>
        <v>1.0000000000000002</v>
      </c>
      <c r="BB64" s="9">
        <f t="shared" si="356"/>
        <v>1</v>
      </c>
      <c r="BC64" s="9">
        <f t="shared" si="356"/>
        <v>1</v>
      </c>
      <c r="BD64" s="9">
        <f t="shared" si="356"/>
        <v>1.0000000000000002</v>
      </c>
      <c r="BE64" s="9">
        <f t="shared" si="356"/>
        <v>0.99999999999999967</v>
      </c>
      <c r="BF64" s="9">
        <f t="shared" si="356"/>
        <v>1</v>
      </c>
      <c r="BG64" s="9">
        <f t="shared" si="356"/>
        <v>1</v>
      </c>
      <c r="BH64" s="9">
        <f t="shared" si="356"/>
        <v>0.99999999999999989</v>
      </c>
      <c r="BI64" s="9">
        <f t="shared" si="356"/>
        <v>0.99999999999999956</v>
      </c>
      <c r="BJ64" s="9">
        <f t="shared" si="356"/>
        <v>1</v>
      </c>
      <c r="BK64" s="9">
        <f t="shared" si="356"/>
        <v>0.99999999999999978</v>
      </c>
      <c r="BL64" s="9">
        <f t="shared" si="356"/>
        <v>1.0000000000000002</v>
      </c>
      <c r="BM64" s="9">
        <f t="shared" si="356"/>
        <v>1</v>
      </c>
      <c r="BN64" s="9">
        <f t="shared" si="356"/>
        <v>1.0000000000000002</v>
      </c>
      <c r="BO64" s="9">
        <f t="shared" si="356"/>
        <v>0.99999999999999989</v>
      </c>
      <c r="BP64" s="9">
        <f t="shared" ref="BP64:CU64" si="357">SUM(BP60:BP63)</f>
        <v>1</v>
      </c>
      <c r="BQ64" s="9">
        <f t="shared" si="357"/>
        <v>0.99999999999999989</v>
      </c>
      <c r="BR64" s="9">
        <f t="shared" si="357"/>
        <v>0.99999999999999956</v>
      </c>
      <c r="BS64" s="9">
        <f t="shared" si="357"/>
        <v>1</v>
      </c>
      <c r="BT64" s="9">
        <f t="shared" si="357"/>
        <v>1</v>
      </c>
      <c r="BU64" s="9">
        <f t="shared" si="357"/>
        <v>0.99999999999999967</v>
      </c>
      <c r="BV64" s="9">
        <f t="shared" si="357"/>
        <v>1</v>
      </c>
      <c r="BW64" s="9">
        <f t="shared" si="357"/>
        <v>1.0000000000000004</v>
      </c>
      <c r="BX64" s="9">
        <f t="shared" si="357"/>
        <v>0.99999999999999956</v>
      </c>
      <c r="BY64" s="9">
        <f t="shared" si="357"/>
        <v>1</v>
      </c>
      <c r="BZ64" s="9">
        <f t="shared" si="357"/>
        <v>1</v>
      </c>
      <c r="CA64" s="9">
        <f t="shared" si="357"/>
        <v>1.0062500000000001</v>
      </c>
      <c r="CB64" s="9">
        <f t="shared" si="357"/>
        <v>1</v>
      </c>
      <c r="CC64" s="9">
        <f t="shared" si="357"/>
        <v>1</v>
      </c>
      <c r="CD64" s="9">
        <f t="shared" si="357"/>
        <v>1.0000000000000004</v>
      </c>
      <c r="CE64" s="9">
        <f t="shared" si="357"/>
        <v>1</v>
      </c>
      <c r="CF64" s="9">
        <f t="shared" si="357"/>
        <v>0.99999999999999989</v>
      </c>
      <c r="CG64" s="9">
        <f t="shared" si="357"/>
        <v>0.99999999999999967</v>
      </c>
      <c r="CH64" s="9">
        <f t="shared" si="357"/>
        <v>1</v>
      </c>
      <c r="CI64" s="9">
        <f t="shared" si="357"/>
        <v>0.99999999999999978</v>
      </c>
      <c r="CJ64" s="9">
        <f t="shared" si="357"/>
        <v>1</v>
      </c>
      <c r="CK64" s="9">
        <f t="shared" si="357"/>
        <v>0.99999999999999978</v>
      </c>
      <c r="CL64" s="9">
        <f t="shared" si="357"/>
        <v>1.0000000000000002</v>
      </c>
      <c r="CM64" s="9">
        <f t="shared" si="357"/>
        <v>1</v>
      </c>
      <c r="CN64" s="9">
        <f t="shared" si="357"/>
        <v>1.0000000000000004</v>
      </c>
      <c r="CO64" s="9">
        <f t="shared" si="357"/>
        <v>0.99999999999999989</v>
      </c>
      <c r="CP64" s="9">
        <f t="shared" si="357"/>
        <v>1</v>
      </c>
      <c r="CQ64" s="9">
        <f t="shared" si="357"/>
        <v>1.0000000000000002</v>
      </c>
      <c r="CR64" s="9">
        <f t="shared" si="357"/>
        <v>0.99999999999999956</v>
      </c>
      <c r="CS64" s="9">
        <f t="shared" si="357"/>
        <v>1</v>
      </c>
      <c r="CT64" s="9">
        <f t="shared" si="357"/>
        <v>1</v>
      </c>
      <c r="CU64" s="9">
        <f t="shared" si="357"/>
        <v>1.0000000000000002</v>
      </c>
      <c r="CV64" s="9">
        <f t="shared" ref="CV64:DC64" si="358">SUM(CV60:CV63)</f>
        <v>0.99999999999999989</v>
      </c>
      <c r="CW64" s="9">
        <f t="shared" si="358"/>
        <v>1.0000000000000002</v>
      </c>
      <c r="CX64" s="9">
        <f t="shared" si="358"/>
        <v>0.99999999999999989</v>
      </c>
      <c r="CY64" s="9">
        <f t="shared" si="358"/>
        <v>0.99999999999999978</v>
      </c>
      <c r="CZ64" s="9">
        <f t="shared" si="358"/>
        <v>0.99999999999999978</v>
      </c>
      <c r="DA64" s="9">
        <f t="shared" si="358"/>
        <v>0.99999999999999978</v>
      </c>
      <c r="DB64" s="9">
        <f t="shared" si="358"/>
        <v>1</v>
      </c>
      <c r="DC64" s="9">
        <f t="shared" si="358"/>
        <v>0.99999999999999989</v>
      </c>
      <c r="DD64" s="9"/>
      <c r="DE64" s="9">
        <f>SUM(DE60:DE63)</f>
        <v>0.99999999999999956</v>
      </c>
      <c r="DF64" s="9">
        <f>SUM(DF60:DF63)</f>
        <v>1</v>
      </c>
      <c r="DG64" s="9">
        <f>SUM(DG60:DG63)</f>
        <v>0.99999999999999978</v>
      </c>
      <c r="DH64" s="9">
        <f>SUM(DH60:DH63)</f>
        <v>1.0000000000000002</v>
      </c>
      <c r="DI64" s="9">
        <f>SUM(DI60:DI63)</f>
        <v>1.0000000000000002</v>
      </c>
      <c r="DJ64" s="9"/>
      <c r="DK64" s="9"/>
      <c r="DL64" s="9"/>
      <c r="DM64" s="9"/>
      <c r="DN64" s="9"/>
      <c r="DO64" s="9"/>
      <c r="DP64" s="9"/>
      <c r="DQ64" s="9"/>
      <c r="DR64" s="9"/>
      <c r="DS64" s="9"/>
      <c r="DT64" s="9"/>
      <c r="DU64" s="9"/>
      <c r="DV64" s="9"/>
      <c r="DW64" s="9">
        <f>SUM(DW60:DW63)</f>
        <v>0.99999999999999956</v>
      </c>
      <c r="DX64" s="9">
        <f t="shared" ref="DX64:DY64" si="359">SUM(DX60:DX63)</f>
        <v>1</v>
      </c>
      <c r="DY64" s="9">
        <f t="shared" si="359"/>
        <v>1</v>
      </c>
      <c r="DZ64" s="9">
        <f t="shared" ref="DZ64:EA64" si="360">SUM(DZ60:DZ63)</f>
        <v>1.0000000000000002</v>
      </c>
      <c r="EA64" s="9">
        <f t="shared" si="360"/>
        <v>1</v>
      </c>
      <c r="EB64" s="9">
        <f t="shared" ref="EB64:ED64" si="361">SUM(EB60:EB63)</f>
        <v>0.99999999999999956</v>
      </c>
      <c r="EC64" s="9">
        <f t="shared" si="361"/>
        <v>0.99992857142857139</v>
      </c>
      <c r="ED64" s="9">
        <f t="shared" si="361"/>
        <v>1</v>
      </c>
      <c r="EE64" s="9">
        <f t="shared" ref="EE64:EH64" si="362">SUM(EE60:EE63)</f>
        <v>1</v>
      </c>
      <c r="EF64" s="9">
        <f t="shared" si="362"/>
        <v>0.99999999999999967</v>
      </c>
      <c r="EG64" s="9">
        <f t="shared" si="362"/>
        <v>1</v>
      </c>
      <c r="EH64" s="9">
        <f t="shared" si="362"/>
        <v>1</v>
      </c>
      <c r="EI64" s="9"/>
      <c r="EJ64" s="9"/>
    </row>
    <row r="66" spans="1:140" ht="20.399999999999999">
      <c r="A66" s="141" t="s">
        <v>243</v>
      </c>
      <c r="B66" s="35"/>
      <c r="C66" s="32" t="s">
        <v>229</v>
      </c>
      <c r="D66" s="32" t="s">
        <v>178</v>
      </c>
      <c r="E66" s="32" t="s">
        <v>179</v>
      </c>
      <c r="F66" s="32" t="s">
        <v>180</v>
      </c>
      <c r="G66" s="32" t="s">
        <v>181</v>
      </c>
      <c r="H66" s="32" t="s">
        <v>182</v>
      </c>
      <c r="I66" s="32" t="s">
        <v>183</v>
      </c>
      <c r="J66" s="32" t="s">
        <v>184</v>
      </c>
      <c r="K66" s="32" t="s">
        <v>185</v>
      </c>
      <c r="L66" s="32" t="s">
        <v>186</v>
      </c>
      <c r="M66" s="32" t="s">
        <v>187</v>
      </c>
      <c r="N66" s="32" t="s">
        <v>188</v>
      </c>
      <c r="O66" s="32" t="s">
        <v>237</v>
      </c>
      <c r="P66" s="32" t="s">
        <v>246</v>
      </c>
      <c r="Q66" s="32" t="s">
        <v>247</v>
      </c>
      <c r="R66" s="32" t="s">
        <v>248</v>
      </c>
      <c r="S66" s="32" t="s">
        <v>249</v>
      </c>
      <c r="T66" s="32" t="s">
        <v>189</v>
      </c>
      <c r="U66" s="32" t="s">
        <v>190</v>
      </c>
      <c r="V66" s="32" t="s">
        <v>191</v>
      </c>
      <c r="W66" s="32" t="s">
        <v>192</v>
      </c>
      <c r="X66" s="32" t="s">
        <v>193</v>
      </c>
      <c r="Y66" s="32" t="s">
        <v>194</v>
      </c>
      <c r="Z66" s="32" t="s">
        <v>111</v>
      </c>
      <c r="AA66" s="32" t="s">
        <v>112</v>
      </c>
      <c r="AB66" s="32" t="s">
        <v>113</v>
      </c>
      <c r="AC66" s="32" t="s">
        <v>114</v>
      </c>
      <c r="AD66" s="32" t="s">
        <v>195</v>
      </c>
      <c r="AE66" s="32" t="s">
        <v>196</v>
      </c>
      <c r="AF66" s="32" t="s">
        <v>197</v>
      </c>
      <c r="AG66" s="32" t="s">
        <v>198</v>
      </c>
      <c r="AH66" s="32" t="s">
        <v>199</v>
      </c>
      <c r="AI66" s="32" t="s">
        <v>200</v>
      </c>
      <c r="AJ66" s="32" t="s">
        <v>201</v>
      </c>
      <c r="AK66" s="32" t="s">
        <v>202</v>
      </c>
      <c r="AL66" s="32" t="s">
        <v>203</v>
      </c>
      <c r="AM66" s="32" t="s">
        <v>204</v>
      </c>
      <c r="AN66" s="32" t="s">
        <v>205</v>
      </c>
      <c r="AO66" s="32" t="s">
        <v>206</v>
      </c>
      <c r="AP66" s="32" t="s">
        <v>207</v>
      </c>
      <c r="AQ66" s="32" t="s">
        <v>208</v>
      </c>
      <c r="AR66" s="32" t="s">
        <v>209</v>
      </c>
      <c r="AS66" s="32" t="s">
        <v>210</v>
      </c>
      <c r="AT66" s="32" t="s">
        <v>211</v>
      </c>
      <c r="AU66" s="32" t="s">
        <v>212</v>
      </c>
      <c r="AV66" s="32" t="s">
        <v>213</v>
      </c>
      <c r="AW66" s="32" t="s">
        <v>307</v>
      </c>
      <c r="AX66" s="32" t="s">
        <v>215</v>
      </c>
      <c r="AY66" s="32" t="s">
        <v>216</v>
      </c>
      <c r="AZ66" s="32" t="s">
        <v>217</v>
      </c>
      <c r="BA66" s="32" t="s">
        <v>218</v>
      </c>
      <c r="BB66" s="32" t="s">
        <v>219</v>
      </c>
      <c r="BC66" s="32" t="s">
        <v>220</v>
      </c>
      <c r="BD66" s="32" t="s">
        <v>178</v>
      </c>
      <c r="BE66" s="32" t="s">
        <v>179</v>
      </c>
      <c r="BF66" s="32" t="s">
        <v>180</v>
      </c>
      <c r="BG66" s="32" t="s">
        <v>181</v>
      </c>
      <c r="BH66" s="32" t="s">
        <v>182</v>
      </c>
      <c r="BI66" s="32" t="s">
        <v>183</v>
      </c>
      <c r="BJ66" s="32" t="s">
        <v>184</v>
      </c>
      <c r="BK66" s="32" t="s">
        <v>185</v>
      </c>
      <c r="BL66" s="32" t="s">
        <v>186</v>
      </c>
      <c r="BM66" s="32" t="s">
        <v>187</v>
      </c>
      <c r="BN66" s="32" t="s">
        <v>188</v>
      </c>
      <c r="BO66" s="32" t="s">
        <v>237</v>
      </c>
      <c r="BP66" s="32" t="s">
        <v>246</v>
      </c>
      <c r="BQ66" s="32" t="s">
        <v>247</v>
      </c>
      <c r="BR66" s="32" t="s">
        <v>248</v>
      </c>
      <c r="BS66" s="32" t="s">
        <v>249</v>
      </c>
      <c r="BT66" s="32" t="s">
        <v>189</v>
      </c>
      <c r="BU66" s="32" t="s">
        <v>190</v>
      </c>
      <c r="BV66" s="32" t="s">
        <v>191</v>
      </c>
      <c r="BW66" s="32" t="s">
        <v>192</v>
      </c>
      <c r="BX66" s="32" t="s">
        <v>193</v>
      </c>
      <c r="BY66" s="32" t="s">
        <v>194</v>
      </c>
      <c r="BZ66" s="32" t="s">
        <v>111</v>
      </c>
      <c r="CA66" s="32" t="s">
        <v>112</v>
      </c>
      <c r="CB66" s="32" t="s">
        <v>113</v>
      </c>
      <c r="CC66" s="32" t="s">
        <v>114</v>
      </c>
      <c r="CD66" s="32" t="s">
        <v>195</v>
      </c>
      <c r="CE66" s="32" t="s">
        <v>196</v>
      </c>
      <c r="CF66" s="32" t="s">
        <v>197</v>
      </c>
      <c r="CG66" s="32" t="s">
        <v>198</v>
      </c>
      <c r="CH66" s="32" t="s">
        <v>199</v>
      </c>
      <c r="CI66" s="32" t="s">
        <v>200</v>
      </c>
      <c r="CJ66" s="32" t="s">
        <v>201</v>
      </c>
      <c r="CK66" s="32" t="s">
        <v>202</v>
      </c>
      <c r="CL66" s="32" t="s">
        <v>203</v>
      </c>
      <c r="CM66" s="32" t="s">
        <v>204</v>
      </c>
      <c r="CN66" s="32" t="s">
        <v>205</v>
      </c>
      <c r="CO66" s="32" t="s">
        <v>206</v>
      </c>
      <c r="CP66" s="32" t="s">
        <v>207</v>
      </c>
      <c r="CQ66" s="32" t="s">
        <v>208</v>
      </c>
      <c r="CR66" s="32" t="s">
        <v>209</v>
      </c>
      <c r="CS66" s="32" t="s">
        <v>210</v>
      </c>
      <c r="CT66" s="32" t="s">
        <v>211</v>
      </c>
      <c r="CU66" s="32" t="s">
        <v>212</v>
      </c>
      <c r="CV66" s="32" t="s">
        <v>213</v>
      </c>
      <c r="CW66" s="32" t="s">
        <v>214</v>
      </c>
      <c r="CX66" s="32" t="s">
        <v>215</v>
      </c>
      <c r="CY66" s="32" t="s">
        <v>216</v>
      </c>
      <c r="CZ66" s="32" t="s">
        <v>217</v>
      </c>
      <c r="DA66" s="32" t="s">
        <v>218</v>
      </c>
      <c r="DB66" s="32" t="s">
        <v>219</v>
      </c>
      <c r="DC66" s="32" t="s">
        <v>220</v>
      </c>
      <c r="DD66" s="32" t="s">
        <v>311</v>
      </c>
      <c r="DE66" s="32" t="s">
        <v>178</v>
      </c>
      <c r="DF66" s="32" t="s">
        <v>179</v>
      </c>
      <c r="DG66" s="32" t="s">
        <v>180</v>
      </c>
      <c r="DH66" s="32" t="s">
        <v>181</v>
      </c>
      <c r="DI66" s="32" t="s">
        <v>182</v>
      </c>
      <c r="DJ66" s="32" t="s">
        <v>183</v>
      </c>
      <c r="DK66" s="32" t="s">
        <v>184</v>
      </c>
      <c r="DL66" s="32" t="s">
        <v>185</v>
      </c>
      <c r="DM66" s="32" t="s">
        <v>186</v>
      </c>
      <c r="DN66" s="32" t="s">
        <v>187</v>
      </c>
      <c r="DO66" s="32" t="s">
        <v>188</v>
      </c>
      <c r="DP66" s="32" t="s">
        <v>237</v>
      </c>
      <c r="DQ66" s="32" t="s">
        <v>246</v>
      </c>
      <c r="DR66" s="32" t="s">
        <v>247</v>
      </c>
      <c r="DS66" s="32" t="s">
        <v>248</v>
      </c>
      <c r="DT66" s="32" t="s">
        <v>249</v>
      </c>
      <c r="DU66" s="32" t="s">
        <v>189</v>
      </c>
      <c r="DV66" s="32" t="s">
        <v>190</v>
      </c>
      <c r="DW66" s="32" t="s">
        <v>191</v>
      </c>
      <c r="DX66" s="32" t="s">
        <v>192</v>
      </c>
      <c r="DY66" s="32" t="s">
        <v>193</v>
      </c>
      <c r="DZ66" s="32" t="s">
        <v>194</v>
      </c>
      <c r="EA66" s="32" t="s">
        <v>111</v>
      </c>
      <c r="EB66" s="32" t="s">
        <v>112</v>
      </c>
      <c r="EC66" s="32" t="s">
        <v>113</v>
      </c>
      <c r="ED66" s="32" t="s">
        <v>114</v>
      </c>
      <c r="EE66" s="32" t="s">
        <v>195</v>
      </c>
      <c r="EF66" s="32" t="s">
        <v>196</v>
      </c>
      <c r="EG66" s="32" t="s">
        <v>197</v>
      </c>
      <c r="EH66" s="32" t="s">
        <v>198</v>
      </c>
      <c r="EI66" s="32" t="s">
        <v>378</v>
      </c>
      <c r="EJ66" s="34" t="s">
        <v>119</v>
      </c>
    </row>
    <row r="67" spans="1:140">
      <c r="A67" s="502" t="s">
        <v>20</v>
      </c>
      <c r="B67" s="51" t="s">
        <v>84</v>
      </c>
      <c r="C67" s="23">
        <v>0.92675938644682532</v>
      </c>
      <c r="D67" s="23">
        <f t="shared" ref="D67:AI67" si="363">+AVERAGE(D34,D18,D2)</f>
        <v>0.94940476190476197</v>
      </c>
      <c r="E67" s="23">
        <f t="shared" si="363"/>
        <v>0.88309523809523804</v>
      </c>
      <c r="F67" s="23">
        <f t="shared" si="363"/>
        <v>0.95700396825396827</v>
      </c>
      <c r="G67" s="23">
        <f t="shared" si="363"/>
        <v>0.95684523809523847</v>
      </c>
      <c r="H67" s="23">
        <f t="shared" si="363"/>
        <v>0.93220238095238095</v>
      </c>
      <c r="I67" s="23">
        <f t="shared" si="363"/>
        <v>0.87996031746031755</v>
      </c>
      <c r="J67" s="23">
        <f t="shared" si="363"/>
        <v>0.95783730158730174</v>
      </c>
      <c r="K67" s="23">
        <f t="shared" si="363"/>
        <v>0.99271825396825397</v>
      </c>
      <c r="L67" s="23">
        <f t="shared" si="363"/>
        <v>0.87285714285714278</v>
      </c>
      <c r="M67" s="23">
        <f t="shared" si="363"/>
        <v>0.96361111111111108</v>
      </c>
      <c r="N67" s="23">
        <f t="shared" si="363"/>
        <v>0.94097222221904764</v>
      </c>
      <c r="O67" s="23">
        <f t="shared" si="363"/>
        <v>0.93253968253968245</v>
      </c>
      <c r="P67" s="23">
        <f t="shared" si="363"/>
        <v>0.87202380952380942</v>
      </c>
      <c r="Q67" s="23">
        <f t="shared" si="363"/>
        <v>0.97619047619047661</v>
      </c>
      <c r="R67" s="23">
        <f t="shared" si="363"/>
        <v>0.95519841269841221</v>
      </c>
      <c r="S67" s="23">
        <f t="shared" si="363"/>
        <v>0.89220238095238091</v>
      </c>
      <c r="T67" s="23">
        <f t="shared" si="363"/>
        <v>0.91121031746031733</v>
      </c>
      <c r="U67" s="23">
        <f t="shared" si="363"/>
        <v>0.72569444444444431</v>
      </c>
      <c r="V67" s="23">
        <f t="shared" si="363"/>
        <v>0.85382936507936502</v>
      </c>
      <c r="W67" s="23">
        <f t="shared" si="363"/>
        <v>0.91551587301587301</v>
      </c>
      <c r="X67" s="23">
        <f t="shared" si="363"/>
        <v>0.90079365079365104</v>
      </c>
      <c r="Y67" s="23">
        <f t="shared" si="363"/>
        <v>0.96726190476190477</v>
      </c>
      <c r="Z67" s="23">
        <f t="shared" si="363"/>
        <v>0.98065476190476197</v>
      </c>
      <c r="AA67" s="23">
        <f t="shared" si="363"/>
        <v>0.93988095238095271</v>
      </c>
      <c r="AB67" s="23">
        <f t="shared" si="363"/>
        <v>0.99057539682539686</v>
      </c>
      <c r="AC67" s="23">
        <f t="shared" si="363"/>
        <v>0.98412698412698429</v>
      </c>
      <c r="AD67" s="23">
        <f t="shared" si="363"/>
        <v>0.72519841269841268</v>
      </c>
      <c r="AE67" s="23">
        <f t="shared" si="363"/>
        <v>0.855813492063492</v>
      </c>
      <c r="AF67" s="23">
        <f t="shared" si="363"/>
        <v>0.95089285714285732</v>
      </c>
      <c r="AG67" s="23">
        <f t="shared" si="363"/>
        <v>0.89087301587301571</v>
      </c>
      <c r="AH67" s="23">
        <f t="shared" si="363"/>
        <v>0.99603174603174605</v>
      </c>
      <c r="AI67" s="23">
        <f t="shared" si="363"/>
        <v>0.98263888888888895</v>
      </c>
      <c r="AJ67" s="23">
        <f t="shared" ref="AJ67:BO67" si="364">+AVERAGE(AJ34,AJ18,AJ2)</f>
        <v>0.95039682539682546</v>
      </c>
      <c r="AK67" s="23">
        <f t="shared" si="364"/>
        <v>0.84920634920634919</v>
      </c>
      <c r="AL67" s="23">
        <f t="shared" si="364"/>
        <v>0.95337301587301571</v>
      </c>
      <c r="AM67" s="23">
        <f t="shared" si="364"/>
        <v>0.89749999999999996</v>
      </c>
      <c r="AN67" s="23">
        <f t="shared" si="364"/>
        <v>0.94394841269841268</v>
      </c>
      <c r="AO67" s="23">
        <f t="shared" si="364"/>
        <v>0.97188492063492082</v>
      </c>
      <c r="AP67" s="23">
        <f t="shared" si="364"/>
        <v>0.94311507936507921</v>
      </c>
      <c r="AQ67" s="23">
        <f t="shared" si="364"/>
        <v>0.90773809523809534</v>
      </c>
      <c r="AR67" s="23">
        <f t="shared" si="364"/>
        <v>0.94609126984126968</v>
      </c>
      <c r="AS67" s="23">
        <f t="shared" si="364"/>
        <v>0.93849206349206327</v>
      </c>
      <c r="AT67" s="23">
        <f t="shared" si="364"/>
        <v>0.9642857142857143</v>
      </c>
      <c r="AU67" s="23">
        <f t="shared" si="364"/>
        <v>0.9801587301587299</v>
      </c>
      <c r="AV67" s="23">
        <f t="shared" si="364"/>
        <v>0.87912698412698431</v>
      </c>
      <c r="AW67" s="23">
        <f t="shared" si="364"/>
        <v>0.87599206349206338</v>
      </c>
      <c r="AX67" s="23">
        <f t="shared" si="364"/>
        <v>0.96428571428571441</v>
      </c>
      <c r="AY67" s="23">
        <f t="shared" si="364"/>
        <v>0.9642857142857143</v>
      </c>
      <c r="AZ67" s="23">
        <f t="shared" si="364"/>
        <v>0.93865079365079362</v>
      </c>
      <c r="BA67" s="23">
        <f t="shared" si="364"/>
        <v>0.92361111111111116</v>
      </c>
      <c r="BB67" s="23">
        <f t="shared" si="364"/>
        <v>0.93650793650793629</v>
      </c>
      <c r="BC67" s="23">
        <f t="shared" si="364"/>
        <v>0.97718253968253965</v>
      </c>
      <c r="BD67" s="23">
        <f t="shared" si="364"/>
        <v>0.97287698412698431</v>
      </c>
      <c r="BE67" s="23">
        <f t="shared" si="364"/>
        <v>0.94047619047619035</v>
      </c>
      <c r="BF67" s="23">
        <f t="shared" si="364"/>
        <v>0.90575396825396826</v>
      </c>
      <c r="BG67" s="23">
        <f t="shared" si="364"/>
        <v>0.99107142857142849</v>
      </c>
      <c r="BH67" s="23">
        <f t="shared" si="364"/>
        <v>0.958829365079365</v>
      </c>
      <c r="BI67" s="23">
        <f t="shared" si="364"/>
        <v>0.97519841269841256</v>
      </c>
      <c r="BJ67" s="23">
        <f t="shared" si="364"/>
        <v>0.92192460317460323</v>
      </c>
      <c r="BK67" s="23">
        <f t="shared" si="364"/>
        <v>0.875</v>
      </c>
      <c r="BL67" s="23">
        <f t="shared" si="364"/>
        <v>0.92791666666666661</v>
      </c>
      <c r="BM67" s="23">
        <f t="shared" si="364"/>
        <v>0.96269841269841272</v>
      </c>
      <c r="BN67" s="23">
        <f t="shared" si="364"/>
        <v>0.85416666666666696</v>
      </c>
      <c r="BO67" s="23">
        <f t="shared" si="364"/>
        <v>0.85436507936507933</v>
      </c>
      <c r="BP67" s="23">
        <f t="shared" ref="BP67:CU67" si="365">+AVERAGE(BP34,BP18,BP2)</f>
        <v>0.91121031746031755</v>
      </c>
      <c r="BQ67" s="23">
        <f t="shared" si="365"/>
        <v>0.933234126984127</v>
      </c>
      <c r="BR67" s="23">
        <f t="shared" si="365"/>
        <v>0.93194444444444435</v>
      </c>
      <c r="BS67" s="23">
        <f t="shared" si="365"/>
        <v>0.95355158730158729</v>
      </c>
      <c r="BT67" s="23">
        <f t="shared" si="365"/>
        <v>0.95355158730158729</v>
      </c>
      <c r="BU67" s="23">
        <f t="shared" si="365"/>
        <v>0.95833333333333304</v>
      </c>
      <c r="BV67" s="23">
        <f t="shared" si="365"/>
        <v>0.83611111111111114</v>
      </c>
      <c r="BW67" s="23">
        <f t="shared" si="365"/>
        <v>0.94841269841269826</v>
      </c>
      <c r="BX67" s="23">
        <f t="shared" si="365"/>
        <v>0.96825396825396792</v>
      </c>
      <c r="BY67" s="23">
        <f t="shared" si="365"/>
        <v>0.91831349206349211</v>
      </c>
      <c r="BZ67" s="23">
        <f t="shared" si="365"/>
        <v>0.96085317460317432</v>
      </c>
      <c r="CA67" s="23">
        <f t="shared" si="365"/>
        <v>0.97592592592592597</v>
      </c>
      <c r="CB67" s="23">
        <f t="shared" si="365"/>
        <v>0.91095238095238085</v>
      </c>
      <c r="CC67" s="23">
        <f t="shared" si="365"/>
        <v>0.92063492063492058</v>
      </c>
      <c r="CD67" s="23">
        <f t="shared" si="365"/>
        <v>0.81646825396825395</v>
      </c>
      <c r="CE67" s="23">
        <f t="shared" si="365"/>
        <v>0.85724206349206356</v>
      </c>
      <c r="CF67" s="23">
        <f t="shared" si="365"/>
        <v>0.93452380952380965</v>
      </c>
      <c r="CG67" s="23">
        <f t="shared" si="365"/>
        <v>0.99345238095238086</v>
      </c>
      <c r="CH67" s="23">
        <f t="shared" si="365"/>
        <v>0.85853174603174598</v>
      </c>
      <c r="CI67" s="23">
        <f t="shared" si="365"/>
        <v>0.89946428571428527</v>
      </c>
      <c r="CJ67" s="23">
        <f t="shared" si="365"/>
        <v>0.92825396825396822</v>
      </c>
      <c r="CK67" s="23">
        <f t="shared" si="365"/>
        <v>0.98611111111111105</v>
      </c>
      <c r="CL67" s="23">
        <f t="shared" si="365"/>
        <v>0.91865079365079383</v>
      </c>
      <c r="CM67" s="23">
        <f t="shared" si="365"/>
        <v>0.96230158730158732</v>
      </c>
      <c r="CN67" s="23">
        <f t="shared" si="365"/>
        <v>0.922619047619048</v>
      </c>
      <c r="CO67" s="23">
        <f t="shared" si="365"/>
        <v>0.96825396825396837</v>
      </c>
      <c r="CP67" s="23">
        <f t="shared" si="365"/>
        <v>0.96825396825396803</v>
      </c>
      <c r="CQ67" s="23">
        <f t="shared" si="365"/>
        <v>0.68988095238095237</v>
      </c>
      <c r="CR67" s="23">
        <f t="shared" si="365"/>
        <v>0.60863095238095233</v>
      </c>
      <c r="CS67" s="23">
        <f t="shared" si="365"/>
        <v>0.77380952380952372</v>
      </c>
      <c r="CT67" s="23">
        <f t="shared" si="365"/>
        <v>0.95452380952380944</v>
      </c>
      <c r="CU67" s="23">
        <f t="shared" si="365"/>
        <v>0.9315476190476194</v>
      </c>
      <c r="CV67" s="23">
        <f t="shared" ref="CV67:DC67" si="366">+AVERAGE(CV34,CV18,CV2)</f>
        <v>0.94047619047619069</v>
      </c>
      <c r="CW67" s="23">
        <f t="shared" si="366"/>
        <v>0.94057539682539693</v>
      </c>
      <c r="CX67" s="23">
        <f t="shared" si="366"/>
        <v>0.66071428571428559</v>
      </c>
      <c r="CY67" s="23">
        <f t="shared" si="366"/>
        <v>0.88293650793650791</v>
      </c>
      <c r="CZ67" s="23">
        <f t="shared" si="366"/>
        <v>0.9821428571428571</v>
      </c>
      <c r="DA67" s="23">
        <f t="shared" si="366"/>
        <v>0.9821428571428571</v>
      </c>
      <c r="DB67" s="23">
        <f t="shared" si="366"/>
        <v>0.88267857142857142</v>
      </c>
      <c r="DC67" s="23">
        <f t="shared" si="366"/>
        <v>0.8571428571428571</v>
      </c>
      <c r="DD67" s="4">
        <f>AVERAGE(BD67:DC67)</f>
        <v>0.91005558099308081</v>
      </c>
      <c r="DE67" s="23">
        <f t="shared" ref="DE67:DO67" si="367">+AVERAGE(DE34,DE18,DE2)</f>
        <v>0.95138888888888873</v>
      </c>
      <c r="DF67" s="23">
        <f t="shared" si="367"/>
        <v>0.96990079365079362</v>
      </c>
      <c r="DG67" s="23">
        <f t="shared" si="367"/>
        <v>0.94543650793650891</v>
      </c>
      <c r="DH67" s="23">
        <f t="shared" si="367"/>
        <v>0.98948412698412713</v>
      </c>
      <c r="DI67" s="23">
        <f t="shared" si="367"/>
        <v>0.94974206349206358</v>
      </c>
      <c r="DJ67" s="23">
        <f t="shared" si="367"/>
        <v>0.97619047619047616</v>
      </c>
      <c r="DK67" s="23">
        <f t="shared" si="367"/>
        <v>0.96230158730158699</v>
      </c>
      <c r="DL67" s="23">
        <f t="shared" si="367"/>
        <v>0.97698412698412707</v>
      </c>
      <c r="DM67" s="23">
        <f t="shared" si="367"/>
        <v>0.95585317460317454</v>
      </c>
      <c r="DN67" s="23">
        <f t="shared" si="367"/>
        <v>0.94047619047619035</v>
      </c>
      <c r="DO67" s="23">
        <f t="shared" si="367"/>
        <v>0.99107142857142849</v>
      </c>
      <c r="DP67" s="160">
        <v>0.96</v>
      </c>
      <c r="DQ67" s="160">
        <v>0.97</v>
      </c>
      <c r="DR67" s="23">
        <f t="shared" ref="DR67:DV70" si="368">+AVERAGE(DR34,DR18,DR2)</f>
        <v>0.96527777777777768</v>
      </c>
      <c r="DS67" s="23">
        <f t="shared" si="368"/>
        <v>0.86607142857142871</v>
      </c>
      <c r="DT67" s="23">
        <f t="shared" si="368"/>
        <v>0.78670634920634896</v>
      </c>
      <c r="DU67" s="23">
        <f t="shared" si="368"/>
        <v>0.86970238095238095</v>
      </c>
      <c r="DV67" s="23">
        <f t="shared" si="368"/>
        <v>0.7757936507936507</v>
      </c>
      <c r="DW67" s="23">
        <f t="shared" ref="DW67:DX70" si="369">+AVERAGE(DW34,DW18,DW2,DW50)</f>
        <v>0.97916666666666652</v>
      </c>
      <c r="DX67" s="23">
        <f t="shared" si="369"/>
        <v>0.95014880952380953</v>
      </c>
      <c r="DY67" s="23">
        <f t="shared" ref="DY67:DZ67" si="370">+AVERAGE(DY34,DY18,DY2,DY50)</f>
        <v>0.92706845238095226</v>
      </c>
      <c r="DZ67" s="23">
        <f t="shared" si="370"/>
        <v>0.98308035714285724</v>
      </c>
      <c r="EA67" s="23">
        <f>+AVERAGE(EA34,EA18,EA2,EA50)</f>
        <v>0.86672619047619059</v>
      </c>
      <c r="EB67" s="23">
        <f t="shared" ref="EB67:EC67" si="371">+AVERAGE(EB34,EB18,EB2,EB50)</f>
        <v>0.69444444444444431</v>
      </c>
      <c r="EC67" s="23">
        <f t="shared" si="371"/>
        <v>0.63826666666666665</v>
      </c>
      <c r="ED67" s="23">
        <f>+AVERAGE(ED34,ED18,ED2,ED50)</f>
        <v>0.93075396825396839</v>
      </c>
      <c r="EE67" s="23">
        <f>+AVERAGE(EE34,EE18,EE2,EE50)</f>
        <v>0.97321428571428559</v>
      </c>
      <c r="EF67" s="23">
        <f>+AVERAGE(EF34,EF18,EF2,EF50)</f>
        <v>0.94186507936507935</v>
      </c>
      <c r="EG67" s="23">
        <f>+AVERAGE(EG34,EG18,EG2,EG50)</f>
        <v>0.95793650793650797</v>
      </c>
      <c r="EH67" s="23">
        <f>+AVERAGE(EH34,EH18,EH2,EH50)</f>
        <v>0.97817460317460314</v>
      </c>
      <c r="EI67" s="4">
        <f>AVERAGE(DE67:EH67)</f>
        <v>0.92077423280423287</v>
      </c>
      <c r="EJ67" s="258">
        <v>0.85</v>
      </c>
    </row>
    <row r="68" spans="1:140">
      <c r="A68" s="503"/>
      <c r="B68" s="51" t="s">
        <v>141</v>
      </c>
      <c r="C68" s="23">
        <v>0.75830349076614556</v>
      </c>
      <c r="D68" s="23">
        <f t="shared" ref="D68:AI68" si="372">+AVERAGE(D35,D19,D3)</f>
        <v>0.15732320434852098</v>
      </c>
      <c r="E68" s="23">
        <f t="shared" si="372"/>
        <v>0.15468109501848648</v>
      </c>
      <c r="F68" s="23">
        <f t="shared" si="372"/>
        <v>0.20824579175317573</v>
      </c>
      <c r="G68" s="23">
        <f t="shared" si="372"/>
        <v>0.20218954551245769</v>
      </c>
      <c r="H68" s="23">
        <f t="shared" si="372"/>
        <v>0.16481274716904762</v>
      </c>
      <c r="I68" s="23">
        <f t="shared" si="372"/>
        <v>0.19463903264655147</v>
      </c>
      <c r="J68" s="23">
        <f t="shared" si="372"/>
        <v>8.7850093365723192E-2</v>
      </c>
      <c r="K68" s="23">
        <f t="shared" si="372"/>
        <v>0.29118151974262169</v>
      </c>
      <c r="L68" s="23">
        <f t="shared" si="372"/>
        <v>0.24318327462517006</v>
      </c>
      <c r="M68" s="23">
        <f t="shared" si="372"/>
        <v>0.30530052362698834</v>
      </c>
      <c r="N68" s="23">
        <f t="shared" si="372"/>
        <v>0.2338371621460317</v>
      </c>
      <c r="O68" s="23">
        <f t="shared" si="372"/>
        <v>0.24928571428571425</v>
      </c>
      <c r="P68" s="23">
        <f t="shared" si="372"/>
        <v>0.24140428687387572</v>
      </c>
      <c r="Q68" s="23">
        <f t="shared" si="372"/>
        <v>0.1142476154260542</v>
      </c>
      <c r="R68" s="23">
        <f t="shared" si="372"/>
        <v>0.31194109674174436</v>
      </c>
      <c r="S68" s="23">
        <f t="shared" si="372"/>
        <v>0.36942185402373107</v>
      </c>
      <c r="T68" s="23">
        <f t="shared" si="372"/>
        <v>0.28438982841319266</v>
      </c>
      <c r="U68" s="23">
        <f t="shared" si="372"/>
        <v>0.4653206666839193</v>
      </c>
      <c r="V68" s="23">
        <f t="shared" si="372"/>
        <v>0.39800849088590784</v>
      </c>
      <c r="W68" s="23">
        <f t="shared" si="372"/>
        <v>0.30134818712474265</v>
      </c>
      <c r="X68" s="23">
        <f t="shared" si="372"/>
        <v>13.226767118666002</v>
      </c>
      <c r="Y68" s="23">
        <f t="shared" si="372"/>
        <v>0.35361330852571987</v>
      </c>
      <c r="Z68" s="23">
        <f t="shared" si="372"/>
        <v>0.29585467596007248</v>
      </c>
      <c r="AA68" s="23">
        <f t="shared" si="372"/>
        <v>0.303267350366345</v>
      </c>
      <c r="AB68" s="23">
        <f t="shared" si="372"/>
        <v>0.39524016140402057</v>
      </c>
      <c r="AC68" s="23">
        <f t="shared" si="372"/>
        <v>0.30739626734208753</v>
      </c>
      <c r="AD68" s="23">
        <f t="shared" si="372"/>
        <v>13.040884282209204</v>
      </c>
      <c r="AE68" s="23">
        <f t="shared" si="372"/>
        <v>0.24582435335179822</v>
      </c>
      <c r="AF68" s="23">
        <f t="shared" si="372"/>
        <v>0.25298231706419433</v>
      </c>
      <c r="AG68" s="23">
        <f t="shared" si="372"/>
        <v>0.25658071939431998</v>
      </c>
      <c r="AH68" s="23">
        <f t="shared" si="372"/>
        <v>0.22939233122968061</v>
      </c>
      <c r="AI68" s="23">
        <f t="shared" si="372"/>
        <v>0.25985522414093848</v>
      </c>
      <c r="AJ68" s="23">
        <f t="shared" ref="AJ68:BO68" si="373">+AVERAGE(AJ35,AJ19,AJ3)</f>
        <v>0.18794737237577933</v>
      </c>
      <c r="AK68" s="23">
        <f t="shared" si="373"/>
        <v>0.33582075106465353</v>
      </c>
      <c r="AL68" s="23">
        <f t="shared" si="373"/>
        <v>0.24590449779364301</v>
      </c>
      <c r="AM68" s="23">
        <f t="shared" si="373"/>
        <v>0.28261838145086132</v>
      </c>
      <c r="AN68" s="23">
        <f t="shared" si="373"/>
        <v>0.28655742275595114</v>
      </c>
      <c r="AO68" s="23">
        <f t="shared" si="373"/>
        <v>0.1215446227333738</v>
      </c>
      <c r="AP68" s="23">
        <f t="shared" si="373"/>
        <v>0.26856392992388467</v>
      </c>
      <c r="AQ68" s="23">
        <f t="shared" si="373"/>
        <v>0.30537354979566272</v>
      </c>
      <c r="AR68" s="23">
        <f t="shared" si="373"/>
        <v>0.28419424247631103</v>
      </c>
      <c r="AS68" s="23">
        <f t="shared" si="373"/>
        <v>0.28442409238767968</v>
      </c>
      <c r="AT68" s="23">
        <f t="shared" si="373"/>
        <v>0.33592385616003601</v>
      </c>
      <c r="AU68" s="23">
        <f t="shared" si="373"/>
        <v>0.29531682367520135</v>
      </c>
      <c r="AV68" s="23">
        <f t="shared" si="373"/>
        <v>0.30317660877815439</v>
      </c>
      <c r="AW68" s="23">
        <f t="shared" si="373"/>
        <v>0.3957692643871058</v>
      </c>
      <c r="AX68" s="23">
        <f t="shared" si="373"/>
        <v>0.32998670605424313</v>
      </c>
      <c r="AY68" s="23">
        <f t="shared" si="373"/>
        <v>0.25134493670886077</v>
      </c>
      <c r="AZ68" s="23">
        <f t="shared" si="373"/>
        <v>0.24981864530184597</v>
      </c>
      <c r="BA68" s="23">
        <f t="shared" si="373"/>
        <v>0.17439881537159599</v>
      </c>
      <c r="BB68" s="23">
        <f t="shared" si="373"/>
        <v>0.20420868347338936</v>
      </c>
      <c r="BC68" s="23">
        <f t="shared" si="373"/>
        <v>0.14261847710330139</v>
      </c>
      <c r="BD68" s="23">
        <f t="shared" si="373"/>
        <v>0.19109731494220986</v>
      </c>
      <c r="BE68" s="23">
        <f t="shared" si="373"/>
        <v>0.18861923326835597</v>
      </c>
      <c r="BF68" s="23">
        <f t="shared" si="373"/>
        <v>0.25894891560450178</v>
      </c>
      <c r="BG68" s="23">
        <f t="shared" si="373"/>
        <v>0.19519076743847386</v>
      </c>
      <c r="BH68" s="23">
        <f t="shared" si="373"/>
        <v>0.24712376860434784</v>
      </c>
      <c r="BI68" s="23">
        <f t="shared" si="373"/>
        <v>0.26201162667349948</v>
      </c>
      <c r="BJ68" s="23">
        <f t="shared" si="373"/>
        <v>0.26972607944040788</v>
      </c>
      <c r="BK68" s="23">
        <f t="shared" si="373"/>
        <v>0.39539331141881034</v>
      </c>
      <c r="BL68" s="23">
        <f t="shared" si="373"/>
        <v>0.40057204074222502</v>
      </c>
      <c r="BM68" s="23">
        <f t="shared" si="373"/>
        <v>0.32286293331233223</v>
      </c>
      <c r="BN68" s="23">
        <f t="shared" si="373"/>
        <v>0.48130960172400039</v>
      </c>
      <c r="BO68" s="23">
        <f t="shared" si="373"/>
        <v>0.38926867501802764</v>
      </c>
      <c r="BP68" s="23">
        <f t="shared" ref="BP68:CU68" si="374">+AVERAGE(BP35,BP19,BP3)</f>
        <v>0.30585298903791752</v>
      </c>
      <c r="BQ68" s="23">
        <f t="shared" si="374"/>
        <v>0.33234436751495433</v>
      </c>
      <c r="BR68" s="23">
        <f t="shared" si="374"/>
        <v>0.28739351956114967</v>
      </c>
      <c r="BS68" s="23">
        <f t="shared" si="374"/>
        <v>0.36817846724169145</v>
      </c>
      <c r="BT68" s="23">
        <f t="shared" si="374"/>
        <v>0.36817846724169145</v>
      </c>
      <c r="BU68" s="23">
        <f t="shared" si="374"/>
        <v>0.23809523809523839</v>
      </c>
      <c r="BV68" s="23">
        <f t="shared" si="374"/>
        <v>0.39042104607721401</v>
      </c>
      <c r="BW68" s="23">
        <f t="shared" si="374"/>
        <v>0.31510706460456239</v>
      </c>
      <c r="BX68" s="23">
        <f t="shared" si="374"/>
        <v>0.34527328499721133</v>
      </c>
      <c r="BY68" s="23">
        <f t="shared" si="374"/>
        <v>0.45182886161264885</v>
      </c>
      <c r="BZ68" s="23">
        <f t="shared" si="374"/>
        <v>0.35614116929552136</v>
      </c>
      <c r="CA68" s="23">
        <f t="shared" si="374"/>
        <v>0.34721922214856438</v>
      </c>
      <c r="CB68" s="23">
        <f t="shared" si="374"/>
        <v>0.40443948591004614</v>
      </c>
      <c r="CC68" s="23">
        <f t="shared" si="374"/>
        <v>0.44056374659822933</v>
      </c>
      <c r="CD68" s="23">
        <f t="shared" si="374"/>
        <v>0.27870005257623565</v>
      </c>
      <c r="CE68" s="23">
        <f t="shared" si="374"/>
        <v>0.33384105895988664</v>
      </c>
      <c r="CF68" s="23">
        <f t="shared" si="374"/>
        <v>0.37116794488226529</v>
      </c>
      <c r="CG68" s="23">
        <f t="shared" si="374"/>
        <v>0.29596655771294766</v>
      </c>
      <c r="CH68" s="23">
        <f t="shared" si="374"/>
        <v>0.33902748562184365</v>
      </c>
      <c r="CI68" s="23">
        <f t="shared" si="374"/>
        <v>0.35775826482324974</v>
      </c>
      <c r="CJ68" s="23">
        <f t="shared" si="374"/>
        <v>0.34027710541861328</v>
      </c>
      <c r="CK68" s="23">
        <f t="shared" si="374"/>
        <v>0.32223856571480169</v>
      </c>
      <c r="CL68" s="23">
        <f t="shared" si="374"/>
        <v>0.38306283743931768</v>
      </c>
      <c r="CM68" s="23">
        <f t="shared" si="374"/>
        <v>0.24200819004699062</v>
      </c>
      <c r="CN68" s="23">
        <f t="shared" si="374"/>
        <v>0.31656739318029631</v>
      </c>
      <c r="CO68" s="23">
        <f t="shared" si="374"/>
        <v>0.36789680366487598</v>
      </c>
      <c r="CP68" s="23">
        <f t="shared" si="374"/>
        <v>0.29329365079365083</v>
      </c>
      <c r="CQ68" s="23">
        <f t="shared" si="374"/>
        <v>0.24972007993610867</v>
      </c>
      <c r="CR68" s="23">
        <f t="shared" si="374"/>
        <v>0.25870937573065234</v>
      </c>
      <c r="CS68" s="23">
        <f t="shared" si="374"/>
        <v>0.30440401317759808</v>
      </c>
      <c r="CT68" s="23">
        <f t="shared" si="374"/>
        <v>0.33374918015008187</v>
      </c>
      <c r="CU68" s="23">
        <f t="shared" si="374"/>
        <v>0.29934905104275039</v>
      </c>
      <c r="CV68" s="23">
        <f t="shared" ref="CV68:DC68" si="375">+AVERAGE(CV35,CV19,CV3)</f>
        <v>0.29125157309764899</v>
      </c>
      <c r="CW68" s="23">
        <f t="shared" si="375"/>
        <v>0.29886724539095133</v>
      </c>
      <c r="CX68" s="23">
        <f t="shared" si="375"/>
        <v>0.3788284163995243</v>
      </c>
      <c r="CY68" s="23">
        <f t="shared" si="375"/>
        <v>0.30214066009587981</v>
      </c>
      <c r="CZ68" s="23">
        <f t="shared" si="375"/>
        <v>0.22897357172622579</v>
      </c>
      <c r="DA68" s="23">
        <f t="shared" si="375"/>
        <v>0.22897357172622579</v>
      </c>
      <c r="DB68" s="23">
        <f t="shared" si="375"/>
        <v>0.25304844426574918</v>
      </c>
      <c r="DC68" s="23">
        <f t="shared" si="375"/>
        <v>0.24138909379012641</v>
      </c>
      <c r="DD68" s="4">
        <f>AVERAGE(BD68:DC68)</f>
        <v>0.31662252664400625</v>
      </c>
      <c r="DE68" s="23">
        <f t="shared" ref="DE68:DO68" si="376">+AVERAGE(DE35,DE19,DE3)</f>
        <v>0.25925800935644827</v>
      </c>
      <c r="DF68" s="23">
        <f t="shared" si="376"/>
        <v>0.29018741797032438</v>
      </c>
      <c r="DG68" s="23">
        <f t="shared" si="376"/>
        <v>0.23603575650118222</v>
      </c>
      <c r="DH68" s="23">
        <f t="shared" si="376"/>
        <v>1.5863532819803805</v>
      </c>
      <c r="DI68" s="23">
        <f t="shared" si="376"/>
        <v>0.27787684246436389</v>
      </c>
      <c r="DJ68" s="23">
        <f t="shared" si="376"/>
        <v>0.23008130081300812</v>
      </c>
      <c r="DK68" s="23">
        <f t="shared" si="376"/>
        <v>0.22719794071597268</v>
      </c>
      <c r="DL68" s="23">
        <f t="shared" si="376"/>
        <v>6.4850071449713829</v>
      </c>
      <c r="DM68" s="23">
        <f t="shared" si="376"/>
        <v>0.19779750168208579</v>
      </c>
      <c r="DN68" s="23">
        <f t="shared" si="376"/>
        <v>0.27757922931973572</v>
      </c>
      <c r="DO68" s="23">
        <f t="shared" si="376"/>
        <v>0.23430901412552788</v>
      </c>
      <c r="DP68" s="160">
        <v>0.21</v>
      </c>
      <c r="DQ68" s="160">
        <v>0.21</v>
      </c>
      <c r="DR68" s="23">
        <f t="shared" si="368"/>
        <v>0.2091811251314406</v>
      </c>
      <c r="DS68" s="23">
        <f t="shared" si="368"/>
        <v>0.28683254123567231</v>
      </c>
      <c r="DT68" s="23">
        <f t="shared" si="368"/>
        <v>0.23134097168980863</v>
      </c>
      <c r="DU68" s="23">
        <f t="shared" si="368"/>
        <v>0.17923562060368722</v>
      </c>
      <c r="DV68" s="23">
        <f t="shared" si="368"/>
        <v>0.12380760851349093</v>
      </c>
      <c r="DW68" s="23">
        <f t="shared" si="369"/>
        <v>0.27204429828992327</v>
      </c>
      <c r="DX68" s="23">
        <f t="shared" si="369"/>
        <v>0.27542526374074727</v>
      </c>
      <c r="DY68" s="23">
        <f t="shared" ref="DY68:DZ68" si="377">+AVERAGE(DY35,DY19,DY3,DY51)</f>
        <v>0.20424231634425927</v>
      </c>
      <c r="DZ68" s="23">
        <f t="shared" si="377"/>
        <v>0.33396740830921234</v>
      </c>
      <c r="EA68" s="23">
        <f t="shared" ref="EA68:EB68" si="378">+AVERAGE(EA35,EA19,EA3,EA51)</f>
        <v>0.24932663802319996</v>
      </c>
      <c r="EB68" s="23">
        <f t="shared" si="378"/>
        <v>0.23147415860103701</v>
      </c>
      <c r="EC68" s="23">
        <f t="shared" ref="EC68:ED68" si="379">+AVERAGE(EC35,EC19,EC3,EC51)</f>
        <v>0.24699000000000002</v>
      </c>
      <c r="ED68" s="23">
        <f t="shared" si="379"/>
        <v>0.23554276267628138</v>
      </c>
      <c r="EE68" s="23">
        <f t="shared" ref="EE68:EF68" si="380">+AVERAGE(EE35,EE19,EE3,EE51)</f>
        <v>0.30748042240532231</v>
      </c>
      <c r="EF68" s="23">
        <f t="shared" si="380"/>
        <v>0.3148132931142083</v>
      </c>
      <c r="EG68" s="23">
        <f t="shared" ref="EG68:EH68" si="381">+AVERAGE(EG35,EG19,EG3,EG51)</f>
        <v>0.29036705999167217</v>
      </c>
      <c r="EH68" s="23">
        <f t="shared" si="381"/>
        <v>0.2465119805884137</v>
      </c>
      <c r="EI68" s="4">
        <f>AVERAGE(DE68:EH68)</f>
        <v>0.49867556363862636</v>
      </c>
      <c r="EJ68" s="258">
        <v>0.3</v>
      </c>
    </row>
    <row r="69" spans="1:140">
      <c r="A69" s="503"/>
      <c r="B69" s="51" t="s">
        <v>18</v>
      </c>
      <c r="C69" s="97">
        <v>33.104356837606829</v>
      </c>
      <c r="D69" s="97">
        <f t="shared" ref="D69:AI69" si="382">+AVERAGE(D36,D20,D4)</f>
        <v>24.903333333333336</v>
      </c>
      <c r="E69" s="97">
        <f t="shared" si="382"/>
        <v>23.3</v>
      </c>
      <c r="F69" s="97">
        <f t="shared" si="382"/>
        <v>34.776666666666664</v>
      </c>
      <c r="G69" s="97">
        <f t="shared" si="382"/>
        <v>32.033333333333331</v>
      </c>
      <c r="H69" s="97">
        <f t="shared" si="382"/>
        <v>22.666666666666668</v>
      </c>
      <c r="I69" s="97">
        <f t="shared" si="382"/>
        <v>19.940000000000001</v>
      </c>
      <c r="J69" s="97">
        <f t="shared" si="382"/>
        <v>10.516666666666667</v>
      </c>
      <c r="K69" s="97">
        <f t="shared" si="382"/>
        <v>48.53</v>
      </c>
      <c r="L69" s="97">
        <f t="shared" si="382"/>
        <v>31.666666666666668</v>
      </c>
      <c r="M69" s="97">
        <f t="shared" si="382"/>
        <v>41</v>
      </c>
      <c r="N69" s="97">
        <f t="shared" si="382"/>
        <v>17.108333333333334</v>
      </c>
      <c r="O69" s="97">
        <f t="shared" si="382"/>
        <v>31.213333333333335</v>
      </c>
      <c r="P69" s="97">
        <f t="shared" si="382"/>
        <v>24.611111111111114</v>
      </c>
      <c r="Q69" s="97">
        <f t="shared" si="382"/>
        <v>18.846666666666668</v>
      </c>
      <c r="R69" s="97">
        <f t="shared" si="382"/>
        <v>50.063333333333333</v>
      </c>
      <c r="S69" s="97">
        <f t="shared" si="382"/>
        <v>22.833333333333332</v>
      </c>
      <c r="T69" s="97">
        <f t="shared" si="382"/>
        <v>22.768333333333334</v>
      </c>
      <c r="U69" s="97">
        <f t="shared" si="382"/>
        <v>30.529999999999998</v>
      </c>
      <c r="V69" s="97">
        <f t="shared" si="382"/>
        <v>43.949999999999996</v>
      </c>
      <c r="W69" s="97">
        <f t="shared" si="382"/>
        <v>23.066666666666666</v>
      </c>
      <c r="X69" s="97">
        <f t="shared" si="382"/>
        <v>42.23</v>
      </c>
      <c r="Y69" s="97">
        <f t="shared" si="382"/>
        <v>44.666666666666664</v>
      </c>
      <c r="Z69" s="97">
        <f t="shared" si="382"/>
        <v>38.833333333333336</v>
      </c>
      <c r="AA69" s="97">
        <f t="shared" si="382"/>
        <v>48</v>
      </c>
      <c r="AB69" s="97">
        <f t="shared" si="382"/>
        <v>52.998333333333335</v>
      </c>
      <c r="AC69" s="97">
        <f t="shared" si="382"/>
        <v>51.25</v>
      </c>
      <c r="AD69" s="97">
        <f t="shared" si="382"/>
        <v>27.375</v>
      </c>
      <c r="AE69" s="97">
        <f t="shared" si="382"/>
        <v>23.027777777777775</v>
      </c>
      <c r="AF69" s="97">
        <f t="shared" si="382"/>
        <v>40.833333333333336</v>
      </c>
      <c r="AG69" s="97">
        <f t="shared" si="382"/>
        <v>38.996666666666663</v>
      </c>
      <c r="AH69" s="97">
        <f t="shared" si="382"/>
        <v>38.386666666666663</v>
      </c>
      <c r="AI69" s="97">
        <f t="shared" si="382"/>
        <v>42.666666666666664</v>
      </c>
      <c r="AJ69" s="97">
        <f t="shared" ref="AJ69:BO69" si="383">+AVERAGE(AJ36,AJ20,AJ4)</f>
        <v>26.75</v>
      </c>
      <c r="AK69" s="97">
        <f t="shared" si="383"/>
        <v>45.6</v>
      </c>
      <c r="AL69" s="97">
        <f t="shared" si="383"/>
        <v>39</v>
      </c>
      <c r="AM69" s="97">
        <f t="shared" si="383"/>
        <v>26.996666666666666</v>
      </c>
      <c r="AN69" s="97">
        <f t="shared" si="383"/>
        <v>30.766666666666666</v>
      </c>
      <c r="AO69" s="97">
        <f t="shared" si="383"/>
        <v>10.033333333333333</v>
      </c>
      <c r="AP69" s="97">
        <f t="shared" si="383"/>
        <v>37.606666666666662</v>
      </c>
      <c r="AQ69" s="97">
        <f t="shared" si="383"/>
        <v>19.756</v>
      </c>
      <c r="AR69" s="97">
        <f t="shared" si="383"/>
        <v>36.233333333333334</v>
      </c>
      <c r="AS69" s="97">
        <f t="shared" si="383"/>
        <v>32</v>
      </c>
      <c r="AT69" s="97">
        <f t="shared" si="383"/>
        <v>35.335000000000001</v>
      </c>
      <c r="AU69" s="97">
        <f t="shared" si="383"/>
        <v>49</v>
      </c>
      <c r="AV69" s="97">
        <f t="shared" si="383"/>
        <v>43.919999999999995</v>
      </c>
      <c r="AW69" s="97">
        <f t="shared" si="383"/>
        <v>61.773333333333333</v>
      </c>
      <c r="AX69" s="97">
        <f t="shared" si="383"/>
        <v>36</v>
      </c>
      <c r="AY69" s="97">
        <f t="shared" si="383"/>
        <v>40</v>
      </c>
      <c r="AZ69" s="97">
        <f t="shared" si="383"/>
        <v>27.826666666666664</v>
      </c>
      <c r="BA69" s="97">
        <f t="shared" si="383"/>
        <v>22.803333333333331</v>
      </c>
      <c r="BB69" s="97">
        <f t="shared" si="383"/>
        <v>20.826666666666664</v>
      </c>
      <c r="BC69" s="97">
        <f t="shared" si="383"/>
        <v>15.61</v>
      </c>
      <c r="BD69" s="97">
        <f t="shared" si="383"/>
        <v>31</v>
      </c>
      <c r="BE69" s="97">
        <f t="shared" si="383"/>
        <v>29.996666666666666</v>
      </c>
      <c r="BF69" s="97">
        <f t="shared" si="383"/>
        <v>33</v>
      </c>
      <c r="BG69" s="97">
        <f t="shared" si="383"/>
        <v>32.333333333333336</v>
      </c>
      <c r="BH69" s="97">
        <f t="shared" si="383"/>
        <v>25.60777777777778</v>
      </c>
      <c r="BI69" s="97">
        <f t="shared" si="383"/>
        <v>19.91888888888889</v>
      </c>
      <c r="BJ69" s="97">
        <f t="shared" si="383"/>
        <v>30.833333333333332</v>
      </c>
      <c r="BK69" s="97">
        <f t="shared" si="383"/>
        <v>47.114444444444445</v>
      </c>
      <c r="BL69" s="97">
        <f t="shared" si="383"/>
        <v>31.166666666666668</v>
      </c>
      <c r="BM69" s="97">
        <f t="shared" si="383"/>
        <v>30</v>
      </c>
      <c r="BN69" s="97">
        <f t="shared" si="383"/>
        <v>47.272222222222233</v>
      </c>
      <c r="BO69" s="97">
        <f t="shared" si="383"/>
        <v>56.666666666666664</v>
      </c>
      <c r="BP69" s="97">
        <f t="shared" ref="BP69:CU69" si="384">+AVERAGE(BP36,BP20,BP4)</f>
        <v>26.665000000000003</v>
      </c>
      <c r="BQ69" s="97">
        <f t="shared" si="384"/>
        <v>41.183333333333337</v>
      </c>
      <c r="BR69" s="97">
        <f t="shared" si="384"/>
        <v>27.333333333333332</v>
      </c>
      <c r="BS69" s="97">
        <f t="shared" si="384"/>
        <v>25.75</v>
      </c>
      <c r="BT69" s="97">
        <f t="shared" si="384"/>
        <v>25.75</v>
      </c>
      <c r="BU69" s="97">
        <f t="shared" si="384"/>
        <v>30.166666666666668</v>
      </c>
      <c r="BV69" s="97">
        <f t="shared" si="384"/>
        <v>20.666666666666668</v>
      </c>
      <c r="BW69" s="97">
        <f t="shared" si="384"/>
        <v>49.66</v>
      </c>
      <c r="BX69" s="97">
        <f t="shared" si="384"/>
        <v>41.777777777777779</v>
      </c>
      <c r="BY69" s="97">
        <f t="shared" si="384"/>
        <v>34.833333333333336</v>
      </c>
      <c r="BZ69" s="97">
        <f t="shared" si="384"/>
        <v>45.359999999999992</v>
      </c>
      <c r="CA69" s="97">
        <f t="shared" si="384"/>
        <v>40.133333333333333</v>
      </c>
      <c r="CB69" s="97">
        <f t="shared" si="384"/>
        <v>30.448333333333334</v>
      </c>
      <c r="CC69" s="97">
        <f t="shared" si="384"/>
        <v>55.666666666666664</v>
      </c>
      <c r="CD69" s="97">
        <f t="shared" si="384"/>
        <v>30.666666666666668</v>
      </c>
      <c r="CE69" s="97">
        <f t="shared" si="384"/>
        <v>17.788888888888891</v>
      </c>
      <c r="CF69" s="97">
        <f t="shared" si="384"/>
        <v>26.333333333333332</v>
      </c>
      <c r="CG69" s="97">
        <f t="shared" si="384"/>
        <v>49.303333333333335</v>
      </c>
      <c r="CH69" s="97">
        <f t="shared" si="384"/>
        <v>42.669999999999995</v>
      </c>
      <c r="CI69" s="97">
        <f t="shared" si="384"/>
        <v>24.038888888888891</v>
      </c>
      <c r="CJ69" s="97">
        <f t="shared" si="384"/>
        <v>28.173333333333332</v>
      </c>
      <c r="CK69" s="97">
        <f t="shared" si="384"/>
        <v>53.263333333333343</v>
      </c>
      <c r="CL69" s="97">
        <f t="shared" si="384"/>
        <v>59.006666666666668</v>
      </c>
      <c r="CM69" s="97">
        <f t="shared" si="384"/>
        <v>26.5</v>
      </c>
      <c r="CN69" s="97">
        <f t="shared" si="384"/>
        <v>49.166666666666664</v>
      </c>
      <c r="CO69" s="97">
        <f t="shared" si="384"/>
        <v>60.476666666666667</v>
      </c>
      <c r="CP69" s="97">
        <f t="shared" si="384"/>
        <v>47.800000000000004</v>
      </c>
      <c r="CQ69" s="97">
        <f t="shared" si="384"/>
        <v>41.666666666666664</v>
      </c>
      <c r="CR69" s="97">
        <f t="shared" si="384"/>
        <v>16.777777777777775</v>
      </c>
      <c r="CS69" s="97">
        <f t="shared" si="384"/>
        <v>26.954444444444444</v>
      </c>
      <c r="CT69" s="97">
        <f t="shared" si="384"/>
        <v>21.944444444444443</v>
      </c>
      <c r="CU69" s="97">
        <f t="shared" si="384"/>
        <v>31.391111111111112</v>
      </c>
      <c r="CV69" s="97">
        <f t="shared" ref="CV69:DC69" si="385">+AVERAGE(CV36,CV20,CV4)</f>
        <v>39.965000000000003</v>
      </c>
      <c r="CW69" s="97">
        <f t="shared" si="385"/>
        <v>35.055</v>
      </c>
      <c r="CX69" s="97">
        <f t="shared" si="385"/>
        <v>43.356666666666662</v>
      </c>
      <c r="CY69" s="97">
        <f t="shared" si="385"/>
        <v>18.734444444444446</v>
      </c>
      <c r="CZ69" s="97">
        <f t="shared" si="385"/>
        <v>37.763333333333328</v>
      </c>
      <c r="DA69" s="97">
        <f t="shared" si="385"/>
        <v>37.763333333333328</v>
      </c>
      <c r="DB69" s="97">
        <f t="shared" si="385"/>
        <v>11.202222222222224</v>
      </c>
      <c r="DC69" s="97">
        <f t="shared" si="385"/>
        <v>30.594999999999999</v>
      </c>
      <c r="DD69" s="5">
        <f>AVERAGE(BD69:DC69)</f>
        <v>34.974262820512827</v>
      </c>
      <c r="DE69" s="97">
        <f t="shared" ref="DE69:DO69" si="386">+AVERAGE(DE36,DE20,DE4)</f>
        <v>35.1</v>
      </c>
      <c r="DF69" s="97">
        <f t="shared" si="386"/>
        <v>45.166666666666664</v>
      </c>
      <c r="DG69" s="97">
        <f t="shared" si="386"/>
        <v>36.503333333333337</v>
      </c>
      <c r="DH69" s="97">
        <f t="shared" si="386"/>
        <v>34.946666666666665</v>
      </c>
      <c r="DI69" s="97">
        <f t="shared" si="386"/>
        <v>24.668333333333333</v>
      </c>
      <c r="DJ69" s="97">
        <f t="shared" si="386"/>
        <v>37.333333333333336</v>
      </c>
      <c r="DK69" s="97">
        <f t="shared" si="386"/>
        <v>36</v>
      </c>
      <c r="DL69" s="97">
        <f t="shared" si="386"/>
        <v>50.699999999999996</v>
      </c>
      <c r="DM69" s="97">
        <f t="shared" si="386"/>
        <v>25.83</v>
      </c>
      <c r="DN69" s="97">
        <f t="shared" si="386"/>
        <v>22.333333333333332</v>
      </c>
      <c r="DO69" s="97">
        <f t="shared" si="386"/>
        <v>38.666666666666664</v>
      </c>
      <c r="DP69" s="150">
        <v>32.700000000000003</v>
      </c>
      <c r="DQ69" s="150">
        <v>26.9</v>
      </c>
      <c r="DR69" s="97">
        <f t="shared" si="368"/>
        <v>33.333333333333336</v>
      </c>
      <c r="DS69" s="97">
        <f t="shared" si="368"/>
        <v>31.5</v>
      </c>
      <c r="DT69" s="97">
        <f t="shared" si="368"/>
        <v>18.735555555555553</v>
      </c>
      <c r="DU69" s="97">
        <f t="shared" si="368"/>
        <v>25.111111111111111</v>
      </c>
      <c r="DV69" s="97">
        <f t="shared" si="368"/>
        <v>17.173333333333332</v>
      </c>
      <c r="DW69" s="97">
        <f t="shared" si="369"/>
        <v>44.515000000000008</v>
      </c>
      <c r="DX69" s="97">
        <f t="shared" si="369"/>
        <v>33.204999999999998</v>
      </c>
      <c r="DY69" s="97">
        <f t="shared" ref="DY69:DZ69" si="387">+AVERAGE(DY36,DY20,DY4,DY52)</f>
        <v>28.75</v>
      </c>
      <c r="DZ69" s="97">
        <f t="shared" si="387"/>
        <v>54.849999999999994</v>
      </c>
      <c r="EA69" s="97">
        <f t="shared" ref="EA69:EB69" si="388">+AVERAGE(EA36,EA20,EA4,EA52)</f>
        <v>19.334166666666665</v>
      </c>
      <c r="EB69" s="97">
        <f t="shared" si="388"/>
        <v>37.666666666666664</v>
      </c>
      <c r="EC69" s="97">
        <f t="shared" ref="EC69:ED69" si="389">+AVERAGE(EC36,EC20,EC4,EC52)</f>
        <v>39.909999999999997</v>
      </c>
      <c r="ED69" s="97">
        <f t="shared" si="389"/>
        <v>28.5</v>
      </c>
      <c r="EE69" s="97">
        <f t="shared" ref="EE69:EF69" si="390">+AVERAGE(EE36,EE20,EE4,EE52)</f>
        <v>50</v>
      </c>
      <c r="EF69" s="97">
        <f t="shared" si="390"/>
        <v>36.586666666666666</v>
      </c>
      <c r="EG69" s="97">
        <f t="shared" ref="EG69:EH69" si="391">+AVERAGE(EG36,EG20,EG4,EG52)</f>
        <v>30.666666666666668</v>
      </c>
      <c r="EH69" s="97">
        <f t="shared" si="391"/>
        <v>35.333333333333336</v>
      </c>
      <c r="EI69" s="5">
        <f>AVERAGE(DE69:EH69)</f>
        <v>33.733972222222221</v>
      </c>
      <c r="EJ69" s="259">
        <v>30</v>
      </c>
    </row>
    <row r="70" spans="1:140">
      <c r="A70" s="504"/>
      <c r="B70" s="51" t="s">
        <v>19</v>
      </c>
      <c r="C70" s="97">
        <v>4.47767094017094</v>
      </c>
      <c r="D70" s="97">
        <f t="shared" ref="D70:AI70" si="392">+AVERAGE(D37,D21,D5)</f>
        <v>1.5</v>
      </c>
      <c r="E70" s="97">
        <f t="shared" si="392"/>
        <v>17.25</v>
      </c>
      <c r="F70" s="97">
        <f t="shared" si="392"/>
        <v>0.89</v>
      </c>
      <c r="G70" s="97">
        <f t="shared" si="392"/>
        <v>3</v>
      </c>
      <c r="H70" s="97">
        <f t="shared" si="392"/>
        <v>16.09</v>
      </c>
      <c r="I70" s="97">
        <f t="shared" si="392"/>
        <v>3.5555555555555554</v>
      </c>
      <c r="J70" s="97">
        <f t="shared" si="392"/>
        <v>1.1666666666666667</v>
      </c>
      <c r="K70" s="97">
        <f t="shared" si="392"/>
        <v>1.2233333333333334</v>
      </c>
      <c r="L70" s="97">
        <f t="shared" si="392"/>
        <v>1.3466666666666667</v>
      </c>
      <c r="M70" s="97">
        <f t="shared" si="392"/>
        <v>2.7233333333333332</v>
      </c>
      <c r="N70" s="97">
        <f t="shared" si="392"/>
        <v>2.125</v>
      </c>
      <c r="O70" s="97">
        <f t="shared" si="392"/>
        <v>6.666666666666667</v>
      </c>
      <c r="P70" s="97">
        <f t="shared" si="392"/>
        <v>5.333333333333333</v>
      </c>
      <c r="Q70" s="97">
        <f t="shared" si="392"/>
        <v>0.33333333333333331</v>
      </c>
      <c r="R70" s="97">
        <f t="shared" si="392"/>
        <v>2.8333333333333335</v>
      </c>
      <c r="S70" s="97">
        <f t="shared" si="392"/>
        <v>3.3219999999999996</v>
      </c>
      <c r="T70" s="97">
        <f t="shared" si="392"/>
        <v>2</v>
      </c>
      <c r="U70" s="97">
        <f t="shared" si="392"/>
        <v>0.91666666666666663</v>
      </c>
      <c r="V70" s="97">
        <f t="shared" si="392"/>
        <v>4.166666666666667</v>
      </c>
      <c r="W70" s="97">
        <f t="shared" si="392"/>
        <v>7.0966666666666667</v>
      </c>
      <c r="X70" s="97">
        <f t="shared" si="392"/>
        <v>1.1666666666666667</v>
      </c>
      <c r="Y70" s="97">
        <f t="shared" si="392"/>
        <v>1.0833333333333333</v>
      </c>
      <c r="Z70" s="97">
        <f t="shared" si="392"/>
        <v>2.1666666666666665</v>
      </c>
      <c r="AA70" s="97">
        <f t="shared" si="392"/>
        <v>1</v>
      </c>
      <c r="AB70" s="97">
        <f t="shared" si="392"/>
        <v>0.79166666666666663</v>
      </c>
      <c r="AC70" s="97">
        <f t="shared" si="392"/>
        <v>2.6666666666666665</v>
      </c>
      <c r="AD70" s="97">
        <f t="shared" si="392"/>
        <v>1.125</v>
      </c>
      <c r="AE70" s="97">
        <f t="shared" si="392"/>
        <v>16.445555555555554</v>
      </c>
      <c r="AF70" s="97">
        <f t="shared" si="392"/>
        <v>6.416666666666667</v>
      </c>
      <c r="AG70" s="97">
        <f t="shared" si="392"/>
        <v>3</v>
      </c>
      <c r="AH70" s="97">
        <f t="shared" si="392"/>
        <v>0.66666666666666663</v>
      </c>
      <c r="AI70" s="97">
        <f t="shared" si="392"/>
        <v>0</v>
      </c>
      <c r="AJ70" s="97">
        <f t="shared" ref="AJ70:BO70" si="393">+AVERAGE(AJ37,AJ21,AJ5)</f>
        <v>4.25</v>
      </c>
      <c r="AK70" s="97">
        <f t="shared" si="393"/>
        <v>25.333333333333332</v>
      </c>
      <c r="AL70" s="97">
        <f t="shared" si="393"/>
        <v>6.166666666666667</v>
      </c>
      <c r="AM70" s="97">
        <f t="shared" si="393"/>
        <v>4.5266666666666664</v>
      </c>
      <c r="AN70" s="97">
        <f t="shared" si="393"/>
        <v>8.625</v>
      </c>
      <c r="AO70" s="97">
        <f t="shared" si="393"/>
        <v>1.2196666666666667</v>
      </c>
      <c r="AP70" s="97">
        <f t="shared" si="393"/>
        <v>2.8333333333333335</v>
      </c>
      <c r="AQ70" s="97">
        <f t="shared" si="393"/>
        <v>2.4916666666666667</v>
      </c>
      <c r="AR70" s="97">
        <f t="shared" si="393"/>
        <v>3.89</v>
      </c>
      <c r="AS70" s="97">
        <f t="shared" si="393"/>
        <v>6</v>
      </c>
      <c r="AT70" s="97">
        <f t="shared" si="393"/>
        <v>1.5549999999999999</v>
      </c>
      <c r="AU70" s="97">
        <f t="shared" si="393"/>
        <v>0.66666666666666663</v>
      </c>
      <c r="AV70" s="97">
        <f t="shared" si="393"/>
        <v>16.973333333333333</v>
      </c>
      <c r="AW70" s="97">
        <f t="shared" si="393"/>
        <v>10.166666666666666</v>
      </c>
      <c r="AX70" s="97">
        <f t="shared" si="393"/>
        <v>1.4444444444444444</v>
      </c>
      <c r="AY70" s="97">
        <f t="shared" si="393"/>
        <v>0</v>
      </c>
      <c r="AZ70" s="97">
        <f t="shared" si="393"/>
        <v>7.794999999999999</v>
      </c>
      <c r="BA70" s="97">
        <f t="shared" si="393"/>
        <v>3</v>
      </c>
      <c r="BB70" s="97">
        <f t="shared" si="393"/>
        <v>5.333333333333333</v>
      </c>
      <c r="BC70" s="97">
        <f t="shared" si="393"/>
        <v>0.5</v>
      </c>
      <c r="BD70" s="97">
        <f t="shared" si="393"/>
        <v>1.5566666666666666</v>
      </c>
      <c r="BE70" s="97">
        <f t="shared" si="393"/>
        <v>2</v>
      </c>
      <c r="BF70" s="97">
        <f t="shared" si="393"/>
        <v>5.25</v>
      </c>
      <c r="BG70" s="97">
        <f t="shared" si="393"/>
        <v>1.5</v>
      </c>
      <c r="BH70" s="97">
        <f t="shared" si="393"/>
        <v>5.4722222222222223</v>
      </c>
      <c r="BI70" s="97">
        <f t="shared" si="393"/>
        <v>1.8888888888888891</v>
      </c>
      <c r="BJ70" s="97">
        <f t="shared" si="393"/>
        <v>1.8944444444444442</v>
      </c>
      <c r="BK70" s="97">
        <f t="shared" si="393"/>
        <v>6.5555555555555545</v>
      </c>
      <c r="BL70" s="97">
        <f t="shared" si="393"/>
        <v>1.4716666666666667</v>
      </c>
      <c r="BM70" s="97">
        <f t="shared" si="393"/>
        <v>3.1333333333333333</v>
      </c>
      <c r="BN70" s="97">
        <f t="shared" si="393"/>
        <v>2</v>
      </c>
      <c r="BO70" s="97">
        <f t="shared" si="393"/>
        <v>17.3</v>
      </c>
      <c r="BP70" s="97">
        <f t="shared" ref="BP70:CU70" si="394">+AVERAGE(BP37,BP21,BP5)</f>
        <v>5.0555555555555554</v>
      </c>
      <c r="BQ70" s="97">
        <f t="shared" si="394"/>
        <v>4.583333333333333</v>
      </c>
      <c r="BR70" s="97">
        <f t="shared" si="394"/>
        <v>0</v>
      </c>
      <c r="BS70" s="97">
        <f t="shared" si="394"/>
        <v>1.7994444444444444</v>
      </c>
      <c r="BT70" s="97">
        <f t="shared" si="394"/>
        <v>1.7994444444444444</v>
      </c>
      <c r="BU70" s="97">
        <f t="shared" si="394"/>
        <v>1.1666666666666667</v>
      </c>
      <c r="BV70" s="97">
        <f t="shared" si="394"/>
        <v>8.0066666666666677</v>
      </c>
      <c r="BW70" s="97">
        <f t="shared" si="394"/>
        <v>0.55555555555555558</v>
      </c>
      <c r="BX70" s="97">
        <f t="shared" si="394"/>
        <v>4.2222222222222223</v>
      </c>
      <c r="BY70" s="97">
        <f t="shared" si="394"/>
        <v>2.5283333333333333</v>
      </c>
      <c r="BZ70" s="97">
        <f t="shared" si="394"/>
        <v>1.1100000000000001</v>
      </c>
      <c r="CA70" s="97">
        <f t="shared" si="394"/>
        <v>2.7166666666666668</v>
      </c>
      <c r="CB70" s="97">
        <f t="shared" si="394"/>
        <v>1.1522222222222223</v>
      </c>
      <c r="CC70" s="97">
        <f t="shared" si="394"/>
        <v>8.0833333333333339</v>
      </c>
      <c r="CD70" s="97">
        <f t="shared" si="394"/>
        <v>25.25</v>
      </c>
      <c r="CE70" s="97">
        <f t="shared" si="394"/>
        <v>6.9883333333333333</v>
      </c>
      <c r="CF70" s="97">
        <f t="shared" si="394"/>
        <v>0.91666666666666663</v>
      </c>
      <c r="CG70" s="97">
        <f t="shared" si="394"/>
        <v>0.5</v>
      </c>
      <c r="CH70" s="97">
        <f t="shared" si="394"/>
        <v>6.166666666666667</v>
      </c>
      <c r="CI70" s="97">
        <f t="shared" si="394"/>
        <v>3.8022222222222219</v>
      </c>
      <c r="CJ70" s="97">
        <f t="shared" si="394"/>
        <v>3.4427777777777777</v>
      </c>
      <c r="CK70" s="97">
        <f t="shared" si="394"/>
        <v>2.3333333333333335</v>
      </c>
      <c r="CL70" s="97">
        <f t="shared" si="394"/>
        <v>7</v>
      </c>
      <c r="CM70" s="97">
        <f t="shared" si="394"/>
        <v>2</v>
      </c>
      <c r="CN70" s="97">
        <f t="shared" si="394"/>
        <v>0.66666666666666663</v>
      </c>
      <c r="CO70" s="97">
        <f t="shared" si="394"/>
        <v>0</v>
      </c>
      <c r="CP70" s="97">
        <f t="shared" si="394"/>
        <v>0</v>
      </c>
      <c r="CQ70" s="97">
        <f t="shared" si="394"/>
        <v>53.1</v>
      </c>
      <c r="CR70" s="97">
        <f t="shared" si="394"/>
        <v>57.31944444444445</v>
      </c>
      <c r="CS70" s="97">
        <f t="shared" si="394"/>
        <v>12</v>
      </c>
      <c r="CT70" s="97">
        <f t="shared" si="394"/>
        <v>1.5422222222222224</v>
      </c>
      <c r="CU70" s="97">
        <f t="shared" si="394"/>
        <v>1.8333333333333333</v>
      </c>
      <c r="CV70" s="97">
        <f t="shared" ref="CV70:DC70" si="395">+AVERAGE(CV37,CV21,CV5)</f>
        <v>3.1666666666666665</v>
      </c>
      <c r="CW70" s="97">
        <f t="shared" si="395"/>
        <v>2.1777777777777776</v>
      </c>
      <c r="CX70" s="97">
        <f t="shared" si="395"/>
        <v>24.666666666666668</v>
      </c>
      <c r="CY70" s="97">
        <f t="shared" si="395"/>
        <v>3.4444444444444442</v>
      </c>
      <c r="CZ70" s="97">
        <f t="shared" si="395"/>
        <v>2</v>
      </c>
      <c r="DA70" s="97">
        <f t="shared" si="395"/>
        <v>2</v>
      </c>
      <c r="DB70" s="97">
        <f t="shared" si="395"/>
        <v>2.8047222222222223</v>
      </c>
      <c r="DC70" s="97">
        <f t="shared" si="395"/>
        <v>11</v>
      </c>
      <c r="DD70" s="5">
        <f>AVERAGE(BD70:DC70)</f>
        <v>6.3254647435897438</v>
      </c>
      <c r="DE70" s="97">
        <f t="shared" ref="DE70:DO70" si="396">+AVERAGE(DE37,DE21,DE5)</f>
        <v>7</v>
      </c>
      <c r="DF70" s="97">
        <f t="shared" si="396"/>
        <v>4.3616666666666672</v>
      </c>
      <c r="DG70" s="97">
        <f t="shared" si="396"/>
        <v>1.1666666666666667</v>
      </c>
      <c r="DH70" s="97">
        <f t="shared" si="396"/>
        <v>1.7666666666666666</v>
      </c>
      <c r="DI70" s="97">
        <f t="shared" si="396"/>
        <v>0.83333333333333337</v>
      </c>
      <c r="DJ70" s="97">
        <f t="shared" si="396"/>
        <v>4</v>
      </c>
      <c r="DK70" s="97">
        <f t="shared" si="396"/>
        <v>0.66666666666666663</v>
      </c>
      <c r="DL70" s="97">
        <f t="shared" si="396"/>
        <v>3.8666666666666671</v>
      </c>
      <c r="DM70" s="97">
        <f t="shared" si="396"/>
        <v>0.72166666666666668</v>
      </c>
      <c r="DN70" s="97">
        <f t="shared" si="396"/>
        <v>5</v>
      </c>
      <c r="DO70" s="97">
        <f t="shared" si="396"/>
        <v>1.5</v>
      </c>
      <c r="DP70" s="150">
        <v>2.2999999999999998</v>
      </c>
      <c r="DQ70" s="150">
        <v>3.7</v>
      </c>
      <c r="DR70" s="97">
        <f t="shared" si="368"/>
        <v>0</v>
      </c>
      <c r="DS70" s="97">
        <f t="shared" si="368"/>
        <v>5.083333333333333</v>
      </c>
      <c r="DT70" s="97">
        <f t="shared" si="368"/>
        <v>31.944444444444443</v>
      </c>
      <c r="DU70" s="97">
        <f t="shared" si="368"/>
        <v>6.5744444444444445</v>
      </c>
      <c r="DV70" s="97">
        <f t="shared" si="368"/>
        <v>32.666666666666664</v>
      </c>
      <c r="DW70" s="97">
        <f t="shared" si="369"/>
        <v>1.5</v>
      </c>
      <c r="DX70" s="97">
        <f t="shared" si="369"/>
        <v>0.1875</v>
      </c>
      <c r="DY70" s="97">
        <f t="shared" ref="DY70:DZ70" si="397">+AVERAGE(DY37,DY21,DY5,DY53)</f>
        <v>6.2100000000000009</v>
      </c>
      <c r="DZ70" s="97">
        <f t="shared" si="397"/>
        <v>0.3</v>
      </c>
      <c r="EA70" s="97">
        <f t="shared" ref="EA70:EB70" si="398">+AVERAGE(EA37,EA21,EA5,EA53)</f>
        <v>5.0141666666666671</v>
      </c>
      <c r="EB70" s="97">
        <f t="shared" si="398"/>
        <v>48.333333333333336</v>
      </c>
      <c r="EC70" s="97">
        <f t="shared" ref="EC70:ED70" si="399">+AVERAGE(EC37,EC21,EC5,EC53)</f>
        <v>56.766666666666673</v>
      </c>
      <c r="ED70" s="97">
        <f t="shared" si="399"/>
        <v>4.4333333333333327</v>
      </c>
      <c r="EE70" s="97">
        <f t="shared" ref="EE70:EF70" si="400">+AVERAGE(EE37,EE21,EE5,EE53)</f>
        <v>2</v>
      </c>
      <c r="EF70" s="97">
        <f t="shared" si="400"/>
        <v>2.7666666666666671</v>
      </c>
      <c r="EG70" s="97">
        <f t="shared" ref="EG70:EH70" si="401">+AVERAGE(EG37,EG21,EG5,EG53)</f>
        <v>1.7333333333333334</v>
      </c>
      <c r="EH70" s="97">
        <f t="shared" si="401"/>
        <v>0.66666666666666663</v>
      </c>
      <c r="EI70" s="5">
        <f>AVERAGE(DE70:EH70)</f>
        <v>8.1021296296296317</v>
      </c>
      <c r="EJ70" s="259">
        <v>4</v>
      </c>
    </row>
    <row r="71" spans="1:140" ht="15.75" customHeight="1">
      <c r="A71" s="14"/>
      <c r="B71" s="13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 s="13"/>
    </row>
    <row r="72" spans="1:140">
      <c r="A72" s="499" t="s">
        <v>52</v>
      </c>
      <c r="B72" s="53" t="s">
        <v>250</v>
      </c>
      <c r="C72" s="6"/>
      <c r="D72" s="6">
        <f t="shared" ref="D72:AI72" si="402">SUM(D7,D23,D39)</f>
        <v>21</v>
      </c>
      <c r="E72" s="6">
        <f t="shared" si="402"/>
        <v>0</v>
      </c>
      <c r="F72" s="6">
        <f t="shared" si="402"/>
        <v>14</v>
      </c>
      <c r="G72" s="6">
        <f t="shared" si="402"/>
        <v>12.75</v>
      </c>
      <c r="H72" s="6">
        <f t="shared" si="402"/>
        <v>0</v>
      </c>
      <c r="I72" s="6">
        <f t="shared" si="402"/>
        <v>22</v>
      </c>
      <c r="J72" s="6">
        <f t="shared" si="402"/>
        <v>10.75</v>
      </c>
      <c r="K72" s="6">
        <f t="shared" si="402"/>
        <v>0</v>
      </c>
      <c r="L72" s="6">
        <f t="shared" si="402"/>
        <v>12</v>
      </c>
      <c r="M72" s="6">
        <f t="shared" si="402"/>
        <v>6</v>
      </c>
      <c r="N72" s="6">
        <f t="shared" si="402"/>
        <v>7</v>
      </c>
      <c r="O72" s="6">
        <f t="shared" si="402"/>
        <v>12</v>
      </c>
      <c r="P72" s="6">
        <f t="shared" si="402"/>
        <v>0</v>
      </c>
      <c r="Q72" s="6">
        <f t="shared" si="402"/>
        <v>11</v>
      </c>
      <c r="R72" s="6">
        <f t="shared" si="402"/>
        <v>13</v>
      </c>
      <c r="S72" s="6">
        <f t="shared" si="402"/>
        <v>12.5</v>
      </c>
      <c r="T72" s="6">
        <f t="shared" si="402"/>
        <v>8</v>
      </c>
      <c r="U72" s="6">
        <f t="shared" si="402"/>
        <v>0</v>
      </c>
      <c r="V72" s="6">
        <f t="shared" si="402"/>
        <v>19</v>
      </c>
      <c r="W72" s="6">
        <f t="shared" si="402"/>
        <v>0</v>
      </c>
      <c r="X72" s="6">
        <f t="shared" si="402"/>
        <v>34</v>
      </c>
      <c r="Y72" s="6">
        <f t="shared" si="402"/>
        <v>10</v>
      </c>
      <c r="Z72" s="6">
        <f t="shared" si="402"/>
        <v>0</v>
      </c>
      <c r="AA72" s="6">
        <f t="shared" si="402"/>
        <v>11</v>
      </c>
      <c r="AB72" s="6">
        <f t="shared" si="402"/>
        <v>0</v>
      </c>
      <c r="AC72" s="6">
        <f t="shared" si="402"/>
        <v>0</v>
      </c>
      <c r="AD72" s="6">
        <f t="shared" si="402"/>
        <v>0</v>
      </c>
      <c r="AE72" s="6">
        <f t="shared" si="402"/>
        <v>22</v>
      </c>
      <c r="AF72" s="6">
        <f t="shared" si="402"/>
        <v>0</v>
      </c>
      <c r="AG72" s="6">
        <f t="shared" si="402"/>
        <v>35</v>
      </c>
      <c r="AH72" s="6">
        <f t="shared" si="402"/>
        <v>0</v>
      </c>
      <c r="AI72" s="6">
        <f t="shared" si="402"/>
        <v>8.75</v>
      </c>
      <c r="AJ72" s="6">
        <f t="shared" ref="AJ72:BO72" si="403">SUM(AJ7,AJ23,AJ39)</f>
        <v>7</v>
      </c>
      <c r="AK72" s="6">
        <f t="shared" si="403"/>
        <v>0</v>
      </c>
      <c r="AL72" s="6">
        <f t="shared" si="403"/>
        <v>0</v>
      </c>
      <c r="AM72" s="6">
        <f t="shared" si="403"/>
        <v>18.5</v>
      </c>
      <c r="AN72" s="6">
        <f t="shared" si="403"/>
        <v>0</v>
      </c>
      <c r="AO72" s="6">
        <f t="shared" si="403"/>
        <v>0</v>
      </c>
      <c r="AP72" s="6">
        <f t="shared" si="403"/>
        <v>8.67</v>
      </c>
      <c r="AQ72" s="6">
        <f t="shared" si="403"/>
        <v>12</v>
      </c>
      <c r="AR72" s="6">
        <f t="shared" si="403"/>
        <v>11</v>
      </c>
      <c r="AS72" s="6">
        <f t="shared" si="403"/>
        <v>4</v>
      </c>
      <c r="AT72" s="6">
        <f t="shared" si="403"/>
        <v>10</v>
      </c>
      <c r="AU72" s="6">
        <f t="shared" si="403"/>
        <v>8</v>
      </c>
      <c r="AV72" s="12">
        <f t="shared" si="403"/>
        <v>10</v>
      </c>
      <c r="AW72" s="12">
        <f t="shared" si="403"/>
        <v>20</v>
      </c>
      <c r="AX72" s="12">
        <f t="shared" si="403"/>
        <v>10</v>
      </c>
      <c r="AY72" s="12">
        <f t="shared" si="403"/>
        <v>18</v>
      </c>
      <c r="AZ72" s="12">
        <f t="shared" si="403"/>
        <v>10</v>
      </c>
      <c r="BA72" s="12">
        <f t="shared" si="403"/>
        <v>21</v>
      </c>
      <c r="BB72" s="12">
        <f t="shared" si="403"/>
        <v>0</v>
      </c>
      <c r="BC72" s="12">
        <f t="shared" si="403"/>
        <v>8.5</v>
      </c>
      <c r="BD72" s="12">
        <f t="shared" si="403"/>
        <v>9</v>
      </c>
      <c r="BE72" s="12">
        <f t="shared" si="403"/>
        <v>23</v>
      </c>
      <c r="BF72" s="12">
        <f t="shared" si="403"/>
        <v>10</v>
      </c>
      <c r="BG72" s="12">
        <f t="shared" si="403"/>
        <v>0</v>
      </c>
      <c r="BH72" s="12">
        <f t="shared" si="403"/>
        <v>0</v>
      </c>
      <c r="BI72" s="12">
        <f t="shared" si="403"/>
        <v>0</v>
      </c>
      <c r="BJ72" s="12">
        <f t="shared" si="403"/>
        <v>12</v>
      </c>
      <c r="BK72" s="12">
        <f t="shared" si="403"/>
        <v>12</v>
      </c>
      <c r="BL72" s="12">
        <f t="shared" si="403"/>
        <v>27.5</v>
      </c>
      <c r="BM72" s="12">
        <f t="shared" si="403"/>
        <v>0</v>
      </c>
      <c r="BN72" s="12">
        <f t="shared" si="403"/>
        <v>49</v>
      </c>
      <c r="BO72" s="12">
        <f t="shared" si="403"/>
        <v>20.5</v>
      </c>
      <c r="BP72" s="12">
        <f t="shared" ref="BP72:CU72" si="404">SUM(BP7,BP23,BP39)</f>
        <v>19</v>
      </c>
      <c r="BQ72" s="12">
        <f t="shared" si="404"/>
        <v>7</v>
      </c>
      <c r="BR72" s="12">
        <f t="shared" si="404"/>
        <v>34.299999999999997</v>
      </c>
      <c r="BS72" s="12">
        <f t="shared" si="404"/>
        <v>6</v>
      </c>
      <c r="BT72" s="12">
        <f t="shared" si="404"/>
        <v>6</v>
      </c>
      <c r="BU72" s="12">
        <f t="shared" si="404"/>
        <v>14</v>
      </c>
      <c r="BV72" s="12">
        <f t="shared" si="404"/>
        <v>20</v>
      </c>
      <c r="BW72" s="12">
        <f t="shared" si="404"/>
        <v>9</v>
      </c>
      <c r="BX72" s="12">
        <f t="shared" si="404"/>
        <v>0</v>
      </c>
      <c r="BY72" s="12">
        <f t="shared" si="404"/>
        <v>26</v>
      </c>
      <c r="BZ72" s="12">
        <f t="shared" si="404"/>
        <v>16.399999999999999</v>
      </c>
      <c r="CA72" s="12">
        <f t="shared" si="404"/>
        <v>0</v>
      </c>
      <c r="CB72" s="12">
        <f t="shared" si="404"/>
        <v>28.8</v>
      </c>
      <c r="CC72" s="12">
        <f t="shared" si="404"/>
        <v>0</v>
      </c>
      <c r="CD72" s="12">
        <f t="shared" si="404"/>
        <v>14</v>
      </c>
      <c r="CE72" s="12">
        <f t="shared" si="404"/>
        <v>0</v>
      </c>
      <c r="CF72" s="12">
        <f t="shared" si="404"/>
        <v>20</v>
      </c>
      <c r="CG72" s="12">
        <f t="shared" si="404"/>
        <v>0</v>
      </c>
      <c r="CH72" s="12">
        <f t="shared" si="404"/>
        <v>10</v>
      </c>
      <c r="CI72" s="12">
        <f t="shared" si="404"/>
        <v>10</v>
      </c>
      <c r="CJ72" s="12">
        <f t="shared" si="404"/>
        <v>8.5</v>
      </c>
      <c r="CK72" s="12">
        <f t="shared" si="404"/>
        <v>0</v>
      </c>
      <c r="CL72" s="12">
        <f t="shared" si="404"/>
        <v>20</v>
      </c>
      <c r="CM72" s="12">
        <f t="shared" si="404"/>
        <v>9</v>
      </c>
      <c r="CN72" s="12">
        <f t="shared" si="404"/>
        <v>37</v>
      </c>
      <c r="CO72" s="12">
        <f t="shared" si="404"/>
        <v>14</v>
      </c>
      <c r="CP72" s="12">
        <f t="shared" si="404"/>
        <v>16</v>
      </c>
      <c r="CQ72" s="12">
        <f t="shared" si="404"/>
        <v>8</v>
      </c>
      <c r="CR72" s="12">
        <f t="shared" si="404"/>
        <v>19</v>
      </c>
      <c r="CS72" s="12">
        <f t="shared" si="404"/>
        <v>6</v>
      </c>
      <c r="CT72" s="12">
        <f t="shared" si="404"/>
        <v>0</v>
      </c>
      <c r="CU72" s="12">
        <f t="shared" si="404"/>
        <v>24</v>
      </c>
      <c r="CV72" s="12">
        <f t="shared" ref="CV72:DC72" si="405">SUM(CV7,CV23,CV39)</f>
        <v>12</v>
      </c>
      <c r="CW72" s="12">
        <f t="shared" si="405"/>
        <v>7</v>
      </c>
      <c r="CX72" s="12">
        <f t="shared" si="405"/>
        <v>0</v>
      </c>
      <c r="CY72" s="12">
        <f t="shared" si="405"/>
        <v>28</v>
      </c>
      <c r="CZ72" s="12">
        <f t="shared" si="405"/>
        <v>0</v>
      </c>
      <c r="DA72" s="12">
        <f t="shared" si="405"/>
        <v>0</v>
      </c>
      <c r="DB72" s="12">
        <f t="shared" si="405"/>
        <v>21</v>
      </c>
      <c r="DC72" s="12">
        <f t="shared" si="405"/>
        <v>0</v>
      </c>
      <c r="DD72" s="12"/>
      <c r="DE72" s="12">
        <f t="shared" ref="DE72:DO72" si="406">SUM(DE7,DE23,DE39)</f>
        <v>0</v>
      </c>
      <c r="DF72" s="12">
        <f t="shared" si="406"/>
        <v>0</v>
      </c>
      <c r="DG72" s="12">
        <f t="shared" si="406"/>
        <v>24</v>
      </c>
      <c r="DH72" s="12">
        <f t="shared" si="406"/>
        <v>0</v>
      </c>
      <c r="DI72" s="12">
        <f t="shared" si="406"/>
        <v>20</v>
      </c>
      <c r="DJ72" s="12">
        <f t="shared" si="406"/>
        <v>0</v>
      </c>
      <c r="DK72" s="12">
        <f t="shared" si="406"/>
        <v>17</v>
      </c>
      <c r="DL72" s="12">
        <f t="shared" si="406"/>
        <v>0</v>
      </c>
      <c r="DM72" s="12">
        <f t="shared" si="406"/>
        <v>17.920000000000002</v>
      </c>
      <c r="DN72" s="12">
        <f t="shared" si="406"/>
        <v>0</v>
      </c>
      <c r="DO72" s="12">
        <f t="shared" si="406"/>
        <v>0</v>
      </c>
      <c r="DP72" s="94"/>
      <c r="DQ72" s="94"/>
      <c r="DR72" s="12">
        <f t="shared" ref="DR72:DV76" si="407">SUM(DR7,DR23,DR39)</f>
        <v>17.5</v>
      </c>
      <c r="DS72" s="12">
        <f t="shared" si="407"/>
        <v>10</v>
      </c>
      <c r="DT72" s="12">
        <f t="shared" si="407"/>
        <v>0</v>
      </c>
      <c r="DU72" s="12">
        <f t="shared" si="407"/>
        <v>5</v>
      </c>
      <c r="DV72" s="12">
        <f t="shared" si="407"/>
        <v>15</v>
      </c>
      <c r="DW72" s="12">
        <f t="shared" ref="DW72:DX76" si="408">SUM(DW7,DW23,DW39,DW55)</f>
        <v>0</v>
      </c>
      <c r="DX72" s="12">
        <f t="shared" si="408"/>
        <v>28</v>
      </c>
      <c r="DY72" s="12">
        <f t="shared" ref="DY72:ED72" si="409">SUM(DY7,DY23,DY39,DY55)</f>
        <v>8.5</v>
      </c>
      <c r="DZ72" s="12">
        <f t="shared" si="409"/>
        <v>10.17</v>
      </c>
      <c r="EA72" s="12">
        <f t="shared" si="409"/>
        <v>8</v>
      </c>
      <c r="EB72" s="12">
        <f t="shared" si="409"/>
        <v>17</v>
      </c>
      <c r="EC72" s="12">
        <f t="shared" si="409"/>
        <v>12</v>
      </c>
      <c r="ED72" s="12">
        <f t="shared" si="409"/>
        <v>0</v>
      </c>
      <c r="EE72" s="12">
        <f t="shared" ref="EE72:EF72" si="410">SUM(EE7,EE23,EE39,EE55)</f>
        <v>7.5</v>
      </c>
      <c r="EF72" s="12">
        <f t="shared" si="410"/>
        <v>19</v>
      </c>
      <c r="EG72" s="12">
        <f t="shared" ref="EG72:EH72" si="411">SUM(EG7,EG23,EG39,EG55)</f>
        <v>11.5</v>
      </c>
      <c r="EH72" s="12">
        <f t="shared" si="411"/>
        <v>7</v>
      </c>
      <c r="EI72" s="94"/>
      <c r="EJ72" s="12"/>
    </row>
    <row r="73" spans="1:140">
      <c r="A73" s="500"/>
      <c r="B73" s="53" t="s">
        <v>251</v>
      </c>
      <c r="C73" s="6"/>
      <c r="D73" s="6">
        <f t="shared" ref="D73:AI73" si="412">SUM(D8,D24,D40)</f>
        <v>0</v>
      </c>
      <c r="E73" s="6">
        <f t="shared" si="412"/>
        <v>9.17</v>
      </c>
      <c r="F73" s="6">
        <f t="shared" si="412"/>
        <v>5</v>
      </c>
      <c r="G73" s="6">
        <f t="shared" si="412"/>
        <v>0</v>
      </c>
      <c r="H73" s="6">
        <f t="shared" si="412"/>
        <v>6</v>
      </c>
      <c r="I73" s="6">
        <f t="shared" si="412"/>
        <v>7.5</v>
      </c>
      <c r="J73" s="6">
        <f t="shared" si="412"/>
        <v>0</v>
      </c>
      <c r="K73" s="6">
        <f t="shared" si="412"/>
        <v>0</v>
      </c>
      <c r="L73" s="6">
        <f t="shared" si="412"/>
        <v>47</v>
      </c>
      <c r="M73" s="6">
        <f t="shared" si="412"/>
        <v>0</v>
      </c>
      <c r="N73" s="6">
        <f t="shared" si="412"/>
        <v>11.75</v>
      </c>
      <c r="O73" s="6">
        <f t="shared" si="412"/>
        <v>0</v>
      </c>
      <c r="P73" s="6">
        <f t="shared" si="412"/>
        <v>30.5</v>
      </c>
      <c r="Q73" s="6">
        <f t="shared" si="412"/>
        <v>0</v>
      </c>
      <c r="R73" s="6">
        <f t="shared" si="412"/>
        <v>1.08</v>
      </c>
      <c r="S73" s="6">
        <f t="shared" si="412"/>
        <v>0</v>
      </c>
      <c r="T73" s="6">
        <f t="shared" si="412"/>
        <v>24</v>
      </c>
      <c r="U73" s="6">
        <f t="shared" si="412"/>
        <v>113</v>
      </c>
      <c r="V73" s="6">
        <f t="shared" si="412"/>
        <v>24.17</v>
      </c>
      <c r="W73" s="6">
        <f t="shared" si="412"/>
        <v>0</v>
      </c>
      <c r="X73" s="6">
        <f t="shared" si="412"/>
        <v>11</v>
      </c>
      <c r="Y73" s="6">
        <f t="shared" si="412"/>
        <v>0</v>
      </c>
      <c r="Z73" s="6">
        <f t="shared" si="412"/>
        <v>1.5</v>
      </c>
      <c r="AA73" s="6">
        <f t="shared" si="412"/>
        <v>16.3</v>
      </c>
      <c r="AB73" s="6">
        <f t="shared" si="412"/>
        <v>0</v>
      </c>
      <c r="AC73" s="6">
        <f t="shared" si="412"/>
        <v>0</v>
      </c>
      <c r="AD73" s="6">
        <f t="shared" si="412"/>
        <v>128</v>
      </c>
      <c r="AE73" s="6">
        <f t="shared" si="412"/>
        <v>0</v>
      </c>
      <c r="AF73" s="6">
        <f t="shared" si="412"/>
        <v>5.5</v>
      </c>
      <c r="AG73" s="6">
        <f t="shared" si="412"/>
        <v>11</v>
      </c>
      <c r="AH73" s="6">
        <f t="shared" si="412"/>
        <v>0</v>
      </c>
      <c r="AI73" s="6">
        <f t="shared" si="412"/>
        <v>0</v>
      </c>
      <c r="AJ73" s="6">
        <f t="shared" ref="AJ73:BO73" si="413">SUM(AJ8,AJ24,AJ40)</f>
        <v>4</v>
      </c>
      <c r="AK73" s="6">
        <f t="shared" si="413"/>
        <v>0</v>
      </c>
      <c r="AL73" s="6">
        <f t="shared" si="413"/>
        <v>5</v>
      </c>
      <c r="AM73" s="6">
        <f t="shared" si="413"/>
        <v>6</v>
      </c>
      <c r="AN73" s="6">
        <f t="shared" si="413"/>
        <v>0</v>
      </c>
      <c r="AO73" s="6">
        <f t="shared" si="413"/>
        <v>0</v>
      </c>
      <c r="AP73" s="6">
        <f t="shared" si="413"/>
        <v>10.5</v>
      </c>
      <c r="AQ73" s="6">
        <f t="shared" si="413"/>
        <v>2</v>
      </c>
      <c r="AR73" s="6">
        <f t="shared" si="413"/>
        <v>3</v>
      </c>
      <c r="AS73" s="6">
        <f t="shared" si="413"/>
        <v>0</v>
      </c>
      <c r="AT73" s="6">
        <f t="shared" si="413"/>
        <v>0</v>
      </c>
      <c r="AU73" s="6">
        <f t="shared" si="413"/>
        <v>0</v>
      </c>
      <c r="AV73" s="12">
        <f t="shared" si="413"/>
        <v>0</v>
      </c>
      <c r="AW73" s="12">
        <f t="shared" si="413"/>
        <v>12</v>
      </c>
      <c r="AX73" s="12">
        <f t="shared" si="413"/>
        <v>0</v>
      </c>
      <c r="AY73" s="12">
        <f t="shared" si="413"/>
        <v>0</v>
      </c>
      <c r="AZ73" s="12">
        <f t="shared" si="413"/>
        <v>17</v>
      </c>
      <c r="BA73" s="12">
        <f t="shared" si="413"/>
        <v>0</v>
      </c>
      <c r="BB73" s="12">
        <f t="shared" si="413"/>
        <v>0</v>
      </c>
      <c r="BC73" s="12">
        <f t="shared" si="413"/>
        <v>0</v>
      </c>
      <c r="BD73" s="12">
        <f t="shared" si="413"/>
        <v>0</v>
      </c>
      <c r="BE73" s="12">
        <f t="shared" si="413"/>
        <v>1</v>
      </c>
      <c r="BF73" s="12">
        <f t="shared" si="413"/>
        <v>11</v>
      </c>
      <c r="BG73" s="12">
        <f t="shared" si="413"/>
        <v>0</v>
      </c>
      <c r="BH73" s="12">
        <f t="shared" si="413"/>
        <v>0</v>
      </c>
      <c r="BI73" s="12">
        <f t="shared" si="413"/>
        <v>1</v>
      </c>
      <c r="BJ73" s="12">
        <f t="shared" si="413"/>
        <v>12</v>
      </c>
      <c r="BK73" s="12">
        <f t="shared" si="413"/>
        <v>0</v>
      </c>
      <c r="BL73" s="12">
        <f t="shared" si="413"/>
        <v>0</v>
      </c>
      <c r="BM73" s="12">
        <f t="shared" si="413"/>
        <v>0</v>
      </c>
      <c r="BN73" s="12">
        <f t="shared" si="413"/>
        <v>6.5</v>
      </c>
      <c r="BO73" s="12">
        <f t="shared" si="413"/>
        <v>1</v>
      </c>
      <c r="BP73" s="12">
        <f t="shared" ref="BP73:CU73" si="414">SUM(BP8,BP24,BP40)</f>
        <v>0</v>
      </c>
      <c r="BQ73" s="12">
        <f t="shared" si="414"/>
        <v>4.9000000000000004</v>
      </c>
      <c r="BR73" s="12">
        <f t="shared" si="414"/>
        <v>0</v>
      </c>
      <c r="BS73" s="12">
        <f t="shared" si="414"/>
        <v>6</v>
      </c>
      <c r="BT73" s="12">
        <f t="shared" si="414"/>
        <v>6</v>
      </c>
      <c r="BU73" s="12">
        <f t="shared" si="414"/>
        <v>0</v>
      </c>
      <c r="BV73" s="12">
        <f t="shared" si="414"/>
        <v>9</v>
      </c>
      <c r="BW73" s="12">
        <f t="shared" si="414"/>
        <v>12</v>
      </c>
      <c r="BX73" s="12">
        <f t="shared" si="414"/>
        <v>2</v>
      </c>
      <c r="BY73" s="12">
        <f t="shared" si="414"/>
        <v>0</v>
      </c>
      <c r="BZ73" s="12">
        <f t="shared" si="414"/>
        <v>0</v>
      </c>
      <c r="CA73" s="12">
        <f t="shared" si="414"/>
        <v>0</v>
      </c>
      <c r="CB73" s="12">
        <f t="shared" si="414"/>
        <v>0</v>
      </c>
      <c r="CC73" s="12">
        <f t="shared" si="414"/>
        <v>0</v>
      </c>
      <c r="CD73" s="12">
        <f t="shared" si="414"/>
        <v>0</v>
      </c>
      <c r="CE73" s="12">
        <f t="shared" si="414"/>
        <v>0</v>
      </c>
      <c r="CF73" s="12">
        <f t="shared" si="414"/>
        <v>4</v>
      </c>
      <c r="CG73" s="12">
        <f t="shared" si="414"/>
        <v>1.8</v>
      </c>
      <c r="CH73" s="12">
        <f t="shared" si="414"/>
        <v>40.299999999999997</v>
      </c>
      <c r="CI73" s="12">
        <f t="shared" si="414"/>
        <v>6.45</v>
      </c>
      <c r="CJ73" s="12">
        <f t="shared" si="414"/>
        <v>0</v>
      </c>
      <c r="CK73" s="12">
        <f t="shared" si="414"/>
        <v>0</v>
      </c>
      <c r="CL73" s="12">
        <f t="shared" si="414"/>
        <v>0</v>
      </c>
      <c r="CM73" s="12">
        <f t="shared" si="414"/>
        <v>0</v>
      </c>
      <c r="CN73" s="12">
        <f t="shared" si="414"/>
        <v>0</v>
      </c>
      <c r="CO73" s="12">
        <f t="shared" si="414"/>
        <v>2</v>
      </c>
      <c r="CP73" s="12">
        <f t="shared" si="414"/>
        <v>0</v>
      </c>
      <c r="CQ73" s="12">
        <f t="shared" si="414"/>
        <v>0</v>
      </c>
      <c r="CR73" s="12">
        <f t="shared" si="414"/>
        <v>0</v>
      </c>
      <c r="CS73" s="12">
        <f t="shared" si="414"/>
        <v>0</v>
      </c>
      <c r="CT73" s="12">
        <f t="shared" si="414"/>
        <v>11.5</v>
      </c>
      <c r="CU73" s="12">
        <f t="shared" si="414"/>
        <v>0</v>
      </c>
      <c r="CV73" s="12">
        <f t="shared" ref="CV73:DC73" si="415">SUM(CV8,CV24,CV40)</f>
        <v>0</v>
      </c>
      <c r="CW73" s="12">
        <f t="shared" si="415"/>
        <v>0</v>
      </c>
      <c r="CX73" s="12">
        <f t="shared" si="415"/>
        <v>24</v>
      </c>
      <c r="CY73" s="12">
        <f t="shared" si="415"/>
        <v>0</v>
      </c>
      <c r="CZ73" s="12">
        <f t="shared" si="415"/>
        <v>3</v>
      </c>
      <c r="DA73" s="12">
        <f t="shared" si="415"/>
        <v>3</v>
      </c>
      <c r="DB73" s="12">
        <f t="shared" si="415"/>
        <v>5.5</v>
      </c>
      <c r="DC73" s="12">
        <f t="shared" si="415"/>
        <v>8</v>
      </c>
      <c r="DD73" s="12"/>
      <c r="DE73" s="12">
        <f t="shared" ref="DE73:DO73" si="416">SUM(DE8,DE24,DE40)</f>
        <v>2</v>
      </c>
      <c r="DF73" s="12">
        <f t="shared" si="416"/>
        <v>0</v>
      </c>
      <c r="DG73" s="12">
        <f t="shared" si="416"/>
        <v>0</v>
      </c>
      <c r="DH73" s="12">
        <f t="shared" si="416"/>
        <v>1</v>
      </c>
      <c r="DI73" s="12">
        <f t="shared" si="416"/>
        <v>1.33</v>
      </c>
      <c r="DJ73" s="12">
        <f t="shared" si="416"/>
        <v>0</v>
      </c>
      <c r="DK73" s="12">
        <f t="shared" si="416"/>
        <v>0</v>
      </c>
      <c r="DL73" s="12">
        <f t="shared" si="416"/>
        <v>0</v>
      </c>
      <c r="DM73" s="12">
        <f t="shared" si="416"/>
        <v>0</v>
      </c>
      <c r="DN73" s="12">
        <f t="shared" si="416"/>
        <v>0</v>
      </c>
      <c r="DO73" s="12">
        <f t="shared" si="416"/>
        <v>0</v>
      </c>
      <c r="DP73" s="94"/>
      <c r="DQ73" s="94"/>
      <c r="DR73" s="12">
        <f t="shared" si="407"/>
        <v>0</v>
      </c>
      <c r="DS73" s="12">
        <f t="shared" si="407"/>
        <v>39</v>
      </c>
      <c r="DT73" s="12">
        <f t="shared" si="407"/>
        <v>0</v>
      </c>
      <c r="DU73" s="12">
        <f t="shared" si="407"/>
        <v>1.5</v>
      </c>
      <c r="DV73" s="12">
        <f t="shared" si="407"/>
        <v>8</v>
      </c>
      <c r="DW73" s="12">
        <f t="shared" si="408"/>
        <v>8</v>
      </c>
      <c r="DX73" s="12">
        <f t="shared" si="408"/>
        <v>4</v>
      </c>
      <c r="DY73" s="12">
        <f t="shared" ref="DY73:DZ73" si="417">SUM(DY8,DY24,DY40,DY56)</f>
        <v>0</v>
      </c>
      <c r="DZ73" s="12">
        <f t="shared" si="417"/>
        <v>1.2</v>
      </c>
      <c r="EA73" s="12">
        <f t="shared" ref="EA73:EB73" si="418">SUM(EA8,EA24,EA40,EA56)</f>
        <v>0</v>
      </c>
      <c r="EB73" s="12">
        <f t="shared" si="418"/>
        <v>0</v>
      </c>
      <c r="EC73" s="12">
        <f t="shared" ref="EC73:ED73" si="419">SUM(EC8,EC24,EC40,EC56)</f>
        <v>0</v>
      </c>
      <c r="ED73" s="12">
        <f t="shared" si="419"/>
        <v>0</v>
      </c>
      <c r="EE73" s="12">
        <f t="shared" ref="EE73:EF73" si="420">SUM(EE8,EE24,EE40,EE56)</f>
        <v>0</v>
      </c>
      <c r="EF73" s="12">
        <f t="shared" si="420"/>
        <v>0</v>
      </c>
      <c r="EG73" s="12">
        <f t="shared" ref="EG73:EH73" si="421">SUM(EG8,EG24,EG40,EG56)</f>
        <v>0</v>
      </c>
      <c r="EH73" s="12">
        <f t="shared" si="421"/>
        <v>0</v>
      </c>
      <c r="EI73" s="94"/>
      <c r="EJ73" s="12"/>
    </row>
    <row r="74" spans="1:140">
      <c r="A74" s="500"/>
      <c r="B74" s="53" t="s">
        <v>252</v>
      </c>
      <c r="C74" s="6"/>
      <c r="D74" s="6">
        <f t="shared" ref="D74:AI74" si="422">SUM(D9,D25,D41)</f>
        <v>4.5</v>
      </c>
      <c r="E74" s="6">
        <f t="shared" si="422"/>
        <v>51.75</v>
      </c>
      <c r="F74" s="6">
        <f t="shared" si="422"/>
        <v>2.67</v>
      </c>
      <c r="G74" s="6">
        <f t="shared" si="422"/>
        <v>9</v>
      </c>
      <c r="H74" s="6">
        <f t="shared" si="422"/>
        <v>48.269999999999996</v>
      </c>
      <c r="I74" s="6">
        <f t="shared" si="422"/>
        <v>31</v>
      </c>
      <c r="J74" s="6">
        <f t="shared" si="422"/>
        <v>10.5</v>
      </c>
      <c r="K74" s="6">
        <f t="shared" si="422"/>
        <v>3.67</v>
      </c>
      <c r="L74" s="6">
        <f t="shared" si="422"/>
        <v>5.08</v>
      </c>
      <c r="M74" s="6">
        <f t="shared" si="422"/>
        <v>12.34</v>
      </c>
      <c r="N74" s="6">
        <f t="shared" si="422"/>
        <v>16</v>
      </c>
      <c r="O74" s="6">
        <f t="shared" si="422"/>
        <v>22</v>
      </c>
      <c r="P74" s="6">
        <f t="shared" si="422"/>
        <v>34</v>
      </c>
      <c r="Q74" s="6">
        <f t="shared" si="422"/>
        <v>1</v>
      </c>
      <c r="R74" s="6">
        <f t="shared" si="422"/>
        <v>8.5</v>
      </c>
      <c r="S74" s="6">
        <f t="shared" si="422"/>
        <v>41.83</v>
      </c>
      <c r="T74" s="6">
        <f t="shared" si="422"/>
        <v>12.75</v>
      </c>
      <c r="U74" s="6">
        <f t="shared" si="422"/>
        <v>5.5</v>
      </c>
      <c r="V74" s="6">
        <f t="shared" si="422"/>
        <v>30.5</v>
      </c>
      <c r="W74" s="6">
        <f t="shared" si="422"/>
        <v>42.58</v>
      </c>
      <c r="X74" s="6">
        <f t="shared" si="422"/>
        <v>5</v>
      </c>
      <c r="Y74" s="6">
        <f t="shared" si="422"/>
        <v>6.5</v>
      </c>
      <c r="Z74" s="6">
        <f t="shared" si="422"/>
        <v>8.25</v>
      </c>
      <c r="AA74" s="6">
        <f t="shared" si="422"/>
        <v>3</v>
      </c>
      <c r="AB74" s="6">
        <f t="shared" si="422"/>
        <v>4.75</v>
      </c>
      <c r="AC74" s="6">
        <f t="shared" si="422"/>
        <v>8</v>
      </c>
      <c r="AD74" s="6">
        <f t="shared" si="422"/>
        <v>10.5</v>
      </c>
      <c r="AE74" s="6">
        <f t="shared" si="422"/>
        <v>50.67</v>
      </c>
      <c r="AF74" s="6">
        <f t="shared" si="422"/>
        <v>19.25</v>
      </c>
      <c r="AG74" s="6">
        <f t="shared" si="422"/>
        <v>9</v>
      </c>
      <c r="AH74" s="6">
        <f t="shared" si="422"/>
        <v>2</v>
      </c>
      <c r="AI74" s="6">
        <f t="shared" si="422"/>
        <v>0</v>
      </c>
      <c r="AJ74" s="6">
        <f t="shared" ref="AJ74:BO74" si="423">SUM(AJ9,AJ25,AJ41)</f>
        <v>14</v>
      </c>
      <c r="AK74" s="6">
        <f t="shared" si="423"/>
        <v>76</v>
      </c>
      <c r="AL74" s="6">
        <f t="shared" si="423"/>
        <v>18.5</v>
      </c>
      <c r="AM74" s="6">
        <f t="shared" si="423"/>
        <v>27.16</v>
      </c>
      <c r="AN74" s="6">
        <f t="shared" si="423"/>
        <v>28.25</v>
      </c>
      <c r="AO74" s="6">
        <f t="shared" si="423"/>
        <v>14.17</v>
      </c>
      <c r="AP74" s="6">
        <f t="shared" si="423"/>
        <v>9.5</v>
      </c>
      <c r="AQ74" s="6">
        <f t="shared" si="423"/>
        <v>32.5</v>
      </c>
      <c r="AR74" s="6">
        <f t="shared" si="423"/>
        <v>13.17</v>
      </c>
      <c r="AS74" s="6">
        <f t="shared" si="423"/>
        <v>27</v>
      </c>
      <c r="AT74" s="6">
        <f t="shared" si="423"/>
        <v>8</v>
      </c>
      <c r="AU74" s="6">
        <f t="shared" si="423"/>
        <v>2</v>
      </c>
      <c r="AV74" s="12">
        <f t="shared" si="423"/>
        <v>50.92</v>
      </c>
      <c r="AW74" s="12">
        <f t="shared" si="423"/>
        <v>30.5</v>
      </c>
      <c r="AX74" s="12">
        <f t="shared" si="423"/>
        <v>8</v>
      </c>
      <c r="AY74" s="12">
        <f t="shared" si="423"/>
        <v>0</v>
      </c>
      <c r="AZ74" s="12">
        <f t="shared" si="423"/>
        <v>24.259999999999998</v>
      </c>
      <c r="BA74" s="12">
        <f t="shared" si="423"/>
        <v>17.5</v>
      </c>
      <c r="BB74" s="12">
        <f t="shared" si="423"/>
        <v>32</v>
      </c>
      <c r="BC74" s="12">
        <f t="shared" si="423"/>
        <v>3</v>
      </c>
      <c r="BD74" s="12">
        <f t="shared" si="423"/>
        <v>4.67</v>
      </c>
      <c r="BE74" s="12">
        <f t="shared" si="423"/>
        <v>6</v>
      </c>
      <c r="BF74" s="12">
        <f t="shared" si="423"/>
        <v>26.5</v>
      </c>
      <c r="BG74" s="12">
        <f t="shared" si="423"/>
        <v>4.5</v>
      </c>
      <c r="BH74" s="12">
        <f t="shared" si="423"/>
        <v>20.75</v>
      </c>
      <c r="BI74" s="12">
        <f t="shared" si="423"/>
        <v>12.5</v>
      </c>
      <c r="BJ74" s="12">
        <f t="shared" si="423"/>
        <v>15.35</v>
      </c>
      <c r="BK74" s="12">
        <f t="shared" si="423"/>
        <v>51</v>
      </c>
      <c r="BL74" s="12">
        <f t="shared" si="423"/>
        <v>8.83</v>
      </c>
      <c r="BM74" s="12">
        <f t="shared" si="423"/>
        <v>18.8</v>
      </c>
      <c r="BN74" s="12">
        <f t="shared" si="423"/>
        <v>18</v>
      </c>
      <c r="BO74" s="12">
        <f t="shared" si="423"/>
        <v>51.9</v>
      </c>
      <c r="BP74" s="12">
        <f t="shared" ref="BP74:CU74" si="424">SUM(BP9,BP25,BP41)</f>
        <v>25.75</v>
      </c>
      <c r="BQ74" s="12">
        <f t="shared" si="424"/>
        <v>21.75</v>
      </c>
      <c r="BR74" s="12">
        <f t="shared" si="424"/>
        <v>0</v>
      </c>
      <c r="BS74" s="12">
        <f t="shared" si="424"/>
        <v>11.41</v>
      </c>
      <c r="BT74" s="12">
        <f t="shared" si="424"/>
        <v>11.41</v>
      </c>
      <c r="BU74" s="12">
        <f t="shared" si="424"/>
        <v>7</v>
      </c>
      <c r="BV74" s="12">
        <f t="shared" si="424"/>
        <v>53.6</v>
      </c>
      <c r="BW74" s="12">
        <f t="shared" si="424"/>
        <v>5</v>
      </c>
      <c r="BX74" s="12">
        <f t="shared" si="424"/>
        <v>14</v>
      </c>
      <c r="BY74" s="12">
        <f t="shared" si="424"/>
        <v>15.17</v>
      </c>
      <c r="BZ74" s="12">
        <f t="shared" si="424"/>
        <v>3.33</v>
      </c>
      <c r="CA74" s="12">
        <f t="shared" si="424"/>
        <v>11.3</v>
      </c>
      <c r="CB74" s="12">
        <f t="shared" si="424"/>
        <v>16.079999999999998</v>
      </c>
      <c r="CC74" s="12">
        <f t="shared" si="424"/>
        <v>40</v>
      </c>
      <c r="CD74" s="12">
        <f t="shared" si="424"/>
        <v>76.5</v>
      </c>
      <c r="CE74" s="12">
        <f t="shared" si="424"/>
        <v>71.95</v>
      </c>
      <c r="CF74" s="12">
        <f t="shared" si="424"/>
        <v>9</v>
      </c>
      <c r="CG74" s="12">
        <f t="shared" si="424"/>
        <v>1.5</v>
      </c>
      <c r="CH74" s="12">
        <f t="shared" si="424"/>
        <v>21</v>
      </c>
      <c r="CI74" s="12">
        <f t="shared" si="424"/>
        <v>34.22</v>
      </c>
      <c r="CJ74" s="12">
        <f t="shared" si="424"/>
        <v>27.659999999999997</v>
      </c>
      <c r="CK74" s="12">
        <f t="shared" si="424"/>
        <v>7</v>
      </c>
      <c r="CL74" s="12">
        <f t="shared" si="424"/>
        <v>21</v>
      </c>
      <c r="CM74" s="12">
        <f t="shared" si="424"/>
        <v>10</v>
      </c>
      <c r="CN74" s="12">
        <f t="shared" si="424"/>
        <v>2</v>
      </c>
      <c r="CO74" s="12">
        <f t="shared" si="424"/>
        <v>0</v>
      </c>
      <c r="CP74" s="12">
        <f t="shared" si="424"/>
        <v>0</v>
      </c>
      <c r="CQ74" s="12">
        <f t="shared" si="424"/>
        <v>155.30000000000001</v>
      </c>
      <c r="CR74" s="12">
        <f t="shared" si="424"/>
        <v>178.25</v>
      </c>
      <c r="CS74" s="12">
        <f t="shared" si="424"/>
        <v>108</v>
      </c>
      <c r="CT74" s="12">
        <f t="shared" si="424"/>
        <v>11.42</v>
      </c>
      <c r="CU74" s="12">
        <f t="shared" si="424"/>
        <v>10.5</v>
      </c>
      <c r="CV74" s="12">
        <f t="shared" ref="CV74:DC74" si="425">SUM(CV9,CV25,CV41)</f>
        <v>18</v>
      </c>
      <c r="CW74" s="12">
        <f t="shared" si="425"/>
        <v>22.95</v>
      </c>
      <c r="CX74" s="12">
        <f t="shared" si="425"/>
        <v>147</v>
      </c>
      <c r="CY74" s="12">
        <f t="shared" si="425"/>
        <v>31</v>
      </c>
      <c r="CZ74" s="12">
        <f t="shared" si="425"/>
        <v>6</v>
      </c>
      <c r="DA74" s="12">
        <f t="shared" si="425"/>
        <v>6</v>
      </c>
      <c r="DB74" s="12">
        <f t="shared" si="425"/>
        <v>32.630000000000003</v>
      </c>
      <c r="DC74" s="12">
        <f t="shared" si="425"/>
        <v>64</v>
      </c>
      <c r="DD74" s="12"/>
      <c r="DE74" s="12">
        <f t="shared" ref="DE74:DO74" si="426">SUM(DE9,DE25,DE41)</f>
        <v>19</v>
      </c>
      <c r="DF74" s="12">
        <f t="shared" si="426"/>
        <v>15.17</v>
      </c>
      <c r="DG74" s="12">
        <f t="shared" si="426"/>
        <v>3.5</v>
      </c>
      <c r="DH74" s="12">
        <f t="shared" si="426"/>
        <v>4.3</v>
      </c>
      <c r="DI74" s="12">
        <f t="shared" si="426"/>
        <v>4</v>
      </c>
      <c r="DJ74" s="12">
        <f t="shared" si="426"/>
        <v>12</v>
      </c>
      <c r="DK74" s="12">
        <f t="shared" si="426"/>
        <v>2</v>
      </c>
      <c r="DL74" s="12">
        <f t="shared" si="426"/>
        <v>11.600000000000001</v>
      </c>
      <c r="DM74" s="12">
        <f t="shared" si="426"/>
        <v>4.33</v>
      </c>
      <c r="DN74" s="12">
        <f t="shared" si="426"/>
        <v>30</v>
      </c>
      <c r="DO74" s="12">
        <f t="shared" si="426"/>
        <v>4.5</v>
      </c>
      <c r="DP74"/>
      <c r="DQ74"/>
      <c r="DR74" s="12">
        <f t="shared" si="407"/>
        <v>0</v>
      </c>
      <c r="DS74" s="12">
        <f t="shared" si="407"/>
        <v>18.5</v>
      </c>
      <c r="DT74" s="12">
        <f t="shared" si="407"/>
        <v>107.5</v>
      </c>
      <c r="DU74" s="12">
        <f t="shared" si="407"/>
        <v>59.17</v>
      </c>
      <c r="DV74" s="12">
        <f t="shared" si="407"/>
        <v>90</v>
      </c>
      <c r="DW74" s="12">
        <f t="shared" si="408"/>
        <v>6</v>
      </c>
      <c r="DX74" s="12">
        <f t="shared" si="408"/>
        <v>1.5</v>
      </c>
      <c r="DY74" s="12">
        <f t="shared" ref="DY74:ED74" si="427">SUM(DY9,DY25,DY41,DY57)</f>
        <v>40.510000000000005</v>
      </c>
      <c r="DZ74" s="12">
        <f t="shared" si="427"/>
        <v>0</v>
      </c>
      <c r="EA74" s="12">
        <f t="shared" si="427"/>
        <v>59.17</v>
      </c>
      <c r="EB74" s="12">
        <f t="shared" si="427"/>
        <v>59.17</v>
      </c>
      <c r="EC74" s="12">
        <f t="shared" si="427"/>
        <v>170.3</v>
      </c>
      <c r="ED74" s="12">
        <f t="shared" si="427"/>
        <v>34.9</v>
      </c>
      <c r="EE74" s="12">
        <f t="shared" ref="EE74:EF74" si="428">SUM(EE9,EE25,EE41,EE57)</f>
        <v>6</v>
      </c>
      <c r="EF74" s="12">
        <f t="shared" si="428"/>
        <v>10.3</v>
      </c>
      <c r="EG74" s="12">
        <f t="shared" ref="EG74:EH74" si="429">SUM(EG9,EG25,EG41,EG57)</f>
        <v>9.6999999999999993</v>
      </c>
      <c r="EH74" s="12">
        <f t="shared" si="429"/>
        <v>4</v>
      </c>
      <c r="EI74"/>
      <c r="EJ74" s="12"/>
    </row>
    <row r="75" spans="1:140" customFormat="1">
      <c r="A75" s="500"/>
      <c r="B75" s="53" t="s">
        <v>222</v>
      </c>
      <c r="C75" s="6"/>
      <c r="D75" s="6">
        <f t="shared" ref="D75:AI75" si="430">SUM(D10,D26,D42)</f>
        <v>504</v>
      </c>
      <c r="E75" s="6">
        <f t="shared" si="430"/>
        <v>504</v>
      </c>
      <c r="F75" s="6">
        <f t="shared" si="430"/>
        <v>504</v>
      </c>
      <c r="G75" s="6">
        <f t="shared" si="430"/>
        <v>504</v>
      </c>
      <c r="H75" s="6">
        <f t="shared" si="430"/>
        <v>504</v>
      </c>
      <c r="I75" s="6">
        <f t="shared" si="430"/>
        <v>504</v>
      </c>
      <c r="J75" s="6">
        <f t="shared" si="430"/>
        <v>504</v>
      </c>
      <c r="K75" s="6">
        <f t="shared" si="430"/>
        <v>504</v>
      </c>
      <c r="L75" s="6">
        <f t="shared" si="430"/>
        <v>504</v>
      </c>
      <c r="M75" s="6">
        <f t="shared" si="430"/>
        <v>504</v>
      </c>
      <c r="N75" s="6">
        <f t="shared" si="430"/>
        <v>504</v>
      </c>
      <c r="O75" s="6">
        <f t="shared" si="430"/>
        <v>504</v>
      </c>
      <c r="P75" s="6">
        <f t="shared" si="430"/>
        <v>504</v>
      </c>
      <c r="Q75" s="6">
        <f t="shared" si="430"/>
        <v>504</v>
      </c>
      <c r="R75" s="6">
        <f t="shared" si="430"/>
        <v>504</v>
      </c>
      <c r="S75" s="6">
        <f t="shared" si="430"/>
        <v>504</v>
      </c>
      <c r="T75" s="6">
        <f t="shared" si="430"/>
        <v>504</v>
      </c>
      <c r="U75" s="6">
        <f t="shared" si="430"/>
        <v>432</v>
      </c>
      <c r="V75" s="6">
        <f t="shared" si="430"/>
        <v>504</v>
      </c>
      <c r="W75" s="6">
        <f t="shared" si="430"/>
        <v>504</v>
      </c>
      <c r="X75" s="6">
        <f t="shared" si="430"/>
        <v>504</v>
      </c>
      <c r="Y75" s="6">
        <f t="shared" si="430"/>
        <v>504</v>
      </c>
      <c r="Z75" s="6">
        <f t="shared" si="430"/>
        <v>504</v>
      </c>
      <c r="AA75" s="6">
        <f t="shared" si="430"/>
        <v>504</v>
      </c>
      <c r="AB75" s="6">
        <f t="shared" si="430"/>
        <v>504</v>
      </c>
      <c r="AC75" s="6">
        <f t="shared" si="430"/>
        <v>504</v>
      </c>
      <c r="AD75" s="6">
        <f t="shared" si="430"/>
        <v>504</v>
      </c>
      <c r="AE75" s="6">
        <f t="shared" si="430"/>
        <v>504</v>
      </c>
      <c r="AF75" s="6">
        <f t="shared" si="430"/>
        <v>504</v>
      </c>
      <c r="AG75" s="6">
        <f t="shared" si="430"/>
        <v>504</v>
      </c>
      <c r="AH75" s="6">
        <f t="shared" si="430"/>
        <v>504</v>
      </c>
      <c r="AI75" s="6">
        <f t="shared" si="430"/>
        <v>504</v>
      </c>
      <c r="AJ75" s="6">
        <f t="shared" ref="AJ75:BO75" si="431">SUM(AJ10,AJ26,AJ42)</f>
        <v>504</v>
      </c>
      <c r="AK75" s="6">
        <f t="shared" si="431"/>
        <v>504</v>
      </c>
      <c r="AL75" s="6">
        <f t="shared" si="431"/>
        <v>504</v>
      </c>
      <c r="AM75" s="6">
        <f t="shared" si="431"/>
        <v>504</v>
      </c>
      <c r="AN75" s="6">
        <f t="shared" si="431"/>
        <v>504</v>
      </c>
      <c r="AO75" s="6">
        <f t="shared" si="431"/>
        <v>504</v>
      </c>
      <c r="AP75" s="6">
        <f t="shared" si="431"/>
        <v>504</v>
      </c>
      <c r="AQ75" s="6">
        <f t="shared" si="431"/>
        <v>504</v>
      </c>
      <c r="AR75" s="6">
        <f t="shared" si="431"/>
        <v>504</v>
      </c>
      <c r="AS75" s="6">
        <f t="shared" si="431"/>
        <v>504</v>
      </c>
      <c r="AT75" s="6">
        <f t="shared" si="431"/>
        <v>504</v>
      </c>
      <c r="AU75" s="6">
        <f t="shared" si="431"/>
        <v>504</v>
      </c>
      <c r="AV75" s="12">
        <f t="shared" si="431"/>
        <v>504</v>
      </c>
      <c r="AW75" s="12">
        <f t="shared" si="431"/>
        <v>504</v>
      </c>
      <c r="AX75" s="12">
        <f t="shared" si="431"/>
        <v>504</v>
      </c>
      <c r="AY75" s="12">
        <f t="shared" si="431"/>
        <v>504</v>
      </c>
      <c r="AZ75" s="12">
        <f t="shared" si="431"/>
        <v>504</v>
      </c>
      <c r="BA75" s="12">
        <f t="shared" si="431"/>
        <v>504</v>
      </c>
      <c r="BB75" s="12">
        <f t="shared" si="431"/>
        <v>504</v>
      </c>
      <c r="BC75" s="12">
        <f t="shared" si="431"/>
        <v>504</v>
      </c>
      <c r="BD75" s="12">
        <f t="shared" si="431"/>
        <v>504</v>
      </c>
      <c r="BE75" s="12">
        <f t="shared" si="431"/>
        <v>504</v>
      </c>
      <c r="BF75" s="12">
        <f t="shared" si="431"/>
        <v>504</v>
      </c>
      <c r="BG75" s="12">
        <f t="shared" si="431"/>
        <v>504</v>
      </c>
      <c r="BH75" s="12">
        <f t="shared" si="431"/>
        <v>504</v>
      </c>
      <c r="BI75" s="12">
        <f t="shared" si="431"/>
        <v>504</v>
      </c>
      <c r="BJ75" s="12">
        <f t="shared" si="431"/>
        <v>504</v>
      </c>
      <c r="BK75" s="12">
        <f t="shared" si="431"/>
        <v>504</v>
      </c>
      <c r="BL75" s="12">
        <f t="shared" si="431"/>
        <v>504</v>
      </c>
      <c r="BM75" s="12">
        <f t="shared" si="431"/>
        <v>504</v>
      </c>
      <c r="BN75" s="12">
        <f t="shared" si="431"/>
        <v>504</v>
      </c>
      <c r="BO75" s="12">
        <f t="shared" si="431"/>
        <v>504</v>
      </c>
      <c r="BP75" s="12">
        <f t="shared" ref="BP75:CU75" si="432">SUM(BP10,BP26,BP42)</f>
        <v>504</v>
      </c>
      <c r="BQ75" s="12">
        <f t="shared" si="432"/>
        <v>504</v>
      </c>
      <c r="BR75" s="12">
        <f t="shared" si="432"/>
        <v>504</v>
      </c>
      <c r="BS75" s="12">
        <f t="shared" si="432"/>
        <v>504</v>
      </c>
      <c r="BT75" s="12">
        <f t="shared" si="432"/>
        <v>504</v>
      </c>
      <c r="BU75" s="12">
        <f t="shared" si="432"/>
        <v>504</v>
      </c>
      <c r="BV75" s="12">
        <f t="shared" si="432"/>
        <v>504</v>
      </c>
      <c r="BW75" s="12">
        <f t="shared" si="432"/>
        <v>504</v>
      </c>
      <c r="BX75" s="12">
        <f t="shared" si="432"/>
        <v>504</v>
      </c>
      <c r="BY75" s="12">
        <f t="shared" si="432"/>
        <v>504</v>
      </c>
      <c r="BZ75" s="12">
        <f t="shared" si="432"/>
        <v>504</v>
      </c>
      <c r="CA75" s="12">
        <f t="shared" si="432"/>
        <v>432</v>
      </c>
      <c r="CB75" s="12">
        <f t="shared" si="432"/>
        <v>504</v>
      </c>
      <c r="CC75" s="12">
        <f t="shared" si="432"/>
        <v>504</v>
      </c>
      <c r="CD75" s="12">
        <f t="shared" si="432"/>
        <v>504</v>
      </c>
      <c r="CE75" s="12">
        <f t="shared" si="432"/>
        <v>504</v>
      </c>
      <c r="CF75" s="12">
        <f t="shared" si="432"/>
        <v>504</v>
      </c>
      <c r="CG75" s="12">
        <f t="shared" si="432"/>
        <v>504</v>
      </c>
      <c r="CH75" s="12">
        <f t="shared" si="432"/>
        <v>504</v>
      </c>
      <c r="CI75" s="12">
        <f t="shared" si="432"/>
        <v>504</v>
      </c>
      <c r="CJ75" s="12">
        <f t="shared" si="432"/>
        <v>504</v>
      </c>
      <c r="CK75" s="12">
        <f t="shared" si="432"/>
        <v>504</v>
      </c>
      <c r="CL75" s="12">
        <f t="shared" si="432"/>
        <v>504</v>
      </c>
      <c r="CM75" s="12">
        <f t="shared" si="432"/>
        <v>504</v>
      </c>
      <c r="CN75" s="12">
        <f t="shared" si="432"/>
        <v>504</v>
      </c>
      <c r="CO75" s="12">
        <f t="shared" si="432"/>
        <v>504</v>
      </c>
      <c r="CP75" s="12">
        <f t="shared" si="432"/>
        <v>504</v>
      </c>
      <c r="CQ75" s="12">
        <f t="shared" si="432"/>
        <v>504</v>
      </c>
      <c r="CR75" s="12">
        <f t="shared" si="432"/>
        <v>504</v>
      </c>
      <c r="CS75" s="12">
        <f t="shared" si="432"/>
        <v>504</v>
      </c>
      <c r="CT75" s="12">
        <f t="shared" si="432"/>
        <v>504</v>
      </c>
      <c r="CU75" s="12">
        <f t="shared" si="432"/>
        <v>504</v>
      </c>
      <c r="CV75" s="12">
        <f t="shared" ref="CV75:DC75" si="433">SUM(CV10,CV26,CV42)</f>
        <v>504</v>
      </c>
      <c r="CW75" s="12">
        <f t="shared" si="433"/>
        <v>504</v>
      </c>
      <c r="CX75" s="12">
        <f t="shared" si="433"/>
        <v>504</v>
      </c>
      <c r="CY75" s="12">
        <f t="shared" si="433"/>
        <v>504</v>
      </c>
      <c r="CZ75" s="12">
        <f t="shared" si="433"/>
        <v>504</v>
      </c>
      <c r="DA75" s="12">
        <f t="shared" si="433"/>
        <v>504</v>
      </c>
      <c r="DB75" s="12">
        <f t="shared" si="433"/>
        <v>504</v>
      </c>
      <c r="DC75" s="12">
        <f t="shared" si="433"/>
        <v>504</v>
      </c>
      <c r="DD75" s="12"/>
      <c r="DE75" s="12">
        <f t="shared" ref="DE75:DO75" si="434">SUM(DE10,DE26,DE42)</f>
        <v>432</v>
      </c>
      <c r="DF75" s="12">
        <f t="shared" si="434"/>
        <v>504</v>
      </c>
      <c r="DG75" s="12">
        <f t="shared" si="434"/>
        <v>504</v>
      </c>
      <c r="DH75" s="12">
        <f t="shared" si="434"/>
        <v>504</v>
      </c>
      <c r="DI75" s="12">
        <f t="shared" si="434"/>
        <v>504</v>
      </c>
      <c r="DJ75" s="12">
        <f t="shared" si="434"/>
        <v>504</v>
      </c>
      <c r="DK75" s="12">
        <f t="shared" si="434"/>
        <v>504</v>
      </c>
      <c r="DL75" s="12">
        <f t="shared" si="434"/>
        <v>504</v>
      </c>
      <c r="DM75" s="12">
        <f t="shared" si="434"/>
        <v>504</v>
      </c>
      <c r="DN75" s="12">
        <f t="shared" si="434"/>
        <v>504</v>
      </c>
      <c r="DO75" s="12">
        <f t="shared" si="434"/>
        <v>504</v>
      </c>
      <c r="DP75" s="12"/>
      <c r="DQ75" s="12"/>
      <c r="DR75" s="12">
        <f t="shared" si="407"/>
        <v>504</v>
      </c>
      <c r="DS75" s="12">
        <f t="shared" si="407"/>
        <v>504</v>
      </c>
      <c r="DT75" s="12">
        <f t="shared" si="407"/>
        <v>504</v>
      </c>
      <c r="DU75" s="12">
        <f t="shared" si="407"/>
        <v>504</v>
      </c>
      <c r="DV75" s="12">
        <f t="shared" si="407"/>
        <v>504</v>
      </c>
      <c r="DW75" s="12">
        <f t="shared" si="408"/>
        <v>672</v>
      </c>
      <c r="DX75" s="12">
        <f t="shared" si="408"/>
        <v>672</v>
      </c>
      <c r="DY75" s="12">
        <f t="shared" ref="DY75:DZ75" si="435">SUM(DY10,DY26,DY42,DY58)</f>
        <v>672</v>
      </c>
      <c r="DZ75" s="12">
        <f t="shared" si="435"/>
        <v>672</v>
      </c>
      <c r="EA75" s="12">
        <f t="shared" ref="EA75:EB75" si="436">SUM(EA10,EA26,EA42,EA58)</f>
        <v>504</v>
      </c>
      <c r="EB75" s="12">
        <f t="shared" si="436"/>
        <v>504</v>
      </c>
      <c r="EC75" s="12">
        <f t="shared" ref="EC75:ED75" si="437">SUM(EC10,EC26,EC42,EC58)</f>
        <v>504</v>
      </c>
      <c r="ED75" s="12">
        <f t="shared" si="437"/>
        <v>504</v>
      </c>
      <c r="EE75" s="12">
        <f t="shared" ref="EE75:EF75" si="438">SUM(EE10,EE26,EE42,EE58)</f>
        <v>504</v>
      </c>
      <c r="EF75" s="12">
        <f t="shared" si="438"/>
        <v>504</v>
      </c>
      <c r="EG75" s="12">
        <f t="shared" ref="EG75:EH75" si="439">SUM(EG10,EG26,EG42,EG58)</f>
        <v>504</v>
      </c>
      <c r="EH75" s="12">
        <f t="shared" si="439"/>
        <v>504</v>
      </c>
      <c r="EI75" s="12"/>
      <c r="EJ75" s="12"/>
    </row>
    <row r="76" spans="1:140">
      <c r="A76" s="501"/>
      <c r="B76" s="53" t="s">
        <v>146</v>
      </c>
      <c r="C76" s="6"/>
      <c r="D76" s="6">
        <f t="shared" ref="D76:AI76" si="440">SUM(D11,D27,D43)</f>
        <v>74.710000000000008</v>
      </c>
      <c r="E76" s="6">
        <f t="shared" si="440"/>
        <v>69.900000000000006</v>
      </c>
      <c r="F76" s="6">
        <f t="shared" si="440"/>
        <v>104.33</v>
      </c>
      <c r="G76" s="6">
        <f t="shared" si="440"/>
        <v>96.1</v>
      </c>
      <c r="H76" s="6">
        <f t="shared" si="440"/>
        <v>68</v>
      </c>
      <c r="I76" s="6">
        <f t="shared" si="440"/>
        <v>88.06</v>
      </c>
      <c r="J76" s="6">
        <f t="shared" si="440"/>
        <v>41.5</v>
      </c>
      <c r="K76" s="6">
        <f t="shared" si="440"/>
        <v>87.354455922786443</v>
      </c>
      <c r="L76" s="6">
        <f t="shared" si="440"/>
        <v>116.5</v>
      </c>
      <c r="M76" s="6">
        <f t="shared" si="440"/>
        <v>146</v>
      </c>
      <c r="N76" s="6">
        <f t="shared" si="440"/>
        <v>114.2</v>
      </c>
      <c r="O76" s="6">
        <f t="shared" si="440"/>
        <v>121.64</v>
      </c>
      <c r="P76" s="6">
        <f t="shared" si="440"/>
        <v>110</v>
      </c>
      <c r="Q76" s="6">
        <f t="shared" si="440"/>
        <v>89.85</v>
      </c>
      <c r="R76" s="6">
        <f t="shared" si="440"/>
        <v>150.19</v>
      </c>
      <c r="S76" s="6">
        <f t="shared" si="440"/>
        <v>163.69999999999999</v>
      </c>
      <c r="T76" s="6">
        <f t="shared" si="440"/>
        <v>128.31</v>
      </c>
      <c r="U76" s="6">
        <f t="shared" si="440"/>
        <v>111.91999999999999</v>
      </c>
      <c r="V76" s="6">
        <f t="shared" si="440"/>
        <v>171.6</v>
      </c>
      <c r="W76" s="6">
        <f t="shared" si="440"/>
        <v>138.4</v>
      </c>
      <c r="X76" s="6">
        <f t="shared" si="440"/>
        <v>154.6</v>
      </c>
      <c r="Y76" s="6">
        <f t="shared" si="440"/>
        <v>171.5</v>
      </c>
      <c r="Z76" s="6">
        <f t="shared" si="440"/>
        <v>144</v>
      </c>
      <c r="AA76" s="6">
        <f t="shared" si="440"/>
        <v>144.09</v>
      </c>
      <c r="AB76" s="6">
        <f t="shared" si="440"/>
        <v>196.99</v>
      </c>
      <c r="AC76" s="6">
        <f t="shared" si="440"/>
        <v>153.25</v>
      </c>
      <c r="AD76" s="6">
        <f t="shared" si="440"/>
        <v>133.5</v>
      </c>
      <c r="AE76" s="6">
        <f t="shared" si="440"/>
        <v>105.75</v>
      </c>
      <c r="AF76" s="6">
        <f t="shared" si="440"/>
        <v>122.5</v>
      </c>
      <c r="AG76" s="6">
        <f t="shared" si="440"/>
        <v>116.99</v>
      </c>
      <c r="AH76" s="6">
        <f t="shared" si="440"/>
        <v>115.16</v>
      </c>
      <c r="AI76" s="6">
        <f t="shared" si="440"/>
        <v>123.14</v>
      </c>
      <c r="AJ76" s="6">
        <f t="shared" ref="AJ76:BO76" si="441">SUM(AJ11,AJ27,AJ43)</f>
        <v>90.5</v>
      </c>
      <c r="AK76" s="6">
        <f t="shared" si="441"/>
        <v>136.80000000000001</v>
      </c>
      <c r="AL76" s="6">
        <f t="shared" si="441"/>
        <v>117</v>
      </c>
      <c r="AM76" s="6">
        <f t="shared" si="441"/>
        <v>128.09</v>
      </c>
      <c r="AN76" s="6">
        <f t="shared" si="441"/>
        <v>135.1</v>
      </c>
      <c r="AO76" s="6">
        <f t="shared" si="441"/>
        <v>59</v>
      </c>
      <c r="AP76" s="6">
        <f t="shared" si="441"/>
        <v>126.32</v>
      </c>
      <c r="AQ76" s="6">
        <f t="shared" si="441"/>
        <v>138.13999999999999</v>
      </c>
      <c r="AR76" s="6">
        <f t="shared" si="441"/>
        <v>135</v>
      </c>
      <c r="AS76" s="6">
        <f t="shared" si="441"/>
        <v>134</v>
      </c>
      <c r="AT76" s="6">
        <f t="shared" si="441"/>
        <v>163.51</v>
      </c>
      <c r="AU76" s="6">
        <f t="shared" si="441"/>
        <v>147.19999999999999</v>
      </c>
      <c r="AV76" s="12">
        <f t="shared" si="441"/>
        <v>131.76</v>
      </c>
      <c r="AW76" s="12">
        <f t="shared" si="441"/>
        <v>185.32</v>
      </c>
      <c r="AX76" s="12">
        <f t="shared" si="441"/>
        <v>158</v>
      </c>
      <c r="AY76" s="12">
        <f t="shared" si="441"/>
        <v>120</v>
      </c>
      <c r="AZ76" s="12">
        <f t="shared" si="441"/>
        <v>85.04</v>
      </c>
      <c r="BA76" s="12">
        <f t="shared" si="441"/>
        <v>80.91</v>
      </c>
      <c r="BB76" s="12">
        <f t="shared" si="441"/>
        <v>89.97999999999999</v>
      </c>
      <c r="BC76" s="12">
        <f t="shared" si="441"/>
        <v>68.67</v>
      </c>
      <c r="BD76" s="12">
        <f t="shared" si="441"/>
        <v>93</v>
      </c>
      <c r="BE76" s="12">
        <f t="shared" si="441"/>
        <v>89.990000000000009</v>
      </c>
      <c r="BF76" s="12">
        <f t="shared" si="441"/>
        <v>117</v>
      </c>
      <c r="BG76" s="12">
        <f t="shared" si="441"/>
        <v>97</v>
      </c>
      <c r="BH76" s="12">
        <f t="shared" si="441"/>
        <v>117.49</v>
      </c>
      <c r="BI76" s="12">
        <f t="shared" si="441"/>
        <v>127.84</v>
      </c>
      <c r="BJ76" s="12">
        <f t="shared" si="441"/>
        <v>122.5</v>
      </c>
      <c r="BK76" s="12">
        <f t="shared" si="441"/>
        <v>173.53</v>
      </c>
      <c r="BL76" s="12">
        <f t="shared" si="441"/>
        <v>187</v>
      </c>
      <c r="BM76" s="12">
        <f t="shared" si="441"/>
        <v>155</v>
      </c>
      <c r="BN76" s="12">
        <f t="shared" si="441"/>
        <v>193.76999999999998</v>
      </c>
      <c r="BO76" s="12">
        <f t="shared" si="441"/>
        <v>170</v>
      </c>
      <c r="BP76" s="12">
        <f t="shared" ref="BP76:CU76" si="442">SUM(BP11,BP27,BP43)</f>
        <v>138.99</v>
      </c>
      <c r="BQ76" s="12">
        <f t="shared" si="442"/>
        <v>154.06</v>
      </c>
      <c r="BR76" s="12">
        <f t="shared" si="442"/>
        <v>136.0898</v>
      </c>
      <c r="BS76" s="12">
        <f t="shared" si="442"/>
        <v>176</v>
      </c>
      <c r="BT76" s="12">
        <f t="shared" si="442"/>
        <v>176</v>
      </c>
      <c r="BU76" s="12">
        <f t="shared" si="442"/>
        <v>113</v>
      </c>
      <c r="BV76" s="12">
        <f t="shared" si="442"/>
        <v>162.5</v>
      </c>
      <c r="BW76" s="12">
        <f t="shared" si="442"/>
        <v>196.98</v>
      </c>
      <c r="BX76" s="12">
        <f t="shared" si="442"/>
        <v>168</v>
      </c>
      <c r="BY76" s="12">
        <f t="shared" si="442"/>
        <v>209</v>
      </c>
      <c r="BZ76" s="12">
        <f t="shared" si="442"/>
        <v>170.07999999999998</v>
      </c>
      <c r="CA76" s="12">
        <f t="shared" si="442"/>
        <v>155.9</v>
      </c>
      <c r="CB76" s="12">
        <f t="shared" si="442"/>
        <v>185.07</v>
      </c>
      <c r="CC76" s="12">
        <f t="shared" si="442"/>
        <v>202</v>
      </c>
      <c r="CD76" s="12">
        <f t="shared" si="442"/>
        <v>164</v>
      </c>
      <c r="CE76" s="12">
        <f t="shared" si="442"/>
        <v>145</v>
      </c>
      <c r="CF76" s="12">
        <f t="shared" si="442"/>
        <v>174.5</v>
      </c>
      <c r="CG76" s="12">
        <f t="shared" si="442"/>
        <v>147.10000000000002</v>
      </c>
      <c r="CH76" s="12">
        <f t="shared" si="442"/>
        <v>147.80000000000001</v>
      </c>
      <c r="CI76" s="12">
        <f t="shared" si="442"/>
        <v>160.31</v>
      </c>
      <c r="CJ76" s="12">
        <f t="shared" si="442"/>
        <v>157.68</v>
      </c>
      <c r="CK76" s="12">
        <f t="shared" si="442"/>
        <v>159.79000000000002</v>
      </c>
      <c r="CL76" s="12">
        <f t="shared" si="442"/>
        <v>177.02</v>
      </c>
      <c r="CM76" s="12">
        <f t="shared" si="442"/>
        <v>118</v>
      </c>
      <c r="CN76" s="12">
        <f t="shared" si="442"/>
        <v>147.5</v>
      </c>
      <c r="CO76" s="12">
        <f t="shared" si="442"/>
        <v>181.82</v>
      </c>
      <c r="CP76" s="12">
        <f t="shared" si="442"/>
        <v>143.4</v>
      </c>
      <c r="CQ76" s="12">
        <f t="shared" si="442"/>
        <v>124.99000000000001</v>
      </c>
      <c r="CR76" s="12">
        <f t="shared" si="442"/>
        <v>192</v>
      </c>
      <c r="CS76" s="12">
        <f t="shared" si="442"/>
        <v>124.59</v>
      </c>
      <c r="CT76" s="12">
        <f t="shared" si="442"/>
        <v>160</v>
      </c>
      <c r="CU76" s="12">
        <f t="shared" si="442"/>
        <v>146.63999999999999</v>
      </c>
      <c r="CV76" s="12">
        <f t="shared" ref="CV76:DC76" si="443">SUM(CV11,CV27,CV43)</f>
        <v>138.4</v>
      </c>
      <c r="CW76" s="12">
        <f t="shared" si="443"/>
        <v>140.99</v>
      </c>
      <c r="CX76" s="12">
        <f t="shared" si="443"/>
        <v>133.85</v>
      </c>
      <c r="CY76" s="12">
        <f t="shared" si="443"/>
        <v>136.11000000000001</v>
      </c>
      <c r="CZ76" s="12">
        <f t="shared" si="443"/>
        <v>93.3</v>
      </c>
      <c r="DA76" s="12">
        <f t="shared" si="443"/>
        <v>93.3</v>
      </c>
      <c r="DB76" s="12">
        <f t="shared" si="443"/>
        <v>105.94</v>
      </c>
      <c r="DC76" s="12">
        <f t="shared" si="443"/>
        <v>103.77</v>
      </c>
      <c r="DD76" s="12"/>
      <c r="DE76" s="12">
        <f t="shared" ref="DE76:DO76" si="444">SUM(DE11,DE27,DE43)</f>
        <v>105.3</v>
      </c>
      <c r="DF76" s="12">
        <f t="shared" si="444"/>
        <v>142</v>
      </c>
      <c r="DG76" s="12">
        <f t="shared" si="444"/>
        <v>109.50999999999999</v>
      </c>
      <c r="DH76" s="12">
        <f t="shared" si="444"/>
        <v>104.82</v>
      </c>
      <c r="DI76" s="12">
        <f t="shared" si="444"/>
        <v>131.01</v>
      </c>
      <c r="DJ76" s="12">
        <f t="shared" si="444"/>
        <v>112</v>
      </c>
      <c r="DK76" s="12">
        <f t="shared" si="444"/>
        <v>137</v>
      </c>
      <c r="DL76" s="12">
        <f t="shared" si="444"/>
        <v>152.1</v>
      </c>
      <c r="DM76" s="12">
        <f t="shared" si="444"/>
        <v>96.49</v>
      </c>
      <c r="DN76" s="12">
        <f t="shared" si="444"/>
        <v>125</v>
      </c>
      <c r="DO76" s="12">
        <f t="shared" si="444"/>
        <v>116</v>
      </c>
      <c r="DP76"/>
      <c r="DQ76"/>
      <c r="DR76" s="12">
        <f t="shared" si="407"/>
        <v>100</v>
      </c>
      <c r="DS76" s="12">
        <f t="shared" si="407"/>
        <v>117</v>
      </c>
      <c r="DT76" s="12">
        <f t="shared" si="407"/>
        <v>91.6</v>
      </c>
      <c r="DU76" s="12">
        <f t="shared" si="407"/>
        <v>82</v>
      </c>
      <c r="DV76" s="12">
        <f t="shared" si="407"/>
        <v>51.519999999999996</v>
      </c>
      <c r="DW76" s="12">
        <f t="shared" si="408"/>
        <v>178.42000000000002</v>
      </c>
      <c r="DX76" s="12">
        <f t="shared" si="408"/>
        <v>211.92000000000002</v>
      </c>
      <c r="DY76" s="12">
        <f t="shared" ref="DY76:DZ76" si="445">SUM(DY11,DY27,DY43,DY59)</f>
        <v>125.5</v>
      </c>
      <c r="DZ76" s="12">
        <f t="shared" si="445"/>
        <v>221.2</v>
      </c>
      <c r="EA76" s="12">
        <f t="shared" ref="EA76:EB76" si="446">SUM(EA11,EA27,EA43,EA59)</f>
        <v>106</v>
      </c>
      <c r="EB76" s="12">
        <f t="shared" si="446"/>
        <v>139</v>
      </c>
      <c r="EC76" s="12">
        <f t="shared" ref="EC76:ED76" si="447">SUM(EC11,EC27,EC43,EC59)</f>
        <v>119.72999999999999</v>
      </c>
      <c r="ED76" s="12">
        <f t="shared" si="447"/>
        <v>109.5</v>
      </c>
      <c r="EE76" s="12">
        <f t="shared" ref="EE76:EF76" si="448">SUM(EE11,EE27,EE43,EE59)</f>
        <v>150</v>
      </c>
      <c r="EF76" s="12">
        <f t="shared" si="448"/>
        <v>147.27000000000001</v>
      </c>
      <c r="EG76" s="12">
        <f t="shared" ref="EG76:EH76" si="449">SUM(EG11,EG27,EG43,EG59)</f>
        <v>139</v>
      </c>
      <c r="EH76" s="12">
        <f t="shared" si="449"/>
        <v>122</v>
      </c>
      <c r="EI76" s="12"/>
      <c r="EJ76" s="12"/>
    </row>
    <row r="77" spans="1:140">
      <c r="A77" s="496" t="s">
        <v>162</v>
      </c>
      <c r="B77" s="54" t="s">
        <v>147</v>
      </c>
      <c r="C77" s="8"/>
      <c r="D77" s="8">
        <f t="shared" ref="D77:AJ77" si="450">D67</f>
        <v>0.94940476190476197</v>
      </c>
      <c r="E77" s="8">
        <f t="shared" si="450"/>
        <v>0.88309523809523804</v>
      </c>
      <c r="F77" s="8">
        <f t="shared" si="450"/>
        <v>0.95700396825396827</v>
      </c>
      <c r="G77" s="8">
        <f t="shared" si="450"/>
        <v>0.95684523809523847</v>
      </c>
      <c r="H77" s="8">
        <f t="shared" si="450"/>
        <v>0.93220238095238095</v>
      </c>
      <c r="I77" s="8">
        <f t="shared" si="450"/>
        <v>0.87996031746031755</v>
      </c>
      <c r="J77" s="8">
        <f t="shared" si="450"/>
        <v>0.95783730158730174</v>
      </c>
      <c r="K77" s="8">
        <f t="shared" si="450"/>
        <v>0.99271825396825397</v>
      </c>
      <c r="L77" s="8">
        <f t="shared" si="450"/>
        <v>0.87285714285714278</v>
      </c>
      <c r="M77" s="8">
        <f t="shared" si="450"/>
        <v>0.96361111111111108</v>
      </c>
      <c r="N77" s="8">
        <f t="shared" si="450"/>
        <v>0.94097222221904764</v>
      </c>
      <c r="O77" s="8">
        <f t="shared" si="450"/>
        <v>0.93253968253968245</v>
      </c>
      <c r="P77" s="8">
        <f t="shared" si="450"/>
        <v>0.87202380952380942</v>
      </c>
      <c r="Q77" s="8">
        <f t="shared" si="450"/>
        <v>0.97619047619047661</v>
      </c>
      <c r="R77" s="8">
        <f t="shared" si="450"/>
        <v>0.95519841269841221</v>
      </c>
      <c r="S77" s="8">
        <f t="shared" si="450"/>
        <v>0.89220238095238091</v>
      </c>
      <c r="T77" s="8">
        <f t="shared" si="450"/>
        <v>0.91121031746031733</v>
      </c>
      <c r="U77" s="8">
        <f t="shared" si="450"/>
        <v>0.72569444444444431</v>
      </c>
      <c r="V77" s="8">
        <f t="shared" si="450"/>
        <v>0.85382936507936502</v>
      </c>
      <c r="W77" s="8">
        <f t="shared" si="450"/>
        <v>0.91551587301587301</v>
      </c>
      <c r="X77" s="8">
        <f t="shared" si="450"/>
        <v>0.90079365079365104</v>
      </c>
      <c r="Y77" s="8">
        <f t="shared" si="450"/>
        <v>0.96726190476190477</v>
      </c>
      <c r="Z77" s="8">
        <f t="shared" si="450"/>
        <v>0.98065476190476197</v>
      </c>
      <c r="AA77" s="8">
        <f t="shared" si="450"/>
        <v>0.93988095238095271</v>
      </c>
      <c r="AB77" s="8">
        <f t="shared" si="450"/>
        <v>0.99057539682539686</v>
      </c>
      <c r="AC77" s="8">
        <f t="shared" si="450"/>
        <v>0.98412698412698429</v>
      </c>
      <c r="AD77" s="8">
        <f t="shared" si="450"/>
        <v>0.72519841269841268</v>
      </c>
      <c r="AE77" s="8">
        <f t="shared" si="450"/>
        <v>0.855813492063492</v>
      </c>
      <c r="AF77" s="8">
        <f t="shared" si="450"/>
        <v>0.95089285714285732</v>
      </c>
      <c r="AG77" s="8">
        <f t="shared" si="450"/>
        <v>0.89087301587301571</v>
      </c>
      <c r="AH77" s="8">
        <f t="shared" si="450"/>
        <v>0.99603174603174605</v>
      </c>
      <c r="AI77" s="8">
        <f t="shared" si="450"/>
        <v>0.98263888888888895</v>
      </c>
      <c r="AJ77" s="8">
        <f t="shared" si="450"/>
        <v>0.95039682539682546</v>
      </c>
      <c r="AK77" s="8">
        <f t="shared" ref="AK77:AP77" si="451">AK67</f>
        <v>0.84920634920634919</v>
      </c>
      <c r="AL77" s="8">
        <f t="shared" si="451"/>
        <v>0.95337301587301571</v>
      </c>
      <c r="AM77" s="8">
        <f t="shared" si="451"/>
        <v>0.89749999999999996</v>
      </c>
      <c r="AN77" s="8">
        <f t="shared" si="451"/>
        <v>0.94394841269841268</v>
      </c>
      <c r="AO77" s="8">
        <f t="shared" si="451"/>
        <v>0.97188492063492082</v>
      </c>
      <c r="AP77" s="8">
        <f t="shared" si="451"/>
        <v>0.94311507936507921</v>
      </c>
      <c r="AQ77" s="8">
        <f t="shared" ref="AQ77:BS77" si="452">AQ67</f>
        <v>0.90773809523809534</v>
      </c>
      <c r="AR77" s="8">
        <f t="shared" si="452"/>
        <v>0.94609126984126968</v>
      </c>
      <c r="AS77" s="8">
        <f t="shared" si="452"/>
        <v>0.93849206349206327</v>
      </c>
      <c r="AT77" s="8">
        <f t="shared" si="452"/>
        <v>0.9642857142857143</v>
      </c>
      <c r="AU77" s="8">
        <f t="shared" si="452"/>
        <v>0.9801587301587299</v>
      </c>
      <c r="AV77" s="8">
        <f t="shared" si="452"/>
        <v>0.87912698412698431</v>
      </c>
      <c r="AW77" s="8">
        <f t="shared" si="452"/>
        <v>0.87599206349206338</v>
      </c>
      <c r="AX77" s="8">
        <f t="shared" si="452"/>
        <v>0.96428571428571441</v>
      </c>
      <c r="AY77" s="8">
        <f t="shared" si="452"/>
        <v>0.9642857142857143</v>
      </c>
      <c r="AZ77" s="8">
        <f t="shared" si="452"/>
        <v>0.93865079365079362</v>
      </c>
      <c r="BA77" s="8">
        <f t="shared" si="452"/>
        <v>0.92361111111111116</v>
      </c>
      <c r="BB77" s="8">
        <f t="shared" si="452"/>
        <v>0.93650793650793629</v>
      </c>
      <c r="BC77" s="8">
        <f t="shared" si="452"/>
        <v>0.97718253968253965</v>
      </c>
      <c r="BD77" s="8">
        <f t="shared" si="452"/>
        <v>0.97287698412698431</v>
      </c>
      <c r="BE77" s="8">
        <f t="shared" si="452"/>
        <v>0.94047619047619035</v>
      </c>
      <c r="BF77" s="8">
        <f t="shared" si="452"/>
        <v>0.90575396825396826</v>
      </c>
      <c r="BG77" s="8">
        <f t="shared" si="452"/>
        <v>0.99107142857142849</v>
      </c>
      <c r="BH77" s="8">
        <f t="shared" si="452"/>
        <v>0.958829365079365</v>
      </c>
      <c r="BI77" s="8">
        <f t="shared" si="452"/>
        <v>0.97519841269841256</v>
      </c>
      <c r="BJ77" s="8">
        <f t="shared" si="452"/>
        <v>0.92192460317460323</v>
      </c>
      <c r="BK77" s="8">
        <f t="shared" si="452"/>
        <v>0.875</v>
      </c>
      <c r="BL77" s="8">
        <f t="shared" si="452"/>
        <v>0.92791666666666661</v>
      </c>
      <c r="BM77" s="8">
        <f t="shared" si="452"/>
        <v>0.96269841269841272</v>
      </c>
      <c r="BN77" s="8">
        <f t="shared" si="452"/>
        <v>0.85416666666666696</v>
      </c>
      <c r="BO77" s="8">
        <f t="shared" si="452"/>
        <v>0.85436507936507933</v>
      </c>
      <c r="BP77" s="8">
        <f t="shared" si="452"/>
        <v>0.91121031746031755</v>
      </c>
      <c r="BQ77" s="8">
        <f t="shared" si="452"/>
        <v>0.933234126984127</v>
      </c>
      <c r="BR77" s="8">
        <f t="shared" si="452"/>
        <v>0.93194444444444435</v>
      </c>
      <c r="BS77" s="8">
        <f t="shared" si="452"/>
        <v>0.95355158730158729</v>
      </c>
      <c r="BT77" s="8">
        <f t="shared" ref="BT77:BZ77" si="453">BT67</f>
        <v>0.95355158730158729</v>
      </c>
      <c r="BU77" s="8">
        <f t="shared" si="453"/>
        <v>0.95833333333333304</v>
      </c>
      <c r="BV77" s="8">
        <f t="shared" si="453"/>
        <v>0.83611111111111114</v>
      </c>
      <c r="BW77" s="8">
        <f t="shared" si="453"/>
        <v>0.94841269841269826</v>
      </c>
      <c r="BX77" s="8">
        <f t="shared" si="453"/>
        <v>0.96825396825396792</v>
      </c>
      <c r="BY77" s="8">
        <f t="shared" si="453"/>
        <v>0.91831349206349211</v>
      </c>
      <c r="BZ77" s="8">
        <f t="shared" si="453"/>
        <v>0.96085317460317432</v>
      </c>
      <c r="CA77" s="8">
        <f t="shared" ref="CA77:CB77" si="454">CA67</f>
        <v>0.97592592592592597</v>
      </c>
      <c r="CB77" s="8">
        <f t="shared" si="454"/>
        <v>0.91095238095238085</v>
      </c>
      <c r="CC77" s="8">
        <f t="shared" ref="CC77:CD77" si="455">CC67</f>
        <v>0.92063492063492058</v>
      </c>
      <c r="CD77" s="8">
        <f t="shared" si="455"/>
        <v>0.81646825396825395</v>
      </c>
      <c r="CE77" s="8">
        <f t="shared" ref="CE77:CF77" si="456">CE67</f>
        <v>0.85724206349206356</v>
      </c>
      <c r="CF77" s="8">
        <f t="shared" si="456"/>
        <v>0.93452380952380965</v>
      </c>
      <c r="CG77" s="8">
        <f t="shared" ref="CG77:CH77" si="457">CG67</f>
        <v>0.99345238095238086</v>
      </c>
      <c r="CH77" s="8">
        <f t="shared" si="457"/>
        <v>0.85853174603174598</v>
      </c>
      <c r="CI77" s="8">
        <f t="shared" ref="CI77:CJ77" si="458">CI67</f>
        <v>0.89946428571428527</v>
      </c>
      <c r="CJ77" s="8">
        <f t="shared" si="458"/>
        <v>0.92825396825396822</v>
      </c>
      <c r="CK77" s="8">
        <f t="shared" ref="CK77:CL77" si="459">CK67</f>
        <v>0.98611111111111105</v>
      </c>
      <c r="CL77" s="8">
        <f t="shared" si="459"/>
        <v>0.91865079365079383</v>
      </c>
      <c r="CM77" s="8">
        <f t="shared" ref="CM77:CN77" si="460">CM67</f>
        <v>0.96230158730158732</v>
      </c>
      <c r="CN77" s="8">
        <f t="shared" si="460"/>
        <v>0.922619047619048</v>
      </c>
      <c r="CO77" s="8">
        <f t="shared" ref="CO77:CT77" si="461">CO67</f>
        <v>0.96825396825396837</v>
      </c>
      <c r="CP77" s="8">
        <f t="shared" si="461"/>
        <v>0.96825396825396803</v>
      </c>
      <c r="CQ77" s="8">
        <f t="shared" si="461"/>
        <v>0.68988095238095237</v>
      </c>
      <c r="CR77" s="8">
        <f t="shared" si="461"/>
        <v>0.60863095238095233</v>
      </c>
      <c r="CS77" s="8">
        <f t="shared" si="461"/>
        <v>0.77380952380952372</v>
      </c>
      <c r="CT77" s="8">
        <f t="shared" si="461"/>
        <v>0.95452380952380944</v>
      </c>
      <c r="CU77" s="8">
        <f t="shared" ref="CU77:CV77" si="462">CU67</f>
        <v>0.9315476190476194</v>
      </c>
      <c r="CV77" s="8">
        <f t="shared" si="462"/>
        <v>0.94047619047619069</v>
      </c>
      <c r="CW77" s="8">
        <f t="shared" ref="CW77:CX77" si="463">CW67</f>
        <v>0.94057539682539693</v>
      </c>
      <c r="CX77" s="8">
        <f t="shared" si="463"/>
        <v>0.66071428571428559</v>
      </c>
      <c r="CY77" s="8">
        <f t="shared" ref="CY77:CZ77" si="464">CY67</f>
        <v>0.88293650793650791</v>
      </c>
      <c r="CZ77" s="8">
        <f t="shared" si="464"/>
        <v>0.9821428571428571</v>
      </c>
      <c r="DA77" s="8">
        <f t="shared" ref="DA77:DB77" si="465">DA67</f>
        <v>0.9821428571428571</v>
      </c>
      <c r="DB77" s="8">
        <f t="shared" si="465"/>
        <v>0.88267857142857142</v>
      </c>
      <c r="DC77" s="8">
        <f t="shared" ref="DC77:DE77" si="466">DC67</f>
        <v>0.8571428571428571</v>
      </c>
      <c r="DD77" s="8"/>
      <c r="DE77" s="8">
        <f t="shared" si="466"/>
        <v>0.95138888888888873</v>
      </c>
      <c r="DF77" s="8">
        <f t="shared" ref="DF77:DG77" si="467">DF67</f>
        <v>0.96990079365079362</v>
      </c>
      <c r="DG77" s="8">
        <f t="shared" si="467"/>
        <v>0.94543650793650891</v>
      </c>
      <c r="DH77" s="8">
        <f t="shared" ref="DH77:DI77" si="468">DH67</f>
        <v>0.98948412698412713</v>
      </c>
      <c r="DI77" s="8">
        <f t="shared" si="468"/>
        <v>0.94974206349206358</v>
      </c>
      <c r="DJ77" s="8">
        <f t="shared" ref="DJ77:DK77" si="469">DJ67</f>
        <v>0.97619047619047616</v>
      </c>
      <c r="DK77" s="8">
        <f t="shared" si="469"/>
        <v>0.96230158730158699</v>
      </c>
      <c r="DL77" s="8">
        <f t="shared" ref="DL77:DM77" si="470">DL67</f>
        <v>0.97698412698412707</v>
      </c>
      <c r="DM77" s="8">
        <f t="shared" si="470"/>
        <v>0.95585317460317454</v>
      </c>
      <c r="DN77" s="8">
        <f t="shared" ref="DN77:DO77" si="471">DN67</f>
        <v>0.94047619047619035</v>
      </c>
      <c r="DO77" s="8">
        <f t="shared" si="471"/>
        <v>0.99107142857142849</v>
      </c>
      <c r="DP77" s="8">
        <f t="shared" ref="DP77:DQ77" si="472">+DP67</f>
        <v>0.96</v>
      </c>
      <c r="DQ77" s="8">
        <f t="shared" si="472"/>
        <v>0.97</v>
      </c>
      <c r="DR77" s="8">
        <f t="shared" ref="DR77:DS77" si="473">DR67</f>
        <v>0.96527777777777768</v>
      </c>
      <c r="DS77" s="8">
        <f t="shared" si="473"/>
        <v>0.86607142857142871</v>
      </c>
      <c r="DT77" s="8">
        <f t="shared" ref="DT77:DU77" si="474">DT67</f>
        <v>0.78670634920634896</v>
      </c>
      <c r="DU77" s="8">
        <f t="shared" si="474"/>
        <v>0.86970238095238095</v>
      </c>
      <c r="DV77" s="8">
        <f t="shared" ref="DV77:DW77" si="475">DV67</f>
        <v>0.7757936507936507</v>
      </c>
      <c r="DW77" s="8">
        <f t="shared" si="475"/>
        <v>0.97916666666666652</v>
      </c>
      <c r="DX77" s="8">
        <f t="shared" ref="DX77:DY77" si="476">DX67</f>
        <v>0.95014880952380953</v>
      </c>
      <c r="DY77" s="8">
        <f t="shared" si="476"/>
        <v>0.92706845238095226</v>
      </c>
      <c r="DZ77" s="8">
        <f t="shared" ref="DZ77:EA77" si="477">DZ67</f>
        <v>0.98308035714285724</v>
      </c>
      <c r="EA77" s="8">
        <f t="shared" si="477"/>
        <v>0.86672619047619059</v>
      </c>
      <c r="EB77" s="8">
        <f t="shared" ref="EB77:ED77" si="478">EB67</f>
        <v>0.69444444444444431</v>
      </c>
      <c r="EC77" s="8">
        <f t="shared" si="478"/>
        <v>0.63826666666666665</v>
      </c>
      <c r="ED77" s="8">
        <f t="shared" si="478"/>
        <v>0.93075396825396839</v>
      </c>
      <c r="EE77" s="8">
        <f t="shared" ref="EE77:EF77" si="479">EE67</f>
        <v>0.97321428571428559</v>
      </c>
      <c r="EF77" s="8">
        <f t="shared" si="479"/>
        <v>0.94186507936507935</v>
      </c>
      <c r="EG77" s="8">
        <f t="shared" ref="EG77:EH77" si="480">EG67</f>
        <v>0.95793650793650797</v>
      </c>
      <c r="EH77" s="8">
        <f t="shared" si="480"/>
        <v>0.97817460317460314</v>
      </c>
      <c r="EI77" s="8"/>
      <c r="EJ77" s="8"/>
    </row>
    <row r="78" spans="1:140">
      <c r="A78" s="497"/>
      <c r="B78" s="54" t="s">
        <v>253</v>
      </c>
      <c r="C78" s="8"/>
      <c r="D78" s="8">
        <f t="shared" ref="D78:T80" si="481">IFERROR(+D72/SUM(D$72:D$74),0)</f>
        <v>0.82352941176470584</v>
      </c>
      <c r="E78" s="8">
        <f t="shared" si="481"/>
        <v>0</v>
      </c>
      <c r="F78" s="8">
        <f t="shared" si="481"/>
        <v>0.64605445316105214</v>
      </c>
      <c r="G78" s="8">
        <f t="shared" si="481"/>
        <v>0.58620689655172409</v>
      </c>
      <c r="H78" s="8">
        <f t="shared" si="481"/>
        <v>0</v>
      </c>
      <c r="I78" s="8">
        <f t="shared" si="481"/>
        <v>0.36363636363636365</v>
      </c>
      <c r="J78" s="8">
        <f t="shared" si="481"/>
        <v>0.50588235294117645</v>
      </c>
      <c r="K78" s="8">
        <f t="shared" si="481"/>
        <v>0</v>
      </c>
      <c r="L78" s="8">
        <f t="shared" si="481"/>
        <v>0.18726591760299627</v>
      </c>
      <c r="M78" s="8">
        <f t="shared" si="481"/>
        <v>0.32715376226826609</v>
      </c>
      <c r="N78" s="8">
        <f t="shared" si="481"/>
        <v>0.20143884892086331</v>
      </c>
      <c r="O78" s="8">
        <f t="shared" si="481"/>
        <v>0.35294117647058826</v>
      </c>
      <c r="P78" s="8">
        <f t="shared" si="481"/>
        <v>0</v>
      </c>
      <c r="Q78" s="8">
        <f t="shared" si="481"/>
        <v>0.91666666666666663</v>
      </c>
      <c r="R78" s="8">
        <f t="shared" si="481"/>
        <v>0.57573073516386186</v>
      </c>
      <c r="S78" s="8">
        <f t="shared" si="481"/>
        <v>0.23007546475243881</v>
      </c>
      <c r="T78" s="8">
        <f t="shared" si="481"/>
        <v>0.1787709497206704</v>
      </c>
      <c r="U78" s="8">
        <f t="shared" ref="U78:AC80" si="482">IFERROR(+U72/SUM(U$72:U$74),0)</f>
        <v>0</v>
      </c>
      <c r="V78" s="8">
        <f t="shared" si="482"/>
        <v>0.25790688204153656</v>
      </c>
      <c r="W78" s="8">
        <f t="shared" si="482"/>
        <v>0</v>
      </c>
      <c r="X78" s="8">
        <f t="shared" si="482"/>
        <v>0.68</v>
      </c>
      <c r="Y78" s="8">
        <f t="shared" si="482"/>
        <v>0.60606060606060608</v>
      </c>
      <c r="Z78" s="8">
        <f t="shared" si="482"/>
        <v>0</v>
      </c>
      <c r="AA78" s="8">
        <f t="shared" si="482"/>
        <v>0.36303630363036304</v>
      </c>
      <c r="AB78" s="8">
        <f t="shared" si="482"/>
        <v>0</v>
      </c>
      <c r="AC78" s="8">
        <f t="shared" si="482"/>
        <v>0</v>
      </c>
      <c r="AD78" s="8">
        <f t="shared" ref="AD78:AI78" si="483">IFERROR(+AD72/SUM(AD$72:AD$74),0)</f>
        <v>0</v>
      </c>
      <c r="AE78" s="8">
        <f t="shared" si="483"/>
        <v>0.30273840649511491</v>
      </c>
      <c r="AF78" s="8">
        <f t="shared" si="483"/>
        <v>0</v>
      </c>
      <c r="AG78" s="8">
        <f t="shared" si="483"/>
        <v>0.63636363636363635</v>
      </c>
      <c r="AH78" s="8">
        <f t="shared" si="483"/>
        <v>0</v>
      </c>
      <c r="AI78" s="8">
        <f t="shared" si="483"/>
        <v>1</v>
      </c>
      <c r="AJ78" s="8">
        <f t="shared" ref="AJ78:AK80" si="484">IFERROR(+AJ72/SUM(AJ$72:AJ$74),0)</f>
        <v>0.28000000000000003</v>
      </c>
      <c r="AK78" s="8">
        <f t="shared" si="484"/>
        <v>0</v>
      </c>
      <c r="AL78" s="8">
        <f t="shared" ref="AL78:AP80" si="485">IFERROR(+AL72/SUM(AL$72:AL$74),0)</f>
        <v>0</v>
      </c>
      <c r="AM78" s="8">
        <f t="shared" si="485"/>
        <v>0.35811072396438254</v>
      </c>
      <c r="AN78" s="8">
        <f t="shared" si="485"/>
        <v>0</v>
      </c>
      <c r="AO78" s="8">
        <f t="shared" si="485"/>
        <v>0</v>
      </c>
      <c r="AP78" s="8">
        <f t="shared" si="485"/>
        <v>0.30240669689570976</v>
      </c>
      <c r="AQ78" s="8">
        <f t="shared" ref="AQ78:AR80" si="486">IFERROR(+AQ72/SUM(AQ$72:AQ$74),0)</f>
        <v>0.25806451612903225</v>
      </c>
      <c r="AR78" s="8">
        <f t="shared" si="486"/>
        <v>0.40485829959514169</v>
      </c>
      <c r="AS78" s="8">
        <f t="shared" ref="AS78:AW80" si="487">IFERROR(+AS72/SUM(AS$72:AS$74),0)</f>
        <v>0.12903225806451613</v>
      </c>
      <c r="AT78" s="8">
        <f t="shared" si="487"/>
        <v>0.55555555555555558</v>
      </c>
      <c r="AU78" s="8">
        <f t="shared" si="487"/>
        <v>0.8</v>
      </c>
      <c r="AV78" s="8">
        <f t="shared" si="487"/>
        <v>0.16414970453053185</v>
      </c>
      <c r="AW78" s="8">
        <f t="shared" si="487"/>
        <v>0.32</v>
      </c>
      <c r="AX78" s="8">
        <f t="shared" ref="AX78:AY80" si="488">IFERROR(+AX72/SUM(AX$72:AX$74),0)</f>
        <v>0.55555555555555558</v>
      </c>
      <c r="AY78" s="8">
        <f t="shared" si="488"/>
        <v>1</v>
      </c>
      <c r="AZ78" s="8">
        <f t="shared" ref="AZ78:BE78" si="489">IFERROR(+AZ72/SUM(AZ$72:AZ$74),0)</f>
        <v>0.19508388607101054</v>
      </c>
      <c r="BA78" s="8">
        <f t="shared" si="489"/>
        <v>0.54545454545454541</v>
      </c>
      <c r="BB78" s="8">
        <f t="shared" si="489"/>
        <v>0</v>
      </c>
      <c r="BC78" s="8">
        <f t="shared" si="489"/>
        <v>0.73913043478260865</v>
      </c>
      <c r="BD78" s="8">
        <f t="shared" si="489"/>
        <v>0.65837600585223122</v>
      </c>
      <c r="BE78" s="8">
        <f t="shared" si="489"/>
        <v>0.76666666666666672</v>
      </c>
      <c r="BF78" s="8">
        <f t="shared" ref="BF78:BS78" si="490">IFERROR(+BF72/SUM(BF$72:BF$74),0)</f>
        <v>0.21052631578947367</v>
      </c>
      <c r="BG78" s="8">
        <f t="shared" si="490"/>
        <v>0</v>
      </c>
      <c r="BH78" s="8">
        <f t="shared" si="490"/>
        <v>0</v>
      </c>
      <c r="BI78" s="8">
        <f t="shared" si="490"/>
        <v>0</v>
      </c>
      <c r="BJ78" s="8">
        <f t="shared" si="490"/>
        <v>0.30495552731893266</v>
      </c>
      <c r="BK78" s="8">
        <f t="shared" si="490"/>
        <v>0.19047619047619047</v>
      </c>
      <c r="BL78" s="8">
        <f t="shared" si="490"/>
        <v>0.75695017891549687</v>
      </c>
      <c r="BM78" s="8">
        <f t="shared" si="490"/>
        <v>0</v>
      </c>
      <c r="BN78" s="8">
        <f t="shared" si="490"/>
        <v>0.66666666666666663</v>
      </c>
      <c r="BO78" s="8">
        <f t="shared" si="490"/>
        <v>0.27929155313351495</v>
      </c>
      <c r="BP78" s="8">
        <f t="shared" si="490"/>
        <v>0.42458100558659218</v>
      </c>
      <c r="BQ78" s="8">
        <f t="shared" si="490"/>
        <v>0.20802377414561665</v>
      </c>
      <c r="BR78" s="8">
        <f t="shared" si="490"/>
        <v>1</v>
      </c>
      <c r="BS78" s="8">
        <f t="shared" si="490"/>
        <v>0.25630072618539085</v>
      </c>
      <c r="BT78" s="8">
        <f t="shared" ref="BT78:BZ80" si="491">IFERROR(+BT72/SUM(BT$72:BT$74),0)</f>
        <v>0.25630072618539085</v>
      </c>
      <c r="BU78" s="8">
        <f t="shared" si="491"/>
        <v>0.66666666666666663</v>
      </c>
      <c r="BV78" s="8">
        <f t="shared" si="491"/>
        <v>0.24213075060532691</v>
      </c>
      <c r="BW78" s="8">
        <f t="shared" si="491"/>
        <v>0.34615384615384615</v>
      </c>
      <c r="BX78" s="8">
        <f t="shared" si="491"/>
        <v>0</v>
      </c>
      <c r="BY78" s="8">
        <f t="shared" si="491"/>
        <v>0.63152781151323778</v>
      </c>
      <c r="BZ78" s="8">
        <f t="shared" si="491"/>
        <v>0.83122149011657376</v>
      </c>
      <c r="CA78" s="8">
        <f t="shared" ref="CA78:CB78" si="492">IFERROR(+CA72/SUM(CA$72:CA$74),0)</f>
        <v>0</v>
      </c>
      <c r="CB78" s="8">
        <f t="shared" si="492"/>
        <v>0.64171122994652419</v>
      </c>
      <c r="CC78" s="8">
        <f t="shared" ref="CC78:CD78" si="493">IFERROR(+CC72/SUM(CC$72:CC$74),0)</f>
        <v>0</v>
      </c>
      <c r="CD78" s="8">
        <f t="shared" si="493"/>
        <v>0.15469613259668508</v>
      </c>
      <c r="CE78" s="8">
        <f t="shared" ref="CE78:CF78" si="494">IFERROR(+CE72/SUM(CE$72:CE$74),0)</f>
        <v>0</v>
      </c>
      <c r="CF78" s="8">
        <f t="shared" si="494"/>
        <v>0.60606060606060608</v>
      </c>
      <c r="CG78" s="8">
        <f t="shared" ref="CG78" si="495">IFERROR(+CG72/SUM(CG$72:CG$74),0)</f>
        <v>0</v>
      </c>
      <c r="CH78" s="8">
        <f>IFERROR(+CH72/SUM(CH$72:CH$74),0)</f>
        <v>0.14025245441795231</v>
      </c>
      <c r="CI78" s="8">
        <f t="shared" ref="CI78:CJ78" si="496">IFERROR(+CI72/SUM(CI$72:CI$74),0)</f>
        <v>0.19735543714229326</v>
      </c>
      <c r="CJ78" s="8">
        <f t="shared" si="496"/>
        <v>0.23506637168141595</v>
      </c>
      <c r="CK78" s="8">
        <f>IFERROR(+CK72/SUM(CK$72:CK$74),0)</f>
        <v>0</v>
      </c>
      <c r="CL78" s="8">
        <f t="shared" ref="CL78" si="497">IFERROR(+CL72/SUM(CL$72:CL$74),0)</f>
        <v>0.48780487804878048</v>
      </c>
      <c r="CM78" s="8">
        <f t="shared" ref="CM78:CR78" si="498">IFERROR(+CM72/SUM(CM$72:CM$74),0)</f>
        <v>0.47368421052631576</v>
      </c>
      <c r="CN78" s="8">
        <f t="shared" si="498"/>
        <v>0.94871794871794868</v>
      </c>
      <c r="CO78" s="8">
        <f t="shared" si="498"/>
        <v>0.875</v>
      </c>
      <c r="CP78" s="8">
        <f t="shared" si="498"/>
        <v>1</v>
      </c>
      <c r="CQ78" s="8">
        <f t="shared" si="498"/>
        <v>4.8989589712186157E-2</v>
      </c>
      <c r="CR78" s="8">
        <f t="shared" si="498"/>
        <v>9.632446134347275E-2</v>
      </c>
      <c r="CS78" s="8">
        <f t="shared" ref="CS78:CT78" si="499">IFERROR(+CS72/SUM(CS$72:CS$74),0)</f>
        <v>5.2631578947368418E-2</v>
      </c>
      <c r="CT78" s="8">
        <f t="shared" si="499"/>
        <v>0</v>
      </c>
      <c r="CU78" s="8">
        <f t="shared" ref="CU78:CV78" si="500">IFERROR(+CU72/SUM(CU$72:CU$74),0)</f>
        <v>0.69565217391304346</v>
      </c>
      <c r="CV78" s="8">
        <f t="shared" si="500"/>
        <v>0.4</v>
      </c>
      <c r="CW78" s="8">
        <f t="shared" ref="CW78:CX78" si="501">IFERROR(+CW72/SUM(CW$72:CW$74),0)</f>
        <v>0.23372287145242071</v>
      </c>
      <c r="CX78" s="8">
        <f t="shared" si="501"/>
        <v>0</v>
      </c>
      <c r="CY78" s="8">
        <f t="shared" ref="CY78:CZ78" si="502">IFERROR(+CY72/SUM(CY$72:CY$74),0)</f>
        <v>0.47457627118644069</v>
      </c>
      <c r="CZ78" s="8">
        <f t="shared" si="502"/>
        <v>0</v>
      </c>
      <c r="DA78" s="8">
        <f t="shared" ref="DA78:DB78" si="503">IFERROR(+DA72/SUM(DA$72:DA$74),0)</f>
        <v>0</v>
      </c>
      <c r="DB78" s="8">
        <f t="shared" si="503"/>
        <v>0.35514967021816335</v>
      </c>
      <c r="DC78" s="8">
        <f t="shared" ref="DC78:DE78" si="504">IFERROR(+DC72/SUM(DC$72:DC$74),0)</f>
        <v>0</v>
      </c>
      <c r="DD78" s="8"/>
      <c r="DE78" s="8">
        <f t="shared" si="504"/>
        <v>0</v>
      </c>
      <c r="DF78" s="8">
        <f t="shared" ref="DF78:DG78" si="505">IFERROR(+DF72/SUM(DF$72:DF$74),0)</f>
        <v>0</v>
      </c>
      <c r="DG78" s="8">
        <f t="shared" si="505"/>
        <v>0.87272727272727268</v>
      </c>
      <c r="DH78" s="8">
        <f t="shared" ref="DH78:DI78" si="506">IFERROR(+DH72/SUM(DH$72:DH$74),0)</f>
        <v>0</v>
      </c>
      <c r="DI78" s="8">
        <f t="shared" si="506"/>
        <v>0.78957757599684175</v>
      </c>
      <c r="DJ78" s="8">
        <f t="shared" ref="DJ78:DK78" si="507">IFERROR(+DJ72/SUM(DJ$72:DJ$74),0)</f>
        <v>0</v>
      </c>
      <c r="DK78" s="8">
        <f t="shared" si="507"/>
        <v>0.89473684210526316</v>
      </c>
      <c r="DL78" s="8">
        <f t="shared" ref="DL78:DM78" si="508">IFERROR(+DL72/SUM(DL$72:DL$74),0)</f>
        <v>0</v>
      </c>
      <c r="DM78" s="8">
        <f t="shared" si="508"/>
        <v>0.80539325842696641</v>
      </c>
      <c r="DN78" s="8">
        <f t="shared" ref="DN78:DO78" si="509">IFERROR(+DN72/SUM(DN$72:DN$74),0)</f>
        <v>0</v>
      </c>
      <c r="DO78" s="8">
        <f t="shared" si="509"/>
        <v>0</v>
      </c>
      <c r="DP78" s="8" t="e">
        <f t="shared" ref="DP78:DQ78" si="510">+DP72/DP75</f>
        <v>#DIV/0!</v>
      </c>
      <c r="DQ78" s="8" t="e">
        <f t="shared" si="510"/>
        <v>#DIV/0!</v>
      </c>
      <c r="DR78" s="8">
        <f t="shared" ref="DR78:DS80" si="511">IFERROR(+DR72/SUM(DR$72:DR$74),0)</f>
        <v>1</v>
      </c>
      <c r="DS78" s="8">
        <f t="shared" si="511"/>
        <v>0.14814814814814814</v>
      </c>
      <c r="DT78" s="8">
        <f t="shared" ref="DT78:DU78" si="512">IFERROR(+DT72/SUM(DT$72:DT$74),0)</f>
        <v>0</v>
      </c>
      <c r="DU78" s="8">
        <f t="shared" si="512"/>
        <v>7.6138267093040959E-2</v>
      </c>
      <c r="DV78" s="8">
        <f t="shared" ref="DV78:DW78" si="513">IFERROR(+DV72/SUM(DV$72:DV$74),0)</f>
        <v>0.13274336283185842</v>
      </c>
      <c r="DW78" s="8">
        <f t="shared" si="513"/>
        <v>0</v>
      </c>
      <c r="DX78" s="8">
        <f t="shared" ref="DX78" si="514">IFERROR(+DX72/SUM(DX$72:DX$74),0)</f>
        <v>0.83582089552238803</v>
      </c>
      <c r="DY78" s="8">
        <f t="shared" ref="DY78:EA79" si="515">IFERROR(+DY72/SUM(DY$72:DY$74),0)</f>
        <v>0.17343399306264026</v>
      </c>
      <c r="DZ78" s="8">
        <f t="shared" si="515"/>
        <v>0.89445910290237474</v>
      </c>
      <c r="EA78" s="8">
        <f t="shared" si="515"/>
        <v>0.1191007890427274</v>
      </c>
      <c r="EB78" s="8">
        <f t="shared" ref="EB78:ED78" si="516">IFERROR(+EB72/SUM(EB$72:EB$74),0)</f>
        <v>0.22318498096363398</v>
      </c>
      <c r="EC78" s="8">
        <f t="shared" si="516"/>
        <v>6.5825562260010961E-2</v>
      </c>
      <c r="ED78" s="8">
        <f t="shared" si="516"/>
        <v>0</v>
      </c>
      <c r="EE78" s="8">
        <f t="shared" ref="EE78:EF78" si="517">IFERROR(+EE72/SUM(EE$72:EE$74),0)</f>
        <v>0.55555555555555558</v>
      </c>
      <c r="EF78" s="8">
        <f t="shared" si="517"/>
        <v>0.64846416382252559</v>
      </c>
      <c r="EG78" s="8">
        <f t="shared" ref="EG78:EH78" si="518">IFERROR(+EG72/SUM(EG$72:EG$74),0)</f>
        <v>0.54245283018867929</v>
      </c>
      <c r="EH78" s="8">
        <f t="shared" si="518"/>
        <v>0.63636363636363635</v>
      </c>
      <c r="EI78" s="8"/>
      <c r="EJ78" s="8"/>
    </row>
    <row r="79" spans="1:140">
      <c r="A79" s="497"/>
      <c r="B79" s="54" t="s">
        <v>254</v>
      </c>
      <c r="C79" s="8"/>
      <c r="D79" s="8">
        <f t="shared" si="481"/>
        <v>0</v>
      </c>
      <c r="E79" s="8">
        <f t="shared" si="481"/>
        <v>0.1505252790544977</v>
      </c>
      <c r="F79" s="8">
        <f t="shared" si="481"/>
        <v>0.23073373327180433</v>
      </c>
      <c r="G79" s="8">
        <f t="shared" si="481"/>
        <v>0</v>
      </c>
      <c r="H79" s="8">
        <f t="shared" si="481"/>
        <v>0.1105583195135434</v>
      </c>
      <c r="I79" s="8">
        <f t="shared" si="481"/>
        <v>0.12396694214876033</v>
      </c>
      <c r="J79" s="8">
        <f t="shared" si="481"/>
        <v>0</v>
      </c>
      <c r="K79" s="8">
        <f t="shared" si="481"/>
        <v>0</v>
      </c>
      <c r="L79" s="8">
        <f t="shared" si="481"/>
        <v>0.73345817727840201</v>
      </c>
      <c r="M79" s="8">
        <f t="shared" si="481"/>
        <v>0</v>
      </c>
      <c r="N79" s="8">
        <f t="shared" si="481"/>
        <v>0.33812949640287771</v>
      </c>
      <c r="O79" s="8">
        <f t="shared" si="481"/>
        <v>0</v>
      </c>
      <c r="P79" s="8">
        <f t="shared" si="481"/>
        <v>0.47286821705426357</v>
      </c>
      <c r="Q79" s="8">
        <f t="shared" si="481"/>
        <v>0</v>
      </c>
      <c r="R79" s="8">
        <f t="shared" si="481"/>
        <v>4.7829937998228531E-2</v>
      </c>
      <c r="S79" s="8">
        <f t="shared" si="481"/>
        <v>0</v>
      </c>
      <c r="T79" s="8">
        <f t="shared" si="481"/>
        <v>0.53631284916201116</v>
      </c>
      <c r="U79" s="8">
        <f t="shared" si="482"/>
        <v>0.95358649789029537</v>
      </c>
      <c r="V79" s="8">
        <f t="shared" si="482"/>
        <v>0.32808470204968104</v>
      </c>
      <c r="W79" s="8">
        <f t="shared" si="482"/>
        <v>0</v>
      </c>
      <c r="X79" s="8">
        <f t="shared" si="482"/>
        <v>0.22</v>
      </c>
      <c r="Y79" s="8">
        <f t="shared" si="482"/>
        <v>0</v>
      </c>
      <c r="Z79" s="8">
        <f t="shared" si="482"/>
        <v>0.15384615384615385</v>
      </c>
      <c r="AA79" s="8">
        <f t="shared" si="482"/>
        <v>0.53795379537953791</v>
      </c>
      <c r="AB79" s="8">
        <f t="shared" si="482"/>
        <v>0</v>
      </c>
      <c r="AC79" s="8">
        <f t="shared" si="482"/>
        <v>0</v>
      </c>
      <c r="AD79" s="8">
        <f t="shared" ref="AD79:AI80" si="519">IFERROR(+AD73/SUM(AD$72:AD$74),0)</f>
        <v>0.92418772563176899</v>
      </c>
      <c r="AE79" s="8">
        <f t="shared" si="519"/>
        <v>0</v>
      </c>
      <c r="AF79" s="8">
        <f t="shared" si="519"/>
        <v>0.22222222222222221</v>
      </c>
      <c r="AG79" s="8">
        <f t="shared" si="519"/>
        <v>0.2</v>
      </c>
      <c r="AH79" s="8">
        <f t="shared" si="519"/>
        <v>0</v>
      </c>
      <c r="AI79" s="8">
        <f t="shared" si="519"/>
        <v>0</v>
      </c>
      <c r="AJ79" s="8">
        <f t="shared" si="484"/>
        <v>0.16</v>
      </c>
      <c r="AK79" s="8">
        <f t="shared" si="484"/>
        <v>0</v>
      </c>
      <c r="AL79" s="8">
        <f>IFERROR(+AL73/SUM(AL$72:AL$74),0)</f>
        <v>0.21276595744680851</v>
      </c>
      <c r="AM79" s="8">
        <f t="shared" si="485"/>
        <v>0.11614401858304298</v>
      </c>
      <c r="AN79" s="8">
        <f t="shared" si="485"/>
        <v>0</v>
      </c>
      <c r="AO79" s="8">
        <f t="shared" si="485"/>
        <v>0</v>
      </c>
      <c r="AP79" s="8">
        <f t="shared" si="485"/>
        <v>0.36623648412975235</v>
      </c>
      <c r="AQ79" s="8">
        <f t="shared" si="486"/>
        <v>4.3010752688172046E-2</v>
      </c>
      <c r="AR79" s="8">
        <f t="shared" si="486"/>
        <v>0.1104158998895841</v>
      </c>
      <c r="AS79" s="8">
        <f>IFERROR(+AS73/SUM(AS$72:AS$74),0)</f>
        <v>0</v>
      </c>
      <c r="AT79" s="8">
        <f>IFERROR(+AT73/SUM(AT$72:AT$74),0)</f>
        <v>0</v>
      </c>
      <c r="AU79" s="8">
        <f t="shared" si="487"/>
        <v>0</v>
      </c>
      <c r="AV79" s="8">
        <f t="shared" si="487"/>
        <v>0</v>
      </c>
      <c r="AW79" s="8">
        <f t="shared" si="487"/>
        <v>0.192</v>
      </c>
      <c r="AX79" s="8">
        <f t="shared" si="488"/>
        <v>0</v>
      </c>
      <c r="AY79" s="8">
        <f t="shared" si="488"/>
        <v>0</v>
      </c>
      <c r="AZ79" s="8">
        <f>IFERROR(+AZ73/SUM(AZ$72:AZ$74),0)</f>
        <v>0.3316426063207179</v>
      </c>
      <c r="BA79" s="8">
        <f>IFERROR(+BA73/SUM(BA$72:BA$74),0)</f>
        <v>0</v>
      </c>
      <c r="BB79" s="8">
        <f t="shared" ref="BB79:BD80" si="520">IFERROR(+BB73/SUM(BB$72:BB$74),0)</f>
        <v>0</v>
      </c>
      <c r="BC79" s="8">
        <f t="shared" si="520"/>
        <v>0</v>
      </c>
      <c r="BD79" s="8">
        <f t="shared" si="520"/>
        <v>0</v>
      </c>
      <c r="BE79" s="8">
        <f>IFERROR(+BE73/SUM(BE$72:BE$74),0)</f>
        <v>3.3333333333333333E-2</v>
      </c>
      <c r="BF79" s="8">
        <f t="shared" ref="BF79:BS79" si="521">IFERROR(+BF73/SUM(BF$72:BF$74),0)</f>
        <v>0.23157894736842105</v>
      </c>
      <c r="BG79" s="8">
        <f t="shared" si="521"/>
        <v>0</v>
      </c>
      <c r="BH79" s="8">
        <f t="shared" si="521"/>
        <v>0</v>
      </c>
      <c r="BI79" s="8">
        <f t="shared" si="521"/>
        <v>7.407407407407407E-2</v>
      </c>
      <c r="BJ79" s="8">
        <f t="shared" si="521"/>
        <v>0.30495552731893266</v>
      </c>
      <c r="BK79" s="8">
        <f t="shared" si="521"/>
        <v>0</v>
      </c>
      <c r="BL79" s="8">
        <f t="shared" si="521"/>
        <v>0</v>
      </c>
      <c r="BM79" s="8">
        <f t="shared" si="521"/>
        <v>0</v>
      </c>
      <c r="BN79" s="8">
        <f t="shared" si="521"/>
        <v>8.8435374149659865E-2</v>
      </c>
      <c r="BO79" s="8">
        <f t="shared" si="521"/>
        <v>1.3623978201634876E-2</v>
      </c>
      <c r="BP79" s="8">
        <f t="shared" si="521"/>
        <v>0</v>
      </c>
      <c r="BQ79" s="8">
        <f t="shared" si="521"/>
        <v>0.14561664190193166</v>
      </c>
      <c r="BR79" s="8">
        <f t="shared" si="521"/>
        <v>0</v>
      </c>
      <c r="BS79" s="8">
        <f t="shared" si="521"/>
        <v>0.25630072618539085</v>
      </c>
      <c r="BT79" s="8">
        <f t="shared" si="491"/>
        <v>0.25630072618539085</v>
      </c>
      <c r="BU79" s="8">
        <f t="shared" si="491"/>
        <v>0</v>
      </c>
      <c r="BV79" s="8">
        <f t="shared" si="491"/>
        <v>0.10895883777239711</v>
      </c>
      <c r="BW79" s="8">
        <f t="shared" si="491"/>
        <v>0.46153846153846156</v>
      </c>
      <c r="BX79" s="8">
        <f t="shared" si="491"/>
        <v>0.125</v>
      </c>
      <c r="BY79" s="8">
        <f t="shared" si="491"/>
        <v>0</v>
      </c>
      <c r="BZ79" s="8">
        <f t="shared" si="491"/>
        <v>0</v>
      </c>
      <c r="CA79" s="8">
        <f t="shared" ref="CA79:CB79" si="522">IFERROR(+CA73/SUM(CA$72:CA$74),0)</f>
        <v>0</v>
      </c>
      <c r="CB79" s="8">
        <f t="shared" si="522"/>
        <v>0</v>
      </c>
      <c r="CC79" s="8">
        <f t="shared" ref="CC79:CD79" si="523">IFERROR(+CC73/SUM(CC$72:CC$74),0)</f>
        <v>0</v>
      </c>
      <c r="CD79" s="8">
        <f t="shared" si="523"/>
        <v>0</v>
      </c>
      <c r="CE79" s="8">
        <f t="shared" ref="CE79:CF79" si="524">IFERROR(+CE73/SUM(CE$72:CE$74),0)</f>
        <v>0</v>
      </c>
      <c r="CF79" s="8">
        <f t="shared" si="524"/>
        <v>0.12121212121212122</v>
      </c>
      <c r="CG79" s="8">
        <f t="shared" ref="CG79:CH79" si="525">IFERROR(+CG73/SUM(CG$72:CG$74),0)</f>
        <v>0.54545454545454553</v>
      </c>
      <c r="CH79" s="8">
        <f t="shared" si="525"/>
        <v>0.56521739130434778</v>
      </c>
      <c r="CI79" s="8">
        <f t="shared" ref="CI79:CJ79" si="526">IFERROR(+CI73/SUM(CI$72:CI$74),0)</f>
        <v>0.12729425695677915</v>
      </c>
      <c r="CJ79" s="8">
        <f t="shared" si="526"/>
        <v>0</v>
      </c>
      <c r="CK79" s="8">
        <f t="shared" ref="CK79:CL79" si="527">IFERROR(+CK73/SUM(CK$72:CK$74),0)</f>
        <v>0</v>
      </c>
      <c r="CL79" s="8">
        <f t="shared" si="527"/>
        <v>0</v>
      </c>
      <c r="CM79" s="8">
        <f t="shared" ref="CM79:CN79" si="528">IFERROR(+CM73/SUM(CM$72:CM$74),0)</f>
        <v>0</v>
      </c>
      <c r="CN79" s="8">
        <f t="shared" si="528"/>
        <v>0</v>
      </c>
      <c r="CO79" s="8">
        <f t="shared" ref="CO79:CQ80" si="529">IFERROR(+CO73/SUM(CO$72:CO$74),0)</f>
        <v>0.125</v>
      </c>
      <c r="CP79" s="8">
        <f t="shared" si="529"/>
        <v>0</v>
      </c>
      <c r="CQ79" s="8">
        <f t="shared" si="529"/>
        <v>0</v>
      </c>
      <c r="CR79" s="8">
        <f t="shared" ref="CR79:CS79" si="530">IFERROR(+CR73/SUM(CR$72:CR$74),0)</f>
        <v>0</v>
      </c>
      <c r="CS79" s="8">
        <f t="shared" si="530"/>
        <v>0</v>
      </c>
      <c r="CT79" s="8">
        <f t="shared" ref="CT79:CU79" si="531">IFERROR(+CT73/SUM(CT$72:CT$74),0)</f>
        <v>0.50174520069808026</v>
      </c>
      <c r="CU79" s="8">
        <f t="shared" si="531"/>
        <v>0</v>
      </c>
      <c r="CV79" s="8">
        <f t="shared" ref="CV79:CW79" si="532">IFERROR(+CV73/SUM(CV$72:CV$74),0)</f>
        <v>0</v>
      </c>
      <c r="CW79" s="8">
        <f t="shared" si="532"/>
        <v>0</v>
      </c>
      <c r="CX79" s="8">
        <f t="shared" ref="CX79:CY79" si="533">IFERROR(+CX73/SUM(CX$72:CX$74),0)</f>
        <v>0.14035087719298245</v>
      </c>
      <c r="CY79" s="8">
        <f t="shared" si="533"/>
        <v>0</v>
      </c>
      <c r="CZ79" s="8">
        <f t="shared" ref="CZ79:DA79" si="534">IFERROR(+CZ73/SUM(CZ$72:CZ$74),0)</f>
        <v>0.33333333333333331</v>
      </c>
      <c r="DA79" s="8">
        <f t="shared" si="534"/>
        <v>0.33333333333333331</v>
      </c>
      <c r="DB79" s="8">
        <f t="shared" ref="DB79:DC79" si="535">IFERROR(+DB73/SUM(DB$72:DB$74),0)</f>
        <v>9.3015389819042782E-2</v>
      </c>
      <c r="DC79" s="8">
        <f t="shared" si="535"/>
        <v>0.1111111111111111</v>
      </c>
      <c r="DD79" s="8"/>
      <c r="DE79" s="8">
        <f t="shared" ref="DE79:DF79" si="536">IFERROR(+DE73/SUM(DE$72:DE$74),0)</f>
        <v>9.5238095238095233E-2</v>
      </c>
      <c r="DF79" s="8">
        <f t="shared" si="536"/>
        <v>0</v>
      </c>
      <c r="DG79" s="8">
        <f t="shared" ref="DG79:DH79" si="537">IFERROR(+DG73/SUM(DG$72:DG$74),0)</f>
        <v>0</v>
      </c>
      <c r="DH79" s="8">
        <f t="shared" si="537"/>
        <v>0.18867924528301888</v>
      </c>
      <c r="DI79" s="8">
        <f t="shared" ref="DI79:DJ79" si="538">IFERROR(+DI73/SUM(DI$72:DI$74),0)</f>
        <v>5.2506908803789977E-2</v>
      </c>
      <c r="DJ79" s="8">
        <f t="shared" si="538"/>
        <v>0</v>
      </c>
      <c r="DK79" s="8">
        <f t="shared" ref="DK79:DL79" si="539">IFERROR(+DK73/SUM(DK$72:DK$74),0)</f>
        <v>0</v>
      </c>
      <c r="DL79" s="8">
        <f t="shared" si="539"/>
        <v>0</v>
      </c>
      <c r="DM79" s="8">
        <f t="shared" ref="DM79:DN79" si="540">IFERROR(+DM73/SUM(DM$72:DM$74),0)</f>
        <v>0</v>
      </c>
      <c r="DN79" s="8">
        <f t="shared" si="540"/>
        <v>0</v>
      </c>
      <c r="DO79" s="8">
        <f t="shared" ref="DO79" si="541">IFERROR(+DO73/SUM(DO$72:DO$74),0)</f>
        <v>0</v>
      </c>
      <c r="DP79" s="8" t="e">
        <f t="shared" ref="DP79:DQ79" si="542">+DP73/DP75</f>
        <v>#DIV/0!</v>
      </c>
      <c r="DQ79" s="8" t="e">
        <f t="shared" si="542"/>
        <v>#DIV/0!</v>
      </c>
      <c r="DR79" s="8">
        <f t="shared" si="511"/>
        <v>0</v>
      </c>
      <c r="DS79" s="8">
        <f t="shared" si="511"/>
        <v>0.57777777777777772</v>
      </c>
      <c r="DT79" s="8">
        <f t="shared" ref="DT79:DU79" si="543">IFERROR(+DT73/SUM(DT$72:DT$74),0)</f>
        <v>0</v>
      </c>
      <c r="DU79" s="8">
        <f t="shared" si="543"/>
        <v>2.2841480127912289E-2</v>
      </c>
      <c r="DV79" s="8">
        <f t="shared" ref="DV79:DW79" si="544">IFERROR(+DV73/SUM(DV$72:DV$74),0)</f>
        <v>7.0796460176991149E-2</v>
      </c>
      <c r="DW79" s="8">
        <f t="shared" si="544"/>
        <v>0.5714285714285714</v>
      </c>
      <c r="DX79" s="8">
        <f t="shared" ref="DX79" si="545">IFERROR(+DX73/SUM(DX$72:DX$74),0)</f>
        <v>0.11940298507462686</v>
      </c>
      <c r="DY79" s="8">
        <f t="shared" si="515"/>
        <v>0</v>
      </c>
      <c r="DZ79" s="8">
        <f t="shared" si="515"/>
        <v>0.10554089709762533</v>
      </c>
      <c r="EA79" s="8">
        <f t="shared" si="515"/>
        <v>0</v>
      </c>
      <c r="EB79" s="8">
        <f t="shared" ref="EB79:ED79" si="546">IFERROR(+EB73/SUM(EB$72:EB$74),0)</f>
        <v>0</v>
      </c>
      <c r="EC79" s="8">
        <f t="shared" si="546"/>
        <v>0</v>
      </c>
      <c r="ED79" s="8">
        <f t="shared" si="546"/>
        <v>0</v>
      </c>
      <c r="EE79" s="8">
        <f t="shared" ref="EE79:EF79" si="547">IFERROR(+EE73/SUM(EE$72:EE$74),0)</f>
        <v>0</v>
      </c>
      <c r="EF79" s="8">
        <f t="shared" si="547"/>
        <v>0</v>
      </c>
      <c r="EG79" s="8">
        <f t="shared" ref="EG79:EH79" si="548">IFERROR(+EG73/SUM(EG$72:EG$74),0)</f>
        <v>0</v>
      </c>
      <c r="EH79" s="8">
        <f t="shared" si="548"/>
        <v>0</v>
      </c>
      <c r="EI79" s="8"/>
      <c r="EJ79" s="8"/>
    </row>
    <row r="80" spans="1:140">
      <c r="A80" s="497"/>
      <c r="B80" s="54" t="s">
        <v>255</v>
      </c>
      <c r="C80" s="8"/>
      <c r="D80" s="8">
        <f t="shared" si="481"/>
        <v>0.17647058823529413</v>
      </c>
      <c r="E80" s="8">
        <f t="shared" si="481"/>
        <v>0.84947472094550225</v>
      </c>
      <c r="F80" s="8">
        <f t="shared" si="481"/>
        <v>0.1232118135671435</v>
      </c>
      <c r="G80" s="8">
        <f t="shared" si="481"/>
        <v>0.41379310344827586</v>
      </c>
      <c r="H80" s="8">
        <f t="shared" si="481"/>
        <v>0.88944168048645655</v>
      </c>
      <c r="I80" s="8">
        <f t="shared" si="481"/>
        <v>0.51239669421487599</v>
      </c>
      <c r="J80" s="8">
        <f t="shared" si="481"/>
        <v>0.49411764705882355</v>
      </c>
      <c r="K80" s="8">
        <f t="shared" si="481"/>
        <v>1</v>
      </c>
      <c r="L80" s="8">
        <f t="shared" si="481"/>
        <v>7.9275905118601747E-2</v>
      </c>
      <c r="M80" s="8">
        <f t="shared" si="481"/>
        <v>0.67284623773173391</v>
      </c>
      <c r="N80" s="8">
        <f t="shared" si="481"/>
        <v>0.46043165467625902</v>
      </c>
      <c r="O80" s="8">
        <f t="shared" si="481"/>
        <v>0.6470588235294118</v>
      </c>
      <c r="P80" s="8">
        <f t="shared" si="481"/>
        <v>0.52713178294573648</v>
      </c>
      <c r="Q80" s="8">
        <f t="shared" si="481"/>
        <v>8.3333333333333329E-2</v>
      </c>
      <c r="R80" s="8">
        <f t="shared" si="481"/>
        <v>0.3764393268379097</v>
      </c>
      <c r="S80" s="8">
        <f t="shared" si="481"/>
        <v>0.76992453524756121</v>
      </c>
      <c r="T80" s="8">
        <f t="shared" si="481"/>
        <v>0.28491620111731841</v>
      </c>
      <c r="U80" s="8">
        <f t="shared" si="482"/>
        <v>4.6413502109704644E-2</v>
      </c>
      <c r="V80" s="8">
        <f t="shared" si="482"/>
        <v>0.4140084159087824</v>
      </c>
      <c r="W80" s="8">
        <f t="shared" si="482"/>
        <v>1</v>
      </c>
      <c r="X80" s="8">
        <f t="shared" si="482"/>
        <v>0.1</v>
      </c>
      <c r="Y80" s="8">
        <f t="shared" si="482"/>
        <v>0.39393939393939392</v>
      </c>
      <c r="Z80" s="8">
        <f t="shared" si="482"/>
        <v>0.84615384615384615</v>
      </c>
      <c r="AA80" s="8">
        <f t="shared" si="482"/>
        <v>9.9009900990099001E-2</v>
      </c>
      <c r="AB80" s="8">
        <f t="shared" si="482"/>
        <v>1</v>
      </c>
      <c r="AC80" s="8">
        <f t="shared" si="482"/>
        <v>1</v>
      </c>
      <c r="AD80" s="8">
        <f t="shared" si="519"/>
        <v>7.5812274368231042E-2</v>
      </c>
      <c r="AE80" s="8">
        <f t="shared" si="519"/>
        <v>0.69726159350488515</v>
      </c>
      <c r="AF80" s="8">
        <f t="shared" si="519"/>
        <v>0.77777777777777779</v>
      </c>
      <c r="AG80" s="8">
        <f t="shared" si="519"/>
        <v>0.16363636363636364</v>
      </c>
      <c r="AH80" s="8">
        <f t="shared" si="519"/>
        <v>1</v>
      </c>
      <c r="AI80" s="8">
        <f t="shared" si="519"/>
        <v>0</v>
      </c>
      <c r="AJ80" s="8">
        <f t="shared" si="484"/>
        <v>0.56000000000000005</v>
      </c>
      <c r="AK80" s="8">
        <f t="shared" si="484"/>
        <v>1</v>
      </c>
      <c r="AL80" s="8">
        <f>IFERROR(+AL74/SUM(AL$72:AL$74),0)</f>
        <v>0.78723404255319152</v>
      </c>
      <c r="AM80" s="8">
        <f t="shared" si="485"/>
        <v>0.52574525745257461</v>
      </c>
      <c r="AN80" s="8">
        <f t="shared" si="485"/>
        <v>1</v>
      </c>
      <c r="AO80" s="8">
        <f t="shared" si="485"/>
        <v>1</v>
      </c>
      <c r="AP80" s="8">
        <f t="shared" si="485"/>
        <v>0.33135681897453784</v>
      </c>
      <c r="AQ80" s="8">
        <f t="shared" si="486"/>
        <v>0.69892473118279574</v>
      </c>
      <c r="AR80" s="8">
        <f t="shared" si="486"/>
        <v>0.48472580051527414</v>
      </c>
      <c r="AS80" s="8">
        <f>IFERROR(+AS74/SUM(AS$72:AS$74),0)</f>
        <v>0.87096774193548387</v>
      </c>
      <c r="AT80" s="8">
        <f>IFERROR(+AT74/SUM(AT$72:AT$74),0)</f>
        <v>0.44444444444444442</v>
      </c>
      <c r="AU80" s="8">
        <f t="shared" si="487"/>
        <v>0.2</v>
      </c>
      <c r="AV80" s="8">
        <f t="shared" si="487"/>
        <v>0.83585029546946821</v>
      </c>
      <c r="AW80" s="8">
        <f t="shared" si="487"/>
        <v>0.48799999999999999</v>
      </c>
      <c r="AX80" s="8">
        <f t="shared" si="488"/>
        <v>0.44444444444444442</v>
      </c>
      <c r="AY80" s="8">
        <f t="shared" si="488"/>
        <v>0</v>
      </c>
      <c r="AZ80" s="8">
        <f>IFERROR(+AZ74/SUM(AZ$72:AZ$74),0)</f>
        <v>0.47327350760827153</v>
      </c>
      <c r="BA80" s="8">
        <f>IFERROR(+BA74/SUM(BA$72:BA$74),0)</f>
        <v>0.45454545454545453</v>
      </c>
      <c r="BB80" s="8">
        <f>IFERROR(+BB74/SUM(BB$72:BB$74),0)</f>
        <v>1</v>
      </c>
      <c r="BC80" s="8">
        <f>IFERROR(+BC74/SUM(BC$72:BC$74),0)</f>
        <v>0.2608695652173913</v>
      </c>
      <c r="BD80" s="8">
        <f t="shared" si="520"/>
        <v>0.34162399414776884</v>
      </c>
      <c r="BE80" s="8">
        <f>IFERROR(+BE74/SUM(BE$72:BE$74),0)</f>
        <v>0.2</v>
      </c>
      <c r="BF80" s="8">
        <f t="shared" ref="BF80:BS80" si="549">IFERROR(+BF74/SUM(BF$72:BF$74),0)</f>
        <v>0.55789473684210522</v>
      </c>
      <c r="BG80" s="8">
        <f t="shared" si="549"/>
        <v>1</v>
      </c>
      <c r="BH80" s="8">
        <f t="shared" si="549"/>
        <v>1</v>
      </c>
      <c r="BI80" s="8">
        <f t="shared" si="549"/>
        <v>0.92592592592592593</v>
      </c>
      <c r="BJ80" s="8">
        <f t="shared" si="549"/>
        <v>0.39008894536213468</v>
      </c>
      <c r="BK80" s="8">
        <f t="shared" si="549"/>
        <v>0.80952380952380953</v>
      </c>
      <c r="BL80" s="8">
        <f t="shared" si="549"/>
        <v>0.24304982108450318</v>
      </c>
      <c r="BM80" s="8">
        <f t="shared" si="549"/>
        <v>1</v>
      </c>
      <c r="BN80" s="8">
        <f t="shared" si="549"/>
        <v>0.24489795918367346</v>
      </c>
      <c r="BO80" s="8">
        <f t="shared" si="549"/>
        <v>0.70708446866485009</v>
      </c>
      <c r="BP80" s="8">
        <f t="shared" si="549"/>
        <v>0.57541899441340782</v>
      </c>
      <c r="BQ80" s="8">
        <f t="shared" si="549"/>
        <v>0.64635958395245174</v>
      </c>
      <c r="BR80" s="8">
        <f t="shared" si="549"/>
        <v>0</v>
      </c>
      <c r="BS80" s="8">
        <f t="shared" si="549"/>
        <v>0.4873985476292183</v>
      </c>
      <c r="BT80" s="8">
        <f t="shared" si="491"/>
        <v>0.4873985476292183</v>
      </c>
      <c r="BU80" s="8">
        <f t="shared" si="491"/>
        <v>0.33333333333333331</v>
      </c>
      <c r="BV80" s="8">
        <f t="shared" si="491"/>
        <v>0.64891041162227614</v>
      </c>
      <c r="BW80" s="8">
        <f t="shared" si="491"/>
        <v>0.19230769230769232</v>
      </c>
      <c r="BX80" s="8">
        <f t="shared" si="491"/>
        <v>0.875</v>
      </c>
      <c r="BY80" s="8">
        <f t="shared" si="491"/>
        <v>0.36847218848676216</v>
      </c>
      <c r="BZ80" s="8">
        <f t="shared" si="491"/>
        <v>0.1687785098834263</v>
      </c>
      <c r="CA80" s="8">
        <f t="shared" ref="CA80:CB80" si="550">IFERROR(+CA74/SUM(CA$72:CA$74),0)</f>
        <v>1</v>
      </c>
      <c r="CB80" s="8">
        <f t="shared" si="550"/>
        <v>0.35828877005347592</v>
      </c>
      <c r="CC80" s="8">
        <f t="shared" ref="CC80:CD80" si="551">IFERROR(+CC74/SUM(CC$72:CC$74),0)</f>
        <v>1</v>
      </c>
      <c r="CD80" s="8">
        <f t="shared" si="551"/>
        <v>0.84530386740331487</v>
      </c>
      <c r="CE80" s="8">
        <f t="shared" ref="CE80:CF80" si="552">IFERROR(+CE74/SUM(CE$72:CE$74),0)</f>
        <v>1</v>
      </c>
      <c r="CF80" s="8">
        <f t="shared" si="552"/>
        <v>0.27272727272727271</v>
      </c>
      <c r="CG80" s="8">
        <f t="shared" ref="CG80:CH80" si="553">IFERROR(+CG74/SUM(CG$72:CG$74),0)</f>
        <v>0.45454545454545459</v>
      </c>
      <c r="CH80" s="8">
        <f t="shared" si="553"/>
        <v>0.29453015427769985</v>
      </c>
      <c r="CI80" s="8">
        <f t="shared" ref="CI80:CJ80" si="554">IFERROR(+CI74/SUM(CI$72:CI$74),0)</f>
        <v>0.67535030590092748</v>
      </c>
      <c r="CJ80" s="8">
        <f t="shared" si="554"/>
        <v>0.76493362831858402</v>
      </c>
      <c r="CK80" s="8">
        <f t="shared" ref="CK80:CL80" si="555">IFERROR(+CK74/SUM(CK$72:CK$74),0)</f>
        <v>1</v>
      </c>
      <c r="CL80" s="8">
        <f t="shared" si="555"/>
        <v>0.51219512195121952</v>
      </c>
      <c r="CM80" s="8">
        <f t="shared" ref="CM80:CN80" si="556">IFERROR(+CM74/SUM(CM$72:CM$74),0)</f>
        <v>0.52631578947368418</v>
      </c>
      <c r="CN80" s="8">
        <f t="shared" si="556"/>
        <v>5.128205128205128E-2</v>
      </c>
      <c r="CO80" s="8">
        <f t="shared" si="529"/>
        <v>0</v>
      </c>
      <c r="CP80" s="8">
        <f t="shared" si="529"/>
        <v>0</v>
      </c>
      <c r="CQ80" s="8">
        <f t="shared" si="529"/>
        <v>0.95101041028781386</v>
      </c>
      <c r="CR80" s="8">
        <f t="shared" ref="CR80:CS80" si="557">IFERROR(+CR74/SUM(CR$72:CR$74),0)</f>
        <v>0.90367553865652728</v>
      </c>
      <c r="CS80" s="8">
        <f t="shared" si="557"/>
        <v>0.94736842105263153</v>
      </c>
      <c r="CT80" s="8">
        <f t="shared" ref="CT80:CU80" si="558">IFERROR(+CT74/SUM(CT$72:CT$74),0)</f>
        <v>0.49825479930191968</v>
      </c>
      <c r="CU80" s="8">
        <f t="shared" si="558"/>
        <v>0.30434782608695654</v>
      </c>
      <c r="CV80" s="8">
        <f t="shared" ref="CV80:CW80" si="559">IFERROR(+CV74/SUM(CV$72:CV$74),0)</f>
        <v>0.6</v>
      </c>
      <c r="CW80" s="8">
        <f t="shared" si="559"/>
        <v>0.76627712854757934</v>
      </c>
      <c r="CX80" s="8">
        <f t="shared" ref="CX80:CY80" si="560">IFERROR(+CX74/SUM(CX$72:CX$74),0)</f>
        <v>0.85964912280701755</v>
      </c>
      <c r="CY80" s="8">
        <f t="shared" si="560"/>
        <v>0.52542372881355937</v>
      </c>
      <c r="CZ80" s="8">
        <f t="shared" ref="CZ80:DA80" si="561">IFERROR(+CZ74/SUM(CZ$72:CZ$74),0)</f>
        <v>0.66666666666666663</v>
      </c>
      <c r="DA80" s="8">
        <f t="shared" si="561"/>
        <v>0.66666666666666663</v>
      </c>
      <c r="DB80" s="8">
        <f t="shared" ref="DB80:DC80" si="562">IFERROR(+DB74/SUM(DB$72:DB$74),0)</f>
        <v>0.55183493996279387</v>
      </c>
      <c r="DC80" s="8">
        <f t="shared" si="562"/>
        <v>0.88888888888888884</v>
      </c>
      <c r="DD80" s="8"/>
      <c r="DE80" s="8">
        <f t="shared" ref="DE80:DF80" si="563">IFERROR(+DE74/SUM(DE$72:DE$74),0)</f>
        <v>0.90476190476190477</v>
      </c>
      <c r="DF80" s="8">
        <f t="shared" si="563"/>
        <v>1</v>
      </c>
      <c r="DG80" s="8">
        <f t="shared" ref="DG80:DH80" si="564">IFERROR(+DG74/SUM(DG$72:DG$74),0)</f>
        <v>0.12727272727272726</v>
      </c>
      <c r="DH80" s="8">
        <f t="shared" si="564"/>
        <v>0.81132075471698117</v>
      </c>
      <c r="DI80" s="8">
        <f t="shared" ref="DI80:DJ80" si="565">IFERROR(+DI74/SUM(DI$72:DI$74),0)</f>
        <v>0.15791551519936836</v>
      </c>
      <c r="DJ80" s="8">
        <f t="shared" si="565"/>
        <v>1</v>
      </c>
      <c r="DK80" s="8">
        <f t="shared" ref="DK80:DL80" si="566">IFERROR(+DK74/SUM(DK$72:DK$74),0)</f>
        <v>0.10526315789473684</v>
      </c>
      <c r="DL80" s="8">
        <f t="shared" si="566"/>
        <v>1</v>
      </c>
      <c r="DM80" s="8">
        <f t="shared" ref="DM80:DN80" si="567">IFERROR(+DM74/SUM(DM$72:DM$74),0)</f>
        <v>0.1946067415730337</v>
      </c>
      <c r="DN80" s="8">
        <f t="shared" si="567"/>
        <v>1</v>
      </c>
      <c r="DO80" s="8">
        <f t="shared" ref="DO80" si="568">IFERROR(+DO74/SUM(DO$72:DO$74),0)</f>
        <v>1</v>
      </c>
      <c r="DP80" s="8" t="e">
        <f t="shared" ref="DP80:DQ80" si="569">+DP74/DP75</f>
        <v>#DIV/0!</v>
      </c>
      <c r="DQ80" s="8" t="e">
        <f t="shared" si="569"/>
        <v>#DIV/0!</v>
      </c>
      <c r="DR80" s="8">
        <f t="shared" si="511"/>
        <v>0</v>
      </c>
      <c r="DS80" s="8">
        <f t="shared" si="511"/>
        <v>0.27407407407407408</v>
      </c>
      <c r="DT80" s="8">
        <f t="shared" ref="DT80:DU80" si="570">IFERROR(+DT74/SUM(DT$72:DT$74),0)</f>
        <v>1</v>
      </c>
      <c r="DU80" s="8">
        <f t="shared" si="570"/>
        <v>0.90102025277904674</v>
      </c>
      <c r="DV80" s="8">
        <f t="shared" ref="DV80:DW80" si="571">IFERROR(+DV74/SUM(DV$72:DV$74),0)</f>
        <v>0.79646017699115046</v>
      </c>
      <c r="DW80" s="8">
        <f t="shared" si="571"/>
        <v>0.42857142857142855</v>
      </c>
      <c r="DX80" s="8">
        <f t="shared" ref="DX80:DY80" si="572">IFERROR(+DX74/SUM(DX$72:DX$74),0)</f>
        <v>4.4776119402985072E-2</v>
      </c>
      <c r="DY80" s="8">
        <f t="shared" si="572"/>
        <v>0.82656600693735971</v>
      </c>
      <c r="DZ80" s="8">
        <f t="shared" ref="DZ80:EA80" si="573">IFERROR(+DZ74/SUM(DZ$72:DZ$74),0)</f>
        <v>0</v>
      </c>
      <c r="EA80" s="8">
        <f t="shared" si="573"/>
        <v>0.88089921095727264</v>
      </c>
      <c r="EB80" s="8">
        <f t="shared" ref="EB80:ED80" si="574">IFERROR(+EB74/SUM(EB$72:EB$74),0)</f>
        <v>0.77681501903636607</v>
      </c>
      <c r="EC80" s="8">
        <f t="shared" si="574"/>
        <v>0.93417443773998898</v>
      </c>
      <c r="ED80" s="8">
        <f t="shared" si="574"/>
        <v>1</v>
      </c>
      <c r="EE80" s="8">
        <f t="shared" ref="EE80:EF80" si="575">IFERROR(+EE74/SUM(EE$72:EE$74),0)</f>
        <v>0.44444444444444442</v>
      </c>
      <c r="EF80" s="8">
        <f t="shared" si="575"/>
        <v>0.35153583617747441</v>
      </c>
      <c r="EG80" s="8">
        <f t="shared" ref="EG80:EH80" si="576">IFERROR(+EG74/SUM(EG$72:EG$74),0)</f>
        <v>0.45754716981132076</v>
      </c>
      <c r="EH80" s="8">
        <f t="shared" si="576"/>
        <v>0.36363636363636365</v>
      </c>
      <c r="EI80" s="8"/>
      <c r="EJ80" s="8"/>
    </row>
    <row r="81" spans="1:140" customFormat="1">
      <c r="A81" s="498"/>
      <c r="B81" s="54" t="s">
        <v>60</v>
      </c>
      <c r="C81" s="9"/>
      <c r="D81" s="9">
        <f t="shared" ref="D81:AI81" si="577">SUM(D78:D80)</f>
        <v>1</v>
      </c>
      <c r="E81" s="9">
        <f t="shared" si="577"/>
        <v>1</v>
      </c>
      <c r="F81" s="9">
        <f t="shared" si="577"/>
        <v>1</v>
      </c>
      <c r="G81" s="9">
        <f t="shared" si="577"/>
        <v>1</v>
      </c>
      <c r="H81" s="9">
        <f t="shared" si="577"/>
        <v>1</v>
      </c>
      <c r="I81" s="9">
        <f t="shared" si="577"/>
        <v>1</v>
      </c>
      <c r="J81" s="9">
        <f t="shared" si="577"/>
        <v>1</v>
      </c>
      <c r="K81" s="9">
        <f t="shared" si="577"/>
        <v>1</v>
      </c>
      <c r="L81" s="9">
        <f t="shared" si="577"/>
        <v>1</v>
      </c>
      <c r="M81" s="9">
        <f t="shared" si="577"/>
        <v>1</v>
      </c>
      <c r="N81" s="9">
        <f t="shared" si="577"/>
        <v>1</v>
      </c>
      <c r="O81" s="9">
        <f t="shared" si="577"/>
        <v>1</v>
      </c>
      <c r="P81" s="9">
        <f t="shared" si="577"/>
        <v>1</v>
      </c>
      <c r="Q81" s="9">
        <f t="shared" si="577"/>
        <v>1</v>
      </c>
      <c r="R81" s="9">
        <f t="shared" si="577"/>
        <v>1</v>
      </c>
      <c r="S81" s="9">
        <f t="shared" si="577"/>
        <v>1</v>
      </c>
      <c r="T81" s="9">
        <f t="shared" si="577"/>
        <v>1</v>
      </c>
      <c r="U81" s="9">
        <f t="shared" si="577"/>
        <v>1</v>
      </c>
      <c r="V81" s="9">
        <f t="shared" si="577"/>
        <v>1</v>
      </c>
      <c r="W81" s="9">
        <f t="shared" si="577"/>
        <v>1</v>
      </c>
      <c r="X81" s="9">
        <f t="shared" si="577"/>
        <v>1</v>
      </c>
      <c r="Y81" s="9">
        <f t="shared" si="577"/>
        <v>1</v>
      </c>
      <c r="Z81" s="9">
        <f t="shared" si="577"/>
        <v>1</v>
      </c>
      <c r="AA81" s="9">
        <f t="shared" si="577"/>
        <v>0.99999999999999989</v>
      </c>
      <c r="AB81" s="9">
        <f t="shared" si="577"/>
        <v>1</v>
      </c>
      <c r="AC81" s="9">
        <f t="shared" si="577"/>
        <v>1</v>
      </c>
      <c r="AD81" s="9">
        <f t="shared" si="577"/>
        <v>1</v>
      </c>
      <c r="AE81" s="9">
        <f t="shared" si="577"/>
        <v>1</v>
      </c>
      <c r="AF81" s="9">
        <f t="shared" si="577"/>
        <v>1</v>
      </c>
      <c r="AG81" s="9">
        <f t="shared" si="577"/>
        <v>1</v>
      </c>
      <c r="AH81" s="9">
        <f t="shared" si="577"/>
        <v>1</v>
      </c>
      <c r="AI81" s="9">
        <f t="shared" si="577"/>
        <v>1</v>
      </c>
      <c r="AJ81" s="9">
        <f t="shared" ref="AJ81:BO81" si="578">SUM(AJ78:AJ80)</f>
        <v>1</v>
      </c>
      <c r="AK81" s="9">
        <f t="shared" si="578"/>
        <v>1</v>
      </c>
      <c r="AL81" s="9">
        <f t="shared" si="578"/>
        <v>1</v>
      </c>
      <c r="AM81" s="9">
        <f t="shared" si="578"/>
        <v>1</v>
      </c>
      <c r="AN81" s="9">
        <f t="shared" si="578"/>
        <v>1</v>
      </c>
      <c r="AO81" s="9">
        <f t="shared" si="578"/>
        <v>1</v>
      </c>
      <c r="AP81" s="9">
        <f t="shared" si="578"/>
        <v>0.99999999999999989</v>
      </c>
      <c r="AQ81" s="9">
        <f t="shared" si="578"/>
        <v>1</v>
      </c>
      <c r="AR81" s="9">
        <f t="shared" si="578"/>
        <v>0.99999999999999989</v>
      </c>
      <c r="AS81" s="9">
        <f t="shared" si="578"/>
        <v>1</v>
      </c>
      <c r="AT81" s="9">
        <f t="shared" si="578"/>
        <v>1</v>
      </c>
      <c r="AU81" s="9">
        <f t="shared" si="578"/>
        <v>1</v>
      </c>
      <c r="AV81" s="9">
        <f t="shared" si="578"/>
        <v>1</v>
      </c>
      <c r="AW81" s="9">
        <f t="shared" si="578"/>
        <v>1</v>
      </c>
      <c r="AX81" s="9">
        <f t="shared" si="578"/>
        <v>1</v>
      </c>
      <c r="AY81" s="9">
        <f t="shared" si="578"/>
        <v>1</v>
      </c>
      <c r="AZ81" s="9">
        <f t="shared" si="578"/>
        <v>1</v>
      </c>
      <c r="BA81" s="9">
        <f t="shared" si="578"/>
        <v>1</v>
      </c>
      <c r="BB81" s="9">
        <f t="shared" si="578"/>
        <v>1</v>
      </c>
      <c r="BC81" s="9">
        <f t="shared" si="578"/>
        <v>1</v>
      </c>
      <c r="BD81" s="9">
        <f t="shared" si="578"/>
        <v>1</v>
      </c>
      <c r="BE81" s="9">
        <f t="shared" si="578"/>
        <v>1</v>
      </c>
      <c r="BF81" s="9">
        <f t="shared" si="578"/>
        <v>1</v>
      </c>
      <c r="BG81" s="9">
        <f t="shared" si="578"/>
        <v>1</v>
      </c>
      <c r="BH81" s="9">
        <f t="shared" si="578"/>
        <v>1</v>
      </c>
      <c r="BI81" s="9">
        <f t="shared" si="578"/>
        <v>1</v>
      </c>
      <c r="BJ81" s="9">
        <f t="shared" si="578"/>
        <v>1</v>
      </c>
      <c r="BK81" s="9">
        <f t="shared" si="578"/>
        <v>1</v>
      </c>
      <c r="BL81" s="9">
        <f t="shared" si="578"/>
        <v>1</v>
      </c>
      <c r="BM81" s="9">
        <f t="shared" si="578"/>
        <v>1</v>
      </c>
      <c r="BN81" s="9">
        <f t="shared" si="578"/>
        <v>1</v>
      </c>
      <c r="BO81" s="9">
        <f t="shared" si="578"/>
        <v>0.99999999999999989</v>
      </c>
      <c r="BP81" s="9">
        <f t="shared" ref="BP81:BZ81" si="579">SUM(BP78:BP80)</f>
        <v>1</v>
      </c>
      <c r="BQ81" s="9">
        <f t="shared" si="579"/>
        <v>1</v>
      </c>
      <c r="BR81" s="9">
        <f t="shared" si="579"/>
        <v>1</v>
      </c>
      <c r="BS81" s="9">
        <f t="shared" si="579"/>
        <v>1</v>
      </c>
      <c r="BT81" s="9">
        <f t="shared" si="579"/>
        <v>1</v>
      </c>
      <c r="BU81" s="9">
        <f t="shared" si="579"/>
        <v>1</v>
      </c>
      <c r="BV81" s="9">
        <f t="shared" si="579"/>
        <v>1.0000000000000002</v>
      </c>
      <c r="BW81" s="9">
        <f t="shared" si="579"/>
        <v>1</v>
      </c>
      <c r="BX81" s="9">
        <f t="shared" si="579"/>
        <v>1</v>
      </c>
      <c r="BY81" s="9">
        <f t="shared" si="579"/>
        <v>1</v>
      </c>
      <c r="BZ81" s="9">
        <f t="shared" si="579"/>
        <v>1</v>
      </c>
      <c r="CA81" s="9">
        <f t="shared" ref="CA81:CB81" si="580">SUM(CA78:CA80)</f>
        <v>1</v>
      </c>
      <c r="CB81" s="9">
        <f t="shared" si="580"/>
        <v>1</v>
      </c>
      <c r="CC81" s="9">
        <f t="shared" ref="CC81:CD81" si="581">SUM(CC78:CC80)</f>
        <v>1</v>
      </c>
      <c r="CD81" s="9">
        <f t="shared" si="581"/>
        <v>1</v>
      </c>
      <c r="CE81" s="9">
        <f t="shared" ref="CE81:CF81" si="582">SUM(CE78:CE80)</f>
        <v>1</v>
      </c>
      <c r="CF81" s="9">
        <f t="shared" si="582"/>
        <v>1</v>
      </c>
      <c r="CG81" s="9">
        <f t="shared" ref="CG81:CH81" si="583">SUM(CG78:CG80)</f>
        <v>1</v>
      </c>
      <c r="CH81" s="9">
        <f t="shared" si="583"/>
        <v>1</v>
      </c>
      <c r="CI81" s="9">
        <f t="shared" ref="CI81:CJ81" si="584">SUM(CI78:CI80)</f>
        <v>0.99999999999999989</v>
      </c>
      <c r="CJ81" s="9">
        <f t="shared" si="584"/>
        <v>1</v>
      </c>
      <c r="CK81" s="9">
        <f t="shared" ref="CK81:CL81" si="585">SUM(CK78:CK80)</f>
        <v>1</v>
      </c>
      <c r="CL81" s="9">
        <f t="shared" si="585"/>
        <v>1</v>
      </c>
      <c r="CM81" s="9">
        <f t="shared" ref="CM81:CN81" si="586">SUM(CM78:CM80)</f>
        <v>1</v>
      </c>
      <c r="CN81" s="9">
        <f t="shared" si="586"/>
        <v>1</v>
      </c>
      <c r="CO81" s="9">
        <f t="shared" ref="CO81:CP81" si="587">SUM(CO78:CO80)</f>
        <v>1</v>
      </c>
      <c r="CP81" s="9">
        <f t="shared" si="587"/>
        <v>1</v>
      </c>
      <c r="CQ81" s="9">
        <f t="shared" ref="CQ81:CR81" si="588">SUM(CQ78:CQ80)</f>
        <v>1</v>
      </c>
      <c r="CR81" s="9">
        <f t="shared" si="588"/>
        <v>1</v>
      </c>
      <c r="CS81" s="9">
        <f t="shared" ref="CS81:CT81" si="589">SUM(CS78:CS80)</f>
        <v>1</v>
      </c>
      <c r="CT81" s="9">
        <f t="shared" si="589"/>
        <v>1</v>
      </c>
      <c r="CU81" s="9">
        <f t="shared" ref="CU81:CV81" si="590">SUM(CU78:CU80)</f>
        <v>1</v>
      </c>
      <c r="CV81" s="9">
        <f t="shared" si="590"/>
        <v>1</v>
      </c>
      <c r="CW81" s="9">
        <f t="shared" ref="CW81:CX81" si="591">SUM(CW78:CW80)</f>
        <v>1</v>
      </c>
      <c r="CX81" s="9">
        <f t="shared" si="591"/>
        <v>1</v>
      </c>
      <c r="CY81" s="9">
        <f t="shared" ref="CY81:CZ81" si="592">SUM(CY78:CY80)</f>
        <v>1</v>
      </c>
      <c r="CZ81" s="9">
        <f t="shared" si="592"/>
        <v>1</v>
      </c>
      <c r="DA81" s="9">
        <f t="shared" ref="DA81:DB81" si="593">SUM(DA78:DA80)</f>
        <v>1</v>
      </c>
      <c r="DB81" s="9">
        <f t="shared" si="593"/>
        <v>1</v>
      </c>
      <c r="DC81" s="9">
        <f t="shared" ref="DC81:DE81" si="594">SUM(DC78:DC80)</f>
        <v>1</v>
      </c>
      <c r="DD81" s="9"/>
      <c r="DE81" s="9">
        <f t="shared" si="594"/>
        <v>1</v>
      </c>
      <c r="DF81" s="9">
        <f t="shared" ref="DF81:DG81" si="595">SUM(DF78:DF80)</f>
        <v>1</v>
      </c>
      <c r="DG81" s="9">
        <f t="shared" si="595"/>
        <v>1</v>
      </c>
      <c r="DH81" s="9">
        <f t="shared" ref="DH81:DI81" si="596">SUM(DH78:DH80)</f>
        <v>1</v>
      </c>
      <c r="DI81" s="9">
        <f t="shared" si="596"/>
        <v>1</v>
      </c>
      <c r="DJ81" s="9">
        <f t="shared" ref="DJ81:DK81" si="597">SUM(DJ78:DJ80)</f>
        <v>1</v>
      </c>
      <c r="DK81" s="9">
        <f t="shared" si="597"/>
        <v>1</v>
      </c>
      <c r="DL81" s="9">
        <f t="shared" ref="DL81:DM81" si="598">SUM(DL78:DL80)</f>
        <v>1</v>
      </c>
      <c r="DM81" s="9">
        <f t="shared" si="598"/>
        <v>1</v>
      </c>
      <c r="DN81" s="9">
        <f t="shared" ref="DN81:DO81" si="599">SUM(DN78:DN80)</f>
        <v>1</v>
      </c>
      <c r="DO81" s="9">
        <f t="shared" si="599"/>
        <v>1</v>
      </c>
      <c r="DP81" s="9" t="e">
        <f t="shared" ref="DP81:DQ81" si="600">SUM(DP77:DP80)</f>
        <v>#DIV/0!</v>
      </c>
      <c r="DQ81" s="9" t="e">
        <f t="shared" si="600"/>
        <v>#DIV/0!</v>
      </c>
      <c r="DR81" s="9">
        <f t="shared" ref="DR81:DS81" si="601">SUM(DR78:DR80)</f>
        <v>1</v>
      </c>
      <c r="DS81" s="9">
        <f t="shared" si="601"/>
        <v>1</v>
      </c>
      <c r="DT81" s="9">
        <f t="shared" ref="DT81:DU81" si="602">SUM(DT78:DT80)</f>
        <v>1</v>
      </c>
      <c r="DU81" s="9">
        <f t="shared" si="602"/>
        <v>1</v>
      </c>
      <c r="DV81" s="9">
        <f t="shared" ref="DV81:DW81" si="603">SUM(DV78:DV80)</f>
        <v>1</v>
      </c>
      <c r="DW81" s="9">
        <f t="shared" si="603"/>
        <v>1</v>
      </c>
      <c r="DX81" s="9">
        <f t="shared" ref="DX81:DY81" si="604">SUM(DX78:DX80)</f>
        <v>1</v>
      </c>
      <c r="DY81" s="9">
        <f t="shared" si="604"/>
        <v>1</v>
      </c>
      <c r="DZ81" s="9">
        <f t="shared" ref="DZ81:EA81" si="605">SUM(DZ78:DZ80)</f>
        <v>1</v>
      </c>
      <c r="EA81" s="9">
        <f t="shared" si="605"/>
        <v>1</v>
      </c>
      <c r="EB81" s="9">
        <f t="shared" ref="EB81:ED81" si="606">SUM(EB78:EB80)</f>
        <v>1</v>
      </c>
      <c r="EC81" s="9">
        <f t="shared" si="606"/>
        <v>1</v>
      </c>
      <c r="ED81" s="9">
        <f t="shared" si="606"/>
        <v>1</v>
      </c>
      <c r="EE81" s="9">
        <f t="shared" ref="EE81:EF81" si="607">SUM(EE78:EE80)</f>
        <v>1</v>
      </c>
      <c r="EF81" s="9">
        <f t="shared" si="607"/>
        <v>1</v>
      </c>
      <c r="EG81" s="9">
        <f t="shared" ref="EG81:EH81" si="608">SUM(EG78:EG80)</f>
        <v>1</v>
      </c>
      <c r="EH81" s="9">
        <f t="shared" si="608"/>
        <v>1</v>
      </c>
      <c r="EI81" s="9"/>
      <c r="EJ81" s="9"/>
    </row>
    <row r="84" spans="1:140" ht="13.8">
      <c r="B84" s="2"/>
    </row>
    <row r="87" spans="1:140" ht="15.75" customHeight="1">
      <c r="C87" s="52"/>
      <c r="D87" s="260" t="str">
        <f t="shared" ref="D87:O87" si="609">+D66</f>
        <v>SEM 01</v>
      </c>
      <c r="E87" s="260" t="str">
        <f t="shared" si="609"/>
        <v>SEM 02</v>
      </c>
      <c r="F87" s="260" t="str">
        <f t="shared" si="609"/>
        <v>SEM 03</v>
      </c>
      <c r="G87" s="260" t="str">
        <f t="shared" si="609"/>
        <v>SEM 04</v>
      </c>
      <c r="H87" s="260" t="str">
        <f t="shared" si="609"/>
        <v>SEM 05</v>
      </c>
      <c r="I87" s="260" t="str">
        <f t="shared" si="609"/>
        <v>SEM 06</v>
      </c>
      <c r="J87" s="260" t="str">
        <f t="shared" si="609"/>
        <v>SEM 07</v>
      </c>
      <c r="K87" s="260" t="str">
        <f t="shared" si="609"/>
        <v>SEM 08</v>
      </c>
      <c r="L87" s="260" t="str">
        <f t="shared" si="609"/>
        <v>SEM 09</v>
      </c>
      <c r="M87" s="260" t="str">
        <f t="shared" si="609"/>
        <v>SEM 10</v>
      </c>
      <c r="N87" s="260" t="str">
        <f t="shared" si="609"/>
        <v>SEM 11</v>
      </c>
      <c r="O87" s="260" t="str">
        <f t="shared" si="609"/>
        <v>SEM 12</v>
      </c>
      <c r="P87" s="260" t="str">
        <f t="shared" ref="P87:AI87" si="610">+P66</f>
        <v>SEM 13</v>
      </c>
      <c r="Q87" s="260" t="str">
        <f t="shared" si="610"/>
        <v>SEM 14</v>
      </c>
      <c r="R87" s="260" t="str">
        <f t="shared" si="610"/>
        <v>SEM 15</v>
      </c>
      <c r="S87" s="260" t="str">
        <f t="shared" si="610"/>
        <v>SEM 16</v>
      </c>
      <c r="T87" s="260" t="str">
        <f t="shared" si="610"/>
        <v>SEM 17</v>
      </c>
      <c r="U87" s="260" t="str">
        <f t="shared" si="610"/>
        <v>SEM 18</v>
      </c>
      <c r="V87" s="260" t="str">
        <f t="shared" si="610"/>
        <v>SEM 19</v>
      </c>
      <c r="W87" s="260" t="str">
        <f t="shared" si="610"/>
        <v>SEM 20</v>
      </c>
      <c r="X87" s="260" t="str">
        <f t="shared" si="610"/>
        <v>SEM 21</v>
      </c>
      <c r="Y87" s="260" t="str">
        <f t="shared" si="610"/>
        <v>SEM 22</v>
      </c>
      <c r="Z87" s="260" t="str">
        <f t="shared" si="610"/>
        <v>SEM 23</v>
      </c>
      <c r="AA87" s="260" t="str">
        <f t="shared" si="610"/>
        <v>SEM 24</v>
      </c>
      <c r="AB87" s="260" t="str">
        <f t="shared" si="610"/>
        <v>SEM 25</v>
      </c>
      <c r="AC87" s="260" t="str">
        <f t="shared" si="610"/>
        <v>SEM 26</v>
      </c>
      <c r="AD87" s="260" t="str">
        <f t="shared" si="610"/>
        <v>SEM 27</v>
      </c>
      <c r="AE87" s="260" t="str">
        <f t="shared" si="610"/>
        <v>SEM 28</v>
      </c>
      <c r="AF87" s="260" t="str">
        <f t="shared" si="610"/>
        <v>SEM 29</v>
      </c>
      <c r="AG87" s="260" t="str">
        <f t="shared" si="610"/>
        <v>SEM 30</v>
      </c>
      <c r="AH87" s="260" t="str">
        <f t="shared" si="610"/>
        <v>SEM 31</v>
      </c>
      <c r="AI87" s="260" t="str">
        <f t="shared" si="610"/>
        <v>SEM 32</v>
      </c>
      <c r="AJ87" s="260" t="str">
        <f t="shared" ref="AJ87:AP87" si="611">+AJ66</f>
        <v>SEM 33</v>
      </c>
      <c r="AK87" s="260" t="str">
        <f t="shared" si="611"/>
        <v>SEM 34</v>
      </c>
      <c r="AL87" s="260" t="str">
        <f t="shared" si="611"/>
        <v>SEM 35</v>
      </c>
      <c r="AM87" s="260" t="str">
        <f t="shared" si="611"/>
        <v>SEM 36</v>
      </c>
      <c r="AN87" s="260" t="str">
        <f t="shared" si="611"/>
        <v>SEM 37</v>
      </c>
      <c r="AO87" s="260" t="str">
        <f t="shared" si="611"/>
        <v>SEM 38</v>
      </c>
      <c r="AP87" s="260" t="str">
        <f t="shared" si="611"/>
        <v>SEM 39</v>
      </c>
      <c r="AQ87" s="260" t="str">
        <f t="shared" ref="AQ87:DD87" si="612">+AQ66</f>
        <v>SEM 40</v>
      </c>
      <c r="AR87" s="260" t="str">
        <f t="shared" si="612"/>
        <v>SEM 41</v>
      </c>
      <c r="AS87" s="260" t="str">
        <f t="shared" si="612"/>
        <v>SEM 42</v>
      </c>
      <c r="AT87" s="260" t="str">
        <f t="shared" si="612"/>
        <v>SEM 43</v>
      </c>
      <c r="AU87" s="260" t="str">
        <f t="shared" si="612"/>
        <v>SEM 44</v>
      </c>
      <c r="AV87" s="260" t="str">
        <f t="shared" si="612"/>
        <v>SEM 45</v>
      </c>
      <c r="AW87" s="260" t="str">
        <f t="shared" si="612"/>
        <v>SEM46</v>
      </c>
      <c r="AX87" s="260" t="str">
        <f t="shared" si="612"/>
        <v>SEM 47</v>
      </c>
      <c r="AY87" s="260" t="str">
        <f t="shared" si="612"/>
        <v>SEM 48</v>
      </c>
      <c r="AZ87" s="260" t="str">
        <f t="shared" si="612"/>
        <v>SEM 49</v>
      </c>
      <c r="BA87" s="260" t="str">
        <f t="shared" si="612"/>
        <v>SEM 50</v>
      </c>
      <c r="BB87" s="260" t="str">
        <f t="shared" si="612"/>
        <v>SEM 51</v>
      </c>
      <c r="BC87" s="260" t="str">
        <f t="shared" si="612"/>
        <v>SEM 52</v>
      </c>
      <c r="BD87" s="260" t="str">
        <f t="shared" si="612"/>
        <v>SEM 01</v>
      </c>
      <c r="BE87" s="260" t="str">
        <f t="shared" si="612"/>
        <v>SEM 02</v>
      </c>
      <c r="BF87" s="260" t="str">
        <f t="shared" si="612"/>
        <v>SEM 03</v>
      </c>
      <c r="BG87" s="260" t="str">
        <f t="shared" si="612"/>
        <v>SEM 04</v>
      </c>
      <c r="BH87" s="260" t="str">
        <f t="shared" si="612"/>
        <v>SEM 05</v>
      </c>
      <c r="BI87" s="260" t="str">
        <f t="shared" si="612"/>
        <v>SEM 06</v>
      </c>
      <c r="BJ87" s="260" t="str">
        <f t="shared" si="612"/>
        <v>SEM 07</v>
      </c>
      <c r="BK87" s="260" t="str">
        <f t="shared" si="612"/>
        <v>SEM 08</v>
      </c>
      <c r="BL87" s="260" t="str">
        <f t="shared" si="612"/>
        <v>SEM 09</v>
      </c>
      <c r="BM87" s="260" t="str">
        <f t="shared" si="612"/>
        <v>SEM 10</v>
      </c>
      <c r="BN87" s="260" t="str">
        <f t="shared" si="612"/>
        <v>SEM 11</v>
      </c>
      <c r="BO87" s="260" t="str">
        <f t="shared" si="612"/>
        <v>SEM 12</v>
      </c>
      <c r="BP87" s="260" t="str">
        <f t="shared" si="612"/>
        <v>SEM 13</v>
      </c>
      <c r="BQ87" s="260" t="str">
        <f t="shared" si="612"/>
        <v>SEM 14</v>
      </c>
      <c r="BR87" s="260" t="str">
        <f t="shared" si="612"/>
        <v>SEM 15</v>
      </c>
      <c r="BS87" s="260" t="str">
        <f t="shared" si="612"/>
        <v>SEM 16</v>
      </c>
      <c r="BT87" s="260" t="str">
        <f t="shared" ref="BT87:BZ87" si="613">+BT66</f>
        <v>SEM 17</v>
      </c>
      <c r="BU87" s="260" t="str">
        <f t="shared" si="613"/>
        <v>SEM 18</v>
      </c>
      <c r="BV87" s="260" t="str">
        <f t="shared" si="613"/>
        <v>SEM 19</v>
      </c>
      <c r="BW87" s="260" t="str">
        <f t="shared" si="613"/>
        <v>SEM 20</v>
      </c>
      <c r="BX87" s="260" t="str">
        <f t="shared" si="613"/>
        <v>SEM 21</v>
      </c>
      <c r="BY87" s="260" t="str">
        <f t="shared" si="613"/>
        <v>SEM 22</v>
      </c>
      <c r="BZ87" s="260" t="str">
        <f t="shared" si="613"/>
        <v>SEM 23</v>
      </c>
      <c r="CA87" s="260" t="str">
        <f t="shared" ref="CA87:CB87" si="614">+CA66</f>
        <v>SEM 24</v>
      </c>
      <c r="CB87" s="260" t="str">
        <f t="shared" si="614"/>
        <v>SEM 25</v>
      </c>
      <c r="CC87" s="260" t="str">
        <f t="shared" ref="CC87:CD87" si="615">+CC66</f>
        <v>SEM 26</v>
      </c>
      <c r="CD87" s="260" t="str">
        <f t="shared" si="615"/>
        <v>SEM 27</v>
      </c>
      <c r="CE87" s="260" t="str">
        <f t="shared" ref="CE87:CF87" si="616">+CE66</f>
        <v>SEM 28</v>
      </c>
      <c r="CF87" s="260" t="str">
        <f t="shared" si="616"/>
        <v>SEM 29</v>
      </c>
      <c r="CG87" s="260" t="str">
        <f t="shared" ref="CG87:CH87" si="617">+CG66</f>
        <v>SEM 30</v>
      </c>
      <c r="CH87" s="260" t="str">
        <f t="shared" si="617"/>
        <v>SEM 31</v>
      </c>
      <c r="CI87" s="260" t="str">
        <f t="shared" ref="CI87:CJ87" si="618">+CI66</f>
        <v>SEM 32</v>
      </c>
      <c r="CJ87" s="260" t="str">
        <f t="shared" si="618"/>
        <v>SEM 33</v>
      </c>
      <c r="CK87" s="260" t="str">
        <f t="shared" ref="CK87:CL87" si="619">+CK66</f>
        <v>SEM 34</v>
      </c>
      <c r="CL87" s="260" t="str">
        <f t="shared" si="619"/>
        <v>SEM 35</v>
      </c>
      <c r="CM87" s="260" t="str">
        <f t="shared" ref="CM87:CN87" si="620">+CM66</f>
        <v>SEM 36</v>
      </c>
      <c r="CN87" s="260" t="str">
        <f t="shared" si="620"/>
        <v>SEM 37</v>
      </c>
      <c r="CO87" s="260" t="str">
        <f t="shared" ref="CO87:CP87" si="621">+CO66</f>
        <v>SEM 38</v>
      </c>
      <c r="CP87" s="260" t="str">
        <f t="shared" si="621"/>
        <v>SEM 39</v>
      </c>
      <c r="CQ87" s="260" t="str">
        <f t="shared" ref="CQ87:CR87" si="622">+CQ66</f>
        <v>SEM 40</v>
      </c>
      <c r="CR87" s="260" t="str">
        <f t="shared" si="622"/>
        <v>SEM 41</v>
      </c>
      <c r="CS87" s="260" t="str">
        <f t="shared" ref="CS87:CT87" si="623">+CS66</f>
        <v>SEM 42</v>
      </c>
      <c r="CT87" s="260" t="str">
        <f t="shared" si="623"/>
        <v>SEM 43</v>
      </c>
      <c r="CU87" s="260" t="str">
        <f t="shared" ref="CU87:CV87" si="624">+CU66</f>
        <v>SEM 44</v>
      </c>
      <c r="CV87" s="260" t="str">
        <f t="shared" si="624"/>
        <v>SEM 45</v>
      </c>
      <c r="CW87" s="260" t="str">
        <f t="shared" ref="CW87:CX87" si="625">+CW66</f>
        <v>SEM 46</v>
      </c>
      <c r="CX87" s="260" t="str">
        <f t="shared" si="625"/>
        <v>SEM 47</v>
      </c>
      <c r="CY87" s="260" t="str">
        <f t="shared" ref="CY87:CZ87" si="626">+CY66</f>
        <v>SEM 48</v>
      </c>
      <c r="CZ87" s="260" t="str">
        <f t="shared" si="626"/>
        <v>SEM 49</v>
      </c>
      <c r="DA87" s="260" t="str">
        <f t="shared" ref="DA87:DB87" si="627">+DA66</f>
        <v>SEM 50</v>
      </c>
      <c r="DB87" s="260" t="str">
        <f t="shared" si="627"/>
        <v>SEM 51</v>
      </c>
      <c r="DC87" s="260" t="str">
        <f t="shared" ref="DC87:EI87" si="628">+DC66</f>
        <v>SEM 52</v>
      </c>
      <c r="DD87" s="260" t="str">
        <f t="shared" si="612"/>
        <v>PROM. 2023</v>
      </c>
      <c r="DE87" s="260" t="str">
        <f t="shared" si="628"/>
        <v>SEM 01</v>
      </c>
      <c r="DF87" s="260" t="str">
        <f t="shared" ref="DF87:DG87" si="629">+DF66</f>
        <v>SEM 02</v>
      </c>
      <c r="DG87" s="260" t="str">
        <f t="shared" si="629"/>
        <v>SEM 03</v>
      </c>
      <c r="DH87" s="260" t="str">
        <f t="shared" ref="DH87:DI87" si="630">+DH66</f>
        <v>SEM 04</v>
      </c>
      <c r="DI87" s="260" t="str">
        <f t="shared" si="630"/>
        <v>SEM 05</v>
      </c>
      <c r="DJ87" s="260" t="str">
        <f t="shared" ref="DJ87:DK87" si="631">+DJ66</f>
        <v>SEM 06</v>
      </c>
      <c r="DK87" s="260" t="str">
        <f t="shared" si="631"/>
        <v>SEM 07</v>
      </c>
      <c r="DL87" s="260" t="str">
        <f t="shared" ref="DL87:DM87" si="632">+DL66</f>
        <v>SEM 08</v>
      </c>
      <c r="DM87" s="260" t="str">
        <f t="shared" si="632"/>
        <v>SEM 09</v>
      </c>
      <c r="DN87" s="260" t="str">
        <f t="shared" ref="DN87:DO87" si="633">+DN66</f>
        <v>SEM 10</v>
      </c>
      <c r="DO87" s="260" t="str">
        <f t="shared" si="633"/>
        <v>SEM 11</v>
      </c>
      <c r="DP87" s="260" t="str">
        <f t="shared" ref="DP87:DR87" si="634">+DP66</f>
        <v>SEM 12</v>
      </c>
      <c r="DQ87" s="260" t="str">
        <f t="shared" si="634"/>
        <v>SEM 13</v>
      </c>
      <c r="DR87" s="260" t="str">
        <f t="shared" si="634"/>
        <v>SEM 14</v>
      </c>
      <c r="DS87" s="260" t="str">
        <f t="shared" ref="DS87:DT87" si="635">+DS66</f>
        <v>SEM 15</v>
      </c>
      <c r="DT87" s="260" t="str">
        <f t="shared" si="635"/>
        <v>SEM 16</v>
      </c>
      <c r="DU87" s="260" t="str">
        <f t="shared" ref="DU87:DV87" si="636">+DU66</f>
        <v>SEM 17</v>
      </c>
      <c r="DV87" s="260" t="str">
        <f t="shared" si="636"/>
        <v>SEM 18</v>
      </c>
      <c r="DW87" s="260" t="str">
        <f t="shared" ref="DW87:DX87" si="637">+DW66</f>
        <v>SEM 19</v>
      </c>
      <c r="DX87" s="260" t="str">
        <f t="shared" si="637"/>
        <v>SEM 20</v>
      </c>
      <c r="DY87" s="260" t="str">
        <f t="shared" ref="DY87:DZ87" si="638">+DY66</f>
        <v>SEM 21</v>
      </c>
      <c r="DZ87" s="260" t="str">
        <f t="shared" si="638"/>
        <v>SEM 22</v>
      </c>
      <c r="EA87" s="260" t="str">
        <f t="shared" ref="EA87:EB87" si="639">+EA66</f>
        <v>SEM 23</v>
      </c>
      <c r="EB87" s="260" t="str">
        <f t="shared" si="639"/>
        <v>SEM 24</v>
      </c>
      <c r="EC87" s="260" t="str">
        <f t="shared" ref="EC87:ED87" si="640">+EC66</f>
        <v>SEM 25</v>
      </c>
      <c r="ED87" s="260" t="str">
        <f t="shared" si="640"/>
        <v>SEM 26</v>
      </c>
      <c r="EE87" s="260" t="str">
        <f t="shared" ref="EE87:EF87" si="641">+EE66</f>
        <v>SEM 27</v>
      </c>
      <c r="EF87" s="260" t="str">
        <f t="shared" si="641"/>
        <v>SEM 28</v>
      </c>
      <c r="EG87" s="260" t="str">
        <f t="shared" ref="EG87:EH87" si="642">+EG66</f>
        <v>SEM 29</v>
      </c>
      <c r="EH87" s="260" t="str">
        <f t="shared" si="642"/>
        <v>SEM 30</v>
      </c>
      <c r="EI87" s="260" t="str">
        <f t="shared" si="628"/>
        <v>PROM. 2024</v>
      </c>
    </row>
    <row r="88" spans="1:140">
      <c r="C88" s="260" t="str">
        <f>+B78</f>
        <v>% PREVENTIVO</v>
      </c>
      <c r="D88" s="262">
        <f>+D78</f>
        <v>0.82352941176470584</v>
      </c>
      <c r="E88" s="262">
        <f>+E78</f>
        <v>0</v>
      </c>
      <c r="F88" s="262">
        <f>+F78</f>
        <v>0.64605445316105214</v>
      </c>
      <c r="G88" s="262">
        <f>+G78</f>
        <v>0.58620689655172409</v>
      </c>
      <c r="H88" s="262">
        <f>+H78</f>
        <v>0</v>
      </c>
      <c r="I88" s="262">
        <f t="shared" ref="I88:O88" si="643">+I78</f>
        <v>0.36363636363636365</v>
      </c>
      <c r="J88" s="262">
        <f t="shared" si="643"/>
        <v>0.50588235294117645</v>
      </c>
      <c r="K88" s="262">
        <f t="shared" si="643"/>
        <v>0</v>
      </c>
      <c r="L88" s="262">
        <f t="shared" si="643"/>
        <v>0.18726591760299627</v>
      </c>
      <c r="M88" s="262">
        <f t="shared" si="643"/>
        <v>0.32715376226826609</v>
      </c>
      <c r="N88" s="262">
        <f t="shared" si="643"/>
        <v>0.20143884892086331</v>
      </c>
      <c r="O88" s="262">
        <f t="shared" si="643"/>
        <v>0.35294117647058826</v>
      </c>
      <c r="P88" s="262">
        <f t="shared" ref="P88:AI88" si="644">+P78</f>
        <v>0</v>
      </c>
      <c r="Q88" s="262">
        <f t="shared" si="644"/>
        <v>0.91666666666666663</v>
      </c>
      <c r="R88" s="262">
        <f t="shared" si="644"/>
        <v>0.57573073516386186</v>
      </c>
      <c r="S88" s="262">
        <f t="shared" si="644"/>
        <v>0.23007546475243881</v>
      </c>
      <c r="T88" s="262">
        <f t="shared" si="644"/>
        <v>0.1787709497206704</v>
      </c>
      <c r="U88" s="262">
        <f t="shared" si="644"/>
        <v>0</v>
      </c>
      <c r="V88" s="262">
        <f t="shared" si="644"/>
        <v>0.25790688204153656</v>
      </c>
      <c r="W88" s="262">
        <f t="shared" si="644"/>
        <v>0</v>
      </c>
      <c r="X88" s="262">
        <f t="shared" si="644"/>
        <v>0.68</v>
      </c>
      <c r="Y88" s="262">
        <f t="shared" si="644"/>
        <v>0.60606060606060608</v>
      </c>
      <c r="Z88" s="262">
        <f t="shared" si="644"/>
        <v>0</v>
      </c>
      <c r="AA88" s="262">
        <f t="shared" si="644"/>
        <v>0.36303630363036304</v>
      </c>
      <c r="AB88" s="262">
        <f t="shared" si="644"/>
        <v>0</v>
      </c>
      <c r="AC88" s="262">
        <f t="shared" si="644"/>
        <v>0</v>
      </c>
      <c r="AD88" s="262">
        <f t="shared" si="644"/>
        <v>0</v>
      </c>
      <c r="AE88" s="262">
        <f t="shared" si="644"/>
        <v>0.30273840649511491</v>
      </c>
      <c r="AF88" s="262">
        <f t="shared" si="644"/>
        <v>0</v>
      </c>
      <c r="AG88" s="262">
        <f t="shared" si="644"/>
        <v>0.63636363636363635</v>
      </c>
      <c r="AH88" s="262">
        <f t="shared" si="644"/>
        <v>0</v>
      </c>
      <c r="AI88" s="262">
        <f t="shared" si="644"/>
        <v>1</v>
      </c>
      <c r="AJ88" s="262">
        <f t="shared" ref="AJ88:AP90" si="645">+AJ78</f>
        <v>0.28000000000000003</v>
      </c>
      <c r="AK88" s="262">
        <f t="shared" si="645"/>
        <v>0</v>
      </c>
      <c r="AL88" s="262">
        <f t="shared" si="645"/>
        <v>0</v>
      </c>
      <c r="AM88" s="262">
        <f t="shared" si="645"/>
        <v>0.35811072396438254</v>
      </c>
      <c r="AN88" s="262">
        <f t="shared" si="645"/>
        <v>0</v>
      </c>
      <c r="AO88" s="262">
        <f t="shared" ref="AO88:AU89" si="646">+AO78</f>
        <v>0</v>
      </c>
      <c r="AP88" s="262">
        <f t="shared" si="646"/>
        <v>0.30240669689570976</v>
      </c>
      <c r="AQ88" s="262">
        <f t="shared" si="646"/>
        <v>0.25806451612903225</v>
      </c>
      <c r="AR88" s="262">
        <f t="shared" si="646"/>
        <v>0.40485829959514169</v>
      </c>
      <c r="AS88" s="262">
        <f t="shared" si="646"/>
        <v>0.12903225806451613</v>
      </c>
      <c r="AT88" s="262">
        <f t="shared" si="646"/>
        <v>0.55555555555555558</v>
      </c>
      <c r="AU88" s="262">
        <f t="shared" si="646"/>
        <v>0.8</v>
      </c>
      <c r="AV88" s="262">
        <f t="shared" ref="AV88:BS88" si="647">+AV78</f>
        <v>0.16414970453053185</v>
      </c>
      <c r="AW88" s="262">
        <f t="shared" si="647"/>
        <v>0.32</v>
      </c>
      <c r="AX88" s="262">
        <f t="shared" si="647"/>
        <v>0.55555555555555558</v>
      </c>
      <c r="AY88" s="262">
        <f t="shared" si="647"/>
        <v>1</v>
      </c>
      <c r="AZ88" s="262">
        <f t="shared" si="647"/>
        <v>0.19508388607101054</v>
      </c>
      <c r="BA88" s="262">
        <f t="shared" si="647"/>
        <v>0.54545454545454541</v>
      </c>
      <c r="BB88" s="262">
        <f t="shared" si="647"/>
        <v>0</v>
      </c>
      <c r="BC88" s="262">
        <f t="shared" si="647"/>
        <v>0.73913043478260865</v>
      </c>
      <c r="BD88" s="262">
        <f t="shared" si="647"/>
        <v>0.65837600585223122</v>
      </c>
      <c r="BE88" s="262">
        <f t="shared" si="647"/>
        <v>0.76666666666666672</v>
      </c>
      <c r="BF88" s="262">
        <f t="shared" si="647"/>
        <v>0.21052631578947367</v>
      </c>
      <c r="BG88" s="262">
        <f t="shared" si="647"/>
        <v>0</v>
      </c>
      <c r="BH88" s="262">
        <f t="shared" si="647"/>
        <v>0</v>
      </c>
      <c r="BI88" s="262">
        <f t="shared" si="647"/>
        <v>0</v>
      </c>
      <c r="BJ88" s="262">
        <f t="shared" si="647"/>
        <v>0.30495552731893266</v>
      </c>
      <c r="BK88" s="262">
        <f t="shared" si="647"/>
        <v>0.19047619047619047</v>
      </c>
      <c r="BL88" s="262">
        <f t="shared" si="647"/>
        <v>0.75695017891549687</v>
      </c>
      <c r="BM88" s="262">
        <f t="shared" si="647"/>
        <v>0</v>
      </c>
      <c r="BN88" s="262">
        <f t="shared" si="647"/>
        <v>0.66666666666666663</v>
      </c>
      <c r="BO88" s="262">
        <f t="shared" si="647"/>
        <v>0.27929155313351495</v>
      </c>
      <c r="BP88" s="262">
        <f t="shared" si="647"/>
        <v>0.42458100558659218</v>
      </c>
      <c r="BQ88" s="262">
        <f t="shared" si="647"/>
        <v>0.20802377414561665</v>
      </c>
      <c r="BR88" s="262">
        <f t="shared" si="647"/>
        <v>1</v>
      </c>
      <c r="BS88" s="262">
        <f t="shared" si="647"/>
        <v>0.25630072618539085</v>
      </c>
      <c r="BT88" s="262">
        <f t="shared" ref="BT88:BZ90" si="648">+BT78</f>
        <v>0.25630072618539085</v>
      </c>
      <c r="BU88" s="262">
        <f t="shared" si="648"/>
        <v>0.66666666666666663</v>
      </c>
      <c r="BV88" s="262">
        <f t="shared" si="648"/>
        <v>0.24213075060532691</v>
      </c>
      <c r="BW88" s="262">
        <f t="shared" si="648"/>
        <v>0.34615384615384615</v>
      </c>
      <c r="BX88" s="262">
        <f t="shared" si="648"/>
        <v>0</v>
      </c>
      <c r="BY88" s="262">
        <f t="shared" si="648"/>
        <v>0.63152781151323778</v>
      </c>
      <c r="BZ88" s="262">
        <f t="shared" si="648"/>
        <v>0.83122149011657376</v>
      </c>
      <c r="CA88" s="262">
        <f t="shared" ref="CA88:CB88" si="649">+CA78</f>
        <v>0</v>
      </c>
      <c r="CB88" s="262">
        <f t="shared" si="649"/>
        <v>0.64171122994652419</v>
      </c>
      <c r="CC88" s="262">
        <f t="shared" ref="CC88:CD88" si="650">+CC78</f>
        <v>0</v>
      </c>
      <c r="CD88" s="262">
        <f t="shared" si="650"/>
        <v>0.15469613259668508</v>
      </c>
      <c r="CE88" s="262">
        <f t="shared" ref="CE88:CF88" si="651">+CE78</f>
        <v>0</v>
      </c>
      <c r="CF88" s="262">
        <f t="shared" si="651"/>
        <v>0.60606060606060608</v>
      </c>
      <c r="CG88" s="262">
        <f t="shared" ref="CG88:CH88" si="652">+CG78</f>
        <v>0</v>
      </c>
      <c r="CH88" s="262">
        <f t="shared" si="652"/>
        <v>0.14025245441795231</v>
      </c>
      <c r="CI88" s="262">
        <f t="shared" ref="CI88:CJ88" si="653">+CI78</f>
        <v>0.19735543714229326</v>
      </c>
      <c r="CJ88" s="262">
        <f t="shared" si="653"/>
        <v>0.23506637168141595</v>
      </c>
      <c r="CK88" s="262">
        <f t="shared" ref="CK88:CL88" si="654">+CK78</f>
        <v>0</v>
      </c>
      <c r="CL88" s="262">
        <f t="shared" si="654"/>
        <v>0.48780487804878048</v>
      </c>
      <c r="CM88" s="262">
        <f t="shared" ref="CM88:CN88" si="655">+CM78</f>
        <v>0.47368421052631576</v>
      </c>
      <c r="CN88" s="262">
        <f t="shared" si="655"/>
        <v>0.94871794871794868</v>
      </c>
      <c r="CO88" s="262">
        <f t="shared" ref="CO88:CT88" si="656">+CO78</f>
        <v>0.875</v>
      </c>
      <c r="CP88" s="262">
        <f t="shared" si="656"/>
        <v>1</v>
      </c>
      <c r="CQ88" s="262">
        <f t="shared" si="656"/>
        <v>4.8989589712186157E-2</v>
      </c>
      <c r="CR88" s="262">
        <f t="shared" si="656"/>
        <v>9.632446134347275E-2</v>
      </c>
      <c r="CS88" s="262">
        <f t="shared" si="656"/>
        <v>5.2631578947368418E-2</v>
      </c>
      <c r="CT88" s="262">
        <f t="shared" si="656"/>
        <v>0</v>
      </c>
      <c r="CU88" s="262">
        <f t="shared" ref="CU88:CV88" si="657">+CU78</f>
        <v>0.69565217391304346</v>
      </c>
      <c r="CV88" s="262">
        <f t="shared" si="657"/>
        <v>0.4</v>
      </c>
      <c r="CW88" s="262">
        <f t="shared" ref="CW88:CX88" si="658">+CW78</f>
        <v>0.23372287145242071</v>
      </c>
      <c r="CX88" s="262">
        <f t="shared" si="658"/>
        <v>0</v>
      </c>
      <c r="CY88" s="262">
        <f t="shared" ref="CY88:CZ88" si="659">+CY78</f>
        <v>0.47457627118644069</v>
      </c>
      <c r="CZ88" s="262">
        <f t="shared" si="659"/>
        <v>0</v>
      </c>
      <c r="DA88" s="262">
        <f t="shared" ref="DA88:DB88" si="660">+DA78</f>
        <v>0</v>
      </c>
      <c r="DB88" s="262">
        <f t="shared" si="660"/>
        <v>0.35514967021816335</v>
      </c>
      <c r="DC88" s="262">
        <f t="shared" ref="DC88:DE88" si="661">+DC78</f>
        <v>0</v>
      </c>
      <c r="DD88" s="261">
        <f>AVERAGE(BD88:DC88)</f>
        <v>0.32335022669018143</v>
      </c>
      <c r="DE88" s="262">
        <f t="shared" si="661"/>
        <v>0</v>
      </c>
      <c r="DF88" s="262">
        <f t="shared" ref="DF88:DG88" si="662">+DF78</f>
        <v>0</v>
      </c>
      <c r="DG88" s="262">
        <f t="shared" si="662"/>
        <v>0.87272727272727268</v>
      </c>
      <c r="DH88" s="262">
        <f t="shared" ref="DH88:DI88" si="663">+DH78</f>
        <v>0</v>
      </c>
      <c r="DI88" s="262">
        <f t="shared" si="663"/>
        <v>0.78957757599684175</v>
      </c>
      <c r="DJ88" s="262">
        <f t="shared" ref="DJ88:DK88" si="664">+DJ78</f>
        <v>0</v>
      </c>
      <c r="DK88" s="262">
        <f t="shared" si="664"/>
        <v>0.89473684210526316</v>
      </c>
      <c r="DL88" s="262">
        <f t="shared" ref="DL88:DM88" si="665">+DL78</f>
        <v>0</v>
      </c>
      <c r="DM88" s="262">
        <f t="shared" si="665"/>
        <v>0.80539325842696641</v>
      </c>
      <c r="DN88" s="262">
        <f t="shared" ref="DN88:DO88" si="666">+DN78</f>
        <v>0</v>
      </c>
      <c r="DO88" s="262">
        <f t="shared" si="666"/>
        <v>0</v>
      </c>
      <c r="DP88" s="262" t="e">
        <f t="shared" ref="DP88:DR88" si="667">+DP78</f>
        <v>#DIV/0!</v>
      </c>
      <c r="DQ88" s="262" t="e">
        <f t="shared" si="667"/>
        <v>#DIV/0!</v>
      </c>
      <c r="DR88" s="262">
        <f t="shared" si="667"/>
        <v>1</v>
      </c>
      <c r="DS88" s="262">
        <f t="shared" ref="DS88:DT88" si="668">+DS78</f>
        <v>0.14814814814814814</v>
      </c>
      <c r="DT88" s="262">
        <f t="shared" si="668"/>
        <v>0</v>
      </c>
      <c r="DU88" s="262">
        <f t="shared" ref="DU88" si="669">+DU78</f>
        <v>7.6138267093040959E-2</v>
      </c>
      <c r="DV88" s="262">
        <f t="shared" ref="DV88:DX89" si="670">+DV78</f>
        <v>0.13274336283185842</v>
      </c>
      <c r="DW88" s="262">
        <f t="shared" si="670"/>
        <v>0</v>
      </c>
      <c r="DX88" s="262">
        <f t="shared" si="670"/>
        <v>0.83582089552238803</v>
      </c>
      <c r="DY88" s="262">
        <f t="shared" ref="DY88:ED88" si="671">+DY78</f>
        <v>0.17343399306264026</v>
      </c>
      <c r="DZ88" s="262">
        <f t="shared" si="671"/>
        <v>0.89445910290237474</v>
      </c>
      <c r="EA88" s="262">
        <f t="shared" si="671"/>
        <v>0.1191007890427274</v>
      </c>
      <c r="EB88" s="262">
        <f t="shared" si="671"/>
        <v>0.22318498096363398</v>
      </c>
      <c r="EC88" s="262">
        <f t="shared" si="671"/>
        <v>6.5825562260010961E-2</v>
      </c>
      <c r="ED88" s="262">
        <f t="shared" si="671"/>
        <v>0</v>
      </c>
      <c r="EE88" s="262">
        <f t="shared" ref="EE88:EF88" si="672">+EE78</f>
        <v>0.55555555555555558</v>
      </c>
      <c r="EF88" s="262">
        <f t="shared" si="672"/>
        <v>0.64846416382252559</v>
      </c>
      <c r="EG88" s="262">
        <f t="shared" ref="EG88:EH88" si="673">+EG78</f>
        <v>0.54245283018867929</v>
      </c>
      <c r="EH88" s="262">
        <f t="shared" si="673"/>
        <v>0.63636363636363635</v>
      </c>
      <c r="EI88" s="456">
        <f>AVERAGE(DR88:EF88)</f>
        <v>0.32485832141366028</v>
      </c>
    </row>
    <row r="89" spans="1:140">
      <c r="C89" s="260" t="str">
        <f>+B79</f>
        <v>% CORREC. PROG.</v>
      </c>
      <c r="D89" s="262">
        <f t="shared" ref="D89:H90" si="674">+D79</f>
        <v>0</v>
      </c>
      <c r="E89" s="262">
        <f t="shared" si="674"/>
        <v>0.1505252790544977</v>
      </c>
      <c r="F89" s="262">
        <f t="shared" si="674"/>
        <v>0.23073373327180433</v>
      </c>
      <c r="G89" s="262">
        <f t="shared" si="674"/>
        <v>0</v>
      </c>
      <c r="H89" s="262">
        <f t="shared" si="674"/>
        <v>0.1105583195135434</v>
      </c>
      <c r="I89" s="262">
        <f t="shared" ref="I89:O89" si="675">+I79</f>
        <v>0.12396694214876033</v>
      </c>
      <c r="J89" s="262">
        <f t="shared" si="675"/>
        <v>0</v>
      </c>
      <c r="K89" s="262">
        <f t="shared" si="675"/>
        <v>0</v>
      </c>
      <c r="L89" s="262">
        <f t="shared" si="675"/>
        <v>0.73345817727840201</v>
      </c>
      <c r="M89" s="262">
        <f t="shared" si="675"/>
        <v>0</v>
      </c>
      <c r="N89" s="262">
        <f t="shared" si="675"/>
        <v>0.33812949640287771</v>
      </c>
      <c r="O89" s="262">
        <f t="shared" si="675"/>
        <v>0</v>
      </c>
      <c r="P89" s="262">
        <f t="shared" ref="P89:AI89" si="676">+P79</f>
        <v>0.47286821705426357</v>
      </c>
      <c r="Q89" s="262">
        <f t="shared" si="676"/>
        <v>0</v>
      </c>
      <c r="R89" s="262">
        <f t="shared" si="676"/>
        <v>4.7829937998228531E-2</v>
      </c>
      <c r="S89" s="262">
        <f t="shared" si="676"/>
        <v>0</v>
      </c>
      <c r="T89" s="262">
        <f t="shared" si="676"/>
        <v>0.53631284916201116</v>
      </c>
      <c r="U89" s="262">
        <f t="shared" si="676"/>
        <v>0.95358649789029537</v>
      </c>
      <c r="V89" s="262">
        <f t="shared" si="676"/>
        <v>0.32808470204968104</v>
      </c>
      <c r="W89" s="262">
        <f t="shared" si="676"/>
        <v>0</v>
      </c>
      <c r="X89" s="262">
        <f t="shared" si="676"/>
        <v>0.22</v>
      </c>
      <c r="Y89" s="262">
        <f t="shared" si="676"/>
        <v>0</v>
      </c>
      <c r="Z89" s="262">
        <f t="shared" si="676"/>
        <v>0.15384615384615385</v>
      </c>
      <c r="AA89" s="262">
        <f t="shared" si="676"/>
        <v>0.53795379537953791</v>
      </c>
      <c r="AB89" s="262">
        <f t="shared" si="676"/>
        <v>0</v>
      </c>
      <c r="AC89" s="262">
        <f t="shared" si="676"/>
        <v>0</v>
      </c>
      <c r="AD89" s="262">
        <f t="shared" si="676"/>
        <v>0.92418772563176899</v>
      </c>
      <c r="AE89" s="262">
        <f t="shared" si="676"/>
        <v>0</v>
      </c>
      <c r="AF89" s="262">
        <f t="shared" si="676"/>
        <v>0.22222222222222221</v>
      </c>
      <c r="AG89" s="262">
        <f t="shared" si="676"/>
        <v>0.2</v>
      </c>
      <c r="AH89" s="262">
        <f t="shared" si="676"/>
        <v>0</v>
      </c>
      <c r="AI89" s="262">
        <f t="shared" si="676"/>
        <v>0</v>
      </c>
      <c r="AJ89" s="262">
        <f t="shared" ref="AJ89:AL90" si="677">+AJ79</f>
        <v>0.16</v>
      </c>
      <c r="AK89" s="262">
        <f t="shared" si="677"/>
        <v>0</v>
      </c>
      <c r="AL89" s="262">
        <f t="shared" si="677"/>
        <v>0.21276595744680851</v>
      </c>
      <c r="AM89" s="262">
        <f t="shared" si="645"/>
        <v>0.11614401858304298</v>
      </c>
      <c r="AN89" s="262">
        <f t="shared" si="645"/>
        <v>0</v>
      </c>
      <c r="AO89" s="262">
        <f t="shared" si="645"/>
        <v>0</v>
      </c>
      <c r="AP89" s="262">
        <f t="shared" si="645"/>
        <v>0.36623648412975235</v>
      </c>
      <c r="AQ89" s="262">
        <f>+AQ79</f>
        <v>4.3010752688172046E-2</v>
      </c>
      <c r="AR89" s="262">
        <f>+AR79</f>
        <v>0.1104158998895841</v>
      </c>
      <c r="AS89" s="262">
        <f>+AS79</f>
        <v>0</v>
      </c>
      <c r="AT89" s="262">
        <f>+AT79</f>
        <v>0</v>
      </c>
      <c r="AU89" s="262">
        <f t="shared" si="646"/>
        <v>0</v>
      </c>
      <c r="AV89" s="262">
        <f t="shared" ref="AV89:BS89" si="678">+AV79</f>
        <v>0</v>
      </c>
      <c r="AW89" s="262">
        <f t="shared" si="678"/>
        <v>0.192</v>
      </c>
      <c r="AX89" s="262">
        <f t="shared" si="678"/>
        <v>0</v>
      </c>
      <c r="AY89" s="262">
        <f t="shared" si="678"/>
        <v>0</v>
      </c>
      <c r="AZ89" s="262">
        <f t="shared" si="678"/>
        <v>0.3316426063207179</v>
      </c>
      <c r="BA89" s="262">
        <f t="shared" si="678"/>
        <v>0</v>
      </c>
      <c r="BB89" s="262">
        <f t="shared" si="678"/>
        <v>0</v>
      </c>
      <c r="BC89" s="262">
        <f t="shared" si="678"/>
        <v>0</v>
      </c>
      <c r="BD89" s="262">
        <f t="shared" si="678"/>
        <v>0</v>
      </c>
      <c r="BE89" s="262">
        <f t="shared" si="678"/>
        <v>3.3333333333333333E-2</v>
      </c>
      <c r="BF89" s="262">
        <f t="shared" si="678"/>
        <v>0.23157894736842105</v>
      </c>
      <c r="BG89" s="262">
        <f t="shared" si="678"/>
        <v>0</v>
      </c>
      <c r="BH89" s="262">
        <f t="shared" si="678"/>
        <v>0</v>
      </c>
      <c r="BI89" s="262">
        <f t="shared" si="678"/>
        <v>7.407407407407407E-2</v>
      </c>
      <c r="BJ89" s="262">
        <f t="shared" si="678"/>
        <v>0.30495552731893266</v>
      </c>
      <c r="BK89" s="262">
        <f t="shared" si="678"/>
        <v>0</v>
      </c>
      <c r="BL89" s="262">
        <f t="shared" si="678"/>
        <v>0</v>
      </c>
      <c r="BM89" s="262">
        <f t="shared" si="678"/>
        <v>0</v>
      </c>
      <c r="BN89" s="262">
        <f t="shared" si="678"/>
        <v>8.8435374149659865E-2</v>
      </c>
      <c r="BO89" s="262">
        <f t="shared" si="678"/>
        <v>1.3623978201634876E-2</v>
      </c>
      <c r="BP89" s="262">
        <f t="shared" si="678"/>
        <v>0</v>
      </c>
      <c r="BQ89" s="262">
        <f t="shared" si="678"/>
        <v>0.14561664190193166</v>
      </c>
      <c r="BR89" s="262">
        <f t="shared" si="678"/>
        <v>0</v>
      </c>
      <c r="BS89" s="262">
        <f t="shared" si="678"/>
        <v>0.25630072618539085</v>
      </c>
      <c r="BT89" s="262">
        <f t="shared" si="648"/>
        <v>0.25630072618539085</v>
      </c>
      <c r="BU89" s="262">
        <f t="shared" si="648"/>
        <v>0</v>
      </c>
      <c r="BV89" s="262">
        <f t="shared" si="648"/>
        <v>0.10895883777239711</v>
      </c>
      <c r="BW89" s="262">
        <f t="shared" si="648"/>
        <v>0.46153846153846156</v>
      </c>
      <c r="BX89" s="262">
        <f t="shared" si="648"/>
        <v>0.125</v>
      </c>
      <c r="BY89" s="262">
        <f t="shared" si="648"/>
        <v>0</v>
      </c>
      <c r="BZ89" s="262">
        <f t="shared" si="648"/>
        <v>0</v>
      </c>
      <c r="CA89" s="262">
        <f t="shared" ref="CA89:CB89" si="679">+CA79</f>
        <v>0</v>
      </c>
      <c r="CB89" s="262">
        <f t="shared" si="679"/>
        <v>0</v>
      </c>
      <c r="CC89" s="262">
        <f t="shared" ref="CC89:CD89" si="680">+CC79</f>
        <v>0</v>
      </c>
      <c r="CD89" s="262">
        <f t="shared" si="680"/>
        <v>0</v>
      </c>
      <c r="CE89" s="262">
        <f t="shared" ref="CE89:CF89" si="681">+CE79</f>
        <v>0</v>
      </c>
      <c r="CF89" s="262">
        <f t="shared" si="681"/>
        <v>0.12121212121212122</v>
      </c>
      <c r="CG89" s="262">
        <f t="shared" ref="CG89:CH89" si="682">+CG79</f>
        <v>0.54545454545454553</v>
      </c>
      <c r="CH89" s="262">
        <f t="shared" si="682"/>
        <v>0.56521739130434778</v>
      </c>
      <c r="CI89" s="262">
        <f t="shared" ref="CI89:CJ89" si="683">+CI79</f>
        <v>0.12729425695677915</v>
      </c>
      <c r="CJ89" s="262">
        <f t="shared" si="683"/>
        <v>0</v>
      </c>
      <c r="CK89" s="262">
        <f t="shared" ref="CK89:CL89" si="684">+CK79</f>
        <v>0</v>
      </c>
      <c r="CL89" s="262">
        <f t="shared" si="684"/>
        <v>0</v>
      </c>
      <c r="CM89" s="262">
        <f t="shared" ref="CM89:CN89" si="685">+CM79</f>
        <v>0</v>
      </c>
      <c r="CN89" s="262">
        <f t="shared" si="685"/>
        <v>0</v>
      </c>
      <c r="CO89" s="262">
        <f t="shared" ref="CO89:CP89" si="686">+CO79</f>
        <v>0.125</v>
      </c>
      <c r="CP89" s="262">
        <f t="shared" si="686"/>
        <v>0</v>
      </c>
      <c r="CQ89" s="262">
        <f t="shared" ref="CQ89:CR89" si="687">+CQ79</f>
        <v>0</v>
      </c>
      <c r="CR89" s="262">
        <f t="shared" si="687"/>
        <v>0</v>
      </c>
      <c r="CS89" s="262">
        <f t="shared" ref="CS89:CT89" si="688">+CS79</f>
        <v>0</v>
      </c>
      <c r="CT89" s="262">
        <f t="shared" si="688"/>
        <v>0.50174520069808026</v>
      </c>
      <c r="CU89" s="262">
        <f t="shared" ref="CU89:CV89" si="689">+CU79</f>
        <v>0</v>
      </c>
      <c r="CV89" s="262">
        <f t="shared" si="689"/>
        <v>0</v>
      </c>
      <c r="CW89" s="262">
        <f t="shared" ref="CW89:CX89" si="690">+CW79</f>
        <v>0</v>
      </c>
      <c r="CX89" s="262">
        <f t="shared" si="690"/>
        <v>0.14035087719298245</v>
      </c>
      <c r="CY89" s="262">
        <f t="shared" ref="CY89:CZ89" si="691">+CY79</f>
        <v>0</v>
      </c>
      <c r="CZ89" s="262">
        <f t="shared" si="691"/>
        <v>0.33333333333333331</v>
      </c>
      <c r="DA89" s="262">
        <f t="shared" ref="DA89:DB89" si="692">+DA79</f>
        <v>0.33333333333333331</v>
      </c>
      <c r="DB89" s="262">
        <f t="shared" si="692"/>
        <v>9.3015389819042782E-2</v>
      </c>
      <c r="DC89" s="262">
        <f t="shared" ref="DC89:DE89" si="693">+DC79</f>
        <v>0.1111111111111111</v>
      </c>
      <c r="DD89" s="261">
        <f>AVERAGE(BD89:DC89)</f>
        <v>9.8015080547025082E-2</v>
      </c>
      <c r="DE89" s="262">
        <f t="shared" si="693"/>
        <v>9.5238095238095233E-2</v>
      </c>
      <c r="DF89" s="262">
        <f t="shared" ref="DF89:DG89" si="694">+DF79</f>
        <v>0</v>
      </c>
      <c r="DG89" s="262">
        <f t="shared" si="694"/>
        <v>0</v>
      </c>
      <c r="DH89" s="262">
        <f t="shared" ref="DH89:DI89" si="695">+DH79</f>
        <v>0.18867924528301888</v>
      </c>
      <c r="DI89" s="262">
        <f t="shared" si="695"/>
        <v>5.2506908803789977E-2</v>
      </c>
      <c r="DJ89" s="262">
        <f t="shared" ref="DJ89:DK89" si="696">+DJ79</f>
        <v>0</v>
      </c>
      <c r="DK89" s="262">
        <f t="shared" si="696"/>
        <v>0</v>
      </c>
      <c r="DL89" s="262">
        <f t="shared" ref="DL89:DM89" si="697">+DL79</f>
        <v>0</v>
      </c>
      <c r="DM89" s="262">
        <f t="shared" si="697"/>
        <v>0</v>
      </c>
      <c r="DN89" s="262">
        <f t="shared" ref="DN89:DO89" si="698">+DN79</f>
        <v>0</v>
      </c>
      <c r="DO89" s="262">
        <f t="shared" si="698"/>
        <v>0</v>
      </c>
      <c r="DP89" s="262" t="e">
        <f t="shared" ref="DP89:DR89" si="699">+DP79</f>
        <v>#DIV/0!</v>
      </c>
      <c r="DQ89" s="262" t="e">
        <f t="shared" si="699"/>
        <v>#DIV/0!</v>
      </c>
      <c r="DR89" s="262">
        <f t="shared" si="699"/>
        <v>0</v>
      </c>
      <c r="DS89" s="262">
        <f t="shared" ref="DS89:DT89" si="700">+DS79</f>
        <v>0.57777777777777772</v>
      </c>
      <c r="DT89" s="262">
        <f t="shared" si="700"/>
        <v>0</v>
      </c>
      <c r="DU89" s="262">
        <f t="shared" ref="DU89" si="701">+DU79</f>
        <v>2.2841480127912289E-2</v>
      </c>
      <c r="DV89" s="262">
        <f t="shared" si="670"/>
        <v>7.0796460176991149E-2</v>
      </c>
      <c r="DW89" s="262">
        <f t="shared" si="670"/>
        <v>0.5714285714285714</v>
      </c>
      <c r="DX89" s="262">
        <f t="shared" si="670"/>
        <v>0.11940298507462686</v>
      </c>
      <c r="DY89" s="262">
        <f t="shared" ref="DY89" si="702">+DY79</f>
        <v>0</v>
      </c>
      <c r="DZ89" s="262">
        <f t="shared" ref="DZ89:EE89" si="703">+DZ79</f>
        <v>0.10554089709762533</v>
      </c>
      <c r="EA89" s="262">
        <f t="shared" si="703"/>
        <v>0</v>
      </c>
      <c r="EB89" s="262">
        <f t="shared" si="703"/>
        <v>0</v>
      </c>
      <c r="EC89" s="262">
        <f t="shared" si="703"/>
        <v>0</v>
      </c>
      <c r="ED89" s="262">
        <f t="shared" si="703"/>
        <v>0</v>
      </c>
      <c r="EE89" s="262">
        <f t="shared" si="703"/>
        <v>0</v>
      </c>
      <c r="EF89" s="262">
        <f t="shared" ref="EF89:EG89" si="704">+EF79</f>
        <v>0</v>
      </c>
      <c r="EG89" s="262">
        <f t="shared" si="704"/>
        <v>0</v>
      </c>
      <c r="EH89" s="262">
        <f t="shared" ref="EH89" si="705">+EH79</f>
        <v>0</v>
      </c>
      <c r="EI89" s="456">
        <f>AVERAGE(DR89:EF89)</f>
        <v>9.7852544778900305E-2</v>
      </c>
    </row>
    <row r="90" spans="1:140">
      <c r="C90" s="260" t="str">
        <f>+B80</f>
        <v>% CORREC. FALLA</v>
      </c>
      <c r="D90" s="262">
        <f t="shared" si="674"/>
        <v>0.17647058823529413</v>
      </c>
      <c r="E90" s="262">
        <f t="shared" si="674"/>
        <v>0.84947472094550225</v>
      </c>
      <c r="F90" s="262">
        <f t="shared" si="674"/>
        <v>0.1232118135671435</v>
      </c>
      <c r="G90" s="262">
        <f t="shared" si="674"/>
        <v>0.41379310344827586</v>
      </c>
      <c r="H90" s="262">
        <f t="shared" si="674"/>
        <v>0.88944168048645655</v>
      </c>
      <c r="I90" s="262">
        <f t="shared" ref="I90:O90" si="706">+I80</f>
        <v>0.51239669421487599</v>
      </c>
      <c r="J90" s="262">
        <f t="shared" si="706"/>
        <v>0.49411764705882355</v>
      </c>
      <c r="K90" s="262">
        <f t="shared" si="706"/>
        <v>1</v>
      </c>
      <c r="L90" s="262">
        <f t="shared" si="706"/>
        <v>7.9275905118601747E-2</v>
      </c>
      <c r="M90" s="262">
        <f t="shared" si="706"/>
        <v>0.67284623773173391</v>
      </c>
      <c r="N90" s="262">
        <f t="shared" si="706"/>
        <v>0.46043165467625902</v>
      </c>
      <c r="O90" s="262">
        <f t="shared" si="706"/>
        <v>0.6470588235294118</v>
      </c>
      <c r="P90" s="262">
        <f t="shared" ref="P90:AI90" si="707">+P80</f>
        <v>0.52713178294573648</v>
      </c>
      <c r="Q90" s="262">
        <f t="shared" si="707"/>
        <v>8.3333333333333329E-2</v>
      </c>
      <c r="R90" s="262">
        <f t="shared" si="707"/>
        <v>0.3764393268379097</v>
      </c>
      <c r="S90" s="262">
        <f t="shared" si="707"/>
        <v>0.76992453524756121</v>
      </c>
      <c r="T90" s="262">
        <f t="shared" si="707"/>
        <v>0.28491620111731841</v>
      </c>
      <c r="U90" s="262">
        <f t="shared" si="707"/>
        <v>4.6413502109704644E-2</v>
      </c>
      <c r="V90" s="262">
        <f t="shared" si="707"/>
        <v>0.4140084159087824</v>
      </c>
      <c r="W90" s="262">
        <f t="shared" si="707"/>
        <v>1</v>
      </c>
      <c r="X90" s="262">
        <f t="shared" si="707"/>
        <v>0.1</v>
      </c>
      <c r="Y90" s="262">
        <f t="shared" si="707"/>
        <v>0.39393939393939392</v>
      </c>
      <c r="Z90" s="262">
        <f t="shared" si="707"/>
        <v>0.84615384615384615</v>
      </c>
      <c r="AA90" s="262">
        <f t="shared" si="707"/>
        <v>9.9009900990099001E-2</v>
      </c>
      <c r="AB90" s="262">
        <f t="shared" si="707"/>
        <v>1</v>
      </c>
      <c r="AC90" s="262">
        <f t="shared" si="707"/>
        <v>1</v>
      </c>
      <c r="AD90" s="262">
        <f t="shared" si="707"/>
        <v>7.5812274368231042E-2</v>
      </c>
      <c r="AE90" s="262">
        <f t="shared" si="707"/>
        <v>0.69726159350488515</v>
      </c>
      <c r="AF90" s="262">
        <f t="shared" si="707"/>
        <v>0.77777777777777779</v>
      </c>
      <c r="AG90" s="262">
        <f t="shared" si="707"/>
        <v>0.16363636363636364</v>
      </c>
      <c r="AH90" s="262">
        <f t="shared" si="707"/>
        <v>1</v>
      </c>
      <c r="AI90" s="262">
        <f t="shared" si="707"/>
        <v>0</v>
      </c>
      <c r="AJ90" s="262">
        <f t="shared" si="677"/>
        <v>0.56000000000000005</v>
      </c>
      <c r="AK90" s="262">
        <f t="shared" si="677"/>
        <v>1</v>
      </c>
      <c r="AL90" s="262">
        <f t="shared" si="677"/>
        <v>0.78723404255319152</v>
      </c>
      <c r="AM90" s="262">
        <f t="shared" si="645"/>
        <v>0.52574525745257461</v>
      </c>
      <c r="AN90" s="262">
        <f t="shared" si="645"/>
        <v>1</v>
      </c>
      <c r="AO90" s="262">
        <f t="shared" si="645"/>
        <v>1</v>
      </c>
      <c r="AP90" s="262">
        <f t="shared" si="645"/>
        <v>0.33135681897453784</v>
      </c>
      <c r="AQ90" s="262">
        <f>+AQ80</f>
        <v>0.69892473118279574</v>
      </c>
      <c r="AR90" s="262">
        <f>+AR80</f>
        <v>0.48472580051527414</v>
      </c>
      <c r="AS90" s="262">
        <f t="shared" ref="AS90:AX90" si="708">+AS80</f>
        <v>0.87096774193548387</v>
      </c>
      <c r="AT90" s="262">
        <f t="shared" si="708"/>
        <v>0.44444444444444442</v>
      </c>
      <c r="AU90" s="262">
        <f t="shared" si="708"/>
        <v>0.2</v>
      </c>
      <c r="AV90" s="262">
        <f t="shared" si="708"/>
        <v>0.83585029546946821</v>
      </c>
      <c r="AW90" s="262">
        <f t="shared" si="708"/>
        <v>0.48799999999999999</v>
      </c>
      <c r="AX90" s="262">
        <f t="shared" si="708"/>
        <v>0.44444444444444442</v>
      </c>
      <c r="AY90" s="262">
        <f t="shared" ref="AY90:BS90" si="709">+AY80</f>
        <v>0</v>
      </c>
      <c r="AZ90" s="262">
        <f t="shared" si="709"/>
        <v>0.47327350760827153</v>
      </c>
      <c r="BA90" s="262">
        <f t="shared" si="709"/>
        <v>0.45454545454545453</v>
      </c>
      <c r="BB90" s="262">
        <f t="shared" si="709"/>
        <v>1</v>
      </c>
      <c r="BC90" s="262">
        <f t="shared" si="709"/>
        <v>0.2608695652173913</v>
      </c>
      <c r="BD90" s="262">
        <f t="shared" si="709"/>
        <v>0.34162399414776884</v>
      </c>
      <c r="BE90" s="262">
        <f t="shared" si="709"/>
        <v>0.2</v>
      </c>
      <c r="BF90" s="262">
        <f t="shared" si="709"/>
        <v>0.55789473684210522</v>
      </c>
      <c r="BG90" s="262">
        <f t="shared" si="709"/>
        <v>1</v>
      </c>
      <c r="BH90" s="262">
        <f t="shared" si="709"/>
        <v>1</v>
      </c>
      <c r="BI90" s="262">
        <f t="shared" si="709"/>
        <v>0.92592592592592593</v>
      </c>
      <c r="BJ90" s="262">
        <f t="shared" si="709"/>
        <v>0.39008894536213468</v>
      </c>
      <c r="BK90" s="262">
        <f t="shared" si="709"/>
        <v>0.80952380952380953</v>
      </c>
      <c r="BL90" s="262">
        <f t="shared" si="709"/>
        <v>0.24304982108450318</v>
      </c>
      <c r="BM90" s="262">
        <f t="shared" si="709"/>
        <v>1</v>
      </c>
      <c r="BN90" s="262">
        <f t="shared" si="709"/>
        <v>0.24489795918367346</v>
      </c>
      <c r="BO90" s="262">
        <f t="shared" si="709"/>
        <v>0.70708446866485009</v>
      </c>
      <c r="BP90" s="262">
        <f t="shared" si="709"/>
        <v>0.57541899441340782</v>
      </c>
      <c r="BQ90" s="262">
        <f t="shared" si="709"/>
        <v>0.64635958395245174</v>
      </c>
      <c r="BR90" s="262">
        <f t="shared" si="709"/>
        <v>0</v>
      </c>
      <c r="BS90" s="262">
        <f t="shared" si="709"/>
        <v>0.4873985476292183</v>
      </c>
      <c r="BT90" s="262">
        <f t="shared" si="648"/>
        <v>0.4873985476292183</v>
      </c>
      <c r="BU90" s="262">
        <f t="shared" si="648"/>
        <v>0.33333333333333331</v>
      </c>
      <c r="BV90" s="262">
        <f t="shared" si="648"/>
        <v>0.64891041162227614</v>
      </c>
      <c r="BW90" s="262">
        <f t="shared" si="648"/>
        <v>0.19230769230769232</v>
      </c>
      <c r="BX90" s="262">
        <f t="shared" si="648"/>
        <v>0.875</v>
      </c>
      <c r="BY90" s="262">
        <f t="shared" si="648"/>
        <v>0.36847218848676216</v>
      </c>
      <c r="BZ90" s="262">
        <f t="shared" si="648"/>
        <v>0.1687785098834263</v>
      </c>
      <c r="CA90" s="262">
        <f t="shared" ref="CA90:CB90" si="710">+CA80</f>
        <v>1</v>
      </c>
      <c r="CB90" s="262">
        <f t="shared" si="710"/>
        <v>0.35828877005347592</v>
      </c>
      <c r="CC90" s="262">
        <f t="shared" ref="CC90:CE90" si="711">+CC80</f>
        <v>1</v>
      </c>
      <c r="CD90" s="262">
        <f t="shared" si="711"/>
        <v>0.84530386740331487</v>
      </c>
      <c r="CE90" s="262">
        <f t="shared" si="711"/>
        <v>1</v>
      </c>
      <c r="CF90" s="262">
        <f t="shared" ref="CF90:CG90" si="712">+CF80</f>
        <v>0.27272727272727271</v>
      </c>
      <c r="CG90" s="262">
        <f t="shared" si="712"/>
        <v>0.45454545454545459</v>
      </c>
      <c r="CH90" s="262">
        <f t="shared" ref="CH90:CI90" si="713">+CH80</f>
        <v>0.29453015427769985</v>
      </c>
      <c r="CI90" s="262">
        <f t="shared" si="713"/>
        <v>0.67535030590092748</v>
      </c>
      <c r="CJ90" s="262">
        <f t="shared" ref="CJ90:CK90" si="714">+CJ80</f>
        <v>0.76493362831858402</v>
      </c>
      <c r="CK90" s="262">
        <f t="shared" si="714"/>
        <v>1</v>
      </c>
      <c r="CL90" s="262">
        <f t="shared" ref="CL90:CM90" si="715">+CL80</f>
        <v>0.51219512195121952</v>
      </c>
      <c r="CM90" s="262">
        <f t="shared" si="715"/>
        <v>0.52631578947368418</v>
      </c>
      <c r="CN90" s="262">
        <f t="shared" ref="CN90:CO90" si="716">+CN80</f>
        <v>5.128205128205128E-2</v>
      </c>
      <c r="CO90" s="262">
        <f t="shared" si="716"/>
        <v>0</v>
      </c>
      <c r="CP90" s="262">
        <f t="shared" ref="CP90:CQ90" si="717">+CP80</f>
        <v>0</v>
      </c>
      <c r="CQ90" s="262">
        <f t="shared" si="717"/>
        <v>0.95101041028781386</v>
      </c>
      <c r="CR90" s="262">
        <f t="shared" ref="CR90:CS90" si="718">+CR80</f>
        <v>0.90367553865652728</v>
      </c>
      <c r="CS90" s="262">
        <f t="shared" si="718"/>
        <v>0.94736842105263153</v>
      </c>
      <c r="CT90" s="262">
        <f t="shared" ref="CT90:CU90" si="719">+CT80</f>
        <v>0.49825479930191968</v>
      </c>
      <c r="CU90" s="262">
        <f t="shared" si="719"/>
        <v>0.30434782608695654</v>
      </c>
      <c r="CV90" s="262">
        <f t="shared" ref="CV90:CW90" si="720">+CV80</f>
        <v>0.6</v>
      </c>
      <c r="CW90" s="262">
        <f t="shared" si="720"/>
        <v>0.76627712854757934</v>
      </c>
      <c r="CX90" s="262">
        <f t="shared" ref="CX90:CY90" si="721">+CX80</f>
        <v>0.85964912280701755</v>
      </c>
      <c r="CY90" s="262">
        <f t="shared" si="721"/>
        <v>0.52542372881355937</v>
      </c>
      <c r="CZ90" s="262">
        <f t="shared" ref="CZ90:DA90" si="722">+CZ80</f>
        <v>0.66666666666666663</v>
      </c>
      <c r="DA90" s="262">
        <f t="shared" si="722"/>
        <v>0.66666666666666663</v>
      </c>
      <c r="DB90" s="262">
        <f t="shared" ref="DB90:DC90" si="723">+DB80</f>
        <v>0.55183493996279387</v>
      </c>
      <c r="DC90" s="262">
        <f t="shared" si="723"/>
        <v>0.88888888888888884</v>
      </c>
      <c r="DD90" s="261">
        <f t="shared" ref="DD90" si="724">AVERAGE(BD90:DC90)</f>
        <v>0.57863469276279367</v>
      </c>
      <c r="DE90" s="262">
        <f t="shared" ref="DE90:DF90" si="725">+DE80</f>
        <v>0.90476190476190477</v>
      </c>
      <c r="DF90" s="262">
        <f t="shared" si="725"/>
        <v>1</v>
      </c>
      <c r="DG90" s="262">
        <f t="shared" ref="DG90:DH90" si="726">+DG80</f>
        <v>0.12727272727272726</v>
      </c>
      <c r="DH90" s="262">
        <f t="shared" si="726"/>
        <v>0.81132075471698117</v>
      </c>
      <c r="DI90" s="262">
        <f t="shared" ref="DI90:DJ90" si="727">+DI80</f>
        <v>0.15791551519936836</v>
      </c>
      <c r="DJ90" s="262">
        <f t="shared" si="727"/>
        <v>1</v>
      </c>
      <c r="DK90" s="262">
        <f t="shared" ref="DK90:DL90" si="728">+DK80</f>
        <v>0.10526315789473684</v>
      </c>
      <c r="DL90" s="262">
        <f t="shared" si="728"/>
        <v>1</v>
      </c>
      <c r="DM90" s="262">
        <f t="shared" ref="DM90:DN90" si="729">+DM80</f>
        <v>0.1946067415730337</v>
      </c>
      <c r="DN90" s="262">
        <f t="shared" si="729"/>
        <v>1</v>
      </c>
      <c r="DO90" s="262">
        <f t="shared" ref="DO90:DR90" si="730">+DO80</f>
        <v>1</v>
      </c>
      <c r="DP90" s="262" t="e">
        <f t="shared" si="730"/>
        <v>#DIV/0!</v>
      </c>
      <c r="DQ90" s="262" t="e">
        <f t="shared" si="730"/>
        <v>#DIV/0!</v>
      </c>
      <c r="DR90" s="262">
        <f t="shared" si="730"/>
        <v>0</v>
      </c>
      <c r="DS90" s="262">
        <f t="shared" ref="DS90:DU90" si="731">+DS80</f>
        <v>0.27407407407407408</v>
      </c>
      <c r="DT90" s="262">
        <f t="shared" si="731"/>
        <v>1</v>
      </c>
      <c r="DU90" s="262">
        <f t="shared" si="731"/>
        <v>0.90102025277904674</v>
      </c>
      <c r="DV90" s="262">
        <f t="shared" ref="DV90:DW90" si="732">+DV80</f>
        <v>0.79646017699115046</v>
      </c>
      <c r="DW90" s="262">
        <f t="shared" si="732"/>
        <v>0.42857142857142855</v>
      </c>
      <c r="DX90" s="262">
        <f t="shared" ref="DX90:DY90" si="733">+DX80</f>
        <v>4.4776119402985072E-2</v>
      </c>
      <c r="DY90" s="262">
        <f t="shared" si="733"/>
        <v>0.82656600693735971</v>
      </c>
      <c r="DZ90" s="262">
        <f t="shared" ref="DZ90:EA90" si="734">+DZ80</f>
        <v>0</v>
      </c>
      <c r="EA90" s="262">
        <f t="shared" si="734"/>
        <v>0.88089921095727264</v>
      </c>
      <c r="EB90" s="262">
        <f t="shared" ref="EB90:ED90" si="735">+EB80</f>
        <v>0.77681501903636607</v>
      </c>
      <c r="EC90" s="262">
        <f t="shared" si="735"/>
        <v>0.93417443773998898</v>
      </c>
      <c r="ED90" s="262">
        <f t="shared" si="735"/>
        <v>1</v>
      </c>
      <c r="EE90" s="262">
        <f t="shared" ref="EE90:EF90" si="736">+EE80</f>
        <v>0.44444444444444442</v>
      </c>
      <c r="EF90" s="262">
        <f t="shared" si="736"/>
        <v>0.35153583617747441</v>
      </c>
      <c r="EG90" s="262">
        <f t="shared" ref="EG90:EH90" si="737">+EG80</f>
        <v>0.45754716981132076</v>
      </c>
      <c r="EH90" s="262">
        <f t="shared" si="737"/>
        <v>0.36363636363636365</v>
      </c>
      <c r="EI90" s="456">
        <f>AVERAGE(DR90:EF90)</f>
        <v>0.5772891338074394</v>
      </c>
    </row>
    <row r="94" spans="1:140" customFormat="1" ht="5.25" customHeight="1">
      <c r="A94" s="2"/>
      <c r="B94" s="2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</row>
    <row r="104" spans="1:140" customFormat="1">
      <c r="A104" s="2"/>
      <c r="B104" s="2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</row>
    <row r="110" spans="1:140" customFormat="1">
      <c r="A110" s="2"/>
      <c r="B110" s="2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</row>
    <row r="130" spans="1:140">
      <c r="DD130" s="2" t="e">
        <f>AVERAGE(#REF!)</f>
        <v>#REF!</v>
      </c>
      <c r="EI130" s="2" t="e">
        <f>AVERAGE(#REF!)</f>
        <v>#REF!</v>
      </c>
    </row>
    <row r="131" spans="1:140" customFormat="1">
      <c r="A131" s="2"/>
      <c r="B131" s="2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 t="e">
        <f>AVERAGE(#REF!)</f>
        <v>#REF!</v>
      </c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 t="e">
        <f>AVERAGE(#REF!)</f>
        <v>#REF!</v>
      </c>
      <c r="EJ131" s="2"/>
    </row>
    <row r="132" spans="1:140">
      <c r="DD132" s="2" t="e">
        <f>AVERAGE(#REF!)</f>
        <v>#REF!</v>
      </c>
      <c r="EI132" s="2" t="e">
        <f>AVERAGE(#REF!)</f>
        <v>#REF!</v>
      </c>
    </row>
    <row r="133" spans="1:140">
      <c r="DD133" s="2" t="e">
        <f>AVERAGE(#REF!)</f>
        <v>#REF!</v>
      </c>
      <c r="EI133" s="2" t="e">
        <f>AVERAGE(#REF!)</f>
        <v>#REF!</v>
      </c>
    </row>
    <row r="137" spans="1:140" customFormat="1">
      <c r="A137" s="2"/>
      <c r="B137" s="2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  <c r="EF137" s="2"/>
      <c r="EG137" s="2"/>
      <c r="EH137" s="2"/>
      <c r="EI137" s="2"/>
      <c r="EJ137" s="2"/>
    </row>
    <row r="158" spans="1:140" customFormat="1">
      <c r="A158" s="2"/>
      <c r="B158" s="2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  <c r="EF158" s="2"/>
      <c r="EG158" s="2"/>
      <c r="EH158" s="2"/>
      <c r="EI158" s="2"/>
      <c r="EJ158" s="2"/>
    </row>
    <row r="164" spans="1:140" customFormat="1">
      <c r="A164" s="2"/>
      <c r="B164" s="2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  <c r="EF164" s="2"/>
      <c r="EG164" s="2"/>
      <c r="EH164" s="2"/>
      <c r="EI164" s="2"/>
      <c r="EJ164" s="2"/>
    </row>
    <row r="180" spans="1:140" customFormat="1">
      <c r="A180" s="2"/>
      <c r="B180" s="2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  <c r="EF180" s="2"/>
      <c r="EG180" s="2"/>
      <c r="EH180" s="2"/>
      <c r="EI180" s="2"/>
      <c r="EJ180" s="2"/>
    </row>
  </sheetData>
  <mergeCells count="15">
    <mergeCell ref="A44:A48"/>
    <mergeCell ref="A77:A81"/>
    <mergeCell ref="A2:A5"/>
    <mergeCell ref="A7:A11"/>
    <mergeCell ref="A12:A16"/>
    <mergeCell ref="A18:A21"/>
    <mergeCell ref="A23:A27"/>
    <mergeCell ref="A28:A32"/>
    <mergeCell ref="A34:A37"/>
    <mergeCell ref="A39:A43"/>
    <mergeCell ref="A67:A70"/>
    <mergeCell ref="A72:A76"/>
    <mergeCell ref="A50:A53"/>
    <mergeCell ref="A55:A59"/>
    <mergeCell ref="A60:A64"/>
  </mergeCells>
  <phoneticPr fontId="60" type="noConversion"/>
  <conditionalFormatting sqref="S11:DC11">
    <cfRule type="cellIs" dxfId="242" priority="236" operator="greaterThan">
      <formula>100</formula>
    </cfRule>
    <cfRule type="cellIs" dxfId="241" priority="235" operator="lessThan">
      <formula>0</formula>
    </cfRule>
  </conditionalFormatting>
  <conditionalFormatting sqref="S27:DC27">
    <cfRule type="cellIs" dxfId="240" priority="232" operator="greaterThan">
      <formula>100</formula>
    </cfRule>
    <cfRule type="cellIs" dxfId="239" priority="231" operator="lessThan">
      <formula>0</formula>
    </cfRule>
  </conditionalFormatting>
  <conditionalFormatting sqref="S43:DC43">
    <cfRule type="cellIs" dxfId="238" priority="228" operator="greaterThan">
      <formula>100</formula>
    </cfRule>
    <cfRule type="cellIs" dxfId="237" priority="227" operator="lessThan">
      <formula>0</formula>
    </cfRule>
  </conditionalFormatting>
  <conditionalFormatting sqref="S59:DC59">
    <cfRule type="cellIs" dxfId="236" priority="95" operator="lessThan">
      <formula>0</formula>
    </cfRule>
    <cfRule type="cellIs" dxfId="235" priority="96" operator="greaterThan">
      <formula>100</formula>
    </cfRule>
  </conditionalFormatting>
  <conditionalFormatting sqref="T8:T9">
    <cfRule type="cellIs" dxfId="234" priority="1050" operator="greaterThan">
      <formula>100</formula>
    </cfRule>
    <cfRule type="cellIs" dxfId="233" priority="1049" operator="lessThan">
      <formula>0</formula>
    </cfRule>
  </conditionalFormatting>
  <conditionalFormatting sqref="U7:DC9">
    <cfRule type="cellIs" dxfId="232" priority="233" operator="lessThan">
      <formula>0</formula>
    </cfRule>
    <cfRule type="cellIs" dxfId="231" priority="234" operator="greaterThan">
      <formula>100</formula>
    </cfRule>
  </conditionalFormatting>
  <conditionalFormatting sqref="U23:DC25">
    <cfRule type="cellIs" dxfId="230" priority="229" operator="lessThan">
      <formula>0</formula>
    </cfRule>
    <cfRule type="cellIs" dxfId="229" priority="230" operator="greaterThan">
      <formula>100</formula>
    </cfRule>
  </conditionalFormatting>
  <conditionalFormatting sqref="U39:DC41">
    <cfRule type="cellIs" dxfId="228" priority="225" operator="lessThan">
      <formula>0</formula>
    </cfRule>
    <cfRule type="cellIs" dxfId="227" priority="226" operator="greaterThan">
      <formula>100</formula>
    </cfRule>
  </conditionalFormatting>
  <conditionalFormatting sqref="U55:DC57">
    <cfRule type="cellIs" dxfId="226" priority="93" operator="lessThan">
      <formula>0</formula>
    </cfRule>
    <cfRule type="cellIs" dxfId="225" priority="94" operator="greaterThan">
      <formula>100</formula>
    </cfRule>
  </conditionalFormatting>
  <conditionalFormatting sqref="DE11:EH11">
    <cfRule type="cellIs" dxfId="224" priority="15" operator="lessThan">
      <formula>0</formula>
    </cfRule>
    <cfRule type="cellIs" dxfId="223" priority="16" operator="greaterThan">
      <formula>100</formula>
    </cfRule>
  </conditionalFormatting>
  <conditionalFormatting sqref="DE23:EH25">
    <cfRule type="cellIs" dxfId="222" priority="62" operator="greaterThan">
      <formula>100</formula>
    </cfRule>
    <cfRule type="cellIs" dxfId="221" priority="61" operator="lessThan">
      <formula>0</formula>
    </cfRule>
  </conditionalFormatting>
  <conditionalFormatting sqref="DE27:EH27">
    <cfRule type="cellIs" dxfId="220" priority="64" operator="greaterThan">
      <formula>100</formula>
    </cfRule>
    <cfRule type="cellIs" dxfId="219" priority="63" operator="lessThan">
      <formula>0</formula>
    </cfRule>
  </conditionalFormatting>
  <conditionalFormatting sqref="DE43:EH43">
    <cfRule type="cellIs" dxfId="218" priority="11" operator="lessThan">
      <formula>0</formula>
    </cfRule>
    <cfRule type="cellIs" dxfId="217" priority="12" operator="greaterThan">
      <formula>100</formula>
    </cfRule>
  </conditionalFormatting>
  <conditionalFormatting sqref="DE59:EH59">
    <cfRule type="cellIs" dxfId="216" priority="7" operator="lessThan">
      <formula>0</formula>
    </cfRule>
    <cfRule type="cellIs" dxfId="215" priority="8" operator="greaterThan">
      <formula>100</formula>
    </cfRule>
  </conditionalFormatting>
  <conditionalFormatting sqref="DE7:EI9">
    <cfRule type="cellIs" dxfId="214" priority="13" operator="lessThan">
      <formula>0</formula>
    </cfRule>
    <cfRule type="cellIs" dxfId="213" priority="14" operator="greaterThan">
      <formula>100</formula>
    </cfRule>
  </conditionalFormatting>
  <conditionalFormatting sqref="DE39:EI41">
    <cfRule type="cellIs" dxfId="212" priority="9" operator="lessThan">
      <formula>0</formula>
    </cfRule>
    <cfRule type="cellIs" dxfId="211" priority="10" operator="greaterThan">
      <formula>100</formula>
    </cfRule>
  </conditionalFormatting>
  <conditionalFormatting sqref="DE55:EI57">
    <cfRule type="cellIs" dxfId="210" priority="5" operator="lessThan">
      <formula>0</formula>
    </cfRule>
    <cfRule type="cellIs" dxfId="209" priority="6" operator="greaterThan">
      <formula>100</formula>
    </cfRule>
  </conditionalFormatting>
  <conditionalFormatting sqref="DP72:DQ74">
    <cfRule type="cellIs" dxfId="208" priority="113" operator="lessThan">
      <formula>0</formula>
    </cfRule>
    <cfRule type="cellIs" dxfId="207" priority="114" operator="greaterThan">
      <formula>100</formula>
    </cfRule>
  </conditionalFormatting>
  <conditionalFormatting sqref="DP76:DQ76">
    <cfRule type="cellIs" dxfId="206" priority="115" operator="lessThan">
      <formula>0</formula>
    </cfRule>
    <cfRule type="cellIs" dxfId="205" priority="116" operator="greaterThan">
      <formula>100</formula>
    </cfRule>
  </conditionalFormatting>
  <conditionalFormatting sqref="EI72:EI74">
    <cfRule type="cellIs" dxfId="204" priority="2" operator="greaterThan">
      <formula>100</formula>
    </cfRule>
    <cfRule type="cellIs" dxfId="203" priority="1" operator="lessThan">
      <formula>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EJ159"/>
  <sheetViews>
    <sheetView showGridLines="0" zoomScale="85" zoomScaleNormal="85" workbookViewId="0">
      <pane xSplit="43" ySplit="1" topLeftCell="ED46" activePane="bottomRight" state="frozen"/>
      <selection pane="topRight" activeCell="AR1" sqref="AR1"/>
      <selection pane="bottomLeft" activeCell="A2" sqref="A2"/>
      <selection pane="bottomRight" activeCell="EH34" sqref="EH34:EH43"/>
    </sheetView>
  </sheetViews>
  <sheetFormatPr baseColWidth="10" defaultColWidth="15" defaultRowHeight="14.4"/>
  <cols>
    <col min="1" max="1" width="6.33203125" style="38" customWidth="1"/>
    <col min="2" max="2" width="20.6640625" style="22" bestFit="1" customWidth="1"/>
    <col min="3" max="3" width="23.44140625" style="38" hidden="1" customWidth="1"/>
    <col min="4" max="4" width="12.44140625" style="38" hidden="1" customWidth="1"/>
    <col min="5" max="6" width="9" style="38" hidden="1" customWidth="1"/>
    <col min="7" max="7" width="8.6640625" style="38" hidden="1" customWidth="1"/>
    <col min="8" max="15" width="8.88671875" style="38" hidden="1" customWidth="1"/>
    <col min="16" max="16" width="8.6640625" style="38" hidden="1" customWidth="1"/>
    <col min="17" max="17" width="9" style="38" hidden="1" customWidth="1"/>
    <col min="18" max="36" width="8.88671875" style="38" hidden="1" customWidth="1"/>
    <col min="37" max="37" width="5" style="38" hidden="1" customWidth="1"/>
    <col min="38" max="97" width="8.88671875" style="38" hidden="1" customWidth="1"/>
    <col min="98" max="107" width="10.109375" style="38" hidden="1" customWidth="1"/>
    <col min="108" max="108" width="10" style="38" customWidth="1"/>
    <col min="109" max="109" width="9.5546875" style="38" hidden="1" customWidth="1"/>
    <col min="110" max="110" width="9.33203125" style="38" hidden="1" customWidth="1"/>
    <col min="111" max="127" width="10.109375" style="38" hidden="1" customWidth="1"/>
    <col min="128" max="130" width="10.109375" style="38" customWidth="1"/>
    <col min="131" max="138" width="10" style="38" customWidth="1"/>
    <col min="139" max="139" width="15.88671875" style="38" customWidth="1"/>
    <col min="140" max="140" width="9" style="38" bestFit="1" customWidth="1"/>
    <col min="141" max="155" width="9.88671875" style="2" customWidth="1"/>
    <col min="156" max="156" width="7.5546875" style="2" customWidth="1"/>
    <col min="157" max="175" width="9.88671875" style="2" customWidth="1"/>
    <col min="176" max="16384" width="15" style="2"/>
  </cols>
  <sheetData>
    <row r="1" spans="1:140" s="11" customFormat="1">
      <c r="A1" s="31" t="s">
        <v>10</v>
      </c>
      <c r="B1" s="29"/>
      <c r="C1" s="32" t="s">
        <v>229</v>
      </c>
      <c r="D1" s="32" t="s">
        <v>178</v>
      </c>
      <c r="E1" s="32" t="s">
        <v>179</v>
      </c>
      <c r="F1" s="32" t="s">
        <v>180</v>
      </c>
      <c r="G1" s="32" t="s">
        <v>181</v>
      </c>
      <c r="H1" s="32" t="s">
        <v>182</v>
      </c>
      <c r="I1" s="32" t="s">
        <v>183</v>
      </c>
      <c r="J1" s="32" t="s">
        <v>184</v>
      </c>
      <c r="K1" s="32" t="s">
        <v>185</v>
      </c>
      <c r="L1" s="32" t="s">
        <v>186</v>
      </c>
      <c r="M1" s="32" t="s">
        <v>187</v>
      </c>
      <c r="N1" s="32" t="s">
        <v>188</v>
      </c>
      <c r="O1" s="32" t="s">
        <v>237</v>
      </c>
      <c r="P1" s="32" t="s">
        <v>246</v>
      </c>
      <c r="Q1" s="32" t="s">
        <v>247</v>
      </c>
      <c r="R1" s="32" t="s">
        <v>248</v>
      </c>
      <c r="S1" s="32" t="s">
        <v>249</v>
      </c>
      <c r="T1" s="32" t="s">
        <v>189</v>
      </c>
      <c r="U1" s="32" t="s">
        <v>190</v>
      </c>
      <c r="V1" s="32" t="s">
        <v>191</v>
      </c>
      <c r="W1" s="32" t="s">
        <v>192</v>
      </c>
      <c r="X1" s="32" t="s">
        <v>193</v>
      </c>
      <c r="Y1" s="32" t="s">
        <v>194</v>
      </c>
      <c r="Z1" s="32" t="s">
        <v>111</v>
      </c>
      <c r="AA1" s="32" t="s">
        <v>112</v>
      </c>
      <c r="AB1" s="32" t="s">
        <v>113</v>
      </c>
      <c r="AC1" s="32" t="s">
        <v>114</v>
      </c>
      <c r="AD1" s="32" t="s">
        <v>195</v>
      </c>
      <c r="AE1" s="32" t="s">
        <v>196</v>
      </c>
      <c r="AF1" s="32" t="s">
        <v>197</v>
      </c>
      <c r="AG1" s="32" t="s">
        <v>198</v>
      </c>
      <c r="AH1" s="32" t="s">
        <v>199</v>
      </c>
      <c r="AI1" s="32" t="s">
        <v>200</v>
      </c>
      <c r="AJ1" s="32" t="s">
        <v>201</v>
      </c>
      <c r="AK1" s="32" t="s">
        <v>202</v>
      </c>
      <c r="AL1" s="32" t="s">
        <v>203</v>
      </c>
      <c r="AM1" s="32" t="s">
        <v>204</v>
      </c>
      <c r="AN1" s="32" t="s">
        <v>205</v>
      </c>
      <c r="AO1" s="32" t="s">
        <v>206</v>
      </c>
      <c r="AP1" s="32" t="s">
        <v>207</v>
      </c>
      <c r="AQ1" s="32" t="s">
        <v>208</v>
      </c>
      <c r="AR1" s="32" t="s">
        <v>209</v>
      </c>
      <c r="AS1" s="32" t="s">
        <v>210</v>
      </c>
      <c r="AT1" s="32" t="s">
        <v>211</v>
      </c>
      <c r="AU1" s="32" t="s">
        <v>212</v>
      </c>
      <c r="AV1" s="32" t="s">
        <v>213</v>
      </c>
      <c r="AW1" s="32" t="s">
        <v>307</v>
      </c>
      <c r="AX1" s="32" t="s">
        <v>215</v>
      </c>
      <c r="AY1" s="32" t="s">
        <v>216</v>
      </c>
      <c r="AZ1" s="32" t="s">
        <v>217</v>
      </c>
      <c r="BA1" s="32" t="s">
        <v>218</v>
      </c>
      <c r="BB1" s="32" t="s">
        <v>219</v>
      </c>
      <c r="BC1" s="32" t="s">
        <v>220</v>
      </c>
      <c r="BD1" s="32" t="s">
        <v>178</v>
      </c>
      <c r="BE1" s="32" t="s">
        <v>179</v>
      </c>
      <c r="BF1" s="32" t="s">
        <v>180</v>
      </c>
      <c r="BG1" s="32" t="s">
        <v>181</v>
      </c>
      <c r="BH1" s="32" t="s">
        <v>182</v>
      </c>
      <c r="BI1" s="32" t="s">
        <v>183</v>
      </c>
      <c r="BJ1" s="32" t="s">
        <v>184</v>
      </c>
      <c r="BK1" s="32" t="s">
        <v>185</v>
      </c>
      <c r="BL1" s="32" t="s">
        <v>186</v>
      </c>
      <c r="BM1" s="32" t="s">
        <v>187</v>
      </c>
      <c r="BN1" s="32" t="s">
        <v>188</v>
      </c>
      <c r="BO1" s="32" t="s">
        <v>237</v>
      </c>
      <c r="BP1" s="32" t="s">
        <v>246</v>
      </c>
      <c r="BQ1" s="32" t="s">
        <v>247</v>
      </c>
      <c r="BR1" s="32" t="s">
        <v>248</v>
      </c>
      <c r="BS1" s="32" t="s">
        <v>249</v>
      </c>
      <c r="BT1" s="32" t="s">
        <v>189</v>
      </c>
      <c r="BU1" s="32" t="s">
        <v>190</v>
      </c>
      <c r="BV1" s="32" t="s">
        <v>191</v>
      </c>
      <c r="BW1" s="32" t="s">
        <v>192</v>
      </c>
      <c r="BX1" s="32" t="s">
        <v>193</v>
      </c>
      <c r="BY1" s="32" t="s">
        <v>194</v>
      </c>
      <c r="BZ1" s="32" t="s">
        <v>111</v>
      </c>
      <c r="CA1" s="32" t="s">
        <v>112</v>
      </c>
      <c r="CB1" s="32" t="s">
        <v>113</v>
      </c>
      <c r="CC1" s="32" t="s">
        <v>114</v>
      </c>
      <c r="CD1" s="32" t="s">
        <v>195</v>
      </c>
      <c r="CE1" s="32" t="s">
        <v>196</v>
      </c>
      <c r="CF1" s="32" t="s">
        <v>197</v>
      </c>
      <c r="CG1" s="32" t="s">
        <v>198</v>
      </c>
      <c r="CH1" s="32" t="s">
        <v>199</v>
      </c>
      <c r="CI1" s="32" t="s">
        <v>200</v>
      </c>
      <c r="CJ1" s="32" t="s">
        <v>201</v>
      </c>
      <c r="CK1" s="32" t="s">
        <v>202</v>
      </c>
      <c r="CL1" s="32" t="s">
        <v>203</v>
      </c>
      <c r="CM1" s="32" t="s">
        <v>204</v>
      </c>
      <c r="CN1" s="32" t="s">
        <v>205</v>
      </c>
      <c r="CO1" s="32" t="s">
        <v>206</v>
      </c>
      <c r="CP1" s="32" t="s">
        <v>207</v>
      </c>
      <c r="CQ1" s="32" t="s">
        <v>208</v>
      </c>
      <c r="CR1" s="32" t="s">
        <v>209</v>
      </c>
      <c r="CS1" s="32" t="s">
        <v>210</v>
      </c>
      <c r="CT1" s="32" t="s">
        <v>211</v>
      </c>
      <c r="CU1" s="32" t="s">
        <v>212</v>
      </c>
      <c r="CV1" s="32" t="s">
        <v>213</v>
      </c>
      <c r="CW1" s="32" t="s">
        <v>214</v>
      </c>
      <c r="CX1" s="32" t="s">
        <v>215</v>
      </c>
      <c r="CY1" s="32" t="s">
        <v>216</v>
      </c>
      <c r="CZ1" s="32" t="s">
        <v>217</v>
      </c>
      <c r="DA1" s="32" t="s">
        <v>218</v>
      </c>
      <c r="DB1" s="32" t="s">
        <v>219</v>
      </c>
      <c r="DC1" s="32" t="s">
        <v>220</v>
      </c>
      <c r="DD1" s="32" t="s">
        <v>311</v>
      </c>
      <c r="DE1" s="32" t="s">
        <v>178</v>
      </c>
      <c r="DF1" s="32" t="s">
        <v>179</v>
      </c>
      <c r="DG1" s="32" t="s">
        <v>180</v>
      </c>
      <c r="DH1" s="32" t="s">
        <v>181</v>
      </c>
      <c r="DI1" s="32" t="s">
        <v>182</v>
      </c>
      <c r="DJ1" s="32" t="s">
        <v>183</v>
      </c>
      <c r="DK1" s="32" t="s">
        <v>184</v>
      </c>
      <c r="DL1" s="32" t="s">
        <v>185</v>
      </c>
      <c r="DM1" s="32" t="s">
        <v>186</v>
      </c>
      <c r="DN1" s="32" t="s">
        <v>187</v>
      </c>
      <c r="DO1" s="32" t="s">
        <v>188</v>
      </c>
      <c r="DP1" s="32" t="s">
        <v>237</v>
      </c>
      <c r="DQ1" s="32" t="s">
        <v>246</v>
      </c>
      <c r="DR1" s="32" t="s">
        <v>247</v>
      </c>
      <c r="DS1" s="32" t="s">
        <v>248</v>
      </c>
      <c r="DT1" s="32" t="s">
        <v>249</v>
      </c>
      <c r="DU1" s="32" t="s">
        <v>189</v>
      </c>
      <c r="DV1" s="32" t="s">
        <v>190</v>
      </c>
      <c r="DW1" s="32" t="s">
        <v>191</v>
      </c>
      <c r="DX1" s="32" t="s">
        <v>192</v>
      </c>
      <c r="DY1" s="32" t="s">
        <v>193</v>
      </c>
      <c r="DZ1" s="32" t="s">
        <v>194</v>
      </c>
      <c r="EA1" s="32" t="s">
        <v>111</v>
      </c>
      <c r="EB1" s="32" t="s">
        <v>112</v>
      </c>
      <c r="EC1" s="32" t="s">
        <v>113</v>
      </c>
      <c r="ED1" s="32" t="s">
        <v>114</v>
      </c>
      <c r="EE1" s="32" t="s">
        <v>195</v>
      </c>
      <c r="EF1" s="32" t="s">
        <v>196</v>
      </c>
      <c r="EG1" s="32" t="s">
        <v>197</v>
      </c>
      <c r="EH1" s="32" t="s">
        <v>198</v>
      </c>
      <c r="EI1" s="32" t="s">
        <v>378</v>
      </c>
      <c r="EJ1" s="32" t="s">
        <v>119</v>
      </c>
    </row>
    <row r="2" spans="1:140" ht="16.5" customHeight="1">
      <c r="A2" s="502" t="s">
        <v>20</v>
      </c>
      <c r="B2" s="51" t="s">
        <v>84</v>
      </c>
      <c r="C2" s="4">
        <v>0.82405375457857188</v>
      </c>
      <c r="D2" s="169">
        <v>0.92857142857142905</v>
      </c>
      <c r="E2" s="169">
        <v>0.97023809523809523</v>
      </c>
      <c r="F2" s="169">
        <v>1</v>
      </c>
      <c r="G2" s="169">
        <v>1</v>
      </c>
      <c r="H2" s="169">
        <v>1</v>
      </c>
      <c r="I2" s="169">
        <v>1</v>
      </c>
      <c r="J2" s="169">
        <v>0.94047619047619002</v>
      </c>
      <c r="K2" s="169">
        <v>0.94047619047619002</v>
      </c>
      <c r="L2" s="169">
        <v>0.9404761904714285</v>
      </c>
      <c r="M2" s="169">
        <v>0.97619047619047616</v>
      </c>
      <c r="N2" s="169">
        <v>0.97619047618571431</v>
      </c>
      <c r="O2" s="160">
        <v>0.89880952380952384</v>
      </c>
      <c r="P2" s="160">
        <v>0.9821428571428571</v>
      </c>
      <c r="Q2" s="160">
        <v>0.99107142857142905</v>
      </c>
      <c r="R2" s="160">
        <v>0.89184523809523797</v>
      </c>
      <c r="S2" s="160">
        <v>0.8035714285714286</v>
      </c>
      <c r="T2" s="160">
        <v>0.99107142857142905</v>
      </c>
      <c r="U2" s="160">
        <v>1</v>
      </c>
      <c r="V2" s="160">
        <v>1</v>
      </c>
      <c r="W2" s="160">
        <v>0.99107142857142905</v>
      </c>
      <c r="X2" s="160">
        <v>0.99107142857142905</v>
      </c>
      <c r="Y2" s="160">
        <v>0.98928571428571421</v>
      </c>
      <c r="Z2" s="160">
        <v>0.47023809523809501</v>
      </c>
      <c r="AA2" s="160">
        <v>0.82440476190476197</v>
      </c>
      <c r="AB2" s="160">
        <v>1</v>
      </c>
      <c r="AC2" s="160">
        <v>1</v>
      </c>
      <c r="AD2" s="160">
        <v>1</v>
      </c>
      <c r="AE2" s="160">
        <v>0.2857142857142857</v>
      </c>
      <c r="AF2" s="160">
        <v>0</v>
      </c>
      <c r="AG2" s="160">
        <v>0</v>
      </c>
      <c r="AH2" s="160">
        <v>0</v>
      </c>
      <c r="AI2" s="160">
        <v>0</v>
      </c>
      <c r="AJ2" s="160">
        <v>0</v>
      </c>
      <c r="AK2" s="160">
        <v>5.9523809523809514E-2</v>
      </c>
      <c r="AL2" s="160">
        <v>0.94639047619048</v>
      </c>
      <c r="AM2" s="160">
        <v>0.83303571428571399</v>
      </c>
      <c r="AN2" s="160">
        <v>0.99404761904761907</v>
      </c>
      <c r="AO2" s="160">
        <v>0.93648809523809495</v>
      </c>
      <c r="AP2" s="160">
        <v>0.99404761904761896</v>
      </c>
      <c r="AQ2" s="160">
        <v>1</v>
      </c>
      <c r="AR2" s="160">
        <v>0.70714285714285696</v>
      </c>
      <c r="AS2" s="160">
        <v>0.98809523809523803</v>
      </c>
      <c r="AT2" s="160">
        <v>1</v>
      </c>
      <c r="AU2" s="160">
        <v>0.96428571428571397</v>
      </c>
      <c r="AV2" s="160">
        <v>0.99107142857142905</v>
      </c>
      <c r="AW2" s="160">
        <v>0.98809523809523814</v>
      </c>
      <c r="AX2" s="160">
        <v>0.85613095238095227</v>
      </c>
      <c r="AY2" s="160">
        <v>0.95833333333333348</v>
      </c>
      <c r="AZ2" s="160">
        <v>0.95833333333333304</v>
      </c>
      <c r="BA2" s="160">
        <v>1</v>
      </c>
      <c r="BB2" s="160">
        <v>0.89880952380952395</v>
      </c>
      <c r="BC2" s="160">
        <v>0.99404761904761907</v>
      </c>
      <c r="BD2" s="160">
        <v>0.98809523809523803</v>
      </c>
      <c r="BE2" s="160">
        <v>0.92857142857142905</v>
      </c>
      <c r="BF2" s="160">
        <v>0.98809523809523814</v>
      </c>
      <c r="BG2" s="160">
        <v>1</v>
      </c>
      <c r="BH2" s="160">
        <v>1</v>
      </c>
      <c r="BI2" s="160">
        <v>1</v>
      </c>
      <c r="BJ2" s="160">
        <v>1</v>
      </c>
      <c r="BK2" s="160">
        <v>1</v>
      </c>
      <c r="BL2" s="160">
        <v>0</v>
      </c>
      <c r="BM2" s="160">
        <v>0</v>
      </c>
      <c r="BN2" s="160">
        <v>0</v>
      </c>
      <c r="BO2" s="160">
        <v>0.69583333333333297</v>
      </c>
      <c r="BP2" s="160">
        <v>0.98857142857142866</v>
      </c>
      <c r="BQ2" s="160">
        <v>0.41071428571428598</v>
      </c>
      <c r="BR2" s="160">
        <v>0</v>
      </c>
      <c r="BS2" s="160">
        <v>0.9285714285714286</v>
      </c>
      <c r="BT2" s="160">
        <v>1</v>
      </c>
      <c r="BU2" s="160">
        <v>1</v>
      </c>
      <c r="BV2" s="160">
        <v>1</v>
      </c>
      <c r="BW2" s="160">
        <v>1</v>
      </c>
      <c r="BX2" s="160">
        <v>1</v>
      </c>
      <c r="BY2" s="160">
        <v>1</v>
      </c>
      <c r="BZ2" s="160">
        <v>1</v>
      </c>
      <c r="CA2" s="160">
        <v>1</v>
      </c>
      <c r="CB2" s="160">
        <v>1</v>
      </c>
      <c r="CC2" s="160">
        <v>0.9642857142857143</v>
      </c>
      <c r="CD2" s="160">
        <v>1</v>
      </c>
      <c r="CE2" s="160">
        <v>0.95434523809523819</v>
      </c>
      <c r="CF2" s="160">
        <v>1</v>
      </c>
      <c r="CG2" s="160">
        <v>0.97023809523809501</v>
      </c>
      <c r="CH2" s="160">
        <v>0.86309523809523803</v>
      </c>
      <c r="CI2" s="160">
        <v>0.30952380952380998</v>
      </c>
      <c r="CJ2" s="160">
        <v>1</v>
      </c>
      <c r="CK2" s="160">
        <v>1</v>
      </c>
      <c r="CL2" s="160">
        <v>1</v>
      </c>
      <c r="CM2" s="160">
        <v>1</v>
      </c>
      <c r="CN2" s="160">
        <v>1</v>
      </c>
      <c r="CO2" s="160">
        <v>1</v>
      </c>
      <c r="CP2" s="160">
        <v>0.91666666666666652</v>
      </c>
      <c r="CQ2" s="160">
        <v>0.91071428571428603</v>
      </c>
      <c r="CR2" s="160">
        <v>0.89285714285714302</v>
      </c>
      <c r="CS2" s="160">
        <v>0.57279761904761906</v>
      </c>
      <c r="CT2" s="160">
        <v>0</v>
      </c>
      <c r="CU2" s="160">
        <v>0</v>
      </c>
      <c r="CV2" s="160">
        <v>0</v>
      </c>
      <c r="CW2" s="160">
        <v>0</v>
      </c>
      <c r="CX2" s="160">
        <v>0</v>
      </c>
      <c r="CY2" s="160">
        <v>0</v>
      </c>
      <c r="CZ2" s="160">
        <v>0</v>
      </c>
      <c r="DA2" s="160">
        <v>0</v>
      </c>
      <c r="DB2" s="160">
        <v>0</v>
      </c>
      <c r="DC2" s="160">
        <v>0</v>
      </c>
      <c r="DD2" s="4">
        <f>AVERAGE(BD2:DC2)</f>
        <v>0.67851877289377305</v>
      </c>
      <c r="DE2" s="160">
        <v>0</v>
      </c>
      <c r="DF2" s="160">
        <v>0</v>
      </c>
      <c r="DG2" s="160">
        <v>0</v>
      </c>
      <c r="DH2" s="160">
        <v>0.25</v>
      </c>
      <c r="DI2" s="160">
        <v>1</v>
      </c>
      <c r="DJ2" s="160">
        <v>0.99702380952380953</v>
      </c>
      <c r="DK2" s="160">
        <v>0.86309523809523803</v>
      </c>
      <c r="DL2" s="160">
        <v>0.95119047619047603</v>
      </c>
      <c r="DM2" s="160">
        <v>0.9849404761904762</v>
      </c>
      <c r="DN2" s="160">
        <v>0.99404761904761896</v>
      </c>
      <c r="DO2" s="160">
        <v>0.93500000000000005</v>
      </c>
      <c r="DP2" s="160"/>
      <c r="DQ2" s="160"/>
      <c r="DR2" s="160">
        <v>0.9285714285714286</v>
      </c>
      <c r="DS2" s="160">
        <v>0.9375</v>
      </c>
      <c r="DT2" s="160">
        <v>0.98928571428571399</v>
      </c>
      <c r="DU2" s="160">
        <v>0.96327380952380959</v>
      </c>
      <c r="DV2" s="160">
        <v>0.97619047619047605</v>
      </c>
      <c r="DW2" s="160">
        <v>0.97619047619047605</v>
      </c>
      <c r="DX2" s="160">
        <v>1</v>
      </c>
      <c r="DY2" s="160">
        <v>0.14285714285714299</v>
      </c>
      <c r="DZ2" s="160">
        <v>0</v>
      </c>
      <c r="EA2" s="160">
        <v>0</v>
      </c>
      <c r="EB2" s="160">
        <v>0</v>
      </c>
      <c r="EC2" s="160">
        <v>0</v>
      </c>
      <c r="ED2" s="160">
        <v>0</v>
      </c>
      <c r="EE2" s="160">
        <v>0</v>
      </c>
      <c r="EF2" s="160">
        <v>0</v>
      </c>
      <c r="EG2" s="160">
        <v>0</v>
      </c>
      <c r="EH2" s="160">
        <v>0</v>
      </c>
      <c r="EI2" s="4">
        <f>AVERAGE(DE2:EH2)</f>
        <v>0.4960416666666666</v>
      </c>
      <c r="EJ2" s="4">
        <v>0.85</v>
      </c>
    </row>
    <row r="3" spans="1:140">
      <c r="A3" s="503"/>
      <c r="B3" s="51" t="s">
        <v>141</v>
      </c>
      <c r="C3" s="4">
        <v>8.2006231660309292E-3</v>
      </c>
      <c r="D3" s="169">
        <v>1.29598662207358E-2</v>
      </c>
      <c r="E3" s="169">
        <v>0</v>
      </c>
      <c r="F3" s="169">
        <v>0</v>
      </c>
      <c r="G3" s="169">
        <v>0</v>
      </c>
      <c r="H3" s="169">
        <v>0</v>
      </c>
      <c r="I3" s="169">
        <v>0</v>
      </c>
      <c r="J3" s="169">
        <v>0</v>
      </c>
      <c r="K3" s="169">
        <v>0</v>
      </c>
      <c r="L3" s="169">
        <v>0</v>
      </c>
      <c r="M3" s="169">
        <v>0</v>
      </c>
      <c r="N3" s="169">
        <v>0</v>
      </c>
      <c r="O3" s="161">
        <v>1.44E-2</v>
      </c>
      <c r="P3" s="161">
        <v>4.8484848484848485E-3</v>
      </c>
      <c r="Q3" s="161">
        <v>0</v>
      </c>
      <c r="R3" s="161">
        <v>0</v>
      </c>
      <c r="S3" s="161">
        <v>0</v>
      </c>
      <c r="T3" s="161">
        <v>0</v>
      </c>
      <c r="U3" s="161">
        <v>0</v>
      </c>
      <c r="V3" s="161">
        <v>0</v>
      </c>
      <c r="W3" s="161">
        <v>0</v>
      </c>
      <c r="X3" s="161">
        <v>0</v>
      </c>
      <c r="Y3" s="161">
        <v>0</v>
      </c>
      <c r="Z3" s="161">
        <v>0</v>
      </c>
      <c r="AA3" s="161">
        <v>0</v>
      </c>
      <c r="AB3" s="160">
        <v>0</v>
      </c>
      <c r="AC3" s="160">
        <v>0</v>
      </c>
      <c r="AD3" s="160">
        <v>0</v>
      </c>
      <c r="AE3" s="160">
        <v>0</v>
      </c>
      <c r="AF3" s="160">
        <v>0</v>
      </c>
      <c r="AG3" s="160">
        <v>0</v>
      </c>
      <c r="AH3" s="160">
        <v>0</v>
      </c>
      <c r="AI3" s="160">
        <v>0</v>
      </c>
      <c r="AJ3" s="160">
        <v>0</v>
      </c>
      <c r="AK3" s="160">
        <v>0</v>
      </c>
      <c r="AL3" s="160">
        <v>4.4462463449272203E-2</v>
      </c>
      <c r="AM3" s="160">
        <v>2.0397657288092699E-2</v>
      </c>
      <c r="AN3" s="160">
        <v>3.9920159680638719E-3</v>
      </c>
      <c r="AO3" s="160">
        <v>4.2373779105489501E-3</v>
      </c>
      <c r="AP3" s="160">
        <v>3.9920159680638702E-3</v>
      </c>
      <c r="AQ3" s="160">
        <v>3.4062023385866801E-2</v>
      </c>
      <c r="AR3" s="160">
        <v>5.0369829486295398E-2</v>
      </c>
      <c r="AS3" s="160">
        <v>4.2168674698795199E-2</v>
      </c>
      <c r="AT3" s="160">
        <v>0</v>
      </c>
      <c r="AU3" s="160">
        <v>0</v>
      </c>
      <c r="AV3" s="160">
        <v>4.0278182307167801E-2</v>
      </c>
      <c r="AW3" s="160">
        <v>6.0071866413020508E-2</v>
      </c>
      <c r="AX3" s="160">
        <v>9.01919466892004E-2</v>
      </c>
      <c r="AY3" s="160">
        <v>0</v>
      </c>
      <c r="AZ3" s="160">
        <v>0</v>
      </c>
      <c r="BA3" s="160">
        <v>0</v>
      </c>
      <c r="BB3" s="160">
        <v>0</v>
      </c>
      <c r="BC3" s="160">
        <v>0</v>
      </c>
      <c r="BD3" s="160">
        <v>0.96064257028112454</v>
      </c>
      <c r="BE3" s="160">
        <v>0</v>
      </c>
      <c r="BF3" s="160">
        <v>2.0593850813088427E-2</v>
      </c>
      <c r="BG3" s="160">
        <v>0</v>
      </c>
      <c r="BH3" s="160">
        <v>0</v>
      </c>
      <c r="BI3" s="160">
        <v>0</v>
      </c>
      <c r="BJ3" s="160">
        <v>0</v>
      </c>
      <c r="BK3" s="160">
        <v>7.0779914529914504E-3</v>
      </c>
      <c r="BL3" s="160">
        <v>0</v>
      </c>
      <c r="BM3" s="160">
        <v>0</v>
      </c>
      <c r="BN3" s="160">
        <v>0</v>
      </c>
      <c r="BO3" s="160">
        <v>0</v>
      </c>
      <c r="BP3" s="160">
        <v>3.6568561975604333E-2</v>
      </c>
      <c r="BQ3" s="160">
        <v>0</v>
      </c>
      <c r="BR3" s="160">
        <v>0</v>
      </c>
      <c r="BS3" s="160">
        <v>0</v>
      </c>
      <c r="BT3" s="160">
        <v>0</v>
      </c>
      <c r="BU3" s="160">
        <v>0</v>
      </c>
      <c r="BV3" s="160">
        <v>0</v>
      </c>
      <c r="BW3" s="160">
        <v>0</v>
      </c>
      <c r="BX3" s="160">
        <v>0</v>
      </c>
      <c r="BY3" s="160">
        <v>0</v>
      </c>
      <c r="BZ3" s="160">
        <v>0</v>
      </c>
      <c r="CA3" s="160">
        <v>0</v>
      </c>
      <c r="CB3" s="160">
        <v>0</v>
      </c>
      <c r="CC3" s="160">
        <v>0</v>
      </c>
      <c r="CD3" s="160">
        <v>0</v>
      </c>
      <c r="CE3" s="160">
        <v>5.4520301204910408E-2</v>
      </c>
      <c r="CF3" s="160">
        <v>0</v>
      </c>
      <c r="CG3" s="160">
        <v>0</v>
      </c>
      <c r="CH3" s="160">
        <v>0</v>
      </c>
      <c r="CI3" s="160">
        <v>0</v>
      </c>
      <c r="CJ3" s="160">
        <v>0</v>
      </c>
      <c r="CK3" s="160">
        <v>0</v>
      </c>
      <c r="CL3" s="160">
        <v>0</v>
      </c>
      <c r="CM3" s="160">
        <v>0</v>
      </c>
      <c r="CN3" s="160">
        <v>0</v>
      </c>
      <c r="CO3" s="160">
        <v>0</v>
      </c>
      <c r="CP3" s="160">
        <v>0</v>
      </c>
      <c r="CQ3" s="160">
        <v>6.9189827733750001E-2</v>
      </c>
      <c r="CR3" s="160">
        <v>3.7921259842519699E-2</v>
      </c>
      <c r="CS3" s="160">
        <v>3.0482524507256917E-2</v>
      </c>
      <c r="CT3" s="160">
        <v>0</v>
      </c>
      <c r="CU3" s="160">
        <v>0</v>
      </c>
      <c r="CV3" s="160">
        <v>0</v>
      </c>
      <c r="CW3" s="160">
        <v>0</v>
      </c>
      <c r="CX3" s="160">
        <v>0</v>
      </c>
      <c r="CY3" s="160">
        <v>0</v>
      </c>
      <c r="CZ3" s="160">
        <v>0</v>
      </c>
      <c r="DA3" s="160">
        <v>0</v>
      </c>
      <c r="DB3" s="160">
        <v>0</v>
      </c>
      <c r="DC3" s="160">
        <v>0</v>
      </c>
      <c r="DD3" s="4">
        <f>AVERAGE(BD3:DC3)</f>
        <v>2.3403786304062417E-2</v>
      </c>
      <c r="DE3" s="160">
        <v>0</v>
      </c>
      <c r="DF3" s="160">
        <v>0</v>
      </c>
      <c r="DG3" s="160">
        <v>0</v>
      </c>
      <c r="DH3" s="160">
        <v>0</v>
      </c>
      <c r="DI3" s="160">
        <v>0</v>
      </c>
      <c r="DJ3" s="160">
        <v>1.0670053985392187E-2</v>
      </c>
      <c r="DK3" s="160">
        <v>0.64908722109533468</v>
      </c>
      <c r="DL3" s="160">
        <v>3.8841655517672997E-2</v>
      </c>
      <c r="DM3" s="160">
        <v>2.9914788179126125E-2</v>
      </c>
      <c r="DN3" s="160">
        <v>2.7944111776447102E-2</v>
      </c>
      <c r="DO3" s="160">
        <v>3.6877154805665918E-2</v>
      </c>
      <c r="DP3" s="160"/>
      <c r="DQ3" s="160"/>
      <c r="DR3" s="160">
        <v>0</v>
      </c>
      <c r="DS3" s="160">
        <v>0.80808080808080807</v>
      </c>
      <c r="DT3" s="160">
        <v>1.44032156016227E-2</v>
      </c>
      <c r="DU3" s="160">
        <v>7.4151887783476478E-2</v>
      </c>
      <c r="DV3" s="160">
        <v>0</v>
      </c>
      <c r="DW3" s="160">
        <v>0</v>
      </c>
      <c r="DX3" s="160">
        <v>0</v>
      </c>
      <c r="DY3" s="160">
        <v>0</v>
      </c>
      <c r="DZ3" s="160">
        <v>0</v>
      </c>
      <c r="EA3" s="160">
        <v>0</v>
      </c>
      <c r="EB3" s="160">
        <v>0</v>
      </c>
      <c r="EC3" s="160">
        <v>0</v>
      </c>
      <c r="ED3" s="160">
        <v>0</v>
      </c>
      <c r="EE3" s="160">
        <v>0</v>
      </c>
      <c r="EF3" s="160">
        <v>0</v>
      </c>
      <c r="EG3" s="160">
        <v>0</v>
      </c>
      <c r="EH3" s="160">
        <v>0</v>
      </c>
      <c r="EI3" s="4">
        <f>AVERAGE(DE3:EH3)</f>
        <v>6.0356103458055213E-2</v>
      </c>
      <c r="EJ3" s="3">
        <v>0.18</v>
      </c>
    </row>
    <row r="4" spans="1:140">
      <c r="A4" s="503"/>
      <c r="B4" s="51" t="s">
        <v>18</v>
      </c>
      <c r="C4" s="5">
        <v>0.67199543718187393</v>
      </c>
      <c r="D4" s="171">
        <v>0.67391304347826086</v>
      </c>
      <c r="E4" s="171">
        <v>0</v>
      </c>
      <c r="F4" s="171">
        <v>0</v>
      </c>
      <c r="G4" s="171">
        <v>0</v>
      </c>
      <c r="H4" s="171">
        <v>0</v>
      </c>
      <c r="I4" s="171">
        <v>0</v>
      </c>
      <c r="J4" s="171">
        <v>0</v>
      </c>
      <c r="K4" s="171">
        <v>0</v>
      </c>
      <c r="L4" s="171">
        <v>0</v>
      </c>
      <c r="M4" s="171">
        <v>0</v>
      </c>
      <c r="N4" s="171">
        <v>0</v>
      </c>
      <c r="O4" s="150">
        <v>1.0909090909090911</v>
      </c>
      <c r="P4" s="150">
        <v>0.8</v>
      </c>
      <c r="Q4" s="150">
        <v>0</v>
      </c>
      <c r="R4" s="150">
        <v>0</v>
      </c>
      <c r="S4" s="150">
        <v>0</v>
      </c>
      <c r="T4" s="150">
        <v>0</v>
      </c>
      <c r="U4" s="150">
        <v>0</v>
      </c>
      <c r="V4" s="150">
        <v>0</v>
      </c>
      <c r="W4" s="150">
        <v>0</v>
      </c>
      <c r="X4" s="150">
        <v>0</v>
      </c>
      <c r="Y4" s="150">
        <v>0</v>
      </c>
      <c r="Z4" s="150">
        <v>0</v>
      </c>
      <c r="AA4" s="150">
        <v>0</v>
      </c>
      <c r="AB4" s="150">
        <v>0</v>
      </c>
      <c r="AC4" s="150">
        <v>0</v>
      </c>
      <c r="AD4" s="150">
        <v>0</v>
      </c>
      <c r="AE4" s="150">
        <v>0</v>
      </c>
      <c r="AF4" s="150">
        <v>0</v>
      </c>
      <c r="AG4" s="150">
        <v>0</v>
      </c>
      <c r="AH4" s="150">
        <v>0</v>
      </c>
      <c r="AI4" s="150">
        <v>0</v>
      </c>
      <c r="AJ4" s="150">
        <v>0</v>
      </c>
      <c r="AK4" s="150">
        <v>0</v>
      </c>
      <c r="AL4" s="150">
        <v>1.1781811772999649</v>
      </c>
      <c r="AM4" s="150">
        <v>0.71366303436714162</v>
      </c>
      <c r="AN4" s="150">
        <v>0.66666666666666663</v>
      </c>
      <c r="AO4" s="150">
        <v>0.33333333333333331</v>
      </c>
      <c r="AP4" s="150">
        <v>0.33333333333333331</v>
      </c>
      <c r="AQ4" s="150">
        <v>5.722419928825623</v>
      </c>
      <c r="AR4" s="150">
        <v>1.4959839357429721</v>
      </c>
      <c r="AS4" s="150">
        <v>7</v>
      </c>
      <c r="AT4" s="150">
        <v>0</v>
      </c>
      <c r="AU4" s="150">
        <v>0</v>
      </c>
      <c r="AV4" s="150">
        <v>6.706317354143442</v>
      </c>
      <c r="AW4" s="150">
        <v>4.9859649122807017</v>
      </c>
      <c r="AX4" s="150">
        <v>3.2430769230769232</v>
      </c>
      <c r="AY4" s="150">
        <v>0</v>
      </c>
      <c r="AZ4" s="150">
        <v>0</v>
      </c>
      <c r="BA4" s="150">
        <v>0</v>
      </c>
      <c r="BB4" s="150">
        <v>0</v>
      </c>
      <c r="BC4" s="150">
        <v>0</v>
      </c>
      <c r="BD4" s="150">
        <v>1.5946666666666667</v>
      </c>
      <c r="BE4" s="150">
        <v>0</v>
      </c>
      <c r="BF4" s="150">
        <v>3.4185792349726785</v>
      </c>
      <c r="BG4" s="150">
        <v>0</v>
      </c>
      <c r="BH4" s="150">
        <v>0</v>
      </c>
      <c r="BI4" s="150">
        <v>0</v>
      </c>
      <c r="BJ4" s="150">
        <v>0</v>
      </c>
      <c r="BK4" s="150">
        <v>1.1891025641025643</v>
      </c>
      <c r="BL4" s="150">
        <v>0</v>
      </c>
      <c r="BM4" s="150">
        <v>0</v>
      </c>
      <c r="BN4" s="150">
        <v>0</v>
      </c>
      <c r="BO4" s="150">
        <v>0</v>
      </c>
      <c r="BP4" s="150">
        <v>3.0366533864541836</v>
      </c>
      <c r="BQ4" s="150">
        <v>0</v>
      </c>
      <c r="BR4" s="150">
        <v>0</v>
      </c>
      <c r="BS4" s="150">
        <v>0</v>
      </c>
      <c r="BT4" s="150">
        <v>0</v>
      </c>
      <c r="BU4" s="150">
        <v>0</v>
      </c>
      <c r="BV4" s="150">
        <v>0</v>
      </c>
      <c r="BW4" s="150">
        <v>0</v>
      </c>
      <c r="BX4" s="150">
        <v>0</v>
      </c>
      <c r="BY4" s="150">
        <v>0</v>
      </c>
      <c r="BZ4" s="150">
        <v>0</v>
      </c>
      <c r="CA4" s="150">
        <v>0</v>
      </c>
      <c r="CB4" s="150">
        <v>0</v>
      </c>
      <c r="CC4" s="150">
        <v>0</v>
      </c>
      <c r="CD4" s="150">
        <v>0</v>
      </c>
      <c r="CE4" s="150">
        <v>2.9137466307277626</v>
      </c>
      <c r="CF4" s="150">
        <v>0</v>
      </c>
      <c r="CG4" s="150">
        <v>0</v>
      </c>
      <c r="CH4" s="150">
        <v>0</v>
      </c>
      <c r="CI4" s="150">
        <v>0</v>
      </c>
      <c r="CJ4" s="150">
        <v>0</v>
      </c>
      <c r="CK4" s="150">
        <v>0</v>
      </c>
      <c r="CL4" s="150">
        <v>0</v>
      </c>
      <c r="CM4" s="150">
        <v>0</v>
      </c>
      <c r="CN4" s="150">
        <v>0</v>
      </c>
      <c r="CO4" s="150">
        <v>0</v>
      </c>
      <c r="CP4" s="150">
        <v>0</v>
      </c>
      <c r="CQ4" s="150">
        <v>3.1615868121442126</v>
      </c>
      <c r="CR4" s="150">
        <v>1.8960629921259844</v>
      </c>
      <c r="CS4" s="150">
        <v>0.73333333333333328</v>
      </c>
      <c r="CT4" s="150">
        <v>0</v>
      </c>
      <c r="CU4" s="150">
        <v>0</v>
      </c>
      <c r="CV4" s="150">
        <v>0</v>
      </c>
      <c r="CW4" s="150">
        <v>0</v>
      </c>
      <c r="CX4" s="150">
        <v>0</v>
      </c>
      <c r="CY4" s="165">
        <v>0</v>
      </c>
      <c r="CZ4" s="165">
        <v>0</v>
      </c>
      <c r="DA4" s="165">
        <v>0</v>
      </c>
      <c r="DB4" s="150">
        <v>0</v>
      </c>
      <c r="DC4" s="150">
        <v>0</v>
      </c>
      <c r="DD4" s="5">
        <f>AVERAGE(BD4:DC4)</f>
        <v>0.34507176193321898</v>
      </c>
      <c r="DE4" s="150">
        <v>0</v>
      </c>
      <c r="DF4" s="150">
        <v>0</v>
      </c>
      <c r="DG4" s="150">
        <v>0</v>
      </c>
      <c r="DH4" s="150">
        <v>0</v>
      </c>
      <c r="DI4" s="150">
        <v>0</v>
      </c>
      <c r="DJ4" s="150">
        <v>1.7872340425531914</v>
      </c>
      <c r="DK4" s="150">
        <v>0.47058823529411764</v>
      </c>
      <c r="DL4" s="150">
        <v>2.0689655172413794</v>
      </c>
      <c r="DM4" s="150">
        <v>2.4750000000000001</v>
      </c>
      <c r="DN4" s="150">
        <v>4.666666666666667</v>
      </c>
      <c r="DO4" s="150">
        <v>1.4481658692185009</v>
      </c>
      <c r="DP4" s="150"/>
      <c r="DQ4" s="150"/>
      <c r="DR4" s="150">
        <v>0</v>
      </c>
      <c r="DS4" s="150">
        <v>0.42424242424242425</v>
      </c>
      <c r="DT4" s="150">
        <v>2.3938144329896907</v>
      </c>
      <c r="DU4" s="150">
        <v>6</v>
      </c>
      <c r="DV4" s="150">
        <v>0</v>
      </c>
      <c r="DW4" s="150">
        <v>0</v>
      </c>
      <c r="DX4" s="150">
        <v>0</v>
      </c>
      <c r="DY4" s="150">
        <v>0</v>
      </c>
      <c r="DZ4" s="150">
        <v>0</v>
      </c>
      <c r="EA4" s="150">
        <v>0</v>
      </c>
      <c r="EB4" s="150">
        <v>0</v>
      </c>
      <c r="EC4" s="150">
        <v>0</v>
      </c>
      <c r="ED4" s="150">
        <v>0</v>
      </c>
      <c r="EE4" s="150">
        <v>0</v>
      </c>
      <c r="EF4" s="150">
        <v>0</v>
      </c>
      <c r="EG4" s="150">
        <v>0</v>
      </c>
      <c r="EH4" s="150">
        <v>0</v>
      </c>
      <c r="EI4" s="5">
        <f>AVERAGE(DE4:EH4)</f>
        <v>0.7762384710073561</v>
      </c>
      <c r="EJ4" s="5">
        <v>30</v>
      </c>
    </row>
    <row r="5" spans="1:140">
      <c r="A5" s="504"/>
      <c r="B5" s="51" t="s">
        <v>19</v>
      </c>
      <c r="C5" s="5">
        <v>27.32839743589744</v>
      </c>
      <c r="D5" s="171">
        <v>4</v>
      </c>
      <c r="E5" s="171">
        <v>5</v>
      </c>
      <c r="F5" s="171">
        <v>0</v>
      </c>
      <c r="G5" s="171">
        <v>0</v>
      </c>
      <c r="H5" s="171">
        <v>0</v>
      </c>
      <c r="I5" s="171">
        <v>0</v>
      </c>
      <c r="J5" s="171">
        <v>10</v>
      </c>
      <c r="K5" s="171">
        <v>10</v>
      </c>
      <c r="L5" s="171">
        <v>10</v>
      </c>
      <c r="M5" s="171">
        <v>4</v>
      </c>
      <c r="N5" s="171">
        <v>4</v>
      </c>
      <c r="O5" s="150">
        <v>8.5</v>
      </c>
      <c r="P5" s="150">
        <v>3</v>
      </c>
      <c r="Q5" s="150">
        <v>1.5</v>
      </c>
      <c r="R5" s="150">
        <v>9.0850000000000009</v>
      </c>
      <c r="S5" s="150">
        <v>33</v>
      </c>
      <c r="T5" s="150">
        <v>1.5</v>
      </c>
      <c r="U5" s="150">
        <v>0</v>
      </c>
      <c r="V5" s="150">
        <v>0</v>
      </c>
      <c r="W5" s="150">
        <v>1.5</v>
      </c>
      <c r="X5" s="150">
        <v>1.5</v>
      </c>
      <c r="Y5" s="150">
        <v>1.8</v>
      </c>
      <c r="Z5" s="150">
        <v>89</v>
      </c>
      <c r="AA5" s="150">
        <v>29.5</v>
      </c>
      <c r="AB5" s="150">
        <v>0</v>
      </c>
      <c r="AC5" s="150">
        <v>0</v>
      </c>
      <c r="AD5" s="150">
        <v>0</v>
      </c>
      <c r="AE5" s="150">
        <v>120</v>
      </c>
      <c r="AF5" s="150">
        <v>168</v>
      </c>
      <c r="AG5" s="150">
        <v>168</v>
      </c>
      <c r="AH5" s="150">
        <v>168</v>
      </c>
      <c r="AI5" s="150">
        <v>168</v>
      </c>
      <c r="AJ5" s="150">
        <v>168</v>
      </c>
      <c r="AK5" s="150">
        <v>158</v>
      </c>
      <c r="AL5" s="150">
        <v>1.5016666666666667</v>
      </c>
      <c r="AM5" s="150">
        <v>7.0125000000000002</v>
      </c>
      <c r="AN5" s="150">
        <v>1</v>
      </c>
      <c r="AO5" s="150">
        <v>5.335</v>
      </c>
      <c r="AP5" s="150">
        <v>0.5</v>
      </c>
      <c r="AQ5" s="150">
        <v>0</v>
      </c>
      <c r="AR5" s="150">
        <v>12.3</v>
      </c>
      <c r="AS5" s="150">
        <v>2</v>
      </c>
      <c r="AT5" s="150">
        <v>0</v>
      </c>
      <c r="AU5" s="150">
        <v>6</v>
      </c>
      <c r="AV5" s="150">
        <v>1.5</v>
      </c>
      <c r="AW5" s="150">
        <v>1</v>
      </c>
      <c r="AX5" s="150">
        <v>6.0425000000000004</v>
      </c>
      <c r="AY5" s="150">
        <v>7</v>
      </c>
      <c r="AZ5" s="150">
        <v>7</v>
      </c>
      <c r="BA5" s="150">
        <v>0</v>
      </c>
      <c r="BB5" s="150">
        <v>17</v>
      </c>
      <c r="BC5" s="150">
        <v>1</v>
      </c>
      <c r="BD5" s="150">
        <v>2</v>
      </c>
      <c r="BE5" s="150">
        <v>12</v>
      </c>
      <c r="BF5" s="150">
        <v>2</v>
      </c>
      <c r="BG5" s="150">
        <v>0</v>
      </c>
      <c r="BH5" s="150">
        <v>0</v>
      </c>
      <c r="BI5" s="150">
        <v>0</v>
      </c>
      <c r="BJ5" s="150">
        <v>0</v>
      </c>
      <c r="BK5" s="150">
        <v>0</v>
      </c>
      <c r="BL5" s="150">
        <v>168</v>
      </c>
      <c r="BM5" s="150">
        <v>168</v>
      </c>
      <c r="BN5" s="150">
        <v>168</v>
      </c>
      <c r="BO5" s="150">
        <v>51.1</v>
      </c>
      <c r="BP5" s="150">
        <v>0.96</v>
      </c>
      <c r="BQ5" s="150">
        <v>99</v>
      </c>
      <c r="BR5" s="150">
        <v>168</v>
      </c>
      <c r="BS5" s="150">
        <v>12</v>
      </c>
      <c r="BT5" s="150">
        <v>0</v>
      </c>
      <c r="BU5" s="150">
        <v>0</v>
      </c>
      <c r="BV5" s="150">
        <v>0</v>
      </c>
      <c r="BW5" s="150">
        <v>0</v>
      </c>
      <c r="BX5" s="150">
        <v>0</v>
      </c>
      <c r="BY5" s="150">
        <v>0</v>
      </c>
      <c r="BZ5" s="150">
        <v>0</v>
      </c>
      <c r="CA5" s="150">
        <v>0</v>
      </c>
      <c r="CB5" s="150">
        <v>0</v>
      </c>
      <c r="CC5" s="150">
        <v>3</v>
      </c>
      <c r="CD5" s="150">
        <v>0</v>
      </c>
      <c r="CE5" s="150">
        <v>2.5566666666666666</v>
      </c>
      <c r="CF5" s="150">
        <v>0</v>
      </c>
      <c r="CG5" s="150">
        <v>5</v>
      </c>
      <c r="CH5" s="150">
        <v>11.5</v>
      </c>
      <c r="CI5" s="150">
        <v>58</v>
      </c>
      <c r="CJ5" s="150">
        <v>0</v>
      </c>
      <c r="CK5" s="150">
        <v>0</v>
      </c>
      <c r="CL5" s="150">
        <v>0</v>
      </c>
      <c r="CM5" s="150">
        <v>0</v>
      </c>
      <c r="CN5" s="150">
        <v>0</v>
      </c>
      <c r="CO5" s="150">
        <v>0</v>
      </c>
      <c r="CP5" s="150">
        <v>3.5</v>
      </c>
      <c r="CQ5" s="150">
        <v>5</v>
      </c>
      <c r="CR5" s="150">
        <v>6</v>
      </c>
      <c r="CS5" s="150">
        <v>17.942499999999999</v>
      </c>
      <c r="CT5" s="150">
        <v>168</v>
      </c>
      <c r="CU5" s="150">
        <v>168</v>
      </c>
      <c r="CV5" s="150">
        <v>168</v>
      </c>
      <c r="CW5" s="150">
        <v>168</v>
      </c>
      <c r="CX5" s="150">
        <v>168</v>
      </c>
      <c r="CY5" s="165">
        <v>168</v>
      </c>
      <c r="CZ5" s="165">
        <v>168</v>
      </c>
      <c r="DA5" s="165">
        <v>168</v>
      </c>
      <c r="DB5" s="150">
        <v>168</v>
      </c>
      <c r="DC5" s="150">
        <v>168</v>
      </c>
      <c r="DD5" s="5">
        <f>AVERAGE(BD5:DC5)</f>
        <v>50.837676282051284</v>
      </c>
      <c r="DE5" s="150">
        <v>168</v>
      </c>
      <c r="DF5" s="150">
        <v>168</v>
      </c>
      <c r="DG5" s="150">
        <v>168</v>
      </c>
      <c r="DH5" s="150">
        <v>126</v>
      </c>
      <c r="DI5" s="150">
        <v>0</v>
      </c>
      <c r="DJ5" s="150">
        <v>0.5</v>
      </c>
      <c r="DK5" s="150">
        <v>11.5</v>
      </c>
      <c r="DL5" s="150">
        <v>2.7333333333333329</v>
      </c>
      <c r="DM5" s="150">
        <v>1.2649999999999999</v>
      </c>
      <c r="DN5" s="150">
        <v>1</v>
      </c>
      <c r="DO5" s="150">
        <v>2.73</v>
      </c>
      <c r="DP5" s="150"/>
      <c r="DQ5" s="150"/>
      <c r="DR5" s="150">
        <v>12</v>
      </c>
      <c r="DS5" s="150">
        <v>3.5</v>
      </c>
      <c r="DT5" s="150">
        <v>1.8</v>
      </c>
      <c r="DU5" s="150">
        <v>3.085</v>
      </c>
      <c r="DV5" s="150">
        <v>4</v>
      </c>
      <c r="DW5" s="150">
        <v>4</v>
      </c>
      <c r="DX5" s="150">
        <v>0</v>
      </c>
      <c r="DY5" s="150">
        <v>144</v>
      </c>
      <c r="DZ5" s="150">
        <v>168</v>
      </c>
      <c r="EA5" s="150">
        <v>168</v>
      </c>
      <c r="EB5" s="150">
        <v>168</v>
      </c>
      <c r="EC5" s="150">
        <v>168</v>
      </c>
      <c r="ED5" s="150">
        <v>168</v>
      </c>
      <c r="EE5" s="150">
        <v>168</v>
      </c>
      <c r="EF5" s="150">
        <v>168</v>
      </c>
      <c r="EG5" s="150">
        <v>168</v>
      </c>
      <c r="EH5" s="150">
        <v>168</v>
      </c>
      <c r="EI5" s="5">
        <f>AVERAGE(DE5:EH5)</f>
        <v>83.361190476190473</v>
      </c>
      <c r="EJ5" s="5">
        <v>4</v>
      </c>
    </row>
    <row r="6" spans="1:140" ht="15.75" customHeight="1">
      <c r="A6" s="14"/>
      <c r="B6" s="13"/>
      <c r="C6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 s="13"/>
    </row>
    <row r="7" spans="1:140" ht="16.5" customHeight="1">
      <c r="A7" s="499" t="s">
        <v>52</v>
      </c>
      <c r="B7" s="53" t="s">
        <v>250</v>
      </c>
      <c r="C7" s="12"/>
      <c r="D7" s="12">
        <v>0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  <c r="N7" s="12">
        <v>0</v>
      </c>
      <c r="O7" s="12">
        <v>9</v>
      </c>
      <c r="P7" s="12">
        <v>0</v>
      </c>
      <c r="Q7" s="12">
        <v>0</v>
      </c>
      <c r="R7" s="12">
        <v>0</v>
      </c>
      <c r="S7" s="12">
        <v>0</v>
      </c>
      <c r="T7" s="12">
        <v>0</v>
      </c>
      <c r="U7" s="94">
        <v>0</v>
      </c>
      <c r="V7" s="94">
        <v>0</v>
      </c>
      <c r="W7" s="94">
        <v>0</v>
      </c>
      <c r="X7" s="94">
        <v>0</v>
      </c>
      <c r="Y7" s="94">
        <v>0</v>
      </c>
      <c r="Z7" s="94">
        <v>0</v>
      </c>
      <c r="AA7" s="94">
        <v>0</v>
      </c>
      <c r="AB7" s="94">
        <v>0</v>
      </c>
      <c r="AC7" s="94">
        <v>0</v>
      </c>
      <c r="AD7" s="94">
        <v>0</v>
      </c>
      <c r="AE7" s="94">
        <v>0</v>
      </c>
      <c r="AF7" s="94">
        <v>0</v>
      </c>
      <c r="AG7" s="94">
        <v>0</v>
      </c>
      <c r="AH7" s="94">
        <v>0</v>
      </c>
      <c r="AI7" s="94">
        <v>0</v>
      </c>
      <c r="AJ7" s="94">
        <v>0</v>
      </c>
      <c r="AK7" s="94">
        <v>0</v>
      </c>
      <c r="AL7" s="94">
        <v>0</v>
      </c>
      <c r="AM7" s="94">
        <v>0</v>
      </c>
      <c r="AN7" s="94">
        <v>0</v>
      </c>
      <c r="AO7" s="94">
        <v>0</v>
      </c>
      <c r="AP7" s="94">
        <v>0</v>
      </c>
      <c r="AQ7" s="94">
        <v>0</v>
      </c>
      <c r="AR7" s="94">
        <v>0</v>
      </c>
      <c r="AS7" s="94">
        <v>0</v>
      </c>
      <c r="AT7" s="94">
        <v>0</v>
      </c>
      <c r="AU7" s="94">
        <v>0</v>
      </c>
      <c r="AV7" s="94">
        <v>0</v>
      </c>
      <c r="AW7" s="94">
        <v>0</v>
      </c>
      <c r="AX7" s="94">
        <v>0</v>
      </c>
      <c r="AY7" s="94">
        <v>0</v>
      </c>
      <c r="AZ7" s="94">
        <v>0</v>
      </c>
      <c r="BA7" s="94">
        <v>0</v>
      </c>
      <c r="BB7" s="94">
        <v>0</v>
      </c>
      <c r="BC7" s="94">
        <v>0</v>
      </c>
      <c r="BD7" s="94">
        <v>0</v>
      </c>
      <c r="BE7" s="94">
        <v>0</v>
      </c>
      <c r="BF7" s="94">
        <v>0</v>
      </c>
      <c r="BG7" s="94">
        <v>0</v>
      </c>
      <c r="BH7" s="94">
        <v>0</v>
      </c>
      <c r="BI7" s="94">
        <v>0</v>
      </c>
      <c r="BJ7" s="94">
        <v>0</v>
      </c>
      <c r="BK7" s="94">
        <v>0</v>
      </c>
      <c r="BL7" s="94">
        <v>0</v>
      </c>
      <c r="BM7" s="94">
        <v>0</v>
      </c>
      <c r="BN7" s="94">
        <v>0</v>
      </c>
      <c r="BO7" s="94">
        <v>0</v>
      </c>
      <c r="BP7" s="94">
        <v>0</v>
      </c>
      <c r="BQ7" s="94">
        <v>0</v>
      </c>
      <c r="BR7" s="94"/>
      <c r="BS7" s="94">
        <v>0</v>
      </c>
      <c r="BT7" s="94">
        <v>0</v>
      </c>
      <c r="BU7" s="94">
        <v>0</v>
      </c>
      <c r="BV7" s="94">
        <v>0</v>
      </c>
      <c r="BW7" s="94">
        <v>0</v>
      </c>
      <c r="BX7" s="94">
        <v>0</v>
      </c>
      <c r="BY7" s="94">
        <v>0</v>
      </c>
      <c r="BZ7" s="94">
        <v>0</v>
      </c>
      <c r="CA7" s="94">
        <v>0</v>
      </c>
      <c r="CB7" s="94">
        <v>0</v>
      </c>
      <c r="CC7" s="94">
        <v>0</v>
      </c>
      <c r="CD7" s="94">
        <v>0</v>
      </c>
      <c r="CE7" s="94">
        <v>0</v>
      </c>
      <c r="CF7" s="94">
        <v>0</v>
      </c>
      <c r="CG7" s="94">
        <v>5</v>
      </c>
      <c r="CH7" s="94">
        <v>0</v>
      </c>
      <c r="CI7" s="94">
        <v>0</v>
      </c>
      <c r="CJ7" s="94">
        <v>0</v>
      </c>
      <c r="CK7" s="94">
        <v>0</v>
      </c>
      <c r="CL7" s="94">
        <v>0</v>
      </c>
      <c r="CM7" s="94">
        <v>0</v>
      </c>
      <c r="CN7" s="94">
        <v>0</v>
      </c>
      <c r="CO7" s="94">
        <v>0</v>
      </c>
      <c r="CP7" s="94">
        <v>0</v>
      </c>
      <c r="CQ7" s="94">
        <v>0</v>
      </c>
      <c r="CR7" s="94">
        <v>15</v>
      </c>
      <c r="CS7" s="94">
        <v>12</v>
      </c>
      <c r="CT7" s="94">
        <v>0</v>
      </c>
      <c r="CU7" s="94">
        <v>0</v>
      </c>
      <c r="CV7" s="94">
        <v>0</v>
      </c>
      <c r="CW7" s="94">
        <v>0</v>
      </c>
      <c r="CX7" s="94">
        <v>0</v>
      </c>
      <c r="CY7" s="94">
        <v>0</v>
      </c>
      <c r="CZ7" s="94">
        <v>0</v>
      </c>
      <c r="DA7" s="94">
        <v>0</v>
      </c>
      <c r="DB7" s="94">
        <v>0</v>
      </c>
      <c r="DC7" s="94">
        <v>0</v>
      </c>
      <c r="DD7" s="12"/>
      <c r="DE7" s="94">
        <v>0</v>
      </c>
      <c r="DF7" s="94">
        <v>0</v>
      </c>
      <c r="DG7" s="94">
        <v>0</v>
      </c>
      <c r="DH7" s="94">
        <v>0</v>
      </c>
      <c r="DI7" s="94">
        <v>0</v>
      </c>
      <c r="DJ7" s="94">
        <v>0</v>
      </c>
      <c r="DK7" s="94">
        <v>0</v>
      </c>
      <c r="DL7" s="94">
        <v>0</v>
      </c>
      <c r="DM7" s="94">
        <v>0</v>
      </c>
      <c r="DN7" s="94">
        <v>0</v>
      </c>
      <c r="DO7" s="94">
        <v>0</v>
      </c>
      <c r="DP7" s="94"/>
      <c r="DQ7" s="94"/>
      <c r="DR7" s="94">
        <v>0</v>
      </c>
      <c r="DS7" s="94">
        <v>0</v>
      </c>
      <c r="DT7" s="94">
        <v>0</v>
      </c>
      <c r="DU7" s="94">
        <v>0</v>
      </c>
      <c r="DV7" s="94">
        <v>0</v>
      </c>
      <c r="DW7" s="94">
        <v>0</v>
      </c>
      <c r="DX7" s="94">
        <v>0</v>
      </c>
      <c r="DY7" s="94">
        <v>0</v>
      </c>
      <c r="DZ7" s="94">
        <v>0</v>
      </c>
      <c r="EA7" s="94">
        <v>0</v>
      </c>
      <c r="EB7" s="94">
        <v>0</v>
      </c>
      <c r="EC7" s="94">
        <v>0</v>
      </c>
      <c r="ED7" s="94">
        <v>0</v>
      </c>
      <c r="EE7" s="94">
        <v>0</v>
      </c>
      <c r="EF7" s="94">
        <v>0</v>
      </c>
      <c r="EG7" s="94">
        <v>0</v>
      </c>
      <c r="EH7" s="94">
        <v>0</v>
      </c>
      <c r="EI7" s="94"/>
      <c r="EJ7" s="12"/>
    </row>
    <row r="8" spans="1:140">
      <c r="A8" s="500"/>
      <c r="B8" s="53" t="s">
        <v>251</v>
      </c>
      <c r="C8" s="12"/>
      <c r="D8" s="12">
        <v>0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10</v>
      </c>
      <c r="L8" s="12">
        <v>0</v>
      </c>
      <c r="M8" s="12">
        <v>0</v>
      </c>
      <c r="N8" s="12">
        <v>0</v>
      </c>
      <c r="O8" s="12">
        <v>0</v>
      </c>
      <c r="P8" s="12">
        <v>0</v>
      </c>
      <c r="Q8" s="12">
        <v>0</v>
      </c>
      <c r="R8" s="12">
        <v>0</v>
      </c>
      <c r="S8" s="12">
        <v>0</v>
      </c>
      <c r="T8" s="12">
        <v>0</v>
      </c>
      <c r="U8" s="94">
        <v>0</v>
      </c>
      <c r="V8" s="94">
        <v>0</v>
      </c>
      <c r="W8" s="94">
        <v>0</v>
      </c>
      <c r="X8" s="94">
        <v>0</v>
      </c>
      <c r="Y8" s="94">
        <v>0</v>
      </c>
      <c r="Z8" s="94">
        <v>0</v>
      </c>
      <c r="AA8" s="94">
        <v>0</v>
      </c>
      <c r="AB8" s="94">
        <v>0</v>
      </c>
      <c r="AC8" s="94">
        <v>0</v>
      </c>
      <c r="AD8" s="94">
        <v>0</v>
      </c>
      <c r="AE8" s="94">
        <v>0</v>
      </c>
      <c r="AF8" s="94">
        <v>0</v>
      </c>
      <c r="AG8" s="94">
        <v>0</v>
      </c>
      <c r="AH8" s="94">
        <v>0</v>
      </c>
      <c r="AI8" s="94">
        <v>0</v>
      </c>
      <c r="AJ8" s="94">
        <v>0</v>
      </c>
      <c r="AK8" s="94">
        <v>0</v>
      </c>
      <c r="AL8" s="94">
        <v>0</v>
      </c>
      <c r="AM8" s="94">
        <v>0</v>
      </c>
      <c r="AN8" s="94">
        <v>0</v>
      </c>
      <c r="AO8" s="94">
        <v>9.1999999999999993</v>
      </c>
      <c r="AP8" s="94">
        <v>0</v>
      </c>
      <c r="AQ8" s="94">
        <v>0</v>
      </c>
      <c r="AR8" s="94">
        <v>0</v>
      </c>
      <c r="AS8" s="94">
        <v>0</v>
      </c>
      <c r="AT8" s="94">
        <v>0</v>
      </c>
      <c r="AU8" s="94">
        <v>0</v>
      </c>
      <c r="AV8" s="94">
        <v>0</v>
      </c>
      <c r="AW8" s="94">
        <v>0</v>
      </c>
      <c r="AX8" s="94">
        <v>0</v>
      </c>
      <c r="AY8" s="94">
        <v>0</v>
      </c>
      <c r="AZ8" s="94">
        <v>0</v>
      </c>
      <c r="BA8" s="94">
        <v>0</v>
      </c>
      <c r="BB8" s="94">
        <v>0</v>
      </c>
      <c r="BC8" s="94">
        <v>0</v>
      </c>
      <c r="BD8" s="94">
        <v>0</v>
      </c>
      <c r="BE8" s="94">
        <v>0</v>
      </c>
      <c r="BF8" s="94">
        <v>0</v>
      </c>
      <c r="BG8" s="94">
        <v>0</v>
      </c>
      <c r="BH8" s="94">
        <v>0</v>
      </c>
      <c r="BI8" s="94">
        <v>0</v>
      </c>
      <c r="BJ8" s="94">
        <v>0</v>
      </c>
      <c r="BK8" s="94">
        <v>0</v>
      </c>
      <c r="BL8" s="94">
        <v>0</v>
      </c>
      <c r="BM8" s="94">
        <v>0</v>
      </c>
      <c r="BN8" s="94">
        <v>0</v>
      </c>
      <c r="BO8" s="94">
        <v>0</v>
      </c>
      <c r="BP8" s="94">
        <v>0</v>
      </c>
      <c r="BQ8" s="94">
        <v>0</v>
      </c>
      <c r="BR8" s="94"/>
      <c r="BS8" s="94">
        <v>0</v>
      </c>
      <c r="BT8" s="94">
        <v>0</v>
      </c>
      <c r="BU8" s="94">
        <v>0</v>
      </c>
      <c r="BV8" s="94">
        <v>0</v>
      </c>
      <c r="BW8" s="94">
        <v>0</v>
      </c>
      <c r="BX8" s="94">
        <v>0</v>
      </c>
      <c r="BY8" s="94">
        <v>0</v>
      </c>
      <c r="BZ8" s="94">
        <v>0</v>
      </c>
      <c r="CA8" s="94">
        <v>0</v>
      </c>
      <c r="CB8" s="94">
        <v>0</v>
      </c>
      <c r="CC8" s="94">
        <v>0</v>
      </c>
      <c r="CD8" s="94">
        <v>0</v>
      </c>
      <c r="CE8" s="94">
        <v>0</v>
      </c>
      <c r="CF8" s="94">
        <v>0</v>
      </c>
      <c r="CG8" s="94">
        <v>0</v>
      </c>
      <c r="CH8" s="94">
        <v>0</v>
      </c>
      <c r="CI8" s="94">
        <v>0</v>
      </c>
      <c r="CJ8" s="94">
        <v>0</v>
      </c>
      <c r="CK8" s="94">
        <v>0</v>
      </c>
      <c r="CL8" s="94">
        <v>0</v>
      </c>
      <c r="CM8" s="94">
        <v>0</v>
      </c>
      <c r="CN8" s="94">
        <v>0</v>
      </c>
      <c r="CO8" s="94">
        <v>0</v>
      </c>
      <c r="CP8" s="94">
        <v>0</v>
      </c>
      <c r="CQ8" s="94">
        <v>0</v>
      </c>
      <c r="CR8" s="94">
        <v>0</v>
      </c>
      <c r="CS8" s="94">
        <v>5</v>
      </c>
      <c r="CT8" s="94">
        <v>0</v>
      </c>
      <c r="CU8" s="94">
        <v>0</v>
      </c>
      <c r="CV8" s="94">
        <v>0</v>
      </c>
      <c r="CW8" s="94">
        <v>0</v>
      </c>
      <c r="CX8" s="94">
        <v>0</v>
      </c>
      <c r="CY8" s="94">
        <v>0</v>
      </c>
      <c r="CZ8" s="94">
        <v>0</v>
      </c>
      <c r="DA8" s="94">
        <v>0</v>
      </c>
      <c r="DB8" s="94">
        <v>0</v>
      </c>
      <c r="DC8" s="94">
        <v>0</v>
      </c>
      <c r="DD8" s="12"/>
      <c r="DE8" s="94">
        <v>0</v>
      </c>
      <c r="DF8" s="94">
        <v>0</v>
      </c>
      <c r="DG8" s="94">
        <v>0</v>
      </c>
      <c r="DH8" s="94">
        <v>0</v>
      </c>
      <c r="DI8" s="94">
        <v>0</v>
      </c>
      <c r="DJ8" s="94">
        <v>0</v>
      </c>
      <c r="DK8" s="94">
        <v>0</v>
      </c>
      <c r="DL8" s="94">
        <v>0</v>
      </c>
      <c r="DM8" s="94">
        <v>0</v>
      </c>
      <c r="DN8" s="94">
        <v>0</v>
      </c>
      <c r="DO8" s="94">
        <v>0</v>
      </c>
      <c r="DP8" s="94"/>
      <c r="DQ8" s="94"/>
      <c r="DR8" s="94">
        <v>0</v>
      </c>
      <c r="DS8" s="94">
        <v>0</v>
      </c>
      <c r="DT8" s="94">
        <v>0</v>
      </c>
      <c r="DU8" s="94">
        <v>0</v>
      </c>
      <c r="DV8" s="94">
        <v>4</v>
      </c>
      <c r="DW8" s="94">
        <v>4</v>
      </c>
      <c r="DX8" s="94">
        <v>0</v>
      </c>
      <c r="DY8" s="94">
        <v>24</v>
      </c>
      <c r="DZ8" s="94">
        <v>0</v>
      </c>
      <c r="EA8" s="94">
        <v>0</v>
      </c>
      <c r="EB8" s="94">
        <v>0</v>
      </c>
      <c r="EC8" s="94">
        <v>0</v>
      </c>
      <c r="ED8" s="94">
        <v>0</v>
      </c>
      <c r="EE8" s="94">
        <v>0</v>
      </c>
      <c r="EF8" s="94">
        <v>0</v>
      </c>
      <c r="EG8" s="94">
        <v>0</v>
      </c>
      <c r="EH8" s="94">
        <v>0</v>
      </c>
      <c r="EI8" s="94"/>
      <c r="EJ8" s="12"/>
    </row>
    <row r="9" spans="1:140">
      <c r="A9" s="500"/>
      <c r="B9" s="53" t="s">
        <v>252</v>
      </c>
      <c r="C9" s="12"/>
      <c r="D9" s="12">
        <v>12</v>
      </c>
      <c r="E9" s="12">
        <v>5</v>
      </c>
      <c r="F9" s="12">
        <v>0</v>
      </c>
      <c r="G9" s="12">
        <v>0</v>
      </c>
      <c r="H9" s="12">
        <v>0</v>
      </c>
      <c r="I9" s="12">
        <v>0</v>
      </c>
      <c r="J9" s="12">
        <v>10</v>
      </c>
      <c r="K9" s="12">
        <v>0</v>
      </c>
      <c r="L9" s="12">
        <v>10</v>
      </c>
      <c r="M9" s="12">
        <v>4</v>
      </c>
      <c r="N9" s="12">
        <v>4</v>
      </c>
      <c r="O9" s="12">
        <v>8</v>
      </c>
      <c r="P9" s="12">
        <v>3</v>
      </c>
      <c r="Q9" s="12">
        <v>1.5</v>
      </c>
      <c r="R9" s="12">
        <v>18.100000000000001</v>
      </c>
      <c r="S9" s="12">
        <v>33</v>
      </c>
      <c r="T9" s="12">
        <v>1.5</v>
      </c>
      <c r="U9" s="94">
        <v>0</v>
      </c>
      <c r="V9" s="94">
        <v>0</v>
      </c>
      <c r="W9" s="94">
        <v>1.5</v>
      </c>
      <c r="X9" s="94">
        <v>1.5</v>
      </c>
      <c r="Y9">
        <v>1.8</v>
      </c>
      <c r="Z9">
        <v>89</v>
      </c>
      <c r="AA9">
        <v>29.5</v>
      </c>
      <c r="AB9">
        <v>0</v>
      </c>
      <c r="AC9">
        <v>0</v>
      </c>
      <c r="AD9">
        <v>0</v>
      </c>
      <c r="AE9">
        <v>120</v>
      </c>
      <c r="AF9">
        <v>168</v>
      </c>
      <c r="AG9">
        <v>168</v>
      </c>
      <c r="AH9">
        <v>168</v>
      </c>
      <c r="AI9">
        <v>168</v>
      </c>
      <c r="AJ9">
        <v>168</v>
      </c>
      <c r="AK9">
        <v>158</v>
      </c>
      <c r="AL9">
        <v>9.01</v>
      </c>
      <c r="AM9">
        <v>28.05</v>
      </c>
      <c r="AN9">
        <v>1</v>
      </c>
      <c r="AO9">
        <v>1.5</v>
      </c>
      <c r="AP9">
        <v>1</v>
      </c>
      <c r="AQ9">
        <v>0</v>
      </c>
      <c r="AR9">
        <v>49.2</v>
      </c>
      <c r="AS9">
        <v>49.2</v>
      </c>
      <c r="AT9">
        <v>0</v>
      </c>
      <c r="AU9">
        <v>6</v>
      </c>
      <c r="AV9">
        <v>1.5</v>
      </c>
      <c r="AW9">
        <v>2</v>
      </c>
      <c r="AX9">
        <v>24.17</v>
      </c>
      <c r="AY9">
        <v>7</v>
      </c>
      <c r="AZ9">
        <v>7</v>
      </c>
      <c r="BA9">
        <v>0</v>
      </c>
      <c r="BB9">
        <v>17</v>
      </c>
      <c r="BC9">
        <v>1</v>
      </c>
      <c r="BD9">
        <v>2</v>
      </c>
      <c r="BE9">
        <v>12</v>
      </c>
      <c r="BF9">
        <v>2</v>
      </c>
      <c r="BG9">
        <v>0</v>
      </c>
      <c r="BH9">
        <v>0</v>
      </c>
      <c r="BI9">
        <v>0</v>
      </c>
      <c r="BJ9">
        <v>0</v>
      </c>
      <c r="BK9">
        <v>0</v>
      </c>
      <c r="BL9">
        <v>168</v>
      </c>
      <c r="BM9">
        <v>168</v>
      </c>
      <c r="BN9">
        <v>168</v>
      </c>
      <c r="BO9">
        <v>51.1</v>
      </c>
      <c r="BP9">
        <v>1.92</v>
      </c>
      <c r="BQ9">
        <v>99</v>
      </c>
      <c r="BR9">
        <v>168</v>
      </c>
      <c r="BS9">
        <v>12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6</v>
      </c>
      <c r="CD9">
        <v>0</v>
      </c>
      <c r="CE9">
        <v>7.67</v>
      </c>
      <c r="CF9">
        <v>0</v>
      </c>
      <c r="CG9">
        <v>0</v>
      </c>
      <c r="CH9">
        <v>23</v>
      </c>
      <c r="CI9">
        <v>116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14</v>
      </c>
      <c r="CQ9">
        <v>15</v>
      </c>
      <c r="CR9">
        <v>3</v>
      </c>
      <c r="CS9">
        <v>54.769999999999996</v>
      </c>
      <c r="CT9">
        <v>168</v>
      </c>
      <c r="CU9">
        <v>168</v>
      </c>
      <c r="CV9">
        <v>168</v>
      </c>
      <c r="CW9">
        <v>168</v>
      </c>
      <c r="CX9">
        <v>168</v>
      </c>
      <c r="CY9">
        <v>168</v>
      </c>
      <c r="CZ9">
        <v>168</v>
      </c>
      <c r="DA9">
        <v>168</v>
      </c>
      <c r="DB9">
        <v>168</v>
      </c>
      <c r="DC9">
        <v>168</v>
      </c>
      <c r="DD9" s="12"/>
      <c r="DE9">
        <v>168</v>
      </c>
      <c r="DF9">
        <v>168</v>
      </c>
      <c r="DG9">
        <v>168</v>
      </c>
      <c r="DH9">
        <v>126</v>
      </c>
      <c r="DI9">
        <v>0</v>
      </c>
      <c r="DJ9">
        <v>0.5</v>
      </c>
      <c r="DK9">
        <v>23</v>
      </c>
      <c r="DL9">
        <v>8.1999999999999993</v>
      </c>
      <c r="DM9">
        <v>2.5299999999999998</v>
      </c>
      <c r="DN9">
        <v>1</v>
      </c>
      <c r="DO9">
        <v>10.92</v>
      </c>
      <c r="DP9"/>
      <c r="DQ9"/>
      <c r="DR9">
        <v>12</v>
      </c>
      <c r="DS9">
        <v>10.5</v>
      </c>
      <c r="DT9">
        <v>1.8</v>
      </c>
      <c r="DU9">
        <v>6.17</v>
      </c>
      <c r="DV9">
        <v>0</v>
      </c>
      <c r="DW9">
        <v>0</v>
      </c>
      <c r="DX9">
        <v>0</v>
      </c>
      <c r="DY9">
        <v>120</v>
      </c>
      <c r="DZ9">
        <v>168</v>
      </c>
      <c r="EA9">
        <v>168</v>
      </c>
      <c r="EB9">
        <v>168</v>
      </c>
      <c r="EC9">
        <v>168</v>
      </c>
      <c r="ED9">
        <v>168</v>
      </c>
      <c r="EE9">
        <v>168</v>
      </c>
      <c r="EF9">
        <v>168</v>
      </c>
      <c r="EG9">
        <v>168</v>
      </c>
      <c r="EH9">
        <v>168</v>
      </c>
      <c r="EI9"/>
      <c r="EJ9" s="12"/>
    </row>
    <row r="10" spans="1:140" ht="16.5" customHeight="1">
      <c r="A10" s="500"/>
      <c r="B10" s="53" t="s">
        <v>222</v>
      </c>
      <c r="C10" s="12"/>
      <c r="D10" s="12">
        <v>168</v>
      </c>
      <c r="E10" s="12">
        <v>168</v>
      </c>
      <c r="F10" s="12">
        <v>168</v>
      </c>
      <c r="G10" s="12">
        <v>168</v>
      </c>
      <c r="H10" s="12">
        <v>168</v>
      </c>
      <c r="I10" s="12">
        <v>168</v>
      </c>
      <c r="J10" s="12">
        <v>168</v>
      </c>
      <c r="K10" s="12">
        <v>168</v>
      </c>
      <c r="L10" s="12">
        <v>168</v>
      </c>
      <c r="M10" s="12">
        <v>168</v>
      </c>
      <c r="N10" s="12">
        <v>168</v>
      </c>
      <c r="O10" s="12">
        <v>168</v>
      </c>
      <c r="P10" s="12">
        <v>168</v>
      </c>
      <c r="Q10" s="12">
        <v>168</v>
      </c>
      <c r="R10" s="12">
        <v>168</v>
      </c>
      <c r="S10" s="12">
        <v>168</v>
      </c>
      <c r="T10" s="12">
        <v>168</v>
      </c>
      <c r="U10" s="12">
        <v>144</v>
      </c>
      <c r="V10" s="12">
        <v>168</v>
      </c>
      <c r="W10" s="12">
        <v>168</v>
      </c>
      <c r="X10" s="12">
        <v>168</v>
      </c>
      <c r="Y10" s="12">
        <v>168</v>
      </c>
      <c r="Z10" s="12">
        <v>168</v>
      </c>
      <c r="AA10" s="12">
        <v>168</v>
      </c>
      <c r="AB10" s="12">
        <v>168</v>
      </c>
      <c r="AC10" s="12">
        <v>168</v>
      </c>
      <c r="AD10" s="12">
        <v>168</v>
      </c>
      <c r="AE10" s="12">
        <v>168</v>
      </c>
      <c r="AF10" s="12">
        <v>168</v>
      </c>
      <c r="AG10" s="12">
        <v>168</v>
      </c>
      <c r="AH10" s="12">
        <v>168</v>
      </c>
      <c r="AI10" s="12">
        <v>168</v>
      </c>
      <c r="AJ10" s="12">
        <v>168</v>
      </c>
      <c r="AK10" s="12">
        <v>168</v>
      </c>
      <c r="AL10" s="12">
        <v>168</v>
      </c>
      <c r="AM10" s="12">
        <v>168</v>
      </c>
      <c r="AN10" s="12">
        <v>168</v>
      </c>
      <c r="AO10" s="12">
        <v>168</v>
      </c>
      <c r="AP10" s="12">
        <v>168</v>
      </c>
      <c r="AQ10" s="12">
        <v>168</v>
      </c>
      <c r="AR10" s="12">
        <v>168</v>
      </c>
      <c r="AS10" s="12">
        <v>168</v>
      </c>
      <c r="AT10" s="12">
        <v>168</v>
      </c>
      <c r="AU10" s="12">
        <v>168</v>
      </c>
      <c r="AV10" s="12">
        <v>168</v>
      </c>
      <c r="AW10" s="12">
        <v>168</v>
      </c>
      <c r="AX10" s="12">
        <v>168</v>
      </c>
      <c r="AY10" s="12">
        <v>168</v>
      </c>
      <c r="AZ10" s="12">
        <v>168</v>
      </c>
      <c r="BA10" s="12">
        <v>168</v>
      </c>
      <c r="BB10" s="12">
        <v>168</v>
      </c>
      <c r="BC10" s="12">
        <v>168</v>
      </c>
      <c r="BD10" s="12">
        <v>168</v>
      </c>
      <c r="BE10" s="12">
        <v>168</v>
      </c>
      <c r="BF10" s="12">
        <v>168</v>
      </c>
      <c r="BG10" s="12">
        <v>168</v>
      </c>
      <c r="BH10" s="12">
        <v>168</v>
      </c>
      <c r="BI10" s="12">
        <v>168</v>
      </c>
      <c r="BJ10" s="12">
        <v>168</v>
      </c>
      <c r="BK10" s="12">
        <v>168</v>
      </c>
      <c r="BL10" s="12">
        <v>168</v>
      </c>
      <c r="BM10" s="12">
        <v>168</v>
      </c>
      <c r="BN10" s="12">
        <v>168</v>
      </c>
      <c r="BO10" s="12">
        <v>168</v>
      </c>
      <c r="BP10" s="12">
        <v>168</v>
      </c>
      <c r="BQ10" s="12">
        <v>168</v>
      </c>
      <c r="BR10" s="12">
        <v>168</v>
      </c>
      <c r="BS10" s="12">
        <v>168</v>
      </c>
      <c r="BT10" s="12">
        <v>168</v>
      </c>
      <c r="BU10" s="12">
        <v>168</v>
      </c>
      <c r="BV10" s="12">
        <v>168</v>
      </c>
      <c r="BW10" s="12">
        <v>168</v>
      </c>
      <c r="BX10" s="12">
        <v>168</v>
      </c>
      <c r="BY10" s="12">
        <v>168</v>
      </c>
      <c r="BZ10" s="12">
        <v>168</v>
      </c>
      <c r="CA10" s="12">
        <v>144</v>
      </c>
      <c r="CB10" s="12">
        <v>168</v>
      </c>
      <c r="CC10" s="12">
        <v>168</v>
      </c>
      <c r="CD10" s="12">
        <v>168</v>
      </c>
      <c r="CE10" s="12">
        <v>168</v>
      </c>
      <c r="CF10" s="12">
        <v>168</v>
      </c>
      <c r="CG10" s="12">
        <v>168</v>
      </c>
      <c r="CH10" s="12">
        <v>168</v>
      </c>
      <c r="CI10" s="12">
        <v>168</v>
      </c>
      <c r="CJ10" s="12">
        <v>168</v>
      </c>
      <c r="CK10" s="12">
        <v>168</v>
      </c>
      <c r="CL10" s="12">
        <v>168</v>
      </c>
      <c r="CM10" s="12">
        <v>168</v>
      </c>
      <c r="CN10" s="12">
        <v>168</v>
      </c>
      <c r="CO10" s="12">
        <v>168</v>
      </c>
      <c r="CP10" s="12">
        <v>168</v>
      </c>
      <c r="CQ10" s="12">
        <v>168</v>
      </c>
      <c r="CR10" s="12">
        <v>168</v>
      </c>
      <c r="CS10" s="12">
        <v>168</v>
      </c>
      <c r="CT10" s="12">
        <v>168</v>
      </c>
      <c r="CU10" s="12">
        <v>168</v>
      </c>
      <c r="CV10" s="12">
        <v>168</v>
      </c>
      <c r="CW10" s="12">
        <v>168</v>
      </c>
      <c r="CX10" s="12">
        <v>168</v>
      </c>
      <c r="CY10" s="12">
        <v>168</v>
      </c>
      <c r="CZ10" s="12">
        <v>168</v>
      </c>
      <c r="DA10" s="12">
        <v>168</v>
      </c>
      <c r="DB10" s="12">
        <v>168</v>
      </c>
      <c r="DC10" s="12">
        <v>168</v>
      </c>
      <c r="DD10" s="12"/>
      <c r="DE10" s="12">
        <v>168</v>
      </c>
      <c r="DF10" s="12">
        <v>168</v>
      </c>
      <c r="DG10" s="12">
        <v>168</v>
      </c>
      <c r="DH10" s="12">
        <v>168</v>
      </c>
      <c r="DI10" s="12">
        <v>168</v>
      </c>
      <c r="DJ10" s="12">
        <v>168</v>
      </c>
      <c r="DK10" s="12">
        <v>168</v>
      </c>
      <c r="DL10" s="12">
        <v>168</v>
      </c>
      <c r="DM10" s="12">
        <v>168</v>
      </c>
      <c r="DN10" s="12">
        <v>168</v>
      </c>
      <c r="DO10" s="12">
        <v>168</v>
      </c>
      <c r="DP10" s="12"/>
      <c r="DQ10" s="12"/>
      <c r="DR10" s="12">
        <v>168</v>
      </c>
      <c r="DS10" s="12">
        <v>168</v>
      </c>
      <c r="DT10" s="12">
        <v>168</v>
      </c>
      <c r="DU10" s="12">
        <v>168</v>
      </c>
      <c r="DV10" s="12">
        <v>168</v>
      </c>
      <c r="DW10" s="12">
        <v>168</v>
      </c>
      <c r="DX10" s="12">
        <v>168</v>
      </c>
      <c r="DY10" s="12">
        <v>168</v>
      </c>
      <c r="DZ10" s="12">
        <v>168</v>
      </c>
      <c r="EA10" s="12">
        <v>168</v>
      </c>
      <c r="EB10" s="12">
        <v>168</v>
      </c>
      <c r="EC10" s="12">
        <v>168</v>
      </c>
      <c r="ED10" s="12">
        <v>168</v>
      </c>
      <c r="EE10" s="12">
        <v>168</v>
      </c>
      <c r="EF10" s="12">
        <v>168</v>
      </c>
      <c r="EG10" s="12">
        <v>168</v>
      </c>
      <c r="EH10" s="12">
        <v>168</v>
      </c>
      <c r="EI10" s="12"/>
      <c r="EJ10" s="12"/>
    </row>
    <row r="11" spans="1:140">
      <c r="A11" s="501"/>
      <c r="B11" s="53" t="s">
        <v>146</v>
      </c>
      <c r="C11" s="12"/>
      <c r="D11" s="119">
        <v>2.0217391304347827</v>
      </c>
      <c r="E11" s="119">
        <v>0</v>
      </c>
      <c r="F11" s="119">
        <v>0</v>
      </c>
      <c r="G11" s="119">
        <v>0</v>
      </c>
      <c r="H11" s="119">
        <v>0</v>
      </c>
      <c r="I11" s="119">
        <v>0</v>
      </c>
      <c r="J11" s="119">
        <v>0</v>
      </c>
      <c r="K11" s="119">
        <v>0</v>
      </c>
      <c r="L11" s="119">
        <v>0</v>
      </c>
      <c r="M11" s="119">
        <v>0</v>
      </c>
      <c r="N11" s="119">
        <v>0</v>
      </c>
      <c r="O11" s="164">
        <v>2.1818181818181821</v>
      </c>
      <c r="P11" s="164">
        <v>0.8</v>
      </c>
      <c r="Q11" s="164">
        <v>0</v>
      </c>
      <c r="R11" s="164">
        <v>0</v>
      </c>
      <c r="S11">
        <v>0</v>
      </c>
      <c r="T11" s="308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7.0690870637997891</v>
      </c>
      <c r="AM11">
        <v>2.84</v>
      </c>
      <c r="AN11">
        <v>0.66666666666666663</v>
      </c>
      <c r="AO11">
        <v>0</v>
      </c>
      <c r="AP11">
        <v>0.66666666666666663</v>
      </c>
      <c r="AQ11">
        <v>5.722419928825623</v>
      </c>
      <c r="AR11">
        <v>5.94</v>
      </c>
      <c r="AS11">
        <v>5.94</v>
      </c>
      <c r="AT11">
        <v>0</v>
      </c>
      <c r="AU11">
        <v>0</v>
      </c>
      <c r="AV11">
        <v>6.706317354143442</v>
      </c>
      <c r="AW11">
        <v>9.9719298245614034</v>
      </c>
      <c r="AX11">
        <v>12.972307692307693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1.5946666666666667</v>
      </c>
      <c r="BE11">
        <v>0</v>
      </c>
      <c r="BF11">
        <v>3.4185792349726785</v>
      </c>
      <c r="BG11">
        <v>0</v>
      </c>
      <c r="BH11">
        <v>0</v>
      </c>
      <c r="BI11">
        <v>0</v>
      </c>
      <c r="BJ11">
        <v>0</v>
      </c>
      <c r="BK11">
        <v>1.18</v>
      </c>
      <c r="BL11">
        <v>0</v>
      </c>
      <c r="BM11">
        <v>0</v>
      </c>
      <c r="BN11">
        <v>0</v>
      </c>
      <c r="BO11">
        <v>0</v>
      </c>
      <c r="BP11">
        <v>6.0733067729083672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8.7412398921832875</v>
      </c>
      <c r="CF11">
        <v>0</v>
      </c>
      <c r="CG11">
        <v>0</v>
      </c>
      <c r="CH11" s="375">
        <f t="shared" ref="CH11:CI11" si="0">IFERROR(1/(IFERROR(1/CH9,0)+IFERROR(1/CH10,0)),0)</f>
        <v>20.230366492146597</v>
      </c>
      <c r="CI11" s="375">
        <f t="shared" si="0"/>
        <v>68.619718309859152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9.4847604364326372</v>
      </c>
      <c r="CR11">
        <v>5.63</v>
      </c>
      <c r="CS11">
        <v>2.9333333333333331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 s="12"/>
      <c r="DE11">
        <v>0</v>
      </c>
      <c r="DF11">
        <v>0</v>
      </c>
      <c r="DG11">
        <v>0</v>
      </c>
      <c r="DH11">
        <v>0</v>
      </c>
      <c r="DI11">
        <v>0</v>
      </c>
      <c r="DJ11">
        <v>1.7872340425531914</v>
      </c>
      <c r="DK11">
        <v>0.94</v>
      </c>
      <c r="DL11">
        <v>6.2</v>
      </c>
      <c r="DM11">
        <v>4.95</v>
      </c>
      <c r="DN11">
        <v>4.66</v>
      </c>
      <c r="DO11">
        <v>5.7926634768740035</v>
      </c>
      <c r="DP11"/>
      <c r="DQ11"/>
      <c r="DR11">
        <v>0</v>
      </c>
      <c r="DS11">
        <v>1.27</v>
      </c>
      <c r="DT11">
        <v>2.39</v>
      </c>
      <c r="DU11">
        <v>12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0</v>
      </c>
      <c r="EC11">
        <v>0</v>
      </c>
      <c r="ED11">
        <v>0</v>
      </c>
      <c r="EE11">
        <v>0</v>
      </c>
      <c r="EF11">
        <v>0</v>
      </c>
      <c r="EG11">
        <v>0</v>
      </c>
      <c r="EH11">
        <v>0</v>
      </c>
      <c r="EI11" s="12"/>
      <c r="EJ11" s="12" t="s">
        <v>80</v>
      </c>
    </row>
    <row r="12" spans="1:140" ht="16.5" customHeight="1">
      <c r="A12" s="496" t="s">
        <v>162</v>
      </c>
      <c r="B12" s="54" t="s">
        <v>147</v>
      </c>
      <c r="C12" s="8"/>
      <c r="D12" s="8">
        <f t="shared" ref="D12:N12" si="1">D2</f>
        <v>0.92857142857142905</v>
      </c>
      <c r="E12" s="8">
        <f t="shared" si="1"/>
        <v>0.97023809523809523</v>
      </c>
      <c r="F12" s="8">
        <f t="shared" si="1"/>
        <v>1</v>
      </c>
      <c r="G12" s="8">
        <f t="shared" si="1"/>
        <v>1</v>
      </c>
      <c r="H12" s="8">
        <f t="shared" si="1"/>
        <v>1</v>
      </c>
      <c r="I12" s="8">
        <f t="shared" si="1"/>
        <v>1</v>
      </c>
      <c r="J12" s="8">
        <f t="shared" si="1"/>
        <v>0.94047619047619002</v>
      </c>
      <c r="K12" s="8">
        <f t="shared" si="1"/>
        <v>0.94047619047619002</v>
      </c>
      <c r="L12" s="8">
        <f t="shared" si="1"/>
        <v>0.9404761904714285</v>
      </c>
      <c r="M12" s="8">
        <f t="shared" si="1"/>
        <v>0.97619047619047616</v>
      </c>
      <c r="N12" s="8">
        <f t="shared" si="1"/>
        <v>0.97619047618571431</v>
      </c>
      <c r="O12" s="8">
        <f t="shared" ref="O12:AK12" si="2">+O2</f>
        <v>0.89880952380952384</v>
      </c>
      <c r="P12" s="8">
        <f t="shared" si="2"/>
        <v>0.9821428571428571</v>
      </c>
      <c r="Q12" s="8">
        <f t="shared" si="2"/>
        <v>0.99107142857142905</v>
      </c>
      <c r="R12" s="8">
        <f t="shared" si="2"/>
        <v>0.89184523809523797</v>
      </c>
      <c r="S12" s="8">
        <f t="shared" si="2"/>
        <v>0.8035714285714286</v>
      </c>
      <c r="T12" s="8">
        <f t="shared" si="2"/>
        <v>0.99107142857142905</v>
      </c>
      <c r="U12" s="8">
        <f t="shared" si="2"/>
        <v>1</v>
      </c>
      <c r="V12" s="8">
        <f t="shared" si="2"/>
        <v>1</v>
      </c>
      <c r="W12" s="8">
        <f t="shared" si="2"/>
        <v>0.99107142857142905</v>
      </c>
      <c r="X12" s="8">
        <f t="shared" si="2"/>
        <v>0.99107142857142905</v>
      </c>
      <c r="Y12" s="8">
        <f t="shared" si="2"/>
        <v>0.98928571428571421</v>
      </c>
      <c r="Z12" s="8">
        <f t="shared" si="2"/>
        <v>0.47023809523809501</v>
      </c>
      <c r="AA12" s="8">
        <f t="shared" si="2"/>
        <v>0.82440476190476197</v>
      </c>
      <c r="AB12" s="8">
        <f t="shared" si="2"/>
        <v>1</v>
      </c>
      <c r="AC12" s="8">
        <f t="shared" si="2"/>
        <v>1</v>
      </c>
      <c r="AD12" s="8">
        <f t="shared" si="2"/>
        <v>1</v>
      </c>
      <c r="AE12" s="8">
        <f t="shared" si="2"/>
        <v>0.2857142857142857</v>
      </c>
      <c r="AF12" s="8">
        <f t="shared" si="2"/>
        <v>0</v>
      </c>
      <c r="AG12" s="8">
        <f t="shared" si="2"/>
        <v>0</v>
      </c>
      <c r="AH12" s="8">
        <f t="shared" si="2"/>
        <v>0</v>
      </c>
      <c r="AI12" s="8">
        <f t="shared" si="2"/>
        <v>0</v>
      </c>
      <c r="AJ12" s="8">
        <f t="shared" si="2"/>
        <v>0</v>
      </c>
      <c r="AK12" s="8">
        <f t="shared" si="2"/>
        <v>5.9523809523809514E-2</v>
      </c>
      <c r="AL12" s="8">
        <f t="shared" ref="AL12:AQ12" si="3">+AL2</f>
        <v>0.94639047619048</v>
      </c>
      <c r="AM12" s="8">
        <f t="shared" si="3"/>
        <v>0.83303571428571399</v>
      </c>
      <c r="AN12" s="8">
        <f t="shared" si="3"/>
        <v>0.99404761904761907</v>
      </c>
      <c r="AO12" s="8">
        <f t="shared" si="3"/>
        <v>0.93648809523809495</v>
      </c>
      <c r="AP12" s="8">
        <f t="shared" si="3"/>
        <v>0.99404761904761896</v>
      </c>
      <c r="AQ12" s="8">
        <f t="shared" si="3"/>
        <v>1</v>
      </c>
      <c r="AR12" s="8">
        <f t="shared" ref="AR12:BS12" si="4">+AR2</f>
        <v>0.70714285714285696</v>
      </c>
      <c r="AS12" s="8">
        <f t="shared" si="4"/>
        <v>0.98809523809523803</v>
      </c>
      <c r="AT12" s="8">
        <f t="shared" si="4"/>
        <v>1</v>
      </c>
      <c r="AU12" s="8">
        <f t="shared" si="4"/>
        <v>0.96428571428571397</v>
      </c>
      <c r="AV12" s="8">
        <f t="shared" si="4"/>
        <v>0.99107142857142905</v>
      </c>
      <c r="AW12" s="8">
        <f t="shared" si="4"/>
        <v>0.98809523809523814</v>
      </c>
      <c r="AX12" s="8">
        <f t="shared" si="4"/>
        <v>0.85613095238095227</v>
      </c>
      <c r="AY12" s="8">
        <f t="shared" si="4"/>
        <v>0.95833333333333348</v>
      </c>
      <c r="AZ12" s="8">
        <f t="shared" si="4"/>
        <v>0.95833333333333304</v>
      </c>
      <c r="BA12" s="8">
        <f t="shared" si="4"/>
        <v>1</v>
      </c>
      <c r="BB12" s="8">
        <f t="shared" si="4"/>
        <v>0.89880952380952395</v>
      </c>
      <c r="BC12" s="8">
        <f t="shared" si="4"/>
        <v>0.99404761904761907</v>
      </c>
      <c r="BD12" s="8">
        <f t="shared" si="4"/>
        <v>0.98809523809523803</v>
      </c>
      <c r="BE12" s="8">
        <f t="shared" si="4"/>
        <v>0.92857142857142905</v>
      </c>
      <c r="BF12" s="8">
        <f t="shared" si="4"/>
        <v>0.98809523809523814</v>
      </c>
      <c r="BG12" s="8">
        <f t="shared" si="4"/>
        <v>1</v>
      </c>
      <c r="BH12" s="8">
        <f t="shared" si="4"/>
        <v>1</v>
      </c>
      <c r="BI12" s="8">
        <f t="shared" si="4"/>
        <v>1</v>
      </c>
      <c r="BJ12" s="8">
        <f t="shared" si="4"/>
        <v>1</v>
      </c>
      <c r="BK12" s="8">
        <f t="shared" si="4"/>
        <v>1</v>
      </c>
      <c r="BL12" s="8">
        <f t="shared" si="4"/>
        <v>0</v>
      </c>
      <c r="BM12" s="8">
        <f t="shared" si="4"/>
        <v>0</v>
      </c>
      <c r="BN12" s="8">
        <f t="shared" si="4"/>
        <v>0</v>
      </c>
      <c r="BO12" s="8">
        <f t="shared" si="4"/>
        <v>0.69583333333333297</v>
      </c>
      <c r="BP12" s="8">
        <f t="shared" si="4"/>
        <v>0.98857142857142866</v>
      </c>
      <c r="BQ12" s="8">
        <f t="shared" si="4"/>
        <v>0.41071428571428598</v>
      </c>
      <c r="BR12" s="8">
        <f t="shared" si="4"/>
        <v>0</v>
      </c>
      <c r="BS12" s="8">
        <f t="shared" si="4"/>
        <v>0.9285714285714286</v>
      </c>
      <c r="BT12" s="8">
        <f t="shared" ref="BT12:BZ12" si="5">+BT2</f>
        <v>1</v>
      </c>
      <c r="BU12" s="8">
        <f t="shared" si="5"/>
        <v>1</v>
      </c>
      <c r="BV12" s="8">
        <f t="shared" si="5"/>
        <v>1</v>
      </c>
      <c r="BW12" s="8">
        <f t="shared" si="5"/>
        <v>1</v>
      </c>
      <c r="BX12" s="8">
        <f t="shared" si="5"/>
        <v>1</v>
      </c>
      <c r="BY12" s="8">
        <f t="shared" si="5"/>
        <v>1</v>
      </c>
      <c r="BZ12" s="8">
        <f t="shared" si="5"/>
        <v>1</v>
      </c>
      <c r="CA12" s="8">
        <f t="shared" ref="CA12:CC12" si="6">+CA2</f>
        <v>1</v>
      </c>
      <c r="CB12" s="8">
        <f t="shared" si="6"/>
        <v>1</v>
      </c>
      <c r="CC12" s="8">
        <f t="shared" si="6"/>
        <v>0.9642857142857143</v>
      </c>
      <c r="CD12" s="8">
        <f t="shared" ref="CD12:CF12" si="7">+CD2</f>
        <v>1</v>
      </c>
      <c r="CE12" s="8">
        <f t="shared" si="7"/>
        <v>0.95434523809523819</v>
      </c>
      <c r="CF12" s="8">
        <f t="shared" si="7"/>
        <v>1</v>
      </c>
      <c r="CG12" s="8">
        <f t="shared" ref="CG12:CH12" si="8">+CG2</f>
        <v>0.97023809523809501</v>
      </c>
      <c r="CH12" s="8">
        <f t="shared" si="8"/>
        <v>0.86309523809523803</v>
      </c>
      <c r="CI12" s="8">
        <f t="shared" ref="CI12:CJ12" si="9">+CI2</f>
        <v>0.30952380952380998</v>
      </c>
      <c r="CJ12" s="8">
        <f t="shared" si="9"/>
        <v>1</v>
      </c>
      <c r="CK12" s="8">
        <f t="shared" ref="CK12:CM12" si="10">+CK2</f>
        <v>1</v>
      </c>
      <c r="CL12" s="8">
        <f t="shared" si="10"/>
        <v>1</v>
      </c>
      <c r="CM12" s="8">
        <f t="shared" si="10"/>
        <v>1</v>
      </c>
      <c r="CN12" s="8">
        <f t="shared" ref="CN12:CP12" si="11">+CN2</f>
        <v>1</v>
      </c>
      <c r="CO12" s="8">
        <f t="shared" si="11"/>
        <v>1</v>
      </c>
      <c r="CP12" s="8">
        <f t="shared" si="11"/>
        <v>0.91666666666666652</v>
      </c>
      <c r="CQ12" s="8">
        <f t="shared" ref="CQ12:CT12" si="12">+CQ2</f>
        <v>0.91071428571428603</v>
      </c>
      <c r="CR12" s="8">
        <f t="shared" si="12"/>
        <v>0.89285714285714302</v>
      </c>
      <c r="CS12" s="8">
        <f t="shared" si="12"/>
        <v>0.57279761904761906</v>
      </c>
      <c r="CT12" s="8">
        <f t="shared" si="12"/>
        <v>0</v>
      </c>
      <c r="CU12" s="8">
        <f t="shared" ref="CU12:CW12" si="13">+CU2</f>
        <v>0</v>
      </c>
      <c r="CV12" s="8">
        <f t="shared" si="13"/>
        <v>0</v>
      </c>
      <c r="CW12" s="8">
        <f t="shared" si="13"/>
        <v>0</v>
      </c>
      <c r="CX12" s="8">
        <f t="shared" ref="CX12:CY12" si="14">+CX2</f>
        <v>0</v>
      </c>
      <c r="CY12" s="8">
        <f t="shared" si="14"/>
        <v>0</v>
      </c>
      <c r="CZ12" s="8">
        <f t="shared" ref="CZ12:DB12" si="15">+CZ2</f>
        <v>0</v>
      </c>
      <c r="DA12" s="8">
        <f t="shared" si="15"/>
        <v>0</v>
      </c>
      <c r="DB12" s="8">
        <f t="shared" si="15"/>
        <v>0</v>
      </c>
      <c r="DC12" s="8">
        <f t="shared" ref="DC12:DF12" si="16">+DC2</f>
        <v>0</v>
      </c>
      <c r="DD12" s="8"/>
      <c r="DE12" s="8">
        <f t="shared" si="16"/>
        <v>0</v>
      </c>
      <c r="DF12" s="8">
        <f t="shared" si="16"/>
        <v>0</v>
      </c>
      <c r="DG12" s="8">
        <f t="shared" ref="DG12:DJ12" si="17">+DG2</f>
        <v>0</v>
      </c>
      <c r="DH12" s="8">
        <f t="shared" si="17"/>
        <v>0.25</v>
      </c>
      <c r="DI12" s="8">
        <f t="shared" si="17"/>
        <v>1</v>
      </c>
      <c r="DJ12" s="8">
        <f t="shared" si="17"/>
        <v>0.99702380952380953</v>
      </c>
      <c r="DK12" s="8">
        <f t="shared" ref="DK12:DM12" si="18">+DK2</f>
        <v>0.86309523809523803</v>
      </c>
      <c r="DL12" s="8">
        <f t="shared" si="18"/>
        <v>0.95119047619047603</v>
      </c>
      <c r="DM12" s="8">
        <f t="shared" si="18"/>
        <v>0.9849404761904762</v>
      </c>
      <c r="DN12" s="8">
        <f t="shared" ref="DN12:DR12" si="19">+DN2</f>
        <v>0.99404761904761896</v>
      </c>
      <c r="DO12" s="8">
        <f t="shared" si="19"/>
        <v>0.93500000000000005</v>
      </c>
      <c r="DP12" s="8">
        <f t="shared" si="19"/>
        <v>0</v>
      </c>
      <c r="DQ12" s="8">
        <f t="shared" si="19"/>
        <v>0</v>
      </c>
      <c r="DR12" s="8">
        <f t="shared" si="19"/>
        <v>0.9285714285714286</v>
      </c>
      <c r="DS12" s="8">
        <f t="shared" ref="DS12:DU12" si="20">+DS2</f>
        <v>0.9375</v>
      </c>
      <c r="DT12" s="8">
        <f t="shared" si="20"/>
        <v>0.98928571428571399</v>
      </c>
      <c r="DU12" s="8">
        <f t="shared" si="20"/>
        <v>0.96327380952380959</v>
      </c>
      <c r="DV12" s="8">
        <f t="shared" ref="DV12:DX12" si="21">+DV2</f>
        <v>0.97619047619047605</v>
      </c>
      <c r="DW12" s="8">
        <f t="shared" si="21"/>
        <v>0.97619047619047605</v>
      </c>
      <c r="DX12" s="8">
        <f t="shared" si="21"/>
        <v>1</v>
      </c>
      <c r="DY12" s="8">
        <f t="shared" ref="DY12:EA12" si="22">+DY2</f>
        <v>0.14285714285714299</v>
      </c>
      <c r="DZ12" s="8">
        <f t="shared" si="22"/>
        <v>0</v>
      </c>
      <c r="EA12" s="8">
        <f t="shared" si="22"/>
        <v>0</v>
      </c>
      <c r="EB12" s="8">
        <f t="shared" ref="EB12:ED12" si="23">+EB2</f>
        <v>0</v>
      </c>
      <c r="EC12" s="8">
        <f t="shared" si="23"/>
        <v>0</v>
      </c>
      <c r="ED12" s="8">
        <f t="shared" si="23"/>
        <v>0</v>
      </c>
      <c r="EE12" s="8">
        <f t="shared" ref="EE12:EH12" si="24">+EE2</f>
        <v>0</v>
      </c>
      <c r="EF12" s="8">
        <f t="shared" si="24"/>
        <v>0</v>
      </c>
      <c r="EG12" s="8">
        <f t="shared" si="24"/>
        <v>0</v>
      </c>
      <c r="EH12" s="8">
        <f t="shared" si="24"/>
        <v>0</v>
      </c>
      <c r="EI12" s="8"/>
      <c r="EJ12" s="8"/>
    </row>
    <row r="13" spans="1:140">
      <c r="A13" s="497"/>
      <c r="B13" s="54" t="s">
        <v>253</v>
      </c>
      <c r="C13" s="8"/>
      <c r="D13" s="8">
        <f t="shared" ref="D13:AK13" si="25">+D7/D10</f>
        <v>0</v>
      </c>
      <c r="E13" s="8">
        <f t="shared" si="25"/>
        <v>0</v>
      </c>
      <c r="F13" s="8">
        <f t="shared" si="25"/>
        <v>0</v>
      </c>
      <c r="G13" s="8">
        <f t="shared" si="25"/>
        <v>0</v>
      </c>
      <c r="H13" s="8">
        <f t="shared" si="25"/>
        <v>0</v>
      </c>
      <c r="I13" s="8">
        <f t="shared" si="25"/>
        <v>0</v>
      </c>
      <c r="J13" s="8">
        <f t="shared" si="25"/>
        <v>0</v>
      </c>
      <c r="K13" s="8">
        <f t="shared" si="25"/>
        <v>0</v>
      </c>
      <c r="L13" s="8">
        <f t="shared" si="25"/>
        <v>0</v>
      </c>
      <c r="M13" s="8">
        <f t="shared" si="25"/>
        <v>0</v>
      </c>
      <c r="N13" s="8">
        <f t="shared" si="25"/>
        <v>0</v>
      </c>
      <c r="O13" s="8">
        <f t="shared" si="25"/>
        <v>5.3571428571428568E-2</v>
      </c>
      <c r="P13" s="8">
        <f t="shared" si="25"/>
        <v>0</v>
      </c>
      <c r="Q13" s="8">
        <f t="shared" si="25"/>
        <v>0</v>
      </c>
      <c r="R13" s="8">
        <f t="shared" si="25"/>
        <v>0</v>
      </c>
      <c r="S13" s="8">
        <f t="shared" si="25"/>
        <v>0</v>
      </c>
      <c r="T13" s="8">
        <f t="shared" si="25"/>
        <v>0</v>
      </c>
      <c r="U13" s="8">
        <f t="shared" si="25"/>
        <v>0</v>
      </c>
      <c r="V13" s="8">
        <f t="shared" si="25"/>
        <v>0</v>
      </c>
      <c r="W13" s="8">
        <f t="shared" si="25"/>
        <v>0</v>
      </c>
      <c r="X13" s="8">
        <f t="shared" si="25"/>
        <v>0</v>
      </c>
      <c r="Y13" s="8">
        <f t="shared" si="25"/>
        <v>0</v>
      </c>
      <c r="Z13" s="8">
        <f t="shared" si="25"/>
        <v>0</v>
      </c>
      <c r="AA13" s="8">
        <f t="shared" si="25"/>
        <v>0</v>
      </c>
      <c r="AB13" s="8">
        <f t="shared" si="25"/>
        <v>0</v>
      </c>
      <c r="AC13" s="8">
        <f t="shared" si="25"/>
        <v>0</v>
      </c>
      <c r="AD13" s="8">
        <f t="shared" si="25"/>
        <v>0</v>
      </c>
      <c r="AE13" s="8">
        <f t="shared" si="25"/>
        <v>0</v>
      </c>
      <c r="AF13" s="8">
        <f t="shared" si="25"/>
        <v>0</v>
      </c>
      <c r="AG13" s="8">
        <f t="shared" si="25"/>
        <v>0</v>
      </c>
      <c r="AH13" s="8">
        <f t="shared" si="25"/>
        <v>0</v>
      </c>
      <c r="AI13" s="8">
        <f t="shared" si="25"/>
        <v>0</v>
      </c>
      <c r="AJ13" s="8">
        <f t="shared" si="25"/>
        <v>0</v>
      </c>
      <c r="AK13" s="8">
        <f t="shared" si="25"/>
        <v>0</v>
      </c>
      <c r="AL13" s="8">
        <f t="shared" ref="AL13:AQ13" si="26">+AL7/AL10</f>
        <v>0</v>
      </c>
      <c r="AM13" s="8">
        <f t="shared" si="26"/>
        <v>0</v>
      </c>
      <c r="AN13" s="8">
        <f t="shared" si="26"/>
        <v>0</v>
      </c>
      <c r="AO13" s="8">
        <f t="shared" si="26"/>
        <v>0</v>
      </c>
      <c r="AP13" s="8">
        <f t="shared" si="26"/>
        <v>0</v>
      </c>
      <c r="AQ13" s="8">
        <f t="shared" si="26"/>
        <v>0</v>
      </c>
      <c r="AR13" s="8">
        <f t="shared" ref="AR13:BS13" si="27">+AR7/AR10</f>
        <v>0</v>
      </c>
      <c r="AS13" s="8">
        <f t="shared" si="27"/>
        <v>0</v>
      </c>
      <c r="AT13" s="8">
        <f t="shared" si="27"/>
        <v>0</v>
      </c>
      <c r="AU13" s="8">
        <f t="shared" si="27"/>
        <v>0</v>
      </c>
      <c r="AV13" s="8">
        <f t="shared" si="27"/>
        <v>0</v>
      </c>
      <c r="AW13" s="8">
        <f t="shared" si="27"/>
        <v>0</v>
      </c>
      <c r="AX13" s="8">
        <f t="shared" si="27"/>
        <v>0</v>
      </c>
      <c r="AY13" s="8">
        <f t="shared" si="27"/>
        <v>0</v>
      </c>
      <c r="AZ13" s="8">
        <f t="shared" si="27"/>
        <v>0</v>
      </c>
      <c r="BA13" s="8">
        <f t="shared" si="27"/>
        <v>0</v>
      </c>
      <c r="BB13" s="8">
        <f t="shared" si="27"/>
        <v>0</v>
      </c>
      <c r="BC13" s="8">
        <f t="shared" si="27"/>
        <v>0</v>
      </c>
      <c r="BD13" s="8">
        <f t="shared" si="27"/>
        <v>0</v>
      </c>
      <c r="BE13" s="8">
        <f t="shared" si="27"/>
        <v>0</v>
      </c>
      <c r="BF13" s="8">
        <f t="shared" si="27"/>
        <v>0</v>
      </c>
      <c r="BG13" s="8">
        <f t="shared" si="27"/>
        <v>0</v>
      </c>
      <c r="BH13" s="8">
        <f t="shared" si="27"/>
        <v>0</v>
      </c>
      <c r="BI13" s="8">
        <f t="shared" si="27"/>
        <v>0</v>
      </c>
      <c r="BJ13" s="8">
        <f t="shared" si="27"/>
        <v>0</v>
      </c>
      <c r="BK13" s="8">
        <f t="shared" si="27"/>
        <v>0</v>
      </c>
      <c r="BL13" s="8">
        <f t="shared" si="27"/>
        <v>0</v>
      </c>
      <c r="BM13" s="8">
        <f t="shared" si="27"/>
        <v>0</v>
      </c>
      <c r="BN13" s="8">
        <f t="shared" si="27"/>
        <v>0</v>
      </c>
      <c r="BO13" s="8">
        <f t="shared" si="27"/>
        <v>0</v>
      </c>
      <c r="BP13" s="8">
        <f t="shared" si="27"/>
        <v>0</v>
      </c>
      <c r="BQ13" s="8">
        <f t="shared" si="27"/>
        <v>0</v>
      </c>
      <c r="BR13" s="8">
        <f t="shared" si="27"/>
        <v>0</v>
      </c>
      <c r="BS13" s="8">
        <f t="shared" si="27"/>
        <v>0</v>
      </c>
      <c r="BT13" s="8">
        <f t="shared" ref="BT13:BZ13" si="28">+BT7/BT10</f>
        <v>0</v>
      </c>
      <c r="BU13" s="8">
        <f t="shared" si="28"/>
        <v>0</v>
      </c>
      <c r="BV13" s="8">
        <f t="shared" si="28"/>
        <v>0</v>
      </c>
      <c r="BW13" s="8">
        <f t="shared" si="28"/>
        <v>0</v>
      </c>
      <c r="BX13" s="8">
        <f t="shared" si="28"/>
        <v>0</v>
      </c>
      <c r="BY13" s="8">
        <f t="shared" si="28"/>
        <v>0</v>
      </c>
      <c r="BZ13" s="8">
        <f t="shared" si="28"/>
        <v>0</v>
      </c>
      <c r="CA13" s="8">
        <f t="shared" ref="CA13:CC13" si="29">+CA7/CA10</f>
        <v>0</v>
      </c>
      <c r="CB13" s="8">
        <f t="shared" si="29"/>
        <v>0</v>
      </c>
      <c r="CC13" s="8">
        <f t="shared" si="29"/>
        <v>0</v>
      </c>
      <c r="CD13" s="8">
        <f t="shared" ref="CD13:CF13" si="30">+CD7/CD10</f>
        <v>0</v>
      </c>
      <c r="CE13" s="8">
        <f t="shared" si="30"/>
        <v>0</v>
      </c>
      <c r="CF13" s="8">
        <f t="shared" si="30"/>
        <v>0</v>
      </c>
      <c r="CG13" s="8">
        <f t="shared" ref="CG13:CH13" si="31">+CG7/CG10</f>
        <v>2.976190476190476E-2</v>
      </c>
      <c r="CH13" s="8">
        <f t="shared" si="31"/>
        <v>0</v>
      </c>
      <c r="CI13" s="8">
        <f t="shared" ref="CI13:CJ13" si="32">+CI7/CI10</f>
        <v>0</v>
      </c>
      <c r="CJ13" s="8">
        <f t="shared" si="32"/>
        <v>0</v>
      </c>
      <c r="CK13" s="8">
        <f t="shared" ref="CK13:CM13" si="33">+CK7/CK10</f>
        <v>0</v>
      </c>
      <c r="CL13" s="8">
        <f t="shared" si="33"/>
        <v>0</v>
      </c>
      <c r="CM13" s="8">
        <f t="shared" si="33"/>
        <v>0</v>
      </c>
      <c r="CN13" s="8">
        <f t="shared" ref="CN13:CP13" si="34">+CN7/CN10</f>
        <v>0</v>
      </c>
      <c r="CO13" s="8">
        <f t="shared" si="34"/>
        <v>0</v>
      </c>
      <c r="CP13" s="8">
        <f t="shared" si="34"/>
        <v>0</v>
      </c>
      <c r="CQ13" s="8">
        <f t="shared" ref="CQ13:CT13" si="35">+CQ7/CQ10</f>
        <v>0</v>
      </c>
      <c r="CR13" s="8">
        <f t="shared" si="35"/>
        <v>8.9285714285714288E-2</v>
      </c>
      <c r="CS13" s="8">
        <f t="shared" si="35"/>
        <v>7.1428571428571425E-2</v>
      </c>
      <c r="CT13" s="8">
        <f t="shared" si="35"/>
        <v>0</v>
      </c>
      <c r="CU13" s="8">
        <f t="shared" ref="CU13:CW13" si="36">+CU7/CU10</f>
        <v>0</v>
      </c>
      <c r="CV13" s="8">
        <f t="shared" si="36"/>
        <v>0</v>
      </c>
      <c r="CW13" s="8">
        <f t="shared" si="36"/>
        <v>0</v>
      </c>
      <c r="CX13" s="8">
        <f t="shared" ref="CX13:CY13" si="37">+CX7/CX10</f>
        <v>0</v>
      </c>
      <c r="CY13" s="8">
        <f t="shared" si="37"/>
        <v>0</v>
      </c>
      <c r="CZ13" s="8">
        <f t="shared" ref="CZ13:DB13" si="38">+CZ7/CZ10</f>
        <v>0</v>
      </c>
      <c r="DA13" s="8">
        <f t="shared" si="38"/>
        <v>0</v>
      </c>
      <c r="DB13" s="8">
        <f t="shared" si="38"/>
        <v>0</v>
      </c>
      <c r="DC13" s="8">
        <f t="shared" ref="DC13:DF13" si="39">+DC7/DC10</f>
        <v>0</v>
      </c>
      <c r="DD13" s="8"/>
      <c r="DE13" s="8">
        <f t="shared" si="39"/>
        <v>0</v>
      </c>
      <c r="DF13" s="8">
        <f t="shared" si="39"/>
        <v>0</v>
      </c>
      <c r="DG13" s="8">
        <f t="shared" ref="DG13:DJ13" si="40">+DG7/DG10</f>
        <v>0</v>
      </c>
      <c r="DH13" s="8">
        <f t="shared" si="40"/>
        <v>0</v>
      </c>
      <c r="DI13" s="8">
        <f t="shared" si="40"/>
        <v>0</v>
      </c>
      <c r="DJ13" s="8">
        <f t="shared" si="40"/>
        <v>0</v>
      </c>
      <c r="DK13" s="8">
        <f t="shared" ref="DK13:DM13" si="41">+DK7/DK10</f>
        <v>0</v>
      </c>
      <c r="DL13" s="8">
        <f t="shared" si="41"/>
        <v>0</v>
      </c>
      <c r="DM13" s="8">
        <f t="shared" si="41"/>
        <v>0</v>
      </c>
      <c r="DN13" s="8">
        <f t="shared" ref="DN13:DR13" si="42">+DN7/DN10</f>
        <v>0</v>
      </c>
      <c r="DO13" s="8">
        <f t="shared" si="42"/>
        <v>0</v>
      </c>
      <c r="DP13" s="8" t="e">
        <f t="shared" si="42"/>
        <v>#DIV/0!</v>
      </c>
      <c r="DQ13" s="8" t="e">
        <f t="shared" si="42"/>
        <v>#DIV/0!</v>
      </c>
      <c r="DR13" s="8">
        <f t="shared" si="42"/>
        <v>0</v>
      </c>
      <c r="DS13" s="8">
        <f t="shared" ref="DS13:DU13" si="43">+DS7/DS10</f>
        <v>0</v>
      </c>
      <c r="DT13" s="8">
        <f t="shared" si="43"/>
        <v>0</v>
      </c>
      <c r="DU13" s="8">
        <f t="shared" si="43"/>
        <v>0</v>
      </c>
      <c r="DV13" s="8">
        <f t="shared" ref="DV13:DX13" si="44">+DV7/DV10</f>
        <v>0</v>
      </c>
      <c r="DW13" s="8">
        <f t="shared" si="44"/>
        <v>0</v>
      </c>
      <c r="DX13" s="8">
        <f t="shared" si="44"/>
        <v>0</v>
      </c>
      <c r="DY13" s="8">
        <f t="shared" ref="DY13:EA13" si="45">+DY7/DY10</f>
        <v>0</v>
      </c>
      <c r="DZ13" s="8">
        <f t="shared" si="45"/>
        <v>0</v>
      </c>
      <c r="EA13" s="8">
        <f t="shared" si="45"/>
        <v>0</v>
      </c>
      <c r="EB13" s="8">
        <f t="shared" ref="EB13:ED13" si="46">+EB7/EB10</f>
        <v>0</v>
      </c>
      <c r="EC13" s="8">
        <f t="shared" si="46"/>
        <v>0</v>
      </c>
      <c r="ED13" s="8">
        <f t="shared" si="46"/>
        <v>0</v>
      </c>
      <c r="EE13" s="8">
        <f t="shared" ref="EE13:EH13" si="47">+EE7/EE10</f>
        <v>0</v>
      </c>
      <c r="EF13" s="8">
        <f t="shared" si="47"/>
        <v>0</v>
      </c>
      <c r="EG13" s="8">
        <f t="shared" si="47"/>
        <v>0</v>
      </c>
      <c r="EH13" s="8">
        <f t="shared" si="47"/>
        <v>0</v>
      </c>
      <c r="EI13" s="8"/>
      <c r="EJ13" s="8"/>
    </row>
    <row r="14" spans="1:140">
      <c r="A14" s="497"/>
      <c r="B14" s="54" t="s">
        <v>254</v>
      </c>
      <c r="C14" s="8"/>
      <c r="D14" s="8">
        <f t="shared" ref="D14:AK14" si="48">+D8/D10</f>
        <v>0</v>
      </c>
      <c r="E14" s="8">
        <f t="shared" si="48"/>
        <v>0</v>
      </c>
      <c r="F14" s="8">
        <f t="shared" si="48"/>
        <v>0</v>
      </c>
      <c r="G14" s="8">
        <f t="shared" si="48"/>
        <v>0</v>
      </c>
      <c r="H14" s="8">
        <f t="shared" si="48"/>
        <v>0</v>
      </c>
      <c r="I14" s="8">
        <f t="shared" si="48"/>
        <v>0</v>
      </c>
      <c r="J14" s="8">
        <f t="shared" si="48"/>
        <v>0</v>
      </c>
      <c r="K14" s="8">
        <f t="shared" si="48"/>
        <v>5.9523809523809521E-2</v>
      </c>
      <c r="L14" s="8">
        <f t="shared" si="48"/>
        <v>0</v>
      </c>
      <c r="M14" s="8">
        <f t="shared" si="48"/>
        <v>0</v>
      </c>
      <c r="N14" s="8">
        <f t="shared" si="48"/>
        <v>0</v>
      </c>
      <c r="O14" s="8">
        <f t="shared" si="48"/>
        <v>0</v>
      </c>
      <c r="P14" s="8">
        <f t="shared" si="48"/>
        <v>0</v>
      </c>
      <c r="Q14" s="8">
        <f t="shared" si="48"/>
        <v>0</v>
      </c>
      <c r="R14" s="8">
        <f t="shared" si="48"/>
        <v>0</v>
      </c>
      <c r="S14" s="8">
        <f t="shared" si="48"/>
        <v>0</v>
      </c>
      <c r="T14" s="8">
        <f t="shared" si="48"/>
        <v>0</v>
      </c>
      <c r="U14" s="8">
        <f t="shared" si="48"/>
        <v>0</v>
      </c>
      <c r="V14" s="8">
        <f t="shared" si="48"/>
        <v>0</v>
      </c>
      <c r="W14" s="8">
        <f t="shared" si="48"/>
        <v>0</v>
      </c>
      <c r="X14" s="8">
        <f t="shared" si="48"/>
        <v>0</v>
      </c>
      <c r="Y14" s="8">
        <f t="shared" si="48"/>
        <v>0</v>
      </c>
      <c r="Z14" s="8">
        <f t="shared" si="48"/>
        <v>0</v>
      </c>
      <c r="AA14" s="8">
        <f t="shared" si="48"/>
        <v>0</v>
      </c>
      <c r="AB14" s="8">
        <f t="shared" si="48"/>
        <v>0</v>
      </c>
      <c r="AC14" s="8">
        <f t="shared" si="48"/>
        <v>0</v>
      </c>
      <c r="AD14" s="8">
        <f t="shared" si="48"/>
        <v>0</v>
      </c>
      <c r="AE14" s="8">
        <f t="shared" si="48"/>
        <v>0</v>
      </c>
      <c r="AF14" s="8">
        <f t="shared" si="48"/>
        <v>0</v>
      </c>
      <c r="AG14" s="8">
        <f t="shared" si="48"/>
        <v>0</v>
      </c>
      <c r="AH14" s="8">
        <f t="shared" si="48"/>
        <v>0</v>
      </c>
      <c r="AI14" s="8">
        <f t="shared" si="48"/>
        <v>0</v>
      </c>
      <c r="AJ14" s="8">
        <f t="shared" si="48"/>
        <v>0</v>
      </c>
      <c r="AK14" s="8">
        <f t="shared" si="48"/>
        <v>0</v>
      </c>
      <c r="AL14" s="8">
        <f t="shared" ref="AL14:AQ14" si="49">+AL8/AL10</f>
        <v>0</v>
      </c>
      <c r="AM14" s="8">
        <f t="shared" si="49"/>
        <v>0</v>
      </c>
      <c r="AN14" s="8">
        <f t="shared" si="49"/>
        <v>0</v>
      </c>
      <c r="AO14" s="8">
        <f t="shared" si="49"/>
        <v>5.4761904761904755E-2</v>
      </c>
      <c r="AP14" s="8">
        <f t="shared" si="49"/>
        <v>0</v>
      </c>
      <c r="AQ14" s="8">
        <f t="shared" si="49"/>
        <v>0</v>
      </c>
      <c r="AR14" s="8">
        <f t="shared" ref="AR14:BS14" si="50">+AR8/AR10</f>
        <v>0</v>
      </c>
      <c r="AS14" s="8">
        <f t="shared" si="50"/>
        <v>0</v>
      </c>
      <c r="AT14" s="8">
        <f t="shared" si="50"/>
        <v>0</v>
      </c>
      <c r="AU14" s="8">
        <f t="shared" si="50"/>
        <v>0</v>
      </c>
      <c r="AV14" s="8">
        <f t="shared" si="50"/>
        <v>0</v>
      </c>
      <c r="AW14" s="8">
        <f t="shared" si="50"/>
        <v>0</v>
      </c>
      <c r="AX14" s="8">
        <f t="shared" si="50"/>
        <v>0</v>
      </c>
      <c r="AY14" s="8">
        <f t="shared" si="50"/>
        <v>0</v>
      </c>
      <c r="AZ14" s="8">
        <f t="shared" si="50"/>
        <v>0</v>
      </c>
      <c r="BA14" s="8">
        <f t="shared" si="50"/>
        <v>0</v>
      </c>
      <c r="BB14" s="8">
        <f t="shared" si="50"/>
        <v>0</v>
      </c>
      <c r="BC14" s="8">
        <f t="shared" si="50"/>
        <v>0</v>
      </c>
      <c r="BD14" s="8">
        <f t="shared" si="50"/>
        <v>0</v>
      </c>
      <c r="BE14" s="8">
        <f t="shared" si="50"/>
        <v>0</v>
      </c>
      <c r="BF14" s="8">
        <f t="shared" si="50"/>
        <v>0</v>
      </c>
      <c r="BG14" s="8">
        <f t="shared" si="50"/>
        <v>0</v>
      </c>
      <c r="BH14" s="8">
        <f t="shared" si="50"/>
        <v>0</v>
      </c>
      <c r="BI14" s="8">
        <f t="shared" si="50"/>
        <v>0</v>
      </c>
      <c r="BJ14" s="8">
        <f t="shared" si="50"/>
        <v>0</v>
      </c>
      <c r="BK14" s="8">
        <f t="shared" si="50"/>
        <v>0</v>
      </c>
      <c r="BL14" s="8">
        <f t="shared" si="50"/>
        <v>0</v>
      </c>
      <c r="BM14" s="8">
        <f t="shared" si="50"/>
        <v>0</v>
      </c>
      <c r="BN14" s="8">
        <f t="shared" si="50"/>
        <v>0</v>
      </c>
      <c r="BO14" s="8">
        <f t="shared" si="50"/>
        <v>0</v>
      </c>
      <c r="BP14" s="8">
        <f t="shared" si="50"/>
        <v>0</v>
      </c>
      <c r="BQ14" s="8">
        <f t="shared" si="50"/>
        <v>0</v>
      </c>
      <c r="BR14" s="8">
        <f t="shared" si="50"/>
        <v>0</v>
      </c>
      <c r="BS14" s="8">
        <f t="shared" si="50"/>
        <v>0</v>
      </c>
      <c r="BT14" s="8">
        <f t="shared" ref="BT14:BZ14" si="51">+BT8/BT10</f>
        <v>0</v>
      </c>
      <c r="BU14" s="8">
        <f t="shared" si="51"/>
        <v>0</v>
      </c>
      <c r="BV14" s="8">
        <f t="shared" si="51"/>
        <v>0</v>
      </c>
      <c r="BW14" s="8">
        <f t="shared" si="51"/>
        <v>0</v>
      </c>
      <c r="BX14" s="8">
        <f t="shared" si="51"/>
        <v>0</v>
      </c>
      <c r="BY14" s="8">
        <f t="shared" si="51"/>
        <v>0</v>
      </c>
      <c r="BZ14" s="8">
        <f t="shared" si="51"/>
        <v>0</v>
      </c>
      <c r="CA14" s="8">
        <f t="shared" ref="CA14:CC14" si="52">+CA8/CA10</f>
        <v>0</v>
      </c>
      <c r="CB14" s="8">
        <f t="shared" si="52"/>
        <v>0</v>
      </c>
      <c r="CC14" s="8">
        <f t="shared" si="52"/>
        <v>0</v>
      </c>
      <c r="CD14" s="8">
        <f t="shared" ref="CD14:CF14" si="53">+CD8/CD10</f>
        <v>0</v>
      </c>
      <c r="CE14" s="8">
        <f t="shared" si="53"/>
        <v>0</v>
      </c>
      <c r="CF14" s="8">
        <f t="shared" si="53"/>
        <v>0</v>
      </c>
      <c r="CG14" s="8">
        <f t="shared" ref="CG14:CH14" si="54">+CG8/CG10</f>
        <v>0</v>
      </c>
      <c r="CH14" s="8">
        <f t="shared" si="54"/>
        <v>0</v>
      </c>
      <c r="CI14" s="8">
        <f t="shared" ref="CI14:CJ14" si="55">+CI8/CI10</f>
        <v>0</v>
      </c>
      <c r="CJ14" s="8">
        <f t="shared" si="55"/>
        <v>0</v>
      </c>
      <c r="CK14" s="8">
        <f t="shared" ref="CK14:CM14" si="56">+CK8/CK10</f>
        <v>0</v>
      </c>
      <c r="CL14" s="8">
        <f t="shared" si="56"/>
        <v>0</v>
      </c>
      <c r="CM14" s="8">
        <f t="shared" si="56"/>
        <v>0</v>
      </c>
      <c r="CN14" s="8">
        <f t="shared" ref="CN14:CP14" si="57">+CN8/CN10</f>
        <v>0</v>
      </c>
      <c r="CO14" s="8">
        <f t="shared" si="57"/>
        <v>0</v>
      </c>
      <c r="CP14" s="8">
        <f t="shared" si="57"/>
        <v>0</v>
      </c>
      <c r="CQ14" s="8">
        <f t="shared" ref="CQ14:CT14" si="58">+CQ8/CQ10</f>
        <v>0</v>
      </c>
      <c r="CR14" s="8">
        <f t="shared" si="58"/>
        <v>0</v>
      </c>
      <c r="CS14" s="8">
        <f t="shared" si="58"/>
        <v>2.976190476190476E-2</v>
      </c>
      <c r="CT14" s="8">
        <f t="shared" si="58"/>
        <v>0</v>
      </c>
      <c r="CU14" s="8">
        <f t="shared" ref="CU14:CW14" si="59">+CU8/CU10</f>
        <v>0</v>
      </c>
      <c r="CV14" s="8">
        <f t="shared" si="59"/>
        <v>0</v>
      </c>
      <c r="CW14" s="8">
        <f t="shared" si="59"/>
        <v>0</v>
      </c>
      <c r="CX14" s="8">
        <f t="shared" ref="CX14:CY14" si="60">+CX8/CX10</f>
        <v>0</v>
      </c>
      <c r="CY14" s="8">
        <f t="shared" si="60"/>
        <v>0</v>
      </c>
      <c r="CZ14" s="8">
        <f t="shared" ref="CZ14:DB14" si="61">+CZ8/CZ10</f>
        <v>0</v>
      </c>
      <c r="DA14" s="8">
        <f t="shared" si="61"/>
        <v>0</v>
      </c>
      <c r="DB14" s="8">
        <f t="shared" si="61"/>
        <v>0</v>
      </c>
      <c r="DC14" s="8">
        <f t="shared" ref="DC14:DF14" si="62">+DC8/DC10</f>
        <v>0</v>
      </c>
      <c r="DD14" s="8"/>
      <c r="DE14" s="8">
        <f t="shared" si="62"/>
        <v>0</v>
      </c>
      <c r="DF14" s="8">
        <f t="shared" si="62"/>
        <v>0</v>
      </c>
      <c r="DG14" s="8">
        <f t="shared" ref="DG14:DJ14" si="63">+DG8/DG10</f>
        <v>0</v>
      </c>
      <c r="DH14" s="8">
        <f t="shared" si="63"/>
        <v>0</v>
      </c>
      <c r="DI14" s="8">
        <f t="shared" si="63"/>
        <v>0</v>
      </c>
      <c r="DJ14" s="8">
        <f t="shared" si="63"/>
        <v>0</v>
      </c>
      <c r="DK14" s="8">
        <f t="shared" ref="DK14:DM14" si="64">+DK8/DK10</f>
        <v>0</v>
      </c>
      <c r="DL14" s="8">
        <f t="shared" si="64"/>
        <v>0</v>
      </c>
      <c r="DM14" s="8">
        <f t="shared" si="64"/>
        <v>0</v>
      </c>
      <c r="DN14" s="8">
        <f t="shared" ref="DN14:DR14" si="65">+DN8/DN10</f>
        <v>0</v>
      </c>
      <c r="DO14" s="8">
        <f t="shared" si="65"/>
        <v>0</v>
      </c>
      <c r="DP14" s="8" t="e">
        <f t="shared" si="65"/>
        <v>#DIV/0!</v>
      </c>
      <c r="DQ14" s="8" t="e">
        <f t="shared" si="65"/>
        <v>#DIV/0!</v>
      </c>
      <c r="DR14" s="8">
        <f t="shared" si="65"/>
        <v>0</v>
      </c>
      <c r="DS14" s="8">
        <f t="shared" ref="DS14:DU14" si="66">+DS8/DS10</f>
        <v>0</v>
      </c>
      <c r="DT14" s="8">
        <f t="shared" si="66"/>
        <v>0</v>
      </c>
      <c r="DU14" s="8">
        <f t="shared" si="66"/>
        <v>0</v>
      </c>
      <c r="DV14" s="8">
        <f t="shared" ref="DV14:DX14" si="67">+DV8/DV10</f>
        <v>2.3809523809523808E-2</v>
      </c>
      <c r="DW14" s="8">
        <f t="shared" si="67"/>
        <v>2.3809523809523808E-2</v>
      </c>
      <c r="DX14" s="8">
        <f t="shared" si="67"/>
        <v>0</v>
      </c>
      <c r="DY14" s="8">
        <f t="shared" ref="DY14:EA14" si="68">+DY8/DY10</f>
        <v>0.14285714285714285</v>
      </c>
      <c r="DZ14" s="8">
        <f t="shared" si="68"/>
        <v>0</v>
      </c>
      <c r="EA14" s="8">
        <f t="shared" si="68"/>
        <v>0</v>
      </c>
      <c r="EB14" s="8">
        <f t="shared" ref="EB14:ED14" si="69">+EB8/EB10</f>
        <v>0</v>
      </c>
      <c r="EC14" s="8">
        <f t="shared" si="69"/>
        <v>0</v>
      </c>
      <c r="ED14" s="8">
        <f t="shared" si="69"/>
        <v>0</v>
      </c>
      <c r="EE14" s="8">
        <f t="shared" ref="EE14:EH14" si="70">+EE8/EE10</f>
        <v>0</v>
      </c>
      <c r="EF14" s="8">
        <f t="shared" si="70"/>
        <v>0</v>
      </c>
      <c r="EG14" s="8">
        <f t="shared" si="70"/>
        <v>0</v>
      </c>
      <c r="EH14" s="8">
        <f t="shared" si="70"/>
        <v>0</v>
      </c>
      <c r="EI14" s="8"/>
      <c r="EJ14" s="8"/>
    </row>
    <row r="15" spans="1:140">
      <c r="A15" s="497"/>
      <c r="B15" s="54" t="s">
        <v>255</v>
      </c>
      <c r="C15" s="8"/>
      <c r="D15" s="8">
        <f t="shared" ref="D15:AK15" si="71">+D9/D10</f>
        <v>7.1428571428571425E-2</v>
      </c>
      <c r="E15" s="8">
        <f t="shared" si="71"/>
        <v>2.976190476190476E-2</v>
      </c>
      <c r="F15" s="8">
        <f t="shared" si="71"/>
        <v>0</v>
      </c>
      <c r="G15" s="8">
        <f t="shared" si="71"/>
        <v>0</v>
      </c>
      <c r="H15" s="8">
        <f t="shared" si="71"/>
        <v>0</v>
      </c>
      <c r="I15" s="8">
        <f t="shared" si="71"/>
        <v>0</v>
      </c>
      <c r="J15" s="8">
        <f t="shared" si="71"/>
        <v>5.9523809523809521E-2</v>
      </c>
      <c r="K15" s="8">
        <f t="shared" si="71"/>
        <v>0</v>
      </c>
      <c r="L15" s="8">
        <f t="shared" si="71"/>
        <v>5.9523809523809521E-2</v>
      </c>
      <c r="M15" s="8">
        <f t="shared" si="71"/>
        <v>2.3809523809523808E-2</v>
      </c>
      <c r="N15" s="8">
        <f t="shared" si="71"/>
        <v>2.3809523809523808E-2</v>
      </c>
      <c r="O15" s="8">
        <f t="shared" si="71"/>
        <v>4.7619047619047616E-2</v>
      </c>
      <c r="P15" s="8">
        <f t="shared" si="71"/>
        <v>1.7857142857142856E-2</v>
      </c>
      <c r="Q15" s="8">
        <f t="shared" si="71"/>
        <v>8.9285714285714281E-3</v>
      </c>
      <c r="R15" s="8">
        <f t="shared" si="71"/>
        <v>0.10773809523809524</v>
      </c>
      <c r="S15" s="8">
        <f t="shared" si="71"/>
        <v>0.19642857142857142</v>
      </c>
      <c r="T15" s="8">
        <f t="shared" si="71"/>
        <v>8.9285714285714281E-3</v>
      </c>
      <c r="U15" s="8">
        <f t="shared" si="71"/>
        <v>0</v>
      </c>
      <c r="V15" s="8">
        <f t="shared" si="71"/>
        <v>0</v>
      </c>
      <c r="W15" s="8">
        <f t="shared" si="71"/>
        <v>8.9285714285714281E-3</v>
      </c>
      <c r="X15" s="8">
        <f t="shared" si="71"/>
        <v>8.9285714285714281E-3</v>
      </c>
      <c r="Y15" s="8">
        <f t="shared" si="71"/>
        <v>1.0714285714285714E-2</v>
      </c>
      <c r="Z15" s="8">
        <f t="shared" si="71"/>
        <v>0.52976190476190477</v>
      </c>
      <c r="AA15" s="8">
        <f t="shared" si="71"/>
        <v>0.17559523809523808</v>
      </c>
      <c r="AB15" s="8">
        <f t="shared" si="71"/>
        <v>0</v>
      </c>
      <c r="AC15" s="8">
        <f t="shared" si="71"/>
        <v>0</v>
      </c>
      <c r="AD15" s="8">
        <f t="shared" si="71"/>
        <v>0</v>
      </c>
      <c r="AE15" s="8">
        <f t="shared" si="71"/>
        <v>0.7142857142857143</v>
      </c>
      <c r="AF15" s="8">
        <f t="shared" si="71"/>
        <v>1</v>
      </c>
      <c r="AG15" s="8">
        <f t="shared" si="71"/>
        <v>1</v>
      </c>
      <c r="AH15" s="8">
        <f t="shared" si="71"/>
        <v>1</v>
      </c>
      <c r="AI15" s="8">
        <f t="shared" si="71"/>
        <v>1</v>
      </c>
      <c r="AJ15" s="8">
        <f t="shared" si="71"/>
        <v>1</v>
      </c>
      <c r="AK15" s="8">
        <f t="shared" si="71"/>
        <v>0.94047619047619047</v>
      </c>
      <c r="AL15" s="8">
        <f t="shared" ref="AL15:AQ15" si="72">+AL9/AL10</f>
        <v>5.3630952380952376E-2</v>
      </c>
      <c r="AM15" s="8">
        <f t="shared" si="72"/>
        <v>0.16696428571428573</v>
      </c>
      <c r="AN15" s="8">
        <f t="shared" si="72"/>
        <v>5.9523809523809521E-3</v>
      </c>
      <c r="AO15" s="8">
        <f t="shared" si="72"/>
        <v>8.9285714285714281E-3</v>
      </c>
      <c r="AP15" s="8">
        <f t="shared" si="72"/>
        <v>5.9523809523809521E-3</v>
      </c>
      <c r="AQ15" s="8">
        <f t="shared" si="72"/>
        <v>0</v>
      </c>
      <c r="AR15" s="8">
        <f t="shared" ref="AR15:BS15" si="73">+AR9/AR10</f>
        <v>0.29285714285714287</v>
      </c>
      <c r="AS15" s="8">
        <f t="shared" si="73"/>
        <v>0.29285714285714287</v>
      </c>
      <c r="AT15" s="8">
        <f t="shared" si="73"/>
        <v>0</v>
      </c>
      <c r="AU15" s="8">
        <f t="shared" si="73"/>
        <v>3.5714285714285712E-2</v>
      </c>
      <c r="AV15" s="8">
        <f t="shared" si="73"/>
        <v>8.9285714285714281E-3</v>
      </c>
      <c r="AW15" s="8">
        <f t="shared" si="73"/>
        <v>1.1904761904761904E-2</v>
      </c>
      <c r="AX15" s="8">
        <f t="shared" si="73"/>
        <v>0.14386904761904762</v>
      </c>
      <c r="AY15" s="8">
        <f t="shared" si="73"/>
        <v>4.1666666666666664E-2</v>
      </c>
      <c r="AZ15" s="8">
        <f t="shared" si="73"/>
        <v>4.1666666666666664E-2</v>
      </c>
      <c r="BA15" s="8">
        <f t="shared" si="73"/>
        <v>0</v>
      </c>
      <c r="BB15" s="8">
        <f t="shared" si="73"/>
        <v>0.10119047619047619</v>
      </c>
      <c r="BC15" s="8">
        <f t="shared" si="73"/>
        <v>5.9523809523809521E-3</v>
      </c>
      <c r="BD15" s="8">
        <f t="shared" si="73"/>
        <v>1.1904761904761904E-2</v>
      </c>
      <c r="BE15" s="8">
        <f t="shared" si="73"/>
        <v>7.1428571428571425E-2</v>
      </c>
      <c r="BF15" s="8">
        <f t="shared" si="73"/>
        <v>1.1904761904761904E-2</v>
      </c>
      <c r="BG15" s="8">
        <f t="shared" si="73"/>
        <v>0</v>
      </c>
      <c r="BH15" s="8">
        <f t="shared" si="73"/>
        <v>0</v>
      </c>
      <c r="BI15" s="8">
        <f t="shared" si="73"/>
        <v>0</v>
      </c>
      <c r="BJ15" s="8">
        <f t="shared" si="73"/>
        <v>0</v>
      </c>
      <c r="BK15" s="8">
        <f t="shared" si="73"/>
        <v>0</v>
      </c>
      <c r="BL15" s="8">
        <f t="shared" si="73"/>
        <v>1</v>
      </c>
      <c r="BM15" s="8">
        <f t="shared" si="73"/>
        <v>1</v>
      </c>
      <c r="BN15" s="8">
        <f t="shared" si="73"/>
        <v>1</v>
      </c>
      <c r="BO15" s="8">
        <f t="shared" si="73"/>
        <v>0.3041666666666667</v>
      </c>
      <c r="BP15" s="8">
        <f t="shared" si="73"/>
        <v>1.1428571428571429E-2</v>
      </c>
      <c r="BQ15" s="8">
        <f t="shared" si="73"/>
        <v>0.5892857142857143</v>
      </c>
      <c r="BR15" s="8">
        <f t="shared" si="73"/>
        <v>1</v>
      </c>
      <c r="BS15" s="8">
        <f t="shared" si="73"/>
        <v>7.1428571428571425E-2</v>
      </c>
      <c r="BT15" s="8">
        <f t="shared" ref="BT15:BZ15" si="74">+BT9/BT10</f>
        <v>0</v>
      </c>
      <c r="BU15" s="8">
        <f t="shared" si="74"/>
        <v>0</v>
      </c>
      <c r="BV15" s="8">
        <f t="shared" si="74"/>
        <v>0</v>
      </c>
      <c r="BW15" s="8">
        <f t="shared" si="74"/>
        <v>0</v>
      </c>
      <c r="BX15" s="8">
        <f t="shared" si="74"/>
        <v>0</v>
      </c>
      <c r="BY15" s="8">
        <f t="shared" si="74"/>
        <v>0</v>
      </c>
      <c r="BZ15" s="8">
        <f t="shared" si="74"/>
        <v>0</v>
      </c>
      <c r="CA15" s="8">
        <f t="shared" ref="CA15:CC15" si="75">+CA9/CA10</f>
        <v>0</v>
      </c>
      <c r="CB15" s="8">
        <f t="shared" si="75"/>
        <v>0</v>
      </c>
      <c r="CC15" s="8">
        <f t="shared" si="75"/>
        <v>3.5714285714285712E-2</v>
      </c>
      <c r="CD15" s="8">
        <f t="shared" ref="CD15:CF15" si="76">+CD9/CD10</f>
        <v>0</v>
      </c>
      <c r="CE15" s="8">
        <f t="shared" si="76"/>
        <v>4.5654761904761906E-2</v>
      </c>
      <c r="CF15" s="8">
        <f t="shared" si="76"/>
        <v>0</v>
      </c>
      <c r="CG15" s="8">
        <f t="shared" ref="CG15:CH15" si="77">+CG9/CG10</f>
        <v>0</v>
      </c>
      <c r="CH15" s="8">
        <f t="shared" si="77"/>
        <v>0.13690476190476192</v>
      </c>
      <c r="CI15" s="8">
        <f t="shared" ref="CI15:CJ15" si="78">+CI9/CI10</f>
        <v>0.69047619047619047</v>
      </c>
      <c r="CJ15" s="8">
        <f t="shared" si="78"/>
        <v>0</v>
      </c>
      <c r="CK15" s="8">
        <f t="shared" ref="CK15:CM15" si="79">+CK9/CK10</f>
        <v>0</v>
      </c>
      <c r="CL15" s="8">
        <f t="shared" si="79"/>
        <v>0</v>
      </c>
      <c r="CM15" s="8">
        <f t="shared" si="79"/>
        <v>0</v>
      </c>
      <c r="CN15" s="8">
        <f t="shared" ref="CN15:CP15" si="80">+CN9/CN10</f>
        <v>0</v>
      </c>
      <c r="CO15" s="8">
        <f t="shared" si="80"/>
        <v>0</v>
      </c>
      <c r="CP15" s="8">
        <f t="shared" si="80"/>
        <v>8.3333333333333329E-2</v>
      </c>
      <c r="CQ15" s="8">
        <f t="shared" ref="CQ15:CT15" si="81">+CQ9/CQ10</f>
        <v>8.9285714285714288E-2</v>
      </c>
      <c r="CR15" s="8">
        <f t="shared" si="81"/>
        <v>1.7857142857142856E-2</v>
      </c>
      <c r="CS15" s="8">
        <f t="shared" si="81"/>
        <v>0.32601190476190473</v>
      </c>
      <c r="CT15" s="8">
        <f t="shared" si="81"/>
        <v>1</v>
      </c>
      <c r="CU15" s="8">
        <f t="shared" ref="CU15:CW15" si="82">+CU9/CU10</f>
        <v>1</v>
      </c>
      <c r="CV15" s="8">
        <f t="shared" si="82"/>
        <v>1</v>
      </c>
      <c r="CW15" s="8">
        <f t="shared" si="82"/>
        <v>1</v>
      </c>
      <c r="CX15" s="8">
        <f t="shared" ref="CX15:CY15" si="83">+CX9/CX10</f>
        <v>1</v>
      </c>
      <c r="CY15" s="8">
        <f t="shared" si="83"/>
        <v>1</v>
      </c>
      <c r="CZ15" s="8">
        <f t="shared" ref="CZ15:DB15" si="84">+CZ9/CZ10</f>
        <v>1</v>
      </c>
      <c r="DA15" s="8">
        <f t="shared" si="84"/>
        <v>1</v>
      </c>
      <c r="DB15" s="8">
        <f t="shared" si="84"/>
        <v>1</v>
      </c>
      <c r="DC15" s="8">
        <f t="shared" ref="DC15:DF15" si="85">+DC9/DC10</f>
        <v>1</v>
      </c>
      <c r="DD15" s="8"/>
      <c r="DE15" s="8">
        <f t="shared" si="85"/>
        <v>1</v>
      </c>
      <c r="DF15" s="8">
        <f t="shared" si="85"/>
        <v>1</v>
      </c>
      <c r="DG15" s="8">
        <f t="shared" ref="DG15:DJ15" si="86">+DG9/DG10</f>
        <v>1</v>
      </c>
      <c r="DH15" s="8">
        <f t="shared" si="86"/>
        <v>0.75</v>
      </c>
      <c r="DI15" s="8">
        <f t="shared" si="86"/>
        <v>0</v>
      </c>
      <c r="DJ15" s="8">
        <f t="shared" si="86"/>
        <v>2.976190476190476E-3</v>
      </c>
      <c r="DK15" s="8">
        <f t="shared" ref="DK15:DM15" si="87">+DK9/DK10</f>
        <v>0.13690476190476192</v>
      </c>
      <c r="DL15" s="8">
        <f t="shared" si="87"/>
        <v>4.8809523809523803E-2</v>
      </c>
      <c r="DM15" s="8">
        <f t="shared" si="87"/>
        <v>1.5059523809523809E-2</v>
      </c>
      <c r="DN15" s="8">
        <f t="shared" ref="DN15:DR15" si="88">+DN9/DN10</f>
        <v>5.9523809523809521E-3</v>
      </c>
      <c r="DO15" s="8">
        <f t="shared" si="88"/>
        <v>6.5000000000000002E-2</v>
      </c>
      <c r="DP15" s="8" t="e">
        <f t="shared" si="88"/>
        <v>#DIV/0!</v>
      </c>
      <c r="DQ15" s="8" t="e">
        <f t="shared" si="88"/>
        <v>#DIV/0!</v>
      </c>
      <c r="DR15" s="8">
        <f t="shared" si="88"/>
        <v>7.1428571428571425E-2</v>
      </c>
      <c r="DS15" s="8">
        <f t="shared" ref="DS15:DU15" si="89">+DS9/DS10</f>
        <v>6.25E-2</v>
      </c>
      <c r="DT15" s="8">
        <f t="shared" si="89"/>
        <v>1.0714285714285714E-2</v>
      </c>
      <c r="DU15" s="8">
        <f t="shared" si="89"/>
        <v>3.6726190476190475E-2</v>
      </c>
      <c r="DV15" s="8">
        <f t="shared" ref="DV15:DX15" si="90">+DV9/DV10</f>
        <v>0</v>
      </c>
      <c r="DW15" s="8">
        <f t="shared" si="90"/>
        <v>0</v>
      </c>
      <c r="DX15" s="8">
        <f t="shared" si="90"/>
        <v>0</v>
      </c>
      <c r="DY15" s="8">
        <f t="shared" ref="DY15:EA15" si="91">+DY9/DY10</f>
        <v>0.7142857142857143</v>
      </c>
      <c r="DZ15" s="8">
        <f t="shared" si="91"/>
        <v>1</v>
      </c>
      <c r="EA15" s="8">
        <f t="shared" si="91"/>
        <v>1</v>
      </c>
      <c r="EB15" s="8">
        <f t="shared" ref="EB15:ED15" si="92">+EB9/EB10</f>
        <v>1</v>
      </c>
      <c r="EC15" s="8">
        <f t="shared" si="92"/>
        <v>1</v>
      </c>
      <c r="ED15" s="8">
        <f t="shared" si="92"/>
        <v>1</v>
      </c>
      <c r="EE15" s="8">
        <f t="shared" ref="EE15:EH15" si="93">+EE9/EE10</f>
        <v>1</v>
      </c>
      <c r="EF15" s="8">
        <f t="shared" si="93"/>
        <v>1</v>
      </c>
      <c r="EG15" s="8">
        <f t="shared" si="93"/>
        <v>1</v>
      </c>
      <c r="EH15" s="8">
        <f t="shared" si="93"/>
        <v>1</v>
      </c>
      <c r="EI15" s="8"/>
      <c r="EJ15" s="8"/>
    </row>
    <row r="16" spans="1:140" ht="16.5" customHeight="1">
      <c r="A16" s="498"/>
      <c r="B16" s="54" t="s">
        <v>60</v>
      </c>
      <c r="C16" s="9"/>
      <c r="D16" s="9">
        <f t="shared" ref="D16:AK16" si="94">SUM(D12:D15)</f>
        <v>1.0000000000000004</v>
      </c>
      <c r="E16" s="9">
        <f t="shared" si="94"/>
        <v>1</v>
      </c>
      <c r="F16" s="9">
        <f t="shared" si="94"/>
        <v>1</v>
      </c>
      <c r="G16" s="9">
        <f t="shared" si="94"/>
        <v>1</v>
      </c>
      <c r="H16" s="9">
        <f t="shared" si="94"/>
        <v>1</v>
      </c>
      <c r="I16" s="9">
        <f t="shared" si="94"/>
        <v>1</v>
      </c>
      <c r="J16" s="9">
        <f t="shared" si="94"/>
        <v>0.99999999999999956</v>
      </c>
      <c r="K16" s="9">
        <f t="shared" si="94"/>
        <v>0.99999999999999956</v>
      </c>
      <c r="L16" s="9">
        <f t="shared" si="94"/>
        <v>0.99999999999523803</v>
      </c>
      <c r="M16" s="9">
        <f t="shared" si="94"/>
        <v>1</v>
      </c>
      <c r="N16" s="9">
        <f t="shared" si="94"/>
        <v>0.99999999999523814</v>
      </c>
      <c r="O16" s="9">
        <f t="shared" si="94"/>
        <v>1</v>
      </c>
      <c r="P16" s="9">
        <f t="shared" si="94"/>
        <v>1</v>
      </c>
      <c r="Q16" s="9">
        <f t="shared" si="94"/>
        <v>1.0000000000000004</v>
      </c>
      <c r="R16" s="9">
        <f t="shared" si="94"/>
        <v>0.99958333333333327</v>
      </c>
      <c r="S16" s="9">
        <f t="shared" si="94"/>
        <v>1</v>
      </c>
      <c r="T16" s="9">
        <f t="shared" si="94"/>
        <v>1.0000000000000004</v>
      </c>
      <c r="U16" s="9">
        <f t="shared" si="94"/>
        <v>1</v>
      </c>
      <c r="V16" s="9">
        <f t="shared" si="94"/>
        <v>1</v>
      </c>
      <c r="W16" s="9">
        <f t="shared" si="94"/>
        <v>1.0000000000000004</v>
      </c>
      <c r="X16" s="9">
        <f t="shared" si="94"/>
        <v>1.0000000000000004</v>
      </c>
      <c r="Y16" s="9">
        <f t="shared" si="94"/>
        <v>0.99999999999999989</v>
      </c>
      <c r="Z16" s="9">
        <f t="shared" si="94"/>
        <v>0.99999999999999978</v>
      </c>
      <c r="AA16" s="9">
        <f t="shared" si="94"/>
        <v>1</v>
      </c>
      <c r="AB16" s="9">
        <f t="shared" si="94"/>
        <v>1</v>
      </c>
      <c r="AC16" s="9">
        <f t="shared" si="94"/>
        <v>1</v>
      </c>
      <c r="AD16" s="9">
        <f t="shared" si="94"/>
        <v>1</v>
      </c>
      <c r="AE16" s="9">
        <f t="shared" si="94"/>
        <v>1</v>
      </c>
      <c r="AF16" s="9">
        <f t="shared" si="94"/>
        <v>1</v>
      </c>
      <c r="AG16" s="9">
        <f t="shared" si="94"/>
        <v>1</v>
      </c>
      <c r="AH16" s="9">
        <f t="shared" si="94"/>
        <v>1</v>
      </c>
      <c r="AI16" s="9">
        <f t="shared" si="94"/>
        <v>1</v>
      </c>
      <c r="AJ16" s="9">
        <f t="shared" si="94"/>
        <v>1</v>
      </c>
      <c r="AK16" s="9">
        <f t="shared" si="94"/>
        <v>1</v>
      </c>
      <c r="AL16" s="9">
        <f t="shared" ref="AL16:AQ16" si="95">SUM(AL12:AL15)</f>
        <v>1.0000214285714324</v>
      </c>
      <c r="AM16" s="9">
        <f t="shared" si="95"/>
        <v>0.99999999999999978</v>
      </c>
      <c r="AN16" s="9">
        <f t="shared" si="95"/>
        <v>1</v>
      </c>
      <c r="AO16" s="9">
        <f t="shared" si="95"/>
        <v>1.0001785714285711</v>
      </c>
      <c r="AP16" s="9">
        <f t="shared" si="95"/>
        <v>0.99999999999999989</v>
      </c>
      <c r="AQ16" s="9">
        <f t="shared" si="95"/>
        <v>1</v>
      </c>
      <c r="AR16" s="9">
        <f t="shared" ref="AR16:BS16" si="96">SUM(AR12:AR15)</f>
        <v>0.99999999999999978</v>
      </c>
      <c r="AS16" s="9">
        <f t="shared" si="96"/>
        <v>1.2809523809523808</v>
      </c>
      <c r="AT16" s="9">
        <f t="shared" si="96"/>
        <v>1</v>
      </c>
      <c r="AU16" s="9">
        <f t="shared" si="96"/>
        <v>0.99999999999999967</v>
      </c>
      <c r="AV16" s="9">
        <f t="shared" si="96"/>
        <v>1.0000000000000004</v>
      </c>
      <c r="AW16" s="9">
        <f t="shared" si="96"/>
        <v>1</v>
      </c>
      <c r="AX16" s="9">
        <f t="shared" si="96"/>
        <v>0.99999999999999989</v>
      </c>
      <c r="AY16" s="9">
        <f t="shared" si="96"/>
        <v>1.0000000000000002</v>
      </c>
      <c r="AZ16" s="9">
        <f t="shared" si="96"/>
        <v>0.99999999999999967</v>
      </c>
      <c r="BA16" s="9">
        <f t="shared" si="96"/>
        <v>1</v>
      </c>
      <c r="BB16" s="9">
        <f t="shared" si="96"/>
        <v>1.0000000000000002</v>
      </c>
      <c r="BC16" s="9">
        <f t="shared" si="96"/>
        <v>1</v>
      </c>
      <c r="BD16" s="9">
        <f t="shared" si="96"/>
        <v>0.99999999999999989</v>
      </c>
      <c r="BE16" s="9">
        <f t="shared" si="96"/>
        <v>1.0000000000000004</v>
      </c>
      <c r="BF16" s="9">
        <f t="shared" si="96"/>
        <v>1</v>
      </c>
      <c r="BG16" s="9">
        <f t="shared" si="96"/>
        <v>1</v>
      </c>
      <c r="BH16" s="9">
        <f t="shared" si="96"/>
        <v>1</v>
      </c>
      <c r="BI16" s="9">
        <f t="shared" si="96"/>
        <v>1</v>
      </c>
      <c r="BJ16" s="9">
        <f t="shared" si="96"/>
        <v>1</v>
      </c>
      <c r="BK16" s="9">
        <f t="shared" si="96"/>
        <v>1</v>
      </c>
      <c r="BL16" s="9">
        <f t="shared" si="96"/>
        <v>1</v>
      </c>
      <c r="BM16" s="9">
        <f t="shared" si="96"/>
        <v>1</v>
      </c>
      <c r="BN16" s="9">
        <f t="shared" si="96"/>
        <v>1</v>
      </c>
      <c r="BO16" s="9">
        <f t="shared" si="96"/>
        <v>0.99999999999999967</v>
      </c>
      <c r="BP16" s="9">
        <f t="shared" si="96"/>
        <v>1</v>
      </c>
      <c r="BQ16" s="9">
        <f t="shared" si="96"/>
        <v>1.0000000000000002</v>
      </c>
      <c r="BR16" s="9">
        <f t="shared" si="96"/>
        <v>1</v>
      </c>
      <c r="BS16" s="9">
        <f t="shared" si="96"/>
        <v>1</v>
      </c>
      <c r="BT16" s="9">
        <f t="shared" ref="BT16:BZ16" si="97">SUM(BT12:BT15)</f>
        <v>1</v>
      </c>
      <c r="BU16" s="9">
        <f t="shared" si="97"/>
        <v>1</v>
      </c>
      <c r="BV16" s="9">
        <f t="shared" si="97"/>
        <v>1</v>
      </c>
      <c r="BW16" s="9">
        <f t="shared" si="97"/>
        <v>1</v>
      </c>
      <c r="BX16" s="9">
        <f t="shared" si="97"/>
        <v>1</v>
      </c>
      <c r="BY16" s="9">
        <f t="shared" si="97"/>
        <v>1</v>
      </c>
      <c r="BZ16" s="9">
        <f t="shared" si="97"/>
        <v>1</v>
      </c>
      <c r="CA16" s="9">
        <f t="shared" ref="CA16:CC16" si="98">SUM(CA12:CA15)</f>
        <v>1</v>
      </c>
      <c r="CB16" s="9">
        <f t="shared" si="98"/>
        <v>1</v>
      </c>
      <c r="CC16" s="9">
        <f t="shared" si="98"/>
        <v>1</v>
      </c>
      <c r="CD16" s="9">
        <f t="shared" ref="CD16:CF16" si="99">SUM(CD12:CD15)</f>
        <v>1</v>
      </c>
      <c r="CE16" s="9">
        <f t="shared" si="99"/>
        <v>1</v>
      </c>
      <c r="CF16" s="9">
        <f t="shared" si="99"/>
        <v>1</v>
      </c>
      <c r="CG16" s="9">
        <f t="shared" ref="CG16:CH16" si="100">SUM(CG12:CG15)</f>
        <v>0.99999999999999978</v>
      </c>
      <c r="CH16" s="9">
        <f t="shared" si="100"/>
        <v>1</v>
      </c>
      <c r="CI16" s="9">
        <f t="shared" ref="CI16:CJ16" si="101">SUM(CI12:CI15)</f>
        <v>1.0000000000000004</v>
      </c>
      <c r="CJ16" s="9">
        <f t="shared" si="101"/>
        <v>1</v>
      </c>
      <c r="CK16" s="9">
        <f t="shared" ref="CK16:CM16" si="102">SUM(CK12:CK15)</f>
        <v>1</v>
      </c>
      <c r="CL16" s="9">
        <f t="shared" si="102"/>
        <v>1</v>
      </c>
      <c r="CM16" s="9">
        <f t="shared" si="102"/>
        <v>1</v>
      </c>
      <c r="CN16" s="9">
        <f t="shared" ref="CN16:CP16" si="103">SUM(CN12:CN15)</f>
        <v>1</v>
      </c>
      <c r="CO16" s="9">
        <f t="shared" si="103"/>
        <v>1</v>
      </c>
      <c r="CP16" s="9">
        <f t="shared" si="103"/>
        <v>0.99999999999999989</v>
      </c>
      <c r="CQ16" s="9">
        <f t="shared" ref="CQ16:CT16" si="104">SUM(CQ12:CQ15)</f>
        <v>1.0000000000000002</v>
      </c>
      <c r="CR16" s="9">
        <f t="shared" si="104"/>
        <v>1.0000000000000002</v>
      </c>
      <c r="CS16" s="9">
        <f t="shared" si="104"/>
        <v>1</v>
      </c>
      <c r="CT16" s="9">
        <f t="shared" si="104"/>
        <v>1</v>
      </c>
      <c r="CU16" s="9">
        <f t="shared" ref="CU16:CW16" si="105">SUM(CU12:CU15)</f>
        <v>1</v>
      </c>
      <c r="CV16" s="9">
        <f t="shared" si="105"/>
        <v>1</v>
      </c>
      <c r="CW16" s="9">
        <f t="shared" si="105"/>
        <v>1</v>
      </c>
      <c r="CX16" s="9">
        <f t="shared" ref="CX16:CY16" si="106">SUM(CX12:CX15)</f>
        <v>1</v>
      </c>
      <c r="CY16" s="9">
        <f t="shared" si="106"/>
        <v>1</v>
      </c>
      <c r="CZ16" s="9">
        <f t="shared" ref="CZ16:DB16" si="107">SUM(CZ12:CZ15)</f>
        <v>1</v>
      </c>
      <c r="DA16" s="9">
        <f t="shared" si="107"/>
        <v>1</v>
      </c>
      <c r="DB16" s="9">
        <f t="shared" si="107"/>
        <v>1</v>
      </c>
      <c r="DC16" s="9">
        <f t="shared" ref="DC16:DF16" si="108">SUM(DC12:DC15)</f>
        <v>1</v>
      </c>
      <c r="DD16" s="9"/>
      <c r="DE16" s="9">
        <f t="shared" si="108"/>
        <v>1</v>
      </c>
      <c r="DF16" s="9">
        <f t="shared" si="108"/>
        <v>1</v>
      </c>
      <c r="DG16" s="9">
        <f t="shared" ref="DG16:DJ16" si="109">SUM(DG12:DG15)</f>
        <v>1</v>
      </c>
      <c r="DH16" s="9">
        <f t="shared" si="109"/>
        <v>1</v>
      </c>
      <c r="DI16" s="9">
        <f t="shared" si="109"/>
        <v>1</v>
      </c>
      <c r="DJ16" s="9">
        <f t="shared" si="109"/>
        <v>1</v>
      </c>
      <c r="DK16" s="9">
        <f t="shared" ref="DK16:DM16" si="110">SUM(DK12:DK15)</f>
        <v>1</v>
      </c>
      <c r="DL16" s="9">
        <f t="shared" si="110"/>
        <v>0.99999999999999978</v>
      </c>
      <c r="DM16" s="9">
        <f t="shared" si="110"/>
        <v>1</v>
      </c>
      <c r="DN16" s="9">
        <f t="shared" ref="DN16:DR16" si="111">SUM(DN12:DN15)</f>
        <v>0.99999999999999989</v>
      </c>
      <c r="DO16" s="9">
        <f t="shared" si="111"/>
        <v>1</v>
      </c>
      <c r="DP16" s="9" t="e">
        <f t="shared" si="111"/>
        <v>#DIV/0!</v>
      </c>
      <c r="DQ16" s="9" t="e">
        <f t="shared" si="111"/>
        <v>#DIV/0!</v>
      </c>
      <c r="DR16" s="9">
        <f t="shared" si="111"/>
        <v>1</v>
      </c>
      <c r="DS16" s="9">
        <f t="shared" ref="DS16:DU16" si="112">SUM(DS12:DS15)</f>
        <v>1</v>
      </c>
      <c r="DT16" s="9">
        <f t="shared" si="112"/>
        <v>0.99999999999999967</v>
      </c>
      <c r="DU16" s="9">
        <f t="shared" si="112"/>
        <v>1</v>
      </c>
      <c r="DV16" s="9">
        <f t="shared" ref="DV16:DX16" si="113">SUM(DV12:DV15)</f>
        <v>0.99999999999999989</v>
      </c>
      <c r="DW16" s="9">
        <f t="shared" si="113"/>
        <v>0.99999999999999989</v>
      </c>
      <c r="DX16" s="9">
        <f t="shared" si="113"/>
        <v>1</v>
      </c>
      <c r="DY16" s="9">
        <f t="shared" ref="DY16:EA16" si="114">SUM(DY12:DY15)</f>
        <v>1</v>
      </c>
      <c r="DZ16" s="9">
        <f t="shared" si="114"/>
        <v>1</v>
      </c>
      <c r="EA16" s="9">
        <f t="shared" si="114"/>
        <v>1</v>
      </c>
      <c r="EB16" s="9">
        <f t="shared" ref="EB16:ED16" si="115">SUM(EB12:EB15)</f>
        <v>1</v>
      </c>
      <c r="EC16" s="9">
        <f t="shared" si="115"/>
        <v>1</v>
      </c>
      <c r="ED16" s="9">
        <f t="shared" si="115"/>
        <v>1</v>
      </c>
      <c r="EE16" s="9">
        <f t="shared" ref="EE16:EH16" si="116">SUM(EE12:EE15)</f>
        <v>1</v>
      </c>
      <c r="EF16" s="9">
        <f t="shared" si="116"/>
        <v>1</v>
      </c>
      <c r="EG16" s="9">
        <f t="shared" si="116"/>
        <v>1</v>
      </c>
      <c r="EH16" s="9">
        <f t="shared" si="116"/>
        <v>1</v>
      </c>
      <c r="EI16" s="9"/>
      <c r="EJ16" s="9"/>
    </row>
    <row r="17" spans="1:140">
      <c r="A17" s="31" t="s">
        <v>11</v>
      </c>
      <c r="B17" s="29"/>
      <c r="C17" s="32" t="s">
        <v>229</v>
      </c>
      <c r="D17" s="32" t="s">
        <v>178</v>
      </c>
      <c r="E17" s="32" t="s">
        <v>179</v>
      </c>
      <c r="F17" s="32" t="s">
        <v>180</v>
      </c>
      <c r="G17" s="32" t="s">
        <v>181</v>
      </c>
      <c r="H17" s="32" t="s">
        <v>182</v>
      </c>
      <c r="I17" s="32" t="s">
        <v>183</v>
      </c>
      <c r="J17" s="32" t="s">
        <v>184</v>
      </c>
      <c r="K17" s="32" t="s">
        <v>185</v>
      </c>
      <c r="L17" s="32" t="s">
        <v>186</v>
      </c>
      <c r="M17" s="32" t="s">
        <v>187</v>
      </c>
      <c r="N17" s="32" t="s">
        <v>188</v>
      </c>
      <c r="O17" s="32" t="s">
        <v>237</v>
      </c>
      <c r="P17" s="32" t="s">
        <v>246</v>
      </c>
      <c r="Q17" s="32" t="s">
        <v>247</v>
      </c>
      <c r="R17" s="32" t="s">
        <v>248</v>
      </c>
      <c r="S17" s="32" t="s">
        <v>249</v>
      </c>
      <c r="T17" s="32" t="s">
        <v>189</v>
      </c>
      <c r="U17" s="32" t="s">
        <v>190</v>
      </c>
      <c r="V17" s="32" t="s">
        <v>191</v>
      </c>
      <c r="W17" s="32" t="s">
        <v>192</v>
      </c>
      <c r="X17" s="32" t="s">
        <v>193</v>
      </c>
      <c r="Y17" s="32" t="s">
        <v>194</v>
      </c>
      <c r="Z17" s="32" t="s">
        <v>111</v>
      </c>
      <c r="AA17" s="32" t="s">
        <v>112</v>
      </c>
      <c r="AB17" s="32" t="s">
        <v>113</v>
      </c>
      <c r="AC17" s="32" t="s">
        <v>114</v>
      </c>
      <c r="AD17" s="32" t="s">
        <v>195</v>
      </c>
      <c r="AE17" s="32" t="s">
        <v>196</v>
      </c>
      <c r="AF17" s="32" t="s">
        <v>197</v>
      </c>
      <c r="AG17" s="32" t="s">
        <v>198</v>
      </c>
      <c r="AH17" s="32" t="s">
        <v>199</v>
      </c>
      <c r="AI17" s="32" t="s">
        <v>200</v>
      </c>
      <c r="AJ17" s="32" t="s">
        <v>201</v>
      </c>
      <c r="AK17" s="32" t="s">
        <v>202</v>
      </c>
      <c r="AL17" s="32" t="s">
        <v>203</v>
      </c>
      <c r="AM17" s="32" t="s">
        <v>204</v>
      </c>
      <c r="AN17" s="32" t="s">
        <v>205</v>
      </c>
      <c r="AO17" s="32" t="s">
        <v>206</v>
      </c>
      <c r="AP17" s="32" t="s">
        <v>207</v>
      </c>
      <c r="AQ17" s="32" t="s">
        <v>208</v>
      </c>
      <c r="AR17" s="32" t="s">
        <v>209</v>
      </c>
      <c r="AS17" s="32" t="s">
        <v>210</v>
      </c>
      <c r="AT17" s="32" t="s">
        <v>211</v>
      </c>
      <c r="AU17" s="32" t="s">
        <v>212</v>
      </c>
      <c r="AV17" s="32" t="s">
        <v>213</v>
      </c>
      <c r="AW17" s="32" t="s">
        <v>307</v>
      </c>
      <c r="AX17" s="32" t="s">
        <v>215</v>
      </c>
      <c r="AY17" s="32" t="s">
        <v>216</v>
      </c>
      <c r="AZ17" s="32" t="s">
        <v>217</v>
      </c>
      <c r="BA17" s="32" t="s">
        <v>218</v>
      </c>
      <c r="BB17" s="32" t="s">
        <v>219</v>
      </c>
      <c r="BC17" s="32" t="s">
        <v>220</v>
      </c>
      <c r="BD17" s="32" t="s">
        <v>178</v>
      </c>
      <c r="BE17" s="32" t="s">
        <v>179</v>
      </c>
      <c r="BF17" s="32" t="s">
        <v>180</v>
      </c>
      <c r="BG17" s="32" t="s">
        <v>181</v>
      </c>
      <c r="BH17" s="32" t="s">
        <v>182</v>
      </c>
      <c r="BI17" s="32" t="s">
        <v>183</v>
      </c>
      <c r="BJ17" s="32" t="s">
        <v>184</v>
      </c>
      <c r="BK17" s="32" t="s">
        <v>185</v>
      </c>
      <c r="BL17" s="32" t="s">
        <v>186</v>
      </c>
      <c r="BM17" s="32" t="s">
        <v>187</v>
      </c>
      <c r="BN17" s="32" t="s">
        <v>188</v>
      </c>
      <c r="BO17" s="32" t="s">
        <v>188</v>
      </c>
      <c r="BP17" s="32" t="s">
        <v>246</v>
      </c>
      <c r="BQ17" s="32" t="s">
        <v>247</v>
      </c>
      <c r="BR17" s="32" t="s">
        <v>248</v>
      </c>
      <c r="BS17" s="32" t="s">
        <v>249</v>
      </c>
      <c r="BT17" s="32" t="s">
        <v>189</v>
      </c>
      <c r="BU17" s="32" t="s">
        <v>190</v>
      </c>
      <c r="BV17" s="32" t="s">
        <v>191</v>
      </c>
      <c r="BW17" s="32" t="s">
        <v>192</v>
      </c>
      <c r="BX17" s="32" t="s">
        <v>193</v>
      </c>
      <c r="BY17" s="32" t="s">
        <v>194</v>
      </c>
      <c r="BZ17" s="32" t="s">
        <v>111</v>
      </c>
      <c r="CA17" s="32" t="s">
        <v>112</v>
      </c>
      <c r="CB17" s="32" t="s">
        <v>113</v>
      </c>
      <c r="CC17" s="32" t="s">
        <v>114</v>
      </c>
      <c r="CD17" s="32" t="s">
        <v>195</v>
      </c>
      <c r="CE17" s="32" t="s">
        <v>196</v>
      </c>
      <c r="CF17" s="32" t="s">
        <v>197</v>
      </c>
      <c r="CG17" s="32" t="s">
        <v>198</v>
      </c>
      <c r="CH17" s="32" t="s">
        <v>199</v>
      </c>
      <c r="CI17" s="32" t="s">
        <v>200</v>
      </c>
      <c r="CJ17" s="32" t="s">
        <v>201</v>
      </c>
      <c r="CK17" s="32" t="s">
        <v>202</v>
      </c>
      <c r="CL17" s="32" t="s">
        <v>203</v>
      </c>
      <c r="CM17" s="32" t="s">
        <v>204</v>
      </c>
      <c r="CN17" s="32" t="s">
        <v>205</v>
      </c>
      <c r="CO17" s="32" t="s">
        <v>206</v>
      </c>
      <c r="CP17" s="32" t="s">
        <v>207</v>
      </c>
      <c r="CQ17" s="32" t="s">
        <v>208</v>
      </c>
      <c r="CR17" s="32" t="s">
        <v>209</v>
      </c>
      <c r="CS17" s="32" t="s">
        <v>210</v>
      </c>
      <c r="CT17" s="32" t="s">
        <v>211</v>
      </c>
      <c r="CU17" s="32" t="s">
        <v>212</v>
      </c>
      <c r="CV17" s="32" t="s">
        <v>213</v>
      </c>
      <c r="CW17" s="32" t="s">
        <v>214</v>
      </c>
      <c r="CX17" s="32" t="s">
        <v>215</v>
      </c>
      <c r="CY17" s="32" t="s">
        <v>216</v>
      </c>
      <c r="CZ17" s="32" t="s">
        <v>217</v>
      </c>
      <c r="DA17" s="32" t="s">
        <v>218</v>
      </c>
      <c r="DB17" s="32" t="s">
        <v>219</v>
      </c>
      <c r="DC17" s="32" t="s">
        <v>220</v>
      </c>
      <c r="DD17" s="32" t="s">
        <v>311</v>
      </c>
      <c r="DE17" s="32" t="s">
        <v>178</v>
      </c>
      <c r="DF17" s="32" t="s">
        <v>179</v>
      </c>
      <c r="DG17" s="32" t="s">
        <v>180</v>
      </c>
      <c r="DH17" s="32" t="s">
        <v>181</v>
      </c>
      <c r="DI17" s="32" t="s">
        <v>182</v>
      </c>
      <c r="DJ17" s="32" t="s">
        <v>183</v>
      </c>
      <c r="DK17" s="32" t="s">
        <v>184</v>
      </c>
      <c r="DL17" s="32" t="s">
        <v>185</v>
      </c>
      <c r="DM17" s="32" t="s">
        <v>186</v>
      </c>
      <c r="DN17" s="32" t="s">
        <v>187</v>
      </c>
      <c r="DO17" s="32" t="s">
        <v>188</v>
      </c>
      <c r="DP17" s="32" t="s">
        <v>237</v>
      </c>
      <c r="DQ17" s="32" t="s">
        <v>246</v>
      </c>
      <c r="DR17" s="32" t="s">
        <v>247</v>
      </c>
      <c r="DS17" s="32" t="s">
        <v>248</v>
      </c>
      <c r="DT17" s="32" t="s">
        <v>249</v>
      </c>
      <c r="DU17" s="32" t="s">
        <v>189</v>
      </c>
      <c r="DV17" s="32" t="s">
        <v>190</v>
      </c>
      <c r="DW17" s="32" t="s">
        <v>191</v>
      </c>
      <c r="DX17" s="32" t="s">
        <v>192</v>
      </c>
      <c r="DY17" s="32" t="s">
        <v>193</v>
      </c>
      <c r="DZ17" s="32" t="s">
        <v>194</v>
      </c>
      <c r="EA17" s="32" t="s">
        <v>111</v>
      </c>
      <c r="EB17" s="32" t="s">
        <v>112</v>
      </c>
      <c r="EC17" s="32" t="s">
        <v>113</v>
      </c>
      <c r="ED17" s="32" t="s">
        <v>114</v>
      </c>
      <c r="EE17" s="32" t="s">
        <v>195</v>
      </c>
      <c r="EF17" s="32" t="s">
        <v>196</v>
      </c>
      <c r="EG17" s="32" t="s">
        <v>197</v>
      </c>
      <c r="EH17" s="32" t="s">
        <v>198</v>
      </c>
      <c r="EI17" s="32" t="s">
        <v>378</v>
      </c>
      <c r="EJ17" s="32" t="s">
        <v>119</v>
      </c>
    </row>
    <row r="18" spans="1:140">
      <c r="A18" s="502" t="s">
        <v>20</v>
      </c>
      <c r="B18" s="51" t="s">
        <v>84</v>
      </c>
      <c r="C18" s="4">
        <v>0.87919528388269241</v>
      </c>
      <c r="D18" s="169">
        <v>8.1904761904761897E-2</v>
      </c>
      <c r="E18" s="169">
        <v>0.96726190476190477</v>
      </c>
      <c r="F18" s="169">
        <v>0.9464285714285714</v>
      </c>
      <c r="G18" s="169">
        <v>0.97261904761904805</v>
      </c>
      <c r="H18" s="169">
        <v>0.8839285714285714</v>
      </c>
      <c r="I18" s="169">
        <v>1</v>
      </c>
      <c r="J18" s="169">
        <v>0.92857142857142905</v>
      </c>
      <c r="K18" s="169">
        <v>0.97321428571428603</v>
      </c>
      <c r="L18" s="169">
        <v>0.96976190475714275</v>
      </c>
      <c r="M18" s="169">
        <v>0.93648809523809529</v>
      </c>
      <c r="N18" s="169">
        <v>0.9553571428571429</v>
      </c>
      <c r="O18" s="160">
        <v>0.85964285714285693</v>
      </c>
      <c r="P18" s="160">
        <v>0.7857142857142857</v>
      </c>
      <c r="Q18" s="160">
        <v>0.95636904761904795</v>
      </c>
      <c r="R18" s="160">
        <v>0.99702380952380998</v>
      </c>
      <c r="S18" s="160">
        <v>0.97916666666666652</v>
      </c>
      <c r="T18" s="160">
        <v>0.9375</v>
      </c>
      <c r="U18" s="160">
        <v>0.95833333333333348</v>
      </c>
      <c r="V18" s="160">
        <v>0.96130952380952384</v>
      </c>
      <c r="W18" s="160">
        <v>0.96130952380952384</v>
      </c>
      <c r="X18" s="160">
        <v>0.97124999999999995</v>
      </c>
      <c r="Y18" s="160">
        <v>0.94345238095238093</v>
      </c>
      <c r="Z18" s="160">
        <v>0.82684523809523802</v>
      </c>
      <c r="AA18" s="160">
        <v>0.96773809523809495</v>
      </c>
      <c r="AB18" s="160">
        <v>0.9107142857142857</v>
      </c>
      <c r="AC18" s="160">
        <v>0.95833333333333304</v>
      </c>
      <c r="AD18" s="160">
        <v>0.98214285714285698</v>
      </c>
      <c r="AE18" s="160">
        <v>0.97422619047619041</v>
      </c>
      <c r="AF18" s="160">
        <v>0.95833333333333304</v>
      </c>
      <c r="AG18" s="160">
        <v>1</v>
      </c>
      <c r="AH18" s="160">
        <v>0.9285714285714286</v>
      </c>
      <c r="AI18" s="160">
        <v>0.97815476190476203</v>
      </c>
      <c r="AJ18" s="160">
        <v>0.97815476190476203</v>
      </c>
      <c r="AK18" s="160">
        <v>0.8571428571428571</v>
      </c>
      <c r="AL18" s="160">
        <v>0</v>
      </c>
      <c r="AM18" s="160">
        <v>0.18154761904761901</v>
      </c>
      <c r="AN18" s="160">
        <v>0.8973214285714286</v>
      </c>
      <c r="AO18" s="160">
        <v>0.71678571428571403</v>
      </c>
      <c r="AP18" s="160">
        <v>0.82690476190476203</v>
      </c>
      <c r="AQ18" s="160">
        <v>0.92559523809523814</v>
      </c>
      <c r="AR18" s="160">
        <v>0.96029761904761901</v>
      </c>
      <c r="AS18" s="160">
        <v>0.90672619047618996</v>
      </c>
      <c r="AT18" s="160">
        <v>0.97023809523809523</v>
      </c>
      <c r="AU18" s="160">
        <v>0.97023809523809501</v>
      </c>
      <c r="AV18" s="160">
        <v>0.67660714285714296</v>
      </c>
      <c r="AW18" s="160">
        <v>1</v>
      </c>
      <c r="AX18" s="160">
        <v>0.6160714285714286</v>
      </c>
      <c r="AY18" s="160">
        <v>0.96767857142857139</v>
      </c>
      <c r="AZ18" s="160">
        <v>0.98214285714285698</v>
      </c>
      <c r="BA18" s="160">
        <v>0.99803571428571436</v>
      </c>
      <c r="BB18" s="160">
        <v>0.91666666666666696</v>
      </c>
      <c r="BC18" s="160">
        <v>0.95833333333333348</v>
      </c>
      <c r="BD18" s="160">
        <v>0.84327380952381004</v>
      </c>
      <c r="BE18" s="160">
        <v>0.97976190476190494</v>
      </c>
      <c r="BF18" s="160">
        <v>0.92559523809523814</v>
      </c>
      <c r="BG18" s="160">
        <v>0.98559523809523819</v>
      </c>
      <c r="BH18" s="160">
        <v>0.96773809523809495</v>
      </c>
      <c r="BI18" s="160">
        <v>0.672619047619048</v>
      </c>
      <c r="BJ18" s="160">
        <v>0.99404761904761907</v>
      </c>
      <c r="BK18" s="160">
        <v>0.922619047619048</v>
      </c>
      <c r="BL18" s="160">
        <v>0.87083333333333302</v>
      </c>
      <c r="BM18" s="160">
        <v>0.9782142857142857</v>
      </c>
      <c r="BN18" s="160">
        <v>0.97619047619047605</v>
      </c>
      <c r="BO18" s="160">
        <v>0.85357142857142898</v>
      </c>
      <c r="BP18" s="160">
        <v>0.54166666666666663</v>
      </c>
      <c r="BQ18" s="160">
        <v>0.74404761904761896</v>
      </c>
      <c r="BR18" s="160">
        <v>0.92857142857142905</v>
      </c>
      <c r="BS18" s="160">
        <v>0.95833333333333348</v>
      </c>
      <c r="BT18" s="160">
        <v>0.91369047619047605</v>
      </c>
      <c r="BU18" s="160">
        <v>0.92857142857142905</v>
      </c>
      <c r="BV18" s="160">
        <v>0.7946428571428571</v>
      </c>
      <c r="BW18" s="160">
        <v>0.88095238095238104</v>
      </c>
      <c r="BX18" s="160">
        <v>0.97619047619047605</v>
      </c>
      <c r="BY18" s="160">
        <v>0.9910714285714286</v>
      </c>
      <c r="BZ18" s="160">
        <v>0.89583333333333304</v>
      </c>
      <c r="CA18" s="160">
        <v>0.96527777777777801</v>
      </c>
      <c r="CB18" s="160">
        <v>0.99017857142857135</v>
      </c>
      <c r="CC18" s="160">
        <v>0.95714285714285718</v>
      </c>
      <c r="CD18" s="160">
        <v>0.86130952380952397</v>
      </c>
      <c r="CE18" s="160">
        <v>0.87696428571428564</v>
      </c>
      <c r="CF18" s="160">
        <v>0.94446428571428565</v>
      </c>
      <c r="CG18" s="160">
        <v>0.98809523809523803</v>
      </c>
      <c r="CH18" s="160">
        <v>0.952380952380952</v>
      </c>
      <c r="CI18" s="160">
        <v>0.80952380952380898</v>
      </c>
      <c r="CJ18" s="160">
        <v>0.96726190476190477</v>
      </c>
      <c r="CK18" s="160">
        <v>0.97023809523809501</v>
      </c>
      <c r="CL18" s="160">
        <v>0.88690476190476197</v>
      </c>
      <c r="CM18" s="160">
        <v>0.88791666666666691</v>
      </c>
      <c r="CN18" s="160">
        <v>0.98809523809523803</v>
      </c>
      <c r="CO18" s="160">
        <v>0.91369047619047605</v>
      </c>
      <c r="CP18" s="160">
        <v>0.89672619047619051</v>
      </c>
      <c r="CQ18" s="160">
        <v>0.119047619047619</v>
      </c>
      <c r="CR18" s="160">
        <v>0</v>
      </c>
      <c r="CS18" s="160">
        <v>0.46398809523809526</v>
      </c>
      <c r="CT18" s="160">
        <v>0.9017857142857143</v>
      </c>
      <c r="CU18" s="160">
        <v>0.88690476190476197</v>
      </c>
      <c r="CV18" s="160">
        <v>0.96845238095238095</v>
      </c>
      <c r="CW18" s="160">
        <v>0.8928571428571429</v>
      </c>
      <c r="CX18" s="160">
        <v>0.97023809523809501</v>
      </c>
      <c r="CY18" s="160">
        <v>0.98511904761904778</v>
      </c>
      <c r="CZ18" s="160">
        <v>0.99404761904761896</v>
      </c>
      <c r="DA18" s="160">
        <v>0.99404761904761896</v>
      </c>
      <c r="DB18" s="160">
        <v>0.9196428571428571</v>
      </c>
      <c r="DC18" s="160">
        <v>0.91666666666666696</v>
      </c>
      <c r="DD18" s="4">
        <f>AVERAGE(BD18:DC18)</f>
        <v>0.87293460012210011</v>
      </c>
      <c r="DE18" s="160">
        <v>0.97222222222222199</v>
      </c>
      <c r="DF18" s="160">
        <v>0.98119047619047617</v>
      </c>
      <c r="DG18" s="160">
        <v>0.94523809523809499</v>
      </c>
      <c r="DH18" s="160">
        <v>0.98214285714285698</v>
      </c>
      <c r="DI18" s="160">
        <v>0.90922619047619047</v>
      </c>
      <c r="DJ18" s="160">
        <v>0.96726190476190477</v>
      </c>
      <c r="DK18" s="160">
        <v>0.97023809523809501</v>
      </c>
      <c r="DL18" s="160">
        <v>0.79464285714285698</v>
      </c>
      <c r="DM18" s="160">
        <v>1</v>
      </c>
      <c r="DN18" s="160">
        <v>1</v>
      </c>
      <c r="DO18" s="160">
        <v>0.72351190476190486</v>
      </c>
      <c r="DP18" s="160"/>
      <c r="DQ18" s="160"/>
      <c r="DR18" s="160">
        <v>0.9514285714285714</v>
      </c>
      <c r="DS18" s="160">
        <v>0.72619047619047605</v>
      </c>
      <c r="DT18" s="160">
        <v>0.81547619047619102</v>
      </c>
      <c r="DU18" s="160">
        <v>0.6964285714285714</v>
      </c>
      <c r="DV18" s="160">
        <v>0.97619047619047605</v>
      </c>
      <c r="DW18" s="160">
        <v>0.97619047619047605</v>
      </c>
      <c r="DX18" s="160">
        <v>0.91369047619047616</v>
      </c>
      <c r="DY18" s="160">
        <v>0.85690476190476195</v>
      </c>
      <c r="DZ18" s="160">
        <v>0.74702380952380898</v>
      </c>
      <c r="EA18" s="160">
        <v>0.83601190476190468</v>
      </c>
      <c r="EB18" s="160">
        <v>0.74303571428571402</v>
      </c>
      <c r="EC18" s="160">
        <v>0.99399999999999999</v>
      </c>
      <c r="ED18" s="160">
        <v>0.97619047619047616</v>
      </c>
      <c r="EE18" s="160">
        <v>0.985119047619048</v>
      </c>
      <c r="EF18" s="160">
        <v>0.97916666666666696</v>
      </c>
      <c r="EG18" s="160">
        <v>0.9464285714285714</v>
      </c>
      <c r="EH18" s="160">
        <v>0.96172619047619046</v>
      </c>
      <c r="EI18" s="4">
        <f>AVERAGE(DE18:EH18)</f>
        <v>0.90453132086167798</v>
      </c>
      <c r="EJ18" s="4">
        <v>0.85</v>
      </c>
    </row>
    <row r="19" spans="1:140">
      <c r="A19" s="503"/>
      <c r="B19" s="51" t="s">
        <v>141</v>
      </c>
      <c r="C19" s="4">
        <v>4.7956140059311481E-2</v>
      </c>
      <c r="D19" s="169">
        <v>0</v>
      </c>
      <c r="E19" s="169">
        <v>3.9965273372307694E-2</v>
      </c>
      <c r="F19" s="169">
        <v>5.2573996637464128E-2</v>
      </c>
      <c r="G19" s="169">
        <v>3.6726029345292198E-2</v>
      </c>
      <c r="H19" s="169">
        <v>5.0773721152857137E-2</v>
      </c>
      <c r="I19" s="169">
        <v>2.7166735495272758E-2</v>
      </c>
      <c r="J19" s="169">
        <v>6.6174798921024597E-2</v>
      </c>
      <c r="K19" s="169">
        <v>4.7823596472078699E-2</v>
      </c>
      <c r="L19" s="169">
        <v>4.6896392657759106E-2</v>
      </c>
      <c r="M19" s="169">
        <v>5.6318302243815427E-2</v>
      </c>
      <c r="N19" s="169">
        <v>6.5187913371184375E-2</v>
      </c>
      <c r="O19" s="161">
        <v>4.3232020106225899E-2</v>
      </c>
      <c r="P19" s="161">
        <v>5.8715161243251129E-2</v>
      </c>
      <c r="Q19" s="161">
        <v>5.1660526146169401E-2</v>
      </c>
      <c r="R19" s="161">
        <v>3.6969552238805999E-2</v>
      </c>
      <c r="S19" s="161">
        <v>6.2135922330097085E-2</v>
      </c>
      <c r="T19" s="161">
        <v>5.6027699087189201E-2</v>
      </c>
      <c r="U19" s="161">
        <v>2.9337761674718195E-2</v>
      </c>
      <c r="V19" s="161">
        <v>6.5080734623443867E-2</v>
      </c>
      <c r="W19" s="161">
        <v>6.5080734623443867E-2</v>
      </c>
      <c r="X19" s="161">
        <v>6.18960929841759E-2</v>
      </c>
      <c r="Y19" s="161">
        <v>5.1023680847091718E-2</v>
      </c>
      <c r="Z19" s="161">
        <v>5.8219375237664898E-2</v>
      </c>
      <c r="AA19" s="161">
        <v>5.6575495201008401E-2</v>
      </c>
      <c r="AB19" s="160">
        <v>7.4090869828107461E-2</v>
      </c>
      <c r="AC19" s="160">
        <v>7.0409335923605196E-2</v>
      </c>
      <c r="AD19" s="160">
        <v>4.5071269555670798E-2</v>
      </c>
      <c r="AE19" s="160">
        <v>6.5465061811368408E-2</v>
      </c>
      <c r="AF19" s="160">
        <v>5.9346875396121199E-2</v>
      </c>
      <c r="AG19" s="160">
        <v>9.8214285714285698E-2</v>
      </c>
      <c r="AH19" s="160">
        <v>5.1244097130666154E-2</v>
      </c>
      <c r="AI19" s="160">
        <v>6.5873195784576399E-2</v>
      </c>
      <c r="AJ19" s="160">
        <v>2.5004454670042899E-2</v>
      </c>
      <c r="AK19" s="160">
        <v>6.0763888888888895E-2</v>
      </c>
      <c r="AL19" s="160">
        <v>0</v>
      </c>
      <c r="AM19" s="160">
        <v>0</v>
      </c>
      <c r="AN19" s="160">
        <v>8.0963364993215728E-2</v>
      </c>
      <c r="AO19" s="160">
        <v>6.8791518315632905E-2</v>
      </c>
      <c r="AP19" s="160">
        <v>4.10864986300375E-2</v>
      </c>
      <c r="AQ19" s="160">
        <v>3.964189504593664E-2</v>
      </c>
      <c r="AR19" s="160">
        <v>2.52132478581516E-2</v>
      </c>
      <c r="AS19" s="160">
        <v>5.68701854853743E-2</v>
      </c>
      <c r="AT19" s="160">
        <v>6.2842432131068882E-2</v>
      </c>
      <c r="AU19" s="160">
        <v>4.0907887187182801E-2</v>
      </c>
      <c r="AV19" s="160">
        <v>2.7910275143923299E-2</v>
      </c>
      <c r="AW19" s="160">
        <v>9.6428571428571423E-3</v>
      </c>
      <c r="AX19" s="160">
        <v>8.3273657289002559E-3</v>
      </c>
      <c r="AY19" s="160">
        <v>4.7479547271944395E-2</v>
      </c>
      <c r="AZ19" s="160">
        <v>3.5054114303912198E-2</v>
      </c>
      <c r="BA19" s="160">
        <v>4.3352175553487832E-2</v>
      </c>
      <c r="BB19" s="160">
        <v>3.41920483608463E-2</v>
      </c>
      <c r="BC19" s="160">
        <v>7.0399019216050171E-2</v>
      </c>
      <c r="BD19" s="160">
        <v>2.6280611548442499E-2</v>
      </c>
      <c r="BE19" s="160">
        <v>4.4176933042575597E-2</v>
      </c>
      <c r="BF19" s="160">
        <v>6.8571173967608021E-2</v>
      </c>
      <c r="BG19" s="160">
        <v>6.5884109850772477E-2</v>
      </c>
      <c r="BH19" s="160">
        <v>5.9658586905683098E-2</v>
      </c>
      <c r="BI19" s="160">
        <v>3.8409934341992601E-2</v>
      </c>
      <c r="BJ19" s="160">
        <v>6.3025721606432536E-2</v>
      </c>
      <c r="BK19" s="160">
        <v>3.9610373181530698E-2</v>
      </c>
      <c r="BL19" s="160">
        <v>5.2817280718398099E-2</v>
      </c>
      <c r="BM19" s="160">
        <v>3.8154255021724898E-2</v>
      </c>
      <c r="BN19" s="160">
        <v>6.3580010430038497E-2</v>
      </c>
      <c r="BO19" s="160">
        <v>7.7047743350044606E-2</v>
      </c>
      <c r="BP19" s="160">
        <v>4.7104727732999986E-2</v>
      </c>
      <c r="BQ19" s="160">
        <v>3.1563636363636398E-2</v>
      </c>
      <c r="BR19" s="160">
        <v>5.4624407850214302E-2</v>
      </c>
      <c r="BS19" s="160">
        <v>6.4728426060525965E-2</v>
      </c>
      <c r="BT19" s="160">
        <v>4.0722619349813097E-2</v>
      </c>
      <c r="BU19" s="160">
        <v>3.8582677165354302E-2</v>
      </c>
      <c r="BV19" s="160">
        <v>7.0080399500624224E-2</v>
      </c>
      <c r="BW19" s="160">
        <v>7.3914917195099406E-2</v>
      </c>
      <c r="BX19" s="160">
        <v>6.5139483318723199E-2</v>
      </c>
      <c r="BY19" s="160">
        <v>4.1841841841841837E-2</v>
      </c>
      <c r="BZ19" s="160">
        <v>6.3690273752784202E-2</v>
      </c>
      <c r="CA19" s="160">
        <v>6.0387219636055901E-2</v>
      </c>
      <c r="CB19" s="160">
        <v>6.1831766069818377E-2</v>
      </c>
      <c r="CC19" s="160">
        <v>6.446134711060085E-2</v>
      </c>
      <c r="CD19" s="160">
        <v>5.4067238505630298E-2</v>
      </c>
      <c r="CE19" s="160">
        <v>3.6703478659959182E-2</v>
      </c>
      <c r="CF19" s="160">
        <v>4.5876478094288652E-2</v>
      </c>
      <c r="CG19" s="160">
        <v>5.5316322323514598E-2</v>
      </c>
      <c r="CH19" s="160">
        <v>4.1088039867109599E-2</v>
      </c>
      <c r="CI19" s="160">
        <v>2.2527129446214801E-2</v>
      </c>
      <c r="CJ19" s="160">
        <v>6.6936712410396615E-2</v>
      </c>
      <c r="CK19" s="160">
        <v>5.2864140544631802E-2</v>
      </c>
      <c r="CL19" s="160">
        <v>6.4393374460488595E-2</v>
      </c>
      <c r="CM19" s="160">
        <v>5.9525712399565042E-2</v>
      </c>
      <c r="CN19" s="160">
        <v>6.2121692511673501E-2</v>
      </c>
      <c r="CO19" s="160">
        <v>7.1029784920702499E-2</v>
      </c>
      <c r="CP19" s="160">
        <v>7.5268549939981083E-2</v>
      </c>
      <c r="CQ19" s="160">
        <v>0</v>
      </c>
      <c r="CR19" s="160">
        <v>0</v>
      </c>
      <c r="CS19" s="160">
        <v>6.0767698592214973E-2</v>
      </c>
      <c r="CT19" s="160">
        <v>7.3611708996986658E-2</v>
      </c>
      <c r="CU19" s="160">
        <v>7.0703584719615797E-2</v>
      </c>
      <c r="CV19" s="160">
        <v>5.7948426981845103E-2</v>
      </c>
      <c r="CW19" s="160">
        <v>5.509036144578313E-2</v>
      </c>
      <c r="CX19" s="160">
        <v>0.72858190477893903</v>
      </c>
      <c r="CY19" s="160">
        <v>5.3199592615732219E-2</v>
      </c>
      <c r="CZ19" s="160">
        <v>4.7250952640174197E-2</v>
      </c>
      <c r="DA19" s="160">
        <v>4.7250952640174197E-2</v>
      </c>
      <c r="DB19" s="160">
        <v>5.8397253660891491E-2</v>
      </c>
      <c r="DC19" s="160">
        <v>3.9008421097973298E-2</v>
      </c>
      <c r="DD19" s="4">
        <f>AVERAGE(BD19:DC19)</f>
        <v>6.5681153637842729E-2</v>
      </c>
      <c r="DE19" s="160">
        <v>3.0955479452054801E-2</v>
      </c>
      <c r="DF19" s="160">
        <v>6.8606228904555533E-2</v>
      </c>
      <c r="DG19" s="160">
        <v>5.14211616711132E-2</v>
      </c>
      <c r="DH19" s="160">
        <v>5.9558823529411803E-2</v>
      </c>
      <c r="DI19" s="160">
        <v>3.8770412118676399E-2</v>
      </c>
      <c r="DJ19" s="160">
        <v>6.138422980528243E-2</v>
      </c>
      <c r="DK19" s="160">
        <v>4.5236475360535398E-2</v>
      </c>
      <c r="DL19" s="160">
        <v>5.2174694935765098E-2</v>
      </c>
      <c r="DM19" s="160">
        <v>4.6082949308755776E-2</v>
      </c>
      <c r="DN19" s="160">
        <v>0.22467320261437901</v>
      </c>
      <c r="DO19" s="160">
        <v>3.1053145239996454E-2</v>
      </c>
      <c r="DP19" s="160"/>
      <c r="DQ19" s="160"/>
      <c r="DR19" s="160">
        <v>4.5864676305002669E-2</v>
      </c>
      <c r="DS19" s="160">
        <v>4.5099098025487602E-2</v>
      </c>
      <c r="DT19" s="160">
        <v>3.0149369169043299E-2</v>
      </c>
      <c r="DU19" s="160">
        <v>8.7350845297055585E-2</v>
      </c>
      <c r="DV19" s="160">
        <v>5.91254016076809E-2</v>
      </c>
      <c r="DW19" s="160">
        <v>5.91254016076809E-2</v>
      </c>
      <c r="DX19" s="160">
        <v>6.448858306188926E-2</v>
      </c>
      <c r="DY19" s="160">
        <v>5.5570991942206202E-2</v>
      </c>
      <c r="DZ19" s="160">
        <v>5.1223676721684701E-2</v>
      </c>
      <c r="EA19" s="160">
        <v>5.6773011883592697E-2</v>
      </c>
      <c r="EB19" s="160">
        <v>9.1951140507612106E-2</v>
      </c>
      <c r="EC19" s="160">
        <v>6.8732000000000001E-2</v>
      </c>
      <c r="ED19" s="160">
        <v>4.4456526263214842E-2</v>
      </c>
      <c r="EE19" s="160">
        <v>5.5648073097045198E-2</v>
      </c>
      <c r="EF19" s="160">
        <v>6.55884685678816E-2</v>
      </c>
      <c r="EG19" s="160">
        <v>5.1678956119424552E-2</v>
      </c>
      <c r="EH19" s="160">
        <v>6.9023791007262969E-2</v>
      </c>
      <c r="EI19" s="4">
        <f>AVERAGE(DE19:EH19)</f>
        <v>6.1134529075867548E-2</v>
      </c>
      <c r="EJ19" s="3">
        <v>0.18</v>
      </c>
    </row>
    <row r="20" spans="1:140" ht="16.5" customHeight="1">
      <c r="A20" s="503"/>
      <c r="B20" s="51" t="s">
        <v>18</v>
      </c>
      <c r="C20" s="5">
        <v>4.254933637052063</v>
      </c>
      <c r="D20" s="172">
        <v>0</v>
      </c>
      <c r="E20" s="172">
        <v>2.1647856409999999</v>
      </c>
      <c r="F20" s="172">
        <v>0</v>
      </c>
      <c r="G20" s="172">
        <v>1.5002582987551867</v>
      </c>
      <c r="H20" s="172">
        <v>0</v>
      </c>
      <c r="I20" s="171">
        <v>0</v>
      </c>
      <c r="J20" s="171">
        <v>10.323268631679847</v>
      </c>
      <c r="K20" s="171">
        <v>3.9095790115924354</v>
      </c>
      <c r="L20" s="171">
        <v>0</v>
      </c>
      <c r="M20" s="171">
        <v>0</v>
      </c>
      <c r="N20" s="171">
        <v>0</v>
      </c>
      <c r="O20" s="150">
        <v>1.7062271062271064</v>
      </c>
      <c r="P20" s="150">
        <v>1.9376003210272872</v>
      </c>
      <c r="Q20" s="150">
        <v>2.7667655786350149</v>
      </c>
      <c r="R20" s="150">
        <v>6.1924000000000001</v>
      </c>
      <c r="S20" s="150">
        <v>10.22135922330097</v>
      </c>
      <c r="T20" s="150">
        <v>8.8243626062322953</v>
      </c>
      <c r="U20" s="150">
        <v>2.0243055555555554</v>
      </c>
      <c r="V20" s="150">
        <v>3.5035128805620612</v>
      </c>
      <c r="W20" s="150">
        <v>3.5035128805620612</v>
      </c>
      <c r="X20" s="150">
        <v>5.0497927461139893</v>
      </c>
      <c r="Y20" s="150">
        <v>2.6957511380880121</v>
      </c>
      <c r="Z20" s="150">
        <v>2.6957511380880121</v>
      </c>
      <c r="AA20" s="150">
        <v>3.0660146699266506</v>
      </c>
      <c r="AB20" s="150">
        <v>5.6679515418502202</v>
      </c>
      <c r="AC20" s="150">
        <v>11.33590308370044</v>
      </c>
      <c r="AD20" s="150">
        <v>3.7183797383428376</v>
      </c>
      <c r="AE20" s="150">
        <v>10.714666666666668</v>
      </c>
      <c r="AF20" s="150">
        <v>4.7774234693877542</v>
      </c>
      <c r="AG20" s="150">
        <v>16.5</v>
      </c>
      <c r="AH20" s="150">
        <v>7.9940791523839199</v>
      </c>
      <c r="AI20" s="150">
        <v>5.4124711316397223</v>
      </c>
      <c r="AJ20" s="150">
        <v>2.0544910179640721</v>
      </c>
      <c r="AK20" s="150">
        <v>8.75</v>
      </c>
      <c r="AL20" s="150">
        <v>0</v>
      </c>
      <c r="AM20" s="150">
        <v>0</v>
      </c>
      <c r="AN20" s="150">
        <v>12.205227272727273</v>
      </c>
      <c r="AO20" s="150">
        <v>2.0709686588921286</v>
      </c>
      <c r="AP20" s="150">
        <v>0.95128939828080228</v>
      </c>
      <c r="AQ20" s="150">
        <v>6.1643146796431472</v>
      </c>
      <c r="AR20" s="150">
        <v>1.0169133192389006</v>
      </c>
      <c r="AS20" s="150">
        <v>1.4438392258311774</v>
      </c>
      <c r="AT20" s="150">
        <v>10.243316437364228</v>
      </c>
      <c r="AU20" s="150">
        <v>6.6679856115107912</v>
      </c>
      <c r="AV20" s="150">
        <v>1.586280487804878</v>
      </c>
      <c r="AW20" s="150">
        <v>1.6199999999999999</v>
      </c>
      <c r="AX20" s="150">
        <v>0.43094117647058822</v>
      </c>
      <c r="AY20" s="150">
        <v>3.859375</v>
      </c>
      <c r="AZ20" s="150">
        <v>5.7839288601455134</v>
      </c>
      <c r="BA20" s="150">
        <v>7.2688592750533045</v>
      </c>
      <c r="BB20" s="150">
        <v>5.2655754475703329</v>
      </c>
      <c r="BC20" s="150">
        <v>5.6671210468920394</v>
      </c>
      <c r="BD20" s="150">
        <v>1.8615871190339277</v>
      </c>
      <c r="BE20" s="150">
        <v>3.6357615894039732</v>
      </c>
      <c r="BF20" s="150">
        <v>2.1325635103926097</v>
      </c>
      <c r="BG20" s="150">
        <v>5.4545454545454541</v>
      </c>
      <c r="BH20" s="150">
        <v>4.8496465295629827</v>
      </c>
      <c r="BI20" s="150">
        <v>4.3403225806451609</v>
      </c>
      <c r="BJ20" s="150">
        <v>10.525295508274231</v>
      </c>
      <c r="BK20" s="150">
        <v>3.0698039215686275</v>
      </c>
      <c r="BL20" s="150">
        <v>3.8635840845508236</v>
      </c>
      <c r="BM20" s="150">
        <v>3.1351351351351351</v>
      </c>
      <c r="BN20" s="150">
        <v>10.427121710526317</v>
      </c>
      <c r="BO20" s="150">
        <v>2.7621615990990995</v>
      </c>
      <c r="BP20" s="150">
        <v>1.0716325559257496</v>
      </c>
      <c r="BQ20" s="150">
        <v>3.9454545454545453</v>
      </c>
      <c r="BR20" s="150">
        <v>4.2607038123167147</v>
      </c>
      <c r="BS20" s="150">
        <v>2.6053191489361702</v>
      </c>
      <c r="BT20" s="150">
        <v>3.125461035098156</v>
      </c>
      <c r="BU20" s="150">
        <v>2.0062992125984254</v>
      </c>
      <c r="BV20" s="150">
        <v>1.3365333333333334</v>
      </c>
      <c r="BW20" s="150">
        <v>2.7348519362186789</v>
      </c>
      <c r="BX20" s="150">
        <v>5.3414376321353059</v>
      </c>
      <c r="BY20" s="150">
        <v>6.9666666666666668</v>
      </c>
      <c r="BZ20" s="150">
        <v>3.1951287332646756</v>
      </c>
      <c r="CA20" s="150">
        <v>8.3938235294117653</v>
      </c>
      <c r="CB20" s="150">
        <v>5.1428571428571432</v>
      </c>
      <c r="CC20" s="150">
        <v>3.4551282051282057</v>
      </c>
      <c r="CD20" s="150">
        <v>1.5647058823529414</v>
      </c>
      <c r="CE20" s="150">
        <v>2.703761755485893</v>
      </c>
      <c r="CF20" s="150">
        <v>1.819805194805195</v>
      </c>
      <c r="CG20" s="150">
        <v>9.1825095057034236</v>
      </c>
      <c r="CH20" s="150">
        <v>6.5740863787375412</v>
      </c>
      <c r="CI20" s="150">
        <v>1.0212298682284042</v>
      </c>
      <c r="CJ20" s="150">
        <v>5.4386078833447256</v>
      </c>
      <c r="CK20" s="150">
        <v>4.3084274543874894</v>
      </c>
      <c r="CL20" s="150">
        <v>4.7973063973063983</v>
      </c>
      <c r="CM20" s="150">
        <v>1.479908419773853</v>
      </c>
      <c r="CN20" s="150">
        <v>10.312200956937797</v>
      </c>
      <c r="CO20" s="150">
        <v>2.7257679963319577</v>
      </c>
      <c r="CP20" s="150">
        <v>1.619886721208307</v>
      </c>
      <c r="CQ20" s="150">
        <v>0</v>
      </c>
      <c r="CR20" s="150">
        <v>0</v>
      </c>
      <c r="CS20" s="150">
        <v>0.78947368421052622</v>
      </c>
      <c r="CT20" s="150">
        <v>1.8586956521739131</v>
      </c>
      <c r="CU20" s="150">
        <v>5.2674170616113747</v>
      </c>
      <c r="CV20" s="150">
        <v>4.7141045349730977</v>
      </c>
      <c r="CW20" s="150">
        <v>2.7545180722891565</v>
      </c>
      <c r="CX20" s="150">
        <v>11.875885047896709</v>
      </c>
      <c r="CY20" s="165">
        <v>8.8045325779036823</v>
      </c>
      <c r="CZ20" s="165">
        <v>7.8909090909090907</v>
      </c>
      <c r="DA20" s="165">
        <v>7.8909090909090907</v>
      </c>
      <c r="DB20" s="150">
        <v>1.5037292817679557</v>
      </c>
      <c r="DC20" s="150">
        <v>6.0072968490878935</v>
      </c>
      <c r="DD20" s="5">
        <f>AVERAGE(BD20:DC20)</f>
        <v>4.2797019536619283</v>
      </c>
      <c r="DE20" s="150">
        <v>4.3337671232876716</v>
      </c>
      <c r="DF20" s="150">
        <v>3.7696835908756441</v>
      </c>
      <c r="DG20" s="150">
        <v>2.0414201183431953</v>
      </c>
      <c r="DH20" s="150">
        <v>4.9136029411764701</v>
      </c>
      <c r="DI20" s="150">
        <v>1.4805451127819549</v>
      </c>
      <c r="DJ20" s="150">
        <v>3.3249791144527983</v>
      </c>
      <c r="DK20" s="150">
        <v>7.3735454837672778</v>
      </c>
      <c r="DL20" s="150">
        <v>3.482660886962321</v>
      </c>
      <c r="DM20" s="150">
        <v>7.7419354838709689</v>
      </c>
      <c r="DN20" s="150">
        <v>3.774509803921569</v>
      </c>
      <c r="DO20" s="150">
        <v>0.41938997821350765</v>
      </c>
      <c r="DP20" s="150"/>
      <c r="DQ20" s="150"/>
      <c r="DR20" s="150">
        <v>2.4436699535305424</v>
      </c>
      <c r="DS20" s="150">
        <v>5.5020899591094858</v>
      </c>
      <c r="DT20" s="150">
        <v>4.1304635761589328</v>
      </c>
      <c r="DU20" s="150">
        <v>5.1100244498777512</v>
      </c>
      <c r="DV20" s="150">
        <v>4.8482829318298304</v>
      </c>
      <c r="DW20" s="150">
        <v>4.8482829318298304</v>
      </c>
      <c r="DX20" s="150">
        <v>4.9494987500000001</v>
      </c>
      <c r="DY20" s="150">
        <v>1.3333333333333333</v>
      </c>
      <c r="DZ20" s="150">
        <v>1.6071428571428572</v>
      </c>
      <c r="EA20" s="150">
        <v>1.9934423797626482</v>
      </c>
      <c r="EB20" s="150">
        <v>2.8695652173913042</v>
      </c>
      <c r="EC20" s="150">
        <v>11.478199999999999</v>
      </c>
      <c r="ED20" s="150">
        <v>1.8227175767918087</v>
      </c>
      <c r="EE20" s="150">
        <v>9.2097560975609749</v>
      </c>
      <c r="EF20" s="150">
        <v>2.6973257698541331</v>
      </c>
      <c r="EG20" s="150">
        <v>2.0542385057471262</v>
      </c>
      <c r="EH20" s="150">
        <v>2.7880434782608696</v>
      </c>
      <c r="EI20" s="5">
        <f>AVERAGE(DE20:EH20)</f>
        <v>4.0122184787798139</v>
      </c>
      <c r="EJ20" s="5">
        <v>30</v>
      </c>
    </row>
    <row r="21" spans="1:140">
      <c r="A21" s="504"/>
      <c r="B21" s="51" t="s">
        <v>19</v>
      </c>
      <c r="C21" s="5">
        <v>13.263669871794873</v>
      </c>
      <c r="D21" s="171">
        <v>154.24</v>
      </c>
      <c r="E21" s="171">
        <v>1.8333333333333333</v>
      </c>
      <c r="F21" s="171">
        <v>0</v>
      </c>
      <c r="G21" s="171">
        <v>1.1499999999999999</v>
      </c>
      <c r="H21" s="171">
        <v>0</v>
      </c>
      <c r="I21" s="171">
        <v>0</v>
      </c>
      <c r="J21" s="171">
        <v>12</v>
      </c>
      <c r="K21" s="171">
        <v>2.25</v>
      </c>
      <c r="L21" s="171">
        <v>10</v>
      </c>
      <c r="M21" s="171">
        <v>4</v>
      </c>
      <c r="N21" s="171">
        <v>4</v>
      </c>
      <c r="O21" s="150">
        <v>5.8949999999999996</v>
      </c>
      <c r="P21" s="150">
        <v>9</v>
      </c>
      <c r="Q21" s="150">
        <v>2.4433333333333334</v>
      </c>
      <c r="R21" s="150">
        <v>0.5</v>
      </c>
      <c r="S21" s="150">
        <v>3.5</v>
      </c>
      <c r="T21" s="150">
        <v>10.5</v>
      </c>
      <c r="U21" s="150">
        <v>3</v>
      </c>
      <c r="V21" s="150">
        <v>2.1666666666666665</v>
      </c>
      <c r="W21" s="150">
        <v>2.1666666666666665</v>
      </c>
      <c r="X21" s="150">
        <v>2.415</v>
      </c>
      <c r="Y21" s="150">
        <v>3.1666666666666665</v>
      </c>
      <c r="Z21" s="150">
        <v>9.6966666666666672</v>
      </c>
      <c r="AA21" s="150">
        <v>1.8066666666666666</v>
      </c>
      <c r="AB21" s="150">
        <v>7.5</v>
      </c>
      <c r="AC21" s="150">
        <v>7</v>
      </c>
      <c r="AD21" s="150">
        <v>1.5</v>
      </c>
      <c r="AE21" s="150">
        <v>4.33</v>
      </c>
      <c r="AF21" s="150">
        <v>3.5</v>
      </c>
      <c r="AG21" s="150">
        <v>0</v>
      </c>
      <c r="AH21" s="150">
        <v>12</v>
      </c>
      <c r="AI21" s="150">
        <v>1.835</v>
      </c>
      <c r="AJ21" s="150">
        <v>1.835</v>
      </c>
      <c r="AK21" s="150">
        <v>24</v>
      </c>
      <c r="AL21" s="150">
        <v>168</v>
      </c>
      <c r="AM21" s="150">
        <v>68.75</v>
      </c>
      <c r="AN21" s="150">
        <v>17.25</v>
      </c>
      <c r="AO21" s="150">
        <v>11.895</v>
      </c>
      <c r="AP21" s="150">
        <v>4.8466666666666667</v>
      </c>
      <c r="AQ21" s="150">
        <v>12.5</v>
      </c>
      <c r="AR21" s="150">
        <v>1.6675</v>
      </c>
      <c r="AS21" s="150">
        <v>2.6116666666666668</v>
      </c>
      <c r="AT21" s="150">
        <v>5</v>
      </c>
      <c r="AU21" s="150">
        <v>5</v>
      </c>
      <c r="AV21" s="150">
        <v>27.164999999999999</v>
      </c>
      <c r="AW21" s="150">
        <v>0</v>
      </c>
      <c r="AX21" s="150">
        <v>32.25</v>
      </c>
      <c r="AY21" s="150">
        <v>2.7149999999999999</v>
      </c>
      <c r="AZ21" s="150">
        <v>3</v>
      </c>
      <c r="BA21" s="150">
        <v>0.33</v>
      </c>
      <c r="BB21" s="150">
        <v>14</v>
      </c>
      <c r="BC21" s="150">
        <v>3.5</v>
      </c>
      <c r="BD21" s="150">
        <v>13.164999999999999</v>
      </c>
      <c r="BE21" s="150">
        <v>1.7</v>
      </c>
      <c r="BF21" s="150">
        <v>2.5</v>
      </c>
      <c r="BG21" s="150">
        <v>1.21</v>
      </c>
      <c r="BH21" s="150">
        <v>2.71</v>
      </c>
      <c r="BI21" s="150">
        <v>55</v>
      </c>
      <c r="BJ21" s="150">
        <v>1</v>
      </c>
      <c r="BK21" s="150">
        <v>6.5</v>
      </c>
      <c r="BL21" s="150">
        <v>10.85</v>
      </c>
      <c r="BM21" s="150">
        <v>1.83</v>
      </c>
      <c r="BN21" s="150">
        <v>4</v>
      </c>
      <c r="BO21" s="150">
        <v>6.15</v>
      </c>
      <c r="BP21" s="150">
        <v>19.25</v>
      </c>
      <c r="BQ21" s="150">
        <v>43</v>
      </c>
      <c r="BR21" s="150">
        <v>6</v>
      </c>
      <c r="BS21" s="150">
        <v>1.75</v>
      </c>
      <c r="BT21" s="150">
        <v>7.25</v>
      </c>
      <c r="BU21" s="150">
        <v>4</v>
      </c>
      <c r="BV21" s="150">
        <v>4.9285714285714288</v>
      </c>
      <c r="BW21" s="150">
        <v>5</v>
      </c>
      <c r="BX21" s="150">
        <v>2</v>
      </c>
      <c r="BY21" s="150">
        <v>1.5</v>
      </c>
      <c r="BZ21" s="150">
        <v>5.833333333333333</v>
      </c>
      <c r="CA21" s="150">
        <v>5</v>
      </c>
      <c r="CB21" s="150">
        <v>0.82499999999999996</v>
      </c>
      <c r="CC21" s="150">
        <v>2.4</v>
      </c>
      <c r="CD21" s="150">
        <v>4.66</v>
      </c>
      <c r="CE21" s="150">
        <v>10.335000000000001</v>
      </c>
      <c r="CF21" s="150">
        <v>2.3325</v>
      </c>
      <c r="CG21" s="150">
        <v>2</v>
      </c>
      <c r="CH21" s="150">
        <v>8</v>
      </c>
      <c r="CI21" s="150">
        <v>10.666666666666666</v>
      </c>
      <c r="CJ21" s="150">
        <v>2.75</v>
      </c>
      <c r="CK21" s="150">
        <v>2.5</v>
      </c>
      <c r="CL21" s="150">
        <v>9.5</v>
      </c>
      <c r="CM21" s="150">
        <v>3.1383333333333332</v>
      </c>
      <c r="CN21" s="150">
        <v>2</v>
      </c>
      <c r="CO21" s="150">
        <v>3.625</v>
      </c>
      <c r="CP21" s="150">
        <v>2.4785714285714286</v>
      </c>
      <c r="CQ21" s="150">
        <v>148</v>
      </c>
      <c r="CR21" s="150">
        <v>168</v>
      </c>
      <c r="CS21" s="150">
        <v>15.008333333333333</v>
      </c>
      <c r="CT21" s="150">
        <v>2.75</v>
      </c>
      <c r="CU21" s="150">
        <v>9.5</v>
      </c>
      <c r="CV21" s="150">
        <v>2.65</v>
      </c>
      <c r="CW21" s="150">
        <v>6</v>
      </c>
      <c r="CX21" s="150">
        <v>5</v>
      </c>
      <c r="CY21" s="165">
        <v>2.5</v>
      </c>
      <c r="CZ21" s="165">
        <v>1</v>
      </c>
      <c r="DA21" s="165">
        <v>1</v>
      </c>
      <c r="DB21" s="150">
        <v>2.25</v>
      </c>
      <c r="DC21" s="150">
        <v>14</v>
      </c>
      <c r="DD21" s="5">
        <f>AVERAGE(BD21:DC21)</f>
        <v>12.634544413919413</v>
      </c>
      <c r="DE21" s="150">
        <v>4</v>
      </c>
      <c r="DF21" s="150">
        <v>1.0533333333333335</v>
      </c>
      <c r="DG21" s="150">
        <v>2.2999999999999998</v>
      </c>
      <c r="DH21" s="150">
        <v>1.5</v>
      </c>
      <c r="DI21" s="150">
        <v>3.8125</v>
      </c>
      <c r="DJ21" s="150">
        <v>1.8333333333333333</v>
      </c>
      <c r="DK21" s="150">
        <v>5</v>
      </c>
      <c r="DL21" s="150">
        <v>17.25</v>
      </c>
      <c r="DM21" s="150">
        <v>0</v>
      </c>
      <c r="DN21" s="150">
        <v>0</v>
      </c>
      <c r="DO21" s="150">
        <v>5.1611111111111114</v>
      </c>
      <c r="DP21" s="150"/>
      <c r="DQ21" s="150"/>
      <c r="DR21" s="150">
        <v>2.72</v>
      </c>
      <c r="DS21" s="150">
        <v>46</v>
      </c>
      <c r="DT21" s="150">
        <v>31</v>
      </c>
      <c r="DU21" s="150">
        <v>25.5</v>
      </c>
      <c r="DV21" s="150">
        <v>2</v>
      </c>
      <c r="DW21" s="150">
        <v>2</v>
      </c>
      <c r="DX21" s="150">
        <v>7.25</v>
      </c>
      <c r="DY21" s="150">
        <v>4.0066666666666668</v>
      </c>
      <c r="DZ21" s="150">
        <v>10.625</v>
      </c>
      <c r="EA21" s="150">
        <v>6.8875000000000002</v>
      </c>
      <c r="EB21" s="150">
        <v>10.7925</v>
      </c>
      <c r="EC21" s="150">
        <v>1</v>
      </c>
      <c r="ED21" s="150">
        <v>1</v>
      </c>
      <c r="EE21" s="150">
        <v>2.5</v>
      </c>
      <c r="EF21" s="150">
        <v>0.875</v>
      </c>
      <c r="EG21" s="150">
        <v>2.25</v>
      </c>
      <c r="EH21" s="150">
        <v>1.6074999999999999</v>
      </c>
      <c r="EI21" s="5">
        <f>AVERAGE(DE21:EH21)</f>
        <v>7.1401587301587295</v>
      </c>
      <c r="EJ21" s="5">
        <v>4</v>
      </c>
    </row>
    <row r="22" spans="1:140" ht="15.75" customHeight="1">
      <c r="A22" s="14"/>
      <c r="B22" s="13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 s="13"/>
    </row>
    <row r="23" spans="1:140" ht="16.5" customHeight="1">
      <c r="A23" s="499" t="s">
        <v>52</v>
      </c>
      <c r="B23" s="53" t="s">
        <v>250</v>
      </c>
      <c r="C23" s="12"/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11</v>
      </c>
      <c r="K23" s="12">
        <v>0</v>
      </c>
      <c r="L23" s="12">
        <v>0</v>
      </c>
      <c r="M23" s="12">
        <v>0</v>
      </c>
      <c r="N23" s="12">
        <v>0</v>
      </c>
      <c r="O23" s="12">
        <v>12</v>
      </c>
      <c r="P23" s="12">
        <v>24</v>
      </c>
      <c r="Q23" s="12">
        <v>0</v>
      </c>
      <c r="R23" s="12">
        <v>0</v>
      </c>
      <c r="S23" s="12">
        <v>0</v>
      </c>
      <c r="T23" s="208">
        <v>8</v>
      </c>
      <c r="U23" s="94">
        <v>0</v>
      </c>
      <c r="V23" s="94">
        <v>0</v>
      </c>
      <c r="W23" s="94">
        <v>0</v>
      </c>
      <c r="X23" s="94">
        <v>0</v>
      </c>
      <c r="Y23" s="94">
        <v>0</v>
      </c>
      <c r="Z23" s="94">
        <v>17</v>
      </c>
      <c r="AA23" s="94">
        <v>0</v>
      </c>
      <c r="AB23" s="94">
        <v>0</v>
      </c>
      <c r="AC23" s="94">
        <v>7</v>
      </c>
      <c r="AD23" s="94">
        <v>0</v>
      </c>
      <c r="AE23" s="94">
        <v>0</v>
      </c>
      <c r="AF23" s="94">
        <v>0</v>
      </c>
      <c r="AG23" s="94">
        <v>0</v>
      </c>
      <c r="AH23" s="94">
        <v>0</v>
      </c>
      <c r="AI23" s="94">
        <v>0</v>
      </c>
      <c r="AJ23" s="94">
        <v>0</v>
      </c>
      <c r="AK23" s="94">
        <v>0</v>
      </c>
      <c r="AL23" s="94">
        <v>0</v>
      </c>
      <c r="AM23" s="94">
        <v>0</v>
      </c>
      <c r="AN23" s="94">
        <v>0</v>
      </c>
      <c r="AO23" s="94">
        <v>12</v>
      </c>
      <c r="AP23" s="94">
        <v>0</v>
      </c>
      <c r="AQ23" s="94">
        <v>0</v>
      </c>
      <c r="AR23" s="94">
        <v>0</v>
      </c>
      <c r="AS23" s="94">
        <v>0</v>
      </c>
      <c r="AT23" s="94">
        <v>0</v>
      </c>
      <c r="AU23" s="94">
        <v>0</v>
      </c>
      <c r="AV23" s="94">
        <v>0</v>
      </c>
      <c r="AW23" s="94">
        <v>0</v>
      </c>
      <c r="AX23" s="94">
        <v>18</v>
      </c>
      <c r="AY23" s="94">
        <v>0</v>
      </c>
      <c r="AZ23" s="94">
        <v>0</v>
      </c>
      <c r="BA23" s="94">
        <v>0</v>
      </c>
      <c r="BB23" s="94">
        <v>0</v>
      </c>
      <c r="BC23" s="94">
        <v>0</v>
      </c>
      <c r="BD23" s="94">
        <v>19.329999999999998</v>
      </c>
      <c r="BE23" s="94">
        <v>0</v>
      </c>
      <c r="BF23" s="94">
        <v>8</v>
      </c>
      <c r="BG23" s="94">
        <v>0</v>
      </c>
      <c r="BH23" s="94">
        <v>0</v>
      </c>
      <c r="BI23" s="94">
        <v>45</v>
      </c>
      <c r="BJ23" s="94">
        <v>0</v>
      </c>
      <c r="BK23" s="94">
        <v>0</v>
      </c>
      <c r="BL23" s="94">
        <v>15.2</v>
      </c>
      <c r="BM23" s="94">
        <v>0</v>
      </c>
      <c r="BN23" s="94">
        <v>0</v>
      </c>
      <c r="BO23" s="94">
        <v>14.8</v>
      </c>
      <c r="BP23" s="94">
        <v>0</v>
      </c>
      <c r="BQ23" s="94">
        <v>0</v>
      </c>
      <c r="BR23" s="94"/>
      <c r="BS23" s="94">
        <v>0</v>
      </c>
      <c r="BT23" s="94">
        <v>0</v>
      </c>
      <c r="BU23" s="94">
        <v>0</v>
      </c>
      <c r="BV23" s="94">
        <v>0</v>
      </c>
      <c r="BW23" s="94">
        <v>12</v>
      </c>
      <c r="BX23" s="94">
        <v>0</v>
      </c>
      <c r="BY23" s="94">
        <v>0</v>
      </c>
      <c r="BZ23" s="94">
        <v>12</v>
      </c>
      <c r="CA23" s="94">
        <v>0</v>
      </c>
      <c r="CB23" s="94">
        <v>0</v>
      </c>
      <c r="CC23" s="94">
        <v>0</v>
      </c>
      <c r="CD23" s="94">
        <v>14</v>
      </c>
      <c r="CE23" s="94">
        <v>0</v>
      </c>
      <c r="CF23" s="94">
        <v>0</v>
      </c>
      <c r="CG23" s="94">
        <v>0</v>
      </c>
      <c r="CH23" s="94">
        <v>0</v>
      </c>
      <c r="CI23" s="94">
        <v>11</v>
      </c>
      <c r="CJ23" s="94">
        <v>0</v>
      </c>
      <c r="CK23" s="94">
        <v>0</v>
      </c>
      <c r="CL23" s="94">
        <v>0</v>
      </c>
      <c r="CM23" s="94">
        <v>0</v>
      </c>
      <c r="CN23" s="94">
        <v>0</v>
      </c>
      <c r="CO23" s="94">
        <v>0</v>
      </c>
      <c r="CP23" s="94">
        <v>0</v>
      </c>
      <c r="CQ23" s="94">
        <v>0</v>
      </c>
      <c r="CR23" s="94">
        <v>0</v>
      </c>
      <c r="CS23" s="94">
        <v>0</v>
      </c>
      <c r="CT23" s="94">
        <v>0</v>
      </c>
      <c r="CU23" s="94">
        <v>12</v>
      </c>
      <c r="CV23" s="117">
        <v>0</v>
      </c>
      <c r="CW23" s="94">
        <v>10</v>
      </c>
      <c r="CX23" s="94">
        <v>0</v>
      </c>
      <c r="CY23" s="94">
        <v>0</v>
      </c>
      <c r="CZ23" s="94">
        <v>0</v>
      </c>
      <c r="DA23" s="94">
        <v>0</v>
      </c>
      <c r="DB23" s="94">
        <v>0</v>
      </c>
      <c r="DC23" s="94">
        <v>12.5</v>
      </c>
      <c r="DD23" s="12"/>
      <c r="DE23" s="94">
        <v>0</v>
      </c>
      <c r="DF23" s="94">
        <v>0</v>
      </c>
      <c r="DG23" s="94">
        <v>0</v>
      </c>
      <c r="DH23" s="94">
        <v>0</v>
      </c>
      <c r="DI23" s="94">
        <v>11</v>
      </c>
      <c r="DJ23" s="94">
        <v>0</v>
      </c>
      <c r="DK23" s="94">
        <v>0</v>
      </c>
      <c r="DL23" s="94">
        <v>17</v>
      </c>
      <c r="DM23" s="94">
        <v>0</v>
      </c>
      <c r="DN23" s="94">
        <v>0</v>
      </c>
      <c r="DO23" s="94">
        <v>0</v>
      </c>
      <c r="DP23" s="94"/>
      <c r="DQ23" s="94"/>
      <c r="DR23" s="94">
        <v>0</v>
      </c>
      <c r="DS23" s="94">
        <v>18</v>
      </c>
      <c r="DT23" s="94">
        <v>0</v>
      </c>
      <c r="DU23" s="94">
        <v>0</v>
      </c>
      <c r="DV23" s="94">
        <v>0</v>
      </c>
      <c r="DW23" s="94">
        <v>0</v>
      </c>
      <c r="DX23" s="94">
        <v>0</v>
      </c>
      <c r="DY23" s="94">
        <v>0</v>
      </c>
      <c r="DZ23" s="94">
        <v>12</v>
      </c>
      <c r="EA23" s="94">
        <v>0</v>
      </c>
      <c r="EB23" s="94">
        <v>7</v>
      </c>
      <c r="EC23" s="94">
        <v>0</v>
      </c>
      <c r="ED23" s="94">
        <v>0</v>
      </c>
      <c r="EE23" s="94">
        <v>0</v>
      </c>
      <c r="EF23" s="94">
        <v>0</v>
      </c>
      <c r="EG23" s="94">
        <v>0</v>
      </c>
      <c r="EH23" s="94">
        <v>0</v>
      </c>
      <c r="EI23" s="94"/>
      <c r="EJ23" s="12"/>
    </row>
    <row r="24" spans="1:140" ht="16.5" customHeight="1">
      <c r="A24" s="500"/>
      <c r="B24" s="53" t="s">
        <v>251</v>
      </c>
      <c r="C24" s="12"/>
      <c r="D24" s="12">
        <v>0</v>
      </c>
      <c r="E24" s="12">
        <v>0</v>
      </c>
      <c r="F24" s="12">
        <v>2</v>
      </c>
      <c r="G24" s="12">
        <v>0</v>
      </c>
      <c r="H24" s="12">
        <v>0</v>
      </c>
      <c r="I24" s="12">
        <v>0</v>
      </c>
      <c r="J24" s="12">
        <v>0</v>
      </c>
      <c r="K24" s="12">
        <v>1</v>
      </c>
      <c r="L24" s="12">
        <v>0</v>
      </c>
      <c r="M24" s="12">
        <v>0</v>
      </c>
      <c r="N24" s="12">
        <v>0</v>
      </c>
      <c r="O24" s="12">
        <v>0</v>
      </c>
      <c r="P24" s="12">
        <v>4</v>
      </c>
      <c r="Q24" s="12">
        <v>0</v>
      </c>
      <c r="R24" s="12">
        <v>0</v>
      </c>
      <c r="S24" s="12">
        <v>0</v>
      </c>
      <c r="T24" s="208">
        <v>0</v>
      </c>
      <c r="U24" s="94">
        <v>0</v>
      </c>
      <c r="V24" s="94">
        <v>1</v>
      </c>
      <c r="W24" s="94">
        <v>1</v>
      </c>
      <c r="X24" s="94">
        <v>0.33</v>
      </c>
      <c r="Y24" s="94">
        <v>0</v>
      </c>
      <c r="Z24" s="94">
        <v>2.75</v>
      </c>
      <c r="AA24" s="94">
        <v>0</v>
      </c>
      <c r="AB24" s="94">
        <v>0</v>
      </c>
      <c r="AC24" s="94">
        <v>0</v>
      </c>
      <c r="AD24" s="94">
        <v>0.5</v>
      </c>
      <c r="AE24" s="94">
        <v>0</v>
      </c>
      <c r="AF24" s="94">
        <v>0</v>
      </c>
      <c r="AG24" s="94">
        <v>0</v>
      </c>
      <c r="AH24" s="94">
        <v>0</v>
      </c>
      <c r="AI24" s="94">
        <v>0</v>
      </c>
      <c r="AJ24" s="94">
        <v>0</v>
      </c>
      <c r="AK24" s="94">
        <v>0</v>
      </c>
      <c r="AL24" s="94">
        <v>0</v>
      </c>
      <c r="AM24" s="94">
        <v>0</v>
      </c>
      <c r="AN24" s="94">
        <v>0</v>
      </c>
      <c r="AO24" s="94">
        <v>0.5</v>
      </c>
      <c r="AP24" s="94">
        <v>0</v>
      </c>
      <c r="AQ24" s="94">
        <v>0</v>
      </c>
      <c r="AR24" s="94">
        <v>3</v>
      </c>
      <c r="AS24" s="94">
        <v>0</v>
      </c>
      <c r="AT24" s="94">
        <v>0</v>
      </c>
      <c r="AU24" s="94">
        <v>0</v>
      </c>
      <c r="AV24" s="94">
        <v>0</v>
      </c>
      <c r="AW24" s="94">
        <v>0</v>
      </c>
      <c r="AX24" s="94">
        <v>0</v>
      </c>
      <c r="AY24" s="94">
        <v>0</v>
      </c>
      <c r="AZ24" s="94">
        <v>0</v>
      </c>
      <c r="BA24" s="94">
        <v>0</v>
      </c>
      <c r="BB24" s="94">
        <v>14</v>
      </c>
      <c r="BC24" s="94">
        <v>0</v>
      </c>
      <c r="BD24" s="94">
        <v>0</v>
      </c>
      <c r="BE24" s="94">
        <v>0</v>
      </c>
      <c r="BF24" s="94">
        <v>0</v>
      </c>
      <c r="BG24" s="94">
        <v>0</v>
      </c>
      <c r="BH24" s="94">
        <v>0</v>
      </c>
      <c r="BI24" s="94">
        <v>0</v>
      </c>
      <c r="BJ24" s="94">
        <v>0</v>
      </c>
      <c r="BK24" s="94">
        <v>0</v>
      </c>
      <c r="BL24" s="94">
        <v>0</v>
      </c>
      <c r="BM24" s="94">
        <v>0</v>
      </c>
      <c r="BN24" s="94">
        <v>0</v>
      </c>
      <c r="BO24" s="94">
        <v>0</v>
      </c>
      <c r="BP24" s="94">
        <v>0</v>
      </c>
      <c r="BQ24" s="94">
        <v>0</v>
      </c>
      <c r="BR24" s="94"/>
      <c r="BS24" s="94">
        <v>0</v>
      </c>
      <c r="BT24" s="94">
        <v>0</v>
      </c>
      <c r="BU24" s="94">
        <v>0</v>
      </c>
      <c r="BV24" s="94">
        <v>0</v>
      </c>
      <c r="BW24" s="94">
        <v>0</v>
      </c>
      <c r="BX24" s="94">
        <v>0</v>
      </c>
      <c r="BY24" s="94">
        <v>0</v>
      </c>
      <c r="BZ24" s="94">
        <v>0</v>
      </c>
      <c r="CA24" s="94">
        <v>0</v>
      </c>
      <c r="CB24" s="94">
        <v>0</v>
      </c>
      <c r="CC24" s="94">
        <v>0</v>
      </c>
      <c r="CD24" s="94">
        <v>0</v>
      </c>
      <c r="CE24" s="94">
        <v>0</v>
      </c>
      <c r="CF24" s="94">
        <v>0</v>
      </c>
      <c r="CG24" s="94">
        <v>0</v>
      </c>
      <c r="CH24" s="94">
        <v>0</v>
      </c>
      <c r="CI24" s="94">
        <v>0</v>
      </c>
      <c r="CJ24" s="94">
        <v>0</v>
      </c>
      <c r="CK24" s="94">
        <v>0</v>
      </c>
      <c r="CL24" s="94">
        <v>7</v>
      </c>
      <c r="CM24" s="94">
        <v>0</v>
      </c>
      <c r="CN24" s="94">
        <v>0</v>
      </c>
      <c r="CO24" s="94">
        <v>0</v>
      </c>
      <c r="CP24" s="94">
        <v>0</v>
      </c>
      <c r="CQ24" s="94">
        <v>0</v>
      </c>
      <c r="CR24" s="94">
        <v>0</v>
      </c>
      <c r="CS24" s="94">
        <v>0</v>
      </c>
      <c r="CT24" s="94">
        <v>0</v>
      </c>
      <c r="CU24" s="94">
        <v>0</v>
      </c>
      <c r="CV24" s="396">
        <v>0</v>
      </c>
      <c r="CW24" s="94">
        <v>0</v>
      </c>
      <c r="CX24" s="94">
        <v>5</v>
      </c>
      <c r="CY24" s="94">
        <v>0</v>
      </c>
      <c r="CZ24" s="94">
        <v>1</v>
      </c>
      <c r="DA24" s="94">
        <v>1</v>
      </c>
      <c r="DB24" s="94">
        <v>0</v>
      </c>
      <c r="DC24" s="94">
        <v>0</v>
      </c>
      <c r="DD24" s="12"/>
      <c r="DE24" s="94">
        <v>0</v>
      </c>
      <c r="DF24" s="94">
        <v>0</v>
      </c>
      <c r="DG24" s="94">
        <v>0</v>
      </c>
      <c r="DH24" s="94">
        <v>0</v>
      </c>
      <c r="DI24" s="94">
        <v>0</v>
      </c>
      <c r="DJ24" s="94">
        <v>0</v>
      </c>
      <c r="DK24" s="94">
        <v>0</v>
      </c>
      <c r="DL24" s="94">
        <v>16</v>
      </c>
      <c r="DM24" s="94">
        <v>0</v>
      </c>
      <c r="DN24" s="94">
        <v>0</v>
      </c>
      <c r="DO24" s="94">
        <v>0</v>
      </c>
      <c r="DP24" s="94"/>
      <c r="DQ24" s="94"/>
      <c r="DR24" s="94">
        <v>0</v>
      </c>
      <c r="DS24" s="94">
        <v>24</v>
      </c>
      <c r="DT24" s="94">
        <v>0</v>
      </c>
      <c r="DU24" s="94">
        <v>0</v>
      </c>
      <c r="DV24" s="94">
        <v>0</v>
      </c>
      <c r="DW24" s="94">
        <v>0</v>
      </c>
      <c r="DX24" s="94">
        <v>0</v>
      </c>
      <c r="DY24" s="94">
        <v>0</v>
      </c>
      <c r="DZ24" s="94">
        <v>0</v>
      </c>
      <c r="EA24" s="94">
        <v>0</v>
      </c>
      <c r="EB24" s="94">
        <v>0</v>
      </c>
      <c r="EC24" s="94">
        <v>0</v>
      </c>
      <c r="ED24" s="94">
        <v>0</v>
      </c>
      <c r="EE24" s="94">
        <v>0</v>
      </c>
      <c r="EF24" s="94">
        <v>0</v>
      </c>
      <c r="EG24" s="94">
        <v>0</v>
      </c>
      <c r="EH24" s="94">
        <v>0</v>
      </c>
      <c r="EI24" s="94"/>
      <c r="EJ24" s="12"/>
    </row>
    <row r="25" spans="1:140">
      <c r="A25" s="500"/>
      <c r="B25" s="53" t="s">
        <v>252</v>
      </c>
      <c r="C25" s="12"/>
      <c r="D25" s="12">
        <v>154.25</v>
      </c>
      <c r="E25" s="12">
        <v>5.5</v>
      </c>
      <c r="F25" s="12">
        <v>7</v>
      </c>
      <c r="G25" s="12">
        <v>4.5999999999999996</v>
      </c>
      <c r="H25" s="12">
        <v>19.5</v>
      </c>
      <c r="I25" s="12">
        <v>0</v>
      </c>
      <c r="J25" s="12">
        <v>1</v>
      </c>
      <c r="K25" s="12">
        <v>3.5</v>
      </c>
      <c r="L25" s="12">
        <v>5.08</v>
      </c>
      <c r="M25" s="12">
        <v>10.67</v>
      </c>
      <c r="N25" s="12">
        <v>7.5</v>
      </c>
      <c r="O25" s="12">
        <v>11.58</v>
      </c>
      <c r="P25" s="12">
        <v>8</v>
      </c>
      <c r="Q25" s="12">
        <v>7.33</v>
      </c>
      <c r="R25" s="12">
        <v>0.5</v>
      </c>
      <c r="S25" s="12">
        <v>3.5</v>
      </c>
      <c r="T25" s="208">
        <v>2.5</v>
      </c>
      <c r="U25" s="94">
        <v>6</v>
      </c>
      <c r="V25" s="94">
        <v>5.5</v>
      </c>
      <c r="W25" s="94">
        <v>5.5</v>
      </c>
      <c r="X25" s="94">
        <v>4.5</v>
      </c>
      <c r="Y25">
        <v>9.5</v>
      </c>
      <c r="Z25">
        <v>9.34</v>
      </c>
      <c r="AA25">
        <v>5.42</v>
      </c>
      <c r="AB25">
        <v>15</v>
      </c>
      <c r="AC25">
        <v>0</v>
      </c>
      <c r="AD25">
        <v>2.5</v>
      </c>
      <c r="AE25">
        <v>4.33</v>
      </c>
      <c r="AF25">
        <v>7</v>
      </c>
      <c r="AG25">
        <v>0</v>
      </c>
      <c r="AH25">
        <v>12</v>
      </c>
      <c r="AI25">
        <v>0</v>
      </c>
      <c r="AJ25">
        <v>0</v>
      </c>
      <c r="AK25">
        <v>24</v>
      </c>
      <c r="AL25" s="12">
        <v>168</v>
      </c>
      <c r="AM25" s="12">
        <v>137.5</v>
      </c>
      <c r="AN25">
        <v>17.25</v>
      </c>
      <c r="AO25">
        <v>35.08</v>
      </c>
      <c r="AP25">
        <v>29.08</v>
      </c>
      <c r="AQ25">
        <v>12.5</v>
      </c>
      <c r="AR25">
        <v>3.67</v>
      </c>
      <c r="AS25">
        <v>15.67</v>
      </c>
      <c r="AT25">
        <v>5</v>
      </c>
      <c r="AU25">
        <v>5</v>
      </c>
      <c r="AV25">
        <v>54.33</v>
      </c>
      <c r="AW25">
        <v>0</v>
      </c>
      <c r="AX25">
        <v>46.5</v>
      </c>
      <c r="AY25">
        <v>5.43</v>
      </c>
      <c r="AZ25">
        <v>3</v>
      </c>
      <c r="BA25">
        <v>0.33</v>
      </c>
      <c r="BB25">
        <v>0</v>
      </c>
      <c r="BC25">
        <v>7</v>
      </c>
      <c r="BD25">
        <v>7</v>
      </c>
      <c r="BE25">
        <v>3.4</v>
      </c>
      <c r="BF25">
        <v>4.5</v>
      </c>
      <c r="BG25">
        <v>2.42</v>
      </c>
      <c r="BH25">
        <v>5.42</v>
      </c>
      <c r="BI25">
        <v>10</v>
      </c>
      <c r="BJ25">
        <v>1</v>
      </c>
      <c r="BK25">
        <v>13</v>
      </c>
      <c r="BL25">
        <v>6.5</v>
      </c>
      <c r="BM25">
        <v>3.66</v>
      </c>
      <c r="BN25">
        <v>4</v>
      </c>
      <c r="BO25">
        <v>9.8000000000000007</v>
      </c>
      <c r="BP25">
        <v>77</v>
      </c>
      <c r="BQ25">
        <v>43</v>
      </c>
      <c r="BR25">
        <v>12</v>
      </c>
      <c r="BS25">
        <v>7</v>
      </c>
      <c r="BT25">
        <v>14.5</v>
      </c>
      <c r="BU25">
        <v>12.5</v>
      </c>
      <c r="BV25">
        <v>34.5</v>
      </c>
      <c r="BW25">
        <v>8</v>
      </c>
      <c r="BX25">
        <v>4</v>
      </c>
      <c r="BY25">
        <v>1.5</v>
      </c>
      <c r="BZ25">
        <v>5.5</v>
      </c>
      <c r="CA25">
        <v>5</v>
      </c>
      <c r="CB25">
        <v>1.65</v>
      </c>
      <c r="CC25">
        <v>7.2</v>
      </c>
      <c r="CD25">
        <v>9.3000000000000007</v>
      </c>
      <c r="CE25">
        <v>20.67</v>
      </c>
      <c r="CF25">
        <v>9.33</v>
      </c>
      <c r="CG25">
        <v>2</v>
      </c>
      <c r="CH25">
        <v>8</v>
      </c>
      <c r="CI25">
        <v>21</v>
      </c>
      <c r="CJ25">
        <v>5.5</v>
      </c>
      <c r="CK25">
        <v>5</v>
      </c>
      <c r="CL25">
        <v>12</v>
      </c>
      <c r="CM25">
        <v>18.829999999999998</v>
      </c>
      <c r="CN25">
        <v>2</v>
      </c>
      <c r="CO25">
        <v>14.5</v>
      </c>
      <c r="CP25">
        <v>17.350000000000001</v>
      </c>
      <c r="CQ25">
        <v>148</v>
      </c>
      <c r="CR25">
        <v>168</v>
      </c>
      <c r="CS25">
        <v>90.05</v>
      </c>
      <c r="CT25">
        <v>16.5</v>
      </c>
      <c r="CU25">
        <v>7</v>
      </c>
      <c r="CV25" s="397">
        <v>5.3</v>
      </c>
      <c r="CW25">
        <v>8</v>
      </c>
      <c r="CX25">
        <v>0</v>
      </c>
      <c r="CY25">
        <v>2.5</v>
      </c>
      <c r="CZ25">
        <v>0</v>
      </c>
      <c r="DA25">
        <v>0</v>
      </c>
      <c r="DB25">
        <v>13.5</v>
      </c>
      <c r="DC25">
        <v>1.5</v>
      </c>
      <c r="DD25" s="12"/>
      <c r="DE25">
        <v>4</v>
      </c>
      <c r="DF25">
        <v>3.16</v>
      </c>
      <c r="DG25">
        <v>9.1999999999999993</v>
      </c>
      <c r="DH25">
        <v>3</v>
      </c>
      <c r="DI25">
        <v>4.25</v>
      </c>
      <c r="DJ25">
        <v>5.5</v>
      </c>
      <c r="DK25">
        <v>5</v>
      </c>
      <c r="DL25">
        <v>1.5</v>
      </c>
      <c r="DM25">
        <v>0</v>
      </c>
      <c r="DN25">
        <v>0</v>
      </c>
      <c r="DO25">
        <v>46.45</v>
      </c>
      <c r="DP25"/>
      <c r="DQ25"/>
      <c r="DR25">
        <v>8.16</v>
      </c>
      <c r="DS25">
        <v>4</v>
      </c>
      <c r="DT25">
        <v>31</v>
      </c>
      <c r="DU25">
        <v>51</v>
      </c>
      <c r="DV25">
        <v>5</v>
      </c>
      <c r="DW25">
        <v>4</v>
      </c>
      <c r="DX25">
        <v>14.5</v>
      </c>
      <c r="DY25">
        <v>24.04</v>
      </c>
      <c r="DZ25">
        <v>30.5</v>
      </c>
      <c r="EA25">
        <v>27.55</v>
      </c>
      <c r="EB25">
        <v>36.17</v>
      </c>
      <c r="EC25">
        <v>1</v>
      </c>
      <c r="ED25">
        <v>4</v>
      </c>
      <c r="EE25">
        <v>2.5</v>
      </c>
      <c r="EF25">
        <v>3.5</v>
      </c>
      <c r="EG25">
        <v>9</v>
      </c>
      <c r="EH25">
        <v>6.43</v>
      </c>
      <c r="EI25"/>
      <c r="EJ25" s="12"/>
    </row>
    <row r="26" spans="1:140" customFormat="1">
      <c r="A26" s="500"/>
      <c r="B26" s="53" t="s">
        <v>222</v>
      </c>
      <c r="C26" s="12"/>
      <c r="D26" s="12">
        <v>168</v>
      </c>
      <c r="E26" s="12">
        <v>168</v>
      </c>
      <c r="F26" s="12">
        <v>168</v>
      </c>
      <c r="G26" s="12">
        <v>168</v>
      </c>
      <c r="H26" s="12">
        <v>168</v>
      </c>
      <c r="I26" s="12">
        <v>168</v>
      </c>
      <c r="J26" s="12">
        <v>168</v>
      </c>
      <c r="K26" s="12">
        <v>168</v>
      </c>
      <c r="L26" s="12">
        <v>168</v>
      </c>
      <c r="M26" s="12">
        <v>168</v>
      </c>
      <c r="N26" s="12">
        <v>168</v>
      </c>
      <c r="O26" s="12">
        <v>168</v>
      </c>
      <c r="P26" s="12">
        <v>168</v>
      </c>
      <c r="Q26" s="12">
        <v>168</v>
      </c>
      <c r="R26" s="12">
        <v>168</v>
      </c>
      <c r="S26" s="12">
        <v>168</v>
      </c>
      <c r="T26" s="208">
        <v>168</v>
      </c>
      <c r="U26" s="12">
        <v>144</v>
      </c>
      <c r="V26" s="12">
        <v>168</v>
      </c>
      <c r="W26" s="12">
        <v>168</v>
      </c>
      <c r="X26" s="12">
        <v>168</v>
      </c>
      <c r="Y26" s="12">
        <v>168</v>
      </c>
      <c r="Z26" s="12">
        <v>168</v>
      </c>
      <c r="AA26" s="12">
        <v>168</v>
      </c>
      <c r="AB26" s="12">
        <v>168</v>
      </c>
      <c r="AC26" s="12">
        <v>168</v>
      </c>
      <c r="AD26" s="12">
        <v>168</v>
      </c>
      <c r="AE26" s="12">
        <v>168</v>
      </c>
      <c r="AF26" s="12">
        <v>168</v>
      </c>
      <c r="AG26" s="12">
        <v>168</v>
      </c>
      <c r="AH26" s="12">
        <v>168</v>
      </c>
      <c r="AI26" s="12">
        <v>168</v>
      </c>
      <c r="AJ26" s="12">
        <v>168</v>
      </c>
      <c r="AK26" s="12">
        <v>168</v>
      </c>
      <c r="AL26" s="12">
        <v>168</v>
      </c>
      <c r="AM26" s="12">
        <v>168</v>
      </c>
      <c r="AN26" s="12">
        <v>168</v>
      </c>
      <c r="AO26" s="12">
        <v>168</v>
      </c>
      <c r="AP26" s="12">
        <v>168</v>
      </c>
      <c r="AQ26" s="12">
        <v>168</v>
      </c>
      <c r="AR26" s="12">
        <v>168</v>
      </c>
      <c r="AS26" s="12">
        <v>168</v>
      </c>
      <c r="AT26" s="12">
        <v>168</v>
      </c>
      <c r="AU26" s="12">
        <v>168</v>
      </c>
      <c r="AV26" s="12">
        <v>168</v>
      </c>
      <c r="AW26" s="12">
        <v>168</v>
      </c>
      <c r="AX26" s="12">
        <v>168</v>
      </c>
      <c r="AY26" s="12">
        <v>168</v>
      </c>
      <c r="AZ26" s="12">
        <v>168</v>
      </c>
      <c r="BA26" s="12">
        <v>168</v>
      </c>
      <c r="BB26" s="12">
        <v>168</v>
      </c>
      <c r="BC26" s="12">
        <v>168</v>
      </c>
      <c r="BD26" s="12">
        <v>168</v>
      </c>
      <c r="BE26" s="12">
        <v>168</v>
      </c>
      <c r="BF26" s="12">
        <v>168</v>
      </c>
      <c r="BG26" s="12">
        <v>168</v>
      </c>
      <c r="BH26" s="12">
        <v>168</v>
      </c>
      <c r="BI26" s="12">
        <v>168</v>
      </c>
      <c r="BJ26" s="12">
        <v>168</v>
      </c>
      <c r="BK26" s="12">
        <v>168</v>
      </c>
      <c r="BL26" s="12">
        <v>168</v>
      </c>
      <c r="BM26" s="12">
        <v>168</v>
      </c>
      <c r="BN26" s="12">
        <v>168</v>
      </c>
      <c r="BO26" s="12">
        <v>168</v>
      </c>
      <c r="BP26" s="12">
        <v>168</v>
      </c>
      <c r="BQ26" s="12">
        <v>168</v>
      </c>
      <c r="BR26" s="12">
        <v>168</v>
      </c>
      <c r="BS26" s="12">
        <v>168</v>
      </c>
      <c r="BT26" s="12">
        <v>168</v>
      </c>
      <c r="BU26" s="12">
        <v>168</v>
      </c>
      <c r="BV26" s="12">
        <v>168</v>
      </c>
      <c r="BW26" s="12">
        <v>168</v>
      </c>
      <c r="BX26" s="12">
        <v>168</v>
      </c>
      <c r="BY26" s="12">
        <v>168</v>
      </c>
      <c r="BZ26" s="12">
        <v>168</v>
      </c>
      <c r="CA26" s="12">
        <v>144</v>
      </c>
      <c r="CB26" s="12">
        <v>168</v>
      </c>
      <c r="CC26" s="12">
        <v>168</v>
      </c>
      <c r="CD26" s="12">
        <v>168</v>
      </c>
      <c r="CE26" s="12">
        <v>168</v>
      </c>
      <c r="CF26" s="12">
        <v>168</v>
      </c>
      <c r="CG26" s="12">
        <v>168</v>
      </c>
      <c r="CH26" s="12">
        <v>168</v>
      </c>
      <c r="CI26" s="12">
        <v>168</v>
      </c>
      <c r="CJ26" s="12">
        <v>168</v>
      </c>
      <c r="CK26" s="12">
        <v>168</v>
      </c>
      <c r="CL26" s="12">
        <v>168</v>
      </c>
      <c r="CM26" s="12">
        <v>168</v>
      </c>
      <c r="CN26" s="12">
        <v>168</v>
      </c>
      <c r="CO26" s="12">
        <v>168</v>
      </c>
      <c r="CP26" s="12">
        <v>168</v>
      </c>
      <c r="CQ26" s="12">
        <v>168</v>
      </c>
      <c r="CR26" s="12">
        <v>168</v>
      </c>
      <c r="CS26" s="12">
        <v>168</v>
      </c>
      <c r="CT26" s="12">
        <v>168</v>
      </c>
      <c r="CU26" s="12">
        <v>168</v>
      </c>
      <c r="CV26" s="12">
        <v>168</v>
      </c>
      <c r="CW26" s="12">
        <v>168</v>
      </c>
      <c r="CX26" s="12">
        <v>168</v>
      </c>
      <c r="CY26" s="12">
        <v>168</v>
      </c>
      <c r="CZ26" s="12">
        <v>168</v>
      </c>
      <c r="DA26" s="12">
        <v>168</v>
      </c>
      <c r="DB26" s="12">
        <v>168</v>
      </c>
      <c r="DC26" s="12">
        <v>168</v>
      </c>
      <c r="DD26" s="12"/>
      <c r="DE26" s="12">
        <v>144</v>
      </c>
      <c r="DF26" s="12">
        <v>168</v>
      </c>
      <c r="DG26" s="12">
        <v>168</v>
      </c>
      <c r="DH26" s="12">
        <v>168</v>
      </c>
      <c r="DI26" s="12">
        <v>168</v>
      </c>
      <c r="DJ26" s="12">
        <v>168</v>
      </c>
      <c r="DK26" s="12">
        <v>168</v>
      </c>
      <c r="DL26" s="12">
        <v>168</v>
      </c>
      <c r="DM26" s="12">
        <v>168</v>
      </c>
      <c r="DN26" s="12">
        <v>168</v>
      </c>
      <c r="DO26" s="12">
        <v>168</v>
      </c>
      <c r="DP26" s="12"/>
      <c r="DQ26" s="12"/>
      <c r="DR26" s="12">
        <v>168</v>
      </c>
      <c r="DS26" s="12">
        <v>168</v>
      </c>
      <c r="DT26" s="12">
        <v>168</v>
      </c>
      <c r="DU26" s="12">
        <v>168</v>
      </c>
      <c r="DV26" s="12">
        <v>168</v>
      </c>
      <c r="DW26" s="12">
        <v>168</v>
      </c>
      <c r="DX26" s="12">
        <v>168</v>
      </c>
      <c r="DY26" s="12">
        <v>168</v>
      </c>
      <c r="DZ26" s="12">
        <v>168</v>
      </c>
      <c r="EA26" s="12">
        <v>168</v>
      </c>
      <c r="EB26" s="12">
        <v>168</v>
      </c>
      <c r="EC26" s="12">
        <v>168</v>
      </c>
      <c r="ED26" s="12">
        <v>168</v>
      </c>
      <c r="EE26" s="12">
        <v>168</v>
      </c>
      <c r="EF26" s="12">
        <v>168</v>
      </c>
      <c r="EG26" s="12">
        <v>168</v>
      </c>
      <c r="EH26" s="12">
        <v>168</v>
      </c>
      <c r="EI26" s="12"/>
      <c r="EJ26" s="12"/>
    </row>
    <row r="27" spans="1:140">
      <c r="A27" s="501"/>
      <c r="B27" s="53" t="s">
        <v>146</v>
      </c>
      <c r="C27" s="12"/>
      <c r="D27" s="119">
        <v>0</v>
      </c>
      <c r="E27" s="119">
        <v>6.4943569229999998</v>
      </c>
      <c r="F27" s="119">
        <v>8.1897258073883474</v>
      </c>
      <c r="G27" s="119">
        <v>6</v>
      </c>
      <c r="H27" s="119">
        <v>6.5535795026375272</v>
      </c>
      <c r="I27" s="119">
        <v>4.9278884462151398</v>
      </c>
      <c r="J27" s="119">
        <v>8.1156743620899139</v>
      </c>
      <c r="K27" s="119">
        <v>4.7823596472078718</v>
      </c>
      <c r="L27" s="119">
        <v>8.4570605187319892</v>
      </c>
      <c r="M27" s="119">
        <v>9.8759124087591239</v>
      </c>
      <c r="N27" s="119">
        <v>10.157367387033398</v>
      </c>
      <c r="O27" s="164">
        <v>6.8249084249084255</v>
      </c>
      <c r="P27" s="164">
        <v>7.7504012841091487</v>
      </c>
      <c r="Q27" s="164">
        <v>8.3002967359050448</v>
      </c>
      <c r="R27" s="164">
        <v>6.1924000000000001</v>
      </c>
      <c r="S27">
        <v>10.22135922330097</v>
      </c>
      <c r="T27">
        <v>8.8243626062322953</v>
      </c>
      <c r="U27" s="94">
        <v>4.0486111111111107</v>
      </c>
      <c r="V27" s="94">
        <v>10.510538641686184</v>
      </c>
      <c r="W27" s="94">
        <v>10.510538641686184</v>
      </c>
      <c r="X27" s="94">
        <v>10.099585492227979</v>
      </c>
      <c r="Y27">
        <v>8.0872534142640369</v>
      </c>
      <c r="Z27" s="319">
        <v>8.08</v>
      </c>
      <c r="AA27" s="319">
        <v>9.1980440097799523</v>
      </c>
      <c r="AB27">
        <v>11.33590308370044</v>
      </c>
      <c r="AC27">
        <v>13.1359030837004</v>
      </c>
      <c r="AD27">
        <v>7.47</v>
      </c>
      <c r="AE27">
        <v>10.714666666666668</v>
      </c>
      <c r="AF27">
        <v>9.5500000000000007</v>
      </c>
      <c r="AG27">
        <v>16.36</v>
      </c>
      <c r="AH27">
        <v>7.9940791523839199</v>
      </c>
      <c r="AI27">
        <v>10.824942263279445</v>
      </c>
      <c r="AJ27">
        <v>10.824942263279445</v>
      </c>
      <c r="AK27">
        <v>8.75</v>
      </c>
      <c r="AL27">
        <v>0</v>
      </c>
      <c r="AM27">
        <v>0</v>
      </c>
      <c r="AN27">
        <v>12.205227272727273</v>
      </c>
      <c r="AO27">
        <v>8.2799999999999994</v>
      </c>
      <c r="AP27">
        <v>5.7077363896848139</v>
      </c>
      <c r="AQ27">
        <v>6.1643146796431472</v>
      </c>
      <c r="AR27">
        <v>4.0599999999999996</v>
      </c>
      <c r="AS27">
        <v>8.6630353549870645</v>
      </c>
      <c r="AT27">
        <v>10.243316437364228</v>
      </c>
      <c r="AU27">
        <v>6.6679856115107912</v>
      </c>
      <c r="AV27">
        <v>3.17</v>
      </c>
      <c r="AW27">
        <v>1.6199999999999999</v>
      </c>
      <c r="AX27">
        <v>0.86188235294117643</v>
      </c>
      <c r="AY27">
        <v>7.71875</v>
      </c>
      <c r="AZ27">
        <v>5.78</v>
      </c>
      <c r="BA27">
        <v>7.2688592750533045</v>
      </c>
      <c r="BB27">
        <v>5.23</v>
      </c>
      <c r="BC27">
        <v>11.334242093784079</v>
      </c>
      <c r="BD27">
        <v>3.72</v>
      </c>
      <c r="BE27">
        <v>7.21</v>
      </c>
      <c r="BF27">
        <v>10.662817551963048</v>
      </c>
      <c r="BG27">
        <v>10.909090909090908</v>
      </c>
      <c r="BH27">
        <v>9.69</v>
      </c>
      <c r="BI27">
        <v>4.34</v>
      </c>
      <c r="BJ27">
        <v>10.525295508274231</v>
      </c>
      <c r="BK27">
        <v>6.13</v>
      </c>
      <c r="BL27">
        <v>7.72</v>
      </c>
      <c r="BM27">
        <v>6.2702702702702702</v>
      </c>
      <c r="BN27">
        <v>10.42</v>
      </c>
      <c r="BO27">
        <v>11.048646396396398</v>
      </c>
      <c r="BP27">
        <v>4.2865302237029983</v>
      </c>
      <c r="BQ27">
        <v>3.94</v>
      </c>
      <c r="BR27">
        <v>8.5214076246334294</v>
      </c>
      <c r="BS27">
        <v>10.421276595744681</v>
      </c>
      <c r="BT27">
        <v>6.25</v>
      </c>
      <c r="BU27">
        <v>6.3</v>
      </c>
      <c r="BV27">
        <v>9.3557333333333332</v>
      </c>
      <c r="BW27">
        <v>10.39</v>
      </c>
      <c r="BX27">
        <v>10.682</v>
      </c>
      <c r="BY27">
        <v>6.9666666666666668</v>
      </c>
      <c r="BZ27">
        <v>9.58</v>
      </c>
      <c r="CA27">
        <v>8.3000000000000007</v>
      </c>
      <c r="CB27">
        <v>10.285714285714286</v>
      </c>
      <c r="CC27">
        <v>10.365384615384617</v>
      </c>
      <c r="CD27">
        <v>7.82</v>
      </c>
      <c r="CE27">
        <v>5.4075235109717861</v>
      </c>
      <c r="CF27">
        <v>7.2792207792207799</v>
      </c>
      <c r="CG27">
        <v>9.18</v>
      </c>
      <c r="CH27">
        <v>6.5740863787375412</v>
      </c>
      <c r="CI27">
        <v>3.06</v>
      </c>
      <c r="CJ27">
        <v>10.877215766689451</v>
      </c>
      <c r="CK27">
        <v>8.61</v>
      </c>
      <c r="CL27">
        <v>9.59</v>
      </c>
      <c r="CM27">
        <v>8.8794505186431181</v>
      </c>
      <c r="CN27">
        <v>10.312200956937797</v>
      </c>
      <c r="CO27">
        <v>10.9</v>
      </c>
      <c r="CP27">
        <v>11.33920704845815</v>
      </c>
      <c r="CQ27"/>
      <c r="CR27"/>
      <c r="CS27">
        <v>4.7368421052631575</v>
      </c>
      <c r="CT27">
        <v>11.152173913043478</v>
      </c>
      <c r="CU27">
        <v>10.53</v>
      </c>
      <c r="CV27">
        <v>9.42</v>
      </c>
      <c r="CW27">
        <v>8.2635542168674689</v>
      </c>
      <c r="CX27">
        <v>11.88</v>
      </c>
      <c r="CY27">
        <v>8.8045325779036823</v>
      </c>
      <c r="CZ27">
        <v>7.8909090909090907</v>
      </c>
      <c r="DA27">
        <v>7.8909090909090907</v>
      </c>
      <c r="DB27">
        <v>9.0223756906077348</v>
      </c>
      <c r="DC27">
        <v>6.07</v>
      </c>
      <c r="DD27" s="12"/>
      <c r="DE27">
        <v>4.33</v>
      </c>
      <c r="DF27">
        <v>11.309050772626932</v>
      </c>
      <c r="DG27">
        <v>8.16</v>
      </c>
      <c r="DH27">
        <v>9.82</v>
      </c>
      <c r="DI27">
        <v>5.9221804511278195</v>
      </c>
      <c r="DJ27">
        <v>9.9749373433583948</v>
      </c>
      <c r="DK27">
        <v>7.37</v>
      </c>
      <c r="DL27">
        <v>6.97</v>
      </c>
      <c r="DM27">
        <v>7.7419354838709689</v>
      </c>
      <c r="DN27">
        <v>3.77</v>
      </c>
      <c r="DO27">
        <v>3.774509803921569</v>
      </c>
      <c r="DP27"/>
      <c r="DQ27"/>
      <c r="DR27">
        <v>7.3310098605916272</v>
      </c>
      <c r="DS27">
        <v>5.52</v>
      </c>
      <c r="DT27">
        <v>4.13</v>
      </c>
      <c r="DU27">
        <v>10.220048899755502</v>
      </c>
      <c r="DV27">
        <v>3.73</v>
      </c>
      <c r="DW27">
        <v>9.69</v>
      </c>
      <c r="DX27">
        <v>9.8989975000000001</v>
      </c>
      <c r="DY27">
        <v>9.8989975000000001</v>
      </c>
      <c r="DZ27">
        <v>6.42</v>
      </c>
      <c r="EA27">
        <v>7.9737695190505926</v>
      </c>
      <c r="EB27">
        <v>11.47</v>
      </c>
      <c r="EC27">
        <v>11.478199999999999</v>
      </c>
      <c r="ED27">
        <v>7.2908703071672347</v>
      </c>
      <c r="EE27">
        <v>9.2899999999999991</v>
      </c>
      <c r="EF27">
        <v>10.78</v>
      </c>
      <c r="EG27">
        <v>8.2169540229885047</v>
      </c>
      <c r="EH27">
        <v>11.152173913043478</v>
      </c>
      <c r="EI27" s="12"/>
      <c r="EJ27" s="12"/>
    </row>
    <row r="28" spans="1:140" ht="16.5" customHeight="1">
      <c r="A28" s="496" t="s">
        <v>162</v>
      </c>
      <c r="B28" s="54" t="s">
        <v>147</v>
      </c>
      <c r="C28" s="8"/>
      <c r="D28" s="8">
        <f t="shared" ref="D28:N28" si="117">D18</f>
        <v>8.1904761904761897E-2</v>
      </c>
      <c r="E28" s="8">
        <f t="shared" si="117"/>
        <v>0.96726190476190477</v>
      </c>
      <c r="F28" s="8">
        <f t="shared" si="117"/>
        <v>0.9464285714285714</v>
      </c>
      <c r="G28" s="8">
        <f t="shared" si="117"/>
        <v>0.97261904761904805</v>
      </c>
      <c r="H28" s="8">
        <f t="shared" si="117"/>
        <v>0.8839285714285714</v>
      </c>
      <c r="I28" s="8">
        <f t="shared" si="117"/>
        <v>1</v>
      </c>
      <c r="J28" s="8">
        <f t="shared" si="117"/>
        <v>0.92857142857142905</v>
      </c>
      <c r="K28" s="8">
        <f t="shared" si="117"/>
        <v>0.97321428571428603</v>
      </c>
      <c r="L28" s="8">
        <f t="shared" si="117"/>
        <v>0.96976190475714275</v>
      </c>
      <c r="M28" s="8">
        <f t="shared" si="117"/>
        <v>0.93648809523809529</v>
      </c>
      <c r="N28" s="8">
        <f t="shared" si="117"/>
        <v>0.9553571428571429</v>
      </c>
      <c r="O28" s="8">
        <f t="shared" ref="O28:AK28" si="118">+O18</f>
        <v>0.85964285714285693</v>
      </c>
      <c r="P28" s="8">
        <f t="shared" si="118"/>
        <v>0.7857142857142857</v>
      </c>
      <c r="Q28" s="8">
        <f t="shared" si="118"/>
        <v>0.95636904761904795</v>
      </c>
      <c r="R28" s="8">
        <f t="shared" si="118"/>
        <v>0.99702380952380998</v>
      </c>
      <c r="S28" s="8">
        <f t="shared" si="118"/>
        <v>0.97916666666666652</v>
      </c>
      <c r="T28" s="217">
        <f t="shared" si="118"/>
        <v>0.9375</v>
      </c>
      <c r="U28" s="8">
        <f t="shared" si="118"/>
        <v>0.95833333333333348</v>
      </c>
      <c r="V28" s="8">
        <f t="shared" si="118"/>
        <v>0.96130952380952384</v>
      </c>
      <c r="W28" s="8">
        <f t="shared" si="118"/>
        <v>0.96130952380952384</v>
      </c>
      <c r="X28" s="8">
        <f t="shared" si="118"/>
        <v>0.97124999999999995</v>
      </c>
      <c r="Y28" s="8">
        <f t="shared" si="118"/>
        <v>0.94345238095238093</v>
      </c>
      <c r="Z28" s="8">
        <f t="shared" si="118"/>
        <v>0.82684523809523802</v>
      </c>
      <c r="AA28" s="8">
        <f t="shared" si="118"/>
        <v>0.96773809523809495</v>
      </c>
      <c r="AB28" s="8">
        <f t="shared" si="118"/>
        <v>0.9107142857142857</v>
      </c>
      <c r="AC28" s="8">
        <f t="shared" si="118"/>
        <v>0.95833333333333304</v>
      </c>
      <c r="AD28" s="8">
        <f t="shared" si="118"/>
        <v>0.98214285714285698</v>
      </c>
      <c r="AE28" s="8">
        <f t="shared" si="118"/>
        <v>0.97422619047619041</v>
      </c>
      <c r="AF28" s="8">
        <f t="shared" si="118"/>
        <v>0.95833333333333304</v>
      </c>
      <c r="AG28" s="8">
        <f t="shared" si="118"/>
        <v>1</v>
      </c>
      <c r="AH28" s="8">
        <f t="shared" si="118"/>
        <v>0.9285714285714286</v>
      </c>
      <c r="AI28" s="8">
        <f t="shared" si="118"/>
        <v>0.97815476190476203</v>
      </c>
      <c r="AJ28" s="8">
        <f t="shared" si="118"/>
        <v>0.97815476190476203</v>
      </c>
      <c r="AK28" s="8">
        <f t="shared" si="118"/>
        <v>0.8571428571428571</v>
      </c>
      <c r="AL28" s="8">
        <f t="shared" ref="AL28:AQ28" si="119">+AL18</f>
        <v>0</v>
      </c>
      <c r="AM28" s="8">
        <f t="shared" si="119"/>
        <v>0.18154761904761901</v>
      </c>
      <c r="AN28" s="8">
        <f t="shared" si="119"/>
        <v>0.8973214285714286</v>
      </c>
      <c r="AO28" s="8">
        <f t="shared" si="119"/>
        <v>0.71678571428571403</v>
      </c>
      <c r="AP28" s="8">
        <f t="shared" si="119"/>
        <v>0.82690476190476203</v>
      </c>
      <c r="AQ28" s="8">
        <f t="shared" si="119"/>
        <v>0.92559523809523814</v>
      </c>
      <c r="AR28" s="8">
        <f t="shared" ref="AR28:BS28" si="120">+AR18</f>
        <v>0.96029761904761901</v>
      </c>
      <c r="AS28" s="8">
        <f t="shared" si="120"/>
        <v>0.90672619047618996</v>
      </c>
      <c r="AT28" s="8">
        <f t="shared" si="120"/>
        <v>0.97023809523809523</v>
      </c>
      <c r="AU28" s="8">
        <f t="shared" si="120"/>
        <v>0.97023809523809501</v>
      </c>
      <c r="AV28" s="8">
        <f t="shared" si="120"/>
        <v>0.67660714285714296</v>
      </c>
      <c r="AW28" s="8">
        <f t="shared" si="120"/>
        <v>1</v>
      </c>
      <c r="AX28" s="8">
        <f t="shared" si="120"/>
        <v>0.6160714285714286</v>
      </c>
      <c r="AY28" s="8">
        <f t="shared" si="120"/>
        <v>0.96767857142857139</v>
      </c>
      <c r="AZ28" s="8">
        <f t="shared" si="120"/>
        <v>0.98214285714285698</v>
      </c>
      <c r="BA28" s="8">
        <f t="shared" si="120"/>
        <v>0.99803571428571436</v>
      </c>
      <c r="BB28" s="8">
        <f t="shared" si="120"/>
        <v>0.91666666666666696</v>
      </c>
      <c r="BC28" s="8">
        <f t="shared" si="120"/>
        <v>0.95833333333333348</v>
      </c>
      <c r="BD28" s="8">
        <f t="shared" si="120"/>
        <v>0.84327380952381004</v>
      </c>
      <c r="BE28" s="8">
        <f t="shared" si="120"/>
        <v>0.97976190476190494</v>
      </c>
      <c r="BF28" s="8">
        <f t="shared" si="120"/>
        <v>0.92559523809523814</v>
      </c>
      <c r="BG28" s="8">
        <f t="shared" si="120"/>
        <v>0.98559523809523819</v>
      </c>
      <c r="BH28" s="8">
        <f t="shared" si="120"/>
        <v>0.96773809523809495</v>
      </c>
      <c r="BI28" s="8">
        <f t="shared" si="120"/>
        <v>0.672619047619048</v>
      </c>
      <c r="BJ28" s="8">
        <f t="shared" si="120"/>
        <v>0.99404761904761907</v>
      </c>
      <c r="BK28" s="8">
        <f t="shared" si="120"/>
        <v>0.922619047619048</v>
      </c>
      <c r="BL28" s="8">
        <f t="shared" si="120"/>
        <v>0.87083333333333302</v>
      </c>
      <c r="BM28" s="8">
        <f t="shared" si="120"/>
        <v>0.9782142857142857</v>
      </c>
      <c r="BN28" s="8">
        <f t="shared" si="120"/>
        <v>0.97619047619047605</v>
      </c>
      <c r="BO28" s="8">
        <f t="shared" si="120"/>
        <v>0.85357142857142898</v>
      </c>
      <c r="BP28" s="8">
        <f t="shared" si="120"/>
        <v>0.54166666666666663</v>
      </c>
      <c r="BQ28" s="8">
        <f t="shared" si="120"/>
        <v>0.74404761904761896</v>
      </c>
      <c r="BR28" s="8">
        <f t="shared" si="120"/>
        <v>0.92857142857142905</v>
      </c>
      <c r="BS28" s="8">
        <f t="shared" si="120"/>
        <v>0.95833333333333348</v>
      </c>
      <c r="BT28" s="8">
        <f t="shared" ref="BT28:BZ28" si="121">+BT18</f>
        <v>0.91369047619047605</v>
      </c>
      <c r="BU28" s="8">
        <f t="shared" si="121"/>
        <v>0.92857142857142905</v>
      </c>
      <c r="BV28" s="8">
        <f t="shared" si="121"/>
        <v>0.7946428571428571</v>
      </c>
      <c r="BW28" s="8">
        <f t="shared" si="121"/>
        <v>0.88095238095238104</v>
      </c>
      <c r="BX28" s="8">
        <f t="shared" si="121"/>
        <v>0.97619047619047605</v>
      </c>
      <c r="BY28" s="8">
        <f t="shared" si="121"/>
        <v>0.9910714285714286</v>
      </c>
      <c r="BZ28" s="8">
        <f t="shared" si="121"/>
        <v>0.89583333333333304</v>
      </c>
      <c r="CA28" s="8">
        <f t="shared" ref="CA28:CC28" si="122">+CA18</f>
        <v>0.96527777777777801</v>
      </c>
      <c r="CB28" s="8">
        <f t="shared" si="122"/>
        <v>0.99017857142857135</v>
      </c>
      <c r="CC28" s="8">
        <f t="shared" si="122"/>
        <v>0.95714285714285718</v>
      </c>
      <c r="CD28" s="8">
        <f t="shared" ref="CD28:CF28" si="123">+CD18</f>
        <v>0.86130952380952397</v>
      </c>
      <c r="CE28" s="8">
        <f t="shared" si="123"/>
        <v>0.87696428571428564</v>
      </c>
      <c r="CF28" s="8">
        <f t="shared" si="123"/>
        <v>0.94446428571428565</v>
      </c>
      <c r="CG28" s="8">
        <f t="shared" ref="CG28:CH28" si="124">+CG18</f>
        <v>0.98809523809523803</v>
      </c>
      <c r="CH28" s="8">
        <f t="shared" si="124"/>
        <v>0.952380952380952</v>
      </c>
      <c r="CI28" s="8">
        <f t="shared" ref="CI28:CJ28" si="125">+CI18</f>
        <v>0.80952380952380898</v>
      </c>
      <c r="CJ28" s="8">
        <f t="shared" si="125"/>
        <v>0.96726190476190477</v>
      </c>
      <c r="CK28" s="8">
        <f t="shared" ref="CK28:CM28" si="126">+CK18</f>
        <v>0.97023809523809501</v>
      </c>
      <c r="CL28" s="8">
        <f t="shared" si="126"/>
        <v>0.88690476190476197</v>
      </c>
      <c r="CM28" s="8">
        <f t="shared" si="126"/>
        <v>0.88791666666666691</v>
      </c>
      <c r="CN28" s="8">
        <f t="shared" ref="CN28:CP28" si="127">+CN18</f>
        <v>0.98809523809523803</v>
      </c>
      <c r="CO28" s="8">
        <f t="shared" si="127"/>
        <v>0.91369047619047605</v>
      </c>
      <c r="CP28" s="8">
        <f t="shared" si="127"/>
        <v>0.89672619047619051</v>
      </c>
      <c r="CQ28" s="8">
        <f t="shared" ref="CQ28:CT28" si="128">+CQ18</f>
        <v>0.119047619047619</v>
      </c>
      <c r="CR28" s="8">
        <f t="shared" si="128"/>
        <v>0</v>
      </c>
      <c r="CS28" s="8">
        <f t="shared" si="128"/>
        <v>0.46398809523809526</v>
      </c>
      <c r="CT28" s="8">
        <f t="shared" si="128"/>
        <v>0.9017857142857143</v>
      </c>
      <c r="CU28" s="8">
        <f t="shared" ref="CU28:CW28" si="129">+CU18</f>
        <v>0.88690476190476197</v>
      </c>
      <c r="CV28" s="8">
        <f t="shared" si="129"/>
        <v>0.96845238095238095</v>
      </c>
      <c r="CW28" s="8">
        <f t="shared" si="129"/>
        <v>0.8928571428571429</v>
      </c>
      <c r="CX28" s="8">
        <f t="shared" ref="CX28:CY28" si="130">+CX18</f>
        <v>0.97023809523809501</v>
      </c>
      <c r="CY28" s="8">
        <f t="shared" si="130"/>
        <v>0.98511904761904778</v>
      </c>
      <c r="CZ28" s="8">
        <f t="shared" ref="CZ28:DB28" si="131">+CZ18</f>
        <v>0.99404761904761896</v>
      </c>
      <c r="DA28" s="8">
        <f t="shared" si="131"/>
        <v>0.99404761904761896</v>
      </c>
      <c r="DB28" s="8">
        <f t="shared" si="131"/>
        <v>0.9196428571428571</v>
      </c>
      <c r="DC28" s="8">
        <f t="shared" ref="DC28:DF28" si="132">+DC18</f>
        <v>0.91666666666666696</v>
      </c>
      <c r="DD28" s="8"/>
      <c r="DE28" s="8">
        <f t="shared" si="132"/>
        <v>0.97222222222222199</v>
      </c>
      <c r="DF28" s="8">
        <f t="shared" si="132"/>
        <v>0.98119047619047617</v>
      </c>
      <c r="DG28" s="8">
        <f t="shared" ref="DG28" si="133">+DG18</f>
        <v>0.94523809523809499</v>
      </c>
      <c r="DH28" s="8">
        <f>+DH18</f>
        <v>0.98214285714285698</v>
      </c>
      <c r="DI28" s="8">
        <f t="shared" ref="DI28:DJ28" si="134">+DI18</f>
        <v>0.90922619047619047</v>
      </c>
      <c r="DJ28" s="8">
        <f t="shared" si="134"/>
        <v>0.96726190476190477</v>
      </c>
      <c r="DK28" s="8">
        <f t="shared" ref="DK28:DM28" si="135">+DK18</f>
        <v>0.97023809523809501</v>
      </c>
      <c r="DL28" s="8">
        <f t="shared" si="135"/>
        <v>0.79464285714285698</v>
      </c>
      <c r="DM28" s="8">
        <f t="shared" si="135"/>
        <v>1</v>
      </c>
      <c r="DN28" s="8">
        <f t="shared" ref="DN28:DR28" si="136">+DN18</f>
        <v>1</v>
      </c>
      <c r="DO28" s="8">
        <f t="shared" si="136"/>
        <v>0.72351190476190486</v>
      </c>
      <c r="DP28" s="8">
        <f t="shared" si="136"/>
        <v>0</v>
      </c>
      <c r="DQ28" s="8">
        <f t="shared" si="136"/>
        <v>0</v>
      </c>
      <c r="DR28" s="8">
        <f t="shared" si="136"/>
        <v>0.9514285714285714</v>
      </c>
      <c r="DS28" s="8">
        <f t="shared" ref="DS28:DU28" si="137">+DS18</f>
        <v>0.72619047619047605</v>
      </c>
      <c r="DT28" s="8">
        <f t="shared" si="137"/>
        <v>0.81547619047619102</v>
      </c>
      <c r="DU28" s="8">
        <f t="shared" si="137"/>
        <v>0.6964285714285714</v>
      </c>
      <c r="DV28" s="8">
        <f t="shared" ref="DV28:DX28" si="138">+DV18</f>
        <v>0.97619047619047605</v>
      </c>
      <c r="DW28" s="8">
        <f t="shared" si="138"/>
        <v>0.97619047619047605</v>
      </c>
      <c r="DX28" s="8">
        <f t="shared" si="138"/>
        <v>0.91369047619047616</v>
      </c>
      <c r="DY28" s="8">
        <f t="shared" ref="DY28:EA28" si="139">+DY18</f>
        <v>0.85690476190476195</v>
      </c>
      <c r="DZ28" s="8">
        <f t="shared" si="139"/>
        <v>0.74702380952380898</v>
      </c>
      <c r="EA28" s="8">
        <f t="shared" si="139"/>
        <v>0.83601190476190468</v>
      </c>
      <c r="EB28" s="8">
        <f t="shared" ref="EB28:ED28" si="140">+EB18</f>
        <v>0.74303571428571402</v>
      </c>
      <c r="EC28" s="8">
        <f t="shared" si="140"/>
        <v>0.99399999999999999</v>
      </c>
      <c r="ED28" s="8">
        <f t="shared" si="140"/>
        <v>0.97619047619047616</v>
      </c>
      <c r="EE28" s="8">
        <f t="shared" ref="EE28:EH28" si="141">+EE18</f>
        <v>0.985119047619048</v>
      </c>
      <c r="EF28" s="8">
        <f t="shared" si="141"/>
        <v>0.97916666666666696</v>
      </c>
      <c r="EG28" s="8">
        <f t="shared" si="141"/>
        <v>0.9464285714285714</v>
      </c>
      <c r="EH28" s="8">
        <f t="shared" si="141"/>
        <v>0.96172619047619046</v>
      </c>
      <c r="EI28" s="8"/>
      <c r="EJ28" s="8"/>
    </row>
    <row r="29" spans="1:140">
      <c r="A29" s="497"/>
      <c r="B29" s="54" t="s">
        <v>253</v>
      </c>
      <c r="C29" s="8"/>
      <c r="D29" s="8">
        <f t="shared" ref="D29:AK29" si="142">+D23/D26</f>
        <v>0</v>
      </c>
      <c r="E29" s="8">
        <f t="shared" si="142"/>
        <v>0</v>
      </c>
      <c r="F29" s="8">
        <f t="shared" si="142"/>
        <v>0</v>
      </c>
      <c r="G29" s="8">
        <f t="shared" si="142"/>
        <v>0</v>
      </c>
      <c r="H29" s="8">
        <f t="shared" si="142"/>
        <v>0</v>
      </c>
      <c r="I29" s="8">
        <f t="shared" si="142"/>
        <v>0</v>
      </c>
      <c r="J29" s="8">
        <f t="shared" si="142"/>
        <v>6.5476190476190479E-2</v>
      </c>
      <c r="K29" s="8">
        <f t="shared" si="142"/>
        <v>0</v>
      </c>
      <c r="L29" s="8">
        <f t="shared" si="142"/>
        <v>0</v>
      </c>
      <c r="M29" s="8">
        <f t="shared" si="142"/>
        <v>0</v>
      </c>
      <c r="N29" s="8">
        <f t="shared" si="142"/>
        <v>0</v>
      </c>
      <c r="O29" s="8">
        <f t="shared" si="142"/>
        <v>7.1428571428571425E-2</v>
      </c>
      <c r="P29" s="8">
        <f t="shared" si="142"/>
        <v>0.14285714285714285</v>
      </c>
      <c r="Q29" s="8">
        <f t="shared" si="142"/>
        <v>0</v>
      </c>
      <c r="R29" s="8">
        <f t="shared" si="142"/>
        <v>0</v>
      </c>
      <c r="S29" s="8">
        <f t="shared" si="142"/>
        <v>0</v>
      </c>
      <c r="T29" s="217">
        <f t="shared" si="142"/>
        <v>4.7619047619047616E-2</v>
      </c>
      <c r="U29" s="8">
        <f t="shared" si="142"/>
        <v>0</v>
      </c>
      <c r="V29" s="8">
        <f t="shared" si="142"/>
        <v>0</v>
      </c>
      <c r="W29" s="8">
        <f t="shared" si="142"/>
        <v>0</v>
      </c>
      <c r="X29" s="8">
        <f t="shared" si="142"/>
        <v>0</v>
      </c>
      <c r="Y29" s="8">
        <f t="shared" si="142"/>
        <v>0</v>
      </c>
      <c r="Z29" s="8">
        <f t="shared" si="142"/>
        <v>0.10119047619047619</v>
      </c>
      <c r="AA29" s="8">
        <f t="shared" si="142"/>
        <v>0</v>
      </c>
      <c r="AB29" s="8">
        <f t="shared" si="142"/>
        <v>0</v>
      </c>
      <c r="AC29" s="8">
        <f t="shared" si="142"/>
        <v>4.1666666666666664E-2</v>
      </c>
      <c r="AD29" s="8">
        <f t="shared" si="142"/>
        <v>0</v>
      </c>
      <c r="AE29" s="8">
        <f t="shared" si="142"/>
        <v>0</v>
      </c>
      <c r="AF29" s="8">
        <f t="shared" si="142"/>
        <v>0</v>
      </c>
      <c r="AG29" s="8">
        <f t="shared" si="142"/>
        <v>0</v>
      </c>
      <c r="AH29" s="8">
        <f t="shared" si="142"/>
        <v>0</v>
      </c>
      <c r="AI29" s="8">
        <f t="shared" si="142"/>
        <v>0</v>
      </c>
      <c r="AJ29" s="8">
        <f t="shared" si="142"/>
        <v>0</v>
      </c>
      <c r="AK29" s="8">
        <f t="shared" si="142"/>
        <v>0</v>
      </c>
      <c r="AL29" s="8">
        <f t="shared" ref="AL29:AQ29" si="143">+AL23/AL26</f>
        <v>0</v>
      </c>
      <c r="AM29" s="8">
        <f t="shared" si="143"/>
        <v>0</v>
      </c>
      <c r="AN29" s="8">
        <f t="shared" si="143"/>
        <v>0</v>
      </c>
      <c r="AO29" s="8">
        <f t="shared" si="143"/>
        <v>7.1428571428571425E-2</v>
      </c>
      <c r="AP29" s="8">
        <f t="shared" si="143"/>
        <v>0</v>
      </c>
      <c r="AQ29" s="8">
        <f t="shared" si="143"/>
        <v>0</v>
      </c>
      <c r="AR29" s="8">
        <f t="shared" ref="AR29:BS29" si="144">+AR23/AR26</f>
        <v>0</v>
      </c>
      <c r="AS29" s="8">
        <f t="shared" si="144"/>
        <v>0</v>
      </c>
      <c r="AT29" s="8">
        <f t="shared" si="144"/>
        <v>0</v>
      </c>
      <c r="AU29" s="8">
        <f t="shared" si="144"/>
        <v>0</v>
      </c>
      <c r="AV29" s="8">
        <f t="shared" si="144"/>
        <v>0</v>
      </c>
      <c r="AW29" s="8">
        <f t="shared" si="144"/>
        <v>0</v>
      </c>
      <c r="AX29" s="8">
        <f t="shared" si="144"/>
        <v>0.10714285714285714</v>
      </c>
      <c r="AY29" s="8">
        <f t="shared" si="144"/>
        <v>0</v>
      </c>
      <c r="AZ29" s="8">
        <f t="shared" si="144"/>
        <v>0</v>
      </c>
      <c r="BA29" s="8">
        <f t="shared" si="144"/>
        <v>0</v>
      </c>
      <c r="BB29" s="8">
        <f t="shared" si="144"/>
        <v>0</v>
      </c>
      <c r="BC29" s="8">
        <f t="shared" si="144"/>
        <v>0</v>
      </c>
      <c r="BD29" s="8">
        <f t="shared" si="144"/>
        <v>0.11505952380952381</v>
      </c>
      <c r="BE29" s="8">
        <f t="shared" si="144"/>
        <v>0</v>
      </c>
      <c r="BF29" s="8">
        <f t="shared" si="144"/>
        <v>4.7619047619047616E-2</v>
      </c>
      <c r="BG29" s="8">
        <f t="shared" si="144"/>
        <v>0</v>
      </c>
      <c r="BH29" s="8">
        <f t="shared" si="144"/>
        <v>0</v>
      </c>
      <c r="BI29" s="8">
        <f t="shared" si="144"/>
        <v>0.26785714285714285</v>
      </c>
      <c r="BJ29" s="8">
        <f t="shared" si="144"/>
        <v>0</v>
      </c>
      <c r="BK29" s="8">
        <f t="shared" si="144"/>
        <v>0</v>
      </c>
      <c r="BL29" s="8">
        <f t="shared" si="144"/>
        <v>9.0476190476190474E-2</v>
      </c>
      <c r="BM29" s="8">
        <f t="shared" si="144"/>
        <v>0</v>
      </c>
      <c r="BN29" s="8">
        <f t="shared" si="144"/>
        <v>0</v>
      </c>
      <c r="BO29" s="8">
        <f t="shared" si="144"/>
        <v>8.8095238095238101E-2</v>
      </c>
      <c r="BP29" s="8">
        <f t="shared" si="144"/>
        <v>0</v>
      </c>
      <c r="BQ29" s="8">
        <f t="shared" si="144"/>
        <v>0</v>
      </c>
      <c r="BR29" s="8">
        <f t="shared" si="144"/>
        <v>0</v>
      </c>
      <c r="BS29" s="8">
        <f t="shared" si="144"/>
        <v>0</v>
      </c>
      <c r="BT29" s="8">
        <f t="shared" ref="BT29:BZ29" si="145">+BT23/BT26</f>
        <v>0</v>
      </c>
      <c r="BU29" s="8">
        <f t="shared" si="145"/>
        <v>0</v>
      </c>
      <c r="BV29" s="8">
        <f t="shared" si="145"/>
        <v>0</v>
      </c>
      <c r="BW29" s="8">
        <f t="shared" si="145"/>
        <v>7.1428571428571425E-2</v>
      </c>
      <c r="BX29" s="8">
        <f t="shared" si="145"/>
        <v>0</v>
      </c>
      <c r="BY29" s="8">
        <f t="shared" si="145"/>
        <v>0</v>
      </c>
      <c r="BZ29" s="8">
        <f t="shared" si="145"/>
        <v>7.1428571428571425E-2</v>
      </c>
      <c r="CA29" s="8">
        <f t="shared" ref="CA29:CC29" si="146">+CA23/CA26</f>
        <v>0</v>
      </c>
      <c r="CB29" s="8">
        <f t="shared" si="146"/>
        <v>0</v>
      </c>
      <c r="CC29" s="8">
        <f t="shared" si="146"/>
        <v>0</v>
      </c>
      <c r="CD29" s="8">
        <f t="shared" ref="CD29:CF29" si="147">+CD23/CD26</f>
        <v>8.3333333333333329E-2</v>
      </c>
      <c r="CE29" s="8">
        <f t="shared" si="147"/>
        <v>0</v>
      </c>
      <c r="CF29" s="8">
        <f t="shared" si="147"/>
        <v>0</v>
      </c>
      <c r="CG29" s="8">
        <f t="shared" ref="CG29:CH29" si="148">+CG23/CG26</f>
        <v>0</v>
      </c>
      <c r="CH29" s="8">
        <f t="shared" si="148"/>
        <v>0</v>
      </c>
      <c r="CI29" s="8">
        <f t="shared" ref="CI29:CJ29" si="149">+CI23/CI26</f>
        <v>6.5476190476190479E-2</v>
      </c>
      <c r="CJ29" s="8">
        <f t="shared" si="149"/>
        <v>0</v>
      </c>
      <c r="CK29" s="8">
        <f t="shared" ref="CK29:CM29" si="150">+CK23/CK26</f>
        <v>0</v>
      </c>
      <c r="CL29" s="8">
        <f t="shared" si="150"/>
        <v>0</v>
      </c>
      <c r="CM29" s="8">
        <f t="shared" si="150"/>
        <v>0</v>
      </c>
      <c r="CN29" s="8">
        <f t="shared" ref="CN29:CP29" si="151">+CN23/CN26</f>
        <v>0</v>
      </c>
      <c r="CO29" s="8">
        <f t="shared" si="151"/>
        <v>0</v>
      </c>
      <c r="CP29" s="8">
        <f t="shared" si="151"/>
        <v>0</v>
      </c>
      <c r="CQ29" s="8">
        <f t="shared" ref="CQ29:CT29" si="152">+CQ23/CQ26</f>
        <v>0</v>
      </c>
      <c r="CR29" s="8">
        <f t="shared" si="152"/>
        <v>0</v>
      </c>
      <c r="CS29" s="8">
        <f t="shared" si="152"/>
        <v>0</v>
      </c>
      <c r="CT29" s="8">
        <f t="shared" si="152"/>
        <v>0</v>
      </c>
      <c r="CU29" s="8">
        <f t="shared" ref="CU29:CW29" si="153">+CU23/CU26</f>
        <v>7.1428571428571425E-2</v>
      </c>
      <c r="CV29" s="8">
        <f t="shared" si="153"/>
        <v>0</v>
      </c>
      <c r="CW29" s="8">
        <f t="shared" si="153"/>
        <v>5.9523809523809521E-2</v>
      </c>
      <c r="CX29" s="8">
        <f t="shared" ref="CX29:CY29" si="154">+CX23/CX26</f>
        <v>0</v>
      </c>
      <c r="CY29" s="8">
        <f t="shared" si="154"/>
        <v>0</v>
      </c>
      <c r="CZ29" s="8">
        <f t="shared" ref="CZ29:DB29" si="155">+CZ23/CZ26</f>
        <v>0</v>
      </c>
      <c r="DA29" s="8">
        <f t="shared" si="155"/>
        <v>0</v>
      </c>
      <c r="DB29" s="8">
        <f t="shared" si="155"/>
        <v>0</v>
      </c>
      <c r="DC29" s="8">
        <f t="shared" ref="DC29:DF29" si="156">+DC23/DC26</f>
        <v>7.4404761904761904E-2</v>
      </c>
      <c r="DD29" s="8"/>
      <c r="DE29" s="8">
        <f t="shared" si="156"/>
        <v>0</v>
      </c>
      <c r="DF29" s="8">
        <f t="shared" si="156"/>
        <v>0</v>
      </c>
      <c r="DG29" s="8">
        <f t="shared" ref="DG29:DJ29" si="157">+DG23/DG26</f>
        <v>0</v>
      </c>
      <c r="DH29" s="8">
        <f t="shared" si="157"/>
        <v>0</v>
      </c>
      <c r="DI29" s="8">
        <f t="shared" si="157"/>
        <v>6.5476190476190479E-2</v>
      </c>
      <c r="DJ29" s="8">
        <f t="shared" si="157"/>
        <v>0</v>
      </c>
      <c r="DK29" s="8">
        <f t="shared" ref="DK29:DM29" si="158">+DK23/DK26</f>
        <v>0</v>
      </c>
      <c r="DL29" s="8">
        <f t="shared" si="158"/>
        <v>0.10119047619047619</v>
      </c>
      <c r="DM29" s="8">
        <f t="shared" si="158"/>
        <v>0</v>
      </c>
      <c r="DN29" s="8">
        <f t="shared" ref="DN29:DR29" si="159">+DN23/DN26</f>
        <v>0</v>
      </c>
      <c r="DO29" s="8">
        <f t="shared" si="159"/>
        <v>0</v>
      </c>
      <c r="DP29" s="8" t="e">
        <f t="shared" si="159"/>
        <v>#DIV/0!</v>
      </c>
      <c r="DQ29" s="8" t="e">
        <f t="shared" si="159"/>
        <v>#DIV/0!</v>
      </c>
      <c r="DR29" s="8">
        <f t="shared" si="159"/>
        <v>0</v>
      </c>
      <c r="DS29" s="8">
        <f t="shared" ref="DS29:DU29" si="160">+DS23/DS26</f>
        <v>0.10714285714285714</v>
      </c>
      <c r="DT29" s="8">
        <f t="shared" si="160"/>
        <v>0</v>
      </c>
      <c r="DU29" s="8">
        <f t="shared" si="160"/>
        <v>0</v>
      </c>
      <c r="DV29" s="8">
        <f t="shared" ref="DV29:DX29" si="161">+DV23/DV26</f>
        <v>0</v>
      </c>
      <c r="DW29" s="8">
        <f t="shared" si="161"/>
        <v>0</v>
      </c>
      <c r="DX29" s="8">
        <f t="shared" si="161"/>
        <v>0</v>
      </c>
      <c r="DY29" s="8">
        <f t="shared" ref="DY29:EA29" si="162">+DY23/DY26</f>
        <v>0</v>
      </c>
      <c r="DZ29" s="8">
        <f t="shared" si="162"/>
        <v>7.1428571428571425E-2</v>
      </c>
      <c r="EA29" s="8">
        <f t="shared" si="162"/>
        <v>0</v>
      </c>
      <c r="EB29" s="8">
        <f t="shared" ref="EB29:ED29" si="163">+EB23/EB26</f>
        <v>4.1666666666666664E-2</v>
      </c>
      <c r="EC29" s="8">
        <f t="shared" si="163"/>
        <v>0</v>
      </c>
      <c r="ED29" s="8">
        <f t="shared" si="163"/>
        <v>0</v>
      </c>
      <c r="EE29" s="8">
        <f t="shared" ref="EE29:EH29" si="164">+EE23/EE26</f>
        <v>0</v>
      </c>
      <c r="EF29" s="8">
        <f t="shared" si="164"/>
        <v>0</v>
      </c>
      <c r="EG29" s="8">
        <f t="shared" si="164"/>
        <v>0</v>
      </c>
      <c r="EH29" s="8">
        <f t="shared" si="164"/>
        <v>0</v>
      </c>
      <c r="EI29" s="8"/>
      <c r="EJ29" s="8"/>
    </row>
    <row r="30" spans="1:140" ht="16.5" customHeight="1">
      <c r="A30" s="497"/>
      <c r="B30" s="54" t="s">
        <v>254</v>
      </c>
      <c r="C30" s="8"/>
      <c r="D30" s="8">
        <f t="shared" ref="D30:AK30" si="165">+D24/D26</f>
        <v>0</v>
      </c>
      <c r="E30" s="8">
        <f t="shared" si="165"/>
        <v>0</v>
      </c>
      <c r="F30" s="8">
        <f t="shared" si="165"/>
        <v>1.1904761904761904E-2</v>
      </c>
      <c r="G30" s="8">
        <f t="shared" si="165"/>
        <v>0</v>
      </c>
      <c r="H30" s="8">
        <f t="shared" si="165"/>
        <v>0</v>
      </c>
      <c r="I30" s="8">
        <f t="shared" si="165"/>
        <v>0</v>
      </c>
      <c r="J30" s="8">
        <f t="shared" si="165"/>
        <v>0</v>
      </c>
      <c r="K30" s="8">
        <f t="shared" si="165"/>
        <v>5.9523809523809521E-3</v>
      </c>
      <c r="L30" s="8">
        <f t="shared" si="165"/>
        <v>0</v>
      </c>
      <c r="M30" s="8">
        <f t="shared" si="165"/>
        <v>0</v>
      </c>
      <c r="N30" s="8">
        <f t="shared" si="165"/>
        <v>0</v>
      </c>
      <c r="O30" s="8">
        <f t="shared" si="165"/>
        <v>0</v>
      </c>
      <c r="P30" s="8">
        <f t="shared" si="165"/>
        <v>2.3809523809523808E-2</v>
      </c>
      <c r="Q30" s="8">
        <f t="shared" si="165"/>
        <v>0</v>
      </c>
      <c r="R30" s="8">
        <f t="shared" si="165"/>
        <v>0</v>
      </c>
      <c r="S30" s="8">
        <f t="shared" si="165"/>
        <v>0</v>
      </c>
      <c r="T30" s="8">
        <f t="shared" si="165"/>
        <v>0</v>
      </c>
      <c r="U30" s="8">
        <f t="shared" si="165"/>
        <v>0</v>
      </c>
      <c r="V30" s="8">
        <f t="shared" si="165"/>
        <v>5.9523809523809521E-3</v>
      </c>
      <c r="W30" s="8">
        <f t="shared" si="165"/>
        <v>5.9523809523809521E-3</v>
      </c>
      <c r="X30" s="8">
        <f t="shared" si="165"/>
        <v>1.9642857142857144E-3</v>
      </c>
      <c r="Y30" s="8">
        <f t="shared" si="165"/>
        <v>0</v>
      </c>
      <c r="Z30" s="8">
        <f t="shared" si="165"/>
        <v>1.636904761904762E-2</v>
      </c>
      <c r="AA30" s="8">
        <f t="shared" si="165"/>
        <v>0</v>
      </c>
      <c r="AB30" s="8">
        <f t="shared" si="165"/>
        <v>0</v>
      </c>
      <c r="AC30" s="8">
        <f t="shared" si="165"/>
        <v>0</v>
      </c>
      <c r="AD30" s="8">
        <f t="shared" si="165"/>
        <v>2.976190476190476E-3</v>
      </c>
      <c r="AE30" s="8">
        <f t="shared" si="165"/>
        <v>0</v>
      </c>
      <c r="AF30" s="8">
        <f t="shared" si="165"/>
        <v>0</v>
      </c>
      <c r="AG30" s="8">
        <f t="shared" si="165"/>
        <v>0</v>
      </c>
      <c r="AH30" s="8">
        <f t="shared" si="165"/>
        <v>0</v>
      </c>
      <c r="AI30" s="8">
        <f t="shared" si="165"/>
        <v>0</v>
      </c>
      <c r="AJ30" s="8">
        <f t="shared" si="165"/>
        <v>0</v>
      </c>
      <c r="AK30" s="8">
        <f t="shared" si="165"/>
        <v>0</v>
      </c>
      <c r="AL30" s="8">
        <f t="shared" ref="AL30:AQ30" si="166">+AL24/AL26</f>
        <v>0</v>
      </c>
      <c r="AM30" s="8">
        <f t="shared" si="166"/>
        <v>0</v>
      </c>
      <c r="AN30" s="8">
        <f t="shared" si="166"/>
        <v>0</v>
      </c>
      <c r="AO30" s="8">
        <f t="shared" si="166"/>
        <v>2.976190476190476E-3</v>
      </c>
      <c r="AP30" s="8">
        <f t="shared" si="166"/>
        <v>0</v>
      </c>
      <c r="AQ30" s="8">
        <f t="shared" si="166"/>
        <v>0</v>
      </c>
      <c r="AR30" s="8">
        <f t="shared" ref="AR30:BS30" si="167">+AR24/AR26</f>
        <v>1.7857142857142856E-2</v>
      </c>
      <c r="AS30" s="8">
        <f t="shared" si="167"/>
        <v>0</v>
      </c>
      <c r="AT30" s="8">
        <f t="shared" si="167"/>
        <v>0</v>
      </c>
      <c r="AU30" s="8">
        <f t="shared" si="167"/>
        <v>0</v>
      </c>
      <c r="AV30" s="8">
        <f t="shared" si="167"/>
        <v>0</v>
      </c>
      <c r="AW30" s="8">
        <f t="shared" si="167"/>
        <v>0</v>
      </c>
      <c r="AX30" s="8">
        <f t="shared" si="167"/>
        <v>0</v>
      </c>
      <c r="AY30" s="8">
        <f t="shared" si="167"/>
        <v>0</v>
      </c>
      <c r="AZ30" s="8">
        <f t="shared" si="167"/>
        <v>0</v>
      </c>
      <c r="BA30" s="8">
        <f t="shared" si="167"/>
        <v>0</v>
      </c>
      <c r="BB30" s="8">
        <f t="shared" si="167"/>
        <v>8.3333333333333329E-2</v>
      </c>
      <c r="BC30" s="8">
        <f t="shared" si="167"/>
        <v>0</v>
      </c>
      <c r="BD30" s="8">
        <f t="shared" si="167"/>
        <v>0</v>
      </c>
      <c r="BE30" s="8">
        <f t="shared" si="167"/>
        <v>0</v>
      </c>
      <c r="BF30" s="8">
        <f t="shared" si="167"/>
        <v>0</v>
      </c>
      <c r="BG30" s="8">
        <f t="shared" si="167"/>
        <v>0</v>
      </c>
      <c r="BH30" s="8">
        <f t="shared" si="167"/>
        <v>0</v>
      </c>
      <c r="BI30" s="8">
        <f t="shared" si="167"/>
        <v>0</v>
      </c>
      <c r="BJ30" s="8">
        <f t="shared" si="167"/>
        <v>0</v>
      </c>
      <c r="BK30" s="8">
        <f t="shared" si="167"/>
        <v>0</v>
      </c>
      <c r="BL30" s="8">
        <f t="shared" si="167"/>
        <v>0</v>
      </c>
      <c r="BM30" s="8">
        <f t="shared" si="167"/>
        <v>0</v>
      </c>
      <c r="BN30" s="8">
        <f t="shared" si="167"/>
        <v>0</v>
      </c>
      <c r="BO30" s="8">
        <f t="shared" si="167"/>
        <v>0</v>
      </c>
      <c r="BP30" s="8">
        <f t="shared" si="167"/>
        <v>0</v>
      </c>
      <c r="BQ30" s="8">
        <f t="shared" si="167"/>
        <v>0</v>
      </c>
      <c r="BR30" s="8">
        <f t="shared" si="167"/>
        <v>0</v>
      </c>
      <c r="BS30" s="8">
        <f t="shared" si="167"/>
        <v>0</v>
      </c>
      <c r="BT30" s="8">
        <f t="shared" ref="BT30:BZ30" si="168">+BT24/BT26</f>
        <v>0</v>
      </c>
      <c r="BU30" s="8">
        <f t="shared" si="168"/>
        <v>0</v>
      </c>
      <c r="BV30" s="8">
        <f t="shared" si="168"/>
        <v>0</v>
      </c>
      <c r="BW30" s="8">
        <f t="shared" si="168"/>
        <v>0</v>
      </c>
      <c r="BX30" s="8">
        <f t="shared" si="168"/>
        <v>0</v>
      </c>
      <c r="BY30" s="8">
        <f t="shared" si="168"/>
        <v>0</v>
      </c>
      <c r="BZ30" s="8">
        <f t="shared" si="168"/>
        <v>0</v>
      </c>
      <c r="CA30" s="8">
        <f t="shared" ref="CA30:CC30" si="169">+CA24/CA26</f>
        <v>0</v>
      </c>
      <c r="CB30" s="8">
        <f t="shared" si="169"/>
        <v>0</v>
      </c>
      <c r="CC30" s="8">
        <f t="shared" si="169"/>
        <v>0</v>
      </c>
      <c r="CD30" s="8">
        <f t="shared" ref="CD30:CF30" si="170">+CD24/CD26</f>
        <v>0</v>
      </c>
      <c r="CE30" s="8">
        <f t="shared" si="170"/>
        <v>0</v>
      </c>
      <c r="CF30" s="8">
        <f t="shared" si="170"/>
        <v>0</v>
      </c>
      <c r="CG30" s="8">
        <f t="shared" ref="CG30:CH30" si="171">+CG24/CG26</f>
        <v>0</v>
      </c>
      <c r="CH30" s="8">
        <f t="shared" si="171"/>
        <v>0</v>
      </c>
      <c r="CI30" s="8">
        <f t="shared" ref="CI30:CJ30" si="172">+CI24/CI26</f>
        <v>0</v>
      </c>
      <c r="CJ30" s="8">
        <f t="shared" si="172"/>
        <v>0</v>
      </c>
      <c r="CK30" s="8">
        <f t="shared" ref="CK30:CM30" si="173">+CK24/CK26</f>
        <v>0</v>
      </c>
      <c r="CL30" s="8">
        <f t="shared" si="173"/>
        <v>4.1666666666666664E-2</v>
      </c>
      <c r="CM30" s="8">
        <f t="shared" si="173"/>
        <v>0</v>
      </c>
      <c r="CN30" s="8">
        <f t="shared" ref="CN30:CP30" si="174">+CN24/CN26</f>
        <v>0</v>
      </c>
      <c r="CO30" s="8">
        <f t="shared" si="174"/>
        <v>0</v>
      </c>
      <c r="CP30" s="8">
        <f t="shared" si="174"/>
        <v>0</v>
      </c>
      <c r="CQ30" s="8">
        <f t="shared" ref="CQ30:CT30" si="175">+CQ24/CQ26</f>
        <v>0</v>
      </c>
      <c r="CR30" s="8">
        <f t="shared" si="175"/>
        <v>0</v>
      </c>
      <c r="CS30" s="8">
        <f t="shared" si="175"/>
        <v>0</v>
      </c>
      <c r="CT30" s="8">
        <f t="shared" si="175"/>
        <v>0</v>
      </c>
      <c r="CU30" s="8">
        <f t="shared" ref="CU30:CW30" si="176">+CU24/CU26</f>
        <v>0</v>
      </c>
      <c r="CV30" s="8">
        <f t="shared" si="176"/>
        <v>0</v>
      </c>
      <c r="CW30" s="8">
        <f t="shared" si="176"/>
        <v>0</v>
      </c>
      <c r="CX30" s="8">
        <f t="shared" ref="CX30:CY30" si="177">+CX24/CX26</f>
        <v>2.976190476190476E-2</v>
      </c>
      <c r="CY30" s="8">
        <f t="shared" si="177"/>
        <v>0</v>
      </c>
      <c r="CZ30" s="8">
        <f t="shared" ref="CZ30:DB30" si="178">+CZ24/CZ26</f>
        <v>5.9523809523809521E-3</v>
      </c>
      <c r="DA30" s="8">
        <f t="shared" si="178"/>
        <v>5.9523809523809521E-3</v>
      </c>
      <c r="DB30" s="8">
        <f t="shared" si="178"/>
        <v>0</v>
      </c>
      <c r="DC30" s="8">
        <f t="shared" ref="DC30:DF30" si="179">+DC24/DC26</f>
        <v>0</v>
      </c>
      <c r="DD30" s="8"/>
      <c r="DE30" s="8">
        <f t="shared" si="179"/>
        <v>0</v>
      </c>
      <c r="DF30" s="8">
        <f t="shared" si="179"/>
        <v>0</v>
      </c>
      <c r="DG30" s="8">
        <f t="shared" ref="DG30:DJ30" si="180">+DG24/DG26</f>
        <v>0</v>
      </c>
      <c r="DH30" s="8">
        <f t="shared" si="180"/>
        <v>0</v>
      </c>
      <c r="DI30" s="8">
        <f t="shared" si="180"/>
        <v>0</v>
      </c>
      <c r="DJ30" s="8">
        <f t="shared" si="180"/>
        <v>0</v>
      </c>
      <c r="DK30" s="8">
        <f t="shared" ref="DK30:DM30" si="181">+DK24/DK26</f>
        <v>0</v>
      </c>
      <c r="DL30" s="8">
        <f t="shared" si="181"/>
        <v>9.5238095238095233E-2</v>
      </c>
      <c r="DM30" s="8">
        <f t="shared" si="181"/>
        <v>0</v>
      </c>
      <c r="DN30" s="8">
        <f t="shared" ref="DN30:DR30" si="182">+DN24/DN26</f>
        <v>0</v>
      </c>
      <c r="DO30" s="8">
        <f t="shared" si="182"/>
        <v>0</v>
      </c>
      <c r="DP30" s="8" t="e">
        <f t="shared" si="182"/>
        <v>#DIV/0!</v>
      </c>
      <c r="DQ30" s="8" t="e">
        <f t="shared" si="182"/>
        <v>#DIV/0!</v>
      </c>
      <c r="DR30" s="8">
        <f t="shared" si="182"/>
        <v>0</v>
      </c>
      <c r="DS30" s="8">
        <f t="shared" ref="DS30:DU30" si="183">+DS24/DS26</f>
        <v>0.14285714285714285</v>
      </c>
      <c r="DT30" s="8">
        <f t="shared" si="183"/>
        <v>0</v>
      </c>
      <c r="DU30" s="8">
        <f t="shared" si="183"/>
        <v>0</v>
      </c>
      <c r="DV30" s="8">
        <f t="shared" ref="DV30:DX30" si="184">+DV24/DV26</f>
        <v>0</v>
      </c>
      <c r="DW30" s="8">
        <f t="shared" si="184"/>
        <v>0</v>
      </c>
      <c r="DX30" s="8">
        <f t="shared" si="184"/>
        <v>0</v>
      </c>
      <c r="DY30" s="8">
        <f t="shared" ref="DY30:EA30" si="185">+DY24/DY26</f>
        <v>0</v>
      </c>
      <c r="DZ30" s="8">
        <f t="shared" si="185"/>
        <v>0</v>
      </c>
      <c r="EA30" s="8">
        <f t="shared" si="185"/>
        <v>0</v>
      </c>
      <c r="EB30" s="8">
        <f t="shared" ref="EB30:ED30" si="186">+EB24/EB26</f>
        <v>0</v>
      </c>
      <c r="EC30" s="8">
        <f t="shared" si="186"/>
        <v>0</v>
      </c>
      <c r="ED30" s="8">
        <f t="shared" si="186"/>
        <v>0</v>
      </c>
      <c r="EE30" s="8">
        <f t="shared" ref="EE30:EH30" si="187">+EE24/EE26</f>
        <v>0</v>
      </c>
      <c r="EF30" s="8">
        <f t="shared" si="187"/>
        <v>0</v>
      </c>
      <c r="EG30" s="8">
        <f t="shared" si="187"/>
        <v>0</v>
      </c>
      <c r="EH30" s="8">
        <f t="shared" si="187"/>
        <v>0</v>
      </c>
      <c r="EI30" s="8"/>
      <c r="EJ30" s="8"/>
    </row>
    <row r="31" spans="1:140">
      <c r="A31" s="497"/>
      <c r="B31" s="54" t="s">
        <v>255</v>
      </c>
      <c r="C31" s="8"/>
      <c r="D31" s="8">
        <f t="shared" ref="D31:AK31" si="188">+D25/D26</f>
        <v>0.91815476190476186</v>
      </c>
      <c r="E31" s="8">
        <f t="shared" si="188"/>
        <v>3.273809523809524E-2</v>
      </c>
      <c r="F31" s="8">
        <f t="shared" si="188"/>
        <v>4.1666666666666664E-2</v>
      </c>
      <c r="G31" s="8">
        <f t="shared" si="188"/>
        <v>2.7380952380952377E-2</v>
      </c>
      <c r="H31" s="8">
        <f t="shared" si="188"/>
        <v>0.11607142857142858</v>
      </c>
      <c r="I31" s="8">
        <f t="shared" si="188"/>
        <v>0</v>
      </c>
      <c r="J31" s="8">
        <f t="shared" si="188"/>
        <v>5.9523809523809521E-3</v>
      </c>
      <c r="K31" s="8">
        <f t="shared" si="188"/>
        <v>2.0833333333333332E-2</v>
      </c>
      <c r="L31" s="8">
        <f t="shared" si="188"/>
        <v>3.0238095238095238E-2</v>
      </c>
      <c r="M31" s="8">
        <f t="shared" si="188"/>
        <v>6.3511904761904756E-2</v>
      </c>
      <c r="N31" s="8">
        <f t="shared" si="188"/>
        <v>4.4642857142857144E-2</v>
      </c>
      <c r="O31" s="8">
        <f t="shared" si="188"/>
        <v>6.8928571428571422E-2</v>
      </c>
      <c r="P31" s="8">
        <f t="shared" si="188"/>
        <v>4.7619047619047616E-2</v>
      </c>
      <c r="Q31" s="8">
        <f t="shared" si="188"/>
        <v>4.3630952380952381E-2</v>
      </c>
      <c r="R31" s="8">
        <f t="shared" si="188"/>
        <v>2.976190476190476E-3</v>
      </c>
      <c r="S31" s="8">
        <f t="shared" si="188"/>
        <v>2.0833333333333332E-2</v>
      </c>
      <c r="T31" s="8">
        <f t="shared" si="188"/>
        <v>1.488095238095238E-2</v>
      </c>
      <c r="U31" s="8">
        <f t="shared" si="188"/>
        <v>4.1666666666666664E-2</v>
      </c>
      <c r="V31" s="8">
        <f t="shared" si="188"/>
        <v>3.273809523809524E-2</v>
      </c>
      <c r="W31" s="8">
        <f t="shared" si="188"/>
        <v>3.273809523809524E-2</v>
      </c>
      <c r="X31" s="8">
        <f t="shared" si="188"/>
        <v>2.6785714285714284E-2</v>
      </c>
      <c r="Y31" s="8">
        <f t="shared" si="188"/>
        <v>5.6547619047619048E-2</v>
      </c>
      <c r="Z31" s="8">
        <f t="shared" si="188"/>
        <v>5.5595238095238093E-2</v>
      </c>
      <c r="AA31" s="8">
        <f t="shared" si="188"/>
        <v>3.2261904761904762E-2</v>
      </c>
      <c r="AB31" s="8">
        <f t="shared" si="188"/>
        <v>8.9285714285714288E-2</v>
      </c>
      <c r="AC31" s="8">
        <f t="shared" si="188"/>
        <v>0</v>
      </c>
      <c r="AD31" s="8">
        <f t="shared" si="188"/>
        <v>1.488095238095238E-2</v>
      </c>
      <c r="AE31" s="8">
        <f t="shared" si="188"/>
        <v>2.5773809523809525E-2</v>
      </c>
      <c r="AF31" s="8">
        <f t="shared" si="188"/>
        <v>4.1666666666666664E-2</v>
      </c>
      <c r="AG31" s="8">
        <f t="shared" si="188"/>
        <v>0</v>
      </c>
      <c r="AH31" s="8">
        <f t="shared" si="188"/>
        <v>7.1428571428571425E-2</v>
      </c>
      <c r="AI31" s="8">
        <f t="shared" si="188"/>
        <v>0</v>
      </c>
      <c r="AJ31" s="8">
        <f t="shared" si="188"/>
        <v>0</v>
      </c>
      <c r="AK31" s="8">
        <f t="shared" si="188"/>
        <v>0.14285714285714285</v>
      </c>
      <c r="AL31" s="8">
        <f t="shared" ref="AL31:AQ31" si="189">+AL25/AL26</f>
        <v>1</v>
      </c>
      <c r="AM31" s="8">
        <f t="shared" si="189"/>
        <v>0.81845238095238093</v>
      </c>
      <c r="AN31" s="8">
        <f t="shared" si="189"/>
        <v>0.10267857142857142</v>
      </c>
      <c r="AO31" s="8">
        <f t="shared" si="189"/>
        <v>0.20880952380952381</v>
      </c>
      <c r="AP31" s="8">
        <f t="shared" si="189"/>
        <v>0.17309523809523808</v>
      </c>
      <c r="AQ31" s="8">
        <f t="shared" si="189"/>
        <v>7.4404761904761904E-2</v>
      </c>
      <c r="AR31" s="8">
        <f t="shared" ref="AR31:BS31" si="190">+AR25/AR26</f>
        <v>2.1845238095238095E-2</v>
      </c>
      <c r="AS31" s="8">
        <f t="shared" si="190"/>
        <v>9.3273809523809523E-2</v>
      </c>
      <c r="AT31" s="8">
        <f t="shared" si="190"/>
        <v>2.976190476190476E-2</v>
      </c>
      <c r="AU31" s="8">
        <f t="shared" si="190"/>
        <v>2.976190476190476E-2</v>
      </c>
      <c r="AV31" s="8">
        <f t="shared" si="190"/>
        <v>0.32339285714285715</v>
      </c>
      <c r="AW31" s="8">
        <f t="shared" si="190"/>
        <v>0</v>
      </c>
      <c r="AX31" s="8">
        <f t="shared" si="190"/>
        <v>0.2767857142857143</v>
      </c>
      <c r="AY31" s="8">
        <f t="shared" si="190"/>
        <v>3.232142857142857E-2</v>
      </c>
      <c r="AZ31" s="8">
        <f t="shared" si="190"/>
        <v>1.7857142857142856E-2</v>
      </c>
      <c r="BA31" s="8">
        <f t="shared" si="190"/>
        <v>1.9642857142857144E-3</v>
      </c>
      <c r="BB31" s="8">
        <f t="shared" si="190"/>
        <v>0</v>
      </c>
      <c r="BC31" s="8">
        <f t="shared" si="190"/>
        <v>4.1666666666666664E-2</v>
      </c>
      <c r="BD31" s="8">
        <f t="shared" si="190"/>
        <v>4.1666666666666664E-2</v>
      </c>
      <c r="BE31" s="8">
        <f t="shared" si="190"/>
        <v>2.0238095238095239E-2</v>
      </c>
      <c r="BF31" s="8">
        <f t="shared" si="190"/>
        <v>2.6785714285714284E-2</v>
      </c>
      <c r="BG31" s="8">
        <f t="shared" si="190"/>
        <v>1.4404761904761905E-2</v>
      </c>
      <c r="BH31" s="8">
        <f t="shared" si="190"/>
        <v>3.2261904761904762E-2</v>
      </c>
      <c r="BI31" s="8">
        <f t="shared" si="190"/>
        <v>5.9523809523809521E-2</v>
      </c>
      <c r="BJ31" s="8">
        <f t="shared" si="190"/>
        <v>5.9523809523809521E-3</v>
      </c>
      <c r="BK31" s="8">
        <f t="shared" si="190"/>
        <v>7.7380952380952384E-2</v>
      </c>
      <c r="BL31" s="8">
        <f t="shared" si="190"/>
        <v>3.8690476190476192E-2</v>
      </c>
      <c r="BM31" s="8">
        <f t="shared" si="190"/>
        <v>2.1785714285714287E-2</v>
      </c>
      <c r="BN31" s="8">
        <f t="shared" si="190"/>
        <v>2.3809523809523808E-2</v>
      </c>
      <c r="BO31" s="8">
        <f t="shared" si="190"/>
        <v>5.8333333333333334E-2</v>
      </c>
      <c r="BP31" s="8">
        <f t="shared" si="190"/>
        <v>0.45833333333333331</v>
      </c>
      <c r="BQ31" s="8">
        <f t="shared" si="190"/>
        <v>0.25595238095238093</v>
      </c>
      <c r="BR31" s="8">
        <f t="shared" si="190"/>
        <v>7.1428571428571425E-2</v>
      </c>
      <c r="BS31" s="8">
        <f t="shared" si="190"/>
        <v>4.1666666666666664E-2</v>
      </c>
      <c r="BT31" s="8">
        <f t="shared" ref="BT31:BZ31" si="191">+BT25/BT26</f>
        <v>8.6309523809523808E-2</v>
      </c>
      <c r="BU31" s="8">
        <f t="shared" si="191"/>
        <v>7.4404761904761904E-2</v>
      </c>
      <c r="BV31" s="8">
        <f t="shared" si="191"/>
        <v>0.20535714285714285</v>
      </c>
      <c r="BW31" s="8">
        <f t="shared" si="191"/>
        <v>4.7619047619047616E-2</v>
      </c>
      <c r="BX31" s="8">
        <f t="shared" si="191"/>
        <v>2.3809523809523808E-2</v>
      </c>
      <c r="BY31" s="8">
        <f t="shared" si="191"/>
        <v>8.9285714285714281E-3</v>
      </c>
      <c r="BZ31" s="8">
        <f t="shared" si="191"/>
        <v>3.273809523809524E-2</v>
      </c>
      <c r="CA31" s="8">
        <f t="shared" ref="CA31:CC31" si="192">+CA25/CA26</f>
        <v>3.4722222222222224E-2</v>
      </c>
      <c r="CB31" s="8">
        <f t="shared" si="192"/>
        <v>9.8214285714285712E-3</v>
      </c>
      <c r="CC31" s="8">
        <f t="shared" si="192"/>
        <v>4.2857142857142858E-2</v>
      </c>
      <c r="CD31" s="8">
        <f t="shared" ref="CD31:CF31" si="193">+CD25/CD26</f>
        <v>5.5357142857142862E-2</v>
      </c>
      <c r="CE31" s="8">
        <f t="shared" si="193"/>
        <v>0.12303571428571429</v>
      </c>
      <c r="CF31" s="8">
        <f t="shared" si="193"/>
        <v>5.5535714285714285E-2</v>
      </c>
      <c r="CG31" s="8">
        <f t="shared" ref="CG31:CH31" si="194">+CG25/CG26</f>
        <v>1.1904761904761904E-2</v>
      </c>
      <c r="CH31" s="8">
        <f t="shared" si="194"/>
        <v>4.7619047619047616E-2</v>
      </c>
      <c r="CI31" s="8">
        <f t="shared" ref="CI31:CJ31" si="195">+CI25/CI26</f>
        <v>0.125</v>
      </c>
      <c r="CJ31" s="8">
        <f t="shared" si="195"/>
        <v>3.273809523809524E-2</v>
      </c>
      <c r="CK31" s="8">
        <f t="shared" ref="CK31:CM31" si="196">+CK25/CK26</f>
        <v>2.976190476190476E-2</v>
      </c>
      <c r="CL31" s="8">
        <f t="shared" si="196"/>
        <v>7.1428571428571425E-2</v>
      </c>
      <c r="CM31" s="8">
        <f t="shared" si="196"/>
        <v>0.11208333333333333</v>
      </c>
      <c r="CN31" s="8">
        <f t="shared" ref="CN31:CP31" si="197">+CN25/CN26</f>
        <v>1.1904761904761904E-2</v>
      </c>
      <c r="CO31" s="8">
        <f t="shared" si="197"/>
        <v>8.6309523809523808E-2</v>
      </c>
      <c r="CP31" s="8">
        <f t="shared" si="197"/>
        <v>0.10327380952380953</v>
      </c>
      <c r="CQ31" s="8">
        <f t="shared" ref="CQ31:CT31" si="198">+CQ25/CQ26</f>
        <v>0.88095238095238093</v>
      </c>
      <c r="CR31" s="8">
        <f t="shared" si="198"/>
        <v>1</v>
      </c>
      <c r="CS31" s="8">
        <f t="shared" si="198"/>
        <v>0.53601190476190474</v>
      </c>
      <c r="CT31" s="8">
        <f t="shared" si="198"/>
        <v>9.8214285714285712E-2</v>
      </c>
      <c r="CU31" s="8">
        <f t="shared" ref="CU31:CW31" si="199">+CU25/CU26</f>
        <v>4.1666666666666664E-2</v>
      </c>
      <c r="CV31" s="8">
        <f t="shared" si="199"/>
        <v>3.1547619047619047E-2</v>
      </c>
      <c r="CW31" s="8">
        <f t="shared" si="199"/>
        <v>4.7619047619047616E-2</v>
      </c>
      <c r="CX31" s="8">
        <f t="shared" ref="CX31:CY31" si="200">+CX25/CX26</f>
        <v>0</v>
      </c>
      <c r="CY31" s="8">
        <f t="shared" si="200"/>
        <v>1.488095238095238E-2</v>
      </c>
      <c r="CZ31" s="8">
        <f t="shared" ref="CZ31:DB31" si="201">+CZ25/CZ26</f>
        <v>0</v>
      </c>
      <c r="DA31" s="8">
        <f t="shared" si="201"/>
        <v>0</v>
      </c>
      <c r="DB31" s="8">
        <f t="shared" si="201"/>
        <v>8.0357142857142863E-2</v>
      </c>
      <c r="DC31" s="8">
        <f t="shared" ref="DC31:DF31" si="202">+DC25/DC26</f>
        <v>8.9285714285714281E-3</v>
      </c>
      <c r="DD31" s="8"/>
      <c r="DE31" s="8">
        <f t="shared" si="202"/>
        <v>2.7777777777777776E-2</v>
      </c>
      <c r="DF31" s="8">
        <f t="shared" si="202"/>
        <v>1.8809523809523811E-2</v>
      </c>
      <c r="DG31" s="8">
        <f t="shared" ref="DG31:DJ31" si="203">+DG25/DG26</f>
        <v>5.4761904761904755E-2</v>
      </c>
      <c r="DH31" s="8">
        <f t="shared" si="203"/>
        <v>1.7857142857142856E-2</v>
      </c>
      <c r="DI31" s="8">
        <f t="shared" si="203"/>
        <v>2.5297619047619048E-2</v>
      </c>
      <c r="DJ31" s="8">
        <f t="shared" si="203"/>
        <v>3.273809523809524E-2</v>
      </c>
      <c r="DK31" s="8">
        <f t="shared" ref="DK31:DM31" si="204">+DK25/DK26</f>
        <v>2.976190476190476E-2</v>
      </c>
      <c r="DL31" s="8">
        <f t="shared" si="204"/>
        <v>8.9285714285714281E-3</v>
      </c>
      <c r="DM31" s="8">
        <f t="shared" si="204"/>
        <v>0</v>
      </c>
      <c r="DN31" s="8">
        <f t="shared" ref="DN31:DR31" si="205">+DN25/DN26</f>
        <v>0</v>
      </c>
      <c r="DO31" s="8">
        <f t="shared" si="205"/>
        <v>0.27648809523809526</v>
      </c>
      <c r="DP31" s="8" t="e">
        <f t="shared" si="205"/>
        <v>#DIV/0!</v>
      </c>
      <c r="DQ31" s="8" t="e">
        <f t="shared" si="205"/>
        <v>#DIV/0!</v>
      </c>
      <c r="DR31" s="8">
        <f t="shared" si="205"/>
        <v>4.8571428571428571E-2</v>
      </c>
      <c r="DS31" s="8">
        <f t="shared" ref="DS31:DU31" si="206">+DS25/DS26</f>
        <v>2.3809523809523808E-2</v>
      </c>
      <c r="DT31" s="8">
        <f t="shared" si="206"/>
        <v>0.18452380952380953</v>
      </c>
      <c r="DU31" s="8">
        <f t="shared" si="206"/>
        <v>0.30357142857142855</v>
      </c>
      <c r="DV31" s="8">
        <f t="shared" ref="DV31:DX31" si="207">+DV25/DV26</f>
        <v>2.976190476190476E-2</v>
      </c>
      <c r="DW31" s="8">
        <f t="shared" si="207"/>
        <v>2.3809523809523808E-2</v>
      </c>
      <c r="DX31" s="8">
        <f t="shared" si="207"/>
        <v>8.6309523809523808E-2</v>
      </c>
      <c r="DY31" s="8">
        <f t="shared" ref="DY31:EA31" si="208">+DY25/DY26</f>
        <v>0.14309523809523808</v>
      </c>
      <c r="DZ31" s="8">
        <f t="shared" si="208"/>
        <v>0.18154761904761904</v>
      </c>
      <c r="EA31" s="8">
        <f t="shared" si="208"/>
        <v>0.16398809523809524</v>
      </c>
      <c r="EB31" s="8">
        <f t="shared" ref="EB31:ED31" si="209">+EB25/EB26</f>
        <v>0.21529761904761907</v>
      </c>
      <c r="EC31" s="8">
        <f t="shared" si="209"/>
        <v>5.9523809523809521E-3</v>
      </c>
      <c r="ED31" s="8">
        <f t="shared" si="209"/>
        <v>2.3809523809523808E-2</v>
      </c>
      <c r="EE31" s="8">
        <f t="shared" ref="EE31:EH31" si="210">+EE25/EE26</f>
        <v>1.488095238095238E-2</v>
      </c>
      <c r="EF31" s="8">
        <f t="shared" si="210"/>
        <v>2.0833333333333332E-2</v>
      </c>
      <c r="EG31" s="8">
        <f t="shared" si="210"/>
        <v>5.3571428571428568E-2</v>
      </c>
      <c r="EH31" s="8">
        <f t="shared" si="210"/>
        <v>3.8273809523809522E-2</v>
      </c>
      <c r="EI31" s="8"/>
      <c r="EJ31" s="8"/>
    </row>
    <row r="32" spans="1:140" customFormat="1">
      <c r="A32" s="498"/>
      <c r="B32" s="54" t="s">
        <v>60</v>
      </c>
      <c r="C32" s="9"/>
      <c r="D32" s="9">
        <f t="shared" ref="D32:AK32" si="211">SUM(D28:D31)</f>
        <v>1.0000595238095238</v>
      </c>
      <c r="E32" s="9">
        <f t="shared" si="211"/>
        <v>1</v>
      </c>
      <c r="F32" s="9">
        <f t="shared" si="211"/>
        <v>0.99999999999999989</v>
      </c>
      <c r="G32" s="9">
        <f t="shared" si="211"/>
        <v>1.0000000000000004</v>
      </c>
      <c r="H32" s="9">
        <f t="shared" si="211"/>
        <v>1</v>
      </c>
      <c r="I32" s="9">
        <f t="shared" si="211"/>
        <v>1</v>
      </c>
      <c r="J32" s="9">
        <f t="shared" si="211"/>
        <v>1.0000000000000004</v>
      </c>
      <c r="K32" s="9">
        <f t="shared" si="211"/>
        <v>1.0000000000000002</v>
      </c>
      <c r="L32" s="9">
        <f t="shared" si="211"/>
        <v>0.99999999999523803</v>
      </c>
      <c r="M32" s="9">
        <f t="shared" si="211"/>
        <v>1</v>
      </c>
      <c r="N32" s="9">
        <f t="shared" si="211"/>
        <v>1</v>
      </c>
      <c r="O32" s="9">
        <f t="shared" si="211"/>
        <v>0.99999999999999978</v>
      </c>
      <c r="P32" s="9">
        <f t="shared" si="211"/>
        <v>1</v>
      </c>
      <c r="Q32" s="9">
        <f t="shared" si="211"/>
        <v>1.0000000000000004</v>
      </c>
      <c r="R32" s="9">
        <f t="shared" si="211"/>
        <v>1.0000000000000004</v>
      </c>
      <c r="S32" s="9">
        <f t="shared" si="211"/>
        <v>0.99999999999999989</v>
      </c>
      <c r="T32" s="9">
        <f t="shared" si="211"/>
        <v>1</v>
      </c>
      <c r="U32" s="9">
        <f t="shared" si="211"/>
        <v>1.0000000000000002</v>
      </c>
      <c r="V32" s="9">
        <f t="shared" si="211"/>
        <v>1</v>
      </c>
      <c r="W32" s="9">
        <f t="shared" si="211"/>
        <v>1</v>
      </c>
      <c r="X32" s="9">
        <f t="shared" si="211"/>
        <v>1</v>
      </c>
      <c r="Y32" s="9">
        <f t="shared" si="211"/>
        <v>1</v>
      </c>
      <c r="Z32" s="9">
        <f t="shared" si="211"/>
        <v>1</v>
      </c>
      <c r="AA32" s="9">
        <f t="shared" si="211"/>
        <v>0.99999999999999967</v>
      </c>
      <c r="AB32" s="9">
        <f t="shared" si="211"/>
        <v>1</v>
      </c>
      <c r="AC32" s="9">
        <f t="shared" si="211"/>
        <v>0.99999999999999967</v>
      </c>
      <c r="AD32" s="9">
        <f t="shared" si="211"/>
        <v>0.99999999999999978</v>
      </c>
      <c r="AE32" s="9">
        <f t="shared" si="211"/>
        <v>0.99999999999999989</v>
      </c>
      <c r="AF32" s="9">
        <f t="shared" si="211"/>
        <v>0.99999999999999967</v>
      </c>
      <c r="AG32" s="9">
        <f t="shared" si="211"/>
        <v>1</v>
      </c>
      <c r="AH32" s="9">
        <f t="shared" si="211"/>
        <v>1</v>
      </c>
      <c r="AI32" s="9">
        <f t="shared" si="211"/>
        <v>0.97815476190476203</v>
      </c>
      <c r="AJ32" s="9">
        <f t="shared" si="211"/>
        <v>0.97815476190476203</v>
      </c>
      <c r="AK32" s="9">
        <f t="shared" si="211"/>
        <v>1</v>
      </c>
      <c r="AL32" s="9">
        <f t="shared" ref="AL32:AQ32" si="212">SUM(AL28:AL31)</f>
        <v>1</v>
      </c>
      <c r="AM32" s="9">
        <f t="shared" si="212"/>
        <v>1</v>
      </c>
      <c r="AN32" s="9">
        <f t="shared" si="212"/>
        <v>1</v>
      </c>
      <c r="AO32" s="9">
        <f t="shared" si="212"/>
        <v>0.99999999999999967</v>
      </c>
      <c r="AP32" s="9">
        <f t="shared" si="212"/>
        <v>1</v>
      </c>
      <c r="AQ32" s="9">
        <f t="shared" si="212"/>
        <v>1</v>
      </c>
      <c r="AR32" s="9">
        <f t="shared" ref="AR32:BS32" si="213">SUM(AR28:AR31)</f>
        <v>1</v>
      </c>
      <c r="AS32" s="9">
        <f t="shared" si="213"/>
        <v>0.99999999999999944</v>
      </c>
      <c r="AT32" s="9">
        <f t="shared" si="213"/>
        <v>1</v>
      </c>
      <c r="AU32" s="9">
        <f t="shared" si="213"/>
        <v>0.99999999999999978</v>
      </c>
      <c r="AV32" s="9">
        <f t="shared" si="213"/>
        <v>1</v>
      </c>
      <c r="AW32" s="9">
        <f t="shared" si="213"/>
        <v>1</v>
      </c>
      <c r="AX32" s="9">
        <f t="shared" si="213"/>
        <v>1</v>
      </c>
      <c r="AY32" s="9">
        <f t="shared" si="213"/>
        <v>1</v>
      </c>
      <c r="AZ32" s="9">
        <f t="shared" si="213"/>
        <v>0.99999999999999989</v>
      </c>
      <c r="BA32" s="9">
        <f t="shared" si="213"/>
        <v>1</v>
      </c>
      <c r="BB32" s="9">
        <f t="shared" si="213"/>
        <v>1.0000000000000002</v>
      </c>
      <c r="BC32" s="9">
        <f t="shared" si="213"/>
        <v>1.0000000000000002</v>
      </c>
      <c r="BD32" s="9">
        <f t="shared" si="213"/>
        <v>1.0000000000000004</v>
      </c>
      <c r="BE32" s="9">
        <f t="shared" si="213"/>
        <v>1.0000000000000002</v>
      </c>
      <c r="BF32" s="9">
        <f t="shared" si="213"/>
        <v>1</v>
      </c>
      <c r="BG32" s="9">
        <f t="shared" si="213"/>
        <v>1</v>
      </c>
      <c r="BH32" s="9">
        <f t="shared" si="213"/>
        <v>0.99999999999999967</v>
      </c>
      <c r="BI32" s="9">
        <f t="shared" si="213"/>
        <v>1.0000000000000004</v>
      </c>
      <c r="BJ32" s="9">
        <f t="shared" si="213"/>
        <v>1</v>
      </c>
      <c r="BK32" s="9">
        <f t="shared" si="213"/>
        <v>1.0000000000000004</v>
      </c>
      <c r="BL32" s="9">
        <f t="shared" si="213"/>
        <v>0.99999999999999967</v>
      </c>
      <c r="BM32" s="9">
        <f t="shared" si="213"/>
        <v>1</v>
      </c>
      <c r="BN32" s="9">
        <f t="shared" si="213"/>
        <v>0.99999999999999989</v>
      </c>
      <c r="BO32" s="9">
        <f t="shared" si="213"/>
        <v>1.0000000000000004</v>
      </c>
      <c r="BP32" s="9">
        <f t="shared" si="213"/>
        <v>1</v>
      </c>
      <c r="BQ32" s="9">
        <f t="shared" si="213"/>
        <v>0.99999999999999989</v>
      </c>
      <c r="BR32" s="9">
        <f t="shared" si="213"/>
        <v>1.0000000000000004</v>
      </c>
      <c r="BS32" s="9">
        <f t="shared" si="213"/>
        <v>1.0000000000000002</v>
      </c>
      <c r="BT32" s="9">
        <f t="shared" ref="BT32:BZ32" si="214">SUM(BT28:BT31)</f>
        <v>0.99999999999999989</v>
      </c>
      <c r="BU32" s="9">
        <f t="shared" si="214"/>
        <v>1.0029761904761909</v>
      </c>
      <c r="BV32" s="9">
        <f t="shared" si="214"/>
        <v>1</v>
      </c>
      <c r="BW32" s="9">
        <f t="shared" si="214"/>
        <v>1</v>
      </c>
      <c r="BX32" s="9">
        <f t="shared" si="214"/>
        <v>0.99999999999999989</v>
      </c>
      <c r="BY32" s="9">
        <f t="shared" si="214"/>
        <v>1</v>
      </c>
      <c r="BZ32" s="9">
        <f t="shared" si="214"/>
        <v>0.99999999999999967</v>
      </c>
      <c r="CA32" s="9">
        <f t="shared" ref="CA32:CC32" si="215">SUM(CA28:CA31)</f>
        <v>1.0000000000000002</v>
      </c>
      <c r="CB32" s="9">
        <f t="shared" si="215"/>
        <v>0.99999999999999989</v>
      </c>
      <c r="CC32" s="9">
        <f t="shared" si="215"/>
        <v>1</v>
      </c>
      <c r="CD32" s="9">
        <f t="shared" ref="CD32:CF32" si="216">SUM(CD28:CD31)</f>
        <v>1.0000000000000002</v>
      </c>
      <c r="CE32" s="9">
        <f t="shared" si="216"/>
        <v>0.99999999999999989</v>
      </c>
      <c r="CF32" s="9">
        <f t="shared" si="216"/>
        <v>0.99999999999999989</v>
      </c>
      <c r="CG32" s="9">
        <f t="shared" ref="CG32:CH32" si="217">SUM(CG28:CG31)</f>
        <v>0.99999999999999989</v>
      </c>
      <c r="CH32" s="9">
        <f t="shared" si="217"/>
        <v>0.99999999999999956</v>
      </c>
      <c r="CI32" s="9">
        <f t="shared" ref="CI32:CJ32" si="218">SUM(CI28:CI31)</f>
        <v>0.99999999999999944</v>
      </c>
      <c r="CJ32" s="9">
        <f t="shared" si="218"/>
        <v>1</v>
      </c>
      <c r="CK32" s="9">
        <f t="shared" ref="CK32:CM32" si="219">SUM(CK28:CK31)</f>
        <v>0.99999999999999978</v>
      </c>
      <c r="CL32" s="9">
        <f t="shared" si="219"/>
        <v>1</v>
      </c>
      <c r="CM32" s="9">
        <f t="shared" si="219"/>
        <v>1.0000000000000002</v>
      </c>
      <c r="CN32" s="9">
        <f t="shared" ref="CN32:CP32" si="220">SUM(CN28:CN31)</f>
        <v>0.99999999999999989</v>
      </c>
      <c r="CO32" s="9">
        <f t="shared" si="220"/>
        <v>0.99999999999999989</v>
      </c>
      <c r="CP32" s="9">
        <f t="shared" si="220"/>
        <v>1</v>
      </c>
      <c r="CQ32" s="9">
        <f t="shared" ref="CQ32:CT32" si="221">SUM(CQ28:CQ31)</f>
        <v>0.99999999999999989</v>
      </c>
      <c r="CR32" s="9">
        <f t="shared" si="221"/>
        <v>1</v>
      </c>
      <c r="CS32" s="9">
        <f t="shared" si="221"/>
        <v>1</v>
      </c>
      <c r="CT32" s="9">
        <f t="shared" si="221"/>
        <v>1</v>
      </c>
      <c r="CU32" s="9">
        <f t="shared" ref="CU32:CW32" si="222">SUM(CU28:CU31)</f>
        <v>1</v>
      </c>
      <c r="CV32" s="9">
        <f t="shared" si="222"/>
        <v>1</v>
      </c>
      <c r="CW32" s="9">
        <f t="shared" si="222"/>
        <v>1</v>
      </c>
      <c r="CX32" s="9">
        <f t="shared" ref="CX32:CY32" si="223">SUM(CX28:CX31)</f>
        <v>0.99999999999999978</v>
      </c>
      <c r="CY32" s="9">
        <f t="shared" si="223"/>
        <v>1.0000000000000002</v>
      </c>
      <c r="CZ32" s="9">
        <f t="shared" ref="CZ32:DB32" si="224">SUM(CZ28:CZ31)</f>
        <v>0.99999999999999989</v>
      </c>
      <c r="DA32" s="9">
        <f t="shared" si="224"/>
        <v>0.99999999999999989</v>
      </c>
      <c r="DB32" s="9">
        <f t="shared" si="224"/>
        <v>1</v>
      </c>
      <c r="DC32" s="9">
        <f t="shared" ref="DC32:DF32" si="225">SUM(DC28:DC31)</f>
        <v>1.0000000000000002</v>
      </c>
      <c r="DD32" s="9"/>
      <c r="DE32" s="9">
        <f t="shared" si="225"/>
        <v>0.99999999999999978</v>
      </c>
      <c r="DF32" s="9">
        <f t="shared" si="225"/>
        <v>1</v>
      </c>
      <c r="DG32" s="9">
        <f t="shared" ref="DG32:DJ32" si="226">SUM(DG28:DG31)</f>
        <v>0.99999999999999978</v>
      </c>
      <c r="DH32" s="9">
        <f t="shared" si="226"/>
        <v>0.99999999999999989</v>
      </c>
      <c r="DI32" s="9">
        <f t="shared" si="226"/>
        <v>1</v>
      </c>
      <c r="DJ32" s="9">
        <f t="shared" si="226"/>
        <v>1</v>
      </c>
      <c r="DK32" s="9">
        <f t="shared" ref="DK32:DM32" si="227">SUM(DK28:DK31)</f>
        <v>0.99999999999999978</v>
      </c>
      <c r="DL32" s="9">
        <f t="shared" si="227"/>
        <v>0.99999999999999978</v>
      </c>
      <c r="DM32" s="9">
        <f t="shared" si="227"/>
        <v>1</v>
      </c>
      <c r="DN32" s="9">
        <f t="shared" ref="DN32:DR32" si="228">SUM(DN28:DN31)</f>
        <v>1</v>
      </c>
      <c r="DO32" s="9">
        <f t="shared" si="228"/>
        <v>1</v>
      </c>
      <c r="DP32" s="9" t="e">
        <f t="shared" si="228"/>
        <v>#DIV/0!</v>
      </c>
      <c r="DQ32" s="9" t="e">
        <f t="shared" si="228"/>
        <v>#DIV/0!</v>
      </c>
      <c r="DR32" s="9">
        <f t="shared" si="228"/>
        <v>1</v>
      </c>
      <c r="DS32" s="9">
        <f t="shared" ref="DS32:DU32" si="229">SUM(DS28:DS31)</f>
        <v>0.99999999999999989</v>
      </c>
      <c r="DT32" s="9">
        <f t="shared" si="229"/>
        <v>1.0000000000000004</v>
      </c>
      <c r="DU32" s="9">
        <f t="shared" si="229"/>
        <v>1</v>
      </c>
      <c r="DV32" s="9">
        <f t="shared" ref="DV32:DX32" si="230">SUM(DV28:DV31)</f>
        <v>1.0059523809523807</v>
      </c>
      <c r="DW32" s="9">
        <f t="shared" si="230"/>
        <v>0.99999999999999989</v>
      </c>
      <c r="DX32" s="9">
        <f t="shared" si="230"/>
        <v>1</v>
      </c>
      <c r="DY32" s="9">
        <f t="shared" ref="DY32:EA32" si="231">SUM(DY28:DY31)</f>
        <v>1</v>
      </c>
      <c r="DZ32" s="9">
        <f t="shared" si="231"/>
        <v>0.99999999999999944</v>
      </c>
      <c r="EA32" s="9">
        <f t="shared" si="231"/>
        <v>0.99999999999999989</v>
      </c>
      <c r="EB32" s="9">
        <f t="shared" ref="EB32:ED32" si="232">SUM(EB28:EB31)</f>
        <v>0.99999999999999978</v>
      </c>
      <c r="EC32" s="9">
        <f t="shared" si="232"/>
        <v>0.99995238095238093</v>
      </c>
      <c r="ED32" s="9">
        <f t="shared" si="232"/>
        <v>1</v>
      </c>
      <c r="EE32" s="9">
        <f t="shared" ref="EE32:EH32" si="233">SUM(EE28:EE31)</f>
        <v>1.0000000000000004</v>
      </c>
      <c r="EF32" s="9">
        <f t="shared" si="233"/>
        <v>1.0000000000000002</v>
      </c>
      <c r="EG32" s="9">
        <f t="shared" si="233"/>
        <v>1</v>
      </c>
      <c r="EH32" s="9">
        <f t="shared" si="233"/>
        <v>1</v>
      </c>
      <c r="EI32" s="9"/>
      <c r="EJ32" s="9"/>
    </row>
    <row r="33" spans="1:140">
      <c r="A33" s="31" t="s">
        <v>12</v>
      </c>
      <c r="B33" s="29"/>
      <c r="C33" s="32" t="s">
        <v>229</v>
      </c>
      <c r="D33" s="32" t="s">
        <v>178</v>
      </c>
      <c r="E33" s="32" t="s">
        <v>179</v>
      </c>
      <c r="F33" s="32" t="s">
        <v>180</v>
      </c>
      <c r="G33" s="32" t="s">
        <v>181</v>
      </c>
      <c r="H33" s="32" t="s">
        <v>182</v>
      </c>
      <c r="I33" s="32" t="s">
        <v>183</v>
      </c>
      <c r="J33" s="32" t="s">
        <v>184</v>
      </c>
      <c r="K33" s="32" t="s">
        <v>185</v>
      </c>
      <c r="L33" s="32" t="s">
        <v>186</v>
      </c>
      <c r="M33" s="32" t="s">
        <v>187</v>
      </c>
      <c r="N33" s="32" t="s">
        <v>188</v>
      </c>
      <c r="O33" s="32" t="s">
        <v>237</v>
      </c>
      <c r="P33" s="32" t="s">
        <v>246</v>
      </c>
      <c r="Q33" s="32" t="s">
        <v>247</v>
      </c>
      <c r="R33" s="32" t="s">
        <v>248</v>
      </c>
      <c r="S33" s="32" t="s">
        <v>249</v>
      </c>
      <c r="T33" s="32" t="s">
        <v>189</v>
      </c>
      <c r="U33" s="32" t="s">
        <v>190</v>
      </c>
      <c r="V33" s="32" t="s">
        <v>191</v>
      </c>
      <c r="W33" s="32" t="s">
        <v>192</v>
      </c>
      <c r="X33" s="32" t="s">
        <v>193</v>
      </c>
      <c r="Y33" s="32" t="s">
        <v>194</v>
      </c>
      <c r="Z33" s="32" t="s">
        <v>111</v>
      </c>
      <c r="AA33" s="32" t="s">
        <v>112</v>
      </c>
      <c r="AB33" s="32" t="s">
        <v>113</v>
      </c>
      <c r="AC33" s="32" t="s">
        <v>114</v>
      </c>
      <c r="AD33" s="32" t="s">
        <v>195</v>
      </c>
      <c r="AE33" s="32" t="s">
        <v>196</v>
      </c>
      <c r="AF33" s="32" t="s">
        <v>197</v>
      </c>
      <c r="AG33" s="32" t="s">
        <v>198</v>
      </c>
      <c r="AH33" s="32" t="s">
        <v>199</v>
      </c>
      <c r="AI33" s="32" t="s">
        <v>200</v>
      </c>
      <c r="AJ33" s="32" t="s">
        <v>201</v>
      </c>
      <c r="AK33" s="32" t="s">
        <v>202</v>
      </c>
      <c r="AL33" s="32" t="s">
        <v>203</v>
      </c>
      <c r="AM33" s="32" t="s">
        <v>204</v>
      </c>
      <c r="AN33" s="32" t="s">
        <v>205</v>
      </c>
      <c r="AO33" s="32" t="s">
        <v>206</v>
      </c>
      <c r="AP33" s="32" t="s">
        <v>207</v>
      </c>
      <c r="AQ33" s="32" t="s">
        <v>208</v>
      </c>
      <c r="AR33" s="32" t="s">
        <v>209</v>
      </c>
      <c r="AS33" s="32" t="s">
        <v>210</v>
      </c>
      <c r="AT33" s="32" t="s">
        <v>211</v>
      </c>
      <c r="AU33" s="32" t="s">
        <v>212</v>
      </c>
      <c r="AV33" s="32" t="s">
        <v>213</v>
      </c>
      <c r="AW33" s="32" t="s">
        <v>307</v>
      </c>
      <c r="AX33" s="32" t="s">
        <v>215</v>
      </c>
      <c r="AY33" s="32" t="s">
        <v>216</v>
      </c>
      <c r="AZ33" s="32" t="s">
        <v>217</v>
      </c>
      <c r="BA33" s="32" t="s">
        <v>218</v>
      </c>
      <c r="BB33" s="32" t="s">
        <v>219</v>
      </c>
      <c r="BC33" s="32" t="s">
        <v>220</v>
      </c>
      <c r="BD33" s="32" t="s">
        <v>178</v>
      </c>
      <c r="BE33" s="32" t="s">
        <v>179</v>
      </c>
      <c r="BF33" s="32" t="s">
        <v>180</v>
      </c>
      <c r="BG33" s="32" t="s">
        <v>181</v>
      </c>
      <c r="BH33" s="32" t="s">
        <v>182</v>
      </c>
      <c r="BI33" s="32" t="s">
        <v>183</v>
      </c>
      <c r="BJ33" s="32" t="s">
        <v>184</v>
      </c>
      <c r="BK33" s="32" t="s">
        <v>185</v>
      </c>
      <c r="BL33" s="32" t="s">
        <v>186</v>
      </c>
      <c r="BM33" s="32" t="s">
        <v>187</v>
      </c>
      <c r="BN33" s="32" t="s">
        <v>188</v>
      </c>
      <c r="BO33" s="32" t="s">
        <v>188</v>
      </c>
      <c r="BP33" s="32" t="s">
        <v>246</v>
      </c>
      <c r="BQ33" s="32" t="s">
        <v>247</v>
      </c>
      <c r="BR33" s="32" t="s">
        <v>248</v>
      </c>
      <c r="BS33" s="32" t="s">
        <v>249</v>
      </c>
      <c r="BT33" s="32" t="s">
        <v>189</v>
      </c>
      <c r="BU33" s="32" t="s">
        <v>190</v>
      </c>
      <c r="BV33" s="32" t="s">
        <v>191</v>
      </c>
      <c r="BW33" s="32" t="s">
        <v>192</v>
      </c>
      <c r="BX33" s="32" t="s">
        <v>193</v>
      </c>
      <c r="BY33" s="32" t="s">
        <v>194</v>
      </c>
      <c r="BZ33" s="32" t="s">
        <v>111</v>
      </c>
      <c r="CA33" s="32" t="s">
        <v>112</v>
      </c>
      <c r="CB33" s="32" t="s">
        <v>113</v>
      </c>
      <c r="CC33" s="32" t="s">
        <v>114</v>
      </c>
      <c r="CD33" s="32" t="s">
        <v>195</v>
      </c>
      <c r="CE33" s="32" t="s">
        <v>196</v>
      </c>
      <c r="CF33" s="32" t="s">
        <v>197</v>
      </c>
      <c r="CG33" s="32" t="s">
        <v>198</v>
      </c>
      <c r="CH33" s="32" t="s">
        <v>199</v>
      </c>
      <c r="CI33" s="32" t="s">
        <v>200</v>
      </c>
      <c r="CJ33" s="32" t="s">
        <v>201</v>
      </c>
      <c r="CK33" s="32" t="s">
        <v>202</v>
      </c>
      <c r="CL33" s="32" t="s">
        <v>203</v>
      </c>
      <c r="CM33" s="32" t="s">
        <v>204</v>
      </c>
      <c r="CN33" s="32" t="s">
        <v>205</v>
      </c>
      <c r="CO33" s="32" t="s">
        <v>206</v>
      </c>
      <c r="CP33" s="32" t="s">
        <v>207</v>
      </c>
      <c r="CQ33" s="32" t="s">
        <v>208</v>
      </c>
      <c r="CR33" s="32" t="s">
        <v>209</v>
      </c>
      <c r="CS33" s="32" t="s">
        <v>210</v>
      </c>
      <c r="CT33" s="32" t="s">
        <v>211</v>
      </c>
      <c r="CU33" s="32" t="s">
        <v>212</v>
      </c>
      <c r="CV33" s="32" t="s">
        <v>213</v>
      </c>
      <c r="CW33" s="32" t="s">
        <v>214</v>
      </c>
      <c r="CX33" s="32" t="s">
        <v>215</v>
      </c>
      <c r="CY33" s="32" t="s">
        <v>216</v>
      </c>
      <c r="CZ33" s="32" t="s">
        <v>217</v>
      </c>
      <c r="DA33" s="32" t="s">
        <v>218</v>
      </c>
      <c r="DB33" s="32" t="s">
        <v>219</v>
      </c>
      <c r="DC33" s="32" t="s">
        <v>220</v>
      </c>
      <c r="DD33" s="32" t="s">
        <v>311</v>
      </c>
      <c r="DE33" s="32" t="s">
        <v>178</v>
      </c>
      <c r="DF33" s="32" t="s">
        <v>179</v>
      </c>
      <c r="DG33" s="32" t="s">
        <v>180</v>
      </c>
      <c r="DH33" s="32" t="s">
        <v>181</v>
      </c>
      <c r="DI33" s="32" t="s">
        <v>182</v>
      </c>
      <c r="DJ33" s="32" t="s">
        <v>183</v>
      </c>
      <c r="DK33" s="32" t="s">
        <v>184</v>
      </c>
      <c r="DL33" s="32" t="s">
        <v>185</v>
      </c>
      <c r="DM33" s="32" t="s">
        <v>186</v>
      </c>
      <c r="DN33" s="32" t="s">
        <v>187</v>
      </c>
      <c r="DO33" s="32" t="s">
        <v>188</v>
      </c>
      <c r="DP33" s="32" t="s">
        <v>237</v>
      </c>
      <c r="DQ33" s="32" t="s">
        <v>246</v>
      </c>
      <c r="DR33" s="32" t="s">
        <v>247</v>
      </c>
      <c r="DS33" s="32" t="s">
        <v>248</v>
      </c>
      <c r="DT33" s="32" t="s">
        <v>249</v>
      </c>
      <c r="DU33" s="32" t="s">
        <v>189</v>
      </c>
      <c r="DV33" s="32" t="s">
        <v>190</v>
      </c>
      <c r="DW33" s="32" t="s">
        <v>191</v>
      </c>
      <c r="DX33" s="32" t="s">
        <v>192</v>
      </c>
      <c r="DY33" s="32" t="s">
        <v>193</v>
      </c>
      <c r="DZ33" s="32" t="s">
        <v>194</v>
      </c>
      <c r="EA33" s="32" t="s">
        <v>111</v>
      </c>
      <c r="EB33" s="32" t="s">
        <v>112</v>
      </c>
      <c r="EC33" s="32" t="s">
        <v>113</v>
      </c>
      <c r="ED33" s="32" t="s">
        <v>114</v>
      </c>
      <c r="EE33" s="32" t="s">
        <v>195</v>
      </c>
      <c r="EF33" s="32" t="s">
        <v>196</v>
      </c>
      <c r="EG33" s="32" t="s">
        <v>197</v>
      </c>
      <c r="EH33" s="32" t="s">
        <v>198</v>
      </c>
      <c r="EI33" s="32" t="s">
        <v>378</v>
      </c>
      <c r="EJ33" s="32" t="s">
        <v>119</v>
      </c>
    </row>
    <row r="34" spans="1:140" ht="16.5" customHeight="1">
      <c r="A34" s="502" t="s">
        <v>20</v>
      </c>
      <c r="B34" s="51" t="s">
        <v>84</v>
      </c>
      <c r="C34" s="4">
        <v>0.92032585470076345</v>
      </c>
      <c r="D34" s="174">
        <v>0.90178571428571397</v>
      </c>
      <c r="E34" s="174">
        <v>0.8928571428571429</v>
      </c>
      <c r="F34" s="174">
        <v>0.9107142857142857</v>
      </c>
      <c r="G34" s="174">
        <v>0.96875</v>
      </c>
      <c r="H34" s="174">
        <v>0.9642857142857143</v>
      </c>
      <c r="I34" s="169">
        <v>0.90476190476190477</v>
      </c>
      <c r="J34" s="169">
        <v>0.980119047619048</v>
      </c>
      <c r="K34" s="169">
        <v>0.947440476190476</v>
      </c>
      <c r="L34" s="169">
        <v>0.9315476190428571</v>
      </c>
      <c r="M34" s="169">
        <v>0.9642857142857143</v>
      </c>
      <c r="N34" s="169">
        <v>1</v>
      </c>
      <c r="O34" s="160">
        <v>0.95589285714285732</v>
      </c>
      <c r="P34" s="160">
        <v>0.80059523809523814</v>
      </c>
      <c r="Q34" s="160">
        <v>0.79958333333333298</v>
      </c>
      <c r="R34" s="160">
        <v>0.69047619047619102</v>
      </c>
      <c r="S34" s="160">
        <v>0.9241071428571429</v>
      </c>
      <c r="T34" s="160">
        <v>0.99255952380952395</v>
      </c>
      <c r="U34" s="160">
        <v>0.81944444444444442</v>
      </c>
      <c r="V34" s="160">
        <v>0.9498809523809526</v>
      </c>
      <c r="W34" s="160">
        <v>0.97916666666666696</v>
      </c>
      <c r="X34" s="160">
        <v>0.93452380952380998</v>
      </c>
      <c r="Y34" s="160">
        <v>0.9642857142857143</v>
      </c>
      <c r="Z34" s="160">
        <v>0.947440476190476</v>
      </c>
      <c r="AA34" s="160">
        <v>0.94345238095238104</v>
      </c>
      <c r="AB34" s="160">
        <v>1</v>
      </c>
      <c r="AC34" s="160">
        <v>0.96327380952381003</v>
      </c>
      <c r="AD34" s="160">
        <v>0.97321428571428603</v>
      </c>
      <c r="AE34" s="160">
        <v>0.87898809523809529</v>
      </c>
      <c r="AF34" s="160">
        <v>0.94803571428571398</v>
      </c>
      <c r="AG34" s="160">
        <v>0.98809523809523803</v>
      </c>
      <c r="AH34" s="160">
        <v>0.90077380952380948</v>
      </c>
      <c r="AI34" s="160">
        <v>0.97916666666666696</v>
      </c>
      <c r="AJ34" s="160">
        <v>0.98410714285714296</v>
      </c>
      <c r="AK34" s="160">
        <v>0.86958333333333337</v>
      </c>
      <c r="AL34" s="160">
        <v>0.879940476190476</v>
      </c>
      <c r="AM34" s="160">
        <v>0.94095238095238098</v>
      </c>
      <c r="AN34" s="160">
        <v>0.93351190476190482</v>
      </c>
      <c r="AO34" s="160">
        <v>0.97416666666666696</v>
      </c>
      <c r="AP34" s="160">
        <v>0.95636904761904795</v>
      </c>
      <c r="AQ34" s="160">
        <v>0.9107142857142857</v>
      </c>
      <c r="AR34" s="160">
        <v>0.73958333333333304</v>
      </c>
      <c r="AS34" s="160">
        <v>0.44940476190476197</v>
      </c>
      <c r="AT34" s="160">
        <v>0.92559523809523814</v>
      </c>
      <c r="AU34" s="160">
        <v>0.91071428571428603</v>
      </c>
      <c r="AV34" s="160">
        <v>0.98809523809523803</v>
      </c>
      <c r="AW34" s="160">
        <v>0.94345238095238093</v>
      </c>
      <c r="AX34" s="160">
        <v>1</v>
      </c>
      <c r="AY34" s="160">
        <v>0.94345238095238093</v>
      </c>
      <c r="AZ34" s="160">
        <v>0.99404761904761896</v>
      </c>
      <c r="BA34" s="160">
        <v>0.95386904761904778</v>
      </c>
      <c r="BB34" s="160">
        <v>0.90357142857142903</v>
      </c>
      <c r="BC34" s="160">
        <v>0.95630952380952383</v>
      </c>
      <c r="BD34" s="160">
        <v>0.98809523809523803</v>
      </c>
      <c r="BE34" s="160">
        <v>0.875</v>
      </c>
      <c r="BF34" s="160">
        <v>0.63791666666666669</v>
      </c>
      <c r="BG34" s="160">
        <v>0.96476190476190482</v>
      </c>
      <c r="BH34" s="160">
        <v>0.97321428571428603</v>
      </c>
      <c r="BI34" s="160">
        <v>0.985119047619048</v>
      </c>
      <c r="BJ34" s="160">
        <v>0.90428571428571436</v>
      </c>
      <c r="BK34" s="160">
        <v>0.96428571428571397</v>
      </c>
      <c r="BL34" s="160">
        <v>0.985119047619048</v>
      </c>
      <c r="BM34" s="160">
        <v>0.9375</v>
      </c>
      <c r="BN34" s="160">
        <v>0.92577380952381005</v>
      </c>
      <c r="BO34" s="160">
        <v>1</v>
      </c>
      <c r="BP34" s="160">
        <v>0.94744047619047611</v>
      </c>
      <c r="BQ34" s="160">
        <v>0.92678571428571399</v>
      </c>
      <c r="BR34" s="160">
        <v>0.92857142857142905</v>
      </c>
      <c r="BS34" s="160">
        <v>0.90976190476190477</v>
      </c>
      <c r="BT34" s="160">
        <v>1</v>
      </c>
      <c r="BU34" s="160">
        <v>0.985119047619048</v>
      </c>
      <c r="BV34" s="160">
        <v>1</v>
      </c>
      <c r="BW34" s="160">
        <v>0.96428571428571397</v>
      </c>
      <c r="BX34" s="160">
        <v>0.95833333333333304</v>
      </c>
      <c r="BY34" s="160">
        <v>0.9642857142857143</v>
      </c>
      <c r="BZ34" s="160">
        <v>0.89880952380952395</v>
      </c>
      <c r="CA34" s="160">
        <v>0.95138888888888895</v>
      </c>
      <c r="CB34" s="160">
        <v>0.9464285714285714</v>
      </c>
      <c r="CC34" s="160">
        <v>0.73630952380952375</v>
      </c>
      <c r="CD34" s="160">
        <v>0.98809523809523803</v>
      </c>
      <c r="CE34" s="160">
        <v>0.93851190476190471</v>
      </c>
      <c r="CF34" s="160">
        <v>0.94</v>
      </c>
      <c r="CG34" s="160">
        <v>0.96130952380952395</v>
      </c>
      <c r="CH34" s="160">
        <v>0.90476190476190499</v>
      </c>
      <c r="CI34" s="160">
        <v>0.98214285714285698</v>
      </c>
      <c r="CJ34" s="160">
        <v>0.97220238095238098</v>
      </c>
      <c r="CK34" s="160">
        <v>0.91071428571428603</v>
      </c>
      <c r="CL34" s="160">
        <v>0.92857142857142905</v>
      </c>
      <c r="CM34" s="160">
        <v>0.97619047619047616</v>
      </c>
      <c r="CN34" s="160">
        <v>0.89285714285714302</v>
      </c>
      <c r="CO34" s="160">
        <v>1</v>
      </c>
      <c r="CP34" s="160">
        <v>0.85565476190476186</v>
      </c>
      <c r="CQ34" s="160">
        <v>0.97619047619047605</v>
      </c>
      <c r="CR34" s="160">
        <v>0.93452380952380998</v>
      </c>
      <c r="CS34" s="160">
        <v>0.98363095238095222</v>
      </c>
      <c r="CT34" s="160">
        <v>0.97815476190476203</v>
      </c>
      <c r="CU34" s="160">
        <v>1</v>
      </c>
      <c r="CV34" s="160">
        <v>1</v>
      </c>
      <c r="CW34" s="160">
        <v>0.98410714285714296</v>
      </c>
      <c r="CX34" s="160">
        <v>0.91071428571428603</v>
      </c>
      <c r="CY34" s="160">
        <v>0.9514285714285714</v>
      </c>
      <c r="CZ34" s="160">
        <v>0.99404761904761896</v>
      </c>
      <c r="DA34" s="160">
        <v>0.99404761904761896</v>
      </c>
      <c r="DB34" s="160">
        <v>1</v>
      </c>
      <c r="DC34" s="160">
        <v>0.92559523809523803</v>
      </c>
      <c r="DD34" s="4">
        <f>AVERAGE(BD34:DC34)</f>
        <v>0.945039300976801</v>
      </c>
      <c r="DE34" s="160">
        <v>0.96180555555555602</v>
      </c>
      <c r="DF34" s="160">
        <v>0.87005952380952389</v>
      </c>
      <c r="DG34" s="160">
        <v>0.99107142857142905</v>
      </c>
      <c r="DH34" s="160">
        <v>0.88690476190476197</v>
      </c>
      <c r="DI34" s="160">
        <v>0.98511904761904778</v>
      </c>
      <c r="DJ34" s="160">
        <v>0.60119047619047616</v>
      </c>
      <c r="DK34" s="160">
        <v>0</v>
      </c>
      <c r="DL34" s="160">
        <v>0</v>
      </c>
      <c r="DM34" s="160">
        <v>0</v>
      </c>
      <c r="DN34" s="160">
        <v>0</v>
      </c>
      <c r="DO34" s="160">
        <v>0.30952380952380953</v>
      </c>
      <c r="DP34" s="160"/>
      <c r="DQ34" s="160"/>
      <c r="DR34" s="160">
        <v>0.9196428571428571</v>
      </c>
      <c r="DS34" s="160">
        <v>0.95535714285714302</v>
      </c>
      <c r="DT34" s="160">
        <v>0.99107142857142905</v>
      </c>
      <c r="DU34" s="160">
        <v>0.9295833333333331</v>
      </c>
      <c r="DV34" s="160">
        <v>0.87916666666666698</v>
      </c>
      <c r="DW34" s="160">
        <v>0.98630952380952397</v>
      </c>
      <c r="DX34" s="160">
        <v>0.93702380952380948</v>
      </c>
      <c r="DY34" s="160">
        <v>0.90595238095238095</v>
      </c>
      <c r="DZ34" s="160">
        <v>0.91565476190476203</v>
      </c>
      <c r="EA34" s="160">
        <v>1</v>
      </c>
      <c r="EB34" s="160">
        <v>0.95833333333333304</v>
      </c>
      <c r="EC34" s="160">
        <v>0.88690000000000002</v>
      </c>
      <c r="ED34" s="160">
        <v>0.99654761904761902</v>
      </c>
      <c r="EE34" s="160">
        <v>0.97619047619047605</v>
      </c>
      <c r="EF34" s="160">
        <v>0.90297619047619004</v>
      </c>
      <c r="EG34" s="160">
        <v>0.94940476190476186</v>
      </c>
      <c r="EH34" s="160">
        <v>0.89386904761904773</v>
      </c>
      <c r="EI34" s="4">
        <f>AVERAGE(DE34:EH34)</f>
        <v>0.77105921201814065</v>
      </c>
      <c r="EJ34" s="4">
        <v>0.85</v>
      </c>
    </row>
    <row r="35" spans="1:140">
      <c r="A35" s="503"/>
      <c r="B35" s="51" t="s">
        <v>141</v>
      </c>
      <c r="C35" s="4">
        <v>4.8823718138188567E-2</v>
      </c>
      <c r="D35" s="174">
        <v>4.4098048090523298E-2</v>
      </c>
      <c r="E35" s="174">
        <v>5.530158730666665E-2</v>
      </c>
      <c r="F35" s="174">
        <v>4.687699176055965E-2</v>
      </c>
      <c r="G35" s="174">
        <v>4.7634548055367001E-2</v>
      </c>
      <c r="H35" s="174">
        <v>1.1904761900000001E-3</v>
      </c>
      <c r="I35" s="169">
        <v>8.2890661971074045E-2</v>
      </c>
      <c r="J35" s="169">
        <v>5.8571872005614298E-2</v>
      </c>
      <c r="K35" s="169">
        <v>7.4898339055418595E-2</v>
      </c>
      <c r="L35" s="169">
        <v>4.2150731754343793E-2</v>
      </c>
      <c r="M35" s="169">
        <v>9.8979591836734701E-2</v>
      </c>
      <c r="N35" s="169">
        <v>2.736643437857143E-2</v>
      </c>
      <c r="O35" s="161">
        <v>5.5413066001883581E-2</v>
      </c>
      <c r="P35" s="161">
        <v>5.3556801713817652E-2</v>
      </c>
      <c r="Q35" s="161">
        <v>0</v>
      </c>
      <c r="R35" s="161">
        <v>4.8963090431751503E-2</v>
      </c>
      <c r="S35" s="161">
        <v>6.2379569159941022E-2</v>
      </c>
      <c r="T35" s="161">
        <v>3.2035397257382997E-2</v>
      </c>
      <c r="U35" s="161">
        <v>4.1795759674381872E-2</v>
      </c>
      <c r="V35" s="161">
        <v>5.2897070773221012E-2</v>
      </c>
      <c r="W35" s="161">
        <v>4.11805078929307E-2</v>
      </c>
      <c r="X35" s="161">
        <v>4.1799363057324901E-2</v>
      </c>
      <c r="Y35" s="161">
        <v>4.0529677774338857E-2</v>
      </c>
      <c r="Z35" s="161">
        <v>4.1250284597869502E-2</v>
      </c>
      <c r="AA35" s="161">
        <v>4.9863630557491302E-2</v>
      </c>
      <c r="AB35" s="160">
        <v>4.9723257244148611E-2</v>
      </c>
      <c r="AC35" s="160">
        <v>5.1619027479558599E-2</v>
      </c>
      <c r="AD35" s="160">
        <v>4.5484767441502601E-2</v>
      </c>
      <c r="AE35" s="160">
        <v>4.2923970184637047E-2</v>
      </c>
      <c r="AF35" s="160">
        <v>4.9130602958814003E-2</v>
      </c>
      <c r="AG35" s="160">
        <v>4.7138741766568099E-2</v>
      </c>
      <c r="AH35" s="160">
        <v>4.1916894086364592E-2</v>
      </c>
      <c r="AI35" s="160">
        <v>4.4050738938137303E-2</v>
      </c>
      <c r="AJ35" s="160">
        <v>6.1226576299263598E-2</v>
      </c>
      <c r="AK35" s="160">
        <v>7.0030592311378134E-2</v>
      </c>
      <c r="AL35" s="160">
        <v>4.5096845475659002E-2</v>
      </c>
      <c r="AM35" s="160">
        <v>7.0580244661272107E-2</v>
      </c>
      <c r="AN35" s="160">
        <v>6.5615881861652417E-2</v>
      </c>
      <c r="AO35" s="160">
        <v>3.9089276508477801E-2</v>
      </c>
      <c r="AP35" s="160">
        <v>4.4373871302375301E-2</v>
      </c>
      <c r="AQ35" s="160">
        <v>5.7356318927226362E-2</v>
      </c>
      <c r="AR35" s="160">
        <v>5.8976075982883402E-2</v>
      </c>
      <c r="AS35" s="160">
        <v>0</v>
      </c>
      <c r="AT35" s="160">
        <v>5.9724180064308685E-2</v>
      </c>
      <c r="AU35" s="160">
        <v>3.5114656770183397E-2</v>
      </c>
      <c r="AV35" s="160">
        <v>5.57926284083703E-2</v>
      </c>
      <c r="AW35" s="160">
        <v>5.4679284963196635E-2</v>
      </c>
      <c r="AX35" s="160">
        <v>7.0054945054945056E-2</v>
      </c>
      <c r="AY35" s="160">
        <v>5.8167269369854592E-2</v>
      </c>
      <c r="AZ35" s="160">
        <v>2.7580526678983999E-2</v>
      </c>
      <c r="BA35" s="160">
        <v>4.9921996879875197E-2</v>
      </c>
      <c r="BB35" s="160">
        <v>5.0606962644667797E-2</v>
      </c>
      <c r="BC35" s="160">
        <v>5.1233707624291761E-2</v>
      </c>
      <c r="BD35" s="160">
        <v>3.7177280550774502E-2</v>
      </c>
      <c r="BE35" s="160">
        <v>3.6866359447004601E-2</v>
      </c>
      <c r="BF35" s="160">
        <v>5.828317231457901E-2</v>
      </c>
      <c r="BG35" s="160">
        <v>5.1256739312020655E-2</v>
      </c>
      <c r="BH35" s="160">
        <v>4.3173232595790603E-2</v>
      </c>
      <c r="BI35" s="160">
        <v>9.7602156270363092E-3</v>
      </c>
      <c r="BJ35" s="160">
        <v>6.3401535407319007E-2</v>
      </c>
      <c r="BK35" s="160">
        <v>6.4918851435705402E-2</v>
      </c>
      <c r="BL35" s="160">
        <v>5.5447852375318199E-2</v>
      </c>
      <c r="BM35" s="160">
        <v>5.6314699792960665E-2</v>
      </c>
      <c r="BN35" s="160">
        <v>4.9078199033754502E-2</v>
      </c>
      <c r="BO35" s="160">
        <v>3.8210943124549999E-2</v>
      </c>
      <c r="BP35" s="160">
        <v>8.4476684338467348E-2</v>
      </c>
      <c r="BQ35" s="160">
        <v>2.1408691928923099E-2</v>
      </c>
      <c r="BR35" s="160">
        <v>5.4624407850214302E-2</v>
      </c>
      <c r="BS35" s="160">
        <v>6.1354621480447416E-2</v>
      </c>
      <c r="BT35" s="160">
        <v>0</v>
      </c>
      <c r="BU35" s="160">
        <v>8.7861573767300499E-2</v>
      </c>
      <c r="BV35" s="160">
        <v>4.161103693813975E-2</v>
      </c>
      <c r="BW35" s="160">
        <v>1.0772981048989499E-2</v>
      </c>
      <c r="BX35" s="160">
        <v>6.6112617735397894E-2</v>
      </c>
      <c r="BY35" s="160">
        <v>5.4197810811567423E-2</v>
      </c>
      <c r="BZ35" s="160">
        <v>0.23773136355917801</v>
      </c>
      <c r="CA35" s="160">
        <v>6.1550601696587097E-2</v>
      </c>
      <c r="CB35" s="160">
        <v>4.1396069182389937E-2</v>
      </c>
      <c r="CC35" s="160">
        <v>2.290395336532081E-2</v>
      </c>
      <c r="CD35" s="160">
        <v>9.7118910424305906E-3</v>
      </c>
      <c r="CE35" s="160">
        <v>2.5105177480391535E-2</v>
      </c>
      <c r="CF35" s="160">
        <v>3.9079461571862796E-2</v>
      </c>
      <c r="CG35" s="160">
        <v>5.4018154471021297E-2</v>
      </c>
      <c r="CH35" s="160">
        <v>6.6750253578271204E-2</v>
      </c>
      <c r="CI35" s="160">
        <v>6.6529525884074694E-2</v>
      </c>
      <c r="CJ35" s="160">
        <v>6.1187740393555637E-2</v>
      </c>
      <c r="CK35" s="160">
        <v>6.8627450980392204E-2</v>
      </c>
      <c r="CL35" s="160">
        <v>7.6197387518142201E-2</v>
      </c>
      <c r="CM35" s="160">
        <v>3.7774071556046562E-2</v>
      </c>
      <c r="CN35" s="160">
        <v>5.11161731207289E-2</v>
      </c>
      <c r="CO35" s="160">
        <v>4.0830761316872403E-2</v>
      </c>
      <c r="CP35" s="160">
        <v>6.6403162055335987E-2</v>
      </c>
      <c r="CQ35" s="160">
        <v>5.1702235772357698E-2</v>
      </c>
      <c r="CR35" s="160">
        <v>4.8043676069153801E-2</v>
      </c>
      <c r="CS35" s="160">
        <v>5.8362750042023875E-2</v>
      </c>
      <c r="CT35" s="160">
        <v>6.1959582436671212E-2</v>
      </c>
      <c r="CU35" s="160">
        <v>3.70146752423227E-2</v>
      </c>
      <c r="CV35" s="160">
        <v>2.7380485893416899E-2</v>
      </c>
      <c r="CW35" s="160">
        <v>4.0207076135219844E-2</v>
      </c>
      <c r="CX35" s="160">
        <v>4.1366913396974597E-2</v>
      </c>
      <c r="CY35" s="160">
        <v>5.0019457109921658E-2</v>
      </c>
      <c r="CZ35" s="160">
        <v>7.0256404204040002E-2</v>
      </c>
      <c r="DA35" s="160">
        <v>7.0256404204040002E-2</v>
      </c>
      <c r="DB35" s="160">
        <v>5.3986710963455149E-2</v>
      </c>
      <c r="DC35" s="160">
        <v>0.180064308681672</v>
      </c>
      <c r="DD35" s="4">
        <f>AVERAGE(BD35:DC35)</f>
        <v>5.5073911266156392E-2</v>
      </c>
      <c r="DE35" s="160">
        <v>5.0605411967668802E-2</v>
      </c>
      <c r="DF35" s="160">
        <v>3.2449312970998324E-2</v>
      </c>
      <c r="DG35" s="160">
        <v>4.1841841841841802E-2</v>
      </c>
      <c r="DH35" s="160">
        <v>3.3825503355704702E-2</v>
      </c>
      <c r="DI35" s="160">
        <v>3.42108224621058E-2</v>
      </c>
      <c r="DJ35" s="160">
        <v>4.8690583344048688E-2</v>
      </c>
      <c r="DK35" s="160">
        <v>0</v>
      </c>
      <c r="DL35" s="160">
        <v>0</v>
      </c>
      <c r="DM35" s="160">
        <v>0</v>
      </c>
      <c r="DN35" s="160">
        <v>0</v>
      </c>
      <c r="DO35" s="160">
        <v>2.2115384615384613E-2</v>
      </c>
      <c r="DP35" s="160"/>
      <c r="DQ35" s="160"/>
      <c r="DR35" s="160">
        <v>3.4371163932596809E-2</v>
      </c>
      <c r="DS35" s="160">
        <v>2.0768431983385301E-2</v>
      </c>
      <c r="DT35" s="160">
        <v>3.2336005730501098E-2</v>
      </c>
      <c r="DU35" s="160">
        <v>1.3881559913420384E-2</v>
      </c>
      <c r="DV35" s="160">
        <v>4.0186079018061899E-2</v>
      </c>
      <c r="DW35" s="160">
        <v>3.5820663071621898E-2</v>
      </c>
      <c r="DX35" s="160">
        <v>4.0568248190848005E-2</v>
      </c>
      <c r="DY35" s="160">
        <v>3.7368593955321897E-2</v>
      </c>
      <c r="DZ35" s="160">
        <v>6.7323630826100503E-2</v>
      </c>
      <c r="EA35" s="160">
        <v>5.4191809190559492E-2</v>
      </c>
      <c r="EB35" s="160">
        <v>7.9889255204823206E-2</v>
      </c>
      <c r="EC35" s="160">
        <v>8.6322999999999997E-2</v>
      </c>
      <c r="ED35" s="160">
        <v>3.3847011507983922E-2</v>
      </c>
      <c r="EE35" s="160">
        <v>4.6578590785907897E-2</v>
      </c>
      <c r="EF35" s="160">
        <v>6.6322384252187894E-2</v>
      </c>
      <c r="EG35" s="160">
        <v>5.7873161321437182E-2</v>
      </c>
      <c r="EH35" s="160">
        <v>4.6101597676479471E-2</v>
      </c>
      <c r="EI35" s="4">
        <f>AVERAGE(DE35:EH35)</f>
        <v>3.7767501682821052E-2</v>
      </c>
      <c r="EJ35" s="3">
        <v>0.18</v>
      </c>
    </row>
    <row r="36" spans="1:140">
      <c r="A36" s="503"/>
      <c r="B36" s="51" t="s">
        <v>18</v>
      </c>
      <c r="C36" s="5">
        <v>4.4868269023076461</v>
      </c>
      <c r="D36" s="134">
        <v>3.340427142857143</v>
      </c>
      <c r="E36" s="134">
        <v>8.2952380959999985</v>
      </c>
      <c r="F36" s="134">
        <v>2.2511806328957285</v>
      </c>
      <c r="G36" s="134">
        <v>2.6020174232003668</v>
      </c>
      <c r="H36" s="134">
        <v>0.2</v>
      </c>
      <c r="I36" s="171">
        <v>4.5348837209302326</v>
      </c>
      <c r="J36" s="171">
        <v>9.6444444444444457</v>
      </c>
      <c r="K36" s="171">
        <v>11.921568627450981</v>
      </c>
      <c r="L36" s="171">
        <v>2.4324324324324325</v>
      </c>
      <c r="M36" s="171">
        <v>3.193548387096774</v>
      </c>
      <c r="N36" s="171">
        <v>7.6388888888888884</v>
      </c>
      <c r="O36" s="150">
        <v>3.193548387096774</v>
      </c>
      <c r="P36" s="150">
        <v>1.8008474576271187</v>
      </c>
      <c r="Q36" s="150">
        <v>0</v>
      </c>
      <c r="R36" s="150">
        <v>5.6797184900831734</v>
      </c>
      <c r="S36" s="150">
        <v>2.4211070280202112</v>
      </c>
      <c r="T36" s="150">
        <v>5.3419024926686225</v>
      </c>
      <c r="U36" s="150">
        <v>4.9318996415770613</v>
      </c>
      <c r="V36" s="150">
        <v>2.8137715179968699</v>
      </c>
      <c r="W36" s="150">
        <v>6.774193548387097</v>
      </c>
      <c r="X36" s="150">
        <v>2.1875000000000004</v>
      </c>
      <c r="Y36" s="150">
        <v>3.2829038997214477</v>
      </c>
      <c r="Z36" s="150">
        <v>3.2829038997214477</v>
      </c>
      <c r="AA36" s="150">
        <v>7.903385443362378</v>
      </c>
      <c r="AB36" s="150">
        <v>8.3535072170169666</v>
      </c>
      <c r="AC36" s="150">
        <v>4.1767536085084833</v>
      </c>
      <c r="AD36" s="150">
        <v>7.4367594766856753</v>
      </c>
      <c r="AE36" s="150">
        <v>2.1128608923884511</v>
      </c>
      <c r="AF36" s="150">
        <v>3.9125155666251561</v>
      </c>
      <c r="AG36" s="150">
        <v>7.8250311332503122</v>
      </c>
      <c r="AH36" s="150">
        <v>3.1716417910447761</v>
      </c>
      <c r="AI36" s="150">
        <v>3.6231732776617958</v>
      </c>
      <c r="AJ36" s="150">
        <v>5.0612949297786249</v>
      </c>
      <c r="AK36" s="150">
        <v>3.4102564102564106</v>
      </c>
      <c r="AL36" s="150">
        <v>1.3333333333333335</v>
      </c>
      <c r="AM36" s="150">
        <v>1.8595541793423147</v>
      </c>
      <c r="AN36" s="150">
        <v>2.0581077504725895</v>
      </c>
      <c r="AO36" s="150">
        <v>1.2794701986754966</v>
      </c>
      <c r="AP36" s="150">
        <v>1.7823874755381601</v>
      </c>
      <c r="AQ36" s="150">
        <v>8.7755167958656326</v>
      </c>
      <c r="AR36" s="150">
        <v>1.8319443602183143</v>
      </c>
      <c r="AS36" s="150">
        <v>0</v>
      </c>
      <c r="AT36" s="150">
        <v>3.0957033333333333</v>
      </c>
      <c r="AU36" s="150">
        <v>5.3725424858380535</v>
      </c>
      <c r="AV36" s="150">
        <v>9.2615763157894744</v>
      </c>
      <c r="AW36" s="150">
        <v>8.6666666666666661</v>
      </c>
      <c r="AX36" s="150">
        <v>11.769230769230768</v>
      </c>
      <c r="AY36" s="150">
        <v>3.0731707317073176</v>
      </c>
      <c r="AZ36" s="150">
        <v>4.6059479553903344</v>
      </c>
      <c r="BA36" s="150">
        <v>2</v>
      </c>
      <c r="BB36" s="150">
        <v>7.6821369294605795</v>
      </c>
      <c r="BC36" s="150">
        <v>4.1156037334593574</v>
      </c>
      <c r="BD36" s="150">
        <v>6.1714285714285717</v>
      </c>
      <c r="BE36" s="150">
        <v>5.4193548387096779</v>
      </c>
      <c r="BF36" s="150">
        <v>1.2492415153906866</v>
      </c>
      <c r="BG36" s="150">
        <v>4.1538461538461542</v>
      </c>
      <c r="BH36" s="150">
        <v>7.0588235294117645</v>
      </c>
      <c r="BI36" s="150">
        <v>1.6153156862745095</v>
      </c>
      <c r="BJ36" s="150">
        <v>1.9263922518159806</v>
      </c>
      <c r="BK36" s="150">
        <v>5.2584269662921352</v>
      </c>
      <c r="BL36" s="150">
        <v>9.1766195681151697</v>
      </c>
      <c r="BM36" s="150">
        <v>4.4347826086956523</v>
      </c>
      <c r="BN36" s="150">
        <v>2.5443774319066148</v>
      </c>
      <c r="BO36" s="150">
        <v>6.4194384449244053</v>
      </c>
      <c r="BP36" s="150">
        <v>3.3615384615384616</v>
      </c>
      <c r="BQ36" s="150">
        <v>1.6666666666666667</v>
      </c>
      <c r="BR36" s="150">
        <v>4.2607038123167147</v>
      </c>
      <c r="BS36" s="150">
        <v>2.344360086767896</v>
      </c>
      <c r="BT36" s="150">
        <v>0</v>
      </c>
      <c r="BU36" s="150">
        <v>14.541090458488227</v>
      </c>
      <c r="BV36" s="150">
        <v>6.990654205607477</v>
      </c>
      <c r="BW36" s="150">
        <v>1.7452229299363056</v>
      </c>
      <c r="BX36" s="150">
        <v>5.3220657276995311</v>
      </c>
      <c r="BY36" s="150">
        <v>2.9266817838246411</v>
      </c>
      <c r="BZ36" s="150">
        <v>0.89743589743589736</v>
      </c>
      <c r="CA36" s="150">
        <v>8.4324324324324333</v>
      </c>
      <c r="CB36" s="150">
        <v>1.316395</v>
      </c>
      <c r="CC36" s="150">
        <v>0.70830475782254609</v>
      </c>
      <c r="CD36" s="150">
        <v>1.6121739130434782</v>
      </c>
      <c r="CE36" s="150">
        <v>0.98958333333333326</v>
      </c>
      <c r="CF36" s="150">
        <v>1.5428571428571429</v>
      </c>
      <c r="CG36" s="150">
        <v>4.3619659735349714</v>
      </c>
      <c r="CH36" s="150">
        <v>5.073019271948608</v>
      </c>
      <c r="CI36" s="150">
        <v>5.4886858854361655</v>
      </c>
      <c r="CJ36" s="150">
        <v>9.9937936384794419</v>
      </c>
      <c r="CK36" s="150">
        <v>10.5</v>
      </c>
      <c r="CL36" s="150">
        <v>11.886792452830189</v>
      </c>
      <c r="CM36" s="150">
        <v>3.0974738675958187</v>
      </c>
      <c r="CN36" s="150">
        <v>7.66742596810934</v>
      </c>
      <c r="CO36" s="150">
        <v>6.8595679012345689</v>
      </c>
      <c r="CP36" s="150">
        <v>2.3863636363636367</v>
      </c>
      <c r="CQ36" s="150">
        <v>8.4791666666666661</v>
      </c>
      <c r="CR36" s="150">
        <v>7.5428571428571436</v>
      </c>
      <c r="CS36" s="150">
        <v>4.8222222222222229</v>
      </c>
      <c r="CT36" s="150">
        <v>2.5454545454545454</v>
      </c>
      <c r="CU36" s="150">
        <v>6.2184654407102089</v>
      </c>
      <c r="CV36" s="150">
        <v>4.5999216300940446</v>
      </c>
      <c r="CW36" s="150">
        <v>2.2158119658119655</v>
      </c>
      <c r="CX36" s="150">
        <v>6.3291377497371188</v>
      </c>
      <c r="CY36" s="165">
        <v>2.6650366748166259</v>
      </c>
      <c r="CZ36" s="165">
        <v>11.732819502074689</v>
      </c>
      <c r="DA36" s="165">
        <v>11.732819502074689</v>
      </c>
      <c r="DB36" s="150">
        <v>9.0697674418604652</v>
      </c>
      <c r="DC36" s="150">
        <v>14</v>
      </c>
      <c r="DD36" s="5">
        <f>AVERAGE(BD36:DC36)</f>
        <v>5.2568227549325988</v>
      </c>
      <c r="DE36" s="150">
        <v>3.5044247787610621</v>
      </c>
      <c r="DF36" s="150">
        <v>0.67758801099583221</v>
      </c>
      <c r="DG36" s="150">
        <v>6.9666666666666668</v>
      </c>
      <c r="DH36" s="150">
        <v>5.04</v>
      </c>
      <c r="DI36" s="150">
        <v>2.8309455587392547</v>
      </c>
      <c r="DJ36" s="150">
        <v>0.98354978354978351</v>
      </c>
      <c r="DK36" s="150">
        <v>0</v>
      </c>
      <c r="DL36" s="150">
        <v>0</v>
      </c>
      <c r="DM36" s="150">
        <v>0</v>
      </c>
      <c r="DN36" s="150">
        <v>0</v>
      </c>
      <c r="DO36" s="150">
        <v>0.57499999999999996</v>
      </c>
      <c r="DP36" s="150"/>
      <c r="DQ36" s="150"/>
      <c r="DR36" s="150">
        <v>1.3275862068965516</v>
      </c>
      <c r="DS36" s="150">
        <v>1.6666666666666667</v>
      </c>
      <c r="DT36" s="150">
        <v>5.3839449541284399</v>
      </c>
      <c r="DU36" s="150">
        <v>0.54197080291971533</v>
      </c>
      <c r="DV36" s="150">
        <v>1.978494623655914</v>
      </c>
      <c r="DW36" s="150">
        <v>1.978494623655914</v>
      </c>
      <c r="DX36" s="150">
        <v>1.2772507260406585</v>
      </c>
      <c r="DY36" s="150">
        <v>2.84375</v>
      </c>
      <c r="DZ36" s="150">
        <v>10.356394129979035</v>
      </c>
      <c r="EA36" s="150">
        <v>9.1042239440139952</v>
      </c>
      <c r="EB36" s="150">
        <v>12.862170087976539</v>
      </c>
      <c r="EC36" s="150">
        <v>6.431</v>
      </c>
      <c r="ED36" s="150">
        <v>5.666666666666667</v>
      </c>
      <c r="EE36" s="150">
        <v>3.8194444444444442</v>
      </c>
      <c r="EF36" s="150">
        <v>2.0122211382113822</v>
      </c>
      <c r="EG36" s="150">
        <v>1.846153846153846</v>
      </c>
      <c r="EH36" s="150">
        <v>1.153846153846154</v>
      </c>
      <c r="EI36" s="5">
        <f>AVERAGE(DE36:EH36)</f>
        <v>3.2438733504988759</v>
      </c>
      <c r="EJ36" s="5">
        <v>30</v>
      </c>
    </row>
    <row r="37" spans="1:140">
      <c r="A37" s="504"/>
      <c r="B37" s="51" t="s">
        <v>19</v>
      </c>
      <c r="C37" s="5">
        <v>8.2434487179487199</v>
      </c>
      <c r="D37" s="134">
        <v>8.25</v>
      </c>
      <c r="E37" s="134">
        <v>18</v>
      </c>
      <c r="F37" s="134">
        <v>5</v>
      </c>
      <c r="G37" s="134">
        <v>1.75</v>
      </c>
      <c r="H37" s="134">
        <v>6</v>
      </c>
      <c r="I37" s="171">
        <v>8</v>
      </c>
      <c r="J37" s="171">
        <v>3.34</v>
      </c>
      <c r="K37" s="171">
        <v>8.83</v>
      </c>
      <c r="L37" s="171">
        <v>3.8333333333333335</v>
      </c>
      <c r="M37" s="171">
        <v>3</v>
      </c>
      <c r="N37" s="171">
        <v>0.5</v>
      </c>
      <c r="O37" s="150">
        <v>2.4700000000000002</v>
      </c>
      <c r="P37" s="150">
        <v>8.375</v>
      </c>
      <c r="Q37" s="150">
        <v>16.835000000000001</v>
      </c>
      <c r="R37" s="150">
        <v>52</v>
      </c>
      <c r="S37" s="150">
        <v>3.1875</v>
      </c>
      <c r="T37" s="150">
        <v>1.25</v>
      </c>
      <c r="U37" s="150">
        <v>26</v>
      </c>
      <c r="V37" s="150">
        <v>2.8066666666666666</v>
      </c>
      <c r="W37" s="150">
        <v>3.5</v>
      </c>
      <c r="X37" s="150">
        <v>3.6666666666666665</v>
      </c>
      <c r="Y37" s="150">
        <v>3</v>
      </c>
      <c r="Z37" s="150">
        <v>4.415</v>
      </c>
      <c r="AA37" s="150">
        <v>9.5</v>
      </c>
      <c r="AB37" s="150">
        <v>0</v>
      </c>
      <c r="AC37" s="150">
        <v>3.085</v>
      </c>
      <c r="AD37" s="150">
        <v>4.5</v>
      </c>
      <c r="AE37" s="150">
        <v>6.7766666666666664</v>
      </c>
      <c r="AF37" s="150">
        <v>4.3650000000000002</v>
      </c>
      <c r="AG37" s="150">
        <v>2</v>
      </c>
      <c r="AH37" s="150">
        <v>8.3350000000000009</v>
      </c>
      <c r="AI37" s="150">
        <v>1.75</v>
      </c>
      <c r="AJ37" s="150">
        <v>1.335</v>
      </c>
      <c r="AK37" s="150">
        <v>7.3033333333333319</v>
      </c>
      <c r="AL37" s="150">
        <v>4.0340000000000007</v>
      </c>
      <c r="AM37" s="150">
        <v>1.6533333333333333</v>
      </c>
      <c r="AN37" s="150">
        <v>2.234</v>
      </c>
      <c r="AO37" s="150">
        <v>0.86799999999999999</v>
      </c>
      <c r="AP37" s="150">
        <v>1.8325</v>
      </c>
      <c r="AQ37" s="150">
        <v>15</v>
      </c>
      <c r="AR37" s="150">
        <v>10.9375</v>
      </c>
      <c r="AS37" s="150">
        <v>92.5</v>
      </c>
      <c r="AT37" s="150">
        <v>4.166666666666667</v>
      </c>
      <c r="AU37" s="150">
        <v>15</v>
      </c>
      <c r="AV37" s="150">
        <v>2</v>
      </c>
      <c r="AW37" s="150">
        <v>9.5</v>
      </c>
      <c r="AX37" s="150">
        <v>0</v>
      </c>
      <c r="AY37" s="150">
        <v>3.1666666666666665</v>
      </c>
      <c r="AZ37" s="150">
        <v>1</v>
      </c>
      <c r="BA37" s="150">
        <v>1.9375</v>
      </c>
      <c r="BB37" s="150">
        <v>16.2</v>
      </c>
      <c r="BC37" s="150">
        <v>3.67</v>
      </c>
      <c r="BD37" s="150">
        <v>2</v>
      </c>
      <c r="BE37" s="150">
        <v>21</v>
      </c>
      <c r="BF37" s="150">
        <v>12.166</v>
      </c>
      <c r="BG37" s="150">
        <v>2.96</v>
      </c>
      <c r="BH37" s="150">
        <v>4.5</v>
      </c>
      <c r="BI37" s="150">
        <v>2.5</v>
      </c>
      <c r="BJ37" s="150">
        <v>3.2159999999999997</v>
      </c>
      <c r="BK37" s="150">
        <v>3</v>
      </c>
      <c r="BL37" s="150">
        <v>2.5</v>
      </c>
      <c r="BM37" s="150">
        <v>5.25</v>
      </c>
      <c r="BN37" s="150">
        <v>4.1566666666666663</v>
      </c>
      <c r="BO37" s="150">
        <v>0</v>
      </c>
      <c r="BP37" s="150">
        <v>2.2075</v>
      </c>
      <c r="BQ37" s="150">
        <v>6.15</v>
      </c>
      <c r="BR37" s="150">
        <v>6</v>
      </c>
      <c r="BS37" s="150">
        <v>3.79</v>
      </c>
      <c r="BT37" s="150">
        <v>0</v>
      </c>
      <c r="BU37" s="150">
        <v>2.5</v>
      </c>
      <c r="BV37" s="150">
        <v>0</v>
      </c>
      <c r="BW37" s="150">
        <v>6</v>
      </c>
      <c r="BX37" s="150">
        <v>3.5</v>
      </c>
      <c r="BY37" s="150">
        <v>2</v>
      </c>
      <c r="BZ37" s="150">
        <v>4.25</v>
      </c>
      <c r="CA37" s="150">
        <v>7</v>
      </c>
      <c r="CB37" s="150">
        <v>1.8</v>
      </c>
      <c r="CC37" s="150">
        <v>11.074999999999999</v>
      </c>
      <c r="CD37" s="150">
        <v>2</v>
      </c>
      <c r="CE37" s="150">
        <v>2.5825</v>
      </c>
      <c r="CF37" s="150">
        <v>2.52</v>
      </c>
      <c r="CG37" s="150">
        <v>3.25</v>
      </c>
      <c r="CH37" s="150">
        <v>8</v>
      </c>
      <c r="CI37" s="150">
        <v>1.5</v>
      </c>
      <c r="CJ37" s="150">
        <v>4.67</v>
      </c>
      <c r="CK37" s="150">
        <v>15</v>
      </c>
      <c r="CL37" s="150">
        <v>12</v>
      </c>
      <c r="CM37" s="150">
        <v>2</v>
      </c>
      <c r="CN37" s="150">
        <v>18</v>
      </c>
      <c r="CO37" s="150">
        <v>0</v>
      </c>
      <c r="CP37" s="150">
        <v>6.0625</v>
      </c>
      <c r="CQ37" s="150">
        <v>4</v>
      </c>
      <c r="CR37" s="150">
        <v>11</v>
      </c>
      <c r="CS37" s="150">
        <v>1.375</v>
      </c>
      <c r="CT37" s="150">
        <v>0.91749999999999998</v>
      </c>
      <c r="CU37" s="150">
        <v>0</v>
      </c>
      <c r="CV37" s="150">
        <v>0</v>
      </c>
      <c r="CW37" s="150">
        <v>0.89</v>
      </c>
      <c r="CX37" s="150">
        <v>15</v>
      </c>
      <c r="CY37" s="165">
        <v>2.72</v>
      </c>
      <c r="CZ37" s="165">
        <v>1</v>
      </c>
      <c r="DA37" s="165">
        <v>1</v>
      </c>
      <c r="DB37" s="150">
        <v>0</v>
      </c>
      <c r="DC37" s="150">
        <v>6.25</v>
      </c>
      <c r="DD37" s="5">
        <f>AVERAGE(BD37:DC37)</f>
        <v>4.6395897435897435</v>
      </c>
      <c r="DE37" s="150">
        <v>2.75</v>
      </c>
      <c r="DF37" s="150">
        <v>3.1185714285714283</v>
      </c>
      <c r="DG37" s="150">
        <v>1.5</v>
      </c>
      <c r="DH37" s="150">
        <v>19</v>
      </c>
      <c r="DI37" s="150">
        <v>1.25</v>
      </c>
      <c r="DJ37" s="150">
        <v>13.4</v>
      </c>
      <c r="DK37" s="150">
        <v>168</v>
      </c>
      <c r="DL37" s="150">
        <v>168</v>
      </c>
      <c r="DM37" s="150">
        <v>168</v>
      </c>
      <c r="DN37" s="150">
        <v>168</v>
      </c>
      <c r="DO37" s="150">
        <v>58</v>
      </c>
      <c r="DP37" s="150"/>
      <c r="DQ37" s="150"/>
      <c r="DR37" s="150">
        <v>3.375</v>
      </c>
      <c r="DS37" s="150">
        <v>3.75</v>
      </c>
      <c r="DT37" s="150">
        <v>1.5</v>
      </c>
      <c r="DU37" s="150">
        <v>2.9575</v>
      </c>
      <c r="DV37" s="150">
        <v>6.7666666666666666</v>
      </c>
      <c r="DW37" s="150">
        <v>0.76666666666666661</v>
      </c>
      <c r="DX37" s="150">
        <v>2.1160000000000001</v>
      </c>
      <c r="DY37" s="150">
        <v>7.9</v>
      </c>
      <c r="DZ37" s="150">
        <v>14.17</v>
      </c>
      <c r="EA37" s="150">
        <v>0</v>
      </c>
      <c r="EB37" s="150">
        <v>7</v>
      </c>
      <c r="EC37" s="150">
        <v>9.5</v>
      </c>
      <c r="ED37" s="150">
        <v>0.57999999999999996</v>
      </c>
      <c r="EE37" s="150">
        <v>2</v>
      </c>
      <c r="EF37" s="150">
        <v>3.2600000000000002</v>
      </c>
      <c r="EG37" s="150">
        <v>1.7</v>
      </c>
      <c r="EH37" s="150">
        <v>2.9716666666666662</v>
      </c>
      <c r="EI37" s="5">
        <f>AVERAGE(DE37:EH37)</f>
        <v>30.047573979591839</v>
      </c>
      <c r="EJ37" s="5">
        <v>4</v>
      </c>
    </row>
    <row r="38" spans="1:140" ht="15.75" customHeight="1">
      <c r="A38" s="14"/>
      <c r="B38" s="13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>
        <v>0</v>
      </c>
      <c r="BP38"/>
      <c r="BQ38"/>
      <c r="BR38"/>
      <c r="BS38"/>
      <c r="BT38"/>
      <c r="BU38"/>
      <c r="BV38"/>
      <c r="BW38"/>
      <c r="BX38"/>
      <c r="BY38"/>
      <c r="BZ38">
        <v>0</v>
      </c>
      <c r="CA38">
        <v>0</v>
      </c>
      <c r="CB38"/>
      <c r="CC38"/>
      <c r="CD38">
        <v>0</v>
      </c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 s="13"/>
    </row>
    <row r="39" spans="1:140" ht="16.5" customHeight="1">
      <c r="A39" s="499" t="s">
        <v>52</v>
      </c>
      <c r="B39" s="53" t="s">
        <v>250</v>
      </c>
      <c r="C39" s="12"/>
      <c r="D39" s="12">
        <v>0</v>
      </c>
      <c r="E39" s="12">
        <v>12</v>
      </c>
      <c r="F39" s="12">
        <v>0</v>
      </c>
      <c r="G39" s="12">
        <v>0</v>
      </c>
      <c r="H39" s="12">
        <v>0</v>
      </c>
      <c r="I39" s="12">
        <v>0</v>
      </c>
      <c r="J39" s="12">
        <v>0</v>
      </c>
      <c r="K39" s="12">
        <v>7.33</v>
      </c>
      <c r="L39" s="12">
        <v>0</v>
      </c>
      <c r="M39" s="12">
        <v>0</v>
      </c>
      <c r="N39" s="12">
        <v>0</v>
      </c>
      <c r="O39" s="12">
        <v>0</v>
      </c>
      <c r="P39" s="12">
        <v>8</v>
      </c>
      <c r="Q39" s="12">
        <v>0</v>
      </c>
      <c r="R39">
        <v>0</v>
      </c>
      <c r="S39" s="12">
        <v>0</v>
      </c>
      <c r="T39" s="12"/>
      <c r="U39" s="94">
        <v>10</v>
      </c>
      <c r="V39" s="94">
        <v>0</v>
      </c>
      <c r="W39" s="94">
        <v>0</v>
      </c>
      <c r="X39" s="94">
        <v>0</v>
      </c>
      <c r="Y39" s="94">
        <v>0</v>
      </c>
      <c r="Z39" s="94">
        <v>0</v>
      </c>
      <c r="AA39" s="94">
        <v>0</v>
      </c>
      <c r="AB39" s="94">
        <v>0</v>
      </c>
      <c r="AC39" s="94">
        <v>0</v>
      </c>
      <c r="AD39" s="94">
        <v>0</v>
      </c>
      <c r="AE39" s="94">
        <v>0</v>
      </c>
      <c r="AF39" s="94">
        <v>0</v>
      </c>
      <c r="AG39" s="94">
        <v>0</v>
      </c>
      <c r="AH39" s="94">
        <v>12</v>
      </c>
      <c r="AI39" s="94">
        <v>0</v>
      </c>
      <c r="AJ39" s="94">
        <v>0</v>
      </c>
      <c r="AK39" s="94">
        <v>0</v>
      </c>
      <c r="AL39" s="94">
        <v>0</v>
      </c>
      <c r="AM39" s="94">
        <v>0</v>
      </c>
      <c r="AN39" s="94">
        <v>0</v>
      </c>
      <c r="AO39" s="94">
        <v>0</v>
      </c>
      <c r="AP39" s="94">
        <v>0</v>
      </c>
      <c r="AQ39" s="94">
        <v>0</v>
      </c>
      <c r="AR39" s="94">
        <v>0</v>
      </c>
      <c r="AS39" s="94">
        <v>0</v>
      </c>
      <c r="AT39" s="94">
        <v>7.5</v>
      </c>
      <c r="AU39" s="94">
        <v>0</v>
      </c>
      <c r="AV39" s="94">
        <v>0</v>
      </c>
      <c r="AW39" s="94">
        <v>0</v>
      </c>
      <c r="AX39" s="94">
        <v>0</v>
      </c>
      <c r="AY39" s="94">
        <v>0</v>
      </c>
      <c r="AZ39" s="94">
        <v>0</v>
      </c>
      <c r="BA39" s="94">
        <v>0</v>
      </c>
      <c r="BB39" s="94">
        <v>15.2</v>
      </c>
      <c r="BC39" s="94">
        <v>0</v>
      </c>
      <c r="BD39" s="94">
        <v>0</v>
      </c>
      <c r="BE39" s="94">
        <v>0</v>
      </c>
      <c r="BF39" s="94">
        <v>0</v>
      </c>
      <c r="BG39" s="94">
        <v>0</v>
      </c>
      <c r="BH39" s="94">
        <v>0</v>
      </c>
      <c r="BI39" s="94">
        <v>0</v>
      </c>
      <c r="BJ39" s="94">
        <v>0</v>
      </c>
      <c r="BK39" s="94">
        <v>0</v>
      </c>
      <c r="BL39" s="94">
        <v>0</v>
      </c>
      <c r="BM39" s="94">
        <v>8.5</v>
      </c>
      <c r="BN39" s="94">
        <v>0</v>
      </c>
      <c r="BO39" s="94">
        <v>0</v>
      </c>
      <c r="BP39" s="94">
        <v>0</v>
      </c>
      <c r="BQ39" s="94">
        <v>8</v>
      </c>
      <c r="BR39" s="94"/>
      <c r="BS39" s="94">
        <v>12</v>
      </c>
      <c r="BT39" s="94">
        <v>0</v>
      </c>
      <c r="BU39" s="94">
        <v>0</v>
      </c>
      <c r="BV39" s="94">
        <v>0</v>
      </c>
      <c r="BW39" s="94">
        <v>0</v>
      </c>
      <c r="BX39" s="94">
        <v>0</v>
      </c>
      <c r="BY39" s="94">
        <v>0</v>
      </c>
      <c r="BZ39" s="94">
        <v>0</v>
      </c>
      <c r="CA39" s="94">
        <v>0</v>
      </c>
      <c r="CB39" s="94">
        <v>0</v>
      </c>
      <c r="CC39" s="94">
        <v>22</v>
      </c>
      <c r="CD39" s="94">
        <v>0</v>
      </c>
      <c r="CE39" s="94">
        <v>0</v>
      </c>
      <c r="CF39" s="94">
        <v>0</v>
      </c>
      <c r="CG39" s="94">
        <v>0</v>
      </c>
      <c r="CH39" s="94">
        <v>5</v>
      </c>
      <c r="CI39" s="94">
        <v>0</v>
      </c>
      <c r="CJ39" s="94">
        <v>0</v>
      </c>
      <c r="CK39" s="94">
        <v>0</v>
      </c>
      <c r="CL39" s="94">
        <v>12</v>
      </c>
      <c r="CM39" s="94">
        <v>0</v>
      </c>
      <c r="CN39" s="94">
        <v>17</v>
      </c>
      <c r="CO39" s="94">
        <v>0</v>
      </c>
      <c r="CP39" s="94">
        <v>15</v>
      </c>
      <c r="CQ39" s="94">
        <v>0</v>
      </c>
      <c r="CR39" s="94">
        <v>0</v>
      </c>
      <c r="CS39" s="94">
        <v>0</v>
      </c>
      <c r="CT39" s="94">
        <v>0</v>
      </c>
      <c r="CU39" s="94">
        <v>0</v>
      </c>
      <c r="CV39" s="94">
        <v>0</v>
      </c>
      <c r="CW39" s="94">
        <v>0</v>
      </c>
      <c r="CX39" s="94">
        <v>15</v>
      </c>
      <c r="CY39" s="94">
        <v>0</v>
      </c>
      <c r="CZ39" s="94">
        <v>0</v>
      </c>
      <c r="DA39" s="94">
        <v>0</v>
      </c>
      <c r="DB39" s="94">
        <v>0</v>
      </c>
      <c r="DC39" s="94">
        <v>0</v>
      </c>
      <c r="DD39" s="12"/>
      <c r="DE39" s="94">
        <v>0</v>
      </c>
      <c r="DF39" s="94">
        <v>0</v>
      </c>
      <c r="DG39" s="94">
        <v>0</v>
      </c>
      <c r="DH39" s="94">
        <v>13</v>
      </c>
      <c r="DI39" s="94">
        <v>0</v>
      </c>
      <c r="DJ39" s="94">
        <v>0</v>
      </c>
      <c r="DK39" s="94">
        <v>0</v>
      </c>
      <c r="DL39" s="94">
        <v>0</v>
      </c>
      <c r="DM39" s="94">
        <v>0</v>
      </c>
      <c r="DN39" s="94">
        <v>0</v>
      </c>
      <c r="DO39" s="94">
        <v>12</v>
      </c>
      <c r="DP39" s="94"/>
      <c r="DQ39" s="94"/>
      <c r="DR39" s="94">
        <v>0</v>
      </c>
      <c r="DS39" s="94">
        <v>0</v>
      </c>
      <c r="DT39" s="94">
        <v>0</v>
      </c>
      <c r="DU39" s="94">
        <v>0</v>
      </c>
      <c r="DV39" s="94">
        <v>15</v>
      </c>
      <c r="DW39" s="94">
        <v>0</v>
      </c>
      <c r="DX39" s="94">
        <v>0</v>
      </c>
      <c r="DY39" s="94">
        <v>8.5</v>
      </c>
      <c r="DZ39" s="94">
        <v>0</v>
      </c>
      <c r="EA39" s="94">
        <v>0</v>
      </c>
      <c r="EB39" s="94">
        <v>0</v>
      </c>
      <c r="EC39" s="94">
        <v>17</v>
      </c>
      <c r="ED39" s="94">
        <v>0</v>
      </c>
      <c r="EE39" s="94">
        <v>0</v>
      </c>
      <c r="EF39" s="94">
        <v>12</v>
      </c>
      <c r="EG39" s="94">
        <v>0</v>
      </c>
      <c r="EH39" s="94">
        <v>0</v>
      </c>
      <c r="EI39" s="94"/>
      <c r="EJ39" s="12"/>
    </row>
    <row r="40" spans="1:140" customFormat="1">
      <c r="A40" s="500"/>
      <c r="B40" s="53" t="s">
        <v>251</v>
      </c>
      <c r="C40" s="12"/>
      <c r="D40" s="12">
        <v>12</v>
      </c>
      <c r="E40" s="12">
        <v>6</v>
      </c>
      <c r="F40" s="12">
        <v>0</v>
      </c>
      <c r="G40" s="12">
        <v>0</v>
      </c>
      <c r="H40" s="12">
        <v>0</v>
      </c>
      <c r="I40" s="12">
        <v>0</v>
      </c>
      <c r="J40" s="12">
        <v>1.17</v>
      </c>
      <c r="K40" s="12">
        <v>0</v>
      </c>
      <c r="L40" s="12">
        <v>1</v>
      </c>
      <c r="M40" s="12">
        <v>0</v>
      </c>
      <c r="N40" s="12">
        <v>0</v>
      </c>
      <c r="O40" s="12">
        <v>0.08</v>
      </c>
      <c r="P40" s="12">
        <v>0</v>
      </c>
      <c r="Q40" s="12">
        <v>0</v>
      </c>
      <c r="R40" s="12">
        <v>0</v>
      </c>
      <c r="S40" s="12">
        <v>0</v>
      </c>
      <c r="T40" s="12">
        <v>1.25</v>
      </c>
      <c r="U40" s="94">
        <v>4</v>
      </c>
      <c r="V40" s="94">
        <v>0</v>
      </c>
      <c r="W40" s="94">
        <v>0</v>
      </c>
      <c r="X40" s="94">
        <v>0</v>
      </c>
      <c r="Y40" s="94">
        <v>0</v>
      </c>
      <c r="Z40" s="94">
        <v>0</v>
      </c>
      <c r="AA40" s="94">
        <v>8.5</v>
      </c>
      <c r="AB40" s="94">
        <v>0</v>
      </c>
      <c r="AC40" s="94">
        <v>0</v>
      </c>
      <c r="AD40" s="94">
        <v>2</v>
      </c>
      <c r="AE40" s="94">
        <v>0</v>
      </c>
      <c r="AF40" s="94">
        <v>0</v>
      </c>
      <c r="AG40" s="94">
        <v>0</v>
      </c>
      <c r="AH40" s="94">
        <v>2.5</v>
      </c>
      <c r="AI40" s="94">
        <v>0</v>
      </c>
      <c r="AJ40" s="94">
        <v>0.67</v>
      </c>
      <c r="AK40" s="94">
        <v>9</v>
      </c>
      <c r="AL40" s="94">
        <v>0</v>
      </c>
      <c r="AM40" s="94">
        <v>0</v>
      </c>
      <c r="AN40" s="94">
        <v>0</v>
      </c>
      <c r="AO40" s="94">
        <v>0</v>
      </c>
      <c r="AP40" s="94">
        <v>0</v>
      </c>
      <c r="AQ40" s="94">
        <v>11</v>
      </c>
      <c r="AR40" s="94">
        <v>0</v>
      </c>
      <c r="AS40" s="94">
        <v>2</v>
      </c>
      <c r="AT40" s="94">
        <v>1</v>
      </c>
      <c r="AU40" s="94">
        <v>15</v>
      </c>
      <c r="AV40" s="94">
        <v>2</v>
      </c>
      <c r="AW40" s="94">
        <v>0</v>
      </c>
      <c r="AX40" s="94">
        <v>0</v>
      </c>
      <c r="AY40" s="94">
        <v>0</v>
      </c>
      <c r="AZ40" s="94">
        <v>0</v>
      </c>
      <c r="BA40" s="94">
        <v>0</v>
      </c>
      <c r="BB40" s="94">
        <v>0</v>
      </c>
      <c r="BC40" s="94">
        <v>3.67</v>
      </c>
      <c r="BD40" s="94">
        <v>0</v>
      </c>
      <c r="BE40" s="94">
        <v>0</v>
      </c>
      <c r="BF40" s="94">
        <v>0</v>
      </c>
      <c r="BG40" s="94">
        <v>0</v>
      </c>
      <c r="BH40" s="94">
        <v>0</v>
      </c>
      <c r="BI40" s="94">
        <v>0</v>
      </c>
      <c r="BJ40" s="94">
        <v>0</v>
      </c>
      <c r="BK40" s="94">
        <v>0</v>
      </c>
      <c r="BL40" s="94">
        <v>0</v>
      </c>
      <c r="BM40" s="94">
        <v>0</v>
      </c>
      <c r="BN40" s="94">
        <v>0</v>
      </c>
      <c r="BO40" s="94">
        <v>0</v>
      </c>
      <c r="BP40" s="94">
        <v>0</v>
      </c>
      <c r="BQ40" s="94">
        <v>2.2999999999999998</v>
      </c>
      <c r="BR40" s="94"/>
      <c r="BS40" s="94">
        <v>0</v>
      </c>
      <c r="BT40" s="94">
        <v>0</v>
      </c>
      <c r="BU40" s="94">
        <v>0</v>
      </c>
      <c r="BV40" s="94">
        <v>0</v>
      </c>
      <c r="BW40" s="94">
        <v>0</v>
      </c>
      <c r="BX40" s="94">
        <v>0</v>
      </c>
      <c r="BY40" s="94">
        <v>0</v>
      </c>
      <c r="BZ40" s="94">
        <v>0</v>
      </c>
      <c r="CA40" s="94">
        <v>0</v>
      </c>
      <c r="CB40" s="94">
        <v>0</v>
      </c>
      <c r="CC40" s="94">
        <v>0</v>
      </c>
      <c r="CD40" s="94">
        <v>0</v>
      </c>
      <c r="CE40" s="94">
        <v>0</v>
      </c>
      <c r="CF40" s="94">
        <v>0</v>
      </c>
      <c r="CG40" s="94">
        <v>0</v>
      </c>
      <c r="CH40" s="94">
        <v>0</v>
      </c>
      <c r="CI40" s="94">
        <v>0</v>
      </c>
      <c r="CJ40" s="94">
        <v>0</v>
      </c>
      <c r="CK40" s="94">
        <v>0</v>
      </c>
      <c r="CL40" s="94">
        <v>0</v>
      </c>
      <c r="CM40" s="94">
        <v>0</v>
      </c>
      <c r="CN40" s="94">
        <v>0</v>
      </c>
      <c r="CO40" s="94">
        <v>0</v>
      </c>
      <c r="CP40" s="94">
        <v>0</v>
      </c>
      <c r="CQ40" s="94">
        <v>0</v>
      </c>
      <c r="CR40" s="94">
        <v>0</v>
      </c>
      <c r="CS40" s="94">
        <v>0</v>
      </c>
      <c r="CT40" s="94">
        <v>0</v>
      </c>
      <c r="CU40" s="94">
        <v>0</v>
      </c>
      <c r="CV40" s="94">
        <v>0</v>
      </c>
      <c r="CW40" s="94">
        <v>0</v>
      </c>
      <c r="CX40" s="94">
        <v>0</v>
      </c>
      <c r="CY40" s="94">
        <v>0</v>
      </c>
      <c r="CZ40" s="94">
        <v>1</v>
      </c>
      <c r="DA40" s="94">
        <v>1</v>
      </c>
      <c r="DB40" s="94">
        <v>0</v>
      </c>
      <c r="DC40" s="94">
        <v>0</v>
      </c>
      <c r="DD40" s="12"/>
      <c r="DE40" s="94">
        <v>0</v>
      </c>
      <c r="DF40" s="94">
        <v>0</v>
      </c>
      <c r="DG40" s="94">
        <v>0</v>
      </c>
      <c r="DH40" s="94">
        <v>0</v>
      </c>
      <c r="DI40" s="94">
        <v>0</v>
      </c>
      <c r="DJ40" s="94">
        <v>0</v>
      </c>
      <c r="DK40" s="94">
        <v>0</v>
      </c>
      <c r="DL40" s="94">
        <v>0</v>
      </c>
      <c r="DM40" s="94">
        <v>0</v>
      </c>
      <c r="DN40" s="94">
        <v>0</v>
      </c>
      <c r="DO40" s="94">
        <v>4</v>
      </c>
      <c r="DP40" s="94"/>
      <c r="DQ40" s="94"/>
      <c r="DR40" s="94">
        <v>0</v>
      </c>
      <c r="DS40" s="94">
        <v>0</v>
      </c>
      <c r="DT40" s="94">
        <v>0</v>
      </c>
      <c r="DU40" s="94">
        <v>0</v>
      </c>
      <c r="DV40" s="94">
        <v>0</v>
      </c>
      <c r="DW40" s="94">
        <v>0</v>
      </c>
      <c r="DX40" s="94">
        <v>0</v>
      </c>
      <c r="DY40" s="94">
        <v>0</v>
      </c>
      <c r="DZ40" s="94">
        <v>10.17</v>
      </c>
      <c r="EA40" s="94">
        <v>0</v>
      </c>
      <c r="EB40" s="94">
        <v>0</v>
      </c>
      <c r="EC40" s="94">
        <v>0</v>
      </c>
      <c r="ED40" s="94">
        <v>0</v>
      </c>
      <c r="EE40" s="94">
        <v>0</v>
      </c>
      <c r="EF40" s="94">
        <v>0</v>
      </c>
      <c r="EG40" s="94">
        <v>0</v>
      </c>
      <c r="EH40" s="94">
        <v>0</v>
      </c>
      <c r="EI40" s="94"/>
      <c r="EJ40" s="12"/>
    </row>
    <row r="41" spans="1:140">
      <c r="A41" s="500"/>
      <c r="B41" s="53" t="s">
        <v>252</v>
      </c>
      <c r="C41" s="12"/>
      <c r="D41" s="12">
        <v>4.5</v>
      </c>
      <c r="E41" s="12">
        <v>0</v>
      </c>
      <c r="F41" s="12">
        <v>15</v>
      </c>
      <c r="G41" s="12">
        <v>5.25</v>
      </c>
      <c r="H41" s="12">
        <v>6</v>
      </c>
      <c r="I41" s="12">
        <v>16</v>
      </c>
      <c r="J41" s="12">
        <v>2.17</v>
      </c>
      <c r="K41" s="12">
        <v>1.5</v>
      </c>
      <c r="L41" s="12">
        <v>10.5</v>
      </c>
      <c r="M41" s="12">
        <v>6</v>
      </c>
      <c r="N41" s="12">
        <v>0.5</v>
      </c>
      <c r="O41" s="12">
        <v>7.33</v>
      </c>
      <c r="P41" s="12">
        <v>25.5</v>
      </c>
      <c r="Q41" s="12">
        <v>33.67</v>
      </c>
      <c r="R41" s="12">
        <v>52</v>
      </c>
      <c r="S41" s="12">
        <v>12.75</v>
      </c>
      <c r="T41" s="12"/>
      <c r="U41" s="94">
        <v>12</v>
      </c>
      <c r="V41" s="94">
        <v>8.42</v>
      </c>
      <c r="W41" s="94">
        <v>3.5</v>
      </c>
      <c r="X41" s="94">
        <v>11</v>
      </c>
      <c r="Y41">
        <v>6</v>
      </c>
      <c r="Z41">
        <v>8.83</v>
      </c>
      <c r="AA41">
        <v>1</v>
      </c>
      <c r="AB41">
        <v>0</v>
      </c>
      <c r="AC41">
        <v>6.17</v>
      </c>
      <c r="AD41">
        <v>2.5</v>
      </c>
      <c r="AE41">
        <v>20.329999999999998</v>
      </c>
      <c r="AF41">
        <v>8.73</v>
      </c>
      <c r="AG41">
        <v>2</v>
      </c>
      <c r="AH41">
        <v>2.17</v>
      </c>
      <c r="AI41">
        <v>3.5</v>
      </c>
      <c r="AJ41">
        <v>2</v>
      </c>
      <c r="AK41">
        <v>12.91</v>
      </c>
      <c r="AL41">
        <v>20.170000000000002</v>
      </c>
      <c r="AM41">
        <v>9.92</v>
      </c>
      <c r="AN41">
        <v>11.17</v>
      </c>
      <c r="AO41">
        <v>4.34</v>
      </c>
      <c r="AP41">
        <v>7.33</v>
      </c>
      <c r="AQ41">
        <v>4</v>
      </c>
      <c r="AR41">
        <v>43.75</v>
      </c>
      <c r="AS41">
        <v>90.5</v>
      </c>
      <c r="AT41">
        <v>4</v>
      </c>
      <c r="AU41">
        <v>0</v>
      </c>
      <c r="AV41">
        <v>0</v>
      </c>
      <c r="AW41">
        <v>9.5</v>
      </c>
      <c r="AX41">
        <v>0</v>
      </c>
      <c r="AY41">
        <v>9.5</v>
      </c>
      <c r="AZ41">
        <v>1</v>
      </c>
      <c r="BA41">
        <v>7.75</v>
      </c>
      <c r="BB41">
        <v>1</v>
      </c>
      <c r="BC41">
        <v>3.67</v>
      </c>
      <c r="BD41">
        <v>2</v>
      </c>
      <c r="BE41">
        <v>21</v>
      </c>
      <c r="BF41">
        <v>60.83</v>
      </c>
      <c r="BG41">
        <v>5.92</v>
      </c>
      <c r="BH41">
        <v>4.5</v>
      </c>
      <c r="BI41">
        <v>2.5</v>
      </c>
      <c r="BJ41">
        <v>16.079999999999998</v>
      </c>
      <c r="BK41">
        <v>6</v>
      </c>
      <c r="BL41">
        <v>2.5</v>
      </c>
      <c r="BM41">
        <v>2</v>
      </c>
      <c r="BN41">
        <v>12.469999999999999</v>
      </c>
      <c r="BO41">
        <v>0</v>
      </c>
      <c r="BP41">
        <v>8.83</v>
      </c>
      <c r="BQ41">
        <v>2</v>
      </c>
      <c r="BR41"/>
      <c r="BS41">
        <v>3.16</v>
      </c>
      <c r="BT41">
        <v>0</v>
      </c>
      <c r="BU41">
        <v>2.5</v>
      </c>
      <c r="BV41">
        <v>0</v>
      </c>
      <c r="BW41">
        <v>6</v>
      </c>
      <c r="BX41">
        <v>7</v>
      </c>
      <c r="BY41">
        <v>6</v>
      </c>
      <c r="BZ41">
        <v>17</v>
      </c>
      <c r="CA41">
        <v>7</v>
      </c>
      <c r="CB41">
        <v>9</v>
      </c>
      <c r="CC41">
        <v>22.3</v>
      </c>
      <c r="CD41">
        <v>2</v>
      </c>
      <c r="CE41">
        <v>10.33</v>
      </c>
      <c r="CF41">
        <v>10.08</v>
      </c>
      <c r="CG41">
        <v>5</v>
      </c>
      <c r="CH41">
        <v>11</v>
      </c>
      <c r="CI41">
        <v>3</v>
      </c>
      <c r="CJ41">
        <v>4.67</v>
      </c>
      <c r="CK41">
        <v>15</v>
      </c>
      <c r="CL41">
        <v>0</v>
      </c>
      <c r="CM41">
        <v>4</v>
      </c>
      <c r="CN41">
        <v>0</v>
      </c>
      <c r="CO41">
        <v>0</v>
      </c>
      <c r="CP41">
        <v>9.25</v>
      </c>
      <c r="CQ41">
        <v>4</v>
      </c>
      <c r="CR41">
        <v>11</v>
      </c>
      <c r="CS41">
        <v>2.75</v>
      </c>
      <c r="CT41">
        <v>3.67</v>
      </c>
      <c r="CU41">
        <v>0</v>
      </c>
      <c r="CV41">
        <v>3.67</v>
      </c>
      <c r="CW41">
        <v>2.67</v>
      </c>
      <c r="CX41">
        <v>0</v>
      </c>
      <c r="CY41">
        <v>8.16</v>
      </c>
      <c r="CZ41">
        <v>0</v>
      </c>
      <c r="DA41">
        <v>0</v>
      </c>
      <c r="DB41">
        <v>0</v>
      </c>
      <c r="DC41">
        <v>12.5</v>
      </c>
      <c r="DD41" s="12"/>
      <c r="DE41">
        <v>5.5</v>
      </c>
      <c r="DF41">
        <v>21.83</v>
      </c>
      <c r="DG41">
        <v>1.5</v>
      </c>
      <c r="DH41">
        <v>6</v>
      </c>
      <c r="DI41">
        <v>2.5</v>
      </c>
      <c r="DJ41">
        <v>67</v>
      </c>
      <c r="DK41">
        <v>168</v>
      </c>
      <c r="DL41">
        <v>168</v>
      </c>
      <c r="DM41" s="94">
        <v>168</v>
      </c>
      <c r="DN41" s="94">
        <v>168</v>
      </c>
      <c r="DO41">
        <v>100</v>
      </c>
      <c r="DP41"/>
      <c r="DQ41"/>
      <c r="DR41">
        <v>13.5</v>
      </c>
      <c r="DS41">
        <v>7.5</v>
      </c>
      <c r="DT41">
        <v>1.5</v>
      </c>
      <c r="DU41">
        <v>11.83</v>
      </c>
      <c r="DV41">
        <v>5.3</v>
      </c>
      <c r="DW41">
        <v>2.2999999999999998</v>
      </c>
      <c r="DX41">
        <v>10.58</v>
      </c>
      <c r="DY41">
        <v>7.3</v>
      </c>
      <c r="DZ41">
        <v>4</v>
      </c>
      <c r="EA41">
        <v>0</v>
      </c>
      <c r="EB41">
        <v>7</v>
      </c>
      <c r="EC41">
        <v>2</v>
      </c>
      <c r="ED41">
        <v>0.57999999999999996</v>
      </c>
      <c r="EE41">
        <v>4</v>
      </c>
      <c r="EF41">
        <v>4.3</v>
      </c>
      <c r="EG41">
        <v>8.5</v>
      </c>
      <c r="EH41">
        <v>17.829999999999998</v>
      </c>
      <c r="EI41"/>
      <c r="EJ41" s="12"/>
    </row>
    <row r="42" spans="1:140" ht="16.5" customHeight="1">
      <c r="A42" s="500"/>
      <c r="B42" s="53" t="s">
        <v>222</v>
      </c>
      <c r="C42" s="12"/>
      <c r="D42" s="12">
        <v>168</v>
      </c>
      <c r="E42" s="12">
        <v>168</v>
      </c>
      <c r="F42" s="12">
        <v>168</v>
      </c>
      <c r="G42" s="12">
        <v>168</v>
      </c>
      <c r="H42" s="12">
        <v>168</v>
      </c>
      <c r="I42" s="12">
        <v>168</v>
      </c>
      <c r="J42" s="12">
        <v>168</v>
      </c>
      <c r="K42" s="12">
        <v>168</v>
      </c>
      <c r="L42" s="12">
        <v>168</v>
      </c>
      <c r="M42" s="12">
        <v>168</v>
      </c>
      <c r="N42" s="12">
        <v>168</v>
      </c>
      <c r="O42" s="12">
        <v>168</v>
      </c>
      <c r="P42" s="12">
        <v>168</v>
      </c>
      <c r="Q42" s="12">
        <v>168</v>
      </c>
      <c r="R42" s="12">
        <v>168</v>
      </c>
      <c r="S42" s="12">
        <v>168</v>
      </c>
      <c r="T42" s="12">
        <v>168</v>
      </c>
      <c r="U42" s="12">
        <v>144</v>
      </c>
      <c r="V42" s="12">
        <v>168</v>
      </c>
      <c r="W42" s="12">
        <v>168</v>
      </c>
      <c r="X42" s="12">
        <v>168</v>
      </c>
      <c r="Y42" s="12">
        <v>168</v>
      </c>
      <c r="Z42" s="12">
        <v>168</v>
      </c>
      <c r="AA42" s="12">
        <v>168</v>
      </c>
      <c r="AB42" s="12">
        <v>168</v>
      </c>
      <c r="AC42" s="12">
        <v>168</v>
      </c>
      <c r="AD42" s="12">
        <v>168</v>
      </c>
      <c r="AE42" s="12">
        <v>168</v>
      </c>
      <c r="AF42" s="12">
        <v>168</v>
      </c>
      <c r="AG42" s="12">
        <v>168</v>
      </c>
      <c r="AH42" s="12">
        <v>168</v>
      </c>
      <c r="AI42" s="12">
        <v>168</v>
      </c>
      <c r="AJ42" s="12">
        <v>168</v>
      </c>
      <c r="AK42" s="12">
        <v>168</v>
      </c>
      <c r="AL42" s="12">
        <v>168</v>
      </c>
      <c r="AM42" s="12">
        <v>168</v>
      </c>
      <c r="AN42" s="12">
        <v>168</v>
      </c>
      <c r="AO42" s="12">
        <v>168</v>
      </c>
      <c r="AP42" s="12">
        <v>168</v>
      </c>
      <c r="AQ42" s="12">
        <v>168</v>
      </c>
      <c r="AR42" s="12">
        <v>168</v>
      </c>
      <c r="AS42" s="12">
        <v>168</v>
      </c>
      <c r="AT42" s="12">
        <v>168</v>
      </c>
      <c r="AU42" s="12">
        <v>168</v>
      </c>
      <c r="AV42" s="12">
        <v>168</v>
      </c>
      <c r="AW42" s="12">
        <v>168</v>
      </c>
      <c r="AX42" s="12">
        <v>168</v>
      </c>
      <c r="AY42" s="12">
        <v>168</v>
      </c>
      <c r="AZ42" s="12">
        <v>168</v>
      </c>
      <c r="BA42" s="12">
        <v>168</v>
      </c>
      <c r="BB42" s="12">
        <v>168</v>
      </c>
      <c r="BC42" s="12">
        <v>168</v>
      </c>
      <c r="BD42" s="12">
        <v>168</v>
      </c>
      <c r="BE42" s="12">
        <v>168</v>
      </c>
      <c r="BF42" s="12">
        <v>168</v>
      </c>
      <c r="BG42" s="12">
        <v>168</v>
      </c>
      <c r="BH42" s="12">
        <v>168</v>
      </c>
      <c r="BI42" s="12">
        <v>168</v>
      </c>
      <c r="BJ42" s="12">
        <v>168</v>
      </c>
      <c r="BK42" s="12">
        <v>168</v>
      </c>
      <c r="BL42" s="12">
        <v>168</v>
      </c>
      <c r="BM42" s="12">
        <v>168</v>
      </c>
      <c r="BN42" s="12">
        <v>168</v>
      </c>
      <c r="BO42" s="12">
        <v>168</v>
      </c>
      <c r="BP42" s="12">
        <v>168</v>
      </c>
      <c r="BQ42" s="12">
        <v>168</v>
      </c>
      <c r="BR42" s="12">
        <v>168</v>
      </c>
      <c r="BS42" s="12">
        <v>168</v>
      </c>
      <c r="BT42" s="12">
        <v>168</v>
      </c>
      <c r="BU42" s="12">
        <v>168</v>
      </c>
      <c r="BV42" s="12">
        <v>168</v>
      </c>
      <c r="BW42" s="12">
        <v>168</v>
      </c>
      <c r="BX42" s="12">
        <v>168</v>
      </c>
      <c r="BY42" s="12">
        <v>168</v>
      </c>
      <c r="BZ42" s="12">
        <v>168</v>
      </c>
      <c r="CA42" s="12">
        <v>144</v>
      </c>
      <c r="CB42" s="12">
        <v>168</v>
      </c>
      <c r="CC42" s="12">
        <v>168</v>
      </c>
      <c r="CD42" s="12">
        <v>168</v>
      </c>
      <c r="CE42" s="12">
        <v>168</v>
      </c>
      <c r="CF42" s="12">
        <v>168</v>
      </c>
      <c r="CG42" s="12">
        <v>168</v>
      </c>
      <c r="CH42" s="12">
        <v>168</v>
      </c>
      <c r="CI42" s="12">
        <v>168</v>
      </c>
      <c r="CJ42" s="12">
        <v>168</v>
      </c>
      <c r="CK42" s="12">
        <v>168</v>
      </c>
      <c r="CL42" s="12">
        <v>168</v>
      </c>
      <c r="CM42" s="12">
        <v>168</v>
      </c>
      <c r="CN42" s="12">
        <v>168</v>
      </c>
      <c r="CO42" s="12">
        <v>168</v>
      </c>
      <c r="CP42" s="12">
        <v>168</v>
      </c>
      <c r="CQ42" s="12">
        <v>168</v>
      </c>
      <c r="CR42" s="12">
        <v>168</v>
      </c>
      <c r="CS42" s="12">
        <v>168</v>
      </c>
      <c r="CT42" s="12">
        <v>168</v>
      </c>
      <c r="CU42" s="12">
        <v>168</v>
      </c>
      <c r="CV42" s="12">
        <v>168</v>
      </c>
      <c r="CW42" s="12">
        <v>168</v>
      </c>
      <c r="CX42" s="12">
        <v>168</v>
      </c>
      <c r="CY42" s="12">
        <v>168</v>
      </c>
      <c r="CZ42" s="12">
        <v>168</v>
      </c>
      <c r="DA42" s="12">
        <v>168</v>
      </c>
      <c r="DB42" s="12">
        <v>168</v>
      </c>
      <c r="DC42" s="12">
        <v>168</v>
      </c>
      <c r="DD42" s="12"/>
      <c r="DE42" s="12">
        <v>144</v>
      </c>
      <c r="DF42" s="12">
        <v>168</v>
      </c>
      <c r="DG42" s="12">
        <v>168</v>
      </c>
      <c r="DH42" s="12">
        <v>168</v>
      </c>
      <c r="DI42" s="12">
        <v>168</v>
      </c>
      <c r="DJ42" s="12">
        <v>168</v>
      </c>
      <c r="DK42" s="12">
        <v>168</v>
      </c>
      <c r="DL42" s="12">
        <v>168</v>
      </c>
      <c r="DM42" s="12">
        <v>168</v>
      </c>
      <c r="DN42" s="12">
        <v>168</v>
      </c>
      <c r="DO42" s="12">
        <v>168</v>
      </c>
      <c r="DP42" s="12"/>
      <c r="DQ42" s="12"/>
      <c r="DR42" s="12">
        <v>168</v>
      </c>
      <c r="DS42" s="12">
        <v>168</v>
      </c>
      <c r="DT42" s="12">
        <v>168</v>
      </c>
      <c r="DU42" s="12">
        <v>168</v>
      </c>
      <c r="DV42" s="12">
        <v>168</v>
      </c>
      <c r="DW42" s="12">
        <v>168</v>
      </c>
      <c r="DX42" s="12">
        <v>168</v>
      </c>
      <c r="DY42" s="12">
        <v>168</v>
      </c>
      <c r="DZ42" s="12">
        <v>168</v>
      </c>
      <c r="EA42" s="12">
        <v>168</v>
      </c>
      <c r="EB42" s="12">
        <v>168</v>
      </c>
      <c r="EC42" s="12">
        <v>168</v>
      </c>
      <c r="ED42" s="12">
        <v>168</v>
      </c>
      <c r="EE42" s="12">
        <v>168</v>
      </c>
      <c r="EF42" s="12">
        <v>168</v>
      </c>
      <c r="EG42" s="12">
        <v>168</v>
      </c>
      <c r="EH42" s="12">
        <v>168</v>
      </c>
      <c r="EI42" s="12"/>
      <c r="EJ42" s="12"/>
    </row>
    <row r="43" spans="1:140">
      <c r="A43" s="501"/>
      <c r="B43" s="53" t="s">
        <v>146</v>
      </c>
      <c r="C43" s="12"/>
      <c r="D43" s="173">
        <v>6.6808542857142861</v>
      </c>
      <c r="E43" s="173">
        <v>8.2952380959999985</v>
      </c>
      <c r="F43" s="173">
        <v>6.7535418986871854</v>
      </c>
      <c r="G43" s="173">
        <v>7.8060522696011008</v>
      </c>
      <c r="H43" s="173">
        <v>0.2</v>
      </c>
      <c r="I43" s="119">
        <v>9.0697674418604652</v>
      </c>
      <c r="J43" s="119">
        <v>7.4411764705882355</v>
      </c>
      <c r="K43" s="119">
        <v>7.4898339055418619</v>
      </c>
      <c r="L43" s="119">
        <v>7.2972972972972974</v>
      </c>
      <c r="M43" s="119">
        <v>6.387096774193548</v>
      </c>
      <c r="N43" s="119">
        <v>7.6388888888888884</v>
      </c>
      <c r="O43" s="164">
        <v>9.5806451612903221</v>
      </c>
      <c r="P43" s="164">
        <v>7.2033898305084749</v>
      </c>
      <c r="Q43" s="164">
        <v>0</v>
      </c>
      <c r="R43" s="164">
        <v>5.6797184900831734</v>
      </c>
      <c r="S43">
        <v>9.6844281120808446</v>
      </c>
      <c r="T43">
        <v>5.3419024926686225</v>
      </c>
      <c r="U43">
        <v>4.9318996415770613</v>
      </c>
      <c r="V43">
        <v>8.44131455399061</v>
      </c>
      <c r="W43">
        <v>6.774193548387097</v>
      </c>
      <c r="X43">
        <v>6.5</v>
      </c>
      <c r="Y43">
        <v>6.5658077994428954</v>
      </c>
      <c r="Z43">
        <v>6.56</v>
      </c>
      <c r="AA43">
        <v>7.9</v>
      </c>
      <c r="AB43">
        <v>8.3535072170169666</v>
      </c>
      <c r="AC43">
        <v>10.125350721701601</v>
      </c>
      <c r="AD43">
        <v>7.34</v>
      </c>
      <c r="AE43">
        <v>6.3385826771653537</v>
      </c>
      <c r="AF43">
        <v>7.85</v>
      </c>
      <c r="AG43">
        <v>7.9</v>
      </c>
      <c r="AH43">
        <v>6.3432835820895521</v>
      </c>
      <c r="AI43">
        <v>7.24</v>
      </c>
      <c r="AJ43">
        <v>10.17</v>
      </c>
      <c r="AK43">
        <v>10.230769230769232</v>
      </c>
      <c r="AL43">
        <v>6.666666666666667</v>
      </c>
      <c r="AM43">
        <v>11.8</v>
      </c>
      <c r="AN43">
        <v>10.290538752362949</v>
      </c>
      <c r="AO43">
        <v>6.3949999999999996</v>
      </c>
      <c r="AP43">
        <v>7.12</v>
      </c>
      <c r="AQ43">
        <v>8.7755167958656326</v>
      </c>
      <c r="AR43">
        <v>7.32</v>
      </c>
      <c r="AS43">
        <v>0</v>
      </c>
      <c r="AT43">
        <v>9.2871100000000002</v>
      </c>
      <c r="AU43">
        <v>5.3725424858380535</v>
      </c>
      <c r="AV43">
        <v>9.2615763157894744</v>
      </c>
      <c r="AW43">
        <v>8.6666666666666661</v>
      </c>
      <c r="AX43">
        <v>11.769230769230768</v>
      </c>
      <c r="AY43">
        <v>9.2195121951219523</v>
      </c>
      <c r="AZ43">
        <v>4.6059479553903344</v>
      </c>
      <c r="BA43">
        <v>8</v>
      </c>
      <c r="BB43">
        <v>7.6821369294605795</v>
      </c>
      <c r="BC43">
        <v>8.2312074669187147</v>
      </c>
      <c r="BD43">
        <v>6.17</v>
      </c>
      <c r="BE43">
        <v>5.149</v>
      </c>
      <c r="BF43">
        <v>6.2462075769534326</v>
      </c>
      <c r="BG43">
        <v>8.3076923076923084</v>
      </c>
      <c r="BH43">
        <v>7.05</v>
      </c>
      <c r="BI43">
        <v>1.6153156862745095</v>
      </c>
      <c r="BJ43">
        <v>9.6319612590799029</v>
      </c>
      <c r="BK43">
        <v>10.51685393258427</v>
      </c>
      <c r="BL43">
        <v>9.17</v>
      </c>
      <c r="BM43">
        <v>8.8695652173913047</v>
      </c>
      <c r="BN43">
        <v>7.16</v>
      </c>
      <c r="BO43">
        <v>6.41</v>
      </c>
      <c r="BP43">
        <v>13.446153846153846</v>
      </c>
      <c r="BQ43">
        <v>3.33</v>
      </c>
      <c r="BR43">
        <v>8.51</v>
      </c>
      <c r="BS43">
        <v>9.3774403470715839</v>
      </c>
      <c r="BT43">
        <v>0</v>
      </c>
      <c r="BU43">
        <v>14.541090458488227</v>
      </c>
      <c r="BV43">
        <v>6.990654205607477</v>
      </c>
      <c r="BW43">
        <v>1.74</v>
      </c>
      <c r="BX43">
        <v>10.64</v>
      </c>
      <c r="BY43">
        <v>8.7800453514739232</v>
      </c>
      <c r="BZ43">
        <v>3.58</v>
      </c>
      <c r="CA43">
        <v>8.43</v>
      </c>
      <c r="CB43">
        <v>6.5819749999999999</v>
      </c>
      <c r="CC43">
        <v>2.8332190312901844</v>
      </c>
      <c r="CD43">
        <v>1.61</v>
      </c>
      <c r="CE43">
        <v>3.958333333333333</v>
      </c>
      <c r="CF43">
        <v>6.1714285714285717</v>
      </c>
      <c r="CG43">
        <v>8.57</v>
      </c>
      <c r="CH43">
        <v>14.4</v>
      </c>
      <c r="CI43">
        <v>10.97</v>
      </c>
      <c r="CJ43">
        <v>9.9937936384794419</v>
      </c>
      <c r="CK43">
        <v>10.050000000000001</v>
      </c>
      <c r="CL43">
        <v>10.050000000000001</v>
      </c>
      <c r="CM43">
        <v>6.1949477351916373</v>
      </c>
      <c r="CN43">
        <v>7.66742596810934</v>
      </c>
      <c r="CO43">
        <v>6.87</v>
      </c>
      <c r="CP43">
        <v>9.5454545454545467</v>
      </c>
      <c r="CQ43">
        <v>8.4789999999999992</v>
      </c>
      <c r="CR43">
        <v>7.5</v>
      </c>
      <c r="CS43">
        <v>9.6444444444444457</v>
      </c>
      <c r="CT43">
        <v>10.181818181818182</v>
      </c>
      <c r="CU43">
        <v>6.2</v>
      </c>
      <c r="CV43">
        <v>4.59</v>
      </c>
      <c r="CW43">
        <v>6.6474358974358969</v>
      </c>
      <c r="CX43">
        <v>6.39</v>
      </c>
      <c r="CY43">
        <v>7.9951100244498781</v>
      </c>
      <c r="CZ43">
        <v>11.73</v>
      </c>
      <c r="DA43">
        <v>11.73</v>
      </c>
      <c r="DB43">
        <v>9.0697674418604652</v>
      </c>
      <c r="DC43">
        <v>28</v>
      </c>
      <c r="DD43" s="12"/>
      <c r="DE43">
        <v>7.04</v>
      </c>
      <c r="DF43">
        <v>4.7431160769708258</v>
      </c>
      <c r="DG43">
        <v>6.96</v>
      </c>
      <c r="DH43">
        <v>5.62</v>
      </c>
      <c r="DI43">
        <v>5.6618911174785094</v>
      </c>
      <c r="DJ43">
        <v>4.9177489177489173</v>
      </c>
      <c r="DK43">
        <v>0</v>
      </c>
      <c r="DL43">
        <v>0</v>
      </c>
      <c r="DM43">
        <v>0</v>
      </c>
      <c r="DN43">
        <v>0</v>
      </c>
      <c r="DO43">
        <v>1.1499999999999999</v>
      </c>
      <c r="DP43"/>
      <c r="DQ43"/>
      <c r="DR43">
        <v>5.3103448275862064</v>
      </c>
      <c r="DS43">
        <v>3.33</v>
      </c>
      <c r="DT43">
        <v>5.38</v>
      </c>
      <c r="DU43">
        <v>2.1678832116788613</v>
      </c>
      <c r="DV43">
        <v>5.93</v>
      </c>
      <c r="DW43">
        <v>5.9354838709677402</v>
      </c>
      <c r="DX43">
        <v>6.3862536302032922</v>
      </c>
      <c r="DY43">
        <v>5.68</v>
      </c>
      <c r="DZ43">
        <v>10.35</v>
      </c>
      <c r="EA43">
        <v>9.1042239440139952</v>
      </c>
      <c r="EB43">
        <v>12.86</v>
      </c>
      <c r="EC43">
        <v>12.86</v>
      </c>
      <c r="ED43">
        <v>5.666666666666667</v>
      </c>
      <c r="EE43">
        <v>7.63</v>
      </c>
      <c r="EF43">
        <v>10.15</v>
      </c>
      <c r="EG43">
        <v>9.2307692307692299</v>
      </c>
      <c r="EH43">
        <v>6.9230769230769234</v>
      </c>
      <c r="EI43" s="12"/>
      <c r="EJ43" s="12"/>
    </row>
    <row r="44" spans="1:140" ht="16.5" customHeight="1">
      <c r="A44" s="496" t="s">
        <v>162</v>
      </c>
      <c r="B44" s="54" t="s">
        <v>147</v>
      </c>
      <c r="C44" s="8"/>
      <c r="D44" s="8">
        <f>+D34</f>
        <v>0.90178571428571397</v>
      </c>
      <c r="E44" s="8">
        <f t="shared" ref="E44:N44" si="234">E34</f>
        <v>0.8928571428571429</v>
      </c>
      <c r="F44" s="8">
        <f t="shared" si="234"/>
        <v>0.9107142857142857</v>
      </c>
      <c r="G44" s="8">
        <f t="shared" si="234"/>
        <v>0.96875</v>
      </c>
      <c r="H44" s="8">
        <f t="shared" si="234"/>
        <v>0.9642857142857143</v>
      </c>
      <c r="I44" s="8">
        <f t="shared" si="234"/>
        <v>0.90476190476190477</v>
      </c>
      <c r="J44" s="8">
        <f t="shared" si="234"/>
        <v>0.980119047619048</v>
      </c>
      <c r="K44" s="8">
        <f t="shared" si="234"/>
        <v>0.947440476190476</v>
      </c>
      <c r="L44" s="8">
        <f t="shared" si="234"/>
        <v>0.9315476190428571</v>
      </c>
      <c r="M44" s="8">
        <f t="shared" si="234"/>
        <v>0.9642857142857143</v>
      </c>
      <c r="N44" s="8">
        <f t="shared" si="234"/>
        <v>1</v>
      </c>
      <c r="O44" s="8">
        <f t="shared" ref="O44:AK44" si="235">+O34</f>
        <v>0.95589285714285732</v>
      </c>
      <c r="P44" s="8">
        <f t="shared" si="235"/>
        <v>0.80059523809523814</v>
      </c>
      <c r="Q44" s="8">
        <f t="shared" si="235"/>
        <v>0.79958333333333298</v>
      </c>
      <c r="R44" s="8">
        <f t="shared" si="235"/>
        <v>0.69047619047619102</v>
      </c>
      <c r="S44" s="8">
        <f t="shared" si="235"/>
        <v>0.9241071428571429</v>
      </c>
      <c r="T44" s="8">
        <f t="shared" si="235"/>
        <v>0.99255952380952395</v>
      </c>
      <c r="U44" s="8">
        <f t="shared" si="235"/>
        <v>0.81944444444444442</v>
      </c>
      <c r="V44" s="8">
        <f t="shared" si="235"/>
        <v>0.9498809523809526</v>
      </c>
      <c r="W44" s="8">
        <f t="shared" si="235"/>
        <v>0.97916666666666696</v>
      </c>
      <c r="X44" s="8">
        <f t="shared" si="235"/>
        <v>0.93452380952380998</v>
      </c>
      <c r="Y44" s="8">
        <f t="shared" si="235"/>
        <v>0.9642857142857143</v>
      </c>
      <c r="Z44" s="8">
        <f t="shared" si="235"/>
        <v>0.947440476190476</v>
      </c>
      <c r="AA44" s="8">
        <f t="shared" si="235"/>
        <v>0.94345238095238104</v>
      </c>
      <c r="AB44" s="8">
        <f t="shared" si="235"/>
        <v>1</v>
      </c>
      <c r="AC44" s="8">
        <f t="shared" si="235"/>
        <v>0.96327380952381003</v>
      </c>
      <c r="AD44" s="8">
        <f t="shared" si="235"/>
        <v>0.97321428571428603</v>
      </c>
      <c r="AE44" s="8">
        <f t="shared" si="235"/>
        <v>0.87898809523809529</v>
      </c>
      <c r="AF44" s="8">
        <f t="shared" si="235"/>
        <v>0.94803571428571398</v>
      </c>
      <c r="AG44" s="8">
        <f t="shared" si="235"/>
        <v>0.98809523809523803</v>
      </c>
      <c r="AH44" s="8">
        <f t="shared" si="235"/>
        <v>0.90077380952380948</v>
      </c>
      <c r="AI44" s="8">
        <f t="shared" si="235"/>
        <v>0.97916666666666696</v>
      </c>
      <c r="AJ44" s="8">
        <f t="shared" si="235"/>
        <v>0.98410714285714296</v>
      </c>
      <c r="AK44" s="8">
        <f t="shared" si="235"/>
        <v>0.86958333333333337</v>
      </c>
      <c r="AL44" s="8">
        <f t="shared" ref="AL44:AQ44" si="236">+AL34</f>
        <v>0.879940476190476</v>
      </c>
      <c r="AM44" s="8">
        <f t="shared" si="236"/>
        <v>0.94095238095238098</v>
      </c>
      <c r="AN44" s="8">
        <f t="shared" si="236"/>
        <v>0.93351190476190482</v>
      </c>
      <c r="AO44" s="8">
        <f t="shared" si="236"/>
        <v>0.97416666666666696</v>
      </c>
      <c r="AP44" s="8">
        <f t="shared" si="236"/>
        <v>0.95636904761904795</v>
      </c>
      <c r="AQ44" s="8">
        <f t="shared" si="236"/>
        <v>0.9107142857142857</v>
      </c>
      <c r="AR44" s="8">
        <f t="shared" ref="AR44:BS44" si="237">+AR34</f>
        <v>0.73958333333333304</v>
      </c>
      <c r="AS44" s="8">
        <f t="shared" si="237"/>
        <v>0.44940476190476197</v>
      </c>
      <c r="AT44" s="8">
        <f t="shared" si="237"/>
        <v>0.92559523809523814</v>
      </c>
      <c r="AU44" s="8">
        <f t="shared" si="237"/>
        <v>0.91071428571428603</v>
      </c>
      <c r="AV44" s="8">
        <f t="shared" si="237"/>
        <v>0.98809523809523803</v>
      </c>
      <c r="AW44" s="8">
        <f t="shared" si="237"/>
        <v>0.94345238095238093</v>
      </c>
      <c r="AX44" s="8">
        <f t="shared" si="237"/>
        <v>1</v>
      </c>
      <c r="AY44" s="8">
        <f t="shared" si="237"/>
        <v>0.94345238095238093</v>
      </c>
      <c r="AZ44" s="8">
        <f t="shared" si="237"/>
        <v>0.99404761904761896</v>
      </c>
      <c r="BA44" s="8">
        <f t="shared" si="237"/>
        <v>0.95386904761904778</v>
      </c>
      <c r="BB44" s="8">
        <f t="shared" si="237"/>
        <v>0.90357142857142903</v>
      </c>
      <c r="BC44" s="8">
        <f t="shared" si="237"/>
        <v>0.95630952380952383</v>
      </c>
      <c r="BD44" s="8">
        <f t="shared" si="237"/>
        <v>0.98809523809523803</v>
      </c>
      <c r="BE44" s="8">
        <f t="shared" si="237"/>
        <v>0.875</v>
      </c>
      <c r="BF44" s="8">
        <f t="shared" si="237"/>
        <v>0.63791666666666669</v>
      </c>
      <c r="BG44" s="8">
        <f t="shared" si="237"/>
        <v>0.96476190476190482</v>
      </c>
      <c r="BH44" s="8">
        <f t="shared" si="237"/>
        <v>0.97321428571428603</v>
      </c>
      <c r="BI44" s="8">
        <f t="shared" si="237"/>
        <v>0.985119047619048</v>
      </c>
      <c r="BJ44" s="8">
        <f t="shared" si="237"/>
        <v>0.90428571428571436</v>
      </c>
      <c r="BK44" s="8">
        <f t="shared" si="237"/>
        <v>0.96428571428571397</v>
      </c>
      <c r="BL44" s="8">
        <f t="shared" si="237"/>
        <v>0.985119047619048</v>
      </c>
      <c r="BM44" s="8">
        <f t="shared" si="237"/>
        <v>0.9375</v>
      </c>
      <c r="BN44" s="8">
        <f t="shared" si="237"/>
        <v>0.92577380952381005</v>
      </c>
      <c r="BO44" s="8">
        <f t="shared" si="237"/>
        <v>1</v>
      </c>
      <c r="BP44" s="8">
        <f t="shared" si="237"/>
        <v>0.94744047619047611</v>
      </c>
      <c r="BQ44" s="8">
        <f t="shared" si="237"/>
        <v>0.92678571428571399</v>
      </c>
      <c r="BR44" s="8">
        <f t="shared" si="237"/>
        <v>0.92857142857142905</v>
      </c>
      <c r="BS44" s="8">
        <f t="shared" si="237"/>
        <v>0.90976190476190477</v>
      </c>
      <c r="BT44" s="8">
        <f t="shared" ref="BT44:BZ44" si="238">+BT34</f>
        <v>1</v>
      </c>
      <c r="BU44" s="8">
        <f t="shared" si="238"/>
        <v>0.985119047619048</v>
      </c>
      <c r="BV44" s="8">
        <f t="shared" si="238"/>
        <v>1</v>
      </c>
      <c r="BW44" s="8">
        <f t="shared" si="238"/>
        <v>0.96428571428571397</v>
      </c>
      <c r="BX44" s="8">
        <f t="shared" si="238"/>
        <v>0.95833333333333304</v>
      </c>
      <c r="BY44" s="8">
        <f t="shared" si="238"/>
        <v>0.9642857142857143</v>
      </c>
      <c r="BZ44" s="8">
        <f t="shared" si="238"/>
        <v>0.89880952380952395</v>
      </c>
      <c r="CA44" s="8">
        <f t="shared" ref="CA44:CC44" si="239">+CA34</f>
        <v>0.95138888888888895</v>
      </c>
      <c r="CB44" s="8">
        <f t="shared" si="239"/>
        <v>0.9464285714285714</v>
      </c>
      <c r="CC44" s="8">
        <f t="shared" si="239"/>
        <v>0.73630952380952375</v>
      </c>
      <c r="CD44" s="8">
        <f t="shared" ref="CD44:CF44" si="240">+CD34</f>
        <v>0.98809523809523803</v>
      </c>
      <c r="CE44" s="8">
        <f t="shared" si="240"/>
        <v>0.93851190476190471</v>
      </c>
      <c r="CF44" s="8">
        <f t="shared" si="240"/>
        <v>0.94</v>
      </c>
      <c r="CG44" s="8">
        <f t="shared" ref="CG44:CH44" si="241">+CG34</f>
        <v>0.96130952380952395</v>
      </c>
      <c r="CH44" s="8">
        <f t="shared" si="241"/>
        <v>0.90476190476190499</v>
      </c>
      <c r="CI44" s="8">
        <f t="shared" ref="CI44:CJ44" si="242">+CI34</f>
        <v>0.98214285714285698</v>
      </c>
      <c r="CJ44" s="8">
        <f t="shared" si="242"/>
        <v>0.97220238095238098</v>
      </c>
      <c r="CK44" s="8">
        <f t="shared" ref="CK44:CM44" si="243">+CK34</f>
        <v>0.91071428571428603</v>
      </c>
      <c r="CL44" s="8">
        <f t="shared" si="243"/>
        <v>0.92857142857142905</v>
      </c>
      <c r="CM44" s="8">
        <f t="shared" si="243"/>
        <v>0.97619047619047616</v>
      </c>
      <c r="CN44" s="8">
        <f t="shared" ref="CN44:CP44" si="244">+CN34</f>
        <v>0.89285714285714302</v>
      </c>
      <c r="CO44" s="8">
        <f t="shared" si="244"/>
        <v>1</v>
      </c>
      <c r="CP44" s="8">
        <f t="shared" si="244"/>
        <v>0.85565476190476186</v>
      </c>
      <c r="CQ44" s="8">
        <f t="shared" ref="CQ44:CT44" si="245">+CQ34</f>
        <v>0.97619047619047605</v>
      </c>
      <c r="CR44" s="8">
        <f t="shared" si="245"/>
        <v>0.93452380952380998</v>
      </c>
      <c r="CS44" s="8">
        <f t="shared" si="245"/>
        <v>0.98363095238095222</v>
      </c>
      <c r="CT44" s="8">
        <f t="shared" si="245"/>
        <v>0.97815476190476203</v>
      </c>
      <c r="CU44" s="8">
        <f t="shared" ref="CU44:CW44" si="246">+CU34</f>
        <v>1</v>
      </c>
      <c r="CV44" s="8">
        <f t="shared" si="246"/>
        <v>1</v>
      </c>
      <c r="CW44" s="8">
        <f t="shared" si="246"/>
        <v>0.98410714285714296</v>
      </c>
      <c r="CX44" s="8">
        <f t="shared" ref="CX44:CY44" si="247">+CX34</f>
        <v>0.91071428571428603</v>
      </c>
      <c r="CY44" s="8">
        <f t="shared" si="247"/>
        <v>0.9514285714285714</v>
      </c>
      <c r="CZ44" s="8">
        <f t="shared" ref="CZ44:DB44" si="248">+CZ34</f>
        <v>0.99404761904761896</v>
      </c>
      <c r="DA44" s="8">
        <f t="shared" si="248"/>
        <v>0.99404761904761896</v>
      </c>
      <c r="DB44" s="8">
        <f t="shared" si="248"/>
        <v>1</v>
      </c>
      <c r="DC44" s="8">
        <f t="shared" ref="DC44:DF44" si="249">+DC34</f>
        <v>0.92559523809523803</v>
      </c>
      <c r="DD44" s="8"/>
      <c r="DE44" s="8">
        <f t="shared" si="249"/>
        <v>0.96180555555555602</v>
      </c>
      <c r="DF44" s="8">
        <f t="shared" si="249"/>
        <v>0.87005952380952389</v>
      </c>
      <c r="DG44" s="8">
        <f t="shared" ref="DG44:DJ44" si="250">+DG34</f>
        <v>0.99107142857142905</v>
      </c>
      <c r="DH44" s="8">
        <f t="shared" si="250"/>
        <v>0.88690476190476197</v>
      </c>
      <c r="DI44" s="8">
        <f t="shared" si="250"/>
        <v>0.98511904761904778</v>
      </c>
      <c r="DJ44" s="8">
        <f t="shared" si="250"/>
        <v>0.60119047619047616</v>
      </c>
      <c r="DK44" s="8">
        <f t="shared" ref="DK44:DM44" si="251">+DK34</f>
        <v>0</v>
      </c>
      <c r="DL44" s="8">
        <f t="shared" si="251"/>
        <v>0</v>
      </c>
      <c r="DM44" s="8">
        <f t="shared" si="251"/>
        <v>0</v>
      </c>
      <c r="DN44" s="8">
        <f t="shared" ref="DN44:DR44" si="252">+DN34</f>
        <v>0</v>
      </c>
      <c r="DO44" s="8">
        <f t="shared" si="252"/>
        <v>0.30952380952380953</v>
      </c>
      <c r="DP44" s="8">
        <f t="shared" si="252"/>
        <v>0</v>
      </c>
      <c r="DQ44" s="8">
        <f t="shared" si="252"/>
        <v>0</v>
      </c>
      <c r="DR44" s="8">
        <f t="shared" si="252"/>
        <v>0.9196428571428571</v>
      </c>
      <c r="DS44" s="8">
        <f t="shared" ref="DS44:DU44" si="253">+DS34</f>
        <v>0.95535714285714302</v>
      </c>
      <c r="DT44" s="8">
        <f t="shared" si="253"/>
        <v>0.99107142857142905</v>
      </c>
      <c r="DU44" s="8">
        <f t="shared" si="253"/>
        <v>0.9295833333333331</v>
      </c>
      <c r="DV44" s="8">
        <f t="shared" ref="DV44:DX44" si="254">+DV34</f>
        <v>0.87916666666666698</v>
      </c>
      <c r="DW44" s="8">
        <f t="shared" si="254"/>
        <v>0.98630952380952397</v>
      </c>
      <c r="DX44" s="8">
        <f t="shared" si="254"/>
        <v>0.93702380952380948</v>
      </c>
      <c r="DY44" s="8">
        <f t="shared" ref="DY44:EA44" si="255">+DY34</f>
        <v>0.90595238095238095</v>
      </c>
      <c r="DZ44" s="8">
        <f t="shared" si="255"/>
        <v>0.91565476190476203</v>
      </c>
      <c r="EA44" s="8">
        <f t="shared" si="255"/>
        <v>1</v>
      </c>
      <c r="EB44" s="8">
        <f t="shared" ref="EB44:ED44" si="256">+EB34</f>
        <v>0.95833333333333304</v>
      </c>
      <c r="EC44" s="8">
        <f t="shared" si="256"/>
        <v>0.88690000000000002</v>
      </c>
      <c r="ED44" s="8">
        <f t="shared" si="256"/>
        <v>0.99654761904761902</v>
      </c>
      <c r="EE44" s="8">
        <f t="shared" ref="EE44:EH44" si="257">+EE34</f>
        <v>0.97619047619047605</v>
      </c>
      <c r="EF44" s="8">
        <f t="shared" si="257"/>
        <v>0.90297619047619004</v>
      </c>
      <c r="EG44" s="8">
        <f t="shared" si="257"/>
        <v>0.94940476190476186</v>
      </c>
      <c r="EH44" s="8">
        <f t="shared" si="257"/>
        <v>0.89386904761904773</v>
      </c>
      <c r="EI44" s="8"/>
      <c r="EJ44" s="8"/>
    </row>
    <row r="45" spans="1:140">
      <c r="A45" s="497"/>
      <c r="B45" s="54" t="s">
        <v>253</v>
      </c>
      <c r="C45" s="8"/>
      <c r="D45" s="8">
        <f t="shared" ref="D45:AK45" si="258">+D39/D42</f>
        <v>0</v>
      </c>
      <c r="E45" s="8">
        <f t="shared" si="258"/>
        <v>7.1428571428571425E-2</v>
      </c>
      <c r="F45" s="8">
        <f t="shared" si="258"/>
        <v>0</v>
      </c>
      <c r="G45" s="8">
        <f t="shared" si="258"/>
        <v>0</v>
      </c>
      <c r="H45" s="8">
        <f t="shared" si="258"/>
        <v>0</v>
      </c>
      <c r="I45" s="8">
        <f t="shared" si="258"/>
        <v>0</v>
      </c>
      <c r="J45" s="8">
        <f t="shared" si="258"/>
        <v>0</v>
      </c>
      <c r="K45" s="8">
        <f t="shared" si="258"/>
        <v>4.3630952380952381E-2</v>
      </c>
      <c r="L45" s="8">
        <f t="shared" si="258"/>
        <v>0</v>
      </c>
      <c r="M45" s="8">
        <f t="shared" si="258"/>
        <v>0</v>
      </c>
      <c r="N45" s="8">
        <f t="shared" si="258"/>
        <v>0</v>
      </c>
      <c r="O45" s="8">
        <f t="shared" si="258"/>
        <v>0</v>
      </c>
      <c r="P45" s="8">
        <f t="shared" si="258"/>
        <v>4.7619047619047616E-2</v>
      </c>
      <c r="Q45" s="8">
        <f t="shared" si="258"/>
        <v>0</v>
      </c>
      <c r="R45" s="8">
        <f t="shared" si="258"/>
        <v>0</v>
      </c>
      <c r="S45" s="8">
        <f t="shared" si="258"/>
        <v>0</v>
      </c>
      <c r="T45" s="8">
        <f t="shared" si="258"/>
        <v>0</v>
      </c>
      <c r="U45" s="8">
        <f t="shared" si="258"/>
        <v>6.9444444444444448E-2</v>
      </c>
      <c r="V45" s="8">
        <f t="shared" si="258"/>
        <v>0</v>
      </c>
      <c r="W45" s="8">
        <f t="shared" si="258"/>
        <v>0</v>
      </c>
      <c r="X45" s="8">
        <f t="shared" si="258"/>
        <v>0</v>
      </c>
      <c r="Y45" s="8">
        <f t="shared" si="258"/>
        <v>0</v>
      </c>
      <c r="Z45" s="8">
        <f t="shared" si="258"/>
        <v>0</v>
      </c>
      <c r="AA45" s="8">
        <f t="shared" si="258"/>
        <v>0</v>
      </c>
      <c r="AB45" s="8">
        <f t="shared" si="258"/>
        <v>0</v>
      </c>
      <c r="AC45" s="8">
        <f t="shared" si="258"/>
        <v>0</v>
      </c>
      <c r="AD45" s="8">
        <f t="shared" si="258"/>
        <v>0</v>
      </c>
      <c r="AE45" s="8">
        <f t="shared" si="258"/>
        <v>0</v>
      </c>
      <c r="AF45" s="8">
        <f t="shared" si="258"/>
        <v>0</v>
      </c>
      <c r="AG45" s="8">
        <f t="shared" si="258"/>
        <v>0</v>
      </c>
      <c r="AH45" s="8">
        <f t="shared" si="258"/>
        <v>7.1428571428571425E-2</v>
      </c>
      <c r="AI45" s="8">
        <f t="shared" si="258"/>
        <v>0</v>
      </c>
      <c r="AJ45" s="8">
        <f t="shared" si="258"/>
        <v>0</v>
      </c>
      <c r="AK45" s="8">
        <f t="shared" si="258"/>
        <v>0</v>
      </c>
      <c r="AL45" s="8">
        <f t="shared" ref="AL45:AQ45" si="259">+AL39/AL42</f>
        <v>0</v>
      </c>
      <c r="AM45" s="8">
        <f t="shared" si="259"/>
        <v>0</v>
      </c>
      <c r="AN45" s="8">
        <f t="shared" si="259"/>
        <v>0</v>
      </c>
      <c r="AO45" s="8">
        <f t="shared" si="259"/>
        <v>0</v>
      </c>
      <c r="AP45" s="8">
        <f t="shared" si="259"/>
        <v>0</v>
      </c>
      <c r="AQ45" s="8">
        <f t="shared" si="259"/>
        <v>0</v>
      </c>
      <c r="AR45" s="8">
        <f t="shared" ref="AR45:BS45" si="260">+AR39/AR42</f>
        <v>0</v>
      </c>
      <c r="AS45" s="8">
        <f t="shared" si="260"/>
        <v>0</v>
      </c>
      <c r="AT45" s="8">
        <f t="shared" si="260"/>
        <v>4.4642857142857144E-2</v>
      </c>
      <c r="AU45" s="8">
        <f t="shared" si="260"/>
        <v>0</v>
      </c>
      <c r="AV45" s="8">
        <f t="shared" si="260"/>
        <v>0</v>
      </c>
      <c r="AW45" s="8">
        <f t="shared" si="260"/>
        <v>0</v>
      </c>
      <c r="AX45" s="8">
        <f t="shared" si="260"/>
        <v>0</v>
      </c>
      <c r="AY45" s="8">
        <f t="shared" si="260"/>
        <v>0</v>
      </c>
      <c r="AZ45" s="8">
        <f t="shared" si="260"/>
        <v>0</v>
      </c>
      <c r="BA45" s="8">
        <f t="shared" si="260"/>
        <v>0</v>
      </c>
      <c r="BB45" s="8">
        <f t="shared" si="260"/>
        <v>9.0476190476190474E-2</v>
      </c>
      <c r="BC45" s="8">
        <f t="shared" si="260"/>
        <v>0</v>
      </c>
      <c r="BD45" s="8">
        <f t="shared" si="260"/>
        <v>0</v>
      </c>
      <c r="BE45" s="8">
        <f t="shared" si="260"/>
        <v>0</v>
      </c>
      <c r="BF45" s="8">
        <f t="shared" si="260"/>
        <v>0</v>
      </c>
      <c r="BG45" s="8">
        <f t="shared" si="260"/>
        <v>0</v>
      </c>
      <c r="BH45" s="8">
        <f t="shared" si="260"/>
        <v>0</v>
      </c>
      <c r="BI45" s="8">
        <f t="shared" si="260"/>
        <v>0</v>
      </c>
      <c r="BJ45" s="8">
        <f t="shared" si="260"/>
        <v>0</v>
      </c>
      <c r="BK45" s="8">
        <f t="shared" si="260"/>
        <v>0</v>
      </c>
      <c r="BL45" s="8">
        <f t="shared" si="260"/>
        <v>0</v>
      </c>
      <c r="BM45" s="8">
        <f t="shared" si="260"/>
        <v>5.0595238095238096E-2</v>
      </c>
      <c r="BN45" s="8">
        <f t="shared" si="260"/>
        <v>0</v>
      </c>
      <c r="BO45" s="8">
        <f t="shared" si="260"/>
        <v>0</v>
      </c>
      <c r="BP45" s="8">
        <f t="shared" si="260"/>
        <v>0</v>
      </c>
      <c r="BQ45" s="8">
        <f t="shared" si="260"/>
        <v>4.7619047619047616E-2</v>
      </c>
      <c r="BR45" s="8">
        <f t="shared" si="260"/>
        <v>0</v>
      </c>
      <c r="BS45" s="8">
        <f t="shared" si="260"/>
        <v>7.1428571428571425E-2</v>
      </c>
      <c r="BT45" s="8">
        <f t="shared" ref="BT45:BZ45" si="261">+BT39/BT42</f>
        <v>0</v>
      </c>
      <c r="BU45" s="8">
        <f t="shared" si="261"/>
        <v>0</v>
      </c>
      <c r="BV45" s="8">
        <f t="shared" si="261"/>
        <v>0</v>
      </c>
      <c r="BW45" s="8">
        <f t="shared" si="261"/>
        <v>0</v>
      </c>
      <c r="BX45" s="8">
        <f t="shared" si="261"/>
        <v>0</v>
      </c>
      <c r="BY45" s="8">
        <f t="shared" si="261"/>
        <v>0</v>
      </c>
      <c r="BZ45" s="8">
        <f t="shared" si="261"/>
        <v>0</v>
      </c>
      <c r="CA45" s="8">
        <f t="shared" ref="CA45:CC45" si="262">+CA39/CA42</f>
        <v>0</v>
      </c>
      <c r="CB45" s="8">
        <f t="shared" si="262"/>
        <v>0</v>
      </c>
      <c r="CC45" s="8">
        <f t="shared" si="262"/>
        <v>0.13095238095238096</v>
      </c>
      <c r="CD45" s="8">
        <f t="shared" ref="CD45:CF45" si="263">+CD39/CD42</f>
        <v>0</v>
      </c>
      <c r="CE45" s="8">
        <f t="shared" si="263"/>
        <v>0</v>
      </c>
      <c r="CF45" s="8">
        <f t="shared" si="263"/>
        <v>0</v>
      </c>
      <c r="CG45" s="8">
        <f t="shared" ref="CG45:CH45" si="264">+CG39/CG42</f>
        <v>0</v>
      </c>
      <c r="CH45" s="8">
        <f t="shared" si="264"/>
        <v>2.976190476190476E-2</v>
      </c>
      <c r="CI45" s="8">
        <f t="shared" ref="CI45:CJ45" si="265">+CI39/CI42</f>
        <v>0</v>
      </c>
      <c r="CJ45" s="8">
        <f t="shared" si="265"/>
        <v>0</v>
      </c>
      <c r="CK45" s="8">
        <f t="shared" ref="CK45:CM45" si="266">+CK39/CK42</f>
        <v>0</v>
      </c>
      <c r="CL45" s="8">
        <f t="shared" si="266"/>
        <v>7.1428571428571425E-2</v>
      </c>
      <c r="CM45" s="8">
        <f t="shared" si="266"/>
        <v>0</v>
      </c>
      <c r="CN45" s="8">
        <f t="shared" ref="CN45:CP45" si="267">+CN39/CN42</f>
        <v>0.10119047619047619</v>
      </c>
      <c r="CO45" s="8">
        <f t="shared" si="267"/>
        <v>0</v>
      </c>
      <c r="CP45" s="8">
        <f t="shared" si="267"/>
        <v>8.9285714285714288E-2</v>
      </c>
      <c r="CQ45" s="8">
        <f t="shared" ref="CQ45:CT45" si="268">+CQ39/CQ42</f>
        <v>0</v>
      </c>
      <c r="CR45" s="8">
        <f t="shared" si="268"/>
        <v>0</v>
      </c>
      <c r="CS45" s="8">
        <f t="shared" si="268"/>
        <v>0</v>
      </c>
      <c r="CT45" s="8">
        <f t="shared" si="268"/>
        <v>0</v>
      </c>
      <c r="CU45" s="8">
        <f t="shared" ref="CU45:CW45" si="269">+CU39/CU42</f>
        <v>0</v>
      </c>
      <c r="CV45" s="8">
        <f t="shared" si="269"/>
        <v>0</v>
      </c>
      <c r="CW45" s="8">
        <f t="shared" si="269"/>
        <v>0</v>
      </c>
      <c r="CX45" s="8">
        <f t="shared" ref="CX45:CY45" si="270">+CX39/CX42</f>
        <v>8.9285714285714288E-2</v>
      </c>
      <c r="CY45" s="8">
        <f t="shared" si="270"/>
        <v>0</v>
      </c>
      <c r="CZ45" s="8">
        <f t="shared" ref="CZ45:DB45" si="271">+CZ39/CZ42</f>
        <v>0</v>
      </c>
      <c r="DA45" s="8">
        <f t="shared" si="271"/>
        <v>0</v>
      </c>
      <c r="DB45" s="8">
        <f t="shared" si="271"/>
        <v>0</v>
      </c>
      <c r="DC45" s="8">
        <f t="shared" ref="DC45:DF45" si="272">+DC39/DC42</f>
        <v>0</v>
      </c>
      <c r="DD45" s="8"/>
      <c r="DE45" s="8">
        <f t="shared" si="272"/>
        <v>0</v>
      </c>
      <c r="DF45" s="8">
        <f t="shared" si="272"/>
        <v>0</v>
      </c>
      <c r="DG45" s="8">
        <f t="shared" ref="DG45:DJ45" si="273">+DG39/DG42</f>
        <v>0</v>
      </c>
      <c r="DH45" s="8">
        <f t="shared" si="273"/>
        <v>7.7380952380952384E-2</v>
      </c>
      <c r="DI45" s="8">
        <f t="shared" si="273"/>
        <v>0</v>
      </c>
      <c r="DJ45" s="8">
        <f t="shared" si="273"/>
        <v>0</v>
      </c>
      <c r="DK45" s="8">
        <f t="shared" ref="DK45:DM45" si="274">+DK39/DK42</f>
        <v>0</v>
      </c>
      <c r="DL45" s="8">
        <f t="shared" si="274"/>
        <v>0</v>
      </c>
      <c r="DM45" s="8">
        <f t="shared" si="274"/>
        <v>0</v>
      </c>
      <c r="DN45" s="8">
        <f t="shared" ref="DN45:DR45" si="275">+DN39/DN42</f>
        <v>0</v>
      </c>
      <c r="DO45" s="8">
        <f t="shared" si="275"/>
        <v>7.1428571428571425E-2</v>
      </c>
      <c r="DP45" s="8" t="e">
        <f t="shared" si="275"/>
        <v>#DIV/0!</v>
      </c>
      <c r="DQ45" s="8" t="e">
        <f t="shared" si="275"/>
        <v>#DIV/0!</v>
      </c>
      <c r="DR45" s="8">
        <f t="shared" si="275"/>
        <v>0</v>
      </c>
      <c r="DS45" s="8">
        <f t="shared" ref="DS45:DU45" si="276">+DS39/DS42</f>
        <v>0</v>
      </c>
      <c r="DT45" s="8">
        <f t="shared" si="276"/>
        <v>0</v>
      </c>
      <c r="DU45" s="8">
        <f t="shared" si="276"/>
        <v>0</v>
      </c>
      <c r="DV45" s="8">
        <f t="shared" ref="DV45:DX45" si="277">+DV39/DV42</f>
        <v>8.9285714285714288E-2</v>
      </c>
      <c r="DW45" s="8">
        <f t="shared" si="277"/>
        <v>0</v>
      </c>
      <c r="DX45" s="8">
        <f t="shared" si="277"/>
        <v>0</v>
      </c>
      <c r="DY45" s="8">
        <f t="shared" ref="DY45:EA45" si="278">+DY39/DY42</f>
        <v>5.0595238095238096E-2</v>
      </c>
      <c r="DZ45" s="8">
        <f t="shared" si="278"/>
        <v>0</v>
      </c>
      <c r="EA45" s="8">
        <f t="shared" si="278"/>
        <v>0</v>
      </c>
      <c r="EB45" s="8">
        <f t="shared" ref="EB45:ED45" si="279">+EB39/EB42</f>
        <v>0</v>
      </c>
      <c r="EC45" s="8">
        <f t="shared" si="279"/>
        <v>0.10119047619047619</v>
      </c>
      <c r="ED45" s="8">
        <f t="shared" si="279"/>
        <v>0</v>
      </c>
      <c r="EE45" s="8">
        <f t="shared" ref="EE45:EH45" si="280">+EE39/EE42</f>
        <v>0</v>
      </c>
      <c r="EF45" s="8">
        <f t="shared" si="280"/>
        <v>7.1428571428571425E-2</v>
      </c>
      <c r="EG45" s="8">
        <f t="shared" si="280"/>
        <v>0</v>
      </c>
      <c r="EH45" s="8">
        <f t="shared" si="280"/>
        <v>0</v>
      </c>
      <c r="EI45" s="8"/>
      <c r="EJ45" s="8"/>
    </row>
    <row r="46" spans="1:140" customFormat="1" ht="15" customHeight="1">
      <c r="A46" s="497"/>
      <c r="B46" s="54" t="s">
        <v>254</v>
      </c>
      <c r="C46" s="8"/>
      <c r="D46" s="8">
        <f t="shared" ref="D46:AK46" si="281">+D40/D42</f>
        <v>7.1428571428571425E-2</v>
      </c>
      <c r="E46" s="8">
        <f t="shared" si="281"/>
        <v>3.5714285714285712E-2</v>
      </c>
      <c r="F46" s="8">
        <f t="shared" si="281"/>
        <v>0</v>
      </c>
      <c r="G46" s="8">
        <f t="shared" si="281"/>
        <v>0</v>
      </c>
      <c r="H46" s="8">
        <f t="shared" si="281"/>
        <v>0</v>
      </c>
      <c r="I46" s="8">
        <f t="shared" si="281"/>
        <v>0</v>
      </c>
      <c r="J46" s="8">
        <f t="shared" si="281"/>
        <v>6.9642857142857137E-3</v>
      </c>
      <c r="K46" s="8">
        <f t="shared" si="281"/>
        <v>0</v>
      </c>
      <c r="L46" s="8">
        <f t="shared" si="281"/>
        <v>5.9523809523809521E-3</v>
      </c>
      <c r="M46" s="8">
        <f t="shared" si="281"/>
        <v>0</v>
      </c>
      <c r="N46" s="8">
        <f t="shared" si="281"/>
        <v>0</v>
      </c>
      <c r="O46" s="8">
        <f t="shared" si="281"/>
        <v>4.7619047619047619E-4</v>
      </c>
      <c r="P46" s="8">
        <f t="shared" si="281"/>
        <v>0</v>
      </c>
      <c r="Q46" s="8">
        <f t="shared" si="281"/>
        <v>0</v>
      </c>
      <c r="R46" s="8">
        <f t="shared" si="281"/>
        <v>0</v>
      </c>
      <c r="S46" s="8">
        <f t="shared" si="281"/>
        <v>0</v>
      </c>
      <c r="T46" s="8">
        <f t="shared" si="281"/>
        <v>7.4404761904761901E-3</v>
      </c>
      <c r="U46" s="8">
        <f t="shared" si="281"/>
        <v>2.7777777777777776E-2</v>
      </c>
      <c r="V46" s="8">
        <f t="shared" si="281"/>
        <v>0</v>
      </c>
      <c r="W46" s="8">
        <f t="shared" si="281"/>
        <v>0</v>
      </c>
      <c r="X46" s="8">
        <f t="shared" si="281"/>
        <v>0</v>
      </c>
      <c r="Y46" s="8">
        <f t="shared" si="281"/>
        <v>0</v>
      </c>
      <c r="Z46" s="8">
        <f t="shared" si="281"/>
        <v>0</v>
      </c>
      <c r="AA46" s="8">
        <f t="shared" si="281"/>
        <v>5.0595238095238096E-2</v>
      </c>
      <c r="AB46" s="8">
        <f t="shared" si="281"/>
        <v>0</v>
      </c>
      <c r="AC46" s="8">
        <f t="shared" si="281"/>
        <v>0</v>
      </c>
      <c r="AD46" s="8">
        <f t="shared" si="281"/>
        <v>1.1904761904761904E-2</v>
      </c>
      <c r="AE46" s="8">
        <f t="shared" si="281"/>
        <v>0</v>
      </c>
      <c r="AF46" s="8">
        <f t="shared" si="281"/>
        <v>0</v>
      </c>
      <c r="AG46" s="8">
        <f t="shared" si="281"/>
        <v>0</v>
      </c>
      <c r="AH46" s="8">
        <f t="shared" si="281"/>
        <v>1.488095238095238E-2</v>
      </c>
      <c r="AI46" s="8">
        <f t="shared" si="281"/>
        <v>0</v>
      </c>
      <c r="AJ46" s="8">
        <f t="shared" si="281"/>
        <v>3.9880952380952385E-3</v>
      </c>
      <c r="AK46" s="8">
        <f t="shared" si="281"/>
        <v>5.3571428571428568E-2</v>
      </c>
      <c r="AL46" s="8">
        <f t="shared" ref="AL46:AQ46" si="282">+AL40/AL42</f>
        <v>0</v>
      </c>
      <c r="AM46" s="8">
        <f t="shared" si="282"/>
        <v>0</v>
      </c>
      <c r="AN46" s="8">
        <f t="shared" si="282"/>
        <v>0</v>
      </c>
      <c r="AO46" s="8">
        <f t="shared" si="282"/>
        <v>0</v>
      </c>
      <c r="AP46" s="8">
        <f t="shared" si="282"/>
        <v>0</v>
      </c>
      <c r="AQ46" s="8">
        <f t="shared" si="282"/>
        <v>6.5476190476190479E-2</v>
      </c>
      <c r="AR46" s="8">
        <f t="shared" ref="AR46:BS46" si="283">+AR40/AR42</f>
        <v>0</v>
      </c>
      <c r="AS46" s="8">
        <f t="shared" si="283"/>
        <v>1.1904761904761904E-2</v>
      </c>
      <c r="AT46" s="8">
        <f t="shared" si="283"/>
        <v>5.9523809523809521E-3</v>
      </c>
      <c r="AU46" s="8">
        <f t="shared" si="283"/>
        <v>8.9285714285714288E-2</v>
      </c>
      <c r="AV46" s="8">
        <f t="shared" si="283"/>
        <v>1.1904761904761904E-2</v>
      </c>
      <c r="AW46" s="8">
        <f t="shared" si="283"/>
        <v>0</v>
      </c>
      <c r="AX46" s="8">
        <f t="shared" si="283"/>
        <v>0</v>
      </c>
      <c r="AY46" s="8">
        <f t="shared" si="283"/>
        <v>0</v>
      </c>
      <c r="AZ46" s="8">
        <f t="shared" si="283"/>
        <v>0</v>
      </c>
      <c r="BA46" s="8">
        <f t="shared" si="283"/>
        <v>0</v>
      </c>
      <c r="BB46" s="8">
        <f t="shared" si="283"/>
        <v>0</v>
      </c>
      <c r="BC46" s="8">
        <f t="shared" si="283"/>
        <v>2.1845238095238095E-2</v>
      </c>
      <c r="BD46" s="8">
        <f t="shared" si="283"/>
        <v>0</v>
      </c>
      <c r="BE46" s="8">
        <f t="shared" si="283"/>
        <v>0</v>
      </c>
      <c r="BF46" s="8">
        <f t="shared" si="283"/>
        <v>0</v>
      </c>
      <c r="BG46" s="8">
        <f t="shared" si="283"/>
        <v>0</v>
      </c>
      <c r="BH46" s="8">
        <f t="shared" si="283"/>
        <v>0</v>
      </c>
      <c r="BI46" s="8">
        <f t="shared" si="283"/>
        <v>0</v>
      </c>
      <c r="BJ46" s="8">
        <f t="shared" si="283"/>
        <v>0</v>
      </c>
      <c r="BK46" s="8">
        <f t="shared" si="283"/>
        <v>0</v>
      </c>
      <c r="BL46" s="8">
        <f t="shared" si="283"/>
        <v>0</v>
      </c>
      <c r="BM46" s="8">
        <f t="shared" si="283"/>
        <v>0</v>
      </c>
      <c r="BN46" s="8">
        <f t="shared" si="283"/>
        <v>0</v>
      </c>
      <c r="BO46" s="8">
        <f t="shared" si="283"/>
        <v>0</v>
      </c>
      <c r="BP46" s="8">
        <f t="shared" si="283"/>
        <v>0</v>
      </c>
      <c r="BQ46" s="8">
        <f t="shared" si="283"/>
        <v>1.3690476190476189E-2</v>
      </c>
      <c r="BR46" s="8">
        <f t="shared" si="283"/>
        <v>0</v>
      </c>
      <c r="BS46" s="8">
        <f t="shared" si="283"/>
        <v>0</v>
      </c>
      <c r="BT46" s="8">
        <f t="shared" ref="BT46:BZ46" si="284">+BT40/BT42</f>
        <v>0</v>
      </c>
      <c r="BU46" s="8">
        <f t="shared" si="284"/>
        <v>0</v>
      </c>
      <c r="BV46" s="8">
        <f t="shared" si="284"/>
        <v>0</v>
      </c>
      <c r="BW46" s="8">
        <f t="shared" si="284"/>
        <v>0</v>
      </c>
      <c r="BX46" s="8">
        <f t="shared" si="284"/>
        <v>0</v>
      </c>
      <c r="BY46" s="8">
        <f t="shared" si="284"/>
        <v>0</v>
      </c>
      <c r="BZ46" s="8">
        <f t="shared" si="284"/>
        <v>0</v>
      </c>
      <c r="CA46" s="8">
        <f t="shared" ref="CA46:CC46" si="285">+CA40/CA42</f>
        <v>0</v>
      </c>
      <c r="CB46" s="8">
        <f t="shared" si="285"/>
        <v>0</v>
      </c>
      <c r="CC46" s="8">
        <f t="shared" si="285"/>
        <v>0</v>
      </c>
      <c r="CD46" s="8">
        <f t="shared" ref="CD46:CF46" si="286">+CD40/CD42</f>
        <v>0</v>
      </c>
      <c r="CE46" s="8">
        <f t="shared" si="286"/>
        <v>0</v>
      </c>
      <c r="CF46" s="8">
        <f t="shared" si="286"/>
        <v>0</v>
      </c>
      <c r="CG46" s="8">
        <f t="shared" ref="CG46:CH46" si="287">+CG40/CG42</f>
        <v>0</v>
      </c>
      <c r="CH46" s="8">
        <f t="shared" si="287"/>
        <v>0</v>
      </c>
      <c r="CI46" s="8">
        <f t="shared" ref="CI46:CJ46" si="288">+CI40/CI42</f>
        <v>0</v>
      </c>
      <c r="CJ46" s="8">
        <f t="shared" si="288"/>
        <v>0</v>
      </c>
      <c r="CK46" s="8">
        <f t="shared" ref="CK46:CM46" si="289">+CK40/CK42</f>
        <v>0</v>
      </c>
      <c r="CL46" s="8">
        <f t="shared" si="289"/>
        <v>0</v>
      </c>
      <c r="CM46" s="8">
        <f t="shared" si="289"/>
        <v>0</v>
      </c>
      <c r="CN46" s="8">
        <f t="shared" ref="CN46:CP46" si="290">+CN40/CN42</f>
        <v>0</v>
      </c>
      <c r="CO46" s="8">
        <f t="shared" si="290"/>
        <v>0</v>
      </c>
      <c r="CP46" s="8">
        <f t="shared" si="290"/>
        <v>0</v>
      </c>
      <c r="CQ46" s="8">
        <f t="shared" ref="CQ46:CT46" si="291">+CQ40/CQ42</f>
        <v>0</v>
      </c>
      <c r="CR46" s="8">
        <f t="shared" si="291"/>
        <v>0</v>
      </c>
      <c r="CS46" s="8">
        <f t="shared" si="291"/>
        <v>0</v>
      </c>
      <c r="CT46" s="8">
        <f t="shared" si="291"/>
        <v>0</v>
      </c>
      <c r="CU46" s="8">
        <f t="shared" ref="CU46:CW46" si="292">+CU40/CU42</f>
        <v>0</v>
      </c>
      <c r="CV46" s="8">
        <f t="shared" si="292"/>
        <v>0</v>
      </c>
      <c r="CW46" s="8">
        <f t="shared" si="292"/>
        <v>0</v>
      </c>
      <c r="CX46" s="8">
        <f t="shared" ref="CX46:CY46" si="293">+CX40/CX42</f>
        <v>0</v>
      </c>
      <c r="CY46" s="8">
        <f t="shared" si="293"/>
        <v>0</v>
      </c>
      <c r="CZ46" s="8">
        <f t="shared" ref="CZ46:DB46" si="294">+CZ40/CZ42</f>
        <v>5.9523809523809521E-3</v>
      </c>
      <c r="DA46" s="8">
        <f t="shared" si="294"/>
        <v>5.9523809523809521E-3</v>
      </c>
      <c r="DB46" s="8">
        <f t="shared" si="294"/>
        <v>0</v>
      </c>
      <c r="DC46" s="8">
        <f t="shared" ref="DC46:DF46" si="295">+DC40/DC42</f>
        <v>0</v>
      </c>
      <c r="DD46" s="8"/>
      <c r="DE46" s="8">
        <f t="shared" si="295"/>
        <v>0</v>
      </c>
      <c r="DF46" s="8">
        <f t="shared" si="295"/>
        <v>0</v>
      </c>
      <c r="DG46" s="8">
        <f t="shared" ref="DG46:DJ46" si="296">+DG40/DG42</f>
        <v>0</v>
      </c>
      <c r="DH46" s="8">
        <f t="shared" si="296"/>
        <v>0</v>
      </c>
      <c r="DI46" s="8">
        <f t="shared" si="296"/>
        <v>0</v>
      </c>
      <c r="DJ46" s="8">
        <f t="shared" si="296"/>
        <v>0</v>
      </c>
      <c r="DK46" s="8">
        <f t="shared" ref="DK46:DM46" si="297">+DK40/DK42</f>
        <v>0</v>
      </c>
      <c r="DL46" s="8">
        <f t="shared" si="297"/>
        <v>0</v>
      </c>
      <c r="DM46" s="8">
        <f t="shared" si="297"/>
        <v>0</v>
      </c>
      <c r="DN46" s="8">
        <f t="shared" ref="DN46:DR46" si="298">+DN40/DN42</f>
        <v>0</v>
      </c>
      <c r="DO46" s="8">
        <f t="shared" si="298"/>
        <v>2.3809523809523808E-2</v>
      </c>
      <c r="DP46" s="8" t="e">
        <f t="shared" si="298"/>
        <v>#DIV/0!</v>
      </c>
      <c r="DQ46" s="8" t="e">
        <f t="shared" si="298"/>
        <v>#DIV/0!</v>
      </c>
      <c r="DR46" s="8">
        <f t="shared" si="298"/>
        <v>0</v>
      </c>
      <c r="DS46" s="8">
        <f t="shared" ref="DS46:DU46" si="299">+DS40/DS42</f>
        <v>0</v>
      </c>
      <c r="DT46" s="8">
        <f t="shared" si="299"/>
        <v>0</v>
      </c>
      <c r="DU46" s="8">
        <f t="shared" si="299"/>
        <v>0</v>
      </c>
      <c r="DV46" s="8">
        <f t="shared" ref="DV46:DX46" si="300">+DV40/DV42</f>
        <v>0</v>
      </c>
      <c r="DW46" s="8">
        <f t="shared" si="300"/>
        <v>0</v>
      </c>
      <c r="DX46" s="8">
        <f t="shared" si="300"/>
        <v>0</v>
      </c>
      <c r="DY46" s="8">
        <f t="shared" ref="DY46:EA46" si="301">+DY40/DY42</f>
        <v>0</v>
      </c>
      <c r="DZ46" s="8">
        <f t="shared" si="301"/>
        <v>6.0535714285714283E-2</v>
      </c>
      <c r="EA46" s="8">
        <f t="shared" si="301"/>
        <v>0</v>
      </c>
      <c r="EB46" s="8">
        <f t="shared" ref="EB46:ED46" si="302">+EB40/EB42</f>
        <v>0</v>
      </c>
      <c r="EC46" s="8">
        <f t="shared" si="302"/>
        <v>0</v>
      </c>
      <c r="ED46" s="8">
        <f t="shared" si="302"/>
        <v>0</v>
      </c>
      <c r="EE46" s="8">
        <f t="shared" ref="EE46:EH46" si="303">+EE40/EE42</f>
        <v>0</v>
      </c>
      <c r="EF46" s="8">
        <f t="shared" si="303"/>
        <v>0</v>
      </c>
      <c r="EG46" s="8">
        <f t="shared" si="303"/>
        <v>0</v>
      </c>
      <c r="EH46" s="8">
        <f t="shared" si="303"/>
        <v>0</v>
      </c>
      <c r="EI46" s="8"/>
      <c r="EJ46" s="8"/>
    </row>
    <row r="47" spans="1:140">
      <c r="A47" s="497"/>
      <c r="B47" s="54" t="s">
        <v>255</v>
      </c>
      <c r="C47" s="8"/>
      <c r="D47" s="8">
        <f t="shared" ref="D47:AK47" si="304">+D41/D42</f>
        <v>2.6785714285714284E-2</v>
      </c>
      <c r="E47" s="8">
        <f t="shared" si="304"/>
        <v>0</v>
      </c>
      <c r="F47" s="8">
        <f t="shared" si="304"/>
        <v>8.9285714285714288E-2</v>
      </c>
      <c r="G47" s="8">
        <f t="shared" si="304"/>
        <v>3.125E-2</v>
      </c>
      <c r="H47" s="8">
        <f t="shared" si="304"/>
        <v>3.5714285714285712E-2</v>
      </c>
      <c r="I47" s="8">
        <f t="shared" si="304"/>
        <v>9.5238095238095233E-2</v>
      </c>
      <c r="J47" s="8">
        <f t="shared" si="304"/>
        <v>1.2916666666666667E-2</v>
      </c>
      <c r="K47" s="8">
        <f t="shared" si="304"/>
        <v>8.9285714285714281E-3</v>
      </c>
      <c r="L47" s="8">
        <f t="shared" si="304"/>
        <v>6.25E-2</v>
      </c>
      <c r="M47" s="8">
        <f t="shared" si="304"/>
        <v>3.5714285714285712E-2</v>
      </c>
      <c r="N47" s="8">
        <f t="shared" si="304"/>
        <v>2.976190476190476E-3</v>
      </c>
      <c r="O47" s="8">
        <f t="shared" si="304"/>
        <v>4.3630952380952381E-2</v>
      </c>
      <c r="P47" s="8">
        <f t="shared" si="304"/>
        <v>0.15178571428571427</v>
      </c>
      <c r="Q47" s="8">
        <f t="shared" si="304"/>
        <v>0.20041666666666669</v>
      </c>
      <c r="R47" s="8">
        <f t="shared" si="304"/>
        <v>0.30952380952380953</v>
      </c>
      <c r="S47" s="8">
        <f t="shared" si="304"/>
        <v>7.5892857142857137E-2</v>
      </c>
      <c r="T47" s="8">
        <f t="shared" si="304"/>
        <v>0</v>
      </c>
      <c r="U47" s="8">
        <f t="shared" si="304"/>
        <v>8.3333333333333329E-2</v>
      </c>
      <c r="V47" s="8">
        <f t="shared" si="304"/>
        <v>5.0119047619047619E-2</v>
      </c>
      <c r="W47" s="8">
        <f t="shared" si="304"/>
        <v>2.0833333333333332E-2</v>
      </c>
      <c r="X47" s="8">
        <f t="shared" si="304"/>
        <v>6.5476190476190479E-2</v>
      </c>
      <c r="Y47" s="8">
        <f t="shared" si="304"/>
        <v>3.5714285714285712E-2</v>
      </c>
      <c r="Z47" s="8">
        <f t="shared" si="304"/>
        <v>5.2559523809523813E-2</v>
      </c>
      <c r="AA47" s="8">
        <f t="shared" si="304"/>
        <v>5.9523809523809521E-3</v>
      </c>
      <c r="AB47" s="8">
        <f t="shared" si="304"/>
        <v>0</v>
      </c>
      <c r="AC47" s="8">
        <f t="shared" si="304"/>
        <v>3.6726190476190475E-2</v>
      </c>
      <c r="AD47" s="8">
        <f t="shared" si="304"/>
        <v>1.488095238095238E-2</v>
      </c>
      <c r="AE47" s="8">
        <f t="shared" si="304"/>
        <v>0.12101190476190475</v>
      </c>
      <c r="AF47" s="8">
        <f t="shared" si="304"/>
        <v>5.196428571428572E-2</v>
      </c>
      <c r="AG47" s="8">
        <f t="shared" si="304"/>
        <v>1.1904761904761904E-2</v>
      </c>
      <c r="AH47" s="8">
        <f t="shared" si="304"/>
        <v>1.2916666666666667E-2</v>
      </c>
      <c r="AI47" s="8">
        <f t="shared" si="304"/>
        <v>2.0833333333333332E-2</v>
      </c>
      <c r="AJ47" s="8">
        <f t="shared" si="304"/>
        <v>1.1904761904761904E-2</v>
      </c>
      <c r="AK47" s="8">
        <f t="shared" si="304"/>
        <v>7.6845238095238091E-2</v>
      </c>
      <c r="AL47" s="8">
        <f t="shared" ref="AL47:AQ47" si="305">+AL41/AL42</f>
        <v>0.12005952380952382</v>
      </c>
      <c r="AM47" s="8">
        <f t="shared" si="305"/>
        <v>5.904761904761905E-2</v>
      </c>
      <c r="AN47" s="8">
        <f t="shared" si="305"/>
        <v>6.6488095238095235E-2</v>
      </c>
      <c r="AO47" s="8">
        <f t="shared" si="305"/>
        <v>2.5833333333333333E-2</v>
      </c>
      <c r="AP47" s="8">
        <f t="shared" si="305"/>
        <v>4.3630952380952381E-2</v>
      </c>
      <c r="AQ47" s="8">
        <f t="shared" si="305"/>
        <v>2.3809523809523808E-2</v>
      </c>
      <c r="AR47" s="8">
        <f t="shared" ref="AR47:BS47" si="306">+AR41/AR42</f>
        <v>0.26041666666666669</v>
      </c>
      <c r="AS47" s="8">
        <f t="shared" si="306"/>
        <v>0.53869047619047616</v>
      </c>
      <c r="AT47" s="8">
        <f t="shared" si="306"/>
        <v>2.3809523809523808E-2</v>
      </c>
      <c r="AU47" s="8">
        <f t="shared" si="306"/>
        <v>0</v>
      </c>
      <c r="AV47" s="8">
        <f t="shared" si="306"/>
        <v>0</v>
      </c>
      <c r="AW47" s="8">
        <f t="shared" si="306"/>
        <v>5.6547619047619048E-2</v>
      </c>
      <c r="AX47" s="8">
        <f t="shared" si="306"/>
        <v>0</v>
      </c>
      <c r="AY47" s="8">
        <f t="shared" si="306"/>
        <v>5.6547619047619048E-2</v>
      </c>
      <c r="AZ47" s="8">
        <f t="shared" si="306"/>
        <v>5.9523809523809521E-3</v>
      </c>
      <c r="BA47" s="8">
        <f t="shared" si="306"/>
        <v>4.6130952380952384E-2</v>
      </c>
      <c r="BB47" s="8">
        <f t="shared" si="306"/>
        <v>5.9523809523809521E-3</v>
      </c>
      <c r="BC47" s="8">
        <f t="shared" si="306"/>
        <v>2.1845238095238095E-2</v>
      </c>
      <c r="BD47" s="8">
        <f t="shared" si="306"/>
        <v>1.1904761904761904E-2</v>
      </c>
      <c r="BE47" s="8">
        <f t="shared" si="306"/>
        <v>0.125</v>
      </c>
      <c r="BF47" s="8">
        <f t="shared" si="306"/>
        <v>0.36208333333333331</v>
      </c>
      <c r="BG47" s="8">
        <f t="shared" si="306"/>
        <v>3.5238095238095235E-2</v>
      </c>
      <c r="BH47" s="8">
        <f t="shared" si="306"/>
        <v>2.6785714285714284E-2</v>
      </c>
      <c r="BI47" s="8">
        <f t="shared" si="306"/>
        <v>1.488095238095238E-2</v>
      </c>
      <c r="BJ47" s="8">
        <f t="shared" si="306"/>
        <v>9.571428571428571E-2</v>
      </c>
      <c r="BK47" s="8">
        <f t="shared" si="306"/>
        <v>3.5714285714285712E-2</v>
      </c>
      <c r="BL47" s="8">
        <f t="shared" si="306"/>
        <v>1.488095238095238E-2</v>
      </c>
      <c r="BM47" s="8">
        <f t="shared" si="306"/>
        <v>1.1904761904761904E-2</v>
      </c>
      <c r="BN47" s="8">
        <f t="shared" si="306"/>
        <v>7.4226190476190473E-2</v>
      </c>
      <c r="BO47" s="8">
        <f t="shared" si="306"/>
        <v>0</v>
      </c>
      <c r="BP47" s="8">
        <f t="shared" si="306"/>
        <v>5.2559523809523813E-2</v>
      </c>
      <c r="BQ47" s="8">
        <f t="shared" si="306"/>
        <v>1.1904761904761904E-2</v>
      </c>
      <c r="BR47" s="8">
        <f t="shared" si="306"/>
        <v>0</v>
      </c>
      <c r="BS47" s="8">
        <f t="shared" si="306"/>
        <v>1.8809523809523811E-2</v>
      </c>
      <c r="BT47" s="8">
        <f t="shared" ref="BT47:BZ47" si="307">+BT41/BT42</f>
        <v>0</v>
      </c>
      <c r="BU47" s="8">
        <f t="shared" si="307"/>
        <v>1.488095238095238E-2</v>
      </c>
      <c r="BV47" s="8">
        <f t="shared" si="307"/>
        <v>0</v>
      </c>
      <c r="BW47" s="8">
        <f t="shared" si="307"/>
        <v>3.5714285714285712E-2</v>
      </c>
      <c r="BX47" s="8">
        <f t="shared" si="307"/>
        <v>4.1666666666666664E-2</v>
      </c>
      <c r="BY47" s="8">
        <f t="shared" si="307"/>
        <v>3.5714285714285712E-2</v>
      </c>
      <c r="BZ47" s="8">
        <f t="shared" si="307"/>
        <v>0.10119047619047619</v>
      </c>
      <c r="CA47" s="8">
        <f t="shared" ref="CA47:CC47" si="308">+CA41/CA42</f>
        <v>4.8611111111111112E-2</v>
      </c>
      <c r="CB47" s="8">
        <f t="shared" si="308"/>
        <v>5.3571428571428568E-2</v>
      </c>
      <c r="CC47" s="8">
        <f t="shared" si="308"/>
        <v>0.13273809523809524</v>
      </c>
      <c r="CD47" s="8">
        <f t="shared" ref="CD47:CF47" si="309">+CD41/CD42</f>
        <v>1.1904761904761904E-2</v>
      </c>
      <c r="CE47" s="8">
        <f t="shared" si="309"/>
        <v>6.1488095238095238E-2</v>
      </c>
      <c r="CF47" s="8">
        <f t="shared" si="309"/>
        <v>0.06</v>
      </c>
      <c r="CG47" s="8">
        <f t="shared" ref="CG47:CH47" si="310">+CG41/CG42</f>
        <v>2.976190476190476E-2</v>
      </c>
      <c r="CH47" s="8">
        <f t="shared" si="310"/>
        <v>6.5476190476190479E-2</v>
      </c>
      <c r="CI47" s="8">
        <f t="shared" ref="CI47:CJ47" si="311">+CI41/CI42</f>
        <v>1.7857142857142856E-2</v>
      </c>
      <c r="CJ47" s="8">
        <f t="shared" si="311"/>
        <v>2.7797619047619047E-2</v>
      </c>
      <c r="CK47" s="8">
        <f t="shared" ref="CK47:CM47" si="312">+CK41/CK42</f>
        <v>8.9285714285714288E-2</v>
      </c>
      <c r="CL47" s="8">
        <f t="shared" si="312"/>
        <v>0</v>
      </c>
      <c r="CM47" s="8">
        <f t="shared" si="312"/>
        <v>2.3809523809523808E-2</v>
      </c>
      <c r="CN47" s="8">
        <f t="shared" ref="CN47:CP47" si="313">+CN41/CN42</f>
        <v>0</v>
      </c>
      <c r="CO47" s="8">
        <f t="shared" si="313"/>
        <v>0</v>
      </c>
      <c r="CP47" s="8">
        <f t="shared" si="313"/>
        <v>5.5059523809523808E-2</v>
      </c>
      <c r="CQ47" s="8">
        <f t="shared" ref="CQ47:CT47" si="314">+CQ41/CQ42</f>
        <v>2.3809523809523808E-2</v>
      </c>
      <c r="CR47" s="8">
        <f t="shared" si="314"/>
        <v>6.5476190476190479E-2</v>
      </c>
      <c r="CS47" s="8">
        <f t="shared" si="314"/>
        <v>1.636904761904762E-2</v>
      </c>
      <c r="CT47" s="8">
        <f t="shared" si="314"/>
        <v>2.1845238095238095E-2</v>
      </c>
      <c r="CU47" s="8">
        <f t="shared" ref="CU47:CW47" si="315">+CU41/CU42</f>
        <v>0</v>
      </c>
      <c r="CV47" s="8">
        <f t="shared" si="315"/>
        <v>2.1845238095238095E-2</v>
      </c>
      <c r="CW47" s="8">
        <f t="shared" si="315"/>
        <v>1.5892857142857143E-2</v>
      </c>
      <c r="CX47" s="8">
        <f t="shared" ref="CX47:CY47" si="316">+CX41/CX42</f>
        <v>0</v>
      </c>
      <c r="CY47" s="8">
        <f t="shared" si="316"/>
        <v>4.8571428571428571E-2</v>
      </c>
      <c r="CZ47" s="8">
        <f t="shared" ref="CZ47:DB47" si="317">+CZ41/CZ42</f>
        <v>0</v>
      </c>
      <c r="DA47" s="8">
        <f t="shared" si="317"/>
        <v>0</v>
      </c>
      <c r="DB47" s="8">
        <f t="shared" si="317"/>
        <v>0</v>
      </c>
      <c r="DC47" s="8">
        <f t="shared" ref="DC47:DF47" si="318">+DC41/DC42</f>
        <v>7.4404761904761904E-2</v>
      </c>
      <c r="DD47" s="8"/>
      <c r="DE47" s="8">
        <f t="shared" si="318"/>
        <v>3.8194444444444448E-2</v>
      </c>
      <c r="DF47" s="8">
        <f t="shared" si="318"/>
        <v>0.12994047619047619</v>
      </c>
      <c r="DG47" s="8">
        <f t="shared" ref="DG47:DJ47" si="319">+DG41/DG42</f>
        <v>8.9285714285714281E-3</v>
      </c>
      <c r="DH47" s="8">
        <f t="shared" si="319"/>
        <v>3.5714285714285712E-2</v>
      </c>
      <c r="DI47" s="8">
        <f t="shared" si="319"/>
        <v>1.488095238095238E-2</v>
      </c>
      <c r="DJ47" s="8">
        <f t="shared" si="319"/>
        <v>0.39880952380952384</v>
      </c>
      <c r="DK47" s="8">
        <f t="shared" ref="DK47:DM47" si="320">+DK41/DK42</f>
        <v>1</v>
      </c>
      <c r="DL47" s="8">
        <f t="shared" si="320"/>
        <v>1</v>
      </c>
      <c r="DM47" s="8">
        <f t="shared" si="320"/>
        <v>1</v>
      </c>
      <c r="DN47" s="8">
        <f t="shared" ref="DN47:DR47" si="321">+DN41/DN42</f>
        <v>1</v>
      </c>
      <c r="DO47" s="8">
        <f t="shared" si="321"/>
        <v>0.59523809523809523</v>
      </c>
      <c r="DP47" s="8" t="e">
        <f t="shared" si="321"/>
        <v>#DIV/0!</v>
      </c>
      <c r="DQ47" s="8" t="e">
        <f t="shared" si="321"/>
        <v>#DIV/0!</v>
      </c>
      <c r="DR47" s="8">
        <f t="shared" si="321"/>
        <v>8.0357142857142863E-2</v>
      </c>
      <c r="DS47" s="8">
        <f t="shared" ref="DS47:DU47" si="322">+DS41/DS42</f>
        <v>4.4642857142857144E-2</v>
      </c>
      <c r="DT47" s="8">
        <f t="shared" si="322"/>
        <v>8.9285714285714281E-3</v>
      </c>
      <c r="DU47" s="8">
        <f t="shared" si="322"/>
        <v>7.0416666666666669E-2</v>
      </c>
      <c r="DV47" s="8">
        <f t="shared" ref="DV47:DX47" si="323">+DV41/DV42</f>
        <v>3.1547619047619047E-2</v>
      </c>
      <c r="DW47" s="8">
        <f t="shared" si="323"/>
        <v>1.3690476190476189E-2</v>
      </c>
      <c r="DX47" s="8">
        <f t="shared" si="323"/>
        <v>6.2976190476190477E-2</v>
      </c>
      <c r="DY47" s="8">
        <f t="shared" ref="DY47:EA47" si="324">+DY41/DY42</f>
        <v>4.3452380952380951E-2</v>
      </c>
      <c r="DZ47" s="8">
        <f t="shared" si="324"/>
        <v>2.3809523809523808E-2</v>
      </c>
      <c r="EA47" s="8">
        <f t="shared" si="324"/>
        <v>0</v>
      </c>
      <c r="EB47" s="8">
        <f t="shared" ref="EB47:ED47" si="325">+EB41/EB42</f>
        <v>4.1666666666666664E-2</v>
      </c>
      <c r="EC47" s="8">
        <f t="shared" si="325"/>
        <v>1.1904761904761904E-2</v>
      </c>
      <c r="ED47" s="8">
        <f t="shared" si="325"/>
        <v>3.452380952380952E-3</v>
      </c>
      <c r="EE47" s="8">
        <f t="shared" ref="EE47:EH47" si="326">+EE41/EE42</f>
        <v>2.3809523809523808E-2</v>
      </c>
      <c r="EF47" s="8">
        <f t="shared" si="326"/>
        <v>2.5595238095238095E-2</v>
      </c>
      <c r="EG47" s="8">
        <f t="shared" si="326"/>
        <v>5.0595238095238096E-2</v>
      </c>
      <c r="EH47" s="8">
        <f t="shared" si="326"/>
        <v>0.10613095238095237</v>
      </c>
      <c r="EI47" s="8"/>
      <c r="EJ47" s="8"/>
    </row>
    <row r="48" spans="1:140" ht="16.5" customHeight="1">
      <c r="A48" s="498"/>
      <c r="B48" s="54" t="s">
        <v>60</v>
      </c>
      <c r="C48" s="9"/>
      <c r="D48" s="9">
        <f t="shared" ref="D48:AK48" si="327">SUM(D44:D47)</f>
        <v>0.99999999999999967</v>
      </c>
      <c r="E48" s="9">
        <f t="shared" si="327"/>
        <v>1</v>
      </c>
      <c r="F48" s="9">
        <f t="shared" si="327"/>
        <v>1</v>
      </c>
      <c r="G48" s="9">
        <f t="shared" si="327"/>
        <v>1</v>
      </c>
      <c r="H48" s="9">
        <f t="shared" si="327"/>
        <v>1</v>
      </c>
      <c r="I48" s="9">
        <f t="shared" si="327"/>
        <v>1</v>
      </c>
      <c r="J48" s="9">
        <f t="shared" si="327"/>
        <v>1.0000000000000004</v>
      </c>
      <c r="K48" s="9">
        <f t="shared" si="327"/>
        <v>0.99999999999999978</v>
      </c>
      <c r="L48" s="9">
        <f t="shared" si="327"/>
        <v>0.99999999999523803</v>
      </c>
      <c r="M48" s="9">
        <f t="shared" si="327"/>
        <v>1</v>
      </c>
      <c r="N48" s="9">
        <f t="shared" si="327"/>
        <v>1.0029761904761905</v>
      </c>
      <c r="O48" s="9">
        <f t="shared" si="327"/>
        <v>1.0000000000000002</v>
      </c>
      <c r="P48" s="9">
        <f t="shared" si="327"/>
        <v>1</v>
      </c>
      <c r="Q48" s="9">
        <f t="shared" si="327"/>
        <v>0.99999999999999967</v>
      </c>
      <c r="R48" s="9">
        <f t="shared" si="327"/>
        <v>1.0000000000000004</v>
      </c>
      <c r="S48" s="9">
        <f t="shared" si="327"/>
        <v>1</v>
      </c>
      <c r="T48" s="9">
        <f t="shared" si="327"/>
        <v>1.0000000000000002</v>
      </c>
      <c r="U48" s="9">
        <f t="shared" si="327"/>
        <v>1</v>
      </c>
      <c r="V48" s="9">
        <f t="shared" si="327"/>
        <v>1.0000000000000002</v>
      </c>
      <c r="W48" s="9">
        <f t="shared" si="327"/>
        <v>1.0000000000000002</v>
      </c>
      <c r="X48" s="9">
        <f t="shared" si="327"/>
        <v>1.0000000000000004</v>
      </c>
      <c r="Y48" s="9">
        <f t="shared" si="327"/>
        <v>1</v>
      </c>
      <c r="Z48" s="9">
        <f t="shared" si="327"/>
        <v>0.99999999999999978</v>
      </c>
      <c r="AA48" s="9">
        <f t="shared" si="327"/>
        <v>1.0000000000000002</v>
      </c>
      <c r="AB48" s="9">
        <f t="shared" si="327"/>
        <v>1</v>
      </c>
      <c r="AC48" s="9">
        <f t="shared" si="327"/>
        <v>1.0000000000000004</v>
      </c>
      <c r="AD48" s="9">
        <f t="shared" si="327"/>
        <v>1.0000000000000002</v>
      </c>
      <c r="AE48" s="9">
        <f t="shared" si="327"/>
        <v>1</v>
      </c>
      <c r="AF48" s="9">
        <f t="shared" si="327"/>
        <v>0.99999999999999967</v>
      </c>
      <c r="AG48" s="9">
        <f t="shared" si="327"/>
        <v>0.99999999999999989</v>
      </c>
      <c r="AH48" s="9">
        <f t="shared" si="327"/>
        <v>0.99999999999999989</v>
      </c>
      <c r="AI48" s="9">
        <f t="shared" si="327"/>
        <v>1.0000000000000002</v>
      </c>
      <c r="AJ48" s="9">
        <f t="shared" si="327"/>
        <v>1.0000000000000002</v>
      </c>
      <c r="AK48" s="9">
        <f t="shared" si="327"/>
        <v>1</v>
      </c>
      <c r="AL48" s="9">
        <f t="shared" ref="AL48:AQ48" si="328">SUM(AL44:AL47)</f>
        <v>0.99999999999999978</v>
      </c>
      <c r="AM48" s="9">
        <f t="shared" si="328"/>
        <v>1</v>
      </c>
      <c r="AN48" s="9">
        <f t="shared" si="328"/>
        <v>1</v>
      </c>
      <c r="AO48" s="9">
        <f t="shared" si="328"/>
        <v>1.0000000000000002</v>
      </c>
      <c r="AP48" s="9">
        <f t="shared" si="328"/>
        <v>1.0000000000000004</v>
      </c>
      <c r="AQ48" s="9">
        <f t="shared" si="328"/>
        <v>1</v>
      </c>
      <c r="AR48" s="9">
        <f t="shared" ref="AR48:BS48" si="329">SUM(AR44:AR47)</f>
        <v>0.99999999999999978</v>
      </c>
      <c r="AS48" s="9">
        <f t="shared" si="329"/>
        <v>1</v>
      </c>
      <c r="AT48" s="9">
        <f t="shared" si="329"/>
        <v>1</v>
      </c>
      <c r="AU48" s="9">
        <f t="shared" si="329"/>
        <v>1.0000000000000002</v>
      </c>
      <c r="AV48" s="9">
        <f t="shared" si="329"/>
        <v>0.99999999999999989</v>
      </c>
      <c r="AW48" s="9">
        <f t="shared" si="329"/>
        <v>1</v>
      </c>
      <c r="AX48" s="9">
        <f t="shared" si="329"/>
        <v>1</v>
      </c>
      <c r="AY48" s="9">
        <f t="shared" si="329"/>
        <v>1</v>
      </c>
      <c r="AZ48" s="9">
        <f t="shared" si="329"/>
        <v>0.99999999999999989</v>
      </c>
      <c r="BA48" s="9">
        <f t="shared" si="329"/>
        <v>1.0000000000000002</v>
      </c>
      <c r="BB48" s="9">
        <f t="shared" si="329"/>
        <v>1.0000000000000004</v>
      </c>
      <c r="BC48" s="9">
        <f t="shared" si="329"/>
        <v>1</v>
      </c>
      <c r="BD48" s="9">
        <f t="shared" si="329"/>
        <v>0.99999999999999989</v>
      </c>
      <c r="BE48" s="9">
        <f t="shared" si="329"/>
        <v>1</v>
      </c>
      <c r="BF48" s="9">
        <f t="shared" si="329"/>
        <v>1</v>
      </c>
      <c r="BG48" s="9">
        <f t="shared" si="329"/>
        <v>1</v>
      </c>
      <c r="BH48" s="9">
        <f t="shared" si="329"/>
        <v>1.0000000000000002</v>
      </c>
      <c r="BI48" s="9">
        <f t="shared" si="329"/>
        <v>1.0000000000000004</v>
      </c>
      <c r="BJ48" s="9">
        <f t="shared" si="329"/>
        <v>1</v>
      </c>
      <c r="BK48" s="9">
        <f t="shared" si="329"/>
        <v>0.99999999999999967</v>
      </c>
      <c r="BL48" s="9">
        <f t="shared" si="329"/>
        <v>1.0000000000000004</v>
      </c>
      <c r="BM48" s="9">
        <f t="shared" si="329"/>
        <v>1</v>
      </c>
      <c r="BN48" s="9">
        <f t="shared" si="329"/>
        <v>1.0000000000000004</v>
      </c>
      <c r="BO48" s="9">
        <f t="shared" si="329"/>
        <v>1</v>
      </c>
      <c r="BP48" s="9">
        <f t="shared" si="329"/>
        <v>0.99999999999999989</v>
      </c>
      <c r="BQ48" s="9">
        <f t="shared" si="329"/>
        <v>0.99999999999999956</v>
      </c>
      <c r="BR48" s="9">
        <f t="shared" si="329"/>
        <v>0.92857142857142905</v>
      </c>
      <c r="BS48" s="9">
        <f t="shared" si="329"/>
        <v>1</v>
      </c>
      <c r="BT48" s="9">
        <f t="shared" ref="BT48:BZ48" si="330">SUM(BT44:BT47)</f>
        <v>1</v>
      </c>
      <c r="BU48" s="9">
        <f t="shared" si="330"/>
        <v>1.0000000000000004</v>
      </c>
      <c r="BV48" s="9">
        <f t="shared" si="330"/>
        <v>1</v>
      </c>
      <c r="BW48" s="9">
        <f t="shared" si="330"/>
        <v>0.99999999999999967</v>
      </c>
      <c r="BX48" s="9">
        <f t="shared" si="330"/>
        <v>0.99999999999999967</v>
      </c>
      <c r="BY48" s="9">
        <f t="shared" si="330"/>
        <v>1</v>
      </c>
      <c r="BZ48" s="9">
        <f t="shared" si="330"/>
        <v>1.0000000000000002</v>
      </c>
      <c r="CA48" s="9">
        <f t="shared" ref="CA48:CC48" si="331">SUM(CA44:CA47)</f>
        <v>1</v>
      </c>
      <c r="CB48" s="9">
        <f t="shared" si="331"/>
        <v>1</v>
      </c>
      <c r="CC48" s="9">
        <f t="shared" si="331"/>
        <v>0.99999999999999989</v>
      </c>
      <c r="CD48" s="9">
        <f t="shared" ref="CD48:CF48" si="332">SUM(CD44:CD47)</f>
        <v>0.99999999999999989</v>
      </c>
      <c r="CE48" s="9">
        <f t="shared" si="332"/>
        <v>1</v>
      </c>
      <c r="CF48" s="9">
        <f t="shared" si="332"/>
        <v>1</v>
      </c>
      <c r="CG48" s="9">
        <f t="shared" ref="CG48:CH48" si="333">SUM(CG44:CG47)</f>
        <v>0.99107142857142871</v>
      </c>
      <c r="CH48" s="9">
        <f t="shared" si="333"/>
        <v>1.0000000000000002</v>
      </c>
      <c r="CI48" s="9">
        <f t="shared" ref="CI48:CJ48" si="334">SUM(CI44:CI47)</f>
        <v>0.99999999999999989</v>
      </c>
      <c r="CJ48" s="9">
        <f t="shared" si="334"/>
        <v>1</v>
      </c>
      <c r="CK48" s="9">
        <f t="shared" ref="CK48:CM48" si="335">SUM(CK44:CK47)</f>
        <v>1.0000000000000002</v>
      </c>
      <c r="CL48" s="9">
        <f t="shared" si="335"/>
        <v>1.0000000000000004</v>
      </c>
      <c r="CM48" s="9">
        <f t="shared" si="335"/>
        <v>1</v>
      </c>
      <c r="CN48" s="9">
        <f t="shared" ref="CN48:CP48" si="336">SUM(CN44:CN47)</f>
        <v>0.99404761904761918</v>
      </c>
      <c r="CO48" s="9">
        <f t="shared" si="336"/>
        <v>1</v>
      </c>
      <c r="CP48" s="9">
        <f t="shared" si="336"/>
        <v>1</v>
      </c>
      <c r="CQ48" s="9">
        <f t="shared" ref="CQ48:CT48" si="337">SUM(CQ44:CQ47)</f>
        <v>0.99999999999999989</v>
      </c>
      <c r="CR48" s="9">
        <f t="shared" si="337"/>
        <v>1.0000000000000004</v>
      </c>
      <c r="CS48" s="9">
        <f t="shared" si="337"/>
        <v>0.99999999999999989</v>
      </c>
      <c r="CT48" s="9">
        <f t="shared" si="337"/>
        <v>1.0000000000000002</v>
      </c>
      <c r="CU48" s="9">
        <f t="shared" ref="CU48:CW48" si="338">SUM(CU44:CU47)</f>
        <v>1</v>
      </c>
      <c r="CV48" s="9">
        <f t="shared" si="338"/>
        <v>1.0218452380952381</v>
      </c>
      <c r="CW48" s="9">
        <f t="shared" si="338"/>
        <v>1</v>
      </c>
      <c r="CX48" s="9">
        <f t="shared" ref="CX48:CY48" si="339">SUM(CX44:CX47)</f>
        <v>1.0000000000000002</v>
      </c>
      <c r="CY48" s="9">
        <f t="shared" si="339"/>
        <v>1</v>
      </c>
      <c r="CZ48" s="9">
        <f t="shared" ref="CZ48:DB48" si="340">SUM(CZ44:CZ47)</f>
        <v>0.99999999999999989</v>
      </c>
      <c r="DA48" s="9">
        <f t="shared" si="340"/>
        <v>0.99999999999999989</v>
      </c>
      <c r="DB48" s="9">
        <f t="shared" si="340"/>
        <v>1</v>
      </c>
      <c r="DC48" s="9">
        <f t="shared" ref="DC48:DF48" si="341">SUM(DC44:DC47)</f>
        <v>0.99999999999999989</v>
      </c>
      <c r="DD48" s="9"/>
      <c r="DE48" s="9">
        <f t="shared" si="341"/>
        <v>1.0000000000000004</v>
      </c>
      <c r="DF48" s="9">
        <f t="shared" si="341"/>
        <v>1</v>
      </c>
      <c r="DG48" s="9">
        <f t="shared" ref="DG48:DJ48" si="342">SUM(DG44:DG47)</f>
        <v>1.0000000000000004</v>
      </c>
      <c r="DH48" s="9">
        <f t="shared" si="342"/>
        <v>1.0000000000000002</v>
      </c>
      <c r="DI48" s="9">
        <f t="shared" si="342"/>
        <v>1.0000000000000002</v>
      </c>
      <c r="DJ48" s="9">
        <f t="shared" si="342"/>
        <v>1</v>
      </c>
      <c r="DK48" s="9">
        <f t="shared" ref="DK48:DM48" si="343">SUM(DK44:DK47)</f>
        <v>1</v>
      </c>
      <c r="DL48" s="9">
        <f t="shared" si="343"/>
        <v>1</v>
      </c>
      <c r="DM48" s="9">
        <f t="shared" si="343"/>
        <v>1</v>
      </c>
      <c r="DN48" s="9">
        <f t="shared" ref="DN48:DR48" si="344">SUM(DN44:DN47)</f>
        <v>1</v>
      </c>
      <c r="DO48" s="9">
        <f t="shared" si="344"/>
        <v>1</v>
      </c>
      <c r="DP48" s="9" t="e">
        <f t="shared" si="344"/>
        <v>#DIV/0!</v>
      </c>
      <c r="DQ48" s="9" t="e">
        <f t="shared" si="344"/>
        <v>#DIV/0!</v>
      </c>
      <c r="DR48" s="9">
        <f t="shared" si="344"/>
        <v>1</v>
      </c>
      <c r="DS48" s="9">
        <f t="shared" ref="DS48:DU48" si="345">SUM(DS44:DS47)</f>
        <v>1.0000000000000002</v>
      </c>
      <c r="DT48" s="9">
        <f t="shared" si="345"/>
        <v>1.0000000000000004</v>
      </c>
      <c r="DU48" s="9">
        <f t="shared" si="345"/>
        <v>0.99999999999999978</v>
      </c>
      <c r="DV48" s="9">
        <f t="shared" ref="DV48:DX48" si="346">SUM(DV44:DV47)</f>
        <v>1.0000000000000004</v>
      </c>
      <c r="DW48" s="9">
        <f t="shared" si="346"/>
        <v>1.0000000000000002</v>
      </c>
      <c r="DX48" s="9">
        <f t="shared" si="346"/>
        <v>1</v>
      </c>
      <c r="DY48" s="9">
        <f t="shared" ref="DY48:EA48" si="347">SUM(DY44:DY47)</f>
        <v>1</v>
      </c>
      <c r="DZ48" s="9">
        <f t="shared" si="347"/>
        <v>1</v>
      </c>
      <c r="EA48" s="9">
        <f t="shared" si="347"/>
        <v>1</v>
      </c>
      <c r="EB48" s="9">
        <f t="shared" ref="EB48:ED48" si="348">SUM(EB44:EB47)</f>
        <v>0.99999999999999967</v>
      </c>
      <c r="EC48" s="9">
        <f t="shared" si="348"/>
        <v>0.99999523809523805</v>
      </c>
      <c r="ED48" s="9">
        <f t="shared" si="348"/>
        <v>1</v>
      </c>
      <c r="EE48" s="9">
        <f t="shared" ref="EE48:EH48" si="349">SUM(EE44:EE47)</f>
        <v>0.99999999999999989</v>
      </c>
      <c r="EF48" s="9">
        <f t="shared" si="349"/>
        <v>0.99999999999999956</v>
      </c>
      <c r="EG48" s="9">
        <f t="shared" si="349"/>
        <v>1</v>
      </c>
      <c r="EH48" s="9">
        <f t="shared" si="349"/>
        <v>1</v>
      </c>
      <c r="EI48" s="9"/>
      <c r="EJ48" s="9"/>
    </row>
    <row r="49" spans="1:140" ht="20.399999999999999">
      <c r="A49" s="141" t="s">
        <v>244</v>
      </c>
      <c r="B49" s="35"/>
      <c r="C49" s="32" t="s">
        <v>229</v>
      </c>
      <c r="D49" s="32" t="s">
        <v>178</v>
      </c>
      <c r="E49" s="32" t="s">
        <v>179</v>
      </c>
      <c r="F49" s="32" t="s">
        <v>180</v>
      </c>
      <c r="G49" s="32" t="s">
        <v>181</v>
      </c>
      <c r="H49" s="32" t="s">
        <v>182</v>
      </c>
      <c r="I49" s="32" t="s">
        <v>183</v>
      </c>
      <c r="J49" s="32" t="s">
        <v>184</v>
      </c>
      <c r="K49" s="32" t="s">
        <v>185</v>
      </c>
      <c r="L49" s="32" t="s">
        <v>186</v>
      </c>
      <c r="M49" s="32" t="s">
        <v>187</v>
      </c>
      <c r="N49" s="32" t="s">
        <v>188</v>
      </c>
      <c r="O49" s="32" t="s">
        <v>237</v>
      </c>
      <c r="P49" s="32" t="s">
        <v>246</v>
      </c>
      <c r="Q49" s="32" t="s">
        <v>247</v>
      </c>
      <c r="R49" s="32" t="s">
        <v>248</v>
      </c>
      <c r="S49" s="32" t="s">
        <v>249</v>
      </c>
      <c r="T49" s="32" t="s">
        <v>189</v>
      </c>
      <c r="U49" s="32" t="s">
        <v>190</v>
      </c>
      <c r="V49" s="32" t="s">
        <v>191</v>
      </c>
      <c r="W49" s="32" t="s">
        <v>192</v>
      </c>
      <c r="X49" s="32" t="s">
        <v>193</v>
      </c>
      <c r="Y49" s="32" t="s">
        <v>194</v>
      </c>
      <c r="Z49" s="32" t="s">
        <v>111</v>
      </c>
      <c r="AA49" s="32" t="s">
        <v>112</v>
      </c>
      <c r="AB49" s="32" t="s">
        <v>113</v>
      </c>
      <c r="AC49" s="32" t="s">
        <v>114</v>
      </c>
      <c r="AD49" s="32" t="s">
        <v>195</v>
      </c>
      <c r="AE49" s="32" t="s">
        <v>196</v>
      </c>
      <c r="AF49" s="32" t="s">
        <v>197</v>
      </c>
      <c r="AG49" s="32" t="s">
        <v>198</v>
      </c>
      <c r="AH49" s="32" t="s">
        <v>199</v>
      </c>
      <c r="AI49" s="32" t="s">
        <v>200</v>
      </c>
      <c r="AJ49" s="32" t="s">
        <v>201</v>
      </c>
      <c r="AK49" s="32" t="s">
        <v>202</v>
      </c>
      <c r="AL49" s="32" t="s">
        <v>203</v>
      </c>
      <c r="AM49" s="32" t="s">
        <v>204</v>
      </c>
      <c r="AN49" s="32" t="s">
        <v>205</v>
      </c>
      <c r="AO49" s="32" t="s">
        <v>206</v>
      </c>
      <c r="AP49" s="32" t="s">
        <v>207</v>
      </c>
      <c r="AQ49" s="32" t="s">
        <v>208</v>
      </c>
      <c r="AR49" s="32" t="s">
        <v>209</v>
      </c>
      <c r="AS49" s="32" t="s">
        <v>210</v>
      </c>
      <c r="AT49" s="32" t="s">
        <v>211</v>
      </c>
      <c r="AU49" s="32" t="s">
        <v>212</v>
      </c>
      <c r="AV49" s="32" t="s">
        <v>213</v>
      </c>
      <c r="AW49" s="32" t="s">
        <v>307</v>
      </c>
      <c r="AX49" s="32" t="s">
        <v>215</v>
      </c>
      <c r="AY49" s="32" t="s">
        <v>216</v>
      </c>
      <c r="AZ49" s="32" t="s">
        <v>217</v>
      </c>
      <c r="BA49" s="32" t="s">
        <v>218</v>
      </c>
      <c r="BB49" s="32" t="s">
        <v>219</v>
      </c>
      <c r="BC49" s="32" t="s">
        <v>220</v>
      </c>
      <c r="BD49" s="32" t="s">
        <v>178</v>
      </c>
      <c r="BE49" s="32" t="s">
        <v>179</v>
      </c>
      <c r="BF49" s="32" t="s">
        <v>180</v>
      </c>
      <c r="BG49" s="32" t="s">
        <v>181</v>
      </c>
      <c r="BH49" s="32" t="s">
        <v>182</v>
      </c>
      <c r="BI49" s="32" t="s">
        <v>183</v>
      </c>
      <c r="BJ49" s="32" t="s">
        <v>184</v>
      </c>
      <c r="BK49" s="32" t="s">
        <v>185</v>
      </c>
      <c r="BL49" s="32" t="s">
        <v>186</v>
      </c>
      <c r="BM49" s="32" t="s">
        <v>187</v>
      </c>
      <c r="BN49" s="32" t="s">
        <v>188</v>
      </c>
      <c r="BO49" s="32" t="s">
        <v>237</v>
      </c>
      <c r="BP49" s="32" t="s">
        <v>246</v>
      </c>
      <c r="BQ49" s="32" t="s">
        <v>247</v>
      </c>
      <c r="BR49" s="32" t="s">
        <v>248</v>
      </c>
      <c r="BS49" s="32" t="s">
        <v>249</v>
      </c>
      <c r="BT49" s="32" t="s">
        <v>189</v>
      </c>
      <c r="BU49" s="32" t="s">
        <v>190</v>
      </c>
      <c r="BV49" s="32" t="s">
        <v>191</v>
      </c>
      <c r="BW49" s="32" t="s">
        <v>192</v>
      </c>
      <c r="BX49" s="32" t="s">
        <v>193</v>
      </c>
      <c r="BY49" s="32" t="s">
        <v>194</v>
      </c>
      <c r="BZ49" s="32" t="s">
        <v>111</v>
      </c>
      <c r="CA49" s="32" t="s">
        <v>112</v>
      </c>
      <c r="CB49" s="32" t="s">
        <v>113</v>
      </c>
      <c r="CC49" s="32" t="s">
        <v>114</v>
      </c>
      <c r="CD49" s="32" t="s">
        <v>195</v>
      </c>
      <c r="CE49" s="32" t="s">
        <v>196</v>
      </c>
      <c r="CF49" s="32" t="s">
        <v>197</v>
      </c>
      <c r="CG49" s="32" t="s">
        <v>198</v>
      </c>
      <c r="CH49" s="32" t="s">
        <v>199</v>
      </c>
      <c r="CI49" s="32" t="s">
        <v>200</v>
      </c>
      <c r="CJ49" s="32" t="s">
        <v>201</v>
      </c>
      <c r="CK49" s="32" t="s">
        <v>202</v>
      </c>
      <c r="CL49" s="32" t="s">
        <v>203</v>
      </c>
      <c r="CM49" s="32" t="s">
        <v>204</v>
      </c>
      <c r="CN49" s="32" t="s">
        <v>205</v>
      </c>
      <c r="CO49" s="32" t="s">
        <v>206</v>
      </c>
      <c r="CP49" s="32" t="s">
        <v>207</v>
      </c>
      <c r="CQ49" s="32" t="s">
        <v>208</v>
      </c>
      <c r="CR49" s="32" t="s">
        <v>209</v>
      </c>
      <c r="CS49" s="32" t="s">
        <v>210</v>
      </c>
      <c r="CT49" s="32" t="s">
        <v>211</v>
      </c>
      <c r="CU49" s="32" t="s">
        <v>212</v>
      </c>
      <c r="CV49" s="32" t="s">
        <v>213</v>
      </c>
      <c r="CW49" s="32" t="s">
        <v>214</v>
      </c>
      <c r="CX49" s="32" t="s">
        <v>215</v>
      </c>
      <c r="CY49" s="32" t="s">
        <v>216</v>
      </c>
      <c r="CZ49" s="32" t="s">
        <v>217</v>
      </c>
      <c r="DA49" s="32" t="s">
        <v>218</v>
      </c>
      <c r="DB49" s="32" t="s">
        <v>219</v>
      </c>
      <c r="DC49" s="32" t="s">
        <v>220</v>
      </c>
      <c r="DD49" s="32" t="s">
        <v>311</v>
      </c>
      <c r="DE49" s="32" t="s">
        <v>178</v>
      </c>
      <c r="DF49" s="32" t="s">
        <v>179</v>
      </c>
      <c r="DG49" s="32" t="s">
        <v>180</v>
      </c>
      <c r="DH49" s="32" t="s">
        <v>181</v>
      </c>
      <c r="DI49" s="32" t="s">
        <v>182</v>
      </c>
      <c r="DJ49" s="32" t="s">
        <v>183</v>
      </c>
      <c r="DK49" s="32" t="s">
        <v>184</v>
      </c>
      <c r="DL49" s="32" t="s">
        <v>185</v>
      </c>
      <c r="DM49" s="32" t="s">
        <v>186</v>
      </c>
      <c r="DN49" s="32" t="s">
        <v>187</v>
      </c>
      <c r="DO49" s="32" t="s">
        <v>188</v>
      </c>
      <c r="DP49" s="32" t="s">
        <v>237</v>
      </c>
      <c r="DQ49" s="32" t="s">
        <v>246</v>
      </c>
      <c r="DR49" s="32" t="s">
        <v>247</v>
      </c>
      <c r="DS49" s="32" t="s">
        <v>248</v>
      </c>
      <c r="DT49" s="32" t="s">
        <v>249</v>
      </c>
      <c r="DU49" s="32" t="s">
        <v>189</v>
      </c>
      <c r="DV49" s="32" t="s">
        <v>190</v>
      </c>
      <c r="DW49" s="32" t="s">
        <v>191</v>
      </c>
      <c r="DX49" s="32" t="s">
        <v>192</v>
      </c>
      <c r="DY49" s="32" t="s">
        <v>193</v>
      </c>
      <c r="DZ49" s="32" t="s">
        <v>194</v>
      </c>
      <c r="EA49" s="32" t="s">
        <v>111</v>
      </c>
      <c r="EB49" s="32" t="s">
        <v>112</v>
      </c>
      <c r="EC49" s="32" t="s">
        <v>113</v>
      </c>
      <c r="ED49" s="32" t="s">
        <v>114</v>
      </c>
      <c r="EE49" s="32" t="s">
        <v>195</v>
      </c>
      <c r="EF49" s="32" t="s">
        <v>196</v>
      </c>
      <c r="EG49" s="32" t="s">
        <v>197</v>
      </c>
      <c r="EH49" s="32" t="s">
        <v>198</v>
      </c>
      <c r="EI49" s="32" t="s">
        <v>378</v>
      </c>
      <c r="EJ49" s="34" t="s">
        <v>119</v>
      </c>
    </row>
    <row r="50" spans="1:140">
      <c r="A50" s="502" t="s">
        <v>20</v>
      </c>
      <c r="B50" s="51" t="s">
        <v>84</v>
      </c>
      <c r="C50" s="23">
        <v>0.87428954008941784</v>
      </c>
      <c r="D50" s="23">
        <f t="shared" ref="D50:AJ50" si="350">+AVERAGE(D34,D18,D2)</f>
        <v>0.63742063492063494</v>
      </c>
      <c r="E50" s="23">
        <f t="shared" si="350"/>
        <v>0.94345238095238093</v>
      </c>
      <c r="F50" s="23">
        <f t="shared" si="350"/>
        <v>0.95238095238095244</v>
      </c>
      <c r="G50" s="23">
        <f t="shared" si="350"/>
        <v>0.98045634920634939</v>
      </c>
      <c r="H50" s="23">
        <f t="shared" si="350"/>
        <v>0.94940476190476186</v>
      </c>
      <c r="I50" s="23">
        <f t="shared" si="350"/>
        <v>0.96825396825396826</v>
      </c>
      <c r="J50" s="23">
        <f t="shared" si="350"/>
        <v>0.94972222222222236</v>
      </c>
      <c r="K50" s="23">
        <f t="shared" si="350"/>
        <v>0.95371031746031731</v>
      </c>
      <c r="L50" s="23">
        <f t="shared" si="350"/>
        <v>0.94726190475714278</v>
      </c>
      <c r="M50" s="23">
        <f t="shared" si="350"/>
        <v>0.95898809523809525</v>
      </c>
      <c r="N50" s="23">
        <f t="shared" si="350"/>
        <v>0.97718253968095237</v>
      </c>
      <c r="O50" s="23">
        <f t="shared" si="350"/>
        <v>0.90478174603174599</v>
      </c>
      <c r="P50" s="23">
        <f t="shared" si="350"/>
        <v>0.85615079365079361</v>
      </c>
      <c r="Q50" s="23">
        <f t="shared" si="350"/>
        <v>0.91567460317460336</v>
      </c>
      <c r="R50" s="23">
        <f t="shared" si="350"/>
        <v>0.85978174603174617</v>
      </c>
      <c r="S50" s="23">
        <f t="shared" si="350"/>
        <v>0.90228174603174605</v>
      </c>
      <c r="T50" s="23">
        <f t="shared" si="350"/>
        <v>0.97371031746031766</v>
      </c>
      <c r="U50" s="23">
        <f t="shared" si="350"/>
        <v>0.92592592592592593</v>
      </c>
      <c r="V50" s="23">
        <f t="shared" si="350"/>
        <v>0.97039682539682548</v>
      </c>
      <c r="W50" s="23">
        <f t="shared" si="350"/>
        <v>0.97718253968253987</v>
      </c>
      <c r="X50" s="23">
        <f t="shared" si="350"/>
        <v>0.96561507936507962</v>
      </c>
      <c r="Y50" s="23">
        <f t="shared" si="350"/>
        <v>0.96567460317460319</v>
      </c>
      <c r="Z50" s="23">
        <f t="shared" si="350"/>
        <v>0.74817460317460294</v>
      </c>
      <c r="AA50" s="23">
        <f t="shared" si="350"/>
        <v>0.91186507936507921</v>
      </c>
      <c r="AB50" s="23">
        <f t="shared" si="350"/>
        <v>0.97023809523809523</v>
      </c>
      <c r="AC50" s="23">
        <f t="shared" si="350"/>
        <v>0.97386904761904758</v>
      </c>
      <c r="AD50" s="23">
        <f t="shared" si="350"/>
        <v>0.98511904761904778</v>
      </c>
      <c r="AE50" s="23">
        <f t="shared" si="350"/>
        <v>0.71297619047619054</v>
      </c>
      <c r="AF50" s="23">
        <f t="shared" si="350"/>
        <v>0.63545634920634908</v>
      </c>
      <c r="AG50" s="23">
        <f t="shared" si="350"/>
        <v>0.66269841269841268</v>
      </c>
      <c r="AH50" s="23">
        <f t="shared" si="350"/>
        <v>0.60978174603174606</v>
      </c>
      <c r="AI50" s="23">
        <f t="shared" si="350"/>
        <v>0.65244047619047629</v>
      </c>
      <c r="AJ50" s="23">
        <f t="shared" si="350"/>
        <v>0.65408730158730166</v>
      </c>
      <c r="AK50" s="23">
        <f t="shared" ref="AK50:AP53" si="351">+AVERAGE(AK34,AK18,AK2)</f>
        <v>0.59541666666666671</v>
      </c>
      <c r="AL50" s="23">
        <f t="shared" si="351"/>
        <v>0.60877698412698533</v>
      </c>
      <c r="AM50" s="23">
        <f t="shared" si="351"/>
        <v>0.65184523809523798</v>
      </c>
      <c r="AN50" s="23">
        <f t="shared" si="351"/>
        <v>0.9416269841269842</v>
      </c>
      <c r="AO50" s="23">
        <f t="shared" si="351"/>
        <v>0.87581349206349202</v>
      </c>
      <c r="AP50" s="23">
        <f t="shared" si="351"/>
        <v>0.92577380952380972</v>
      </c>
      <c r="AQ50" s="23">
        <f t="shared" ref="AQ50:AR53" si="352">+AVERAGE(AQ34,AQ18,AQ2)</f>
        <v>0.94543650793650791</v>
      </c>
      <c r="AR50" s="23">
        <f t="shared" si="352"/>
        <v>0.80234126984126963</v>
      </c>
      <c r="AS50" s="23">
        <f t="shared" ref="AS50:AU53" si="353">+AVERAGE(AS34,AS18,AS2)</f>
        <v>0.78140873015872991</v>
      </c>
      <c r="AT50" s="23">
        <f t="shared" si="353"/>
        <v>0.96527777777777779</v>
      </c>
      <c r="AU50" s="23">
        <f t="shared" si="353"/>
        <v>0.94841269841269826</v>
      </c>
      <c r="AV50" s="23">
        <f t="shared" ref="AV50:BB53" si="354">+AVERAGE(AV34,AV18,AV2)</f>
        <v>0.8852579365079366</v>
      </c>
      <c r="AW50" s="23">
        <f t="shared" si="354"/>
        <v>0.97718253968253965</v>
      </c>
      <c r="AX50" s="23">
        <f t="shared" si="354"/>
        <v>0.82406746031746037</v>
      </c>
      <c r="AY50" s="23">
        <f t="shared" si="354"/>
        <v>0.9564880952380953</v>
      </c>
      <c r="AZ50" s="23">
        <f t="shared" si="354"/>
        <v>0.97817460317460292</v>
      </c>
      <c r="BA50" s="23">
        <f t="shared" si="354"/>
        <v>0.98396825396825405</v>
      </c>
      <c r="BB50" s="23">
        <f t="shared" si="354"/>
        <v>0.90634920634920668</v>
      </c>
      <c r="BC50" s="23">
        <f t="shared" ref="BC50:BD53" si="355">+AVERAGE(BC18,BC34)</f>
        <v>0.95732142857142866</v>
      </c>
      <c r="BD50" s="23">
        <f t="shared" si="355"/>
        <v>0.91568452380952403</v>
      </c>
      <c r="BE50" s="23">
        <f t="shared" ref="BE50:BI53" si="356">+AVERAGE(BE18,BE34)</f>
        <v>0.92738095238095242</v>
      </c>
      <c r="BF50" s="23">
        <f t="shared" si="356"/>
        <v>0.78175595238095241</v>
      </c>
      <c r="BG50" s="23">
        <f t="shared" si="356"/>
        <v>0.97517857142857145</v>
      </c>
      <c r="BH50" s="23">
        <f t="shared" si="356"/>
        <v>0.97047619047619049</v>
      </c>
      <c r="BI50" s="23">
        <f t="shared" si="356"/>
        <v>0.828869047619048</v>
      </c>
      <c r="BJ50" s="23">
        <f t="shared" ref="BJ50:BM53" si="357">+AVERAGE(BJ18,BJ34,BJ2)</f>
        <v>0.96611111111111114</v>
      </c>
      <c r="BK50" s="23">
        <f t="shared" si="357"/>
        <v>0.96230158730158732</v>
      </c>
      <c r="BL50" s="23">
        <f t="shared" si="357"/>
        <v>0.61865079365079367</v>
      </c>
      <c r="BM50" s="23">
        <f t="shared" si="357"/>
        <v>0.63857142857142857</v>
      </c>
      <c r="BN50" s="23">
        <f t="shared" ref="BN50:BS53" si="358">+AVERAGE(BN18,BN34,BN2)</f>
        <v>0.63398809523809529</v>
      </c>
      <c r="BO50" s="23">
        <f t="shared" si="358"/>
        <v>0.84980158730158728</v>
      </c>
      <c r="BP50" s="23">
        <f t="shared" si="358"/>
        <v>0.8258928571428571</v>
      </c>
      <c r="BQ50" s="23">
        <f t="shared" si="358"/>
        <v>0.69384920634920633</v>
      </c>
      <c r="BR50" s="23">
        <f t="shared" si="358"/>
        <v>0.6190476190476194</v>
      </c>
      <c r="BS50" s="23">
        <f t="shared" si="358"/>
        <v>0.93222222222222229</v>
      </c>
      <c r="BT50" s="23">
        <f t="shared" ref="BT50:BZ53" si="359">+AVERAGE(BT18,BT34,BT2)</f>
        <v>0.97123015873015872</v>
      </c>
      <c r="BU50" s="23">
        <f t="shared" si="359"/>
        <v>0.97123015873015905</v>
      </c>
      <c r="BV50" s="23">
        <f t="shared" si="359"/>
        <v>0.93154761904761907</v>
      </c>
      <c r="BW50" s="23">
        <f t="shared" si="359"/>
        <v>0.94841269841269826</v>
      </c>
      <c r="BX50" s="23">
        <f t="shared" si="359"/>
        <v>0.97817460317460314</v>
      </c>
      <c r="BY50" s="23">
        <f t="shared" si="359"/>
        <v>0.98511904761904756</v>
      </c>
      <c r="BZ50" s="23">
        <f t="shared" si="359"/>
        <v>0.93154761904761896</v>
      </c>
      <c r="CA50" s="23">
        <f t="shared" ref="CA50:CB50" si="360">+AVERAGE(CA18,CA34,CA2)</f>
        <v>0.97222222222222232</v>
      </c>
      <c r="CB50" s="23">
        <f t="shared" si="360"/>
        <v>0.97886904761904747</v>
      </c>
      <c r="CC50" s="23">
        <f t="shared" ref="CC50:CD50" si="361">+AVERAGE(CC18,CC34,CC2)</f>
        <v>0.88591269841269848</v>
      </c>
      <c r="CD50" s="23">
        <f t="shared" si="361"/>
        <v>0.94980158730158737</v>
      </c>
      <c r="CE50" s="23">
        <f t="shared" ref="CE50:CF50" si="362">+AVERAGE(CE18,CE34,CE2)</f>
        <v>0.92327380952380944</v>
      </c>
      <c r="CF50" s="23">
        <f t="shared" si="362"/>
        <v>0.9614880952380952</v>
      </c>
      <c r="CG50" s="23">
        <f t="shared" ref="CG50:CH50" si="363">+AVERAGE(CG18,CG34,CG2)</f>
        <v>0.97321428571428559</v>
      </c>
      <c r="CH50" s="23">
        <f t="shared" si="363"/>
        <v>0.90674603174603163</v>
      </c>
      <c r="CI50" s="23">
        <f t="shared" ref="CI50:CJ50" si="364">+AVERAGE(CI18,CI34,CI2)</f>
        <v>0.70039682539682546</v>
      </c>
      <c r="CJ50" s="23">
        <f t="shared" si="364"/>
        <v>0.97982142857142851</v>
      </c>
      <c r="CK50" s="23">
        <f t="shared" ref="CK50:CL50" si="365">+AVERAGE(CK18,CK34,CK2)</f>
        <v>0.96031746031746035</v>
      </c>
      <c r="CL50" s="23">
        <f t="shared" si="365"/>
        <v>0.93849206349206371</v>
      </c>
      <c r="CM50" s="23">
        <f t="shared" ref="CM50:CN50" si="366">+AVERAGE(CM18,CM34,CM2)</f>
        <v>0.95470238095238102</v>
      </c>
      <c r="CN50" s="23">
        <f t="shared" si="366"/>
        <v>0.96031746031746035</v>
      </c>
      <c r="CO50" s="23">
        <f t="shared" ref="CO50:CP50" si="367">+AVERAGE(CO18,CO34,CO2)</f>
        <v>0.97123015873015872</v>
      </c>
      <c r="CP50" s="23">
        <f t="shared" si="367"/>
        <v>0.88968253968253963</v>
      </c>
      <c r="CQ50" s="23">
        <f t="shared" ref="CQ50:CR50" si="368">+AVERAGE(CQ18,CQ34,CQ2)</f>
        <v>0.66865079365079383</v>
      </c>
      <c r="CR50" s="23">
        <f t="shared" si="368"/>
        <v>0.60912698412698429</v>
      </c>
      <c r="CS50" s="23">
        <f t="shared" ref="CS50:CT50" si="369">+AVERAGE(CS18,CS34,CS2)</f>
        <v>0.67347222222222214</v>
      </c>
      <c r="CT50" s="23">
        <f t="shared" si="369"/>
        <v>0.62664682539682548</v>
      </c>
      <c r="CU50" s="23">
        <f t="shared" ref="CU50:CV50" si="370">+AVERAGE(CU18,CU34,CU2)</f>
        <v>0.62896825396825395</v>
      </c>
      <c r="CV50" s="23">
        <f t="shared" si="370"/>
        <v>0.65615079365079365</v>
      </c>
      <c r="CW50" s="23">
        <f t="shared" ref="CW50:CX50" si="371">+AVERAGE(CW18,CW34,CW2)</f>
        <v>0.62565476190476199</v>
      </c>
      <c r="CX50" s="23">
        <f t="shared" si="371"/>
        <v>0.62698412698412698</v>
      </c>
      <c r="CY50" s="23">
        <f t="shared" ref="CY50:CZ50" si="372">+AVERAGE(CY18,CY34,CY2)</f>
        <v>0.6455158730158731</v>
      </c>
      <c r="CZ50" s="23">
        <f t="shared" si="372"/>
        <v>0.66269841269841268</v>
      </c>
      <c r="DA50" s="23">
        <f t="shared" ref="DA50:DB50" si="373">+AVERAGE(DA18,DA34,DA2)</f>
        <v>0.66269841269841268</v>
      </c>
      <c r="DB50" s="23">
        <f t="shared" si="373"/>
        <v>0.63988095238095244</v>
      </c>
      <c r="DC50" s="23">
        <f t="shared" ref="DC50:DE50" si="374">+AVERAGE(DC18,DC34,DC2)</f>
        <v>0.61408730158730174</v>
      </c>
      <c r="DD50" s="4">
        <f>AVERAGE(BD50:DC50)</f>
        <v>0.82892437423687426</v>
      </c>
      <c r="DE50" s="23">
        <f t="shared" si="374"/>
        <v>0.64467592592592604</v>
      </c>
      <c r="DF50" s="23">
        <f t="shared" ref="DF50:DG50" si="375">+AVERAGE(DF18,DF34,DF2)</f>
        <v>0.61708333333333332</v>
      </c>
      <c r="DG50" s="23">
        <f t="shared" si="375"/>
        <v>0.64543650793650797</v>
      </c>
      <c r="DH50" s="23">
        <f t="shared" ref="DH50:DI50" si="376">+AVERAGE(DH18,DH34,DH2)</f>
        <v>0.70634920634920639</v>
      </c>
      <c r="DI50" s="23">
        <f t="shared" si="376"/>
        <v>0.96478174603174605</v>
      </c>
      <c r="DJ50" s="23">
        <f t="shared" ref="DJ50:DK50" si="377">+AVERAGE(DJ18,DJ34,DJ2)</f>
        <v>0.85515873015873023</v>
      </c>
      <c r="DK50" s="23">
        <f t="shared" si="377"/>
        <v>0.61111111111111105</v>
      </c>
      <c r="DL50" s="23">
        <f t="shared" ref="DL50:DM50" si="378">+AVERAGE(DL18,DL34,DL2)</f>
        <v>0.58194444444444438</v>
      </c>
      <c r="DM50" s="23">
        <f t="shared" si="378"/>
        <v>0.6616468253968254</v>
      </c>
      <c r="DN50" s="23">
        <f t="shared" ref="DN50:DO50" si="379">+AVERAGE(DN18,DN34,DN2)</f>
        <v>0.66468253968253965</v>
      </c>
      <c r="DO50" s="23">
        <f t="shared" si="379"/>
        <v>0.65601190476190485</v>
      </c>
      <c r="DP50" s="160">
        <v>0.76</v>
      </c>
      <c r="DQ50" s="160">
        <v>0.96</v>
      </c>
      <c r="DR50" s="23">
        <f t="shared" ref="DR50:DS50" si="380">+AVERAGE(DR18,DR34,DR2)</f>
        <v>0.93321428571428566</v>
      </c>
      <c r="DS50" s="23">
        <f t="shared" si="380"/>
        <v>0.87301587301587302</v>
      </c>
      <c r="DT50" s="23">
        <f t="shared" ref="DT50:DU50" si="381">+AVERAGE(DT18,DT34,DT2)</f>
        <v>0.93194444444444458</v>
      </c>
      <c r="DU50" s="23">
        <f t="shared" si="381"/>
        <v>0.86309523809523814</v>
      </c>
      <c r="DV50" s="23">
        <f t="shared" ref="DV50:DW50" si="382">+AVERAGE(DV18,DV34,DV2)</f>
        <v>0.94384920634920633</v>
      </c>
      <c r="DW50" s="23">
        <f t="shared" si="382"/>
        <v>0.97956349206349191</v>
      </c>
      <c r="DX50" s="23">
        <f t="shared" ref="DX50" si="383">+AVERAGE(DX18,DX34,DX2)</f>
        <v>0.95023809523809522</v>
      </c>
      <c r="DY50" s="23">
        <f t="shared" ref="DY50:DZ53" si="384">+AVERAGE(DY18,DY34,DY2)</f>
        <v>0.63523809523809527</v>
      </c>
      <c r="DZ50" s="23">
        <f t="shared" ref="DZ50:EB51" si="385">+AVERAGE(DZ18,DZ34,DZ2)</f>
        <v>0.55422619047619037</v>
      </c>
      <c r="EA50" s="23">
        <f t="shared" si="385"/>
        <v>0.61200396825396819</v>
      </c>
      <c r="EB50" s="23">
        <f>+AVERAGE(EB18,EB34,EB2)</f>
        <v>0.56712301587301572</v>
      </c>
      <c r="EC50" s="23">
        <f>+AVERAGE(EC18,EC34,EC2)</f>
        <v>0.62696666666666667</v>
      </c>
      <c r="ED50" s="23">
        <f t="shared" ref="ED50:EE50" si="386">+AVERAGE(ED18,ED34,ED2)</f>
        <v>0.6575793650793651</v>
      </c>
      <c r="EE50" s="23">
        <f t="shared" si="386"/>
        <v>0.65376984126984139</v>
      </c>
      <c r="EF50" s="23">
        <f t="shared" ref="EF50:EG50" si="387">+AVERAGE(EF18,EF34,EF2)</f>
        <v>0.62738095238095237</v>
      </c>
      <c r="EG50" s="23">
        <f t="shared" si="387"/>
        <v>0.63194444444444442</v>
      </c>
      <c r="EH50" s="23">
        <f t="shared" ref="EH50" si="388">+AVERAGE(EH18,EH34,EH2)</f>
        <v>0.6185317460317461</v>
      </c>
      <c r="EI50" s="4">
        <f>AVERAGE(DE50:EH50)</f>
        <v>0.73295223985890656</v>
      </c>
      <c r="EJ50" s="23">
        <v>0.85</v>
      </c>
    </row>
    <row r="51" spans="1:140">
      <c r="A51" s="503"/>
      <c r="B51" s="51" t="s">
        <v>141</v>
      </c>
      <c r="C51" s="23">
        <v>3.5383342271306281E-2</v>
      </c>
      <c r="D51" s="23">
        <f t="shared" ref="D51:AJ51" si="389">+AVERAGE(D35,D19,D3)</f>
        <v>1.9019304770419698E-2</v>
      </c>
      <c r="E51" s="23">
        <f t="shared" si="389"/>
        <v>3.1755620226324784E-2</v>
      </c>
      <c r="F51" s="23">
        <f t="shared" si="389"/>
        <v>3.3150329466007926E-2</v>
      </c>
      <c r="G51" s="23">
        <f t="shared" si="389"/>
        <v>2.8120192466886396E-2</v>
      </c>
      <c r="H51" s="23">
        <f t="shared" si="389"/>
        <v>1.7321399114285711E-2</v>
      </c>
      <c r="I51" s="23">
        <f t="shared" si="389"/>
        <v>3.668579915544893E-2</v>
      </c>
      <c r="J51" s="23">
        <f t="shared" si="389"/>
        <v>4.1582223642212965E-2</v>
      </c>
      <c r="K51" s="23">
        <f t="shared" si="389"/>
        <v>4.09073118424991E-2</v>
      </c>
      <c r="L51" s="23">
        <f t="shared" si="389"/>
        <v>2.9682374804034298E-2</v>
      </c>
      <c r="M51" s="23">
        <f t="shared" si="389"/>
        <v>5.1765964693516707E-2</v>
      </c>
      <c r="N51" s="23">
        <f t="shared" si="389"/>
        <v>3.0851449249918603E-2</v>
      </c>
      <c r="O51" s="23">
        <f t="shared" si="389"/>
        <v>3.7681695369369828E-2</v>
      </c>
      <c r="P51" s="23">
        <f t="shared" si="389"/>
        <v>3.9040149268517878E-2</v>
      </c>
      <c r="Q51" s="23">
        <f t="shared" si="389"/>
        <v>1.7220175382056467E-2</v>
      </c>
      <c r="R51" s="23">
        <f t="shared" si="389"/>
        <v>2.8644214223519166E-2</v>
      </c>
      <c r="S51" s="23">
        <f t="shared" si="389"/>
        <v>4.1505163830012702E-2</v>
      </c>
      <c r="T51" s="23">
        <f t="shared" si="389"/>
        <v>2.9354365448190731E-2</v>
      </c>
      <c r="U51" s="23">
        <f t="shared" si="389"/>
        <v>2.3711173783033352E-2</v>
      </c>
      <c r="V51" s="23">
        <f t="shared" si="389"/>
        <v>3.9325935132221629E-2</v>
      </c>
      <c r="W51" s="23">
        <f t="shared" si="389"/>
        <v>3.5420414172124853E-2</v>
      </c>
      <c r="X51" s="23">
        <f t="shared" si="389"/>
        <v>3.4565152013833596E-2</v>
      </c>
      <c r="Y51" s="23">
        <f t="shared" si="389"/>
        <v>3.0517786207143526E-2</v>
      </c>
      <c r="Z51" s="23">
        <f t="shared" si="389"/>
        <v>3.3156553278511469E-2</v>
      </c>
      <c r="AA51" s="23">
        <f t="shared" si="389"/>
        <v>3.5479708586166565E-2</v>
      </c>
      <c r="AB51" s="23">
        <f t="shared" si="389"/>
        <v>4.1271375690752024E-2</v>
      </c>
      <c r="AC51" s="23">
        <f t="shared" si="389"/>
        <v>4.0676121134387934E-2</v>
      </c>
      <c r="AD51" s="23">
        <f t="shared" si="389"/>
        <v>3.0185345665724467E-2</v>
      </c>
      <c r="AE51" s="23">
        <f t="shared" si="389"/>
        <v>3.6129677332001821E-2</v>
      </c>
      <c r="AF51" s="23">
        <f t="shared" si="389"/>
        <v>3.6159159451645072E-2</v>
      </c>
      <c r="AG51" s="23">
        <f t="shared" si="389"/>
        <v>4.8451009160284601E-2</v>
      </c>
      <c r="AH51" s="23">
        <f t="shared" si="389"/>
        <v>3.1053663739010251E-2</v>
      </c>
      <c r="AI51" s="23">
        <f t="shared" si="389"/>
        <v>3.6641311574237896E-2</v>
      </c>
      <c r="AJ51" s="23">
        <f t="shared" si="389"/>
        <v>2.8743676989768832E-2</v>
      </c>
      <c r="AK51" s="23">
        <f t="shared" ref="AK51:AL53" si="390">+AVERAGE(AK35,AK19,AK3)</f>
        <v>4.3598160400089014E-2</v>
      </c>
      <c r="AL51" s="23">
        <f t="shared" si="390"/>
        <v>2.9853102974977067E-2</v>
      </c>
      <c r="AM51" s="23">
        <f t="shared" si="351"/>
        <v>3.0325967316454937E-2</v>
      </c>
      <c r="AN51" s="23">
        <f t="shared" si="351"/>
        <v>5.0190420940977337E-2</v>
      </c>
      <c r="AO51" s="23">
        <f t="shared" si="351"/>
        <v>3.7372724244886552E-2</v>
      </c>
      <c r="AP51" s="23">
        <f t="shared" si="351"/>
        <v>2.9817461966825554E-2</v>
      </c>
      <c r="AQ51" s="23">
        <f t="shared" si="352"/>
        <v>4.3686745786343267E-2</v>
      </c>
      <c r="AR51" s="23">
        <f t="shared" si="352"/>
        <v>4.4853051109110136E-2</v>
      </c>
      <c r="AS51" s="23">
        <f t="shared" ref="AS51:AT53" si="391">+AVERAGE(AS35,AS19,AS3)</f>
        <v>3.3012953394723162E-2</v>
      </c>
      <c r="AT51" s="23">
        <f t="shared" si="391"/>
        <v>4.0855537398459187E-2</v>
      </c>
      <c r="AU51" s="23">
        <f t="shared" si="353"/>
        <v>2.5340847985788732E-2</v>
      </c>
      <c r="AV51" s="23">
        <f t="shared" si="354"/>
        <v>4.1327028619820468E-2</v>
      </c>
      <c r="AW51" s="23">
        <f t="shared" si="354"/>
        <v>4.1464669506358097E-2</v>
      </c>
      <c r="AX51" s="23">
        <f t="shared" si="354"/>
        <v>5.6191419157681909E-2</v>
      </c>
      <c r="AY51" s="23">
        <f t="shared" si="354"/>
        <v>3.5215605547266327E-2</v>
      </c>
      <c r="AZ51" s="23">
        <f t="shared" si="354"/>
        <v>2.08782136609654E-2</v>
      </c>
      <c r="BA51" s="23">
        <f t="shared" si="354"/>
        <v>3.1091390811121011E-2</v>
      </c>
      <c r="BB51" s="23">
        <f t="shared" si="354"/>
        <v>2.8266337001838032E-2</v>
      </c>
      <c r="BC51" s="23">
        <f t="shared" si="355"/>
        <v>6.0816363420170966E-2</v>
      </c>
      <c r="BD51" s="23">
        <f t="shared" si="355"/>
        <v>3.1728946049608499E-2</v>
      </c>
      <c r="BE51" s="23">
        <f t="shared" si="356"/>
        <v>4.0521646244790099E-2</v>
      </c>
      <c r="BF51" s="23">
        <f t="shared" si="356"/>
        <v>6.3427173141093515E-2</v>
      </c>
      <c r="BG51" s="23">
        <f t="shared" si="356"/>
        <v>5.8570424581396566E-2</v>
      </c>
      <c r="BH51" s="23">
        <f t="shared" si="356"/>
        <v>5.141590975073685E-2</v>
      </c>
      <c r="BI51" s="23">
        <f t="shared" si="356"/>
        <v>2.4085074984514454E-2</v>
      </c>
      <c r="BJ51" s="23">
        <f t="shared" si="357"/>
        <v>4.2142419004583848E-2</v>
      </c>
      <c r="BK51" s="23">
        <f t="shared" si="357"/>
        <v>3.7202405356742518E-2</v>
      </c>
      <c r="BL51" s="23">
        <f t="shared" si="357"/>
        <v>3.6088377697905433E-2</v>
      </c>
      <c r="BM51" s="23">
        <f t="shared" si="357"/>
        <v>3.148965160489519E-2</v>
      </c>
      <c r="BN51" s="23">
        <f t="shared" si="358"/>
        <v>3.7552736487930997E-2</v>
      </c>
      <c r="BO51" s="23">
        <f t="shared" si="358"/>
        <v>3.8419562158198202E-2</v>
      </c>
      <c r="BP51" s="23">
        <f t="shared" si="358"/>
        <v>5.6049991349023887E-2</v>
      </c>
      <c r="BQ51" s="23">
        <f t="shared" si="358"/>
        <v>1.7657442764186498E-2</v>
      </c>
      <c r="BR51" s="23">
        <f t="shared" si="358"/>
        <v>3.641627190014287E-2</v>
      </c>
      <c r="BS51" s="23">
        <f t="shared" si="358"/>
        <v>4.2027682513657794E-2</v>
      </c>
      <c r="BT51" s="23">
        <f t="shared" si="359"/>
        <v>1.3574206449937698E-2</v>
      </c>
      <c r="BU51" s="23">
        <f t="shared" si="359"/>
        <v>4.2148083644218265E-2</v>
      </c>
      <c r="BV51" s="23">
        <f t="shared" si="359"/>
        <v>3.7230478812921325E-2</v>
      </c>
      <c r="BW51" s="23">
        <f t="shared" si="359"/>
        <v>2.8229299414696301E-2</v>
      </c>
      <c r="BX51" s="23">
        <f t="shared" si="359"/>
        <v>4.3750700351373704E-2</v>
      </c>
      <c r="BY51" s="23">
        <f t="shared" si="359"/>
        <v>3.2013217551136418E-2</v>
      </c>
      <c r="BZ51" s="23">
        <f t="shared" si="359"/>
        <v>0.1004738791039874</v>
      </c>
      <c r="CA51" s="23">
        <f t="shared" ref="CA51:CB51" si="392">+AVERAGE(CA19,CA35,CA3)</f>
        <v>4.064594044421433E-2</v>
      </c>
      <c r="CB51" s="23">
        <f t="shared" si="392"/>
        <v>3.4409278417402774E-2</v>
      </c>
      <c r="CC51" s="23">
        <f t="shared" ref="CC51:CD51" si="393">+AVERAGE(CC19,CC35,CC3)</f>
        <v>2.9121766825307219E-2</v>
      </c>
      <c r="CD51" s="23">
        <f t="shared" si="393"/>
        <v>2.1259709849353631E-2</v>
      </c>
      <c r="CE51" s="23">
        <f t="shared" ref="CE51:CF51" si="394">+AVERAGE(CE19,CE35,CE3)</f>
        <v>3.8776319115087048E-2</v>
      </c>
      <c r="CF51" s="23">
        <f t="shared" si="394"/>
        <v>2.8318646555383815E-2</v>
      </c>
      <c r="CG51" s="23">
        <f t="shared" ref="CG51:CH51" si="395">+AVERAGE(CG19,CG35,CG3)</f>
        <v>3.6444825598178632E-2</v>
      </c>
      <c r="CH51" s="23">
        <f t="shared" si="395"/>
        <v>3.5946097815126934E-2</v>
      </c>
      <c r="CI51" s="23">
        <f t="shared" ref="CI51:CJ51" si="396">+AVERAGE(CI19,CI35,CI3)</f>
        <v>2.9685551776763169E-2</v>
      </c>
      <c r="CJ51" s="23">
        <f t="shared" si="396"/>
        <v>4.2708150934650746E-2</v>
      </c>
      <c r="CK51" s="23">
        <f t="shared" ref="CK51:CL51" si="397">+AVERAGE(CK19,CK35,CK3)</f>
        <v>4.0497197175008E-2</v>
      </c>
      <c r="CL51" s="23">
        <f t="shared" si="397"/>
        <v>4.6863587326210265E-2</v>
      </c>
      <c r="CM51" s="23">
        <f t="shared" ref="CM51:CN51" si="398">+AVERAGE(CM19,CM35,CM3)</f>
        <v>3.2433261318537202E-2</v>
      </c>
      <c r="CN51" s="23">
        <f t="shared" si="398"/>
        <v>3.7745955210800798E-2</v>
      </c>
      <c r="CO51" s="23">
        <f t="shared" ref="CO51:CP51" si="399">+AVERAGE(CO19,CO35,CO3)</f>
        <v>3.7286848745858303E-2</v>
      </c>
      <c r="CP51" s="23">
        <f t="shared" si="399"/>
        <v>4.722390399843903E-2</v>
      </c>
      <c r="CQ51" s="23">
        <f t="shared" ref="CQ51:CR51" si="400">+AVERAGE(CQ19,CQ35,CQ3)</f>
        <v>4.0297354502035899E-2</v>
      </c>
      <c r="CR51" s="23">
        <f t="shared" si="400"/>
        <v>2.8654978637224503E-2</v>
      </c>
      <c r="CS51" s="23">
        <f t="shared" ref="CS51:CT51" si="401">+AVERAGE(CS19,CS35,CS3)</f>
        <v>4.9870991047165254E-2</v>
      </c>
      <c r="CT51" s="23">
        <f t="shared" si="401"/>
        <v>4.5190430477885957E-2</v>
      </c>
      <c r="CU51" s="23">
        <f t="shared" ref="CU51:CV51" si="402">+AVERAGE(CU19,CU35,CU3)</f>
        <v>3.5906086653979499E-2</v>
      </c>
      <c r="CV51" s="23">
        <f t="shared" si="402"/>
        <v>2.8442970958420671E-2</v>
      </c>
      <c r="CW51" s="23">
        <f t="shared" ref="CW51:CX51" si="403">+AVERAGE(CW19,CW35,CW3)</f>
        <v>3.1765812527000996E-2</v>
      </c>
      <c r="CX51" s="23">
        <f t="shared" si="403"/>
        <v>0.2566496060586379</v>
      </c>
      <c r="CY51" s="23">
        <f t="shared" ref="CY51:CZ51" si="404">+AVERAGE(CY19,CY35,CY3)</f>
        <v>3.4406349908551292E-2</v>
      </c>
      <c r="CZ51" s="23">
        <f t="shared" si="404"/>
        <v>3.9169118948071402E-2</v>
      </c>
      <c r="DA51" s="23">
        <f t="shared" ref="DA51:DB51" si="405">+AVERAGE(DA19,DA35,DA3)</f>
        <v>3.9169118948071402E-2</v>
      </c>
      <c r="DB51" s="23">
        <f t="shared" si="405"/>
        <v>3.7461321541448878E-2</v>
      </c>
      <c r="DC51" s="23">
        <f t="shared" ref="DC51:DE51" si="406">+AVERAGE(DC19,DC35,DC3)</f>
        <v>7.3024243259881771E-2</v>
      </c>
      <c r="DD51" s="4">
        <f>AVERAGE(BD51:DC51)</f>
        <v>4.3492134721007221E-2</v>
      </c>
      <c r="DE51" s="23">
        <f t="shared" si="406"/>
        <v>2.7186963806574534E-2</v>
      </c>
      <c r="DF51" s="23">
        <f t="shared" ref="DF51:DG51" si="407">+AVERAGE(DF19,DF35,DF3)</f>
        <v>3.3685180625184614E-2</v>
      </c>
      <c r="DG51" s="23">
        <f t="shared" si="407"/>
        <v>3.1087667837651666E-2</v>
      </c>
      <c r="DH51" s="23">
        <f t="shared" ref="DH51:DI51" si="408">+AVERAGE(DH19,DH35,DH3)</f>
        <v>3.1128108961705498E-2</v>
      </c>
      <c r="DI51" s="23">
        <f t="shared" si="408"/>
        <v>2.432707819359407E-2</v>
      </c>
      <c r="DJ51" s="23">
        <f t="shared" ref="DJ51:DK51" si="409">+AVERAGE(DJ19,DJ35,DJ3)</f>
        <v>4.0248289044907772E-2</v>
      </c>
      <c r="DK51" s="23">
        <f t="shared" si="409"/>
        <v>0.23144123215195669</v>
      </c>
      <c r="DL51" s="23">
        <f t="shared" ref="DL51:DM51" si="410">+AVERAGE(DL19,DL35,DL3)</f>
        <v>3.0338783484479364E-2</v>
      </c>
      <c r="DM51" s="23">
        <f t="shared" si="410"/>
        <v>2.5332579162627298E-2</v>
      </c>
      <c r="DN51" s="23">
        <f t="shared" ref="DN51:DO51" si="411">+AVERAGE(DN19,DN35,DN3)</f>
        <v>8.4205771463608706E-2</v>
      </c>
      <c r="DO51" s="23">
        <f t="shared" si="411"/>
        <v>3.0015228220348994E-2</v>
      </c>
      <c r="DP51" s="160">
        <v>0.04</v>
      </c>
      <c r="DQ51" s="160">
        <v>0.05</v>
      </c>
      <c r="DR51" s="23">
        <f t="shared" ref="DR51:DS51" si="412">+AVERAGE(DR19,DR35,DR3)</f>
        <v>2.6745280079199824E-2</v>
      </c>
      <c r="DS51" s="23">
        <f t="shared" si="412"/>
        <v>0.29131611269656033</v>
      </c>
      <c r="DT51" s="23">
        <f t="shared" ref="DT51:DU51" si="413">+AVERAGE(DT19,DT35,DT3)</f>
        <v>2.5629530167055697E-2</v>
      </c>
      <c r="DU51" s="23">
        <f t="shared" si="413"/>
        <v>5.8461430997984148E-2</v>
      </c>
      <c r="DV51" s="23">
        <f t="shared" ref="DV51:DW51" si="414">+AVERAGE(DV19,DV35,DV3)</f>
        <v>3.3103826875247599E-2</v>
      </c>
      <c r="DW51" s="23">
        <f t="shared" si="414"/>
        <v>3.1648688226434268E-2</v>
      </c>
      <c r="DX51" s="23">
        <f t="shared" ref="DX51" si="415">+AVERAGE(DX19,DX35,DX3)</f>
        <v>3.5018943750912419E-2</v>
      </c>
      <c r="DY51" s="23">
        <f t="shared" si="384"/>
        <v>3.0979861965842698E-2</v>
      </c>
      <c r="DZ51" s="23">
        <f t="shared" si="385"/>
        <v>3.9515769182595063E-2</v>
      </c>
      <c r="EA51" s="23">
        <f t="shared" si="385"/>
        <v>3.6988273691384063E-2</v>
      </c>
      <c r="EB51" s="23">
        <f t="shared" si="385"/>
        <v>5.7280131904145104E-2</v>
      </c>
      <c r="EC51" s="23">
        <f t="shared" ref="EC51:ED52" si="416">+AVERAGE(EC19,EC35,EC3)</f>
        <v>5.1685000000000002E-2</v>
      </c>
      <c r="ED51" s="23">
        <f t="shared" si="416"/>
        <v>2.6101179257066256E-2</v>
      </c>
      <c r="EE51" s="23">
        <f t="shared" ref="EE51:EF51" si="417">+AVERAGE(EE19,EE35,EE3)</f>
        <v>3.4075554627651029E-2</v>
      </c>
      <c r="EF51" s="23">
        <f t="shared" si="417"/>
        <v>4.3970284273356496E-2</v>
      </c>
      <c r="EG51" s="23">
        <f t="shared" ref="EG51:EH51" si="418">+AVERAGE(EG19,EG35,EG3)</f>
        <v>3.6517372480287247E-2</v>
      </c>
      <c r="EH51" s="23">
        <f t="shared" si="418"/>
        <v>3.837512956124748E-2</v>
      </c>
      <c r="EI51" s="4">
        <f>AVERAGE(DE51:EH51)</f>
        <v>5.2546975089653641E-2</v>
      </c>
      <c r="EJ51" s="23">
        <v>0.18</v>
      </c>
    </row>
    <row r="52" spans="1:140" ht="15.75" customHeight="1">
      <c r="A52" s="503"/>
      <c r="B52" s="51" t="s">
        <v>18</v>
      </c>
      <c r="C52" s="97">
        <v>3.1692735459637031</v>
      </c>
      <c r="D52" s="97">
        <f t="shared" ref="D52:AJ52" si="419">+AVERAGE(D36,D20,D4)</f>
        <v>1.3381133954451345</v>
      </c>
      <c r="E52" s="97">
        <f t="shared" si="419"/>
        <v>3.4866745789999993</v>
      </c>
      <c r="F52" s="97">
        <f t="shared" si="419"/>
        <v>0.75039354429857619</v>
      </c>
      <c r="G52" s="97">
        <f t="shared" si="419"/>
        <v>1.3674252406518512</v>
      </c>
      <c r="H52" s="97">
        <f t="shared" si="419"/>
        <v>6.6666666666666666E-2</v>
      </c>
      <c r="I52" s="97">
        <f t="shared" si="419"/>
        <v>1.5116279069767442</v>
      </c>
      <c r="J52" s="97">
        <f t="shared" si="419"/>
        <v>6.6559043587080966</v>
      </c>
      <c r="K52" s="97">
        <f t="shared" si="419"/>
        <v>5.2770492130144717</v>
      </c>
      <c r="L52" s="97">
        <f t="shared" si="419"/>
        <v>0.81081081081081086</v>
      </c>
      <c r="M52" s="97">
        <f t="shared" si="419"/>
        <v>1.064516129032258</v>
      </c>
      <c r="N52" s="97">
        <f t="shared" si="419"/>
        <v>2.5462962962962963</v>
      </c>
      <c r="O52" s="97">
        <f t="shared" si="419"/>
        <v>1.9968948614109905</v>
      </c>
      <c r="P52" s="97">
        <f t="shared" si="419"/>
        <v>1.5128159262181351</v>
      </c>
      <c r="Q52" s="97">
        <f t="shared" si="419"/>
        <v>0.92225519287833835</v>
      </c>
      <c r="R52" s="97">
        <f t="shared" si="419"/>
        <v>3.9573728300277247</v>
      </c>
      <c r="S52" s="97">
        <f t="shared" si="419"/>
        <v>4.2141554171070608</v>
      </c>
      <c r="T52" s="97">
        <f t="shared" si="419"/>
        <v>4.7220883663003059</v>
      </c>
      <c r="U52" s="97">
        <f t="shared" si="419"/>
        <v>2.3187350657108721</v>
      </c>
      <c r="V52" s="97">
        <f t="shared" si="419"/>
        <v>2.1057614661863102</v>
      </c>
      <c r="W52" s="97">
        <f t="shared" si="419"/>
        <v>3.4259021429830532</v>
      </c>
      <c r="X52" s="97">
        <f t="shared" si="419"/>
        <v>2.4124309153713299</v>
      </c>
      <c r="Y52" s="97">
        <f t="shared" si="419"/>
        <v>1.9928850126031534</v>
      </c>
      <c r="Z52" s="97">
        <f t="shared" si="419"/>
        <v>1.9928850126031534</v>
      </c>
      <c r="AA52" s="97">
        <f t="shared" si="419"/>
        <v>3.6564667044296759</v>
      </c>
      <c r="AB52" s="97">
        <f t="shared" si="419"/>
        <v>4.6738195862890626</v>
      </c>
      <c r="AC52" s="97">
        <f t="shared" si="419"/>
        <v>5.1708855640696418</v>
      </c>
      <c r="AD52" s="97">
        <f t="shared" si="419"/>
        <v>3.7183797383428376</v>
      </c>
      <c r="AE52" s="97">
        <f t="shared" si="419"/>
        <v>4.2758425196850398</v>
      </c>
      <c r="AF52" s="97">
        <f t="shared" si="419"/>
        <v>2.8966463453376368</v>
      </c>
      <c r="AG52" s="97">
        <f t="shared" si="419"/>
        <v>8.1083437110834371</v>
      </c>
      <c r="AH52" s="97">
        <f t="shared" si="419"/>
        <v>3.7219069811428986</v>
      </c>
      <c r="AI52" s="97">
        <f t="shared" si="419"/>
        <v>3.011881469767173</v>
      </c>
      <c r="AJ52" s="97">
        <f t="shared" si="419"/>
        <v>2.371928649247566</v>
      </c>
      <c r="AK52" s="97">
        <f t="shared" si="390"/>
        <v>4.0534188034188032</v>
      </c>
      <c r="AL52" s="97">
        <f t="shared" si="390"/>
        <v>0.83717150354443282</v>
      </c>
      <c r="AM52" s="97">
        <f t="shared" si="351"/>
        <v>0.85773907123648552</v>
      </c>
      <c r="AN52" s="97">
        <f t="shared" si="351"/>
        <v>4.9766672299555088</v>
      </c>
      <c r="AO52" s="97">
        <f t="shared" si="351"/>
        <v>1.227924063633653</v>
      </c>
      <c r="AP52" s="97">
        <f t="shared" si="351"/>
        <v>1.022336735717432</v>
      </c>
      <c r="AQ52" s="97">
        <f t="shared" si="352"/>
        <v>6.8874171347781337</v>
      </c>
      <c r="AR52" s="97">
        <f t="shared" si="352"/>
        <v>1.4482805384000621</v>
      </c>
      <c r="AS52" s="97">
        <f t="shared" si="391"/>
        <v>2.8146130752770588</v>
      </c>
      <c r="AT52" s="97">
        <f t="shared" si="391"/>
        <v>4.4463399235658541</v>
      </c>
      <c r="AU52" s="97">
        <f t="shared" si="353"/>
        <v>4.0135093657829479</v>
      </c>
      <c r="AV52" s="97">
        <f t="shared" si="354"/>
        <v>5.8513913859125983</v>
      </c>
      <c r="AW52" s="97">
        <f t="shared" si="354"/>
        <v>5.0908771929824557</v>
      </c>
      <c r="AX52" s="97">
        <f t="shared" si="354"/>
        <v>5.1477496229260931</v>
      </c>
      <c r="AY52" s="97">
        <f t="shared" si="354"/>
        <v>2.3108485772357725</v>
      </c>
      <c r="AZ52" s="97">
        <f t="shared" si="354"/>
        <v>3.4632922718452828</v>
      </c>
      <c r="BA52" s="97">
        <f t="shared" si="354"/>
        <v>3.0896197583511018</v>
      </c>
      <c r="BB52" s="97">
        <f t="shared" si="354"/>
        <v>4.3159041256769708</v>
      </c>
      <c r="BC52" s="97">
        <f t="shared" si="355"/>
        <v>4.8913623901756988</v>
      </c>
      <c r="BD52" s="97">
        <f t="shared" si="355"/>
        <v>4.0165078452312493</v>
      </c>
      <c r="BE52" s="97">
        <f t="shared" si="356"/>
        <v>4.5275582140568256</v>
      </c>
      <c r="BF52" s="97">
        <f t="shared" si="356"/>
        <v>1.6909025128916482</v>
      </c>
      <c r="BG52" s="97">
        <f t="shared" si="356"/>
        <v>4.8041958041958042</v>
      </c>
      <c r="BH52" s="97">
        <f t="shared" si="356"/>
        <v>5.9542350294873732</v>
      </c>
      <c r="BI52" s="97">
        <f t="shared" si="356"/>
        <v>2.9778191334598354</v>
      </c>
      <c r="BJ52" s="97">
        <f t="shared" si="357"/>
        <v>4.1505625866967373</v>
      </c>
      <c r="BK52" s="97">
        <f t="shared" si="357"/>
        <v>3.1724444839877752</v>
      </c>
      <c r="BL52" s="97">
        <f t="shared" si="357"/>
        <v>4.346734550888665</v>
      </c>
      <c r="BM52" s="97">
        <f t="shared" si="357"/>
        <v>2.5233059146102623</v>
      </c>
      <c r="BN52" s="97">
        <f t="shared" si="358"/>
        <v>4.3238330474776436</v>
      </c>
      <c r="BO52" s="97">
        <f t="shared" si="358"/>
        <v>3.0605333480078349</v>
      </c>
      <c r="BP52" s="97">
        <f t="shared" si="358"/>
        <v>2.4899414679727983</v>
      </c>
      <c r="BQ52" s="97">
        <f t="shared" si="358"/>
        <v>1.8707070707070708</v>
      </c>
      <c r="BR52" s="97">
        <f t="shared" si="358"/>
        <v>2.8404692082111431</v>
      </c>
      <c r="BS52" s="97">
        <f t="shared" si="358"/>
        <v>1.6498930785680219</v>
      </c>
      <c r="BT52" s="97">
        <f t="shared" si="359"/>
        <v>1.0418203450327186</v>
      </c>
      <c r="BU52" s="97">
        <f t="shared" si="359"/>
        <v>5.5157965570288843</v>
      </c>
      <c r="BV52" s="97">
        <f t="shared" si="359"/>
        <v>2.775729179646937</v>
      </c>
      <c r="BW52" s="97">
        <f t="shared" si="359"/>
        <v>1.4933582887183281</v>
      </c>
      <c r="BX52" s="97">
        <f t="shared" si="359"/>
        <v>3.5545011199449461</v>
      </c>
      <c r="BY52" s="97">
        <f t="shared" si="359"/>
        <v>3.2977828168304359</v>
      </c>
      <c r="BZ52" s="97">
        <f t="shared" si="359"/>
        <v>1.3641882102335243</v>
      </c>
      <c r="CA52" s="97">
        <f t="shared" ref="CA52:CB52" si="420">+AVERAGE(CA20,CA36,CA4)</f>
        <v>5.6087519872813987</v>
      </c>
      <c r="CB52" s="97">
        <f t="shared" si="420"/>
        <v>2.1530840476190476</v>
      </c>
      <c r="CC52" s="97">
        <f t="shared" ref="CC52:CD52" si="421">+AVERAGE(CC20,CC36,CC4)</f>
        <v>1.3878109876502507</v>
      </c>
      <c r="CD52" s="97">
        <f t="shared" si="421"/>
        <v>1.0589599317988065</v>
      </c>
      <c r="CE52" s="97">
        <f t="shared" ref="CE52:CF52" si="422">+AVERAGE(CE20,CE36,CE4)</f>
        <v>2.2023639065156631</v>
      </c>
      <c r="CF52" s="97">
        <f t="shared" si="422"/>
        <v>1.120887445887446</v>
      </c>
      <c r="CG52" s="97">
        <f t="shared" ref="CG52:CH52" si="423">+AVERAGE(CG20,CG36,CG4)</f>
        <v>4.514825159746132</v>
      </c>
      <c r="CH52" s="97">
        <f t="shared" si="423"/>
        <v>3.8823685502287169</v>
      </c>
      <c r="CI52" s="97">
        <f t="shared" ref="CI52:CJ52" si="424">+AVERAGE(CI20,CI36,CI4)</f>
        <v>2.1699719178881902</v>
      </c>
      <c r="CJ52" s="97">
        <f t="shared" si="424"/>
        <v>5.1441338406080561</v>
      </c>
      <c r="CK52" s="97">
        <f t="shared" ref="CK52:CL52" si="425">+AVERAGE(CK20,CK36,CK4)</f>
        <v>4.9361424847958295</v>
      </c>
      <c r="CL52" s="97">
        <f t="shared" si="425"/>
        <v>5.5613662833788622</v>
      </c>
      <c r="CM52" s="97">
        <f t="shared" ref="CM52:CN52" si="426">+AVERAGE(CM20,CM36,CM4)</f>
        <v>1.5257940957898903</v>
      </c>
      <c r="CN52" s="97">
        <f t="shared" si="426"/>
        <v>5.9932089750157118</v>
      </c>
      <c r="CO52" s="97">
        <f t="shared" ref="CO52:CP52" si="427">+AVERAGE(CO20,CO36,CO4)</f>
        <v>3.1951119658555087</v>
      </c>
      <c r="CP52" s="97">
        <f t="shared" si="427"/>
        <v>1.3354167858573145</v>
      </c>
      <c r="CQ52" s="97">
        <f t="shared" ref="CQ52:CR52" si="428">+AVERAGE(CQ20,CQ36,CQ4)</f>
        <v>3.8802511596036262</v>
      </c>
      <c r="CR52" s="97">
        <f t="shared" si="428"/>
        <v>3.1463067116610426</v>
      </c>
      <c r="CS52" s="97">
        <f t="shared" ref="CS52:CT52" si="429">+AVERAGE(CS20,CS36,CS4)</f>
        <v>2.1150097465886941</v>
      </c>
      <c r="CT52" s="97">
        <f t="shared" si="429"/>
        <v>1.4680500658761531</v>
      </c>
      <c r="CU52" s="97">
        <f t="shared" ref="CU52:CV52" si="430">+AVERAGE(CU20,CU36,CU4)</f>
        <v>3.828627500773861</v>
      </c>
      <c r="CV52" s="97">
        <f t="shared" si="430"/>
        <v>3.1046753883557141</v>
      </c>
      <c r="CW52" s="97">
        <f t="shared" ref="CW52:CX52" si="431">+AVERAGE(CW20,CW36,CW4)</f>
        <v>1.6567766793670406</v>
      </c>
      <c r="CX52" s="97">
        <f t="shared" si="431"/>
        <v>6.0683409325446087</v>
      </c>
      <c r="CY52" s="97">
        <f t="shared" ref="CY52:CZ52" si="432">+AVERAGE(CY20,CY36,CY4)</f>
        <v>3.8231897509067694</v>
      </c>
      <c r="CZ52" s="97">
        <f t="shared" si="432"/>
        <v>6.541242864327927</v>
      </c>
      <c r="DA52" s="97">
        <f t="shared" ref="DA52:DB52" si="433">+AVERAGE(DA20,DA36,DA4)</f>
        <v>6.541242864327927</v>
      </c>
      <c r="DB52" s="97">
        <f t="shared" si="433"/>
        <v>3.5244989078761404</v>
      </c>
      <c r="DC52" s="97">
        <f t="shared" ref="DC52:DE52" si="434">+AVERAGE(DC20,DC36,DC4)</f>
        <v>6.6690989496959645</v>
      </c>
      <c r="DD52" s="5">
        <f>AVERAGE(BD52:DC52)</f>
        <v>3.4153909558020903</v>
      </c>
      <c r="DE52" s="97">
        <f t="shared" si="434"/>
        <v>2.6127306340162444</v>
      </c>
      <c r="DF52" s="97">
        <f t="shared" ref="DF52:DG52" si="435">+AVERAGE(DF20,DF36,DF4)</f>
        <v>1.4824238672904919</v>
      </c>
      <c r="DG52" s="97">
        <f t="shared" si="435"/>
        <v>3.0026955950032872</v>
      </c>
      <c r="DH52" s="97">
        <f t="shared" ref="DH52:DI52" si="436">+AVERAGE(DH20,DH36,DH4)</f>
        <v>3.3178676470588235</v>
      </c>
      <c r="DI52" s="97">
        <f t="shared" si="436"/>
        <v>1.4371635571737365</v>
      </c>
      <c r="DJ52" s="97">
        <f t="shared" ref="DJ52:DK52" si="437">+AVERAGE(DJ20,DJ36,DJ4)</f>
        <v>2.0319209801852574</v>
      </c>
      <c r="DK52" s="97">
        <f t="shared" si="437"/>
        <v>2.6147112396871317</v>
      </c>
      <c r="DL52" s="97">
        <f t="shared" ref="DL52:DM52" si="438">+AVERAGE(DL20,DL36,DL4)</f>
        <v>1.8505421347345667</v>
      </c>
      <c r="DM52" s="97">
        <f t="shared" si="438"/>
        <v>3.4056451612903231</v>
      </c>
      <c r="DN52" s="97">
        <f t="shared" ref="DN52:DO52" si="439">+AVERAGE(DN20,DN36,DN4)</f>
        <v>2.8137254901960786</v>
      </c>
      <c r="DO52" s="97">
        <f t="shared" si="439"/>
        <v>0.81418528247733624</v>
      </c>
      <c r="DP52" s="150">
        <v>4.5999999999999996</v>
      </c>
      <c r="DQ52" s="150">
        <v>5.2</v>
      </c>
      <c r="DR52" s="97">
        <f t="shared" ref="DR52:DS52" si="440">+AVERAGE(DR20,DR36,DR4)</f>
        <v>1.2570853868090313</v>
      </c>
      <c r="DS52" s="97">
        <f t="shared" si="440"/>
        <v>2.5309996833395254</v>
      </c>
      <c r="DT52" s="97">
        <f t="shared" ref="DT52:DU52" si="441">+AVERAGE(DT20,DT36,DT4)</f>
        <v>3.9694076544256878</v>
      </c>
      <c r="DU52" s="97">
        <f t="shared" si="441"/>
        <v>3.8839984175991553</v>
      </c>
      <c r="DV52" s="97">
        <f t="shared" ref="DV52:DW52" si="442">+AVERAGE(DV20,DV36,DV4)</f>
        <v>2.2755925184952481</v>
      </c>
      <c r="DW52" s="97">
        <f t="shared" si="442"/>
        <v>2.2755925184952481</v>
      </c>
      <c r="DX52" s="97">
        <f t="shared" ref="DX52" si="443">+AVERAGE(DX20,DX36,DX4)</f>
        <v>2.0755831586802196</v>
      </c>
      <c r="DY52" s="97">
        <f t="shared" si="384"/>
        <v>1.3923611111111109</v>
      </c>
      <c r="DZ52" s="97">
        <f t="shared" si="384"/>
        <v>3.9878456623739642</v>
      </c>
      <c r="EA52" s="97">
        <f t="shared" ref="EA52" si="444">+AVERAGE(EA20,EA36,EA4)</f>
        <v>3.6992221079255478</v>
      </c>
      <c r="EB52" s="97">
        <f>+AVERAGE(EB20,EB36,EB4)</f>
        <v>5.2439117684559475</v>
      </c>
      <c r="EC52" s="97">
        <f>+AVERAGE(EC20,EC36,EC4)</f>
        <v>5.9697333333333331</v>
      </c>
      <c r="ED52" s="97">
        <f t="shared" si="416"/>
        <v>2.4964614144861588</v>
      </c>
      <c r="EE52" s="97">
        <f t="shared" ref="EE52:EF52" si="445">+AVERAGE(EE20,EE36,EE4)</f>
        <v>4.3430668473351401</v>
      </c>
      <c r="EF52" s="97">
        <f t="shared" si="445"/>
        <v>1.5698489693551718</v>
      </c>
      <c r="EG52" s="97">
        <f t="shared" ref="EG52:EH52" si="446">+AVERAGE(EG20,EG36,EG4)</f>
        <v>1.3001307839669909</v>
      </c>
      <c r="EH52" s="97">
        <f t="shared" si="446"/>
        <v>1.3139632107023411</v>
      </c>
      <c r="EI52" s="5">
        <f>AVERAGE(DE52:EH52)</f>
        <v>2.8256138712001038</v>
      </c>
      <c r="EJ52" s="97">
        <v>30</v>
      </c>
    </row>
    <row r="53" spans="1:140">
      <c r="A53" s="504"/>
      <c r="B53" s="51" t="s">
        <v>19</v>
      </c>
      <c r="C53" s="97">
        <v>16.295075854700851</v>
      </c>
      <c r="D53" s="97">
        <f t="shared" ref="D53:N53" si="447">+AVERAGE(D37,D21,D5)</f>
        <v>55.49666666666667</v>
      </c>
      <c r="E53" s="97">
        <f t="shared" si="447"/>
        <v>8.2777777777777768</v>
      </c>
      <c r="F53" s="97">
        <f t="shared" si="447"/>
        <v>1.6666666666666667</v>
      </c>
      <c r="G53" s="97">
        <f t="shared" si="447"/>
        <v>0.96666666666666667</v>
      </c>
      <c r="H53" s="97">
        <f t="shared" si="447"/>
        <v>2</v>
      </c>
      <c r="I53" s="97">
        <f t="shared" si="447"/>
        <v>2.6666666666666665</v>
      </c>
      <c r="J53" s="97">
        <f t="shared" si="447"/>
        <v>8.4466666666666672</v>
      </c>
      <c r="K53" s="97">
        <f t="shared" si="447"/>
        <v>7.0266666666666664</v>
      </c>
      <c r="L53" s="97">
        <f t="shared" si="447"/>
        <v>7.9444444444444455</v>
      </c>
      <c r="M53" s="97">
        <f t="shared" si="447"/>
        <v>3.6666666666666665</v>
      </c>
      <c r="N53" s="97">
        <f t="shared" si="447"/>
        <v>2.8333333333333335</v>
      </c>
      <c r="O53" s="97">
        <f t="shared" ref="O53:T53" si="448">+AVERAGE(O37,O21,O5)</f>
        <v>5.621666666666667</v>
      </c>
      <c r="P53" s="97">
        <f t="shared" si="448"/>
        <v>6.791666666666667</v>
      </c>
      <c r="Q53" s="97">
        <f t="shared" si="448"/>
        <v>6.926111111111112</v>
      </c>
      <c r="R53" s="97">
        <f t="shared" si="448"/>
        <v>20.528333333333332</v>
      </c>
      <c r="S53" s="97">
        <f t="shared" si="448"/>
        <v>13.229166666666666</v>
      </c>
      <c r="T53" s="97">
        <f t="shared" si="448"/>
        <v>4.416666666666667</v>
      </c>
      <c r="U53" s="97">
        <f t="shared" ref="U53:AJ53" si="449">+AVERAGE(U37,U21,U5)</f>
        <v>9.6666666666666661</v>
      </c>
      <c r="V53" s="97">
        <f t="shared" si="449"/>
        <v>1.6577777777777776</v>
      </c>
      <c r="W53" s="97">
        <f t="shared" si="449"/>
        <v>2.3888888888888888</v>
      </c>
      <c r="X53" s="97">
        <f t="shared" si="449"/>
        <v>2.5272222222222225</v>
      </c>
      <c r="Y53" s="97">
        <f t="shared" si="449"/>
        <v>2.6555555555555554</v>
      </c>
      <c r="Z53" s="97">
        <f t="shared" si="449"/>
        <v>34.370555555555555</v>
      </c>
      <c r="AA53" s="97">
        <f t="shared" si="449"/>
        <v>13.602222222222222</v>
      </c>
      <c r="AB53" s="97">
        <f t="shared" si="449"/>
        <v>2.5</v>
      </c>
      <c r="AC53" s="97">
        <f t="shared" si="449"/>
        <v>3.3616666666666668</v>
      </c>
      <c r="AD53" s="97">
        <f t="shared" si="449"/>
        <v>2</v>
      </c>
      <c r="AE53" s="97">
        <f t="shared" si="449"/>
        <v>43.702222222222218</v>
      </c>
      <c r="AF53" s="97">
        <f t="shared" si="449"/>
        <v>58.62166666666667</v>
      </c>
      <c r="AG53" s="97">
        <f t="shared" si="449"/>
        <v>56.666666666666664</v>
      </c>
      <c r="AH53" s="97">
        <f t="shared" si="449"/>
        <v>62.778333333333336</v>
      </c>
      <c r="AI53" s="97">
        <f t="shared" si="449"/>
        <v>57.195</v>
      </c>
      <c r="AJ53" s="97">
        <f t="shared" si="449"/>
        <v>57.056666666666665</v>
      </c>
      <c r="AK53" s="97">
        <f t="shared" si="390"/>
        <v>63.101111111111116</v>
      </c>
      <c r="AL53" s="97">
        <f t="shared" si="390"/>
        <v>57.845222222222219</v>
      </c>
      <c r="AM53" s="97">
        <f t="shared" si="351"/>
        <v>25.805277777777778</v>
      </c>
      <c r="AN53" s="97">
        <f t="shared" si="351"/>
        <v>6.8280000000000003</v>
      </c>
      <c r="AO53" s="97">
        <f t="shared" si="351"/>
        <v>6.0326666666666666</v>
      </c>
      <c r="AP53" s="97">
        <f t="shared" si="351"/>
        <v>2.3930555555555557</v>
      </c>
      <c r="AQ53" s="97">
        <f t="shared" si="352"/>
        <v>9.1666666666666661</v>
      </c>
      <c r="AR53" s="97">
        <f t="shared" si="352"/>
        <v>8.3016666666666676</v>
      </c>
      <c r="AS53" s="97">
        <f t="shared" si="391"/>
        <v>32.370555555555555</v>
      </c>
      <c r="AT53" s="97">
        <f t="shared" si="391"/>
        <v>3.0555555555555558</v>
      </c>
      <c r="AU53" s="97">
        <f t="shared" si="353"/>
        <v>8.6666666666666661</v>
      </c>
      <c r="AV53" s="97">
        <f t="shared" si="354"/>
        <v>10.221666666666666</v>
      </c>
      <c r="AW53" s="97">
        <f t="shared" si="354"/>
        <v>3.5</v>
      </c>
      <c r="AX53" s="97">
        <f t="shared" si="354"/>
        <v>12.764166666666668</v>
      </c>
      <c r="AY53" s="97">
        <f t="shared" si="354"/>
        <v>4.2938888888888886</v>
      </c>
      <c r="AZ53" s="97">
        <f t="shared" si="354"/>
        <v>3.6666666666666665</v>
      </c>
      <c r="BA53" s="97">
        <f t="shared" si="354"/>
        <v>0.75583333333333336</v>
      </c>
      <c r="BB53" s="97">
        <f t="shared" si="354"/>
        <v>15.733333333333334</v>
      </c>
      <c r="BC53" s="97">
        <f t="shared" si="355"/>
        <v>3.585</v>
      </c>
      <c r="BD53" s="97">
        <f t="shared" si="355"/>
        <v>7.5824999999999996</v>
      </c>
      <c r="BE53" s="97">
        <f t="shared" si="356"/>
        <v>11.35</v>
      </c>
      <c r="BF53" s="97">
        <f t="shared" si="356"/>
        <v>7.3330000000000002</v>
      </c>
      <c r="BG53" s="97">
        <f t="shared" si="356"/>
        <v>2.085</v>
      </c>
      <c r="BH53" s="97">
        <f t="shared" si="356"/>
        <v>3.605</v>
      </c>
      <c r="BI53" s="97">
        <f t="shared" si="356"/>
        <v>28.75</v>
      </c>
      <c r="BJ53" s="97">
        <f t="shared" si="357"/>
        <v>1.4053333333333331</v>
      </c>
      <c r="BK53" s="97">
        <f t="shared" si="357"/>
        <v>3.1666666666666665</v>
      </c>
      <c r="BL53" s="97">
        <f t="shared" si="357"/>
        <v>60.449999999999996</v>
      </c>
      <c r="BM53" s="97">
        <f t="shared" si="357"/>
        <v>58.360000000000007</v>
      </c>
      <c r="BN53" s="97">
        <f t="shared" si="358"/>
        <v>58.718888888888891</v>
      </c>
      <c r="BO53" s="97">
        <f t="shared" si="358"/>
        <v>19.083333333333332</v>
      </c>
      <c r="BP53" s="97">
        <f t="shared" si="358"/>
        <v>7.4725000000000001</v>
      </c>
      <c r="BQ53" s="97">
        <f t="shared" si="358"/>
        <v>49.383333333333333</v>
      </c>
      <c r="BR53" s="97">
        <f t="shared" si="358"/>
        <v>60</v>
      </c>
      <c r="BS53" s="97">
        <f t="shared" si="358"/>
        <v>5.8466666666666667</v>
      </c>
      <c r="BT53" s="97">
        <f t="shared" si="359"/>
        <v>2.4166666666666665</v>
      </c>
      <c r="BU53" s="97">
        <f t="shared" si="359"/>
        <v>2.1666666666666665</v>
      </c>
      <c r="BV53" s="97">
        <f t="shared" si="359"/>
        <v>1.642857142857143</v>
      </c>
      <c r="BW53" s="97">
        <f t="shared" si="359"/>
        <v>3.6666666666666665</v>
      </c>
      <c r="BX53" s="97">
        <f t="shared" si="359"/>
        <v>1.8333333333333333</v>
      </c>
      <c r="BY53" s="97">
        <f t="shared" si="359"/>
        <v>1.1666666666666667</v>
      </c>
      <c r="BZ53" s="97">
        <f t="shared" si="359"/>
        <v>3.3611111111111107</v>
      </c>
      <c r="CA53" s="97">
        <f t="shared" ref="CA53:CB53" si="450">+AVERAGE(CA21,CA37,CA5)</f>
        <v>4</v>
      </c>
      <c r="CB53" s="97">
        <f t="shared" si="450"/>
        <v>0.875</v>
      </c>
      <c r="CC53" s="97">
        <f t="shared" ref="CC53:CD53" si="451">+AVERAGE(CC21,CC37,CC5)</f>
        <v>5.4916666666666671</v>
      </c>
      <c r="CD53" s="97">
        <f t="shared" si="451"/>
        <v>2.2200000000000002</v>
      </c>
      <c r="CE53" s="97">
        <f t="shared" ref="CE53:CF53" si="452">+AVERAGE(CE21,CE37,CE5)</f>
        <v>5.1580555555555554</v>
      </c>
      <c r="CF53" s="97">
        <f t="shared" si="452"/>
        <v>1.6174999999999999</v>
      </c>
      <c r="CG53" s="97">
        <f t="shared" ref="CG53:CH53" si="453">+AVERAGE(CG21,CG37,CG5)</f>
        <v>3.4166666666666665</v>
      </c>
      <c r="CH53" s="97">
        <f t="shared" si="453"/>
        <v>9.1666666666666661</v>
      </c>
      <c r="CI53" s="97">
        <f t="shared" ref="CI53:CJ53" si="454">+AVERAGE(CI21,CI37,CI5)</f>
        <v>23.388888888888889</v>
      </c>
      <c r="CJ53" s="97">
        <f t="shared" si="454"/>
        <v>2.4733333333333332</v>
      </c>
      <c r="CK53" s="97">
        <f t="shared" ref="CK53:CL53" si="455">+AVERAGE(CK21,CK37,CK5)</f>
        <v>5.833333333333333</v>
      </c>
      <c r="CL53" s="97">
        <f t="shared" si="455"/>
        <v>7.166666666666667</v>
      </c>
      <c r="CM53" s="97">
        <f t="shared" ref="CM53:CN53" si="456">+AVERAGE(CM21,CM37,CM5)</f>
        <v>1.712777777777778</v>
      </c>
      <c r="CN53" s="97">
        <f t="shared" si="456"/>
        <v>6.666666666666667</v>
      </c>
      <c r="CO53" s="97">
        <f t="shared" ref="CO53:CP53" si="457">+AVERAGE(CO21,CO37,CO5)</f>
        <v>1.2083333333333333</v>
      </c>
      <c r="CP53" s="97">
        <f t="shared" si="457"/>
        <v>4.0136904761904759</v>
      </c>
      <c r="CQ53" s="97">
        <f t="shared" ref="CQ53:CR53" si="458">+AVERAGE(CQ21,CQ37,CQ5)</f>
        <v>52.333333333333336</v>
      </c>
      <c r="CR53" s="97">
        <f t="shared" si="458"/>
        <v>61.666666666666664</v>
      </c>
      <c r="CS53" s="97">
        <f t="shared" ref="CS53:CT53" si="459">+AVERAGE(CS21,CS37,CS5)</f>
        <v>11.441944444444445</v>
      </c>
      <c r="CT53" s="97">
        <f t="shared" si="459"/>
        <v>57.222499999999997</v>
      </c>
      <c r="CU53" s="97">
        <f t="shared" ref="CU53:CV53" si="460">+AVERAGE(CU21,CU37,CU5)</f>
        <v>59.166666666666664</v>
      </c>
      <c r="CV53" s="97">
        <f t="shared" si="460"/>
        <v>56.883333333333333</v>
      </c>
      <c r="CW53" s="97">
        <f t="shared" ref="CW53:CX53" si="461">+AVERAGE(CW21,CW37,CW5)</f>
        <v>58.29666666666666</v>
      </c>
      <c r="CX53" s="97">
        <f t="shared" si="461"/>
        <v>62.666666666666664</v>
      </c>
      <c r="CY53" s="97">
        <f t="shared" ref="CY53:CZ53" si="462">+AVERAGE(CY21,CY37,CY5)</f>
        <v>57.74</v>
      </c>
      <c r="CZ53" s="97">
        <f t="shared" si="462"/>
        <v>56.666666666666664</v>
      </c>
      <c r="DA53" s="97">
        <f t="shared" ref="DA53:DB53" si="463">+AVERAGE(DA21,DA37,DA5)</f>
        <v>56.666666666666664</v>
      </c>
      <c r="DB53" s="97">
        <f t="shared" si="463"/>
        <v>56.75</v>
      </c>
      <c r="DC53" s="97">
        <f t="shared" ref="DC53:DE53" si="464">+AVERAGE(DC21,DC37,DC5)</f>
        <v>62.75</v>
      </c>
      <c r="DD53" s="5">
        <f>AVERAGE(BD53:DC53)</f>
        <v>22.990510531135534</v>
      </c>
      <c r="DE53" s="97">
        <f t="shared" si="464"/>
        <v>58.25</v>
      </c>
      <c r="DF53" s="97">
        <f t="shared" ref="DF53:DG53" si="465">+AVERAGE(DF21,DF37,DF5)</f>
        <v>57.390634920634916</v>
      </c>
      <c r="DG53" s="97">
        <f t="shared" si="465"/>
        <v>57.266666666666673</v>
      </c>
      <c r="DH53" s="97">
        <f t="shared" ref="DH53:DI53" si="466">+AVERAGE(DH21,DH37,DH5)</f>
        <v>48.833333333333336</v>
      </c>
      <c r="DI53" s="97">
        <f t="shared" si="466"/>
        <v>1.6875</v>
      </c>
      <c r="DJ53" s="97">
        <f t="shared" ref="DJ53:DK53" si="467">+AVERAGE(DJ21,DJ37,DJ5)</f>
        <v>5.2444444444444445</v>
      </c>
      <c r="DK53" s="97">
        <f t="shared" si="467"/>
        <v>61.5</v>
      </c>
      <c r="DL53" s="97">
        <f t="shared" ref="DL53:DM53" si="468">+AVERAGE(DL21,DL37,DL5)</f>
        <v>62.661111111111104</v>
      </c>
      <c r="DM53" s="97">
        <f t="shared" si="468"/>
        <v>56.42166666666666</v>
      </c>
      <c r="DN53" s="97">
        <f t="shared" ref="DN53:DO53" si="469">+AVERAGE(DN21,DN37,DN5)</f>
        <v>56.333333333333336</v>
      </c>
      <c r="DO53" s="97">
        <f t="shared" si="469"/>
        <v>21.963703703703704</v>
      </c>
      <c r="DP53" s="150">
        <v>40</v>
      </c>
      <c r="DQ53" s="150">
        <v>4.9000000000000004</v>
      </c>
      <c r="DR53" s="97">
        <f t="shared" ref="DR53:DS53" si="470">+AVERAGE(DR21,DR37,DR5)</f>
        <v>6.0316666666666663</v>
      </c>
      <c r="DS53" s="97">
        <f t="shared" si="470"/>
        <v>17.75</v>
      </c>
      <c r="DT53" s="97">
        <f t="shared" ref="DT53:DU53" si="471">+AVERAGE(DT21,DT37,DT5)</f>
        <v>11.433333333333332</v>
      </c>
      <c r="DU53" s="97">
        <f t="shared" si="471"/>
        <v>10.514166666666666</v>
      </c>
      <c r="DV53" s="97">
        <f t="shared" ref="DV53:DW53" si="472">+AVERAGE(DV21,DV37,DV5)</f>
        <v>4.2555555555555555</v>
      </c>
      <c r="DW53" s="97">
        <f t="shared" si="472"/>
        <v>2.2555555555555555</v>
      </c>
      <c r="DX53" s="97">
        <f t="shared" ref="DX53" si="473">+AVERAGE(DX21,DX37,DX5)</f>
        <v>3.1219999999999999</v>
      </c>
      <c r="DY53" s="97">
        <f t="shared" si="384"/>
        <v>51.968888888888891</v>
      </c>
      <c r="DZ53" s="97">
        <f>+AVERAGE(DZ21,DZ37,DZ5)</f>
        <v>64.265000000000001</v>
      </c>
      <c r="EA53" s="97">
        <f>+AVERAGE(EA21,EA37,EA5)</f>
        <v>58.295833333333327</v>
      </c>
      <c r="EB53" s="97">
        <f>+AVERAGE(EB21,EB37,EB5)</f>
        <v>61.930833333333332</v>
      </c>
      <c r="EC53" s="97">
        <f>+AVERAGE(EC21,EC37,EC5)</f>
        <v>59.5</v>
      </c>
      <c r="ED53" s="97">
        <f>+AVERAGE(ED21,ED37,ED5)</f>
        <v>56.526666666666671</v>
      </c>
      <c r="EE53" s="97">
        <f>+AVERAGE(EE21,EE37,EE5)</f>
        <v>57.5</v>
      </c>
      <c r="EF53" s="97">
        <f>+AVERAGE(EF21,EF37,EF5)</f>
        <v>57.37833333333333</v>
      </c>
      <c r="EG53" s="97">
        <f>+AVERAGE(EG21,EG37,EG5)</f>
        <v>57.316666666666663</v>
      </c>
      <c r="EH53" s="97">
        <f>+AVERAGE(EH21,EH37,EH5)</f>
        <v>57.526388888888881</v>
      </c>
      <c r="EI53" s="5">
        <f>AVERAGE(DE53:EH53)</f>
        <v>39.000776102292768</v>
      </c>
      <c r="EJ53" s="97">
        <v>4</v>
      </c>
    </row>
    <row r="54" spans="1:140">
      <c r="A54" s="14"/>
      <c r="B54" s="13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 s="13"/>
    </row>
    <row r="55" spans="1:140" ht="16.5" customHeight="1">
      <c r="A55" s="499" t="s">
        <v>52</v>
      </c>
      <c r="B55" s="53" t="s">
        <v>250</v>
      </c>
      <c r="C55" s="12"/>
      <c r="D55" s="12">
        <f t="shared" ref="D55:AJ55" si="474">SUM(D7,D23,D39)</f>
        <v>0</v>
      </c>
      <c r="E55" s="12">
        <f t="shared" si="474"/>
        <v>12</v>
      </c>
      <c r="F55" s="12">
        <f t="shared" si="474"/>
        <v>0</v>
      </c>
      <c r="G55" s="12">
        <f t="shared" si="474"/>
        <v>0</v>
      </c>
      <c r="H55" s="12">
        <f t="shared" si="474"/>
        <v>0</v>
      </c>
      <c r="I55" s="12">
        <f t="shared" si="474"/>
        <v>0</v>
      </c>
      <c r="J55" s="12">
        <f t="shared" si="474"/>
        <v>11</v>
      </c>
      <c r="K55" s="12">
        <f t="shared" si="474"/>
        <v>7.33</v>
      </c>
      <c r="L55" s="12">
        <f t="shared" si="474"/>
        <v>0</v>
      </c>
      <c r="M55" s="12">
        <f t="shared" si="474"/>
        <v>0</v>
      </c>
      <c r="N55" s="12">
        <f t="shared" si="474"/>
        <v>0</v>
      </c>
      <c r="O55" s="12">
        <f t="shared" si="474"/>
        <v>21</v>
      </c>
      <c r="P55" s="12">
        <f t="shared" si="474"/>
        <v>32</v>
      </c>
      <c r="Q55" s="12">
        <f t="shared" si="474"/>
        <v>0</v>
      </c>
      <c r="R55" s="12">
        <f t="shared" si="474"/>
        <v>0</v>
      </c>
      <c r="S55" s="12">
        <f t="shared" si="474"/>
        <v>0</v>
      </c>
      <c r="T55" s="12">
        <f t="shared" si="474"/>
        <v>8</v>
      </c>
      <c r="U55" s="12">
        <f t="shared" si="474"/>
        <v>10</v>
      </c>
      <c r="V55" s="12">
        <f t="shared" si="474"/>
        <v>0</v>
      </c>
      <c r="W55" s="12">
        <f t="shared" si="474"/>
        <v>0</v>
      </c>
      <c r="X55" s="12">
        <f t="shared" si="474"/>
        <v>0</v>
      </c>
      <c r="Y55" s="12">
        <f t="shared" si="474"/>
        <v>0</v>
      </c>
      <c r="Z55" s="12">
        <f t="shared" si="474"/>
        <v>17</v>
      </c>
      <c r="AA55" s="12">
        <f t="shared" si="474"/>
        <v>0</v>
      </c>
      <c r="AB55" s="12">
        <f t="shared" si="474"/>
        <v>0</v>
      </c>
      <c r="AC55" s="12">
        <f t="shared" si="474"/>
        <v>7</v>
      </c>
      <c r="AD55" s="12">
        <f t="shared" si="474"/>
        <v>0</v>
      </c>
      <c r="AE55" s="12">
        <f t="shared" si="474"/>
        <v>0</v>
      </c>
      <c r="AF55" s="12">
        <f t="shared" si="474"/>
        <v>0</v>
      </c>
      <c r="AG55" s="12">
        <f t="shared" si="474"/>
        <v>0</v>
      </c>
      <c r="AH55" s="12">
        <f t="shared" si="474"/>
        <v>12</v>
      </c>
      <c r="AI55" s="12">
        <f t="shared" si="474"/>
        <v>0</v>
      </c>
      <c r="AJ55" s="12">
        <f t="shared" si="474"/>
        <v>0</v>
      </c>
      <c r="AK55" s="12">
        <f t="shared" ref="AK55:AP59" si="475">SUM(AK7,AK23,AK39)</f>
        <v>0</v>
      </c>
      <c r="AL55" s="12">
        <f t="shared" si="475"/>
        <v>0</v>
      </c>
      <c r="AM55" s="12">
        <f t="shared" si="475"/>
        <v>0</v>
      </c>
      <c r="AN55" s="12">
        <f t="shared" si="475"/>
        <v>0</v>
      </c>
      <c r="AO55" s="12">
        <f t="shared" si="475"/>
        <v>12</v>
      </c>
      <c r="AP55" s="12">
        <f t="shared" si="475"/>
        <v>0</v>
      </c>
      <c r="AQ55" s="12">
        <f t="shared" ref="AQ55:AR59" si="476">SUM(AQ7,AQ23,AQ39)</f>
        <v>0</v>
      </c>
      <c r="AR55" s="12">
        <f t="shared" si="476"/>
        <v>0</v>
      </c>
      <c r="AS55" s="12">
        <f t="shared" ref="AS55:AU58" si="477">SUM(AS7,AS23,AS39)</f>
        <v>0</v>
      </c>
      <c r="AT55" s="12">
        <f t="shared" si="477"/>
        <v>7.5</v>
      </c>
      <c r="AU55" s="12">
        <f t="shared" si="477"/>
        <v>0</v>
      </c>
      <c r="AV55" s="12">
        <f t="shared" ref="AV55:BB58" si="478">SUM(AV7,AV23,AV39)</f>
        <v>0</v>
      </c>
      <c r="AW55" s="12">
        <f t="shared" si="478"/>
        <v>0</v>
      </c>
      <c r="AX55" s="12">
        <f t="shared" si="478"/>
        <v>18</v>
      </c>
      <c r="AY55" s="12">
        <f t="shared" si="478"/>
        <v>0</v>
      </c>
      <c r="AZ55" s="12">
        <f t="shared" si="478"/>
        <v>0</v>
      </c>
      <c r="BA55" s="12">
        <f t="shared" si="478"/>
        <v>0</v>
      </c>
      <c r="BB55" s="12">
        <f t="shared" si="478"/>
        <v>15.2</v>
      </c>
      <c r="BC55" s="12">
        <f t="shared" ref="BC55:BD59" si="479">SUM(BC39,BC23)</f>
        <v>0</v>
      </c>
      <c r="BD55" s="12">
        <f t="shared" si="479"/>
        <v>19.329999999999998</v>
      </c>
      <c r="BE55" s="12">
        <f t="shared" ref="BE55:BS55" si="480">SUM(BE39,BE23)</f>
        <v>0</v>
      </c>
      <c r="BF55" s="12">
        <f t="shared" si="480"/>
        <v>8</v>
      </c>
      <c r="BG55" s="12">
        <f t="shared" si="480"/>
        <v>0</v>
      </c>
      <c r="BH55" s="12">
        <f t="shared" si="480"/>
        <v>0</v>
      </c>
      <c r="BI55" s="12">
        <f t="shared" si="480"/>
        <v>45</v>
      </c>
      <c r="BJ55" s="12">
        <f t="shared" si="480"/>
        <v>0</v>
      </c>
      <c r="BK55" s="12">
        <f t="shared" si="480"/>
        <v>0</v>
      </c>
      <c r="BL55" s="12">
        <f t="shared" si="480"/>
        <v>15.2</v>
      </c>
      <c r="BM55" s="12">
        <f t="shared" si="480"/>
        <v>8.5</v>
      </c>
      <c r="BN55" s="12">
        <f t="shared" si="480"/>
        <v>0</v>
      </c>
      <c r="BO55" s="12">
        <f t="shared" si="480"/>
        <v>14.8</v>
      </c>
      <c r="BP55" s="12">
        <f t="shared" si="480"/>
        <v>0</v>
      </c>
      <c r="BQ55" s="12">
        <f t="shared" si="480"/>
        <v>8</v>
      </c>
      <c r="BR55" s="12">
        <f t="shared" si="480"/>
        <v>0</v>
      </c>
      <c r="BS55" s="12">
        <f t="shared" si="480"/>
        <v>12</v>
      </c>
      <c r="BT55" s="12">
        <f t="shared" ref="BT55:BZ59" si="481">SUM(BT39,BT23)</f>
        <v>0</v>
      </c>
      <c r="BU55" s="12">
        <f t="shared" si="481"/>
        <v>0</v>
      </c>
      <c r="BV55" s="12">
        <f t="shared" si="481"/>
        <v>0</v>
      </c>
      <c r="BW55" s="12">
        <f t="shared" si="481"/>
        <v>12</v>
      </c>
      <c r="BX55" s="12">
        <f t="shared" si="481"/>
        <v>0</v>
      </c>
      <c r="BY55" s="12">
        <f t="shared" si="481"/>
        <v>0</v>
      </c>
      <c r="BZ55" s="12">
        <f t="shared" si="481"/>
        <v>12</v>
      </c>
      <c r="CA55" s="12">
        <f t="shared" ref="CA55:CB55" si="482">SUM(CA39,CA23)</f>
        <v>0</v>
      </c>
      <c r="CB55" s="12">
        <f t="shared" si="482"/>
        <v>0</v>
      </c>
      <c r="CC55" s="12">
        <f t="shared" ref="CC55:CD55" si="483">SUM(CC39,CC23)</f>
        <v>22</v>
      </c>
      <c r="CD55" s="12">
        <f t="shared" si="483"/>
        <v>14</v>
      </c>
      <c r="CE55" s="12">
        <f t="shared" ref="CE55:CF55" si="484">SUM(CE39,CE23)</f>
        <v>0</v>
      </c>
      <c r="CF55" s="12">
        <f t="shared" si="484"/>
        <v>0</v>
      </c>
      <c r="CG55" s="12">
        <f t="shared" ref="CG55:CH55" si="485">SUM(CG39,CG23)</f>
        <v>0</v>
      </c>
      <c r="CH55" s="12">
        <f t="shared" si="485"/>
        <v>5</v>
      </c>
      <c r="CI55" s="12">
        <f t="shared" ref="CI55:CJ55" si="486">SUM(CI39,CI23)</f>
        <v>11</v>
      </c>
      <c r="CJ55" s="12">
        <f t="shared" si="486"/>
        <v>0</v>
      </c>
      <c r="CK55" s="12">
        <f t="shared" ref="CK55:CL55" si="487">SUM(CK39,CK23)</f>
        <v>0</v>
      </c>
      <c r="CL55" s="12">
        <f t="shared" si="487"/>
        <v>12</v>
      </c>
      <c r="CM55" s="12">
        <f t="shared" ref="CM55:CN55" si="488">SUM(CM39,CM23)</f>
        <v>0</v>
      </c>
      <c r="CN55" s="12">
        <f t="shared" si="488"/>
        <v>17</v>
      </c>
      <c r="CO55" s="12">
        <f t="shared" ref="CO55:CP55" si="489">SUM(CO39,CO23)</f>
        <v>0</v>
      </c>
      <c r="CP55" s="12">
        <f t="shared" si="489"/>
        <v>15</v>
      </c>
      <c r="CQ55" s="12">
        <f t="shared" ref="CQ55:CR55" si="490">SUM(CQ39,CQ23)</f>
        <v>0</v>
      </c>
      <c r="CR55" s="12">
        <f t="shared" si="490"/>
        <v>0</v>
      </c>
      <c r="CS55" s="12">
        <f t="shared" ref="CS55:CT55" si="491">SUM(CS39,CS23)</f>
        <v>0</v>
      </c>
      <c r="CT55" s="12">
        <f t="shared" si="491"/>
        <v>0</v>
      </c>
      <c r="CU55" s="12">
        <f t="shared" ref="CU55:CV55" si="492">SUM(CU39,CU23)</f>
        <v>12</v>
      </c>
      <c r="CV55" s="12">
        <f t="shared" si="492"/>
        <v>0</v>
      </c>
      <c r="CW55" s="12">
        <f t="shared" ref="CW55:CX55" si="493">SUM(CW39,CW23)</f>
        <v>10</v>
      </c>
      <c r="CX55" s="12">
        <f t="shared" si="493"/>
        <v>15</v>
      </c>
      <c r="CY55" s="12">
        <f t="shared" ref="CY55:CZ55" si="494">SUM(CY39,CY23)</f>
        <v>0</v>
      </c>
      <c r="CZ55" s="12">
        <f t="shared" si="494"/>
        <v>0</v>
      </c>
      <c r="DA55" s="12">
        <f t="shared" ref="DA55:DB55" si="495">SUM(DA39,DA23)</f>
        <v>0</v>
      </c>
      <c r="DB55" s="12">
        <f t="shared" si="495"/>
        <v>0</v>
      </c>
      <c r="DC55" s="12">
        <f t="shared" ref="DC55:DE55" si="496">SUM(DC39,DC23)</f>
        <v>12.5</v>
      </c>
      <c r="DD55" s="12"/>
      <c r="DE55" s="12">
        <f t="shared" si="496"/>
        <v>0</v>
      </c>
      <c r="DF55" s="12">
        <f t="shared" ref="DF55:DG55" si="497">SUM(DF39,DF23)</f>
        <v>0</v>
      </c>
      <c r="DG55" s="12">
        <f t="shared" si="497"/>
        <v>0</v>
      </c>
      <c r="DH55" s="12">
        <v>8</v>
      </c>
      <c r="DI55" s="12">
        <f t="shared" ref="DI55" si="498">SUM(DI39,DI23)</f>
        <v>11</v>
      </c>
      <c r="DJ55" s="12">
        <f t="shared" ref="DJ55:DK55" si="499">SUM(DJ39,DJ23)</f>
        <v>0</v>
      </c>
      <c r="DK55" s="12">
        <f t="shared" si="499"/>
        <v>0</v>
      </c>
      <c r="DL55" s="12">
        <f t="shared" ref="DL55:DM55" si="500">SUM(DL39,DL23)</f>
        <v>17</v>
      </c>
      <c r="DM55" s="12">
        <f t="shared" si="500"/>
        <v>0</v>
      </c>
      <c r="DN55" s="12">
        <f t="shared" ref="DN55:DO55" si="501">SUM(DN39,DN23)</f>
        <v>0</v>
      </c>
      <c r="DO55" s="12">
        <f t="shared" si="501"/>
        <v>12</v>
      </c>
      <c r="DP55" s="94"/>
      <c r="DQ55" s="94"/>
      <c r="DR55" s="12">
        <f t="shared" ref="DR55:DS55" si="502">SUM(DR39,DR23)</f>
        <v>0</v>
      </c>
      <c r="DS55" s="12">
        <f t="shared" si="502"/>
        <v>18</v>
      </c>
      <c r="DT55" s="12">
        <f t="shared" ref="DT55:DV55" si="503">SUM(DT39,DT23,DT7)</f>
        <v>0</v>
      </c>
      <c r="DU55" s="12">
        <f t="shared" si="503"/>
        <v>0</v>
      </c>
      <c r="DV55" s="12">
        <f t="shared" si="503"/>
        <v>15</v>
      </c>
      <c r="DW55" s="12">
        <f t="shared" ref="DW55:DX55" si="504">SUM(DW39,DW23,DW7)</f>
        <v>0</v>
      </c>
      <c r="DX55" s="12">
        <f t="shared" si="504"/>
        <v>0</v>
      </c>
      <c r="DY55" s="12">
        <f t="shared" ref="DY55:DZ59" si="505">SUM(DY39,DY23,DY7)</f>
        <v>8.5</v>
      </c>
      <c r="DZ55" s="12">
        <f t="shared" si="505"/>
        <v>12</v>
      </c>
      <c r="EA55" s="12">
        <f t="shared" ref="EA55:EB55" si="506">SUM(EA39,EA23,EA7)</f>
        <v>0</v>
      </c>
      <c r="EB55" s="12">
        <f t="shared" si="506"/>
        <v>7</v>
      </c>
      <c r="EC55" s="12">
        <f t="shared" ref="EC55:ED55" si="507">SUM(EC39,EC23,EC7)</f>
        <v>17</v>
      </c>
      <c r="ED55" s="12">
        <f t="shared" si="507"/>
        <v>0</v>
      </c>
      <c r="EE55" s="12">
        <f t="shared" ref="EE55:EF55" si="508">SUM(EE39,EE23,EE7)</f>
        <v>0</v>
      </c>
      <c r="EF55" s="12">
        <f t="shared" si="508"/>
        <v>12</v>
      </c>
      <c r="EG55" s="12">
        <f t="shared" ref="EG55:EH55" si="509">SUM(EG39,EG23,EG7)</f>
        <v>0</v>
      </c>
      <c r="EH55" s="12">
        <f t="shared" si="509"/>
        <v>0</v>
      </c>
      <c r="EI55" s="94"/>
      <c r="EJ55" s="12"/>
    </row>
    <row r="56" spans="1:140">
      <c r="A56" s="500"/>
      <c r="B56" s="53" t="s">
        <v>251</v>
      </c>
      <c r="C56" s="12"/>
      <c r="D56" s="12">
        <f t="shared" ref="D56:AJ56" si="510">SUM(D8,D24,D40)</f>
        <v>12</v>
      </c>
      <c r="E56" s="12">
        <f t="shared" si="510"/>
        <v>6</v>
      </c>
      <c r="F56" s="12">
        <f t="shared" si="510"/>
        <v>2</v>
      </c>
      <c r="G56" s="12">
        <f t="shared" si="510"/>
        <v>0</v>
      </c>
      <c r="H56" s="12">
        <f t="shared" si="510"/>
        <v>0</v>
      </c>
      <c r="I56" s="12">
        <f t="shared" si="510"/>
        <v>0</v>
      </c>
      <c r="J56" s="12">
        <f t="shared" si="510"/>
        <v>1.17</v>
      </c>
      <c r="K56" s="12">
        <f t="shared" si="510"/>
        <v>11</v>
      </c>
      <c r="L56" s="12">
        <f t="shared" si="510"/>
        <v>1</v>
      </c>
      <c r="M56" s="12">
        <f t="shared" si="510"/>
        <v>0</v>
      </c>
      <c r="N56" s="12">
        <f t="shared" si="510"/>
        <v>0</v>
      </c>
      <c r="O56" s="12">
        <f t="shared" si="510"/>
        <v>0.08</v>
      </c>
      <c r="P56" s="12">
        <f t="shared" si="510"/>
        <v>4</v>
      </c>
      <c r="Q56" s="12">
        <f t="shared" si="510"/>
        <v>0</v>
      </c>
      <c r="R56" s="12">
        <f t="shared" si="510"/>
        <v>0</v>
      </c>
      <c r="S56" s="12">
        <f t="shared" si="510"/>
        <v>0</v>
      </c>
      <c r="T56" s="12">
        <f t="shared" si="510"/>
        <v>1.25</v>
      </c>
      <c r="U56" s="12">
        <f t="shared" si="510"/>
        <v>4</v>
      </c>
      <c r="V56" s="12">
        <f t="shared" si="510"/>
        <v>1</v>
      </c>
      <c r="W56" s="12">
        <f t="shared" si="510"/>
        <v>1</v>
      </c>
      <c r="X56" s="12">
        <f t="shared" si="510"/>
        <v>0.33</v>
      </c>
      <c r="Y56" s="12">
        <f t="shared" si="510"/>
        <v>0</v>
      </c>
      <c r="Z56" s="12">
        <f t="shared" si="510"/>
        <v>2.75</v>
      </c>
      <c r="AA56" s="12">
        <f t="shared" si="510"/>
        <v>8.5</v>
      </c>
      <c r="AB56" s="12">
        <f t="shared" si="510"/>
        <v>0</v>
      </c>
      <c r="AC56" s="12">
        <f t="shared" si="510"/>
        <v>0</v>
      </c>
      <c r="AD56" s="12">
        <f t="shared" si="510"/>
        <v>2.5</v>
      </c>
      <c r="AE56" s="12">
        <f t="shared" si="510"/>
        <v>0</v>
      </c>
      <c r="AF56" s="12">
        <f t="shared" si="510"/>
        <v>0</v>
      </c>
      <c r="AG56" s="12">
        <f t="shared" si="510"/>
        <v>0</v>
      </c>
      <c r="AH56" s="12">
        <f t="shared" si="510"/>
        <v>2.5</v>
      </c>
      <c r="AI56" s="12">
        <f t="shared" si="510"/>
        <v>0</v>
      </c>
      <c r="AJ56" s="12">
        <f t="shared" si="510"/>
        <v>0.67</v>
      </c>
      <c r="AK56" s="12">
        <f t="shared" ref="AK56:AL59" si="511">SUM(AK8,AK24,AK40)</f>
        <v>9</v>
      </c>
      <c r="AL56" s="12">
        <f t="shared" si="511"/>
        <v>0</v>
      </c>
      <c r="AM56" s="12">
        <f t="shared" si="475"/>
        <v>0</v>
      </c>
      <c r="AN56" s="12">
        <f t="shared" si="475"/>
        <v>0</v>
      </c>
      <c r="AO56" s="12">
        <f t="shared" si="475"/>
        <v>9.6999999999999993</v>
      </c>
      <c r="AP56" s="12">
        <f t="shared" si="475"/>
        <v>0</v>
      </c>
      <c r="AQ56" s="12">
        <f t="shared" si="476"/>
        <v>11</v>
      </c>
      <c r="AR56" s="12">
        <f t="shared" si="476"/>
        <v>3</v>
      </c>
      <c r="AS56" s="12">
        <f t="shared" ref="AS56:AT59" si="512">SUM(AS8,AS24,AS40)</f>
        <v>2</v>
      </c>
      <c r="AT56" s="12">
        <f t="shared" si="512"/>
        <v>1</v>
      </c>
      <c r="AU56" s="12">
        <f t="shared" si="477"/>
        <v>15</v>
      </c>
      <c r="AV56" s="12">
        <f t="shared" si="478"/>
        <v>2</v>
      </c>
      <c r="AW56" s="12">
        <f t="shared" si="478"/>
        <v>0</v>
      </c>
      <c r="AX56" s="12">
        <f t="shared" si="478"/>
        <v>0</v>
      </c>
      <c r="AY56" s="12">
        <f t="shared" si="478"/>
        <v>0</v>
      </c>
      <c r="AZ56" s="12">
        <f t="shared" si="478"/>
        <v>0</v>
      </c>
      <c r="BA56" s="12">
        <f t="shared" si="478"/>
        <v>0</v>
      </c>
      <c r="BB56" s="12">
        <f t="shared" si="478"/>
        <v>14</v>
      </c>
      <c r="BC56" s="12">
        <f t="shared" si="479"/>
        <v>3.67</v>
      </c>
      <c r="BD56" s="12">
        <f t="shared" si="479"/>
        <v>0</v>
      </c>
      <c r="BE56" s="12">
        <f t="shared" ref="BE56:BS56" si="513">SUM(BE40,BE24)</f>
        <v>0</v>
      </c>
      <c r="BF56" s="12">
        <f t="shared" si="513"/>
        <v>0</v>
      </c>
      <c r="BG56" s="12">
        <f t="shared" si="513"/>
        <v>0</v>
      </c>
      <c r="BH56" s="12">
        <f t="shared" si="513"/>
        <v>0</v>
      </c>
      <c r="BI56" s="12">
        <f t="shared" si="513"/>
        <v>0</v>
      </c>
      <c r="BJ56" s="12">
        <f t="shared" si="513"/>
        <v>0</v>
      </c>
      <c r="BK56" s="12">
        <f t="shared" si="513"/>
        <v>0</v>
      </c>
      <c r="BL56" s="12">
        <f t="shared" si="513"/>
        <v>0</v>
      </c>
      <c r="BM56" s="12">
        <f t="shared" si="513"/>
        <v>0</v>
      </c>
      <c r="BN56" s="12">
        <f t="shared" si="513"/>
        <v>0</v>
      </c>
      <c r="BO56" s="12">
        <f t="shared" si="513"/>
        <v>0</v>
      </c>
      <c r="BP56" s="12">
        <f t="shared" si="513"/>
        <v>0</v>
      </c>
      <c r="BQ56" s="12">
        <f t="shared" si="513"/>
        <v>2.2999999999999998</v>
      </c>
      <c r="BR56" s="12">
        <f t="shared" si="513"/>
        <v>0</v>
      </c>
      <c r="BS56" s="12">
        <f t="shared" si="513"/>
        <v>0</v>
      </c>
      <c r="BT56" s="12">
        <f t="shared" si="481"/>
        <v>0</v>
      </c>
      <c r="BU56" s="12">
        <f t="shared" si="481"/>
        <v>0</v>
      </c>
      <c r="BV56" s="12">
        <f t="shared" si="481"/>
        <v>0</v>
      </c>
      <c r="BW56" s="12">
        <f t="shared" si="481"/>
        <v>0</v>
      </c>
      <c r="BX56" s="12">
        <f t="shared" si="481"/>
        <v>0</v>
      </c>
      <c r="BY56" s="12">
        <f t="shared" si="481"/>
        <v>0</v>
      </c>
      <c r="BZ56" s="12">
        <f t="shared" si="481"/>
        <v>0</v>
      </c>
      <c r="CA56" s="12">
        <f t="shared" ref="CA56:CB56" si="514">SUM(CA40,CA24)</f>
        <v>0</v>
      </c>
      <c r="CB56" s="12">
        <f t="shared" si="514"/>
        <v>0</v>
      </c>
      <c r="CC56" s="12">
        <f t="shared" ref="CC56:CD56" si="515">SUM(CC40,CC24)</f>
        <v>0</v>
      </c>
      <c r="CD56" s="12">
        <f t="shared" si="515"/>
        <v>0</v>
      </c>
      <c r="CE56" s="12">
        <f t="shared" ref="CE56:CF56" si="516">SUM(CE40,CE24)</f>
        <v>0</v>
      </c>
      <c r="CF56" s="12">
        <f t="shared" si="516"/>
        <v>0</v>
      </c>
      <c r="CG56" s="12">
        <f t="shared" ref="CG56:CH56" si="517">SUM(CG40,CG24)</f>
        <v>0</v>
      </c>
      <c r="CH56" s="12">
        <f t="shared" si="517"/>
        <v>0</v>
      </c>
      <c r="CI56" s="12">
        <f t="shared" ref="CI56:CJ56" si="518">SUM(CI40,CI24)</f>
        <v>0</v>
      </c>
      <c r="CJ56" s="12">
        <f t="shared" si="518"/>
        <v>0</v>
      </c>
      <c r="CK56" s="12">
        <f t="shared" ref="CK56:CL56" si="519">SUM(CK40,CK24)</f>
        <v>0</v>
      </c>
      <c r="CL56" s="12">
        <f t="shared" si="519"/>
        <v>7</v>
      </c>
      <c r="CM56" s="12">
        <f t="shared" ref="CM56:CN56" si="520">SUM(CM40,CM24)</f>
        <v>0</v>
      </c>
      <c r="CN56" s="12">
        <f t="shared" si="520"/>
        <v>0</v>
      </c>
      <c r="CO56" s="12">
        <f t="shared" ref="CO56:CP56" si="521">SUM(CO40,CO24)</f>
        <v>0</v>
      </c>
      <c r="CP56" s="12">
        <f t="shared" si="521"/>
        <v>0</v>
      </c>
      <c r="CQ56" s="12">
        <f t="shared" ref="CQ56:CR56" si="522">SUM(CQ40,CQ24)</f>
        <v>0</v>
      </c>
      <c r="CR56" s="12">
        <f t="shared" si="522"/>
        <v>0</v>
      </c>
      <c r="CS56" s="12">
        <f t="shared" ref="CS56:CT56" si="523">SUM(CS40,CS24)</f>
        <v>0</v>
      </c>
      <c r="CT56" s="12">
        <f t="shared" si="523"/>
        <v>0</v>
      </c>
      <c r="CU56" s="12">
        <f t="shared" ref="CU56:CV56" si="524">SUM(CU40,CU24)</f>
        <v>0</v>
      </c>
      <c r="CV56" s="12">
        <f t="shared" si="524"/>
        <v>0</v>
      </c>
      <c r="CW56" s="12">
        <f t="shared" ref="CW56:CX56" si="525">SUM(CW40,CW24)</f>
        <v>0</v>
      </c>
      <c r="CX56" s="12">
        <f t="shared" si="525"/>
        <v>5</v>
      </c>
      <c r="CY56" s="12">
        <f t="shared" ref="CY56:CZ56" si="526">SUM(CY40,CY24)</f>
        <v>0</v>
      </c>
      <c r="CZ56" s="12">
        <f t="shared" si="526"/>
        <v>2</v>
      </c>
      <c r="DA56" s="12">
        <f t="shared" ref="DA56:DB56" si="527">SUM(DA40,DA24)</f>
        <v>2</v>
      </c>
      <c r="DB56" s="12">
        <f t="shared" si="527"/>
        <v>0</v>
      </c>
      <c r="DC56" s="12">
        <f t="shared" ref="DC56:DE56" si="528">SUM(DC40,DC24)</f>
        <v>0</v>
      </c>
      <c r="DD56" s="12"/>
      <c r="DE56" s="12">
        <f t="shared" si="528"/>
        <v>0</v>
      </c>
      <c r="DF56" s="12">
        <f t="shared" ref="DF56:DG56" si="529">SUM(DF40,DF24)</f>
        <v>0</v>
      </c>
      <c r="DG56" s="12">
        <f t="shared" si="529"/>
        <v>0</v>
      </c>
      <c r="DH56" s="12">
        <v>5</v>
      </c>
      <c r="DI56" s="12">
        <f t="shared" ref="DI56" si="530">SUM(DI40,DI24)</f>
        <v>0</v>
      </c>
      <c r="DJ56" s="12">
        <f t="shared" ref="DJ56:DK56" si="531">SUM(DJ40,DJ24)</f>
        <v>0</v>
      </c>
      <c r="DK56" s="12">
        <f t="shared" si="531"/>
        <v>0</v>
      </c>
      <c r="DL56" s="12">
        <f t="shared" ref="DL56:DM56" si="532">SUM(DL40,DL24)</f>
        <v>16</v>
      </c>
      <c r="DM56" s="12">
        <f t="shared" si="532"/>
        <v>0</v>
      </c>
      <c r="DN56" s="12">
        <f t="shared" ref="DN56:DO56" si="533">SUM(DN40,DN24)</f>
        <v>0</v>
      </c>
      <c r="DO56" s="12">
        <f t="shared" si="533"/>
        <v>4</v>
      </c>
      <c r="DP56" s="94"/>
      <c r="DQ56" s="94"/>
      <c r="DR56" s="12">
        <f t="shared" ref="DR56:DS56" si="534">SUM(DR40,DR24)</f>
        <v>0</v>
      </c>
      <c r="DS56" s="12">
        <f t="shared" si="534"/>
        <v>24</v>
      </c>
      <c r="DT56" s="12">
        <f t="shared" ref="DT56:DV56" si="535">SUM(DT40,DT24,DT8)</f>
        <v>0</v>
      </c>
      <c r="DU56" s="12">
        <f t="shared" si="535"/>
        <v>0</v>
      </c>
      <c r="DV56" s="12">
        <f t="shared" si="535"/>
        <v>4</v>
      </c>
      <c r="DW56" s="12">
        <f t="shared" ref="DW56:DX56" si="536">SUM(DW40,DW24,DW8)</f>
        <v>4</v>
      </c>
      <c r="DX56" s="12">
        <f t="shared" si="536"/>
        <v>0</v>
      </c>
      <c r="DY56" s="12">
        <f t="shared" si="505"/>
        <v>24</v>
      </c>
      <c r="DZ56" s="12">
        <f t="shared" si="505"/>
        <v>10.17</v>
      </c>
      <c r="EA56" s="12">
        <f t="shared" ref="EA56:EB56" si="537">SUM(EA40,EA24,EA8)</f>
        <v>0</v>
      </c>
      <c r="EB56" s="12">
        <f t="shared" si="537"/>
        <v>0</v>
      </c>
      <c r="EC56" s="12">
        <f t="shared" ref="EC56:ED56" si="538">SUM(EC40,EC24,EC8)</f>
        <v>0</v>
      </c>
      <c r="ED56" s="12">
        <f t="shared" si="538"/>
        <v>0</v>
      </c>
      <c r="EE56" s="12">
        <f t="shared" ref="EE56:EF56" si="539">SUM(EE40,EE24,EE8)</f>
        <v>0</v>
      </c>
      <c r="EF56" s="12">
        <f t="shared" si="539"/>
        <v>0</v>
      </c>
      <c r="EG56" s="12">
        <f t="shared" ref="EG56:EH56" si="540">SUM(EG40,EG24,EG8)</f>
        <v>0</v>
      </c>
      <c r="EH56" s="12">
        <f t="shared" si="540"/>
        <v>0</v>
      </c>
      <c r="EI56" s="94"/>
      <c r="EJ56" s="12"/>
    </row>
    <row r="57" spans="1:140">
      <c r="A57" s="500"/>
      <c r="B57" s="53" t="s">
        <v>252</v>
      </c>
      <c r="C57" s="12"/>
      <c r="D57" s="12">
        <f t="shared" ref="D57:AJ57" si="541">SUM(D9,D25,D41)</f>
        <v>170.75</v>
      </c>
      <c r="E57" s="12">
        <f t="shared" si="541"/>
        <v>10.5</v>
      </c>
      <c r="F57" s="12">
        <f t="shared" si="541"/>
        <v>22</v>
      </c>
      <c r="G57" s="12">
        <f t="shared" si="541"/>
        <v>9.85</v>
      </c>
      <c r="H57" s="12">
        <f t="shared" si="541"/>
        <v>25.5</v>
      </c>
      <c r="I57" s="12">
        <f t="shared" si="541"/>
        <v>16</v>
      </c>
      <c r="J57" s="12">
        <f t="shared" si="541"/>
        <v>13.17</v>
      </c>
      <c r="K57" s="12">
        <f t="shared" si="541"/>
        <v>5</v>
      </c>
      <c r="L57" s="12">
        <f t="shared" si="541"/>
        <v>25.58</v>
      </c>
      <c r="M57" s="12">
        <f t="shared" si="541"/>
        <v>20.67</v>
      </c>
      <c r="N57" s="12">
        <f t="shared" si="541"/>
        <v>12</v>
      </c>
      <c r="O57" s="12">
        <f t="shared" si="541"/>
        <v>26.909999999999997</v>
      </c>
      <c r="P57" s="12">
        <f t="shared" si="541"/>
        <v>36.5</v>
      </c>
      <c r="Q57" s="12">
        <f t="shared" si="541"/>
        <v>42.5</v>
      </c>
      <c r="R57" s="12">
        <f t="shared" si="541"/>
        <v>70.599999999999994</v>
      </c>
      <c r="S57" s="12">
        <f t="shared" si="541"/>
        <v>49.25</v>
      </c>
      <c r="T57" s="12">
        <f t="shared" si="541"/>
        <v>4</v>
      </c>
      <c r="U57" s="12">
        <f t="shared" si="541"/>
        <v>18</v>
      </c>
      <c r="V57" s="12">
        <f t="shared" si="541"/>
        <v>13.92</v>
      </c>
      <c r="W57" s="12">
        <f t="shared" si="541"/>
        <v>10.5</v>
      </c>
      <c r="X57" s="12">
        <f t="shared" si="541"/>
        <v>17</v>
      </c>
      <c r="Y57" s="12">
        <f t="shared" si="541"/>
        <v>17.3</v>
      </c>
      <c r="Z57" s="12">
        <f t="shared" si="541"/>
        <v>107.17</v>
      </c>
      <c r="AA57" s="12">
        <f t="shared" si="541"/>
        <v>35.92</v>
      </c>
      <c r="AB57" s="12">
        <f t="shared" si="541"/>
        <v>15</v>
      </c>
      <c r="AC57" s="12">
        <f t="shared" si="541"/>
        <v>6.17</v>
      </c>
      <c r="AD57" s="12">
        <f t="shared" si="541"/>
        <v>5</v>
      </c>
      <c r="AE57" s="12">
        <f t="shared" si="541"/>
        <v>144.66</v>
      </c>
      <c r="AF57" s="12">
        <f t="shared" si="541"/>
        <v>183.73</v>
      </c>
      <c r="AG57" s="12">
        <f t="shared" si="541"/>
        <v>170</v>
      </c>
      <c r="AH57" s="12">
        <f t="shared" si="541"/>
        <v>182.17</v>
      </c>
      <c r="AI57" s="12">
        <f t="shared" si="541"/>
        <v>171.5</v>
      </c>
      <c r="AJ57" s="12">
        <f t="shared" si="541"/>
        <v>170</v>
      </c>
      <c r="AK57" s="12">
        <f t="shared" si="511"/>
        <v>194.91</v>
      </c>
      <c r="AL57" s="12">
        <f t="shared" si="511"/>
        <v>197.18</v>
      </c>
      <c r="AM57" s="12">
        <f t="shared" si="475"/>
        <v>175.47</v>
      </c>
      <c r="AN57" s="12">
        <f t="shared" si="475"/>
        <v>29.42</v>
      </c>
      <c r="AO57" s="12">
        <f t="shared" si="475"/>
        <v>40.92</v>
      </c>
      <c r="AP57" s="12">
        <f t="shared" si="475"/>
        <v>37.409999999999997</v>
      </c>
      <c r="AQ57" s="12">
        <f t="shared" si="476"/>
        <v>16.5</v>
      </c>
      <c r="AR57" s="12">
        <f t="shared" si="476"/>
        <v>96.62</v>
      </c>
      <c r="AS57" s="12">
        <f t="shared" si="512"/>
        <v>155.37</v>
      </c>
      <c r="AT57" s="12">
        <f t="shared" si="512"/>
        <v>9</v>
      </c>
      <c r="AU57" s="12">
        <f t="shared" si="477"/>
        <v>11</v>
      </c>
      <c r="AV57" s="12">
        <f t="shared" si="478"/>
        <v>55.83</v>
      </c>
      <c r="AW57" s="12">
        <f t="shared" si="478"/>
        <v>11.5</v>
      </c>
      <c r="AX57" s="12">
        <f t="shared" si="478"/>
        <v>70.67</v>
      </c>
      <c r="AY57" s="12">
        <f t="shared" si="478"/>
        <v>21.93</v>
      </c>
      <c r="AZ57" s="12">
        <f t="shared" si="478"/>
        <v>11</v>
      </c>
      <c r="BA57" s="12">
        <f t="shared" si="478"/>
        <v>8.08</v>
      </c>
      <c r="BB57" s="12">
        <f t="shared" si="478"/>
        <v>18</v>
      </c>
      <c r="BC57" s="12">
        <f t="shared" si="479"/>
        <v>10.67</v>
      </c>
      <c r="BD57" s="12">
        <f t="shared" si="479"/>
        <v>9</v>
      </c>
      <c r="BE57" s="12">
        <f t="shared" ref="BE57:BS57" si="542">SUM(BE41,BE25)</f>
        <v>24.4</v>
      </c>
      <c r="BF57" s="12">
        <f t="shared" si="542"/>
        <v>65.33</v>
      </c>
      <c r="BG57" s="12">
        <f t="shared" si="542"/>
        <v>8.34</v>
      </c>
      <c r="BH57" s="12">
        <f t="shared" si="542"/>
        <v>9.92</v>
      </c>
      <c r="BI57" s="12">
        <f t="shared" si="542"/>
        <v>12.5</v>
      </c>
      <c r="BJ57" s="12">
        <f t="shared" si="542"/>
        <v>17.079999999999998</v>
      </c>
      <c r="BK57" s="12">
        <f t="shared" si="542"/>
        <v>19</v>
      </c>
      <c r="BL57" s="12">
        <f t="shared" si="542"/>
        <v>9</v>
      </c>
      <c r="BM57" s="12">
        <f t="shared" si="542"/>
        <v>5.66</v>
      </c>
      <c r="BN57" s="12">
        <f t="shared" si="542"/>
        <v>16.47</v>
      </c>
      <c r="BO57" s="12">
        <f t="shared" si="542"/>
        <v>9.8000000000000007</v>
      </c>
      <c r="BP57" s="12">
        <f t="shared" si="542"/>
        <v>85.83</v>
      </c>
      <c r="BQ57" s="12">
        <f t="shared" si="542"/>
        <v>45</v>
      </c>
      <c r="BR57" s="12">
        <f t="shared" si="542"/>
        <v>12</v>
      </c>
      <c r="BS57" s="12">
        <f t="shared" si="542"/>
        <v>10.16</v>
      </c>
      <c r="BT57" s="12">
        <f t="shared" si="481"/>
        <v>14.5</v>
      </c>
      <c r="BU57" s="12">
        <f t="shared" si="481"/>
        <v>15</v>
      </c>
      <c r="BV57" s="12">
        <f t="shared" si="481"/>
        <v>34.5</v>
      </c>
      <c r="BW57" s="12">
        <f t="shared" si="481"/>
        <v>14</v>
      </c>
      <c r="BX57" s="12">
        <f t="shared" si="481"/>
        <v>11</v>
      </c>
      <c r="BY57" s="12">
        <f t="shared" si="481"/>
        <v>7.5</v>
      </c>
      <c r="BZ57" s="12">
        <f t="shared" si="481"/>
        <v>22.5</v>
      </c>
      <c r="CA57" s="12">
        <f t="shared" ref="CA57:CB57" si="543">SUM(CA41,CA25)</f>
        <v>12</v>
      </c>
      <c r="CB57" s="12">
        <f t="shared" si="543"/>
        <v>10.65</v>
      </c>
      <c r="CC57" s="12">
        <f t="shared" ref="CC57:CD57" si="544">SUM(CC41,CC25)</f>
        <v>29.5</v>
      </c>
      <c r="CD57" s="12">
        <f t="shared" si="544"/>
        <v>11.3</v>
      </c>
      <c r="CE57" s="12">
        <f t="shared" ref="CE57:CF57" si="545">SUM(CE41,CE25)</f>
        <v>31</v>
      </c>
      <c r="CF57" s="12">
        <f t="shared" si="545"/>
        <v>19.41</v>
      </c>
      <c r="CG57" s="12">
        <f t="shared" ref="CG57:CH57" si="546">SUM(CG41,CG25)</f>
        <v>7</v>
      </c>
      <c r="CH57" s="12">
        <f t="shared" si="546"/>
        <v>19</v>
      </c>
      <c r="CI57" s="12">
        <f t="shared" ref="CI57:CJ57" si="547">SUM(CI41,CI25)</f>
        <v>24</v>
      </c>
      <c r="CJ57" s="12">
        <f t="shared" si="547"/>
        <v>10.17</v>
      </c>
      <c r="CK57" s="12">
        <f t="shared" ref="CK57:CL57" si="548">SUM(CK41,CK25)</f>
        <v>20</v>
      </c>
      <c r="CL57" s="12">
        <f t="shared" si="548"/>
        <v>12</v>
      </c>
      <c r="CM57" s="12">
        <f t="shared" ref="CM57:CN57" si="549">SUM(CM41,CM25)</f>
        <v>22.83</v>
      </c>
      <c r="CN57" s="12">
        <f t="shared" si="549"/>
        <v>2</v>
      </c>
      <c r="CO57" s="12">
        <f t="shared" ref="CO57:CP57" si="550">SUM(CO41,CO25)</f>
        <v>14.5</v>
      </c>
      <c r="CP57" s="12">
        <f t="shared" si="550"/>
        <v>26.6</v>
      </c>
      <c r="CQ57" s="12">
        <f t="shared" ref="CQ57:CR57" si="551">SUM(CQ41,CQ25)</f>
        <v>152</v>
      </c>
      <c r="CR57" s="12">
        <f t="shared" si="551"/>
        <v>179</v>
      </c>
      <c r="CS57" s="12">
        <f t="shared" ref="CS57:CT57" si="552">SUM(CS41,CS25)</f>
        <v>92.8</v>
      </c>
      <c r="CT57" s="12">
        <f t="shared" si="552"/>
        <v>20.170000000000002</v>
      </c>
      <c r="CU57" s="12">
        <f t="shared" ref="CU57:CV57" si="553">SUM(CU41,CU25)</f>
        <v>7</v>
      </c>
      <c r="CV57" s="12">
        <f t="shared" si="553"/>
        <v>8.9699999999999989</v>
      </c>
      <c r="CW57" s="12">
        <f t="shared" ref="CW57:CX57" si="554">SUM(CW41,CW25)</f>
        <v>10.67</v>
      </c>
      <c r="CX57" s="12">
        <f t="shared" si="554"/>
        <v>0</v>
      </c>
      <c r="CY57" s="12">
        <f t="shared" ref="CY57:CZ57" si="555">SUM(CY41,CY25)</f>
        <v>10.66</v>
      </c>
      <c r="CZ57" s="12">
        <f t="shared" si="555"/>
        <v>0</v>
      </c>
      <c r="DA57" s="12">
        <f t="shared" ref="DA57:DB57" si="556">SUM(DA41,DA25)</f>
        <v>0</v>
      </c>
      <c r="DB57" s="12">
        <f t="shared" si="556"/>
        <v>13.5</v>
      </c>
      <c r="DC57" s="12">
        <f t="shared" ref="DC57:DE57" si="557">SUM(DC41,DC25)</f>
        <v>14</v>
      </c>
      <c r="DD57" s="12"/>
      <c r="DE57" s="12">
        <f t="shared" si="557"/>
        <v>9.5</v>
      </c>
      <c r="DF57" s="12">
        <f t="shared" ref="DF57:DG57" si="558">SUM(DF41,DF25)</f>
        <v>24.99</v>
      </c>
      <c r="DG57" s="12">
        <f t="shared" si="558"/>
        <v>10.7</v>
      </c>
      <c r="DH57" s="12">
        <f t="shared" ref="DH57:DI57" si="559">SUM(DH41,DH25)</f>
        <v>9</v>
      </c>
      <c r="DI57" s="12">
        <f t="shared" si="559"/>
        <v>6.75</v>
      </c>
      <c r="DJ57" s="12">
        <f t="shared" ref="DJ57:DK57" si="560">SUM(DJ41,DJ25)</f>
        <v>72.5</v>
      </c>
      <c r="DK57" s="12">
        <f t="shared" si="560"/>
        <v>173</v>
      </c>
      <c r="DL57" s="12">
        <f t="shared" ref="DL57:DM57" si="561">SUM(DL41,DL25)</f>
        <v>169.5</v>
      </c>
      <c r="DM57" s="12">
        <f t="shared" si="561"/>
        <v>168</v>
      </c>
      <c r="DN57" s="12">
        <f t="shared" ref="DN57:DO57" si="562">SUM(DN41,DN25)</f>
        <v>168</v>
      </c>
      <c r="DO57" s="12">
        <f t="shared" si="562"/>
        <v>146.44999999999999</v>
      </c>
      <c r="DP57"/>
      <c r="DQ57"/>
      <c r="DR57" s="12">
        <f t="shared" ref="DR57:DS57" si="563">SUM(DR41,DR25)</f>
        <v>21.66</v>
      </c>
      <c r="DS57" s="12">
        <f t="shared" si="563"/>
        <v>11.5</v>
      </c>
      <c r="DT57" s="12">
        <f t="shared" ref="DT57:DV57" si="564">SUM(DT41,DT25,DT9)</f>
        <v>34.299999999999997</v>
      </c>
      <c r="DU57" s="12">
        <f t="shared" si="564"/>
        <v>69</v>
      </c>
      <c r="DV57" s="12">
        <f t="shared" si="564"/>
        <v>10.3</v>
      </c>
      <c r="DW57" s="12">
        <f t="shared" ref="DW57:DX57" si="565">SUM(DW41,DW25,DW9)</f>
        <v>6.3</v>
      </c>
      <c r="DX57" s="12">
        <f t="shared" si="565"/>
        <v>25.08</v>
      </c>
      <c r="DY57" s="12">
        <f t="shared" si="505"/>
        <v>151.34</v>
      </c>
      <c r="DZ57" s="12">
        <f t="shared" si="505"/>
        <v>202.5</v>
      </c>
      <c r="EA57" s="12">
        <f t="shared" ref="EA57:EB57" si="566">SUM(EA41,EA25,EA9)</f>
        <v>195.55</v>
      </c>
      <c r="EB57" s="12">
        <f t="shared" si="566"/>
        <v>211.17000000000002</v>
      </c>
      <c r="EC57" s="12">
        <f t="shared" ref="EC57:ED57" si="567">SUM(EC41,EC25,EC9)</f>
        <v>171</v>
      </c>
      <c r="ED57" s="12">
        <f t="shared" si="567"/>
        <v>172.58</v>
      </c>
      <c r="EE57" s="12">
        <f t="shared" ref="EE57:EF57" si="568">SUM(EE41,EE25,EE9)</f>
        <v>174.5</v>
      </c>
      <c r="EF57" s="12">
        <f t="shared" si="568"/>
        <v>175.8</v>
      </c>
      <c r="EG57" s="12">
        <f t="shared" ref="EG57:EH57" si="569">SUM(EG41,EG25,EG9)</f>
        <v>185.5</v>
      </c>
      <c r="EH57" s="12">
        <f t="shared" si="569"/>
        <v>192.26</v>
      </c>
      <c r="EI57"/>
      <c r="EJ57" s="12"/>
    </row>
    <row r="58" spans="1:140">
      <c r="A58" s="500"/>
      <c r="B58" s="53" t="s">
        <v>222</v>
      </c>
      <c r="C58" s="12"/>
      <c r="D58" s="12">
        <f t="shared" ref="D58:AJ58" si="570">SUM(D10,D26,D42)</f>
        <v>504</v>
      </c>
      <c r="E58" s="12">
        <f t="shared" si="570"/>
        <v>504</v>
      </c>
      <c r="F58" s="12">
        <f t="shared" si="570"/>
        <v>504</v>
      </c>
      <c r="G58" s="12">
        <f t="shared" si="570"/>
        <v>504</v>
      </c>
      <c r="H58" s="12">
        <f t="shared" si="570"/>
        <v>504</v>
      </c>
      <c r="I58" s="12">
        <f t="shared" si="570"/>
        <v>504</v>
      </c>
      <c r="J58" s="12">
        <f t="shared" si="570"/>
        <v>504</v>
      </c>
      <c r="K58" s="12">
        <f t="shared" si="570"/>
        <v>504</v>
      </c>
      <c r="L58" s="12">
        <f t="shared" si="570"/>
        <v>504</v>
      </c>
      <c r="M58" s="12">
        <f t="shared" si="570"/>
        <v>504</v>
      </c>
      <c r="N58" s="12">
        <f t="shared" si="570"/>
        <v>504</v>
      </c>
      <c r="O58" s="12">
        <f t="shared" si="570"/>
        <v>504</v>
      </c>
      <c r="P58" s="12">
        <f t="shared" si="570"/>
        <v>504</v>
      </c>
      <c r="Q58" s="12">
        <f t="shared" si="570"/>
        <v>504</v>
      </c>
      <c r="R58" s="12">
        <f t="shared" si="570"/>
        <v>504</v>
      </c>
      <c r="S58" s="12">
        <f t="shared" si="570"/>
        <v>504</v>
      </c>
      <c r="T58" s="12">
        <f t="shared" si="570"/>
        <v>504</v>
      </c>
      <c r="U58" s="12">
        <f t="shared" si="570"/>
        <v>432</v>
      </c>
      <c r="V58" s="12">
        <f t="shared" si="570"/>
        <v>504</v>
      </c>
      <c r="W58" s="12">
        <f t="shared" si="570"/>
        <v>504</v>
      </c>
      <c r="X58" s="12">
        <f t="shared" si="570"/>
        <v>504</v>
      </c>
      <c r="Y58" s="12">
        <f t="shared" si="570"/>
        <v>504</v>
      </c>
      <c r="Z58" s="12">
        <f t="shared" si="570"/>
        <v>504</v>
      </c>
      <c r="AA58" s="12">
        <f t="shared" si="570"/>
        <v>504</v>
      </c>
      <c r="AB58" s="12">
        <f t="shared" si="570"/>
        <v>504</v>
      </c>
      <c r="AC58" s="12">
        <f t="shared" si="570"/>
        <v>504</v>
      </c>
      <c r="AD58" s="12">
        <f t="shared" si="570"/>
        <v>504</v>
      </c>
      <c r="AE58" s="12">
        <f t="shared" si="570"/>
        <v>504</v>
      </c>
      <c r="AF58" s="12">
        <f t="shared" si="570"/>
        <v>504</v>
      </c>
      <c r="AG58" s="12">
        <f t="shared" si="570"/>
        <v>504</v>
      </c>
      <c r="AH58" s="12">
        <f t="shared" si="570"/>
        <v>504</v>
      </c>
      <c r="AI58" s="12">
        <f t="shared" si="570"/>
        <v>504</v>
      </c>
      <c r="AJ58" s="12">
        <f t="shared" si="570"/>
        <v>504</v>
      </c>
      <c r="AK58" s="12">
        <f t="shared" si="511"/>
        <v>504</v>
      </c>
      <c r="AL58" s="12">
        <f t="shared" si="511"/>
        <v>504</v>
      </c>
      <c r="AM58" s="12">
        <f t="shared" si="475"/>
        <v>504</v>
      </c>
      <c r="AN58" s="12">
        <f t="shared" si="475"/>
        <v>504</v>
      </c>
      <c r="AO58" s="12">
        <f t="shared" si="475"/>
        <v>504</v>
      </c>
      <c r="AP58" s="12">
        <f t="shared" si="475"/>
        <v>504</v>
      </c>
      <c r="AQ58" s="12">
        <f t="shared" si="476"/>
        <v>504</v>
      </c>
      <c r="AR58" s="12">
        <f t="shared" si="476"/>
        <v>504</v>
      </c>
      <c r="AS58" s="12">
        <f t="shared" si="512"/>
        <v>504</v>
      </c>
      <c r="AT58" s="12">
        <f t="shared" si="512"/>
        <v>504</v>
      </c>
      <c r="AU58" s="12">
        <f t="shared" si="477"/>
        <v>504</v>
      </c>
      <c r="AV58" s="12">
        <f t="shared" si="478"/>
        <v>504</v>
      </c>
      <c r="AW58" s="12">
        <f t="shared" si="478"/>
        <v>504</v>
      </c>
      <c r="AX58" s="12">
        <f t="shared" si="478"/>
        <v>504</v>
      </c>
      <c r="AY58" s="12">
        <f t="shared" si="478"/>
        <v>504</v>
      </c>
      <c r="AZ58" s="12">
        <f t="shared" si="478"/>
        <v>504</v>
      </c>
      <c r="BA58" s="12">
        <f t="shared" si="478"/>
        <v>504</v>
      </c>
      <c r="BB58" s="12">
        <f t="shared" si="478"/>
        <v>504</v>
      </c>
      <c r="BC58" s="12">
        <f t="shared" si="479"/>
        <v>336</v>
      </c>
      <c r="BD58" s="12">
        <f t="shared" si="479"/>
        <v>336</v>
      </c>
      <c r="BE58" s="12">
        <f t="shared" ref="BE58:BS58" si="571">SUM(BE42,BE26)</f>
        <v>336</v>
      </c>
      <c r="BF58" s="12">
        <f t="shared" si="571"/>
        <v>336</v>
      </c>
      <c r="BG58" s="12">
        <f t="shared" si="571"/>
        <v>336</v>
      </c>
      <c r="BH58" s="12">
        <f t="shared" si="571"/>
        <v>336</v>
      </c>
      <c r="BI58" s="12">
        <f t="shared" si="571"/>
        <v>336</v>
      </c>
      <c r="BJ58" s="12">
        <f t="shared" si="571"/>
        <v>336</v>
      </c>
      <c r="BK58" s="12">
        <f t="shared" si="571"/>
        <v>336</v>
      </c>
      <c r="BL58" s="12">
        <f t="shared" si="571"/>
        <v>336</v>
      </c>
      <c r="BM58" s="12">
        <f t="shared" si="571"/>
        <v>336</v>
      </c>
      <c r="BN58" s="12">
        <f t="shared" si="571"/>
        <v>336</v>
      </c>
      <c r="BO58" s="12">
        <f t="shared" si="571"/>
        <v>336</v>
      </c>
      <c r="BP58" s="12">
        <f t="shared" si="571"/>
        <v>336</v>
      </c>
      <c r="BQ58" s="12">
        <f t="shared" si="571"/>
        <v>336</v>
      </c>
      <c r="BR58" s="12">
        <f t="shared" si="571"/>
        <v>336</v>
      </c>
      <c r="BS58" s="12">
        <f t="shared" si="571"/>
        <v>336</v>
      </c>
      <c r="BT58" s="12">
        <f t="shared" si="481"/>
        <v>336</v>
      </c>
      <c r="BU58" s="12">
        <f t="shared" si="481"/>
        <v>336</v>
      </c>
      <c r="BV58" s="12">
        <f t="shared" si="481"/>
        <v>336</v>
      </c>
      <c r="BW58" s="12">
        <f t="shared" si="481"/>
        <v>336</v>
      </c>
      <c r="BX58" s="12">
        <f t="shared" si="481"/>
        <v>336</v>
      </c>
      <c r="BY58" s="12">
        <f t="shared" si="481"/>
        <v>336</v>
      </c>
      <c r="BZ58" s="12">
        <f t="shared" si="481"/>
        <v>336</v>
      </c>
      <c r="CA58" s="12">
        <f t="shared" ref="CA58:CB58" si="572">SUM(CA42,CA26)</f>
        <v>288</v>
      </c>
      <c r="CB58" s="12">
        <f t="shared" si="572"/>
        <v>336</v>
      </c>
      <c r="CC58" s="12">
        <f t="shared" ref="CC58:CD58" si="573">SUM(CC42,CC26)</f>
        <v>336</v>
      </c>
      <c r="CD58" s="12">
        <f t="shared" si="573"/>
        <v>336</v>
      </c>
      <c r="CE58" s="12">
        <f t="shared" ref="CE58:CF58" si="574">SUM(CE42,CE26)</f>
        <v>336</v>
      </c>
      <c r="CF58" s="12">
        <f t="shared" si="574"/>
        <v>336</v>
      </c>
      <c r="CG58" s="12">
        <f t="shared" ref="CG58:CH58" si="575">SUM(CG42,CG26)</f>
        <v>336</v>
      </c>
      <c r="CH58" s="12">
        <f t="shared" si="575"/>
        <v>336</v>
      </c>
      <c r="CI58" s="12">
        <f t="shared" ref="CI58:CJ58" si="576">SUM(CI42,CI26)</f>
        <v>336</v>
      </c>
      <c r="CJ58" s="12">
        <f t="shared" si="576"/>
        <v>336</v>
      </c>
      <c r="CK58" s="12">
        <f t="shared" ref="CK58:CL58" si="577">SUM(CK42,CK26)</f>
        <v>336</v>
      </c>
      <c r="CL58" s="12">
        <f t="shared" si="577"/>
        <v>336</v>
      </c>
      <c r="CM58" s="12">
        <f t="shared" ref="CM58:CN58" si="578">SUM(CM42,CM26)</f>
        <v>336</v>
      </c>
      <c r="CN58" s="12">
        <f t="shared" si="578"/>
        <v>336</v>
      </c>
      <c r="CO58" s="12">
        <f t="shared" ref="CO58:CP58" si="579">SUM(CO42,CO26)</f>
        <v>336</v>
      </c>
      <c r="CP58" s="12">
        <f t="shared" si="579"/>
        <v>336</v>
      </c>
      <c r="CQ58" s="12">
        <f t="shared" ref="CQ58:CR58" si="580">SUM(CQ42,CQ26)</f>
        <v>336</v>
      </c>
      <c r="CR58" s="12">
        <f t="shared" si="580"/>
        <v>336</v>
      </c>
      <c r="CS58" s="12">
        <f t="shared" ref="CS58:CT58" si="581">SUM(CS42,CS26)</f>
        <v>336</v>
      </c>
      <c r="CT58" s="12">
        <f t="shared" si="581"/>
        <v>336</v>
      </c>
      <c r="CU58" s="12">
        <f t="shared" ref="CU58:CV58" si="582">SUM(CU42,CU26)</f>
        <v>336</v>
      </c>
      <c r="CV58" s="12">
        <f t="shared" si="582"/>
        <v>336</v>
      </c>
      <c r="CW58" s="12">
        <f t="shared" ref="CW58:CX58" si="583">SUM(CW42,CW26)</f>
        <v>336</v>
      </c>
      <c r="CX58" s="12">
        <f t="shared" si="583"/>
        <v>336</v>
      </c>
      <c r="CY58" s="12">
        <f t="shared" ref="CY58:CZ58" si="584">SUM(CY42,CY26)</f>
        <v>336</v>
      </c>
      <c r="CZ58" s="12">
        <f t="shared" si="584"/>
        <v>336</v>
      </c>
      <c r="DA58" s="12">
        <f t="shared" ref="DA58:DB58" si="585">SUM(DA42,DA26)</f>
        <v>336</v>
      </c>
      <c r="DB58" s="12">
        <f t="shared" si="585"/>
        <v>336</v>
      </c>
      <c r="DC58" s="12">
        <f t="shared" ref="DC58:DE58" si="586">SUM(DC42,DC26)</f>
        <v>336</v>
      </c>
      <c r="DD58" s="12"/>
      <c r="DE58" s="12">
        <f t="shared" si="586"/>
        <v>288</v>
      </c>
      <c r="DF58" s="12">
        <f t="shared" ref="DF58:DG58" si="587">SUM(DF42,DF26)</f>
        <v>336</v>
      </c>
      <c r="DG58" s="12">
        <f t="shared" si="587"/>
        <v>336</v>
      </c>
      <c r="DH58" s="12">
        <f t="shared" ref="DH58:DI58" si="588">SUM(DH42,DH26)</f>
        <v>336</v>
      </c>
      <c r="DI58" s="12">
        <f t="shared" si="588"/>
        <v>336</v>
      </c>
      <c r="DJ58" s="12">
        <f t="shared" ref="DJ58:DK58" si="589">SUM(DJ42,DJ26)</f>
        <v>336</v>
      </c>
      <c r="DK58" s="12">
        <f t="shared" si="589"/>
        <v>336</v>
      </c>
      <c r="DL58" s="12">
        <f t="shared" ref="DL58:DM58" si="590">SUM(DL42,DL26)</f>
        <v>336</v>
      </c>
      <c r="DM58" s="12">
        <f t="shared" si="590"/>
        <v>336</v>
      </c>
      <c r="DN58" s="12">
        <f t="shared" ref="DN58:DO58" si="591">SUM(DN42,DN26)</f>
        <v>336</v>
      </c>
      <c r="DO58" s="12">
        <f t="shared" si="591"/>
        <v>336</v>
      </c>
      <c r="DP58" s="12"/>
      <c r="DQ58" s="12"/>
      <c r="DR58" s="12">
        <f t="shared" ref="DR58:DS58" si="592">SUM(DR42,DR26)</f>
        <v>336</v>
      </c>
      <c r="DS58" s="12">
        <f t="shared" si="592"/>
        <v>336</v>
      </c>
      <c r="DT58" s="12">
        <f t="shared" ref="DT58:DV58" si="593">SUM(DT42,DT26,DT10)</f>
        <v>504</v>
      </c>
      <c r="DU58" s="12">
        <f t="shared" si="593"/>
        <v>504</v>
      </c>
      <c r="DV58" s="12">
        <f t="shared" si="593"/>
        <v>504</v>
      </c>
      <c r="DW58" s="12">
        <f t="shared" ref="DW58:DX58" si="594">SUM(DW42,DW26,DW10)</f>
        <v>504</v>
      </c>
      <c r="DX58" s="12">
        <f t="shared" si="594"/>
        <v>504</v>
      </c>
      <c r="DY58" s="12">
        <f t="shared" si="505"/>
        <v>504</v>
      </c>
      <c r="DZ58" s="12">
        <f t="shared" si="505"/>
        <v>504</v>
      </c>
      <c r="EA58" s="12">
        <f t="shared" ref="EA58:EB58" si="595">SUM(EA42,EA26,EA10)</f>
        <v>504</v>
      </c>
      <c r="EB58" s="12">
        <f t="shared" si="595"/>
        <v>504</v>
      </c>
      <c r="EC58" s="12">
        <f t="shared" ref="EC58:ED58" si="596">SUM(EC42,EC26,EC10)</f>
        <v>504</v>
      </c>
      <c r="ED58" s="12">
        <f t="shared" si="596"/>
        <v>504</v>
      </c>
      <c r="EE58" s="12">
        <f t="shared" ref="EE58:EF58" si="597">SUM(EE42,EE26,EE10)</f>
        <v>504</v>
      </c>
      <c r="EF58" s="12">
        <f t="shared" si="597"/>
        <v>504</v>
      </c>
      <c r="EG58" s="12">
        <f t="shared" ref="EG58:EH58" si="598">SUM(EG42,EG26,EG10)</f>
        <v>504</v>
      </c>
      <c r="EH58" s="12">
        <f t="shared" si="598"/>
        <v>504</v>
      </c>
      <c r="EI58" s="12"/>
      <c r="EJ58" s="12"/>
    </row>
    <row r="59" spans="1:140">
      <c r="A59" s="501"/>
      <c r="B59" s="53" t="s">
        <v>146</v>
      </c>
      <c r="C59" s="12"/>
      <c r="D59" s="12">
        <f t="shared" ref="D59:AJ59" si="599">SUM(D11,D27,D43)</f>
        <v>8.7025934161490692</v>
      </c>
      <c r="E59" s="12">
        <f t="shared" si="599"/>
        <v>14.789595018999998</v>
      </c>
      <c r="F59" s="12">
        <f t="shared" si="599"/>
        <v>14.943267706075533</v>
      </c>
      <c r="G59" s="12">
        <f t="shared" si="599"/>
        <v>13.8060522696011</v>
      </c>
      <c r="H59" s="12">
        <f t="shared" si="599"/>
        <v>6.7535795026375274</v>
      </c>
      <c r="I59" s="12">
        <f t="shared" si="599"/>
        <v>13.997655888075606</v>
      </c>
      <c r="J59" s="12">
        <f t="shared" si="599"/>
        <v>15.556850832678149</v>
      </c>
      <c r="K59" s="12">
        <f t="shared" si="599"/>
        <v>12.272193552749734</v>
      </c>
      <c r="L59" s="12">
        <f t="shared" si="599"/>
        <v>15.754357816029287</v>
      </c>
      <c r="M59" s="12">
        <f t="shared" si="599"/>
        <v>16.263009182952672</v>
      </c>
      <c r="N59" s="12">
        <f t="shared" si="599"/>
        <v>17.796256275922286</v>
      </c>
      <c r="O59" s="12">
        <f t="shared" si="599"/>
        <v>18.587371768016929</v>
      </c>
      <c r="P59" s="12">
        <f t="shared" si="599"/>
        <v>15.753791114617623</v>
      </c>
      <c r="Q59" s="12">
        <f t="shared" si="599"/>
        <v>8.3002967359050448</v>
      </c>
      <c r="R59" s="12">
        <f t="shared" si="599"/>
        <v>11.872118490083174</v>
      </c>
      <c r="S59" s="12">
        <f t="shared" si="599"/>
        <v>19.905787335381817</v>
      </c>
      <c r="T59" s="12">
        <f t="shared" si="599"/>
        <v>14.166265098900919</v>
      </c>
      <c r="U59" s="12">
        <f t="shared" si="599"/>
        <v>8.980510752688172</v>
      </c>
      <c r="V59" s="12">
        <f t="shared" si="599"/>
        <v>18.951853195676794</v>
      </c>
      <c r="W59" s="12">
        <f t="shared" si="599"/>
        <v>17.284732190073282</v>
      </c>
      <c r="X59" s="12">
        <f t="shared" si="599"/>
        <v>16.59958549222798</v>
      </c>
      <c r="Y59" s="12">
        <f t="shared" si="599"/>
        <v>14.653061213706932</v>
      </c>
      <c r="Z59" s="12">
        <f t="shared" si="599"/>
        <v>14.64</v>
      </c>
      <c r="AA59" s="12">
        <f t="shared" si="599"/>
        <v>17.098044009779954</v>
      </c>
      <c r="AB59" s="12">
        <f t="shared" si="599"/>
        <v>19.689410300717405</v>
      </c>
      <c r="AC59" s="12">
        <f t="shared" si="599"/>
        <v>23.261253805401999</v>
      </c>
      <c r="AD59" s="12">
        <f t="shared" si="599"/>
        <v>14.809999999999999</v>
      </c>
      <c r="AE59" s="12">
        <f t="shared" si="599"/>
        <v>17.053249343832022</v>
      </c>
      <c r="AF59" s="12">
        <f t="shared" si="599"/>
        <v>17.399999999999999</v>
      </c>
      <c r="AG59" s="12">
        <f t="shared" si="599"/>
        <v>24.259999999999998</v>
      </c>
      <c r="AH59" s="12">
        <f t="shared" si="599"/>
        <v>14.337362734473473</v>
      </c>
      <c r="AI59" s="12">
        <f t="shared" si="599"/>
        <v>18.064942263279445</v>
      </c>
      <c r="AJ59" s="12">
        <f t="shared" si="599"/>
        <v>20.994942263279444</v>
      </c>
      <c r="AK59" s="12">
        <f t="shared" si="511"/>
        <v>18.980769230769234</v>
      </c>
      <c r="AL59" s="12">
        <f t="shared" si="511"/>
        <v>13.735753730466456</v>
      </c>
      <c r="AM59" s="12">
        <f t="shared" si="475"/>
        <v>14.64</v>
      </c>
      <c r="AN59" s="12">
        <f t="shared" si="475"/>
        <v>23.162432691756887</v>
      </c>
      <c r="AO59" s="12">
        <f t="shared" si="475"/>
        <v>14.674999999999999</v>
      </c>
      <c r="AP59" s="12">
        <f t="shared" si="475"/>
        <v>13.49440305635148</v>
      </c>
      <c r="AQ59" s="12">
        <f t="shared" si="476"/>
        <v>20.662251404334405</v>
      </c>
      <c r="AR59" s="12">
        <f t="shared" si="476"/>
        <v>17.32</v>
      </c>
      <c r="AS59" s="12">
        <f t="shared" si="512"/>
        <v>14.603035354987064</v>
      </c>
      <c r="AT59" s="12">
        <f t="shared" si="512"/>
        <v>19.530426437364227</v>
      </c>
      <c r="AU59" s="12">
        <f t="shared" ref="AU59:AZ59" si="600">SUM(AU11,AU27,AU43)</f>
        <v>12.040528097348844</v>
      </c>
      <c r="AV59" s="12">
        <f t="shared" si="600"/>
        <v>19.137893669932915</v>
      </c>
      <c r="AW59" s="12">
        <f t="shared" si="600"/>
        <v>20.258596491228069</v>
      </c>
      <c r="AX59" s="12">
        <f t="shared" si="600"/>
        <v>25.603420814479637</v>
      </c>
      <c r="AY59" s="12">
        <f t="shared" si="600"/>
        <v>16.938262195121951</v>
      </c>
      <c r="AZ59" s="12">
        <f t="shared" si="600"/>
        <v>10.385947955390336</v>
      </c>
      <c r="BA59" s="12">
        <f>SUM(BA11,BA27,BA43)</f>
        <v>15.268859275053305</v>
      </c>
      <c r="BB59" s="12">
        <f>SUM(BB11,BB27,BB43)</f>
        <v>12.91213692946058</v>
      </c>
      <c r="BC59" s="12">
        <f t="shared" si="479"/>
        <v>19.565449560702795</v>
      </c>
      <c r="BD59" s="12">
        <f t="shared" si="479"/>
        <v>9.89</v>
      </c>
      <c r="BE59" s="12">
        <f t="shared" ref="BE59:BS59" si="601">SUM(BE43,BE27)</f>
        <v>12.359</v>
      </c>
      <c r="BF59" s="12">
        <f t="shared" si="601"/>
        <v>16.909025128916483</v>
      </c>
      <c r="BG59" s="12">
        <f t="shared" si="601"/>
        <v>19.216783216783217</v>
      </c>
      <c r="BH59" s="12">
        <f t="shared" si="601"/>
        <v>16.739999999999998</v>
      </c>
      <c r="BI59" s="12">
        <f t="shared" si="601"/>
        <v>5.9553156862745098</v>
      </c>
      <c r="BJ59" s="12">
        <f t="shared" si="601"/>
        <v>20.157256767354134</v>
      </c>
      <c r="BK59" s="12">
        <f t="shared" si="601"/>
        <v>16.646853932584271</v>
      </c>
      <c r="BL59" s="12">
        <f t="shared" si="601"/>
        <v>16.89</v>
      </c>
      <c r="BM59" s="12">
        <f t="shared" si="601"/>
        <v>15.139835487661575</v>
      </c>
      <c r="BN59" s="12">
        <f t="shared" si="601"/>
        <v>17.579999999999998</v>
      </c>
      <c r="BO59" s="12">
        <f t="shared" si="601"/>
        <v>17.458646396396396</v>
      </c>
      <c r="BP59" s="12">
        <f t="shared" si="601"/>
        <v>17.732684069856845</v>
      </c>
      <c r="BQ59" s="12">
        <f t="shared" si="601"/>
        <v>7.27</v>
      </c>
      <c r="BR59" s="12">
        <f t="shared" si="601"/>
        <v>17.031407624633431</v>
      </c>
      <c r="BS59" s="12">
        <f t="shared" si="601"/>
        <v>19.798716942816263</v>
      </c>
      <c r="BT59" s="12">
        <f t="shared" si="481"/>
        <v>6.25</v>
      </c>
      <c r="BU59" s="12">
        <f t="shared" si="481"/>
        <v>20.841090458488228</v>
      </c>
      <c r="BV59" s="12">
        <f t="shared" si="481"/>
        <v>16.34638753894081</v>
      </c>
      <c r="BW59" s="12">
        <f t="shared" si="481"/>
        <v>12.13</v>
      </c>
      <c r="BX59" s="12">
        <f t="shared" si="481"/>
        <v>21.322000000000003</v>
      </c>
      <c r="BY59" s="12">
        <f t="shared" si="481"/>
        <v>15.74671201814059</v>
      </c>
      <c r="BZ59" s="12">
        <f t="shared" si="481"/>
        <v>13.16</v>
      </c>
      <c r="CA59" s="12">
        <f t="shared" ref="CA59:CB59" si="602">SUM(CA43,CA27)</f>
        <v>16.73</v>
      </c>
      <c r="CB59" s="12">
        <f t="shared" si="602"/>
        <v>16.867689285714285</v>
      </c>
      <c r="CC59" s="12">
        <f t="shared" ref="CC59:CD59" si="603">SUM(CC43,CC27)</f>
        <v>13.198603646674801</v>
      </c>
      <c r="CD59" s="12">
        <f t="shared" si="603"/>
        <v>9.43</v>
      </c>
      <c r="CE59" s="12">
        <f t="shared" ref="CE59:CF59" si="604">SUM(CE43,CE27)</f>
        <v>9.3658568443051191</v>
      </c>
      <c r="CF59" s="12">
        <f t="shared" si="604"/>
        <v>13.450649350649352</v>
      </c>
      <c r="CG59" s="12">
        <f t="shared" ref="CG59:CH59" si="605">SUM(CG43,CG27)</f>
        <v>17.75</v>
      </c>
      <c r="CH59" s="12">
        <f t="shared" si="605"/>
        <v>20.974086378737542</v>
      </c>
      <c r="CI59" s="12">
        <f t="shared" ref="CI59:CJ59" si="606">SUM(CI43,CI27)</f>
        <v>14.030000000000001</v>
      </c>
      <c r="CJ59" s="12">
        <f t="shared" si="606"/>
        <v>20.871009405168891</v>
      </c>
      <c r="CK59" s="12">
        <f t="shared" ref="CK59:CL59" si="607">SUM(CK43,CK27)</f>
        <v>18.66</v>
      </c>
      <c r="CL59" s="12">
        <f t="shared" si="607"/>
        <v>19.64</v>
      </c>
      <c r="CM59" s="12">
        <f t="shared" ref="CM59:CN59" si="608">SUM(CM43,CM27)</f>
        <v>15.074398253834755</v>
      </c>
      <c r="CN59" s="12">
        <f t="shared" si="608"/>
        <v>17.979626925047135</v>
      </c>
      <c r="CO59" s="12">
        <f t="shared" ref="CO59:CP59" si="609">SUM(CO43,CO27)</f>
        <v>17.77</v>
      </c>
      <c r="CP59" s="12">
        <f t="shared" si="609"/>
        <v>20.884661593912696</v>
      </c>
      <c r="CQ59" s="12">
        <f t="shared" ref="CQ59:CR59" si="610">SUM(CQ43,CQ27)</f>
        <v>8.4789999999999992</v>
      </c>
      <c r="CR59" s="12">
        <f t="shared" si="610"/>
        <v>7.5</v>
      </c>
      <c r="CS59" s="12">
        <f t="shared" ref="CS59:CT59" si="611">SUM(CS43,CS27)</f>
        <v>14.381286549707603</v>
      </c>
      <c r="CT59" s="12">
        <f t="shared" si="611"/>
        <v>21.33399209486166</v>
      </c>
      <c r="CU59" s="12">
        <f t="shared" ref="CU59:CV59" si="612">SUM(CU43,CU27)</f>
        <v>16.73</v>
      </c>
      <c r="CV59" s="12">
        <f t="shared" si="612"/>
        <v>14.01</v>
      </c>
      <c r="CW59" s="12">
        <f t="shared" ref="CW59:CX59" si="613">SUM(CW43,CW27)</f>
        <v>14.910990114303367</v>
      </c>
      <c r="CX59" s="12">
        <f t="shared" si="613"/>
        <v>18.27</v>
      </c>
      <c r="CY59" s="12">
        <f t="shared" ref="CY59:CZ59" si="614">SUM(CY43,CY27)</f>
        <v>16.799642602353561</v>
      </c>
      <c r="CZ59" s="12">
        <f t="shared" si="614"/>
        <v>19.620909090909091</v>
      </c>
      <c r="DA59" s="12">
        <f t="shared" ref="DA59:DB59" si="615">SUM(DA43,DA27)</f>
        <v>19.620909090909091</v>
      </c>
      <c r="DB59" s="12">
        <f t="shared" si="615"/>
        <v>18.092143132468202</v>
      </c>
      <c r="DC59" s="12">
        <f t="shared" ref="DC59:DE59" si="616">SUM(DC43,DC27)</f>
        <v>34.07</v>
      </c>
      <c r="DD59" s="12"/>
      <c r="DE59" s="12">
        <f t="shared" si="616"/>
        <v>11.370000000000001</v>
      </c>
      <c r="DF59" s="12">
        <f t="shared" ref="DF59:DG59" si="617">SUM(DF43,DF27)</f>
        <v>16.052166849597757</v>
      </c>
      <c r="DG59" s="12">
        <f t="shared" si="617"/>
        <v>15.120000000000001</v>
      </c>
      <c r="DH59" s="12">
        <f t="shared" ref="DH59:DI59" si="618">SUM(DH43,DH27)</f>
        <v>15.440000000000001</v>
      </c>
      <c r="DI59" s="12">
        <f t="shared" si="618"/>
        <v>11.58407156860633</v>
      </c>
      <c r="DJ59" s="12">
        <f t="shared" ref="DJ59:DK59" si="619">SUM(DJ43,DJ27)</f>
        <v>14.892686261107311</v>
      </c>
      <c r="DK59" s="12">
        <f t="shared" si="619"/>
        <v>7.37</v>
      </c>
      <c r="DL59" s="12">
        <f t="shared" ref="DL59:DM59" si="620">SUM(DL43,DL27)</f>
        <v>6.97</v>
      </c>
      <c r="DM59" s="12">
        <f t="shared" si="620"/>
        <v>7.7419354838709689</v>
      </c>
      <c r="DN59" s="12">
        <f t="shared" ref="DN59:DO59" si="621">SUM(DN43,DN27)</f>
        <v>3.77</v>
      </c>
      <c r="DO59" s="12">
        <f t="shared" si="621"/>
        <v>4.9245098039215689</v>
      </c>
      <c r="DP59"/>
      <c r="DQ59"/>
      <c r="DR59" s="12">
        <f t="shared" ref="DR59:DS59" si="622">SUM(DR43,DR27)</f>
        <v>12.641354688177834</v>
      </c>
      <c r="DS59" s="12">
        <f t="shared" si="622"/>
        <v>8.85</v>
      </c>
      <c r="DT59" s="12">
        <f t="shared" ref="DT59:DV59" si="623">SUM(DT43,DT27,DT11)</f>
        <v>11.9</v>
      </c>
      <c r="DU59" s="12">
        <f t="shared" si="623"/>
        <v>24.387932111434363</v>
      </c>
      <c r="DV59" s="12">
        <f t="shared" si="623"/>
        <v>9.66</v>
      </c>
      <c r="DW59" s="12">
        <f t="shared" ref="DW59:DX59" si="624">SUM(DW43,DW27,DW11)</f>
        <v>15.62548387096774</v>
      </c>
      <c r="DX59" s="12">
        <f t="shared" si="624"/>
        <v>16.285251130203292</v>
      </c>
      <c r="DY59" s="12">
        <f t="shared" si="505"/>
        <v>15.5789975</v>
      </c>
      <c r="DZ59" s="12">
        <f t="shared" si="505"/>
        <v>16.77</v>
      </c>
      <c r="EA59" s="12">
        <f t="shared" ref="EA59:EB59" si="625">SUM(EA43,EA27,EA11)</f>
        <v>17.077993463064587</v>
      </c>
      <c r="EB59" s="12">
        <f t="shared" si="625"/>
        <v>24.33</v>
      </c>
      <c r="EC59" s="12">
        <f t="shared" ref="EC59:ED59" si="626">SUM(EC43,EC27,EC11)</f>
        <v>24.338200000000001</v>
      </c>
      <c r="ED59" s="12">
        <f t="shared" si="626"/>
        <v>12.957536973833902</v>
      </c>
      <c r="EE59" s="12">
        <f t="shared" ref="EE59:EF59" si="627">SUM(EE43,EE27,EE11)</f>
        <v>16.919999999999998</v>
      </c>
      <c r="EF59" s="12">
        <f t="shared" si="627"/>
        <v>20.93</v>
      </c>
      <c r="EG59" s="12">
        <f t="shared" ref="EG59:EH59" si="628">SUM(EG43,EG27,EG11)</f>
        <v>17.447723253757736</v>
      </c>
      <c r="EH59" s="12">
        <f t="shared" si="628"/>
        <v>18.075250836120404</v>
      </c>
      <c r="EI59" s="12"/>
      <c r="EJ59" s="12"/>
    </row>
    <row r="60" spans="1:140" customFormat="1" ht="15" customHeight="1">
      <c r="A60" s="496" t="s">
        <v>162</v>
      </c>
      <c r="B60" s="54" t="s">
        <v>147</v>
      </c>
      <c r="C60" s="8"/>
      <c r="D60" s="8">
        <f t="shared" ref="D60:AJ60" si="629">D50</f>
        <v>0.63742063492063494</v>
      </c>
      <c r="E60" s="8">
        <f t="shared" si="629"/>
        <v>0.94345238095238093</v>
      </c>
      <c r="F60" s="8">
        <f t="shared" si="629"/>
        <v>0.95238095238095244</v>
      </c>
      <c r="G60" s="8">
        <f t="shared" si="629"/>
        <v>0.98045634920634939</v>
      </c>
      <c r="H60" s="8">
        <f t="shared" si="629"/>
        <v>0.94940476190476186</v>
      </c>
      <c r="I60" s="8">
        <f t="shared" si="629"/>
        <v>0.96825396825396826</v>
      </c>
      <c r="J60" s="8">
        <f t="shared" si="629"/>
        <v>0.94972222222222236</v>
      </c>
      <c r="K60" s="8">
        <f t="shared" si="629"/>
        <v>0.95371031746031731</v>
      </c>
      <c r="L60" s="8">
        <f t="shared" si="629"/>
        <v>0.94726190475714278</v>
      </c>
      <c r="M60" s="8">
        <f t="shared" si="629"/>
        <v>0.95898809523809525</v>
      </c>
      <c r="N60" s="8">
        <f t="shared" si="629"/>
        <v>0.97718253968095237</v>
      </c>
      <c r="O60" s="8">
        <f t="shared" si="629"/>
        <v>0.90478174603174599</v>
      </c>
      <c r="P60" s="8">
        <f t="shared" si="629"/>
        <v>0.85615079365079361</v>
      </c>
      <c r="Q60" s="8">
        <f t="shared" si="629"/>
        <v>0.91567460317460336</v>
      </c>
      <c r="R60" s="8">
        <f t="shared" si="629"/>
        <v>0.85978174603174617</v>
      </c>
      <c r="S60" s="8">
        <f t="shared" si="629"/>
        <v>0.90228174603174605</v>
      </c>
      <c r="T60" s="8">
        <f t="shared" si="629"/>
        <v>0.97371031746031766</v>
      </c>
      <c r="U60" s="8">
        <f t="shared" si="629"/>
        <v>0.92592592592592593</v>
      </c>
      <c r="V60" s="8">
        <f t="shared" si="629"/>
        <v>0.97039682539682548</v>
      </c>
      <c r="W60" s="8">
        <f t="shared" si="629"/>
        <v>0.97718253968253987</v>
      </c>
      <c r="X60" s="8">
        <f t="shared" si="629"/>
        <v>0.96561507936507962</v>
      </c>
      <c r="Y60" s="8">
        <f t="shared" si="629"/>
        <v>0.96567460317460319</v>
      </c>
      <c r="Z60" s="8">
        <f t="shared" si="629"/>
        <v>0.74817460317460294</v>
      </c>
      <c r="AA60" s="8">
        <f t="shared" si="629"/>
        <v>0.91186507936507921</v>
      </c>
      <c r="AB60" s="8">
        <f t="shared" si="629"/>
        <v>0.97023809523809523</v>
      </c>
      <c r="AC60" s="8">
        <f t="shared" si="629"/>
        <v>0.97386904761904758</v>
      </c>
      <c r="AD60" s="8">
        <f t="shared" si="629"/>
        <v>0.98511904761904778</v>
      </c>
      <c r="AE60" s="8">
        <f t="shared" si="629"/>
        <v>0.71297619047619054</v>
      </c>
      <c r="AF60" s="8">
        <f t="shared" si="629"/>
        <v>0.63545634920634908</v>
      </c>
      <c r="AG60" s="8">
        <f t="shared" si="629"/>
        <v>0.66269841269841268</v>
      </c>
      <c r="AH60" s="8">
        <f t="shared" si="629"/>
        <v>0.60978174603174606</v>
      </c>
      <c r="AI60" s="8">
        <f t="shared" si="629"/>
        <v>0.65244047619047629</v>
      </c>
      <c r="AJ60" s="8">
        <f t="shared" si="629"/>
        <v>0.65408730158730166</v>
      </c>
      <c r="AK60" s="8">
        <f t="shared" ref="AK60:AP60" si="630">AK50</f>
        <v>0.59541666666666671</v>
      </c>
      <c r="AL60" s="8">
        <f t="shared" si="630"/>
        <v>0.60877698412698533</v>
      </c>
      <c r="AM60" s="8">
        <f t="shared" si="630"/>
        <v>0.65184523809523798</v>
      </c>
      <c r="AN60" s="8">
        <f t="shared" si="630"/>
        <v>0.9416269841269842</v>
      </c>
      <c r="AO60" s="8">
        <f t="shared" si="630"/>
        <v>0.87581349206349202</v>
      </c>
      <c r="AP60" s="8">
        <f t="shared" si="630"/>
        <v>0.92577380952380972</v>
      </c>
      <c r="AQ60" s="8">
        <f t="shared" ref="AQ60:BS60" si="631">AQ50</f>
        <v>0.94543650793650791</v>
      </c>
      <c r="AR60" s="8">
        <f t="shared" si="631"/>
        <v>0.80234126984126963</v>
      </c>
      <c r="AS60" s="8">
        <f t="shared" si="631"/>
        <v>0.78140873015872991</v>
      </c>
      <c r="AT60" s="8">
        <f t="shared" si="631"/>
        <v>0.96527777777777779</v>
      </c>
      <c r="AU60" s="8">
        <f t="shared" si="631"/>
        <v>0.94841269841269826</v>
      </c>
      <c r="AV60" s="8">
        <f t="shared" si="631"/>
        <v>0.8852579365079366</v>
      </c>
      <c r="AW60" s="8">
        <f t="shared" si="631"/>
        <v>0.97718253968253965</v>
      </c>
      <c r="AX60" s="8">
        <f t="shared" si="631"/>
        <v>0.82406746031746037</v>
      </c>
      <c r="AY60" s="8">
        <f t="shared" si="631"/>
        <v>0.9564880952380953</v>
      </c>
      <c r="AZ60" s="8">
        <f t="shared" si="631"/>
        <v>0.97817460317460292</v>
      </c>
      <c r="BA60" s="8">
        <f t="shared" si="631"/>
        <v>0.98396825396825405</v>
      </c>
      <c r="BB60" s="8">
        <f t="shared" si="631"/>
        <v>0.90634920634920668</v>
      </c>
      <c r="BC60" s="8">
        <f t="shared" si="631"/>
        <v>0.95732142857142866</v>
      </c>
      <c r="BD60" s="8">
        <f t="shared" si="631"/>
        <v>0.91568452380952403</v>
      </c>
      <c r="BE60" s="8">
        <f t="shared" si="631"/>
        <v>0.92738095238095242</v>
      </c>
      <c r="BF60" s="8">
        <f t="shared" si="631"/>
        <v>0.78175595238095241</v>
      </c>
      <c r="BG60" s="8">
        <f t="shared" si="631"/>
        <v>0.97517857142857145</v>
      </c>
      <c r="BH60" s="8">
        <f t="shared" si="631"/>
        <v>0.97047619047619049</v>
      </c>
      <c r="BI60" s="8">
        <f t="shared" si="631"/>
        <v>0.828869047619048</v>
      </c>
      <c r="BJ60" s="8">
        <f t="shared" si="631"/>
        <v>0.96611111111111114</v>
      </c>
      <c r="BK60" s="8">
        <f t="shared" si="631"/>
        <v>0.96230158730158732</v>
      </c>
      <c r="BL60" s="8">
        <f t="shared" si="631"/>
        <v>0.61865079365079367</v>
      </c>
      <c r="BM60" s="8">
        <f t="shared" si="631"/>
        <v>0.63857142857142857</v>
      </c>
      <c r="BN60" s="8">
        <f t="shared" si="631"/>
        <v>0.63398809523809529</v>
      </c>
      <c r="BO60" s="8">
        <f t="shared" si="631"/>
        <v>0.84980158730158728</v>
      </c>
      <c r="BP60" s="8">
        <f t="shared" si="631"/>
        <v>0.8258928571428571</v>
      </c>
      <c r="BQ60" s="8">
        <f t="shared" si="631"/>
        <v>0.69384920634920633</v>
      </c>
      <c r="BR60" s="8">
        <f t="shared" si="631"/>
        <v>0.6190476190476194</v>
      </c>
      <c r="BS60" s="8">
        <f t="shared" si="631"/>
        <v>0.93222222222222229</v>
      </c>
      <c r="BT60" s="8">
        <f t="shared" ref="BT60:BZ60" si="632">BT50</f>
        <v>0.97123015873015872</v>
      </c>
      <c r="BU60" s="8">
        <f t="shared" si="632"/>
        <v>0.97123015873015905</v>
      </c>
      <c r="BV60" s="8">
        <f t="shared" si="632"/>
        <v>0.93154761904761907</v>
      </c>
      <c r="BW60" s="8">
        <f t="shared" si="632"/>
        <v>0.94841269841269826</v>
      </c>
      <c r="BX60" s="8">
        <f t="shared" si="632"/>
        <v>0.97817460317460314</v>
      </c>
      <c r="BY60" s="8">
        <f t="shared" si="632"/>
        <v>0.98511904761904756</v>
      </c>
      <c r="BZ60" s="8">
        <f t="shared" si="632"/>
        <v>0.93154761904761896</v>
      </c>
      <c r="CA60" s="8">
        <f t="shared" ref="CA60:CB60" si="633">CA50</f>
        <v>0.97222222222222232</v>
      </c>
      <c r="CB60" s="8">
        <f t="shared" si="633"/>
        <v>0.97886904761904747</v>
      </c>
      <c r="CC60" s="8">
        <f t="shared" ref="CC60:CD60" si="634">CC50</f>
        <v>0.88591269841269848</v>
      </c>
      <c r="CD60" s="8">
        <f t="shared" si="634"/>
        <v>0.94980158730158737</v>
      </c>
      <c r="CE60" s="8">
        <f t="shared" ref="CE60:CF60" si="635">CE50</f>
        <v>0.92327380952380944</v>
      </c>
      <c r="CF60" s="8">
        <f t="shared" si="635"/>
        <v>0.9614880952380952</v>
      </c>
      <c r="CG60" s="8">
        <f t="shared" ref="CG60:CH60" si="636">CG50</f>
        <v>0.97321428571428559</v>
      </c>
      <c r="CH60" s="8">
        <f t="shared" si="636"/>
        <v>0.90674603174603163</v>
      </c>
      <c r="CI60" s="8">
        <f t="shared" ref="CI60:CJ60" si="637">CI50</f>
        <v>0.70039682539682546</v>
      </c>
      <c r="CJ60" s="8">
        <f t="shared" si="637"/>
        <v>0.97982142857142851</v>
      </c>
      <c r="CK60" s="8">
        <f t="shared" ref="CK60:CL60" si="638">CK50</f>
        <v>0.96031746031746035</v>
      </c>
      <c r="CL60" s="8">
        <f t="shared" si="638"/>
        <v>0.93849206349206371</v>
      </c>
      <c r="CM60" s="8">
        <f t="shared" ref="CM60:CN60" si="639">CM50</f>
        <v>0.95470238095238102</v>
      </c>
      <c r="CN60" s="8">
        <f t="shared" si="639"/>
        <v>0.96031746031746035</v>
      </c>
      <c r="CO60" s="8">
        <f t="shared" ref="CO60:CP60" si="640">CO50</f>
        <v>0.97123015873015872</v>
      </c>
      <c r="CP60" s="8">
        <f t="shared" si="640"/>
        <v>0.88968253968253963</v>
      </c>
      <c r="CQ60" s="8">
        <f t="shared" ref="CQ60:CR60" si="641">CQ50</f>
        <v>0.66865079365079383</v>
      </c>
      <c r="CR60" s="8">
        <f t="shared" si="641"/>
        <v>0.60912698412698429</v>
      </c>
      <c r="CS60" s="8">
        <f t="shared" ref="CS60:CT60" si="642">CS50</f>
        <v>0.67347222222222214</v>
      </c>
      <c r="CT60" s="8">
        <f t="shared" si="642"/>
        <v>0.62664682539682548</v>
      </c>
      <c r="CU60" s="8">
        <f t="shared" ref="CU60:CV60" si="643">CU50</f>
        <v>0.62896825396825395</v>
      </c>
      <c r="CV60" s="8">
        <f t="shared" si="643"/>
        <v>0.65615079365079365</v>
      </c>
      <c r="CW60" s="8">
        <f t="shared" ref="CW60:CX60" si="644">CW50</f>
        <v>0.62565476190476199</v>
      </c>
      <c r="CX60" s="8">
        <f t="shared" si="644"/>
        <v>0.62698412698412698</v>
      </c>
      <c r="CY60" s="8">
        <f t="shared" ref="CY60:CZ60" si="645">CY50</f>
        <v>0.6455158730158731</v>
      </c>
      <c r="CZ60" s="8">
        <f t="shared" si="645"/>
        <v>0.66269841269841268</v>
      </c>
      <c r="DA60" s="8">
        <f t="shared" ref="DA60:DB60" si="646">DA50</f>
        <v>0.66269841269841268</v>
      </c>
      <c r="DB60" s="8">
        <f t="shared" si="646"/>
        <v>0.63988095238095244</v>
      </c>
      <c r="DC60" s="8">
        <f t="shared" ref="DC60:DE60" si="647">DC50</f>
        <v>0.61408730158730174</v>
      </c>
      <c r="DD60" s="8"/>
      <c r="DE60" s="8">
        <f t="shared" si="647"/>
        <v>0.64467592592592604</v>
      </c>
      <c r="DF60" s="8">
        <f t="shared" ref="DF60:DG60" si="648">DF50</f>
        <v>0.61708333333333332</v>
      </c>
      <c r="DG60" s="8">
        <f t="shared" si="648"/>
        <v>0.64543650793650797</v>
      </c>
      <c r="DH60" s="8">
        <f t="shared" ref="DH60:DI60" si="649">DH50</f>
        <v>0.70634920634920639</v>
      </c>
      <c r="DI60" s="8">
        <f t="shared" si="649"/>
        <v>0.96478174603174605</v>
      </c>
      <c r="DJ60" s="8">
        <f t="shared" ref="DJ60:DK60" si="650">DJ50</f>
        <v>0.85515873015873023</v>
      </c>
      <c r="DK60" s="8">
        <f t="shared" si="650"/>
        <v>0.61111111111111105</v>
      </c>
      <c r="DL60" s="8">
        <f t="shared" ref="DL60:DM60" si="651">DL50</f>
        <v>0.58194444444444438</v>
      </c>
      <c r="DM60" s="8">
        <f t="shared" si="651"/>
        <v>0.6616468253968254</v>
      </c>
      <c r="DN60" s="8">
        <f t="shared" ref="DN60:DO60" si="652">DN50</f>
        <v>0.66468253968253965</v>
      </c>
      <c r="DO60" s="8">
        <f t="shared" si="652"/>
        <v>0.65601190476190485</v>
      </c>
      <c r="DP60" s="8">
        <f t="shared" ref="DP60:DQ60" si="653">+DP50</f>
        <v>0.76</v>
      </c>
      <c r="DQ60" s="8">
        <f t="shared" si="653"/>
        <v>0.96</v>
      </c>
      <c r="DR60" s="8">
        <f t="shared" ref="DR60:DV60" si="654">DR50</f>
        <v>0.93321428571428566</v>
      </c>
      <c r="DS60" s="8">
        <f t="shared" si="654"/>
        <v>0.87301587301587302</v>
      </c>
      <c r="DT60" s="8">
        <f t="shared" si="654"/>
        <v>0.93194444444444458</v>
      </c>
      <c r="DU60" s="8">
        <f t="shared" si="654"/>
        <v>0.86309523809523814</v>
      </c>
      <c r="DV60" s="8">
        <f t="shared" si="654"/>
        <v>0.94384920634920633</v>
      </c>
      <c r="DW60" s="8">
        <f t="shared" ref="DW60:DX60" si="655">DW50</f>
        <v>0.97956349206349191</v>
      </c>
      <c r="DX60" s="8">
        <f t="shared" si="655"/>
        <v>0.95023809523809522</v>
      </c>
      <c r="DY60" s="8">
        <f t="shared" ref="DY60:ED60" si="656">DY50</f>
        <v>0.63523809523809527</v>
      </c>
      <c r="DZ60" s="8">
        <f t="shared" si="656"/>
        <v>0.55422619047619037</v>
      </c>
      <c r="EA60" s="8">
        <f t="shared" si="656"/>
        <v>0.61200396825396819</v>
      </c>
      <c r="EB60" s="8">
        <f t="shared" si="656"/>
        <v>0.56712301587301572</v>
      </c>
      <c r="EC60" s="8">
        <f t="shared" si="656"/>
        <v>0.62696666666666667</v>
      </c>
      <c r="ED60" s="8">
        <f t="shared" si="656"/>
        <v>0.6575793650793651</v>
      </c>
      <c r="EE60" s="8">
        <f t="shared" ref="EE60:EF60" si="657">EE50</f>
        <v>0.65376984126984139</v>
      </c>
      <c r="EF60" s="8">
        <f t="shared" si="657"/>
        <v>0.62738095238095237</v>
      </c>
      <c r="EG60" s="8">
        <f t="shared" ref="EG60:EH60" si="658">EG50</f>
        <v>0.63194444444444442</v>
      </c>
      <c r="EH60" s="8">
        <f t="shared" si="658"/>
        <v>0.6185317460317461</v>
      </c>
      <c r="EI60" s="8"/>
      <c r="EJ60" s="8"/>
    </row>
    <row r="61" spans="1:140">
      <c r="A61" s="497"/>
      <c r="B61" s="54" t="s">
        <v>253</v>
      </c>
      <c r="C61" s="8"/>
      <c r="D61" s="8">
        <f t="shared" ref="D61:AC63" si="659">IFERROR(+D55/SUM(D$55:D$57),0)</f>
        <v>0</v>
      </c>
      <c r="E61" s="8">
        <f t="shared" si="659"/>
        <v>0.42105263157894735</v>
      </c>
      <c r="F61" s="8">
        <f t="shared" si="659"/>
        <v>0</v>
      </c>
      <c r="G61" s="8">
        <f t="shared" si="659"/>
        <v>0</v>
      </c>
      <c r="H61" s="8">
        <f t="shared" si="659"/>
        <v>0</v>
      </c>
      <c r="I61" s="8">
        <f t="shared" si="659"/>
        <v>0</v>
      </c>
      <c r="J61" s="8">
        <f t="shared" si="659"/>
        <v>0.43409629044988163</v>
      </c>
      <c r="K61" s="8">
        <f t="shared" si="659"/>
        <v>0.31418774110587228</v>
      </c>
      <c r="L61" s="8">
        <f t="shared" si="659"/>
        <v>0</v>
      </c>
      <c r="M61" s="8">
        <f t="shared" si="659"/>
        <v>0</v>
      </c>
      <c r="N61" s="8">
        <f t="shared" si="659"/>
        <v>0</v>
      </c>
      <c r="O61" s="8">
        <f t="shared" si="659"/>
        <v>0.43759116482600546</v>
      </c>
      <c r="P61" s="8">
        <f t="shared" si="659"/>
        <v>0.44137931034482758</v>
      </c>
      <c r="Q61" s="8">
        <f t="shared" si="659"/>
        <v>0</v>
      </c>
      <c r="R61" s="8">
        <f t="shared" si="659"/>
        <v>0</v>
      </c>
      <c r="S61" s="8">
        <f t="shared" si="659"/>
        <v>0</v>
      </c>
      <c r="T61" s="8">
        <f t="shared" si="659"/>
        <v>0.60377358490566035</v>
      </c>
      <c r="U61" s="8">
        <f t="shared" si="659"/>
        <v>0.3125</v>
      </c>
      <c r="V61" s="8">
        <f t="shared" si="659"/>
        <v>0</v>
      </c>
      <c r="W61" s="8">
        <f t="shared" si="659"/>
        <v>0</v>
      </c>
      <c r="X61" s="8">
        <f t="shared" si="659"/>
        <v>0</v>
      </c>
      <c r="Y61" s="8">
        <f t="shared" si="659"/>
        <v>0</v>
      </c>
      <c r="Z61" s="8">
        <f t="shared" si="659"/>
        <v>0.13394264103372203</v>
      </c>
      <c r="AA61" s="8">
        <f t="shared" si="659"/>
        <v>0</v>
      </c>
      <c r="AB61" s="8">
        <f t="shared" si="659"/>
        <v>0</v>
      </c>
      <c r="AC61" s="8">
        <f t="shared" si="659"/>
        <v>0.5315110098709187</v>
      </c>
      <c r="AD61" s="8">
        <f t="shared" ref="AD61:AI61" si="660">IFERROR(+AD55/SUM(AD$55:AD$57),0)</f>
        <v>0</v>
      </c>
      <c r="AE61" s="8">
        <f t="shared" si="660"/>
        <v>0</v>
      </c>
      <c r="AF61" s="8">
        <f t="shared" si="660"/>
        <v>0</v>
      </c>
      <c r="AG61" s="8">
        <f t="shared" si="660"/>
        <v>0</v>
      </c>
      <c r="AH61" s="8">
        <f t="shared" si="660"/>
        <v>6.1015914984491791E-2</v>
      </c>
      <c r="AI61" s="8">
        <f t="shared" si="660"/>
        <v>0</v>
      </c>
      <c r="AJ61" s="8">
        <f t="shared" ref="AJ61:AK63" si="661">IFERROR(+AJ55/SUM(AJ$55:AJ$57),0)</f>
        <v>0</v>
      </c>
      <c r="AK61" s="8">
        <f t="shared" si="661"/>
        <v>0</v>
      </c>
      <c r="AL61" s="8">
        <f t="shared" ref="AL61:AP63" si="662">IFERROR(+AL55/SUM(AL$55:AL$57),0)</f>
        <v>0</v>
      </c>
      <c r="AM61" s="8">
        <f t="shared" si="662"/>
        <v>0</v>
      </c>
      <c r="AN61" s="8">
        <f t="shared" si="662"/>
        <v>0</v>
      </c>
      <c r="AO61" s="8">
        <f t="shared" si="662"/>
        <v>0.19163206643244968</v>
      </c>
      <c r="AP61" s="8">
        <f t="shared" si="662"/>
        <v>0</v>
      </c>
      <c r="AQ61" s="8">
        <f t="shared" ref="AQ61:AR63" si="663">IFERROR(+AQ55/SUM(AQ$55:AQ$57),0)</f>
        <v>0</v>
      </c>
      <c r="AR61" s="8">
        <f t="shared" si="663"/>
        <v>0</v>
      </c>
      <c r="AS61" s="8">
        <f t="shared" ref="AS61:AU63" si="664">IFERROR(+AS55/SUM(AS$55:AS$57),0)</f>
        <v>0</v>
      </c>
      <c r="AT61" s="8">
        <f t="shared" si="664"/>
        <v>0.42857142857142855</v>
      </c>
      <c r="AU61" s="8">
        <f t="shared" si="664"/>
        <v>0</v>
      </c>
      <c r="AV61" s="8">
        <f t="shared" ref="AV61:BA63" si="665">IFERROR(+AV55/SUM(AV$55:AV$57),0)</f>
        <v>0</v>
      </c>
      <c r="AW61" s="8">
        <f t="shared" si="665"/>
        <v>0</v>
      </c>
      <c r="AX61" s="8">
        <f t="shared" si="665"/>
        <v>0.20299988722228487</v>
      </c>
      <c r="AY61" s="8">
        <f t="shared" si="665"/>
        <v>0</v>
      </c>
      <c r="AZ61" s="8">
        <f t="shared" si="665"/>
        <v>0</v>
      </c>
      <c r="BA61" s="8">
        <f t="shared" si="665"/>
        <v>0</v>
      </c>
      <c r="BB61" s="8">
        <f t="shared" ref="BB61:BD63" si="666">IFERROR(+BB55/SUM(BB$55:BB$57),0)</f>
        <v>0.32203389830508472</v>
      </c>
      <c r="BC61" s="8">
        <f t="shared" si="666"/>
        <v>0</v>
      </c>
      <c r="BD61" s="8">
        <f t="shared" si="666"/>
        <v>0.68231556653723968</v>
      </c>
      <c r="BE61" s="8">
        <f t="shared" ref="BE61:BS61" si="667">IFERROR(+BE55/SUM(BE$55:BE$57),0)</f>
        <v>0</v>
      </c>
      <c r="BF61" s="8">
        <f t="shared" si="667"/>
        <v>0.10909586799399973</v>
      </c>
      <c r="BG61" s="8">
        <f t="shared" si="667"/>
        <v>0</v>
      </c>
      <c r="BH61" s="8">
        <f t="shared" si="667"/>
        <v>0</v>
      </c>
      <c r="BI61" s="8">
        <f t="shared" si="667"/>
        <v>0.78260869565217395</v>
      </c>
      <c r="BJ61" s="8">
        <f t="shared" si="667"/>
        <v>0</v>
      </c>
      <c r="BK61" s="8">
        <f t="shared" si="667"/>
        <v>0</v>
      </c>
      <c r="BL61" s="8">
        <f t="shared" si="667"/>
        <v>0.62809917355371903</v>
      </c>
      <c r="BM61" s="8">
        <f t="shared" si="667"/>
        <v>0.60028248587570621</v>
      </c>
      <c r="BN61" s="8">
        <f t="shared" si="667"/>
        <v>0</v>
      </c>
      <c r="BO61" s="8">
        <f t="shared" si="667"/>
        <v>0.60162601626016254</v>
      </c>
      <c r="BP61" s="8">
        <f t="shared" si="667"/>
        <v>0</v>
      </c>
      <c r="BQ61" s="8">
        <f t="shared" si="667"/>
        <v>0.14466546112115733</v>
      </c>
      <c r="BR61" s="8">
        <f t="shared" si="667"/>
        <v>0</v>
      </c>
      <c r="BS61" s="8">
        <f t="shared" si="667"/>
        <v>0.54151624548736466</v>
      </c>
      <c r="BT61" s="8">
        <f t="shared" ref="BT61:BZ63" si="668">IFERROR(+BT55/SUM(BT$55:BT$57),0)</f>
        <v>0</v>
      </c>
      <c r="BU61" s="8">
        <f t="shared" si="668"/>
        <v>0</v>
      </c>
      <c r="BV61" s="8">
        <f t="shared" si="668"/>
        <v>0</v>
      </c>
      <c r="BW61" s="8">
        <f t="shared" si="668"/>
        <v>0.46153846153846156</v>
      </c>
      <c r="BX61" s="8">
        <f t="shared" si="668"/>
        <v>0</v>
      </c>
      <c r="BY61" s="8">
        <f t="shared" si="668"/>
        <v>0</v>
      </c>
      <c r="BZ61" s="8">
        <f t="shared" si="668"/>
        <v>0.34782608695652173</v>
      </c>
      <c r="CA61" s="8">
        <f t="shared" ref="CA61:CB61" si="669">IFERROR(+CA55/SUM(CA$55:CA$57),0)</f>
        <v>0</v>
      </c>
      <c r="CB61" s="8">
        <f t="shared" si="669"/>
        <v>0</v>
      </c>
      <c r="CC61" s="8">
        <f t="shared" ref="CC61:CD61" si="670">IFERROR(+CC55/SUM(CC$55:CC$57),0)</f>
        <v>0.42718446601941745</v>
      </c>
      <c r="CD61" s="8">
        <f t="shared" si="670"/>
        <v>0.55335968379446643</v>
      </c>
      <c r="CE61" s="8">
        <f t="shared" ref="CE61:CF61" si="671">IFERROR(+CE55/SUM(CE$55:CE$57),0)</f>
        <v>0</v>
      </c>
      <c r="CF61" s="8">
        <f t="shared" si="671"/>
        <v>0</v>
      </c>
      <c r="CG61" s="8">
        <f t="shared" ref="CG61:CH61" si="672">IFERROR(+CG55/SUM(CG$55:CG$57),0)</f>
        <v>0</v>
      </c>
      <c r="CH61" s="8">
        <f t="shared" si="672"/>
        <v>0.20833333333333334</v>
      </c>
      <c r="CI61" s="8">
        <f t="shared" ref="CI61:CJ61" si="673">IFERROR(+CI55/SUM(CI$55:CI$57),0)</f>
        <v>0.31428571428571428</v>
      </c>
      <c r="CJ61" s="8">
        <f t="shared" si="673"/>
        <v>0</v>
      </c>
      <c r="CK61" s="8">
        <f t="shared" ref="CK61:CL61" si="674">IFERROR(+CK55/SUM(CK$55:CK$57),0)</f>
        <v>0</v>
      </c>
      <c r="CL61" s="8">
        <f t="shared" si="674"/>
        <v>0.38709677419354838</v>
      </c>
      <c r="CM61" s="8">
        <f t="shared" ref="CM61:CN61" si="675">IFERROR(+CM55/SUM(CM$55:CM$57),0)</f>
        <v>0</v>
      </c>
      <c r="CN61" s="8">
        <f t="shared" si="675"/>
        <v>0.89473684210526316</v>
      </c>
      <c r="CO61" s="8">
        <f t="shared" ref="CO61:CP61" si="676">IFERROR(+CO55/SUM(CO$55:CO$57),0)</f>
        <v>0</v>
      </c>
      <c r="CP61" s="8">
        <f t="shared" si="676"/>
        <v>0.36057692307692307</v>
      </c>
      <c r="CQ61" s="8">
        <f t="shared" ref="CQ61:CR61" si="677">IFERROR(+CQ55/SUM(CQ$55:CQ$57),0)</f>
        <v>0</v>
      </c>
      <c r="CR61" s="8">
        <f t="shared" si="677"/>
        <v>0</v>
      </c>
      <c r="CS61" s="8">
        <f t="shared" ref="CS61:CT61" si="678">IFERROR(+CS55/SUM(CS$55:CS$57),0)</f>
        <v>0</v>
      </c>
      <c r="CT61" s="8">
        <f t="shared" si="678"/>
        <v>0</v>
      </c>
      <c r="CU61" s="8">
        <f t="shared" ref="CU61:CV61" si="679">IFERROR(+CU55/SUM(CU$55:CU$57),0)</f>
        <v>0.63157894736842102</v>
      </c>
      <c r="CV61" s="8">
        <f t="shared" si="679"/>
        <v>0</v>
      </c>
      <c r="CW61" s="8">
        <f t="shared" ref="CW61:CX61" si="680">IFERROR(+CW55/SUM(CW$55:CW$57),0)</f>
        <v>0.48379293662312528</v>
      </c>
      <c r="CX61" s="8">
        <f t="shared" si="680"/>
        <v>0.75</v>
      </c>
      <c r="CY61" s="8">
        <f t="shared" ref="CY61:CZ61" si="681">IFERROR(+CY55/SUM(CY$55:CY$57),0)</f>
        <v>0</v>
      </c>
      <c r="CZ61" s="8">
        <f t="shared" si="681"/>
        <v>0</v>
      </c>
      <c r="DA61" s="8">
        <f t="shared" ref="DA61:DB61" si="682">IFERROR(+DA55/SUM(DA$55:DA$57),0)</f>
        <v>0</v>
      </c>
      <c r="DB61" s="8">
        <f t="shared" si="682"/>
        <v>0</v>
      </c>
      <c r="DC61" s="8">
        <f t="shared" ref="DC61:DE61" si="683">IFERROR(+DC55/SUM(DC$55:DC$57),0)</f>
        <v>0.47169811320754718</v>
      </c>
      <c r="DD61" s="8"/>
      <c r="DE61" s="8">
        <f t="shared" si="683"/>
        <v>0</v>
      </c>
      <c r="DF61" s="8">
        <f t="shared" ref="DF61:DG61" si="684">IFERROR(+DF55/SUM(DF$55:DF$57),0)</f>
        <v>0</v>
      </c>
      <c r="DG61" s="8">
        <f t="shared" si="684"/>
        <v>0</v>
      </c>
      <c r="DH61" s="8">
        <f t="shared" ref="DH61:DI61" si="685">IFERROR(+DH55/SUM(DH$55:DH$57),0)</f>
        <v>0.36363636363636365</v>
      </c>
      <c r="DI61" s="8">
        <f t="shared" si="685"/>
        <v>0.61971830985915488</v>
      </c>
      <c r="DJ61" s="8">
        <f t="shared" ref="DJ61:DK61" si="686">IFERROR(+DJ55/SUM(DJ$55:DJ$57),0)</f>
        <v>0</v>
      </c>
      <c r="DK61" s="8">
        <f t="shared" si="686"/>
        <v>0</v>
      </c>
      <c r="DL61" s="8">
        <f t="shared" ref="DL61:DM61" si="687">IFERROR(+DL55/SUM(DL$55:DL$57),0)</f>
        <v>8.3950617283950618E-2</v>
      </c>
      <c r="DM61" s="8">
        <f t="shared" si="687"/>
        <v>0</v>
      </c>
      <c r="DN61" s="8">
        <f t="shared" ref="DN61:DO61" si="688">IFERROR(+DN55/SUM(DN$55:DN$57),0)</f>
        <v>0</v>
      </c>
      <c r="DO61" s="8">
        <f t="shared" si="688"/>
        <v>7.3868882733148664E-2</v>
      </c>
      <c r="DP61" s="8" t="e">
        <f t="shared" ref="DP61:DQ61" si="689">+DP55/DP58</f>
        <v>#DIV/0!</v>
      </c>
      <c r="DQ61" s="8" t="e">
        <f t="shared" si="689"/>
        <v>#DIV/0!</v>
      </c>
      <c r="DR61" s="8">
        <f t="shared" ref="DR61:DV61" si="690">IFERROR(+DR55/SUM(DR$55:DR$57),0)</f>
        <v>0</v>
      </c>
      <c r="DS61" s="8">
        <f t="shared" si="690"/>
        <v>0.3364485981308411</v>
      </c>
      <c r="DT61" s="8">
        <f t="shared" si="690"/>
        <v>0</v>
      </c>
      <c r="DU61" s="8">
        <f t="shared" si="690"/>
        <v>0</v>
      </c>
      <c r="DV61" s="8">
        <f t="shared" si="690"/>
        <v>0.51194539249146753</v>
      </c>
      <c r="DW61" s="8">
        <f t="shared" ref="DW61:DX61" si="691">IFERROR(+DW55/SUM(DW$55:DW$57),0)</f>
        <v>0</v>
      </c>
      <c r="DX61" s="8">
        <f t="shared" si="691"/>
        <v>0</v>
      </c>
      <c r="DY61" s="8">
        <f t="shared" ref="DY61:DZ63" si="692">IFERROR(+DY55/SUM(DY$55:DY$57),0)</f>
        <v>4.623585726718886E-2</v>
      </c>
      <c r="DZ61" s="8">
        <f t="shared" si="692"/>
        <v>5.3411670449993322E-2</v>
      </c>
      <c r="EA61" s="8">
        <f t="shared" ref="EA61:EB61" si="693">IFERROR(+EA55/SUM(EA$55:EA$57),0)</f>
        <v>0</v>
      </c>
      <c r="EB61" s="8">
        <f t="shared" si="693"/>
        <v>3.2085071274694045E-2</v>
      </c>
      <c r="EC61" s="8">
        <f t="shared" ref="EC61:ED61" si="694">IFERROR(+EC55/SUM(EC$55:EC$57),0)</f>
        <v>9.0425531914893623E-2</v>
      </c>
      <c r="ED61" s="8">
        <f t="shared" si="694"/>
        <v>0</v>
      </c>
      <c r="EE61" s="8">
        <f t="shared" ref="EE61:EF61" si="695">IFERROR(+EE55/SUM(EE$55:EE$57),0)</f>
        <v>0</v>
      </c>
      <c r="EF61" s="8">
        <f t="shared" si="695"/>
        <v>6.3897763578274758E-2</v>
      </c>
      <c r="EG61" s="8">
        <f t="shared" ref="EG61:EH61" si="696">IFERROR(+EG55/SUM(EG$55:EG$57),0)</f>
        <v>0</v>
      </c>
      <c r="EH61" s="8">
        <f t="shared" si="696"/>
        <v>0</v>
      </c>
      <c r="EI61" s="8"/>
      <c r="EJ61" s="8"/>
    </row>
    <row r="62" spans="1:140">
      <c r="A62" s="497"/>
      <c r="B62" s="54" t="s">
        <v>254</v>
      </c>
      <c r="C62" s="8"/>
      <c r="D62" s="8">
        <f t="shared" si="659"/>
        <v>6.5663474692202461E-2</v>
      </c>
      <c r="E62" s="8">
        <f t="shared" si="659"/>
        <v>0.21052631578947367</v>
      </c>
      <c r="F62" s="8">
        <f t="shared" si="659"/>
        <v>8.3333333333333329E-2</v>
      </c>
      <c r="G62" s="8">
        <f t="shared" si="659"/>
        <v>0</v>
      </c>
      <c r="H62" s="8">
        <f t="shared" si="659"/>
        <v>0</v>
      </c>
      <c r="I62" s="8">
        <f t="shared" si="659"/>
        <v>0</v>
      </c>
      <c r="J62" s="8">
        <f t="shared" si="659"/>
        <v>4.6172059984214676E-2</v>
      </c>
      <c r="K62" s="8">
        <f t="shared" si="659"/>
        <v>0.47149592798971285</v>
      </c>
      <c r="L62" s="8">
        <f t="shared" si="659"/>
        <v>3.7622272385252072E-2</v>
      </c>
      <c r="M62" s="8">
        <f t="shared" si="659"/>
        <v>0</v>
      </c>
      <c r="N62" s="8">
        <f t="shared" si="659"/>
        <v>0</v>
      </c>
      <c r="O62" s="8">
        <f t="shared" si="659"/>
        <v>1.6670139612419256E-3</v>
      </c>
      <c r="P62" s="8">
        <f t="shared" si="659"/>
        <v>5.5172413793103448E-2</v>
      </c>
      <c r="Q62" s="8">
        <f t="shared" si="659"/>
        <v>0</v>
      </c>
      <c r="R62" s="8">
        <f t="shared" si="659"/>
        <v>0</v>
      </c>
      <c r="S62" s="8">
        <f t="shared" si="659"/>
        <v>0</v>
      </c>
      <c r="T62" s="8">
        <f t="shared" si="659"/>
        <v>9.4339622641509441E-2</v>
      </c>
      <c r="U62" s="8">
        <f t="shared" si="659"/>
        <v>0.125</v>
      </c>
      <c r="V62" s="8">
        <f t="shared" si="659"/>
        <v>6.7024128686327081E-2</v>
      </c>
      <c r="W62" s="8">
        <f t="shared" si="659"/>
        <v>8.6956521739130432E-2</v>
      </c>
      <c r="X62" s="8">
        <f t="shared" si="659"/>
        <v>1.9042123485285636E-2</v>
      </c>
      <c r="Y62" s="8">
        <f t="shared" si="659"/>
        <v>0</v>
      </c>
      <c r="Z62" s="8">
        <f t="shared" si="659"/>
        <v>2.1667191931925622E-2</v>
      </c>
      <c r="AA62" s="8">
        <f t="shared" si="659"/>
        <v>0.19135524538496171</v>
      </c>
      <c r="AB62" s="8">
        <f t="shared" si="659"/>
        <v>0</v>
      </c>
      <c r="AC62" s="8">
        <f t="shared" si="659"/>
        <v>0</v>
      </c>
      <c r="AD62" s="8">
        <f t="shared" ref="AD62:AI63" si="697">IFERROR(+AD56/SUM(AD$55:AD$57),0)</f>
        <v>0.33333333333333331</v>
      </c>
      <c r="AE62" s="8">
        <f t="shared" si="697"/>
        <v>0</v>
      </c>
      <c r="AF62" s="8">
        <f t="shared" si="697"/>
        <v>0</v>
      </c>
      <c r="AG62" s="8">
        <f t="shared" si="697"/>
        <v>0</v>
      </c>
      <c r="AH62" s="8">
        <f t="shared" si="697"/>
        <v>1.2711648955102456E-2</v>
      </c>
      <c r="AI62" s="8">
        <f t="shared" si="697"/>
        <v>0</v>
      </c>
      <c r="AJ62" s="8">
        <f t="shared" si="661"/>
        <v>3.9257045760824989E-3</v>
      </c>
      <c r="AK62" s="8">
        <f t="shared" si="661"/>
        <v>4.4137119317345888E-2</v>
      </c>
      <c r="AL62" s="8">
        <f>IFERROR(+AL56/SUM(AL$55:AL$57),0)</f>
        <v>0</v>
      </c>
      <c r="AM62" s="8">
        <f t="shared" si="662"/>
        <v>0</v>
      </c>
      <c r="AN62" s="8">
        <f t="shared" si="662"/>
        <v>0</v>
      </c>
      <c r="AO62" s="8">
        <f t="shared" si="662"/>
        <v>0.1549025870328968</v>
      </c>
      <c r="AP62" s="8">
        <f t="shared" si="662"/>
        <v>0</v>
      </c>
      <c r="AQ62" s="8">
        <f t="shared" si="663"/>
        <v>0.4</v>
      </c>
      <c r="AR62" s="8">
        <f t="shared" si="663"/>
        <v>3.0114434852439267E-2</v>
      </c>
      <c r="AS62" s="8">
        <f>IFERROR(+AS56/SUM(AS$55:AS$57),0)</f>
        <v>1.2708902586261676E-2</v>
      </c>
      <c r="AT62" s="8">
        <f>IFERROR(+AT56/SUM(AT$55:AT$57),0)</f>
        <v>5.7142857142857141E-2</v>
      </c>
      <c r="AU62" s="8">
        <f t="shared" si="664"/>
        <v>0.57692307692307687</v>
      </c>
      <c r="AV62" s="8">
        <f t="shared" si="665"/>
        <v>3.4584125886218224E-2</v>
      </c>
      <c r="AW62" s="8">
        <f t="shared" si="665"/>
        <v>0</v>
      </c>
      <c r="AX62" s="8">
        <f t="shared" si="665"/>
        <v>0</v>
      </c>
      <c r="AY62" s="8">
        <f t="shared" si="665"/>
        <v>0</v>
      </c>
      <c r="AZ62" s="8">
        <f t="shared" si="665"/>
        <v>0</v>
      </c>
      <c r="BA62" s="8">
        <f t="shared" si="665"/>
        <v>0</v>
      </c>
      <c r="BB62" s="8">
        <f>IFERROR(+BB56/SUM(BB$55:BB$57),0)</f>
        <v>0.29661016949152541</v>
      </c>
      <c r="BC62" s="8">
        <f t="shared" si="666"/>
        <v>0.25592747559274753</v>
      </c>
      <c r="BD62" s="8">
        <f t="shared" si="666"/>
        <v>0</v>
      </c>
      <c r="BE62" s="8">
        <f t="shared" ref="BE62:BS62" si="698">IFERROR(+BE56/SUM(BE$55:BE$57),0)</f>
        <v>0</v>
      </c>
      <c r="BF62" s="8">
        <f t="shared" si="698"/>
        <v>0</v>
      </c>
      <c r="BG62" s="8">
        <f t="shared" si="698"/>
        <v>0</v>
      </c>
      <c r="BH62" s="8">
        <f t="shared" si="698"/>
        <v>0</v>
      </c>
      <c r="BI62" s="8">
        <f t="shared" si="698"/>
        <v>0</v>
      </c>
      <c r="BJ62" s="8">
        <f t="shared" si="698"/>
        <v>0</v>
      </c>
      <c r="BK62" s="8">
        <f t="shared" si="698"/>
        <v>0</v>
      </c>
      <c r="BL62" s="8">
        <f t="shared" si="698"/>
        <v>0</v>
      </c>
      <c r="BM62" s="8">
        <f t="shared" si="698"/>
        <v>0</v>
      </c>
      <c r="BN62" s="8">
        <f t="shared" si="698"/>
        <v>0</v>
      </c>
      <c r="BO62" s="8">
        <f t="shared" si="698"/>
        <v>0</v>
      </c>
      <c r="BP62" s="8">
        <f t="shared" si="698"/>
        <v>0</v>
      </c>
      <c r="BQ62" s="8">
        <f t="shared" si="698"/>
        <v>4.1591320072332731E-2</v>
      </c>
      <c r="BR62" s="8">
        <f t="shared" si="698"/>
        <v>0</v>
      </c>
      <c r="BS62" s="8">
        <f t="shared" si="698"/>
        <v>0</v>
      </c>
      <c r="BT62" s="8">
        <f t="shared" si="668"/>
        <v>0</v>
      </c>
      <c r="BU62" s="8">
        <f t="shared" si="668"/>
        <v>0</v>
      </c>
      <c r="BV62" s="8">
        <f t="shared" si="668"/>
        <v>0</v>
      </c>
      <c r="BW62" s="8">
        <f t="shared" si="668"/>
        <v>0</v>
      </c>
      <c r="BX62" s="8">
        <f t="shared" si="668"/>
        <v>0</v>
      </c>
      <c r="BY62" s="8">
        <f t="shared" si="668"/>
        <v>0</v>
      </c>
      <c r="BZ62" s="8">
        <f t="shared" si="668"/>
        <v>0</v>
      </c>
      <c r="CA62" s="8">
        <f t="shared" ref="CA62:CB62" si="699">IFERROR(+CA56/SUM(CA$55:CA$57),0)</f>
        <v>0</v>
      </c>
      <c r="CB62" s="8">
        <f t="shared" si="699"/>
        <v>0</v>
      </c>
      <c r="CC62" s="8">
        <f t="shared" ref="CC62:CD62" si="700">IFERROR(+CC56/SUM(CC$55:CC$57),0)</f>
        <v>0</v>
      </c>
      <c r="CD62" s="8">
        <f t="shared" si="700"/>
        <v>0</v>
      </c>
      <c r="CE62" s="8">
        <f t="shared" ref="CE62:CF62" si="701">IFERROR(+CE56/SUM(CE$55:CE$57),0)</f>
        <v>0</v>
      </c>
      <c r="CF62" s="8">
        <f t="shared" si="701"/>
        <v>0</v>
      </c>
      <c r="CG62" s="8">
        <f t="shared" ref="CG62:CH62" si="702">IFERROR(+CG56/SUM(CG$55:CG$57),0)</f>
        <v>0</v>
      </c>
      <c r="CH62" s="8">
        <f t="shared" si="702"/>
        <v>0</v>
      </c>
      <c r="CI62" s="8">
        <f t="shared" ref="CI62:CJ62" si="703">IFERROR(+CI56/SUM(CI$55:CI$57),0)</f>
        <v>0</v>
      </c>
      <c r="CJ62" s="8">
        <f t="shared" si="703"/>
        <v>0</v>
      </c>
      <c r="CK62" s="8">
        <f t="shared" ref="CK62:CL62" si="704">IFERROR(+CK56/SUM(CK$55:CK$57),0)</f>
        <v>0</v>
      </c>
      <c r="CL62" s="8">
        <f t="shared" si="704"/>
        <v>0.22580645161290322</v>
      </c>
      <c r="CM62" s="8">
        <f t="shared" ref="CM62:CN62" si="705">IFERROR(+CM56/SUM(CM$55:CM$57),0)</f>
        <v>0</v>
      </c>
      <c r="CN62" s="8">
        <f t="shared" si="705"/>
        <v>0</v>
      </c>
      <c r="CO62" s="8">
        <f t="shared" ref="CO62:CP62" si="706">IFERROR(+CO56/SUM(CO$55:CO$57),0)</f>
        <v>0</v>
      </c>
      <c r="CP62" s="8">
        <f t="shared" si="706"/>
        <v>0</v>
      </c>
      <c r="CQ62" s="8">
        <f t="shared" ref="CQ62:CR62" si="707">IFERROR(+CQ56/SUM(CQ$55:CQ$57),0)</f>
        <v>0</v>
      </c>
      <c r="CR62" s="8">
        <f t="shared" si="707"/>
        <v>0</v>
      </c>
      <c r="CS62" s="8">
        <f t="shared" ref="CS62:CT62" si="708">IFERROR(+CS56/SUM(CS$55:CS$57),0)</f>
        <v>0</v>
      </c>
      <c r="CT62" s="8">
        <f t="shared" si="708"/>
        <v>0</v>
      </c>
      <c r="CU62" s="8">
        <f t="shared" ref="CU62:CV62" si="709">IFERROR(+CU56/SUM(CU$55:CU$57),0)</f>
        <v>0</v>
      </c>
      <c r="CV62" s="8">
        <f t="shared" si="709"/>
        <v>0</v>
      </c>
      <c r="CW62" s="8">
        <f t="shared" ref="CW62:CX62" si="710">IFERROR(+CW56/SUM(CW$55:CW$57),0)</f>
        <v>0</v>
      </c>
      <c r="CX62" s="8">
        <f t="shared" si="710"/>
        <v>0.25</v>
      </c>
      <c r="CY62" s="8">
        <f t="shared" ref="CY62:CZ62" si="711">IFERROR(+CY56/SUM(CY$55:CY$57),0)</f>
        <v>0</v>
      </c>
      <c r="CZ62" s="8">
        <f t="shared" si="711"/>
        <v>1</v>
      </c>
      <c r="DA62" s="8">
        <f t="shared" ref="DA62:DB62" si="712">IFERROR(+DA56/SUM(DA$55:DA$57),0)</f>
        <v>1</v>
      </c>
      <c r="DB62" s="8">
        <f t="shared" si="712"/>
        <v>0</v>
      </c>
      <c r="DC62" s="8">
        <f t="shared" ref="DC62:DE62" si="713">IFERROR(+DC56/SUM(DC$55:DC$57),0)</f>
        <v>0</v>
      </c>
      <c r="DD62" s="8"/>
      <c r="DE62" s="8">
        <f t="shared" si="713"/>
        <v>0</v>
      </c>
      <c r="DF62" s="8">
        <f t="shared" ref="DF62:DG62" si="714">IFERROR(+DF56/SUM(DF$55:DF$57),0)</f>
        <v>0</v>
      </c>
      <c r="DG62" s="8">
        <f t="shared" si="714"/>
        <v>0</v>
      </c>
      <c r="DH62" s="8">
        <f>IFERROR(+DH56/SUM(DH$55:DH$57),0)</f>
        <v>0.22727272727272727</v>
      </c>
      <c r="DI62" s="8">
        <f>IFERROR(+DI56/SUM(DI$55:DI$57),0)</f>
        <v>0</v>
      </c>
      <c r="DJ62" s="8">
        <f t="shared" ref="DJ62:DK62" si="715">IFERROR(+DJ56/SUM(DJ$55:DJ$57),0)</f>
        <v>0</v>
      </c>
      <c r="DK62" s="8">
        <f t="shared" si="715"/>
        <v>0</v>
      </c>
      <c r="DL62" s="8">
        <f t="shared" ref="DL62:DM62" si="716">IFERROR(+DL56/SUM(DL$55:DL$57),0)</f>
        <v>7.9012345679012344E-2</v>
      </c>
      <c r="DM62" s="8">
        <f t="shared" si="716"/>
        <v>0</v>
      </c>
      <c r="DN62" s="8">
        <f t="shared" ref="DN62:DO62" si="717">IFERROR(+DN56/SUM(DN$55:DN$57),0)</f>
        <v>0</v>
      </c>
      <c r="DO62" s="8">
        <f t="shared" si="717"/>
        <v>2.4622960911049555E-2</v>
      </c>
      <c r="DP62" s="8" t="e">
        <f t="shared" ref="DP62:DQ62" si="718">+DP56/DP58</f>
        <v>#DIV/0!</v>
      </c>
      <c r="DQ62" s="8" t="e">
        <f t="shared" si="718"/>
        <v>#DIV/0!</v>
      </c>
      <c r="DR62" s="8">
        <f t="shared" ref="DR62:DV62" si="719">IFERROR(+DR56/SUM(DR$55:DR$57),0)</f>
        <v>0</v>
      </c>
      <c r="DS62" s="8">
        <f t="shared" si="719"/>
        <v>0.44859813084112149</v>
      </c>
      <c r="DT62" s="8">
        <f t="shared" si="719"/>
        <v>0</v>
      </c>
      <c r="DU62" s="8">
        <f t="shared" si="719"/>
        <v>0</v>
      </c>
      <c r="DV62" s="8">
        <f t="shared" si="719"/>
        <v>0.13651877133105803</v>
      </c>
      <c r="DW62" s="8">
        <f t="shared" ref="DW62:DX62" si="720">IFERROR(+DW56/SUM(DW$55:DW$57),0)</f>
        <v>0.38834951456310679</v>
      </c>
      <c r="DX62" s="8">
        <f t="shared" si="720"/>
        <v>0</v>
      </c>
      <c r="DY62" s="8">
        <f t="shared" si="692"/>
        <v>0.13054830287206265</v>
      </c>
      <c r="DZ62" s="8">
        <f t="shared" si="692"/>
        <v>4.5266390706369342E-2</v>
      </c>
      <c r="EA62" s="8">
        <f t="shared" ref="EA62:EB62" si="721">IFERROR(+EA56/SUM(EA$55:EA$57),0)</f>
        <v>0</v>
      </c>
      <c r="EB62" s="8">
        <f t="shared" si="721"/>
        <v>0</v>
      </c>
      <c r="EC62" s="8">
        <f t="shared" ref="EC62:ED62" si="722">IFERROR(+EC56/SUM(EC$55:EC$57),0)</f>
        <v>0</v>
      </c>
      <c r="ED62" s="8">
        <f t="shared" si="722"/>
        <v>0</v>
      </c>
      <c r="EE62" s="8">
        <f t="shared" ref="EE62:EF62" si="723">IFERROR(+EE56/SUM(EE$55:EE$57),0)</f>
        <v>0</v>
      </c>
      <c r="EF62" s="8">
        <f t="shared" si="723"/>
        <v>0</v>
      </c>
      <c r="EG62" s="8">
        <f t="shared" ref="EG62:EH62" si="724">IFERROR(+EG56/SUM(EG$55:EG$57),0)</f>
        <v>0</v>
      </c>
      <c r="EH62" s="8">
        <f t="shared" si="724"/>
        <v>0</v>
      </c>
      <c r="EI62" s="8"/>
      <c r="EJ62" s="8"/>
    </row>
    <row r="63" spans="1:140">
      <c r="A63" s="497"/>
      <c r="B63" s="54" t="s">
        <v>255</v>
      </c>
      <c r="C63" s="8"/>
      <c r="D63" s="8">
        <f t="shared" si="659"/>
        <v>0.93433652530779754</v>
      </c>
      <c r="E63" s="8">
        <f t="shared" si="659"/>
        <v>0.36842105263157893</v>
      </c>
      <c r="F63" s="8">
        <f t="shared" si="659"/>
        <v>0.91666666666666663</v>
      </c>
      <c r="G63" s="8">
        <f t="shared" si="659"/>
        <v>1</v>
      </c>
      <c r="H63" s="8">
        <f t="shared" si="659"/>
        <v>1</v>
      </c>
      <c r="I63" s="8">
        <f t="shared" si="659"/>
        <v>1</v>
      </c>
      <c r="J63" s="8">
        <f t="shared" si="659"/>
        <v>0.51973164956590368</v>
      </c>
      <c r="K63" s="8">
        <f t="shared" si="659"/>
        <v>0.21431633090441493</v>
      </c>
      <c r="L63" s="8">
        <f t="shared" si="659"/>
        <v>0.96237772761474794</v>
      </c>
      <c r="M63" s="8">
        <f t="shared" si="659"/>
        <v>1</v>
      </c>
      <c r="N63" s="8">
        <f t="shared" si="659"/>
        <v>1</v>
      </c>
      <c r="O63" s="8">
        <f t="shared" si="659"/>
        <v>0.56074182121275262</v>
      </c>
      <c r="P63" s="8">
        <f t="shared" si="659"/>
        <v>0.50344827586206897</v>
      </c>
      <c r="Q63" s="8">
        <f t="shared" si="659"/>
        <v>1</v>
      </c>
      <c r="R63" s="8">
        <f t="shared" si="659"/>
        <v>1</v>
      </c>
      <c r="S63" s="8">
        <f t="shared" si="659"/>
        <v>1</v>
      </c>
      <c r="T63" s="8">
        <f t="shared" si="659"/>
        <v>0.30188679245283018</v>
      </c>
      <c r="U63" s="8">
        <f t="shared" si="659"/>
        <v>0.5625</v>
      </c>
      <c r="V63" s="8">
        <f t="shared" si="659"/>
        <v>0.93297587131367288</v>
      </c>
      <c r="W63" s="8">
        <f t="shared" si="659"/>
        <v>0.91304347826086951</v>
      </c>
      <c r="X63" s="8">
        <f t="shared" si="659"/>
        <v>0.98095787651471444</v>
      </c>
      <c r="Y63" s="8">
        <f t="shared" si="659"/>
        <v>1</v>
      </c>
      <c r="Z63" s="8">
        <f t="shared" si="659"/>
        <v>0.84439016703435232</v>
      </c>
      <c r="AA63" s="8">
        <f t="shared" si="659"/>
        <v>0.80864475461503826</v>
      </c>
      <c r="AB63" s="8">
        <f t="shared" si="659"/>
        <v>1</v>
      </c>
      <c r="AC63" s="8">
        <f t="shared" si="659"/>
        <v>0.46848899012908124</v>
      </c>
      <c r="AD63" s="8">
        <f t="shared" si="697"/>
        <v>0.66666666666666663</v>
      </c>
      <c r="AE63" s="8">
        <f t="shared" si="697"/>
        <v>1</v>
      </c>
      <c r="AF63" s="8">
        <f t="shared" si="697"/>
        <v>1</v>
      </c>
      <c r="AG63" s="8">
        <f t="shared" si="697"/>
        <v>1</v>
      </c>
      <c r="AH63" s="8">
        <f t="shared" si="697"/>
        <v>0.92627243606040577</v>
      </c>
      <c r="AI63" s="8">
        <f t="shared" si="697"/>
        <v>1</v>
      </c>
      <c r="AJ63" s="8">
        <f t="shared" si="661"/>
        <v>0.99607429542391757</v>
      </c>
      <c r="AK63" s="8">
        <f t="shared" si="661"/>
        <v>0.95586288068265413</v>
      </c>
      <c r="AL63" s="8">
        <f>IFERROR(+AL57/SUM(AL$55:AL$57),0)</f>
        <v>1</v>
      </c>
      <c r="AM63" s="8">
        <f t="shared" si="662"/>
        <v>1</v>
      </c>
      <c r="AN63" s="8">
        <f t="shared" si="662"/>
        <v>1</v>
      </c>
      <c r="AO63" s="8">
        <f t="shared" si="662"/>
        <v>0.65346534653465349</v>
      </c>
      <c r="AP63" s="8">
        <f t="shared" si="662"/>
        <v>1</v>
      </c>
      <c r="AQ63" s="8">
        <f t="shared" si="663"/>
        <v>0.6</v>
      </c>
      <c r="AR63" s="8">
        <f t="shared" si="663"/>
        <v>0.96988556514756075</v>
      </c>
      <c r="AS63" s="8">
        <f>IFERROR(+AS57/SUM(AS$55:AS$57),0)</f>
        <v>0.98729109741373833</v>
      </c>
      <c r="AT63" s="8">
        <f>IFERROR(+AT57/SUM(AT$55:AT$57),0)</f>
        <v>0.51428571428571423</v>
      </c>
      <c r="AU63" s="8">
        <f t="shared" si="664"/>
        <v>0.42307692307692307</v>
      </c>
      <c r="AV63" s="8">
        <f t="shared" si="665"/>
        <v>0.96541587411378182</v>
      </c>
      <c r="AW63" s="8">
        <f t="shared" si="665"/>
        <v>1</v>
      </c>
      <c r="AX63" s="8">
        <f t="shared" si="665"/>
        <v>0.7970001127777151</v>
      </c>
      <c r="AY63" s="8">
        <f t="shared" si="665"/>
        <v>1</v>
      </c>
      <c r="AZ63" s="8">
        <f t="shared" si="665"/>
        <v>1</v>
      </c>
      <c r="BA63" s="8">
        <f t="shared" si="665"/>
        <v>1</v>
      </c>
      <c r="BB63" s="8">
        <f>IFERROR(+BB57/SUM(BB$55:BB$57),0)</f>
        <v>0.38135593220338981</v>
      </c>
      <c r="BC63" s="8">
        <f t="shared" si="666"/>
        <v>0.74407252440725247</v>
      </c>
      <c r="BD63" s="8">
        <f t="shared" si="666"/>
        <v>0.31768443346276032</v>
      </c>
      <c r="BE63" s="8">
        <f t="shared" ref="BE63:BS63" si="725">IFERROR(+BE57/SUM(BE$55:BE$57),0)</f>
        <v>1</v>
      </c>
      <c r="BF63" s="8">
        <f t="shared" si="725"/>
        <v>0.89090413200600027</v>
      </c>
      <c r="BG63" s="8">
        <f t="shared" si="725"/>
        <v>1</v>
      </c>
      <c r="BH63" s="8">
        <f t="shared" si="725"/>
        <v>1</v>
      </c>
      <c r="BI63" s="8">
        <f t="shared" si="725"/>
        <v>0.21739130434782608</v>
      </c>
      <c r="BJ63" s="8">
        <f t="shared" si="725"/>
        <v>1</v>
      </c>
      <c r="BK63" s="8">
        <f t="shared" si="725"/>
        <v>1</v>
      </c>
      <c r="BL63" s="8">
        <f t="shared" si="725"/>
        <v>0.37190082644628103</v>
      </c>
      <c r="BM63" s="8">
        <f t="shared" si="725"/>
        <v>0.39971751412429379</v>
      </c>
      <c r="BN63" s="8">
        <f t="shared" si="725"/>
        <v>1</v>
      </c>
      <c r="BO63" s="8">
        <f t="shared" si="725"/>
        <v>0.3983739837398374</v>
      </c>
      <c r="BP63" s="8">
        <f t="shared" si="725"/>
        <v>1</v>
      </c>
      <c r="BQ63" s="8">
        <f t="shared" si="725"/>
        <v>0.81374321880651002</v>
      </c>
      <c r="BR63" s="8">
        <f t="shared" si="725"/>
        <v>1</v>
      </c>
      <c r="BS63" s="8">
        <f t="shared" si="725"/>
        <v>0.4584837545126354</v>
      </c>
      <c r="BT63" s="8">
        <f t="shared" si="668"/>
        <v>1</v>
      </c>
      <c r="BU63" s="8">
        <f t="shared" si="668"/>
        <v>1</v>
      </c>
      <c r="BV63" s="8">
        <f t="shared" si="668"/>
        <v>1</v>
      </c>
      <c r="BW63" s="8">
        <f t="shared" si="668"/>
        <v>0.53846153846153844</v>
      </c>
      <c r="BX63" s="8">
        <f t="shared" si="668"/>
        <v>1</v>
      </c>
      <c r="BY63" s="8">
        <f t="shared" si="668"/>
        <v>1</v>
      </c>
      <c r="BZ63" s="8">
        <f t="shared" si="668"/>
        <v>0.65217391304347827</v>
      </c>
      <c r="CA63" s="8">
        <f t="shared" ref="CA63:CB63" si="726">IFERROR(+CA57/SUM(CA$55:CA$57),0)</f>
        <v>1</v>
      </c>
      <c r="CB63" s="8">
        <f t="shared" si="726"/>
        <v>1</v>
      </c>
      <c r="CC63" s="8">
        <f t="shared" ref="CC63:CD63" si="727">IFERROR(+CC57/SUM(CC$55:CC$57),0)</f>
        <v>0.57281553398058249</v>
      </c>
      <c r="CD63" s="8">
        <f t="shared" si="727"/>
        <v>0.44664031620553363</v>
      </c>
      <c r="CE63" s="8">
        <f t="shared" ref="CE63:CF63" si="728">IFERROR(+CE57/SUM(CE$55:CE$57),0)</f>
        <v>1</v>
      </c>
      <c r="CF63" s="8">
        <f t="shared" si="728"/>
        <v>1</v>
      </c>
      <c r="CG63" s="8">
        <f t="shared" ref="CG63:CH63" si="729">IFERROR(+CG57/SUM(CG$55:CG$57),0)</f>
        <v>1</v>
      </c>
      <c r="CH63" s="8">
        <f t="shared" si="729"/>
        <v>0.79166666666666663</v>
      </c>
      <c r="CI63" s="8">
        <f t="shared" ref="CI63:CJ63" si="730">IFERROR(+CI57/SUM(CI$55:CI$57),0)</f>
        <v>0.68571428571428572</v>
      </c>
      <c r="CJ63" s="8">
        <f t="shared" si="730"/>
        <v>1</v>
      </c>
      <c r="CK63" s="8">
        <f t="shared" ref="CK63:CL63" si="731">IFERROR(+CK57/SUM(CK$55:CK$57),0)</f>
        <v>1</v>
      </c>
      <c r="CL63" s="8">
        <f t="shared" si="731"/>
        <v>0.38709677419354838</v>
      </c>
      <c r="CM63" s="8">
        <f t="shared" ref="CM63:CN63" si="732">IFERROR(+CM57/SUM(CM$55:CM$57),0)</f>
        <v>1</v>
      </c>
      <c r="CN63" s="8">
        <f t="shared" si="732"/>
        <v>0.10526315789473684</v>
      </c>
      <c r="CO63" s="8">
        <f t="shared" ref="CO63:CP63" si="733">IFERROR(+CO57/SUM(CO$55:CO$57),0)</f>
        <v>1</v>
      </c>
      <c r="CP63" s="8">
        <f t="shared" si="733"/>
        <v>0.63942307692307698</v>
      </c>
      <c r="CQ63" s="8">
        <f t="shared" ref="CQ63:CR63" si="734">IFERROR(+CQ57/SUM(CQ$55:CQ$57),0)</f>
        <v>1</v>
      </c>
      <c r="CR63" s="8">
        <f t="shared" si="734"/>
        <v>1</v>
      </c>
      <c r="CS63" s="8">
        <f t="shared" ref="CS63:CT63" si="735">IFERROR(+CS57/SUM(CS$55:CS$57),0)</f>
        <v>1</v>
      </c>
      <c r="CT63" s="8">
        <f t="shared" si="735"/>
        <v>1</v>
      </c>
      <c r="CU63" s="8">
        <f t="shared" ref="CU63:CV63" si="736">IFERROR(+CU57/SUM(CU$55:CU$57),0)</f>
        <v>0.36842105263157893</v>
      </c>
      <c r="CV63" s="8">
        <f t="shared" si="736"/>
        <v>1</v>
      </c>
      <c r="CW63" s="8">
        <f t="shared" ref="CW63:CX63" si="737">IFERROR(+CW57/SUM(CW$55:CW$57),0)</f>
        <v>0.51620706337687461</v>
      </c>
      <c r="CX63" s="8">
        <f t="shared" si="737"/>
        <v>0</v>
      </c>
      <c r="CY63" s="8">
        <f t="shared" ref="CY63:CZ63" si="738">IFERROR(+CY57/SUM(CY$55:CY$57),0)</f>
        <v>1</v>
      </c>
      <c r="CZ63" s="8">
        <f t="shared" si="738"/>
        <v>0</v>
      </c>
      <c r="DA63" s="8">
        <f t="shared" ref="DA63:DB63" si="739">IFERROR(+DA57/SUM(DA$55:DA$57),0)</f>
        <v>0</v>
      </c>
      <c r="DB63" s="8">
        <f t="shared" si="739"/>
        <v>1</v>
      </c>
      <c r="DC63" s="8">
        <f t="shared" ref="DC63:DE63" si="740">IFERROR(+DC57/SUM(DC$55:DC$57),0)</f>
        <v>0.52830188679245282</v>
      </c>
      <c r="DD63" s="8"/>
      <c r="DE63" s="8">
        <f t="shared" si="740"/>
        <v>1</v>
      </c>
      <c r="DF63" s="8">
        <f t="shared" ref="DF63:DG63" si="741">IFERROR(+DF57/SUM(DF$55:DF$57),0)</f>
        <v>1</v>
      </c>
      <c r="DG63" s="8">
        <f t="shared" si="741"/>
        <v>1</v>
      </c>
      <c r="DH63" s="8">
        <f t="shared" ref="DH63:DI63" si="742">IFERROR(+DH57/SUM(DH$55:DH$57),0)</f>
        <v>0.40909090909090912</v>
      </c>
      <c r="DI63" s="8">
        <f t="shared" si="742"/>
        <v>0.38028169014084506</v>
      </c>
      <c r="DJ63" s="8">
        <f t="shared" ref="DJ63:DK63" si="743">IFERROR(+DJ57/SUM(DJ$55:DJ$57),0)</f>
        <v>1</v>
      </c>
      <c r="DK63" s="8">
        <f t="shared" si="743"/>
        <v>1</v>
      </c>
      <c r="DL63" s="8">
        <f t="shared" ref="DL63:DM63" si="744">IFERROR(+DL57/SUM(DL$55:DL$57),0)</f>
        <v>0.83703703703703702</v>
      </c>
      <c r="DM63" s="8">
        <f t="shared" si="744"/>
        <v>1</v>
      </c>
      <c r="DN63" s="8">
        <f t="shared" ref="DN63:DO63" si="745">IFERROR(+DN57/SUM(DN$55:DN$57),0)</f>
        <v>1</v>
      </c>
      <c r="DO63" s="8">
        <f t="shared" si="745"/>
        <v>0.90150815635580173</v>
      </c>
      <c r="DP63" s="8" t="e">
        <f t="shared" ref="DP63:DQ63" si="746">+DP57/DP58</f>
        <v>#DIV/0!</v>
      </c>
      <c r="DQ63" s="8" t="e">
        <f t="shared" si="746"/>
        <v>#DIV/0!</v>
      </c>
      <c r="DR63" s="8">
        <f t="shared" ref="DR63:DV63" si="747">IFERROR(+DR57/SUM(DR$55:DR$57),0)</f>
        <v>1</v>
      </c>
      <c r="DS63" s="8">
        <f t="shared" si="747"/>
        <v>0.21495327102803738</v>
      </c>
      <c r="DT63" s="8">
        <f t="shared" si="747"/>
        <v>1</v>
      </c>
      <c r="DU63" s="8">
        <f t="shared" si="747"/>
        <v>1</v>
      </c>
      <c r="DV63" s="8">
        <f t="shared" si="747"/>
        <v>0.35153583617747441</v>
      </c>
      <c r="DW63" s="8">
        <f t="shared" ref="DW63:DX63" si="748">IFERROR(+DW57/SUM(DW$55:DW$57),0)</f>
        <v>0.61165048543689315</v>
      </c>
      <c r="DX63" s="8">
        <f t="shared" si="748"/>
        <v>1</v>
      </c>
      <c r="DY63" s="8">
        <f t="shared" si="692"/>
        <v>0.82321583986074853</v>
      </c>
      <c r="DZ63" s="8">
        <f t="shared" si="692"/>
        <v>0.90132193884363732</v>
      </c>
      <c r="EA63" s="8">
        <f t="shared" ref="EA63:EB63" si="749">IFERROR(+EA57/SUM(EA$55:EA$57),0)</f>
        <v>1</v>
      </c>
      <c r="EB63" s="8">
        <f t="shared" si="749"/>
        <v>0.96791492872530593</v>
      </c>
      <c r="EC63" s="8">
        <f t="shared" ref="EC63:ED63" si="750">IFERROR(+EC57/SUM(EC$55:EC$57),0)</f>
        <v>0.90957446808510634</v>
      </c>
      <c r="ED63" s="8">
        <f t="shared" si="750"/>
        <v>1</v>
      </c>
      <c r="EE63" s="8">
        <f t="shared" ref="EE63:EF63" si="751">IFERROR(+EE57/SUM(EE$55:EE$57),0)</f>
        <v>1</v>
      </c>
      <c r="EF63" s="8">
        <f t="shared" si="751"/>
        <v>0.9361022364217253</v>
      </c>
      <c r="EG63" s="8">
        <f t="shared" ref="EG63:EH63" si="752">IFERROR(+EG57/SUM(EG$55:EG$57),0)</f>
        <v>1</v>
      </c>
      <c r="EH63" s="8">
        <f t="shared" si="752"/>
        <v>1</v>
      </c>
      <c r="EI63" s="8"/>
      <c r="EJ63" s="8"/>
    </row>
    <row r="64" spans="1:140">
      <c r="A64" s="498"/>
      <c r="B64" s="54" t="s">
        <v>60</v>
      </c>
      <c r="C64" s="9"/>
      <c r="D64" s="9">
        <f t="shared" ref="D64:AJ64" si="753">SUM(D61:D63)</f>
        <v>1</v>
      </c>
      <c r="E64" s="9">
        <f t="shared" si="753"/>
        <v>1</v>
      </c>
      <c r="F64" s="9">
        <f t="shared" si="753"/>
        <v>1</v>
      </c>
      <c r="G64" s="9">
        <f t="shared" si="753"/>
        <v>1</v>
      </c>
      <c r="H64" s="9">
        <f t="shared" si="753"/>
        <v>1</v>
      </c>
      <c r="I64" s="9">
        <f t="shared" si="753"/>
        <v>1</v>
      </c>
      <c r="J64" s="9">
        <f t="shared" si="753"/>
        <v>1</v>
      </c>
      <c r="K64" s="9">
        <f t="shared" si="753"/>
        <v>1</v>
      </c>
      <c r="L64" s="9">
        <f t="shared" si="753"/>
        <v>1</v>
      </c>
      <c r="M64" s="9">
        <f t="shared" si="753"/>
        <v>1</v>
      </c>
      <c r="N64" s="9">
        <f t="shared" si="753"/>
        <v>1</v>
      </c>
      <c r="O64" s="9">
        <f t="shared" si="753"/>
        <v>1</v>
      </c>
      <c r="P64" s="9">
        <f t="shared" si="753"/>
        <v>1</v>
      </c>
      <c r="Q64" s="9">
        <f t="shared" si="753"/>
        <v>1</v>
      </c>
      <c r="R64" s="9">
        <f t="shared" si="753"/>
        <v>1</v>
      </c>
      <c r="S64" s="9">
        <f t="shared" si="753"/>
        <v>1</v>
      </c>
      <c r="T64" s="9">
        <f t="shared" si="753"/>
        <v>1</v>
      </c>
      <c r="U64" s="9">
        <f t="shared" si="753"/>
        <v>1</v>
      </c>
      <c r="V64" s="9">
        <f t="shared" si="753"/>
        <v>1</v>
      </c>
      <c r="W64" s="9">
        <f t="shared" si="753"/>
        <v>1</v>
      </c>
      <c r="X64" s="9">
        <f t="shared" si="753"/>
        <v>1</v>
      </c>
      <c r="Y64" s="9">
        <f t="shared" si="753"/>
        <v>1</v>
      </c>
      <c r="Z64" s="9">
        <f t="shared" si="753"/>
        <v>1</v>
      </c>
      <c r="AA64" s="9">
        <f t="shared" si="753"/>
        <v>1</v>
      </c>
      <c r="AB64" s="9">
        <f t="shared" si="753"/>
        <v>1</v>
      </c>
      <c r="AC64" s="9">
        <f t="shared" si="753"/>
        <v>1</v>
      </c>
      <c r="AD64" s="9">
        <f t="shared" si="753"/>
        <v>1</v>
      </c>
      <c r="AE64" s="9">
        <f t="shared" si="753"/>
        <v>1</v>
      </c>
      <c r="AF64" s="9">
        <f t="shared" si="753"/>
        <v>1</v>
      </c>
      <c r="AG64" s="9">
        <f t="shared" si="753"/>
        <v>1</v>
      </c>
      <c r="AH64" s="9">
        <f t="shared" si="753"/>
        <v>1</v>
      </c>
      <c r="AI64" s="9">
        <f t="shared" si="753"/>
        <v>1</v>
      </c>
      <c r="AJ64" s="9">
        <f t="shared" si="753"/>
        <v>1</v>
      </c>
      <c r="AK64" s="9">
        <f t="shared" ref="AK64:AP64" si="754">SUM(AK61:AK63)</f>
        <v>1</v>
      </c>
      <c r="AL64" s="9">
        <f t="shared" si="754"/>
        <v>1</v>
      </c>
      <c r="AM64" s="9">
        <f t="shared" si="754"/>
        <v>1</v>
      </c>
      <c r="AN64" s="9">
        <f t="shared" si="754"/>
        <v>1</v>
      </c>
      <c r="AO64" s="9">
        <f t="shared" si="754"/>
        <v>1</v>
      </c>
      <c r="AP64" s="9">
        <f t="shared" si="754"/>
        <v>1</v>
      </c>
      <c r="AQ64" s="9">
        <f t="shared" ref="AQ64:BS64" si="755">SUM(AQ61:AQ63)</f>
        <v>1</v>
      </c>
      <c r="AR64" s="9">
        <f t="shared" si="755"/>
        <v>1</v>
      </c>
      <c r="AS64" s="9">
        <f t="shared" si="755"/>
        <v>1</v>
      </c>
      <c r="AT64" s="9">
        <f t="shared" si="755"/>
        <v>1</v>
      </c>
      <c r="AU64" s="9">
        <f t="shared" si="755"/>
        <v>1</v>
      </c>
      <c r="AV64" s="9">
        <f t="shared" si="755"/>
        <v>1</v>
      </c>
      <c r="AW64" s="9">
        <f t="shared" si="755"/>
        <v>1</v>
      </c>
      <c r="AX64" s="9">
        <f t="shared" si="755"/>
        <v>1</v>
      </c>
      <c r="AY64" s="9">
        <f t="shared" si="755"/>
        <v>1</v>
      </c>
      <c r="AZ64" s="9">
        <f t="shared" si="755"/>
        <v>1</v>
      </c>
      <c r="BA64" s="9">
        <f t="shared" si="755"/>
        <v>1</v>
      </c>
      <c r="BB64" s="9">
        <f t="shared" si="755"/>
        <v>0.99999999999999989</v>
      </c>
      <c r="BC64" s="9">
        <f t="shared" si="755"/>
        <v>1</v>
      </c>
      <c r="BD64" s="9">
        <f t="shared" si="755"/>
        <v>1</v>
      </c>
      <c r="BE64" s="9">
        <f t="shared" si="755"/>
        <v>1</v>
      </c>
      <c r="BF64" s="9">
        <f t="shared" si="755"/>
        <v>1</v>
      </c>
      <c r="BG64" s="9">
        <f t="shared" si="755"/>
        <v>1</v>
      </c>
      <c r="BH64" s="9">
        <f t="shared" si="755"/>
        <v>1</v>
      </c>
      <c r="BI64" s="9">
        <f t="shared" si="755"/>
        <v>1</v>
      </c>
      <c r="BJ64" s="9">
        <f t="shared" si="755"/>
        <v>1</v>
      </c>
      <c r="BK64" s="9">
        <f t="shared" si="755"/>
        <v>1</v>
      </c>
      <c r="BL64" s="9">
        <f t="shared" si="755"/>
        <v>1</v>
      </c>
      <c r="BM64" s="9">
        <f t="shared" si="755"/>
        <v>1</v>
      </c>
      <c r="BN64" s="9">
        <f t="shared" si="755"/>
        <v>1</v>
      </c>
      <c r="BO64" s="9">
        <f t="shared" si="755"/>
        <v>1</v>
      </c>
      <c r="BP64" s="9">
        <f t="shared" si="755"/>
        <v>1</v>
      </c>
      <c r="BQ64" s="9">
        <f t="shared" si="755"/>
        <v>1</v>
      </c>
      <c r="BR64" s="9">
        <f t="shared" si="755"/>
        <v>1</v>
      </c>
      <c r="BS64" s="9">
        <f t="shared" si="755"/>
        <v>1</v>
      </c>
      <c r="BT64" s="9">
        <f t="shared" ref="BT64:BZ64" si="756">SUM(BT61:BT63)</f>
        <v>1</v>
      </c>
      <c r="BU64" s="9">
        <f t="shared" si="756"/>
        <v>1</v>
      </c>
      <c r="BV64" s="9">
        <f t="shared" si="756"/>
        <v>1</v>
      </c>
      <c r="BW64" s="9">
        <f t="shared" si="756"/>
        <v>1</v>
      </c>
      <c r="BX64" s="9">
        <f t="shared" si="756"/>
        <v>1</v>
      </c>
      <c r="BY64" s="9">
        <f t="shared" si="756"/>
        <v>1</v>
      </c>
      <c r="BZ64" s="9">
        <f t="shared" si="756"/>
        <v>1</v>
      </c>
      <c r="CA64" s="9">
        <f t="shared" ref="CA64:CB64" si="757">SUM(CA61:CA63)</f>
        <v>1</v>
      </c>
      <c r="CB64" s="9">
        <f t="shared" si="757"/>
        <v>1</v>
      </c>
      <c r="CC64" s="9">
        <f t="shared" ref="CC64:CD64" si="758">SUM(CC61:CC63)</f>
        <v>1</v>
      </c>
      <c r="CD64" s="9">
        <f t="shared" si="758"/>
        <v>1</v>
      </c>
      <c r="CE64" s="9">
        <f t="shared" ref="CE64:CF64" si="759">SUM(CE61:CE63)</f>
        <v>1</v>
      </c>
      <c r="CF64" s="9">
        <f t="shared" si="759"/>
        <v>1</v>
      </c>
      <c r="CG64" s="9">
        <f t="shared" ref="CG64:CH64" si="760">SUM(CG61:CG63)</f>
        <v>1</v>
      </c>
      <c r="CH64" s="9">
        <f t="shared" si="760"/>
        <v>1</v>
      </c>
      <c r="CI64" s="9">
        <f t="shared" ref="CI64:CJ64" si="761">SUM(CI61:CI63)</f>
        <v>1</v>
      </c>
      <c r="CJ64" s="9">
        <f t="shared" si="761"/>
        <v>1</v>
      </c>
      <c r="CK64" s="9">
        <f t="shared" ref="CK64:CL64" si="762">SUM(CK61:CK63)</f>
        <v>1</v>
      </c>
      <c r="CL64" s="9">
        <f t="shared" si="762"/>
        <v>1</v>
      </c>
      <c r="CM64" s="9">
        <f t="shared" ref="CM64:CN64" si="763">SUM(CM61:CM63)</f>
        <v>1</v>
      </c>
      <c r="CN64" s="9">
        <f t="shared" si="763"/>
        <v>1</v>
      </c>
      <c r="CO64" s="9">
        <f t="shared" ref="CO64:CP64" si="764">SUM(CO61:CO63)</f>
        <v>1</v>
      </c>
      <c r="CP64" s="9">
        <f t="shared" si="764"/>
        <v>1</v>
      </c>
      <c r="CQ64" s="9">
        <f t="shared" ref="CQ64:CR64" si="765">SUM(CQ61:CQ63)</f>
        <v>1</v>
      </c>
      <c r="CR64" s="9">
        <f t="shared" si="765"/>
        <v>1</v>
      </c>
      <c r="CS64" s="9">
        <f t="shared" ref="CS64:CT64" si="766">SUM(CS61:CS63)</f>
        <v>1</v>
      </c>
      <c r="CT64" s="9">
        <f t="shared" si="766"/>
        <v>1</v>
      </c>
      <c r="CU64" s="9">
        <f t="shared" ref="CU64:CV64" si="767">SUM(CU61:CU63)</f>
        <v>1</v>
      </c>
      <c r="CV64" s="9">
        <f t="shared" si="767"/>
        <v>1</v>
      </c>
      <c r="CW64" s="9">
        <f t="shared" ref="CW64:CX64" si="768">SUM(CW61:CW63)</f>
        <v>0.99999999999999989</v>
      </c>
      <c r="CX64" s="9">
        <f t="shared" si="768"/>
        <v>1</v>
      </c>
      <c r="CY64" s="9">
        <f t="shared" ref="CY64:CZ64" si="769">SUM(CY61:CY63)</f>
        <v>1</v>
      </c>
      <c r="CZ64" s="9">
        <f t="shared" si="769"/>
        <v>1</v>
      </c>
      <c r="DA64" s="9">
        <f t="shared" ref="DA64:DB64" si="770">SUM(DA61:DA63)</f>
        <v>1</v>
      </c>
      <c r="DB64" s="9">
        <f t="shared" si="770"/>
        <v>1</v>
      </c>
      <c r="DC64" s="9">
        <f t="shared" ref="DC64:DE64" si="771">SUM(DC61:DC63)</f>
        <v>1</v>
      </c>
      <c r="DD64" s="9"/>
      <c r="DE64" s="9">
        <f t="shared" si="771"/>
        <v>1</v>
      </c>
      <c r="DF64" s="9">
        <f t="shared" ref="DF64:DG64" si="772">SUM(DF61:DF63)</f>
        <v>1</v>
      </c>
      <c r="DG64" s="9">
        <f t="shared" si="772"/>
        <v>1</v>
      </c>
      <c r="DH64" s="9">
        <f t="shared" ref="DH64:DI64" si="773">SUM(DH61:DH63)</f>
        <v>1</v>
      </c>
      <c r="DI64" s="9">
        <f t="shared" si="773"/>
        <v>1</v>
      </c>
      <c r="DJ64" s="9">
        <f t="shared" ref="DJ64:DK64" si="774">SUM(DJ61:DJ63)</f>
        <v>1</v>
      </c>
      <c r="DK64" s="9">
        <f t="shared" si="774"/>
        <v>1</v>
      </c>
      <c r="DL64" s="9">
        <f t="shared" ref="DL64:DM64" si="775">SUM(DL61:DL63)</f>
        <v>1</v>
      </c>
      <c r="DM64" s="9">
        <f t="shared" si="775"/>
        <v>1</v>
      </c>
      <c r="DN64" s="9">
        <f t="shared" ref="DN64:DO64" si="776">SUM(DN61:DN63)</f>
        <v>1</v>
      </c>
      <c r="DO64" s="9">
        <f t="shared" si="776"/>
        <v>1</v>
      </c>
      <c r="DP64" s="9" t="e">
        <f t="shared" ref="DP64:DQ64" si="777">SUM(DP60:DP63)</f>
        <v>#DIV/0!</v>
      </c>
      <c r="DQ64" s="9" t="e">
        <f t="shared" si="777"/>
        <v>#DIV/0!</v>
      </c>
      <c r="DR64" s="9">
        <f t="shared" ref="DR64:DV64" si="778">SUM(DR61:DR63)</f>
        <v>1</v>
      </c>
      <c r="DS64" s="9">
        <f t="shared" si="778"/>
        <v>1</v>
      </c>
      <c r="DT64" s="9">
        <f t="shared" si="778"/>
        <v>1</v>
      </c>
      <c r="DU64" s="9">
        <f t="shared" si="778"/>
        <v>1</v>
      </c>
      <c r="DV64" s="9">
        <f t="shared" si="778"/>
        <v>1</v>
      </c>
      <c r="DW64" s="9">
        <f t="shared" ref="DW64:DX64" si="779">SUM(DW61:DW63)</f>
        <v>1</v>
      </c>
      <c r="DX64" s="9">
        <f t="shared" si="779"/>
        <v>1</v>
      </c>
      <c r="DY64" s="9">
        <f t="shared" ref="DY64:DZ64" si="780">SUM(DY61:DY63)</f>
        <v>1</v>
      </c>
      <c r="DZ64" s="9">
        <f t="shared" si="780"/>
        <v>1</v>
      </c>
      <c r="EA64" s="9">
        <f t="shared" ref="EA64:EB64" si="781">SUM(EA61:EA63)</f>
        <v>1</v>
      </c>
      <c r="EB64" s="9">
        <f t="shared" si="781"/>
        <v>1</v>
      </c>
      <c r="EC64" s="9">
        <f t="shared" ref="EC64:ED64" si="782">SUM(EC61:EC63)</f>
        <v>1</v>
      </c>
      <c r="ED64" s="9">
        <f t="shared" si="782"/>
        <v>1</v>
      </c>
      <c r="EE64" s="9">
        <f t="shared" ref="EE64:EF64" si="783">SUM(EE61:EE63)</f>
        <v>1</v>
      </c>
      <c r="EF64" s="9">
        <f t="shared" si="783"/>
        <v>1</v>
      </c>
      <c r="EG64" s="9">
        <f t="shared" ref="EG64:EH64" si="784">SUM(EG61:EG63)</f>
        <v>1</v>
      </c>
      <c r="EH64" s="9">
        <f t="shared" si="784"/>
        <v>1</v>
      </c>
      <c r="EI64" s="9"/>
      <c r="EJ64" s="9"/>
    </row>
    <row r="66" spans="1:140" ht="15.75" customHeight="1"/>
    <row r="68" spans="1:140">
      <c r="A68" s="40"/>
      <c r="B68" s="41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  <c r="AK68" s="40"/>
      <c r="AL68" s="40"/>
      <c r="AM68" s="40"/>
      <c r="AN68" s="40"/>
      <c r="AO68" s="40"/>
      <c r="AP68" s="40"/>
      <c r="AQ68" s="40"/>
      <c r="AR68" s="40"/>
      <c r="AS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  <c r="BF68" s="40"/>
      <c r="BG68" s="40"/>
      <c r="BH68" s="40"/>
      <c r="BI68" s="40"/>
      <c r="BJ68" s="40"/>
      <c r="BK68" s="40"/>
      <c r="BL68" s="40"/>
      <c r="BM68" s="40"/>
      <c r="BN68" s="40"/>
      <c r="BO68" s="40"/>
      <c r="BP68" s="40"/>
      <c r="BQ68" s="40"/>
      <c r="BR68" s="40"/>
      <c r="BS68" s="40"/>
      <c r="BT68" s="40"/>
      <c r="BU68" s="40"/>
      <c r="BV68" s="40"/>
      <c r="BW68" s="40"/>
      <c r="BX68" s="40"/>
      <c r="BY68" s="40"/>
      <c r="BZ68" s="40"/>
      <c r="CA68" s="40"/>
      <c r="CB68" s="40"/>
      <c r="CC68" s="40"/>
      <c r="CD68" s="40"/>
      <c r="CE68" s="40"/>
      <c r="CF68" s="40"/>
      <c r="CG68" s="40"/>
      <c r="CH68" s="40"/>
      <c r="CI68" s="40"/>
      <c r="CJ68" s="40"/>
      <c r="CK68" s="40"/>
      <c r="CL68" s="40"/>
      <c r="CM68" s="40"/>
      <c r="CN68" s="40"/>
      <c r="CO68" s="40"/>
      <c r="CP68" s="40"/>
      <c r="CQ68" s="40"/>
      <c r="CR68" s="40"/>
      <c r="CS68" s="40"/>
      <c r="CT68" s="40"/>
      <c r="CU68" s="40"/>
      <c r="CV68" s="40"/>
      <c r="CW68" s="40"/>
      <c r="CX68" s="40"/>
      <c r="CY68" s="40"/>
      <c r="CZ68" s="40"/>
      <c r="DA68" s="40"/>
      <c r="DB68" s="40"/>
      <c r="DC68" s="40"/>
      <c r="DD68" s="40"/>
      <c r="DE68" s="40"/>
      <c r="DF68" s="40"/>
      <c r="DG68" s="40"/>
      <c r="DH68" s="40"/>
      <c r="DI68" s="40"/>
      <c r="DJ68" s="40"/>
      <c r="DK68" s="40"/>
      <c r="DL68" s="40"/>
      <c r="DM68" s="40"/>
      <c r="DN68" s="40"/>
      <c r="DO68" s="40"/>
      <c r="DP68" s="40"/>
      <c r="DQ68" s="40"/>
      <c r="DR68" s="40"/>
      <c r="DS68" s="40"/>
      <c r="DT68" s="40"/>
      <c r="DU68" s="40"/>
      <c r="DV68" s="40"/>
      <c r="DW68" s="40"/>
      <c r="DX68" s="40"/>
      <c r="DY68" s="40"/>
      <c r="DZ68" s="40"/>
      <c r="EA68" s="40"/>
      <c r="EB68" s="40"/>
      <c r="EC68" s="40"/>
      <c r="ED68" s="40"/>
      <c r="EE68" s="40"/>
      <c r="EF68" s="40"/>
      <c r="EG68" s="40"/>
      <c r="EH68" s="40"/>
      <c r="EI68" s="40"/>
      <c r="EJ68" s="40"/>
    </row>
    <row r="70" spans="1:140">
      <c r="C70" s="52"/>
      <c r="D70" s="260" t="str">
        <f t="shared" ref="D70:O70" si="785">+D49</f>
        <v>SEM 01</v>
      </c>
      <c r="E70" s="260" t="str">
        <f t="shared" si="785"/>
        <v>SEM 02</v>
      </c>
      <c r="F70" s="260" t="str">
        <f t="shared" si="785"/>
        <v>SEM 03</v>
      </c>
      <c r="G70" s="260" t="str">
        <f t="shared" si="785"/>
        <v>SEM 04</v>
      </c>
      <c r="H70" s="260" t="str">
        <f t="shared" si="785"/>
        <v>SEM 05</v>
      </c>
      <c r="I70" s="260" t="str">
        <f t="shared" si="785"/>
        <v>SEM 06</v>
      </c>
      <c r="J70" s="260" t="str">
        <f t="shared" si="785"/>
        <v>SEM 07</v>
      </c>
      <c r="K70" s="260" t="str">
        <f t="shared" si="785"/>
        <v>SEM 08</v>
      </c>
      <c r="L70" s="260" t="str">
        <f t="shared" si="785"/>
        <v>SEM 09</v>
      </c>
      <c r="M70" s="260" t="str">
        <f t="shared" si="785"/>
        <v>SEM 10</v>
      </c>
      <c r="N70" s="260" t="str">
        <f t="shared" si="785"/>
        <v>SEM 11</v>
      </c>
      <c r="O70" s="260" t="str">
        <f t="shared" si="785"/>
        <v>SEM 12</v>
      </c>
      <c r="P70" s="260" t="str">
        <f t="shared" ref="P70:AJ70" si="786">+P49</f>
        <v>SEM 13</v>
      </c>
      <c r="Q70" s="260" t="str">
        <f t="shared" si="786"/>
        <v>SEM 14</v>
      </c>
      <c r="R70" s="260" t="str">
        <f t="shared" si="786"/>
        <v>SEM 15</v>
      </c>
      <c r="S70" s="260" t="str">
        <f t="shared" si="786"/>
        <v>SEM 16</v>
      </c>
      <c r="T70" s="260" t="str">
        <f t="shared" si="786"/>
        <v>SEM 17</v>
      </c>
      <c r="U70" s="260" t="str">
        <f t="shared" si="786"/>
        <v>SEM 18</v>
      </c>
      <c r="V70" s="260" t="str">
        <f t="shared" si="786"/>
        <v>SEM 19</v>
      </c>
      <c r="W70" s="260" t="str">
        <f t="shared" si="786"/>
        <v>SEM 20</v>
      </c>
      <c r="X70" s="260" t="str">
        <f t="shared" si="786"/>
        <v>SEM 21</v>
      </c>
      <c r="Y70" s="260" t="str">
        <f t="shared" si="786"/>
        <v>SEM 22</v>
      </c>
      <c r="Z70" s="260" t="str">
        <f t="shared" si="786"/>
        <v>SEM 23</v>
      </c>
      <c r="AA70" s="260" t="str">
        <f t="shared" si="786"/>
        <v>SEM 24</v>
      </c>
      <c r="AB70" s="260" t="str">
        <f t="shared" si="786"/>
        <v>SEM 25</v>
      </c>
      <c r="AC70" s="260" t="str">
        <f t="shared" si="786"/>
        <v>SEM 26</v>
      </c>
      <c r="AD70" s="260" t="str">
        <f t="shared" si="786"/>
        <v>SEM 27</v>
      </c>
      <c r="AE70" s="260" t="str">
        <f t="shared" si="786"/>
        <v>SEM 28</v>
      </c>
      <c r="AF70" s="260" t="str">
        <f t="shared" si="786"/>
        <v>SEM 29</v>
      </c>
      <c r="AG70" s="260" t="str">
        <f t="shared" si="786"/>
        <v>SEM 30</v>
      </c>
      <c r="AH70" s="260" t="str">
        <f t="shared" si="786"/>
        <v>SEM 31</v>
      </c>
      <c r="AI70" s="260" t="str">
        <f t="shared" si="786"/>
        <v>SEM 32</v>
      </c>
      <c r="AJ70" s="260" t="str">
        <f t="shared" si="786"/>
        <v>SEM 33</v>
      </c>
      <c r="AK70" s="260" t="str">
        <f t="shared" ref="AK70:AP70" si="787">+AK49</f>
        <v>SEM 34</v>
      </c>
      <c r="AL70" s="260" t="str">
        <f t="shared" si="787"/>
        <v>SEM 35</v>
      </c>
      <c r="AM70" s="260" t="str">
        <f t="shared" si="787"/>
        <v>SEM 36</v>
      </c>
      <c r="AN70" s="260" t="str">
        <f t="shared" si="787"/>
        <v>SEM 37</v>
      </c>
      <c r="AO70" s="260" t="str">
        <f t="shared" si="787"/>
        <v>SEM 38</v>
      </c>
      <c r="AP70" s="260" t="str">
        <f t="shared" si="787"/>
        <v>SEM 39</v>
      </c>
      <c r="AQ70" s="260" t="str">
        <f t="shared" ref="AQ70:BS70" si="788">+AQ49</f>
        <v>SEM 40</v>
      </c>
      <c r="AR70" s="260" t="str">
        <f t="shared" si="788"/>
        <v>SEM 41</v>
      </c>
      <c r="AS70" s="260" t="str">
        <f t="shared" si="788"/>
        <v>SEM 42</v>
      </c>
      <c r="AT70" s="260" t="str">
        <f t="shared" si="788"/>
        <v>SEM 43</v>
      </c>
      <c r="AU70" s="260" t="str">
        <f t="shared" si="788"/>
        <v>SEM 44</v>
      </c>
      <c r="AV70" s="260" t="str">
        <f t="shared" si="788"/>
        <v>SEM 45</v>
      </c>
      <c r="AW70" s="260" t="str">
        <f t="shared" si="788"/>
        <v>SEM46</v>
      </c>
      <c r="AX70" s="260" t="str">
        <f t="shared" si="788"/>
        <v>SEM 47</v>
      </c>
      <c r="AY70" s="260" t="str">
        <f t="shared" si="788"/>
        <v>SEM 48</v>
      </c>
      <c r="AZ70" s="260" t="str">
        <f t="shared" si="788"/>
        <v>SEM 49</v>
      </c>
      <c r="BA70" s="260" t="str">
        <f t="shared" si="788"/>
        <v>SEM 50</v>
      </c>
      <c r="BB70" s="260" t="str">
        <f t="shared" si="788"/>
        <v>SEM 51</v>
      </c>
      <c r="BC70" s="260" t="str">
        <f t="shared" si="788"/>
        <v>SEM 52</v>
      </c>
      <c r="BD70" s="260" t="str">
        <f t="shared" si="788"/>
        <v>SEM 01</v>
      </c>
      <c r="BE70" s="260" t="str">
        <f t="shared" si="788"/>
        <v>SEM 02</v>
      </c>
      <c r="BF70" s="260" t="str">
        <f t="shared" si="788"/>
        <v>SEM 03</v>
      </c>
      <c r="BG70" s="260" t="str">
        <f t="shared" si="788"/>
        <v>SEM 04</v>
      </c>
      <c r="BH70" s="260" t="str">
        <f t="shared" si="788"/>
        <v>SEM 05</v>
      </c>
      <c r="BI70" s="260" t="str">
        <f t="shared" si="788"/>
        <v>SEM 06</v>
      </c>
      <c r="BJ70" s="260" t="str">
        <f t="shared" si="788"/>
        <v>SEM 07</v>
      </c>
      <c r="BK70" s="260" t="str">
        <f t="shared" si="788"/>
        <v>SEM 08</v>
      </c>
      <c r="BL70" s="260" t="str">
        <f t="shared" si="788"/>
        <v>SEM 09</v>
      </c>
      <c r="BM70" s="260" t="str">
        <f t="shared" si="788"/>
        <v>SEM 10</v>
      </c>
      <c r="BN70" s="260" t="str">
        <f t="shared" si="788"/>
        <v>SEM 11</v>
      </c>
      <c r="BO70" s="260" t="str">
        <f t="shared" si="788"/>
        <v>SEM 12</v>
      </c>
      <c r="BP70" s="260" t="str">
        <f t="shared" si="788"/>
        <v>SEM 13</v>
      </c>
      <c r="BQ70" s="260" t="str">
        <f t="shared" si="788"/>
        <v>SEM 14</v>
      </c>
      <c r="BR70" s="260" t="str">
        <f t="shared" si="788"/>
        <v>SEM 15</v>
      </c>
      <c r="BS70" s="260" t="str">
        <f t="shared" si="788"/>
        <v>SEM 16</v>
      </c>
      <c r="BT70" s="260" t="str">
        <f t="shared" ref="BT70:BZ70" si="789">+BT49</f>
        <v>SEM 17</v>
      </c>
      <c r="BU70" s="260" t="str">
        <f t="shared" si="789"/>
        <v>SEM 18</v>
      </c>
      <c r="BV70" s="260" t="str">
        <f t="shared" si="789"/>
        <v>SEM 19</v>
      </c>
      <c r="BW70" s="260" t="str">
        <f t="shared" si="789"/>
        <v>SEM 20</v>
      </c>
      <c r="BX70" s="260" t="str">
        <f t="shared" si="789"/>
        <v>SEM 21</v>
      </c>
      <c r="BY70" s="260" t="str">
        <f t="shared" si="789"/>
        <v>SEM 22</v>
      </c>
      <c r="BZ70" s="260" t="str">
        <f t="shared" si="789"/>
        <v>SEM 23</v>
      </c>
      <c r="CA70" s="260" t="str">
        <f t="shared" ref="CA70:CB70" si="790">+CA49</f>
        <v>SEM 24</v>
      </c>
      <c r="CB70" s="260" t="str">
        <f t="shared" si="790"/>
        <v>SEM 25</v>
      </c>
      <c r="CC70" s="260" t="str">
        <f t="shared" ref="CC70:CD70" si="791">+CC49</f>
        <v>SEM 26</v>
      </c>
      <c r="CD70" s="260" t="str">
        <f t="shared" si="791"/>
        <v>SEM 27</v>
      </c>
      <c r="CE70" s="260" t="str">
        <f t="shared" ref="CE70:CF70" si="792">+CE49</f>
        <v>SEM 28</v>
      </c>
      <c r="CF70" s="260" t="str">
        <f t="shared" si="792"/>
        <v>SEM 29</v>
      </c>
      <c r="CG70" s="260" t="str">
        <f t="shared" ref="CG70:CH70" si="793">+CG49</f>
        <v>SEM 30</v>
      </c>
      <c r="CH70" s="260" t="str">
        <f t="shared" si="793"/>
        <v>SEM 31</v>
      </c>
      <c r="CI70" s="260" t="str">
        <f t="shared" ref="CI70:CJ70" si="794">+CI49</f>
        <v>SEM 32</v>
      </c>
      <c r="CJ70" s="260" t="str">
        <f t="shared" si="794"/>
        <v>SEM 33</v>
      </c>
      <c r="CK70" s="260" t="str">
        <f t="shared" ref="CK70:CL70" si="795">+CK49</f>
        <v>SEM 34</v>
      </c>
      <c r="CL70" s="260" t="str">
        <f t="shared" si="795"/>
        <v>SEM 35</v>
      </c>
      <c r="CM70" s="260" t="str">
        <f t="shared" ref="CM70:CN70" si="796">+CM49</f>
        <v>SEM 36</v>
      </c>
      <c r="CN70" s="260" t="str">
        <f t="shared" si="796"/>
        <v>SEM 37</v>
      </c>
      <c r="CO70" s="260" t="str">
        <f t="shared" ref="CO70:CP70" si="797">+CO49</f>
        <v>SEM 38</v>
      </c>
      <c r="CP70" s="260" t="str">
        <f t="shared" si="797"/>
        <v>SEM 39</v>
      </c>
      <c r="CQ70" s="260" t="str">
        <f t="shared" ref="CQ70:CR70" si="798">+CQ49</f>
        <v>SEM 40</v>
      </c>
      <c r="CR70" s="260" t="str">
        <f t="shared" si="798"/>
        <v>SEM 41</v>
      </c>
      <c r="CS70" s="260" t="str">
        <f t="shared" ref="CS70:CT70" si="799">+CS49</f>
        <v>SEM 42</v>
      </c>
      <c r="CT70" s="260" t="str">
        <f t="shared" si="799"/>
        <v>SEM 43</v>
      </c>
      <c r="CU70" s="260" t="str">
        <f t="shared" ref="CU70:CV70" si="800">+CU49</f>
        <v>SEM 44</v>
      </c>
      <c r="CV70" s="260" t="str">
        <f t="shared" si="800"/>
        <v>SEM 45</v>
      </c>
      <c r="CW70" s="260" t="str">
        <f t="shared" ref="CW70:CX70" si="801">+CW49</f>
        <v>SEM 46</v>
      </c>
      <c r="CX70" s="260" t="str">
        <f t="shared" si="801"/>
        <v>SEM 47</v>
      </c>
      <c r="CY70" s="260" t="str">
        <f t="shared" ref="CY70:CZ70" si="802">+CY49</f>
        <v>SEM 48</v>
      </c>
      <c r="CZ70" s="260" t="str">
        <f t="shared" si="802"/>
        <v>SEM 49</v>
      </c>
      <c r="DA70" s="260" t="str">
        <f t="shared" ref="DA70:DB70" si="803">+DA49</f>
        <v>SEM 50</v>
      </c>
      <c r="DB70" s="260" t="str">
        <f t="shared" si="803"/>
        <v>SEM 51</v>
      </c>
      <c r="DC70" s="260" t="str">
        <f t="shared" ref="DC70:DE70" si="804">+DC49</f>
        <v>SEM 52</v>
      </c>
      <c r="DD70" s="260" t="str">
        <f>+DD49</f>
        <v>PROM. 2023</v>
      </c>
      <c r="DE70" s="260" t="str">
        <f t="shared" si="804"/>
        <v>SEM 01</v>
      </c>
      <c r="DF70" s="260" t="str">
        <f t="shared" ref="DF70:DG70" si="805">+DF49</f>
        <v>SEM 02</v>
      </c>
      <c r="DG70" s="260" t="str">
        <f t="shared" si="805"/>
        <v>SEM 03</v>
      </c>
      <c r="DH70" s="260" t="str">
        <f t="shared" ref="DH70:DI70" si="806">+DH49</f>
        <v>SEM 04</v>
      </c>
      <c r="DI70" s="260" t="str">
        <f t="shared" si="806"/>
        <v>SEM 05</v>
      </c>
      <c r="DJ70" s="260" t="str">
        <f t="shared" ref="DJ70:DK70" si="807">+DJ49</f>
        <v>SEM 06</v>
      </c>
      <c r="DK70" s="260" t="str">
        <f t="shared" si="807"/>
        <v>SEM 07</v>
      </c>
      <c r="DL70" s="260" t="str">
        <f t="shared" ref="DL70:DM70" si="808">+DL49</f>
        <v>SEM 08</v>
      </c>
      <c r="DM70" s="260" t="str">
        <f t="shared" si="808"/>
        <v>SEM 09</v>
      </c>
      <c r="DN70" s="260" t="str">
        <f t="shared" ref="DN70:DO70" si="809">+DN49</f>
        <v>SEM 10</v>
      </c>
      <c r="DO70" s="260" t="str">
        <f t="shared" si="809"/>
        <v>SEM 11</v>
      </c>
      <c r="DP70" s="260" t="str">
        <f t="shared" ref="DP70:DR70" si="810">+DP49</f>
        <v>SEM 12</v>
      </c>
      <c r="DQ70" s="260" t="str">
        <f t="shared" si="810"/>
        <v>SEM 13</v>
      </c>
      <c r="DR70" s="260" t="str">
        <f t="shared" si="810"/>
        <v>SEM 14</v>
      </c>
      <c r="DS70" s="260" t="str">
        <f t="shared" ref="DS70:DT70" si="811">+DS49</f>
        <v>SEM 15</v>
      </c>
      <c r="DT70" s="260" t="str">
        <f t="shared" si="811"/>
        <v>SEM 16</v>
      </c>
      <c r="DU70" s="260" t="str">
        <f t="shared" ref="DU70:DV70" si="812">+DU49</f>
        <v>SEM 17</v>
      </c>
      <c r="DV70" s="260" t="str">
        <f t="shared" si="812"/>
        <v>SEM 18</v>
      </c>
      <c r="DW70" s="260" t="str">
        <f t="shared" ref="DW70:DX70" si="813">+DW49</f>
        <v>SEM 19</v>
      </c>
      <c r="DX70" s="260" t="str">
        <f t="shared" si="813"/>
        <v>SEM 20</v>
      </c>
      <c r="DY70" s="260" t="str">
        <f t="shared" ref="DY70:DZ70" si="814">+DY49</f>
        <v>SEM 21</v>
      </c>
      <c r="DZ70" s="260" t="str">
        <f t="shared" si="814"/>
        <v>SEM 22</v>
      </c>
      <c r="EA70" s="260" t="str">
        <f t="shared" ref="EA70:EB70" si="815">+EA49</f>
        <v>SEM 23</v>
      </c>
      <c r="EB70" s="260" t="str">
        <f t="shared" si="815"/>
        <v>SEM 24</v>
      </c>
      <c r="EC70" s="260" t="str">
        <f t="shared" ref="EC70:ED70" si="816">+EC49</f>
        <v>SEM 25</v>
      </c>
      <c r="ED70" s="260" t="str">
        <f t="shared" si="816"/>
        <v>SEM 26</v>
      </c>
      <c r="EE70" s="260" t="str">
        <f t="shared" ref="EE70:EF70" si="817">+EE49</f>
        <v>SEM 27</v>
      </c>
      <c r="EF70" s="260" t="str">
        <f t="shared" si="817"/>
        <v>SEM 28</v>
      </c>
      <c r="EG70" s="260" t="str">
        <f t="shared" ref="EG70:EH70" si="818">+EG49</f>
        <v>SEM 29</v>
      </c>
      <c r="EH70" s="260" t="str">
        <f t="shared" si="818"/>
        <v>SEM 30</v>
      </c>
      <c r="EI70" s="260" t="str">
        <f>+EI49</f>
        <v>PROM. 2024</v>
      </c>
    </row>
    <row r="71" spans="1:140">
      <c r="C71" s="260" t="str">
        <f>+B61</f>
        <v>% PREVENTIVO</v>
      </c>
      <c r="D71" s="262">
        <f>+D61</f>
        <v>0</v>
      </c>
      <c r="E71" s="262">
        <f t="shared" ref="E71:O71" si="819">+E61</f>
        <v>0.42105263157894735</v>
      </c>
      <c r="F71" s="262">
        <f t="shared" si="819"/>
        <v>0</v>
      </c>
      <c r="G71" s="262">
        <f t="shared" si="819"/>
        <v>0</v>
      </c>
      <c r="H71" s="262">
        <f t="shared" si="819"/>
        <v>0</v>
      </c>
      <c r="I71" s="262">
        <f t="shared" si="819"/>
        <v>0</v>
      </c>
      <c r="J71" s="262">
        <f t="shared" si="819"/>
        <v>0.43409629044988163</v>
      </c>
      <c r="K71" s="262">
        <f t="shared" si="819"/>
        <v>0.31418774110587228</v>
      </c>
      <c r="L71" s="262">
        <f t="shared" si="819"/>
        <v>0</v>
      </c>
      <c r="M71" s="262">
        <f t="shared" si="819"/>
        <v>0</v>
      </c>
      <c r="N71" s="262">
        <f t="shared" si="819"/>
        <v>0</v>
      </c>
      <c r="O71" s="262">
        <f t="shared" si="819"/>
        <v>0.43759116482600546</v>
      </c>
      <c r="P71" s="262">
        <f t="shared" ref="P71:AJ71" si="820">+P61</f>
        <v>0.44137931034482758</v>
      </c>
      <c r="Q71" s="262">
        <f t="shared" si="820"/>
        <v>0</v>
      </c>
      <c r="R71" s="262">
        <f t="shared" si="820"/>
        <v>0</v>
      </c>
      <c r="S71" s="262">
        <f t="shared" si="820"/>
        <v>0</v>
      </c>
      <c r="T71" s="262">
        <f t="shared" si="820"/>
        <v>0.60377358490566035</v>
      </c>
      <c r="U71" s="262">
        <f t="shared" si="820"/>
        <v>0.3125</v>
      </c>
      <c r="V71" s="262">
        <f t="shared" si="820"/>
        <v>0</v>
      </c>
      <c r="W71" s="262">
        <f t="shared" si="820"/>
        <v>0</v>
      </c>
      <c r="X71" s="262">
        <f t="shared" si="820"/>
        <v>0</v>
      </c>
      <c r="Y71" s="262">
        <f t="shared" si="820"/>
        <v>0</v>
      </c>
      <c r="Z71" s="262">
        <f t="shared" si="820"/>
        <v>0.13394264103372203</v>
      </c>
      <c r="AA71" s="262">
        <f t="shared" si="820"/>
        <v>0</v>
      </c>
      <c r="AB71" s="262">
        <f t="shared" si="820"/>
        <v>0</v>
      </c>
      <c r="AC71" s="262">
        <f t="shared" si="820"/>
        <v>0.5315110098709187</v>
      </c>
      <c r="AD71" s="262">
        <f t="shared" si="820"/>
        <v>0</v>
      </c>
      <c r="AE71" s="262">
        <f t="shared" si="820"/>
        <v>0</v>
      </c>
      <c r="AF71" s="262">
        <f t="shared" si="820"/>
        <v>0</v>
      </c>
      <c r="AG71" s="262">
        <f t="shared" si="820"/>
        <v>0</v>
      </c>
      <c r="AH71" s="262">
        <f t="shared" si="820"/>
        <v>6.1015914984491791E-2</v>
      </c>
      <c r="AI71" s="262">
        <f t="shared" si="820"/>
        <v>0</v>
      </c>
      <c r="AJ71" s="262">
        <f t="shared" si="820"/>
        <v>0</v>
      </c>
      <c r="AK71" s="262">
        <f t="shared" ref="AK71:AP73" si="821">+AK61</f>
        <v>0</v>
      </c>
      <c r="AL71" s="262">
        <f t="shared" si="821"/>
        <v>0</v>
      </c>
      <c r="AM71" s="262">
        <f t="shared" si="821"/>
        <v>0</v>
      </c>
      <c r="AN71" s="262">
        <f t="shared" si="821"/>
        <v>0</v>
      </c>
      <c r="AO71" s="262">
        <f t="shared" si="821"/>
        <v>0.19163206643244968</v>
      </c>
      <c r="AP71" s="262">
        <f t="shared" si="821"/>
        <v>0</v>
      </c>
      <c r="AQ71" s="262">
        <f t="shared" ref="AQ71:AR73" si="822">+AQ61</f>
        <v>0</v>
      </c>
      <c r="AR71" s="262">
        <f t="shared" si="822"/>
        <v>0</v>
      </c>
      <c r="AS71" s="262">
        <f t="shared" ref="AS71:AU73" si="823">+AS61</f>
        <v>0</v>
      </c>
      <c r="AT71" s="262">
        <f t="shared" si="823"/>
        <v>0.42857142857142855</v>
      </c>
      <c r="AU71" s="262">
        <f t="shared" si="823"/>
        <v>0</v>
      </c>
      <c r="AV71" s="262">
        <f t="shared" ref="AV71:AY73" si="824">+AV61</f>
        <v>0</v>
      </c>
      <c r="AW71" s="262">
        <f t="shared" si="824"/>
        <v>0</v>
      </c>
      <c r="AX71" s="262">
        <f t="shared" si="824"/>
        <v>0.20299988722228487</v>
      </c>
      <c r="AY71" s="262">
        <f t="shared" si="824"/>
        <v>0</v>
      </c>
      <c r="AZ71" s="262">
        <f t="shared" ref="AZ71:BB72" si="825">+AZ61</f>
        <v>0</v>
      </c>
      <c r="BA71" s="262">
        <f t="shared" si="825"/>
        <v>0</v>
      </c>
      <c r="BB71" s="262">
        <f t="shared" si="825"/>
        <v>0.32203389830508472</v>
      </c>
      <c r="BC71" s="262">
        <f t="shared" ref="BC71:BS71" si="826">+BC61</f>
        <v>0</v>
      </c>
      <c r="BD71" s="262">
        <f t="shared" si="826"/>
        <v>0.68231556653723968</v>
      </c>
      <c r="BE71" s="262">
        <f t="shared" si="826"/>
        <v>0</v>
      </c>
      <c r="BF71" s="262">
        <f t="shared" si="826"/>
        <v>0.10909586799399973</v>
      </c>
      <c r="BG71" s="262">
        <f t="shared" si="826"/>
        <v>0</v>
      </c>
      <c r="BH71" s="262">
        <f t="shared" si="826"/>
        <v>0</v>
      </c>
      <c r="BI71" s="262">
        <f t="shared" si="826"/>
        <v>0.78260869565217395</v>
      </c>
      <c r="BJ71" s="262">
        <f t="shared" si="826"/>
        <v>0</v>
      </c>
      <c r="BK71" s="262">
        <f t="shared" si="826"/>
        <v>0</v>
      </c>
      <c r="BL71" s="262">
        <f t="shared" si="826"/>
        <v>0.62809917355371903</v>
      </c>
      <c r="BM71" s="262">
        <f t="shared" si="826"/>
        <v>0.60028248587570621</v>
      </c>
      <c r="BN71" s="262">
        <f t="shared" si="826"/>
        <v>0</v>
      </c>
      <c r="BO71" s="262">
        <f t="shared" si="826"/>
        <v>0.60162601626016254</v>
      </c>
      <c r="BP71" s="262">
        <f t="shared" si="826"/>
        <v>0</v>
      </c>
      <c r="BQ71" s="262">
        <f t="shared" si="826"/>
        <v>0.14466546112115733</v>
      </c>
      <c r="BR71" s="262">
        <f t="shared" si="826"/>
        <v>0</v>
      </c>
      <c r="BS71" s="262">
        <f t="shared" si="826"/>
        <v>0.54151624548736466</v>
      </c>
      <c r="BT71" s="262">
        <f t="shared" ref="BT71:BZ73" si="827">+BT61</f>
        <v>0</v>
      </c>
      <c r="BU71" s="262">
        <f t="shared" si="827"/>
        <v>0</v>
      </c>
      <c r="BV71" s="262">
        <f t="shared" si="827"/>
        <v>0</v>
      </c>
      <c r="BW71" s="262">
        <f t="shared" si="827"/>
        <v>0.46153846153846156</v>
      </c>
      <c r="BX71" s="262">
        <f t="shared" si="827"/>
        <v>0</v>
      </c>
      <c r="BY71" s="262">
        <f t="shared" si="827"/>
        <v>0</v>
      </c>
      <c r="BZ71" s="262">
        <f t="shared" si="827"/>
        <v>0.34782608695652173</v>
      </c>
      <c r="CA71" s="262">
        <f t="shared" ref="CA71:CB71" si="828">+CA61</f>
        <v>0</v>
      </c>
      <c r="CB71" s="262">
        <f t="shared" si="828"/>
        <v>0</v>
      </c>
      <c r="CC71" s="262">
        <f t="shared" ref="CC71:CD71" si="829">+CC61</f>
        <v>0.42718446601941745</v>
      </c>
      <c r="CD71" s="262">
        <f t="shared" si="829"/>
        <v>0.55335968379446643</v>
      </c>
      <c r="CE71" s="262">
        <f t="shared" ref="CE71:CF71" si="830">+CE61</f>
        <v>0</v>
      </c>
      <c r="CF71" s="262">
        <f t="shared" si="830"/>
        <v>0</v>
      </c>
      <c r="CG71" s="262">
        <f t="shared" ref="CG71:CH71" si="831">+CG61</f>
        <v>0</v>
      </c>
      <c r="CH71" s="262">
        <f t="shared" si="831"/>
        <v>0.20833333333333334</v>
      </c>
      <c r="CI71" s="262">
        <f t="shared" ref="CI71:CJ71" si="832">+CI61</f>
        <v>0.31428571428571428</v>
      </c>
      <c r="CJ71" s="262">
        <f t="shared" si="832"/>
        <v>0</v>
      </c>
      <c r="CK71" s="262">
        <f t="shared" ref="CK71:CL71" si="833">+CK61</f>
        <v>0</v>
      </c>
      <c r="CL71" s="262">
        <f t="shared" si="833"/>
        <v>0.38709677419354838</v>
      </c>
      <c r="CM71" s="262">
        <f t="shared" ref="CM71:CN71" si="834">+CM61</f>
        <v>0</v>
      </c>
      <c r="CN71" s="262">
        <f t="shared" si="834"/>
        <v>0.89473684210526316</v>
      </c>
      <c r="CO71" s="262">
        <f t="shared" ref="CO71:CP71" si="835">+CO61</f>
        <v>0</v>
      </c>
      <c r="CP71" s="262">
        <f t="shared" si="835"/>
        <v>0.36057692307692307</v>
      </c>
      <c r="CQ71" s="262">
        <f t="shared" ref="CQ71:CV71" si="836">+CQ61</f>
        <v>0</v>
      </c>
      <c r="CR71" s="262">
        <f t="shared" si="836"/>
        <v>0</v>
      </c>
      <c r="CS71" s="262">
        <f t="shared" si="836"/>
        <v>0</v>
      </c>
      <c r="CT71" s="262">
        <f t="shared" si="836"/>
        <v>0</v>
      </c>
      <c r="CU71" s="262">
        <f t="shared" si="836"/>
        <v>0.63157894736842102</v>
      </c>
      <c r="CV71" s="262">
        <f t="shared" si="836"/>
        <v>0</v>
      </c>
      <c r="CW71" s="262">
        <f t="shared" ref="CW71:CX71" si="837">+CW61</f>
        <v>0.48379293662312528</v>
      </c>
      <c r="CX71" s="262">
        <f t="shared" si="837"/>
        <v>0.75</v>
      </c>
      <c r="CY71" s="262">
        <f t="shared" ref="CY71:CZ71" si="838">+CY61</f>
        <v>0</v>
      </c>
      <c r="CZ71" s="262">
        <f t="shared" si="838"/>
        <v>0</v>
      </c>
      <c r="DA71" s="262">
        <f t="shared" ref="DA71:DB71" si="839">+DA61</f>
        <v>0</v>
      </c>
      <c r="DB71" s="262">
        <f t="shared" si="839"/>
        <v>0</v>
      </c>
      <c r="DC71" s="262">
        <f t="shared" ref="DC71" si="840">+DC61</f>
        <v>0.47169811320754718</v>
      </c>
      <c r="DD71" s="261">
        <f>AVERAGE(BG71:DC71)</f>
        <v>0.19573074205006177</v>
      </c>
      <c r="DE71" s="262">
        <f t="shared" ref="DE71:DG72" si="841">+DE61</f>
        <v>0</v>
      </c>
      <c r="DF71" s="262">
        <f t="shared" si="841"/>
        <v>0</v>
      </c>
      <c r="DG71" s="262">
        <f t="shared" si="841"/>
        <v>0</v>
      </c>
      <c r="DH71" s="262">
        <f>+DH61</f>
        <v>0.36363636363636365</v>
      </c>
      <c r="DI71" s="262">
        <f t="shared" ref="DI71" si="842">+DI61</f>
        <v>0.61971830985915488</v>
      </c>
      <c r="DJ71" s="262">
        <f t="shared" ref="DJ71:DK71" si="843">+DJ61</f>
        <v>0</v>
      </c>
      <c r="DK71" s="262">
        <f t="shared" si="843"/>
        <v>0</v>
      </c>
      <c r="DL71" s="262">
        <f t="shared" ref="DL71:DM71" si="844">+DL61</f>
        <v>8.3950617283950618E-2</v>
      </c>
      <c r="DM71" s="262">
        <f t="shared" si="844"/>
        <v>0</v>
      </c>
      <c r="DN71" s="262">
        <f t="shared" ref="DN71:DO71" si="845">+DN61</f>
        <v>0</v>
      </c>
      <c r="DO71" s="262">
        <f t="shared" si="845"/>
        <v>7.3868882733148664E-2</v>
      </c>
      <c r="DP71" s="262" t="e">
        <f t="shared" ref="DP71:DR71" si="846">+DP61</f>
        <v>#DIV/0!</v>
      </c>
      <c r="DQ71" s="262" t="e">
        <f t="shared" si="846"/>
        <v>#DIV/0!</v>
      </c>
      <c r="DR71" s="262">
        <f t="shared" si="846"/>
        <v>0</v>
      </c>
      <c r="DS71" s="262">
        <f t="shared" ref="DS71:DT71" si="847">+DS61</f>
        <v>0.3364485981308411</v>
      </c>
      <c r="DT71" s="262">
        <f t="shared" si="847"/>
        <v>0</v>
      </c>
      <c r="DU71" s="262">
        <f t="shared" ref="DU71:DV71" si="848">+DU61</f>
        <v>0</v>
      </c>
      <c r="DV71" s="262">
        <f t="shared" si="848"/>
        <v>0.51194539249146753</v>
      </c>
      <c r="DW71" s="262">
        <f t="shared" ref="DW71:DY71" si="849">+DW61</f>
        <v>0</v>
      </c>
      <c r="DX71" s="262">
        <f t="shared" si="849"/>
        <v>0</v>
      </c>
      <c r="DY71" s="262">
        <f t="shared" si="849"/>
        <v>4.623585726718886E-2</v>
      </c>
      <c r="DZ71" s="262">
        <f t="shared" ref="DZ71:EA71" si="850">+DZ61</f>
        <v>5.3411670449993322E-2</v>
      </c>
      <c r="EA71" s="262">
        <f t="shared" si="850"/>
        <v>0</v>
      </c>
      <c r="EB71" s="262">
        <f t="shared" ref="EB71:ED71" si="851">+EB61</f>
        <v>3.2085071274694045E-2</v>
      </c>
      <c r="EC71" s="262">
        <f t="shared" si="851"/>
        <v>9.0425531914893623E-2</v>
      </c>
      <c r="ED71" s="262">
        <f t="shared" si="851"/>
        <v>0</v>
      </c>
      <c r="EE71" s="262">
        <f t="shared" ref="EE71:EF71" si="852">+EE61</f>
        <v>0</v>
      </c>
      <c r="EF71" s="262">
        <f t="shared" si="852"/>
        <v>6.3897763578274758E-2</v>
      </c>
      <c r="EG71" s="262">
        <f t="shared" ref="EG71:EH71" si="853">+EG61</f>
        <v>0</v>
      </c>
      <c r="EH71" s="262">
        <f t="shared" si="853"/>
        <v>0</v>
      </c>
      <c r="EI71" s="456">
        <f>AVERAGE(DR71:EF71)</f>
        <v>7.5629992340490199E-2</v>
      </c>
    </row>
    <row r="72" spans="1:140">
      <c r="C72" s="260" t="str">
        <f>+B62</f>
        <v>% CORREC. PROG.</v>
      </c>
      <c r="D72" s="262">
        <f>+D62</f>
        <v>6.5663474692202461E-2</v>
      </c>
      <c r="E72" s="262">
        <f t="shared" ref="E72:O72" si="854">+E62</f>
        <v>0.21052631578947367</v>
      </c>
      <c r="F72" s="262">
        <f t="shared" si="854"/>
        <v>8.3333333333333329E-2</v>
      </c>
      <c r="G72" s="262">
        <f t="shared" si="854"/>
        <v>0</v>
      </c>
      <c r="H72" s="262">
        <f t="shared" si="854"/>
        <v>0</v>
      </c>
      <c r="I72" s="262">
        <f t="shared" si="854"/>
        <v>0</v>
      </c>
      <c r="J72" s="262">
        <f t="shared" si="854"/>
        <v>4.6172059984214676E-2</v>
      </c>
      <c r="K72" s="262">
        <f t="shared" si="854"/>
        <v>0.47149592798971285</v>
      </c>
      <c r="L72" s="262">
        <f t="shared" si="854"/>
        <v>3.7622272385252072E-2</v>
      </c>
      <c r="M72" s="262">
        <f t="shared" si="854"/>
        <v>0</v>
      </c>
      <c r="N72" s="262">
        <f t="shared" si="854"/>
        <v>0</v>
      </c>
      <c r="O72" s="262">
        <f t="shared" si="854"/>
        <v>1.6670139612419256E-3</v>
      </c>
      <c r="P72" s="262">
        <f t="shared" ref="P72:AJ72" si="855">+P62</f>
        <v>5.5172413793103448E-2</v>
      </c>
      <c r="Q72" s="262">
        <f t="shared" si="855"/>
        <v>0</v>
      </c>
      <c r="R72" s="262">
        <f t="shared" si="855"/>
        <v>0</v>
      </c>
      <c r="S72" s="262">
        <f t="shared" si="855"/>
        <v>0</v>
      </c>
      <c r="T72" s="262">
        <f t="shared" si="855"/>
        <v>9.4339622641509441E-2</v>
      </c>
      <c r="U72" s="262">
        <f t="shared" si="855"/>
        <v>0.125</v>
      </c>
      <c r="V72" s="262">
        <f t="shared" si="855"/>
        <v>6.7024128686327081E-2</v>
      </c>
      <c r="W72" s="262">
        <f t="shared" si="855"/>
        <v>8.6956521739130432E-2</v>
      </c>
      <c r="X72" s="262">
        <f t="shared" si="855"/>
        <v>1.9042123485285636E-2</v>
      </c>
      <c r="Y72" s="262">
        <f t="shared" si="855"/>
        <v>0</v>
      </c>
      <c r="Z72" s="262">
        <f t="shared" si="855"/>
        <v>2.1667191931925622E-2</v>
      </c>
      <c r="AA72" s="262">
        <f t="shared" si="855"/>
        <v>0.19135524538496171</v>
      </c>
      <c r="AB72" s="262">
        <f t="shared" si="855"/>
        <v>0</v>
      </c>
      <c r="AC72" s="262">
        <f t="shared" si="855"/>
        <v>0</v>
      </c>
      <c r="AD72" s="262">
        <f t="shared" si="855"/>
        <v>0.33333333333333331</v>
      </c>
      <c r="AE72" s="262">
        <f t="shared" si="855"/>
        <v>0</v>
      </c>
      <c r="AF72" s="262">
        <f t="shared" si="855"/>
        <v>0</v>
      </c>
      <c r="AG72" s="262">
        <f t="shared" si="855"/>
        <v>0</v>
      </c>
      <c r="AH72" s="262">
        <f t="shared" si="855"/>
        <v>1.2711648955102456E-2</v>
      </c>
      <c r="AI72" s="262">
        <f t="shared" si="855"/>
        <v>0</v>
      </c>
      <c r="AJ72" s="262">
        <f t="shared" si="855"/>
        <v>3.9257045760824989E-3</v>
      </c>
      <c r="AK72" s="262">
        <f>+AK62</f>
        <v>4.4137119317345888E-2</v>
      </c>
      <c r="AL72" s="262">
        <f>+AL62</f>
        <v>0</v>
      </c>
      <c r="AM72" s="262">
        <f t="shared" si="821"/>
        <v>0</v>
      </c>
      <c r="AN72" s="262">
        <f t="shared" si="821"/>
        <v>0</v>
      </c>
      <c r="AO72" s="262">
        <f t="shared" si="821"/>
        <v>0.1549025870328968</v>
      </c>
      <c r="AP72" s="262">
        <f t="shared" si="821"/>
        <v>0</v>
      </c>
      <c r="AQ72" s="262">
        <f t="shared" si="822"/>
        <v>0.4</v>
      </c>
      <c r="AR72" s="262">
        <f t="shared" si="822"/>
        <v>3.0114434852439267E-2</v>
      </c>
      <c r="AS72" s="262">
        <f>+AS62</f>
        <v>1.2708902586261676E-2</v>
      </c>
      <c r="AT72" s="262">
        <f>+AT62</f>
        <v>5.7142857142857141E-2</v>
      </c>
      <c r="AU72" s="262">
        <f>+AU62</f>
        <v>0.57692307692307687</v>
      </c>
      <c r="AV72" s="262">
        <f t="shared" si="824"/>
        <v>3.4584125886218224E-2</v>
      </c>
      <c r="AW72" s="262">
        <f t="shared" si="824"/>
        <v>0</v>
      </c>
      <c r="AX72" s="262">
        <f t="shared" si="824"/>
        <v>0</v>
      </c>
      <c r="AY72" s="262">
        <f t="shared" si="824"/>
        <v>0</v>
      </c>
      <c r="AZ72" s="262">
        <f t="shared" si="825"/>
        <v>0</v>
      </c>
      <c r="BA72" s="262">
        <f t="shared" si="825"/>
        <v>0</v>
      </c>
      <c r="BB72" s="262">
        <f t="shared" si="825"/>
        <v>0.29661016949152541</v>
      </c>
      <c r="BC72" s="262">
        <f t="shared" ref="BC72:BS72" si="856">+BC62</f>
        <v>0.25592747559274753</v>
      </c>
      <c r="BD72" s="262">
        <f t="shared" si="856"/>
        <v>0</v>
      </c>
      <c r="BE72" s="262">
        <f t="shared" si="856"/>
        <v>0</v>
      </c>
      <c r="BF72" s="262">
        <f t="shared" si="856"/>
        <v>0</v>
      </c>
      <c r="BG72" s="262">
        <f t="shared" si="856"/>
        <v>0</v>
      </c>
      <c r="BH72" s="262">
        <f t="shared" si="856"/>
        <v>0</v>
      </c>
      <c r="BI72" s="262">
        <f t="shared" si="856"/>
        <v>0</v>
      </c>
      <c r="BJ72" s="262">
        <f t="shared" si="856"/>
        <v>0</v>
      </c>
      <c r="BK72" s="262">
        <f t="shared" si="856"/>
        <v>0</v>
      </c>
      <c r="BL72" s="262">
        <f t="shared" si="856"/>
        <v>0</v>
      </c>
      <c r="BM72" s="262">
        <f t="shared" si="856"/>
        <v>0</v>
      </c>
      <c r="BN72" s="262">
        <f t="shared" si="856"/>
        <v>0</v>
      </c>
      <c r="BO72" s="262">
        <f t="shared" si="856"/>
        <v>0</v>
      </c>
      <c r="BP72" s="262">
        <f t="shared" si="856"/>
        <v>0</v>
      </c>
      <c r="BQ72" s="262">
        <f t="shared" si="856"/>
        <v>4.1591320072332731E-2</v>
      </c>
      <c r="BR72" s="262">
        <f t="shared" si="856"/>
        <v>0</v>
      </c>
      <c r="BS72" s="262">
        <f t="shared" si="856"/>
        <v>0</v>
      </c>
      <c r="BT72" s="262">
        <f t="shared" si="827"/>
        <v>0</v>
      </c>
      <c r="BU72" s="262">
        <f t="shared" si="827"/>
        <v>0</v>
      </c>
      <c r="BV72" s="262">
        <f t="shared" si="827"/>
        <v>0</v>
      </c>
      <c r="BW72" s="262">
        <f t="shared" si="827"/>
        <v>0</v>
      </c>
      <c r="BX72" s="262">
        <f t="shared" si="827"/>
        <v>0</v>
      </c>
      <c r="BY72" s="262">
        <f t="shared" si="827"/>
        <v>0</v>
      </c>
      <c r="BZ72" s="262">
        <f t="shared" si="827"/>
        <v>0</v>
      </c>
      <c r="CA72" s="262">
        <f t="shared" ref="CA72:CB72" si="857">+CA62</f>
        <v>0</v>
      </c>
      <c r="CB72" s="262">
        <f t="shared" si="857"/>
        <v>0</v>
      </c>
      <c r="CC72" s="262">
        <f t="shared" ref="CC72:CD72" si="858">+CC62</f>
        <v>0</v>
      </c>
      <c r="CD72" s="262">
        <f t="shared" si="858"/>
        <v>0</v>
      </c>
      <c r="CE72" s="262">
        <f t="shared" ref="CE72:CF72" si="859">+CE62</f>
        <v>0</v>
      </c>
      <c r="CF72" s="262">
        <f t="shared" si="859"/>
        <v>0</v>
      </c>
      <c r="CG72" s="262">
        <f t="shared" ref="CG72:CH72" si="860">+CG62</f>
        <v>0</v>
      </c>
      <c r="CH72" s="262">
        <f t="shared" si="860"/>
        <v>0</v>
      </c>
      <c r="CI72" s="262">
        <f t="shared" ref="CI72:CJ72" si="861">+CI62</f>
        <v>0</v>
      </c>
      <c r="CJ72" s="262">
        <f t="shared" si="861"/>
        <v>0</v>
      </c>
      <c r="CK72" s="262">
        <f t="shared" ref="CK72:CL72" si="862">+CK62</f>
        <v>0</v>
      </c>
      <c r="CL72" s="262">
        <f t="shared" si="862"/>
        <v>0.22580645161290322</v>
      </c>
      <c r="CM72" s="262">
        <f t="shared" ref="CM72:CN72" si="863">+CM62</f>
        <v>0</v>
      </c>
      <c r="CN72" s="262">
        <f t="shared" si="863"/>
        <v>0</v>
      </c>
      <c r="CO72" s="262">
        <f t="shared" ref="CO72:CP72" si="864">+CO62</f>
        <v>0</v>
      </c>
      <c r="CP72" s="262">
        <f t="shared" si="864"/>
        <v>0</v>
      </c>
      <c r="CQ72" s="262">
        <f t="shared" ref="CQ72:CR72" si="865">+CQ62</f>
        <v>0</v>
      </c>
      <c r="CR72" s="262">
        <f t="shared" si="865"/>
        <v>0</v>
      </c>
      <c r="CS72" s="262">
        <f t="shared" ref="CS72:CT72" si="866">+CS62</f>
        <v>0</v>
      </c>
      <c r="CT72" s="262">
        <f t="shared" si="866"/>
        <v>0</v>
      </c>
      <c r="CU72" s="262">
        <f t="shared" ref="CU72:CV72" si="867">+CU62</f>
        <v>0</v>
      </c>
      <c r="CV72" s="262">
        <f t="shared" si="867"/>
        <v>0</v>
      </c>
      <c r="CW72" s="262">
        <f t="shared" ref="CW72:CX72" si="868">+CW62</f>
        <v>0</v>
      </c>
      <c r="CX72" s="262">
        <f t="shared" si="868"/>
        <v>0.25</v>
      </c>
      <c r="CY72" s="262">
        <f t="shared" ref="CY72:CZ72" si="869">+CY62</f>
        <v>0</v>
      </c>
      <c r="CZ72" s="262">
        <f t="shared" si="869"/>
        <v>1</v>
      </c>
      <c r="DA72" s="262">
        <f t="shared" ref="DA72:DB72" si="870">+DA62</f>
        <v>1</v>
      </c>
      <c r="DB72" s="262">
        <f t="shared" si="870"/>
        <v>0</v>
      </c>
      <c r="DC72" s="262">
        <f t="shared" ref="DC72" si="871">+DC62</f>
        <v>0</v>
      </c>
      <c r="DD72" s="261">
        <f>AVERAGE(BG72:DC72)</f>
        <v>5.137546472827012E-2</v>
      </c>
      <c r="DE72" s="262">
        <f t="shared" si="841"/>
        <v>0</v>
      </c>
      <c r="DF72" s="262">
        <f t="shared" si="841"/>
        <v>0</v>
      </c>
      <c r="DG72" s="262">
        <f t="shared" si="841"/>
        <v>0</v>
      </c>
      <c r="DH72" s="262">
        <f>+DH62</f>
        <v>0.22727272727272727</v>
      </c>
      <c r="DI72" s="262">
        <f t="shared" ref="DI72" si="872">+DI62</f>
        <v>0</v>
      </c>
      <c r="DJ72" s="262">
        <f t="shared" ref="DJ72:DK72" si="873">+DJ62</f>
        <v>0</v>
      </c>
      <c r="DK72" s="262">
        <f t="shared" si="873"/>
        <v>0</v>
      </c>
      <c r="DL72" s="262">
        <f t="shared" ref="DL72:DM72" si="874">+DL62</f>
        <v>7.9012345679012344E-2</v>
      </c>
      <c r="DM72" s="262">
        <f t="shared" si="874"/>
        <v>0</v>
      </c>
      <c r="DN72" s="262">
        <f t="shared" ref="DN72:DO72" si="875">+DN62</f>
        <v>0</v>
      </c>
      <c r="DO72" s="262">
        <f t="shared" si="875"/>
        <v>2.4622960911049555E-2</v>
      </c>
      <c r="DP72" s="262" t="e">
        <f t="shared" ref="DP72:DR72" si="876">+DP62</f>
        <v>#DIV/0!</v>
      </c>
      <c r="DQ72" s="262" t="e">
        <f t="shared" si="876"/>
        <v>#DIV/0!</v>
      </c>
      <c r="DR72" s="262">
        <f t="shared" si="876"/>
        <v>0</v>
      </c>
      <c r="DS72" s="262">
        <f t="shared" ref="DS72:DT72" si="877">+DS62</f>
        <v>0.44859813084112149</v>
      </c>
      <c r="DT72" s="262">
        <f t="shared" si="877"/>
        <v>0</v>
      </c>
      <c r="DU72" s="262">
        <f t="shared" ref="DU72:DX72" si="878">+DU62</f>
        <v>0</v>
      </c>
      <c r="DV72" s="262">
        <f t="shared" si="878"/>
        <v>0.13651877133105803</v>
      </c>
      <c r="DW72" s="262">
        <f t="shared" si="878"/>
        <v>0.38834951456310679</v>
      </c>
      <c r="DX72" s="262">
        <f t="shared" si="878"/>
        <v>0</v>
      </c>
      <c r="DY72" s="262">
        <f t="shared" ref="DY72:ED72" si="879">+DY62</f>
        <v>0.13054830287206265</v>
      </c>
      <c r="DZ72" s="262">
        <f t="shared" si="879"/>
        <v>4.5266390706369342E-2</v>
      </c>
      <c r="EA72" s="262">
        <f t="shared" si="879"/>
        <v>0</v>
      </c>
      <c r="EB72" s="262">
        <f t="shared" si="879"/>
        <v>0</v>
      </c>
      <c r="EC72" s="262">
        <f t="shared" si="879"/>
        <v>0</v>
      </c>
      <c r="ED72" s="262">
        <f t="shared" si="879"/>
        <v>0</v>
      </c>
      <c r="EE72" s="262">
        <f t="shared" ref="EE72:EF72" si="880">+EE62</f>
        <v>0</v>
      </c>
      <c r="EF72" s="262">
        <f t="shared" si="880"/>
        <v>0</v>
      </c>
      <c r="EG72" s="262">
        <f t="shared" ref="EG72:EH72" si="881">+EG62</f>
        <v>0</v>
      </c>
      <c r="EH72" s="262">
        <f t="shared" si="881"/>
        <v>0</v>
      </c>
      <c r="EI72" s="456">
        <f>AVERAGE(DR72:EF72)</f>
        <v>7.6618740687581205E-2</v>
      </c>
    </row>
    <row r="73" spans="1:140" customFormat="1" ht="18" customHeight="1">
      <c r="A73" s="38"/>
      <c r="B73" s="22"/>
      <c r="C73" s="260" t="str">
        <f>+B63</f>
        <v>% CORREC. FALLA</v>
      </c>
      <c r="D73" s="262">
        <f>+D63</f>
        <v>0.93433652530779754</v>
      </c>
      <c r="E73" s="262">
        <f t="shared" ref="E73:O73" si="882">+E63</f>
        <v>0.36842105263157893</v>
      </c>
      <c r="F73" s="262">
        <f t="shared" si="882"/>
        <v>0.91666666666666663</v>
      </c>
      <c r="G73" s="262">
        <f t="shared" si="882"/>
        <v>1</v>
      </c>
      <c r="H73" s="262">
        <f t="shared" si="882"/>
        <v>1</v>
      </c>
      <c r="I73" s="262">
        <f t="shared" si="882"/>
        <v>1</v>
      </c>
      <c r="J73" s="262">
        <f t="shared" si="882"/>
        <v>0.51973164956590368</v>
      </c>
      <c r="K73" s="262">
        <f t="shared" si="882"/>
        <v>0.21431633090441493</v>
      </c>
      <c r="L73" s="262">
        <f t="shared" si="882"/>
        <v>0.96237772761474794</v>
      </c>
      <c r="M73" s="262">
        <f t="shared" si="882"/>
        <v>1</v>
      </c>
      <c r="N73" s="262">
        <f t="shared" si="882"/>
        <v>1</v>
      </c>
      <c r="O73" s="262">
        <f t="shared" si="882"/>
        <v>0.56074182121275262</v>
      </c>
      <c r="P73" s="262">
        <f t="shared" ref="P73:AJ73" si="883">+P63</f>
        <v>0.50344827586206897</v>
      </c>
      <c r="Q73" s="262">
        <f t="shared" si="883"/>
        <v>1</v>
      </c>
      <c r="R73" s="262">
        <f t="shared" si="883"/>
        <v>1</v>
      </c>
      <c r="S73" s="262">
        <f t="shared" si="883"/>
        <v>1</v>
      </c>
      <c r="T73" s="262">
        <f t="shared" si="883"/>
        <v>0.30188679245283018</v>
      </c>
      <c r="U73" s="262">
        <f t="shared" si="883"/>
        <v>0.5625</v>
      </c>
      <c r="V73" s="262">
        <f t="shared" si="883"/>
        <v>0.93297587131367288</v>
      </c>
      <c r="W73" s="262">
        <f t="shared" si="883"/>
        <v>0.91304347826086951</v>
      </c>
      <c r="X73" s="262">
        <f t="shared" si="883"/>
        <v>0.98095787651471444</v>
      </c>
      <c r="Y73" s="262">
        <f t="shared" si="883"/>
        <v>1</v>
      </c>
      <c r="Z73" s="262">
        <f t="shared" si="883"/>
        <v>0.84439016703435232</v>
      </c>
      <c r="AA73" s="262">
        <f t="shared" si="883"/>
        <v>0.80864475461503826</v>
      </c>
      <c r="AB73" s="262">
        <f t="shared" si="883"/>
        <v>1</v>
      </c>
      <c r="AC73" s="262">
        <f t="shared" si="883"/>
        <v>0.46848899012908124</v>
      </c>
      <c r="AD73" s="262">
        <f t="shared" si="883"/>
        <v>0.66666666666666663</v>
      </c>
      <c r="AE73" s="262">
        <f t="shared" si="883"/>
        <v>1</v>
      </c>
      <c r="AF73" s="262">
        <f t="shared" si="883"/>
        <v>1</v>
      </c>
      <c r="AG73" s="262">
        <f t="shared" si="883"/>
        <v>1</v>
      </c>
      <c r="AH73" s="262">
        <f t="shared" si="883"/>
        <v>0.92627243606040577</v>
      </c>
      <c r="AI73" s="262">
        <f t="shared" si="883"/>
        <v>1</v>
      </c>
      <c r="AJ73" s="262">
        <f t="shared" si="883"/>
        <v>0.99607429542391757</v>
      </c>
      <c r="AK73" s="262">
        <f>+AK63</f>
        <v>0.95586288068265413</v>
      </c>
      <c r="AL73" s="262">
        <f>+AL63</f>
        <v>1</v>
      </c>
      <c r="AM73" s="262">
        <f t="shared" si="821"/>
        <v>1</v>
      </c>
      <c r="AN73" s="262">
        <f t="shared" si="821"/>
        <v>1</v>
      </c>
      <c r="AO73" s="262">
        <f t="shared" si="821"/>
        <v>0.65346534653465349</v>
      </c>
      <c r="AP73" s="262">
        <f t="shared" si="821"/>
        <v>1</v>
      </c>
      <c r="AQ73" s="262">
        <f t="shared" si="822"/>
        <v>0.6</v>
      </c>
      <c r="AR73" s="262">
        <f t="shared" si="822"/>
        <v>0.96988556514756075</v>
      </c>
      <c r="AS73" s="262">
        <f>+AS63</f>
        <v>0.98729109741373833</v>
      </c>
      <c r="AT73" s="262">
        <f>+AT63</f>
        <v>0.51428571428571423</v>
      </c>
      <c r="AU73" s="262">
        <f t="shared" si="823"/>
        <v>0.42307692307692307</v>
      </c>
      <c r="AV73" s="262">
        <f t="shared" si="824"/>
        <v>0.96541587411378182</v>
      </c>
      <c r="AW73" s="262">
        <f t="shared" si="824"/>
        <v>1</v>
      </c>
      <c r="AX73" s="262">
        <f t="shared" si="824"/>
        <v>0.7970001127777151</v>
      </c>
      <c r="AY73" s="262">
        <f t="shared" si="824"/>
        <v>1</v>
      </c>
      <c r="AZ73" s="262">
        <f>+AZ63</f>
        <v>1</v>
      </c>
      <c r="BA73" s="262">
        <f>+BA63</f>
        <v>1</v>
      </c>
      <c r="BB73" s="262">
        <f>+BB63</f>
        <v>0.38135593220338981</v>
      </c>
      <c r="BC73" s="262">
        <f t="shared" ref="BC73:BS73" si="884">+BC63</f>
        <v>0.74407252440725247</v>
      </c>
      <c r="BD73" s="262">
        <f t="shared" si="884"/>
        <v>0.31768443346276032</v>
      </c>
      <c r="BE73" s="262">
        <f t="shared" si="884"/>
        <v>1</v>
      </c>
      <c r="BF73" s="262">
        <f t="shared" si="884"/>
        <v>0.89090413200600027</v>
      </c>
      <c r="BG73" s="262">
        <f t="shared" si="884"/>
        <v>1</v>
      </c>
      <c r="BH73" s="262">
        <f t="shared" si="884"/>
        <v>1</v>
      </c>
      <c r="BI73" s="262">
        <f t="shared" si="884"/>
        <v>0.21739130434782608</v>
      </c>
      <c r="BJ73" s="262">
        <f t="shared" si="884"/>
        <v>1</v>
      </c>
      <c r="BK73" s="262">
        <f t="shared" si="884"/>
        <v>1</v>
      </c>
      <c r="BL73" s="262">
        <f t="shared" si="884"/>
        <v>0.37190082644628103</v>
      </c>
      <c r="BM73" s="262">
        <f t="shared" si="884"/>
        <v>0.39971751412429379</v>
      </c>
      <c r="BN73" s="262">
        <f t="shared" si="884"/>
        <v>1</v>
      </c>
      <c r="BO73" s="262">
        <f t="shared" si="884"/>
        <v>0.3983739837398374</v>
      </c>
      <c r="BP73" s="262">
        <f t="shared" si="884"/>
        <v>1</v>
      </c>
      <c r="BQ73" s="262">
        <f t="shared" si="884"/>
        <v>0.81374321880651002</v>
      </c>
      <c r="BR73" s="262">
        <f t="shared" si="884"/>
        <v>1</v>
      </c>
      <c r="BS73" s="262">
        <f t="shared" si="884"/>
        <v>0.4584837545126354</v>
      </c>
      <c r="BT73" s="262">
        <f t="shared" si="827"/>
        <v>1</v>
      </c>
      <c r="BU73" s="262">
        <f t="shared" si="827"/>
        <v>1</v>
      </c>
      <c r="BV73" s="262">
        <f t="shared" si="827"/>
        <v>1</v>
      </c>
      <c r="BW73" s="262">
        <f t="shared" si="827"/>
        <v>0.53846153846153844</v>
      </c>
      <c r="BX73" s="262">
        <f t="shared" si="827"/>
        <v>1</v>
      </c>
      <c r="BY73" s="262">
        <f t="shared" si="827"/>
        <v>1</v>
      </c>
      <c r="BZ73" s="262">
        <f t="shared" si="827"/>
        <v>0.65217391304347827</v>
      </c>
      <c r="CA73" s="262">
        <f t="shared" ref="CA73:CB73" si="885">+CA63</f>
        <v>1</v>
      </c>
      <c r="CB73" s="262">
        <f t="shared" si="885"/>
        <v>1</v>
      </c>
      <c r="CC73" s="262">
        <f t="shared" ref="CC73:CD73" si="886">+CC63</f>
        <v>0.57281553398058249</v>
      </c>
      <c r="CD73" s="262">
        <f t="shared" si="886"/>
        <v>0.44664031620553363</v>
      </c>
      <c r="CE73" s="262">
        <f t="shared" ref="CE73:CF73" si="887">+CE63</f>
        <v>1</v>
      </c>
      <c r="CF73" s="262">
        <f t="shared" si="887"/>
        <v>1</v>
      </c>
      <c r="CG73" s="262">
        <f t="shared" ref="CG73:CH73" si="888">+CG63</f>
        <v>1</v>
      </c>
      <c r="CH73" s="262">
        <f t="shared" si="888"/>
        <v>0.79166666666666663</v>
      </c>
      <c r="CI73" s="262">
        <f t="shared" ref="CI73:CJ73" si="889">+CI63</f>
        <v>0.68571428571428572</v>
      </c>
      <c r="CJ73" s="262">
        <f t="shared" si="889"/>
        <v>1</v>
      </c>
      <c r="CK73" s="262">
        <f t="shared" ref="CK73:CL73" si="890">+CK63</f>
        <v>1</v>
      </c>
      <c r="CL73" s="262">
        <f t="shared" si="890"/>
        <v>0.38709677419354838</v>
      </c>
      <c r="CM73" s="262">
        <f t="shared" ref="CM73:CN73" si="891">+CM63</f>
        <v>1</v>
      </c>
      <c r="CN73" s="262">
        <f t="shared" si="891"/>
        <v>0.10526315789473684</v>
      </c>
      <c r="CO73" s="262">
        <f t="shared" ref="CO73:CP73" si="892">+CO63</f>
        <v>1</v>
      </c>
      <c r="CP73" s="262">
        <f t="shared" si="892"/>
        <v>0.63942307692307698</v>
      </c>
      <c r="CQ73" s="262">
        <f t="shared" ref="CQ73:CR73" si="893">+CQ63</f>
        <v>1</v>
      </c>
      <c r="CR73" s="262">
        <f t="shared" si="893"/>
        <v>1</v>
      </c>
      <c r="CS73" s="262">
        <f t="shared" ref="CS73:CT73" si="894">+CS63</f>
        <v>1</v>
      </c>
      <c r="CT73" s="262">
        <f t="shared" si="894"/>
        <v>1</v>
      </c>
      <c r="CU73" s="262">
        <f t="shared" ref="CU73:CV73" si="895">+CU63</f>
        <v>0.36842105263157893</v>
      </c>
      <c r="CV73" s="262">
        <f t="shared" si="895"/>
        <v>1</v>
      </c>
      <c r="CW73" s="262">
        <f t="shared" ref="CW73:CX73" si="896">+CW63</f>
        <v>0.51620706337687461</v>
      </c>
      <c r="CX73" s="262">
        <f t="shared" si="896"/>
        <v>0</v>
      </c>
      <c r="CY73" s="262">
        <f t="shared" ref="CY73:CZ73" si="897">+CY63</f>
        <v>1</v>
      </c>
      <c r="CZ73" s="262">
        <f t="shared" si="897"/>
        <v>0</v>
      </c>
      <c r="DA73" s="262">
        <f t="shared" ref="DA73:DB73" si="898">+DA63</f>
        <v>0</v>
      </c>
      <c r="DB73" s="262">
        <f t="shared" si="898"/>
        <v>1</v>
      </c>
      <c r="DC73" s="262">
        <f t="shared" ref="DC73:DE73" si="899">+DC63</f>
        <v>0.52830188679245282</v>
      </c>
      <c r="DD73" s="261">
        <f>AVERAGE(BG73:DC73)</f>
        <v>0.75289379322166827</v>
      </c>
      <c r="DE73" s="262">
        <f t="shared" si="899"/>
        <v>1</v>
      </c>
      <c r="DF73" s="262">
        <f t="shared" ref="DF73:DG73" si="900">+DF63</f>
        <v>1</v>
      </c>
      <c r="DG73" s="262">
        <f t="shared" si="900"/>
        <v>1</v>
      </c>
      <c r="DH73" s="262">
        <f t="shared" ref="DH73:DI73" si="901">+DH63</f>
        <v>0.40909090909090912</v>
      </c>
      <c r="DI73" s="262">
        <f t="shared" si="901"/>
        <v>0.38028169014084506</v>
      </c>
      <c r="DJ73" s="262">
        <f t="shared" ref="DJ73:DK73" si="902">+DJ63</f>
        <v>1</v>
      </c>
      <c r="DK73" s="262">
        <f t="shared" si="902"/>
        <v>1</v>
      </c>
      <c r="DL73" s="262">
        <f t="shared" ref="DL73:DM73" si="903">+DL63</f>
        <v>0.83703703703703702</v>
      </c>
      <c r="DM73" s="262">
        <f t="shared" si="903"/>
        <v>1</v>
      </c>
      <c r="DN73" s="262">
        <f t="shared" ref="DN73:DO73" si="904">+DN63</f>
        <v>1</v>
      </c>
      <c r="DO73" s="262">
        <f t="shared" si="904"/>
        <v>0.90150815635580173</v>
      </c>
      <c r="DP73" s="262" t="e">
        <f t="shared" ref="DP73:DR73" si="905">+DP63</f>
        <v>#DIV/0!</v>
      </c>
      <c r="DQ73" s="262" t="e">
        <f t="shared" si="905"/>
        <v>#DIV/0!</v>
      </c>
      <c r="DR73" s="262">
        <f t="shared" si="905"/>
        <v>1</v>
      </c>
      <c r="DS73" s="262">
        <f t="shared" ref="DS73:DT73" si="906">+DS63</f>
        <v>0.21495327102803738</v>
      </c>
      <c r="DT73" s="262">
        <f t="shared" si="906"/>
        <v>1</v>
      </c>
      <c r="DU73" s="262">
        <f t="shared" ref="DU73:DV73" si="907">+DU63</f>
        <v>1</v>
      </c>
      <c r="DV73" s="262">
        <f t="shared" si="907"/>
        <v>0.35153583617747441</v>
      </c>
      <c r="DW73" s="262">
        <f t="shared" ref="DW73:DY73" si="908">+DW63</f>
        <v>0.61165048543689315</v>
      </c>
      <c r="DX73" s="262">
        <f t="shared" si="908"/>
        <v>1</v>
      </c>
      <c r="DY73" s="262">
        <f t="shared" si="908"/>
        <v>0.82321583986074853</v>
      </c>
      <c r="DZ73" s="262">
        <f t="shared" ref="DZ73:EA73" si="909">+DZ63</f>
        <v>0.90132193884363732</v>
      </c>
      <c r="EA73" s="262">
        <f t="shared" si="909"/>
        <v>1</v>
      </c>
      <c r="EB73" s="262">
        <f t="shared" ref="EB73:ED73" si="910">+EB63</f>
        <v>0.96791492872530593</v>
      </c>
      <c r="EC73" s="262">
        <f t="shared" si="910"/>
        <v>0.90957446808510634</v>
      </c>
      <c r="ED73" s="262">
        <f t="shared" si="910"/>
        <v>1</v>
      </c>
      <c r="EE73" s="262">
        <f t="shared" ref="EE73:EF73" si="911">+EE63</f>
        <v>1</v>
      </c>
      <c r="EF73" s="262">
        <f t="shared" si="911"/>
        <v>0.9361022364217253</v>
      </c>
      <c r="EG73" s="262">
        <f t="shared" ref="EG73:EH73" si="912">+EG63</f>
        <v>1</v>
      </c>
      <c r="EH73" s="262">
        <f t="shared" si="912"/>
        <v>1</v>
      </c>
      <c r="EI73" s="456">
        <f>AVERAGE(DR73:EF73)</f>
        <v>0.84775126697192849</v>
      </c>
      <c r="EJ73" s="38"/>
    </row>
    <row r="83" spans="1:140" customFormat="1">
      <c r="A83" s="38"/>
      <c r="B83" s="22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M83" s="38"/>
      <c r="AN83" s="38"/>
      <c r="AO83" s="38"/>
      <c r="AP83" s="38"/>
      <c r="AQ83" s="38"/>
      <c r="AR83" s="38"/>
      <c r="AS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  <c r="BF83" s="38"/>
      <c r="BG83" s="38"/>
      <c r="BH83" s="38"/>
      <c r="BI83" s="38"/>
      <c r="BJ83" s="38"/>
      <c r="BK83" s="38"/>
      <c r="BL83" s="38"/>
      <c r="BM83" s="38"/>
      <c r="BN83" s="38"/>
      <c r="BO83" s="38"/>
      <c r="BP83" s="38"/>
      <c r="BQ83" s="38"/>
      <c r="BR83" s="38"/>
      <c r="BS83" s="38"/>
      <c r="BT83" s="38"/>
      <c r="BU83" s="38"/>
      <c r="BV83" s="38"/>
      <c r="BW83" s="38"/>
      <c r="BX83" s="38"/>
      <c r="BY83" s="38"/>
      <c r="BZ83" s="38"/>
      <c r="CA83" s="38"/>
      <c r="CB83" s="38"/>
      <c r="CC83" s="38"/>
      <c r="CD83" s="38"/>
      <c r="CE83" s="38"/>
      <c r="CF83" s="38"/>
      <c r="CG83" s="38"/>
      <c r="CH83" s="38"/>
      <c r="CI83" s="38"/>
      <c r="CJ83" s="38"/>
      <c r="CK83" s="38"/>
      <c r="CL83" s="38"/>
      <c r="CM83" s="38"/>
      <c r="CN83" s="38"/>
      <c r="CO83" s="38"/>
      <c r="CP83" s="38"/>
      <c r="CQ83" s="38"/>
      <c r="CR83" s="38"/>
      <c r="CS83" s="38"/>
      <c r="CT83" s="38"/>
      <c r="CU83" s="38"/>
      <c r="CV83" s="38"/>
      <c r="CW83" s="38"/>
      <c r="CX83" s="38"/>
      <c r="CY83" s="38"/>
      <c r="CZ83" s="38"/>
      <c r="DA83" s="38"/>
      <c r="DB83" s="38"/>
      <c r="DC83" s="38"/>
      <c r="DD83" s="38"/>
      <c r="DE83" s="38"/>
      <c r="DF83" s="38"/>
      <c r="DG83" s="38"/>
      <c r="DH83" s="38"/>
      <c r="DI83" s="38"/>
      <c r="DJ83" s="38"/>
      <c r="DK83" s="38"/>
      <c r="DL83" s="38"/>
      <c r="DM83" s="38"/>
      <c r="DN83" s="38"/>
      <c r="DO83" s="38"/>
      <c r="DP83" s="38"/>
      <c r="DQ83" s="38"/>
      <c r="DR83" s="38"/>
      <c r="DS83" s="38"/>
      <c r="DT83" s="38"/>
      <c r="DU83" s="38"/>
      <c r="DV83" s="38"/>
      <c r="DW83" s="38"/>
      <c r="DX83" s="38"/>
      <c r="DY83" s="38"/>
      <c r="DZ83" s="38"/>
      <c r="EA83" s="38"/>
      <c r="EB83" s="38"/>
      <c r="EC83" s="38"/>
      <c r="ED83" s="38"/>
      <c r="EE83" s="38"/>
      <c r="EF83" s="38"/>
      <c r="EG83" s="38"/>
      <c r="EH83" s="38"/>
      <c r="EI83" s="38"/>
      <c r="EJ83" s="38"/>
    </row>
    <row r="89" spans="1:140" customFormat="1">
      <c r="A89" s="38"/>
      <c r="B89" s="22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38"/>
      <c r="AM89" s="38"/>
      <c r="AN89" s="38"/>
      <c r="AO89" s="38"/>
      <c r="AP89" s="38"/>
      <c r="AQ89" s="38"/>
      <c r="AR89" s="38"/>
      <c r="AS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  <c r="BF89" s="38"/>
      <c r="BG89" s="38"/>
      <c r="BH89" s="38"/>
      <c r="BI89" s="38"/>
      <c r="BJ89" s="38"/>
      <c r="BK89" s="38"/>
      <c r="BL89" s="38"/>
      <c r="BM89" s="38"/>
      <c r="BN89" s="38"/>
      <c r="BO89" s="38"/>
      <c r="BP89" s="38"/>
      <c r="BQ89" s="38"/>
      <c r="BR89" s="38"/>
      <c r="BS89" s="38"/>
      <c r="BT89" s="38"/>
      <c r="BU89" s="38"/>
      <c r="BV89" s="38"/>
      <c r="BW89" s="38"/>
      <c r="BX89" s="38"/>
      <c r="BY89" s="38"/>
      <c r="BZ89" s="38"/>
      <c r="CA89" s="38"/>
      <c r="CB89" s="38"/>
      <c r="CC89" s="38"/>
      <c r="CD89" s="38"/>
      <c r="CE89" s="38"/>
      <c r="CF89" s="38"/>
      <c r="CG89" s="38"/>
      <c r="CH89" s="38"/>
      <c r="CI89" s="38"/>
      <c r="CJ89" s="38"/>
      <c r="CK89" s="38"/>
      <c r="CL89" s="38"/>
      <c r="CM89" s="38"/>
      <c r="CN89" s="38"/>
      <c r="CO89" s="38"/>
      <c r="CP89" s="38"/>
      <c r="CQ89" s="38"/>
      <c r="CR89" s="38"/>
      <c r="CS89" s="38"/>
      <c r="CT89" s="38"/>
      <c r="CU89" s="38"/>
      <c r="CV89" s="38"/>
      <c r="CW89" s="38"/>
      <c r="CX89" s="38"/>
      <c r="CY89" s="38"/>
      <c r="CZ89" s="38"/>
      <c r="DA89" s="38"/>
      <c r="DB89" s="38"/>
      <c r="DC89" s="38"/>
      <c r="DD89" s="38"/>
      <c r="DE89" s="38"/>
      <c r="DF89" s="38"/>
      <c r="DG89" s="38"/>
      <c r="DH89" s="38"/>
      <c r="DI89" s="38"/>
      <c r="DJ89" s="38"/>
      <c r="DK89" s="38"/>
      <c r="DL89" s="38"/>
      <c r="DM89" s="38"/>
      <c r="DN89" s="38"/>
      <c r="DO89" s="38"/>
      <c r="DP89" s="38"/>
      <c r="DQ89" s="38"/>
      <c r="DR89" s="38"/>
      <c r="DS89" s="38"/>
      <c r="DT89" s="38"/>
      <c r="DU89" s="38"/>
      <c r="DV89" s="38"/>
      <c r="DW89" s="38"/>
      <c r="DX89" s="38"/>
      <c r="DY89" s="38"/>
      <c r="DZ89" s="38"/>
      <c r="EA89" s="38"/>
      <c r="EB89" s="38"/>
      <c r="EC89" s="38"/>
      <c r="ED89" s="38"/>
      <c r="EE89" s="38"/>
      <c r="EF89" s="38"/>
      <c r="EG89" s="38"/>
      <c r="EH89" s="38"/>
      <c r="EI89" s="38"/>
      <c r="EJ89" s="38"/>
    </row>
    <row r="110" spans="1:140" customFormat="1">
      <c r="A110" s="38"/>
      <c r="B110" s="22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</row>
    <row r="113" spans="1:140">
      <c r="DD113" s="38" t="e">
        <f>AVERAGE(#REF!)</f>
        <v>#REF!</v>
      </c>
      <c r="EI113" s="38" t="e">
        <f>AVERAGE(#REF!)</f>
        <v>#REF!</v>
      </c>
    </row>
    <row r="114" spans="1:140">
      <c r="DD114" s="38" t="e">
        <f>AVERAGE(#REF!)</f>
        <v>#REF!</v>
      </c>
      <c r="EI114" s="38" t="e">
        <f>AVERAGE(#REF!)</f>
        <v>#REF!</v>
      </c>
    </row>
    <row r="115" spans="1:140">
      <c r="DD115" s="38" t="e">
        <f>AVERAGE(#REF!)</f>
        <v>#REF!</v>
      </c>
      <c r="EI115" s="38" t="e">
        <f>AVERAGE(#REF!)</f>
        <v>#REF!</v>
      </c>
    </row>
    <row r="116" spans="1:140" customFormat="1">
      <c r="A116" s="38"/>
      <c r="B116" s="22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 t="e">
        <f>AVERAGE(#REF!)</f>
        <v>#REF!</v>
      </c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 t="e">
        <f>AVERAGE(#REF!)</f>
        <v>#REF!</v>
      </c>
      <c r="EJ116" s="38"/>
    </row>
    <row r="137" spans="1:140" customFormat="1">
      <c r="A137" s="38"/>
      <c r="B137" s="22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</row>
    <row r="143" spans="1:140" customFormat="1">
      <c r="A143" s="38"/>
      <c r="B143" s="22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38"/>
      <c r="AM143" s="38"/>
      <c r="AN143" s="38"/>
      <c r="AO143" s="38"/>
      <c r="AP143" s="38"/>
      <c r="AQ143" s="38"/>
      <c r="AR143" s="38"/>
      <c r="AS143" s="38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  <c r="BF143" s="38"/>
      <c r="BG143" s="38"/>
      <c r="BH143" s="38"/>
      <c r="BI143" s="38"/>
      <c r="BJ143" s="38"/>
      <c r="BK143" s="38"/>
      <c r="BL143" s="38"/>
      <c r="BM143" s="38"/>
      <c r="BN143" s="38"/>
      <c r="BO143" s="38"/>
      <c r="BP143" s="38"/>
      <c r="BQ143" s="38"/>
      <c r="BR143" s="38"/>
      <c r="BS143" s="38"/>
      <c r="BT143" s="38"/>
      <c r="BU143" s="38"/>
      <c r="BV143" s="38"/>
      <c r="BW143" s="38"/>
      <c r="BX143" s="38"/>
      <c r="BY143" s="38"/>
      <c r="BZ143" s="38"/>
      <c r="CA143" s="38"/>
      <c r="CB143" s="38"/>
      <c r="CC143" s="38"/>
      <c r="CD143" s="38"/>
      <c r="CE143" s="38"/>
      <c r="CF143" s="38"/>
      <c r="CG143" s="38"/>
      <c r="CH143" s="38"/>
      <c r="CI143" s="38"/>
      <c r="CJ143" s="38"/>
      <c r="CK143" s="38"/>
      <c r="CL143" s="38"/>
      <c r="CM143" s="38"/>
      <c r="CN143" s="38"/>
      <c r="CO143" s="38"/>
      <c r="CP143" s="38"/>
      <c r="CQ143" s="38"/>
      <c r="CR143" s="38"/>
      <c r="CS143" s="38"/>
      <c r="CT143" s="38"/>
      <c r="CU143" s="38"/>
      <c r="CV143" s="38"/>
      <c r="CW143" s="38"/>
      <c r="CX143" s="38"/>
      <c r="CY143" s="38"/>
      <c r="CZ143" s="38"/>
      <c r="DA143" s="38"/>
      <c r="DB143" s="38"/>
      <c r="DC143" s="38"/>
      <c r="DD143" s="38"/>
      <c r="DE143" s="38"/>
      <c r="DF143" s="38"/>
      <c r="DG143" s="38"/>
      <c r="DH143" s="38"/>
      <c r="DI143" s="38"/>
      <c r="DJ143" s="38"/>
      <c r="DK143" s="38"/>
      <c r="DL143" s="38"/>
      <c r="DM143" s="38"/>
      <c r="DN143" s="38"/>
      <c r="DO143" s="38"/>
      <c r="DP143" s="38"/>
      <c r="DQ143" s="38"/>
      <c r="DR143" s="38"/>
      <c r="DS143" s="38"/>
      <c r="DT143" s="38"/>
      <c r="DU143" s="38"/>
      <c r="DV143" s="38"/>
      <c r="DW143" s="38"/>
      <c r="DX143" s="38"/>
      <c r="DY143" s="38"/>
      <c r="DZ143" s="38"/>
      <c r="EA143" s="38"/>
      <c r="EB143" s="38"/>
      <c r="EC143" s="38"/>
      <c r="ED143" s="38"/>
      <c r="EE143" s="38"/>
      <c r="EF143" s="38"/>
      <c r="EG143" s="38"/>
      <c r="EH143" s="38"/>
      <c r="EI143" s="38"/>
      <c r="EJ143" s="38"/>
    </row>
    <row r="159" spans="1:140" customFormat="1">
      <c r="A159" s="38"/>
      <c r="B159" s="22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  <c r="BF159" s="38"/>
      <c r="BG159" s="38"/>
      <c r="BH159" s="38"/>
      <c r="BI159" s="38"/>
      <c r="BJ159" s="38"/>
      <c r="BK159" s="38"/>
      <c r="BL159" s="38"/>
      <c r="BM159" s="38"/>
      <c r="BN159" s="38"/>
      <c r="BO159" s="38"/>
      <c r="BP159" s="38"/>
      <c r="BQ159" s="38"/>
      <c r="BR159" s="38"/>
      <c r="BS159" s="38"/>
      <c r="BT159" s="38"/>
      <c r="BU159" s="38"/>
      <c r="BV159" s="38"/>
      <c r="BW159" s="38"/>
      <c r="BX159" s="38"/>
      <c r="BY159" s="38"/>
      <c r="BZ159" s="38"/>
      <c r="CA159" s="38"/>
      <c r="CB159" s="38"/>
      <c r="CC159" s="38"/>
      <c r="CD159" s="38"/>
      <c r="CE159" s="38"/>
      <c r="CF159" s="38"/>
      <c r="CG159" s="38"/>
      <c r="CH159" s="38"/>
      <c r="CI159" s="38"/>
      <c r="CJ159" s="38"/>
      <c r="CK159" s="38"/>
      <c r="CL159" s="38"/>
      <c r="CM159" s="38"/>
      <c r="CN159" s="38"/>
      <c r="CO159" s="38"/>
      <c r="CP159" s="38"/>
      <c r="CQ159" s="38"/>
      <c r="CR159" s="38"/>
      <c r="CS159" s="38"/>
      <c r="CT159" s="38"/>
      <c r="CU159" s="38"/>
      <c r="CV159" s="38"/>
      <c r="CW159" s="38"/>
      <c r="CX159" s="38"/>
      <c r="CY159" s="38"/>
      <c r="CZ159" s="38"/>
      <c r="DA159" s="38"/>
      <c r="DB159" s="38"/>
      <c r="DC159" s="38"/>
      <c r="DD159" s="38"/>
      <c r="DE159" s="38"/>
      <c r="DF159" s="38"/>
      <c r="DG159" s="38"/>
      <c r="DH159" s="38"/>
      <c r="DI159" s="38"/>
      <c r="DJ159" s="38"/>
      <c r="DK159" s="38"/>
      <c r="DL159" s="38"/>
      <c r="DM159" s="38"/>
      <c r="DN159" s="38"/>
      <c r="DO159" s="38"/>
      <c r="DP159" s="38"/>
      <c r="DQ159" s="38"/>
      <c r="DR159" s="38"/>
      <c r="DS159" s="38"/>
      <c r="DT159" s="38"/>
      <c r="DU159" s="38"/>
      <c r="DV159" s="38"/>
      <c r="DW159" s="38"/>
      <c r="DX159" s="38"/>
      <c r="DY159" s="38"/>
      <c r="DZ159" s="38"/>
      <c r="EA159" s="38"/>
      <c r="EB159" s="38"/>
      <c r="EC159" s="38"/>
      <c r="ED159" s="38"/>
      <c r="EE159" s="38"/>
      <c r="EF159" s="38"/>
      <c r="EG159" s="38"/>
      <c r="EH159" s="38"/>
      <c r="EI159" s="38"/>
      <c r="EJ159" s="38"/>
    </row>
  </sheetData>
  <mergeCells count="12">
    <mergeCell ref="A60:A64"/>
    <mergeCell ref="A2:A5"/>
    <mergeCell ref="A7:A11"/>
    <mergeCell ref="A12:A16"/>
    <mergeCell ref="A18:A21"/>
    <mergeCell ref="A23:A27"/>
    <mergeCell ref="A28:A32"/>
    <mergeCell ref="A34:A37"/>
    <mergeCell ref="A39:A43"/>
    <mergeCell ref="A44:A48"/>
    <mergeCell ref="A50:A53"/>
    <mergeCell ref="A55:A59"/>
  </mergeCells>
  <phoneticPr fontId="60" type="noConversion"/>
  <conditionalFormatting sqref="R39">
    <cfRule type="cellIs" dxfId="202" priority="1023" operator="lessThan">
      <formula>0</formula>
    </cfRule>
    <cfRule type="cellIs" dxfId="201" priority="1024" operator="greaterThan">
      <formula>100</formula>
    </cfRule>
  </conditionalFormatting>
  <conditionalFormatting sqref="S11:CG11">
    <cfRule type="cellIs" dxfId="200" priority="358" operator="greaterThan">
      <formula>100</formula>
    </cfRule>
    <cfRule type="cellIs" dxfId="199" priority="357" operator="lessThan">
      <formula>0</formula>
    </cfRule>
  </conditionalFormatting>
  <conditionalFormatting sqref="S27:DC27">
    <cfRule type="cellIs" dxfId="198" priority="224" operator="greaterThan">
      <formula>100</formula>
    </cfRule>
    <cfRule type="cellIs" dxfId="197" priority="223" operator="lessThan">
      <formula>0</formula>
    </cfRule>
  </conditionalFormatting>
  <conditionalFormatting sqref="S43:DC43">
    <cfRule type="cellIs" dxfId="196" priority="220" operator="greaterThan">
      <formula>100</formula>
    </cfRule>
    <cfRule type="cellIs" dxfId="195" priority="219" operator="lessThan">
      <formula>0</formula>
    </cfRule>
  </conditionalFormatting>
  <conditionalFormatting sqref="U23:AJ25">
    <cfRule type="cellIs" dxfId="194" priority="878" operator="greaterThan">
      <formula>100</formula>
    </cfRule>
    <cfRule type="cellIs" dxfId="193" priority="877" operator="lessThan">
      <formula>0</formula>
    </cfRule>
  </conditionalFormatting>
  <conditionalFormatting sqref="U7:DC9">
    <cfRule type="cellIs" dxfId="192" priority="226" operator="greaterThan">
      <formula>100</formula>
    </cfRule>
    <cfRule type="cellIs" dxfId="191" priority="225" operator="lessThan">
      <formula>0</formula>
    </cfRule>
  </conditionalFormatting>
  <conditionalFormatting sqref="U39:DC41">
    <cfRule type="cellIs" dxfId="190" priority="217" operator="lessThan">
      <formula>0</formula>
    </cfRule>
    <cfRule type="cellIs" dxfId="189" priority="218" operator="greaterThan">
      <formula>100</formula>
    </cfRule>
  </conditionalFormatting>
  <conditionalFormatting sqref="AK25">
    <cfRule type="cellIs" dxfId="188" priority="854" operator="greaterThan">
      <formula>100</formula>
    </cfRule>
    <cfRule type="cellIs" dxfId="187" priority="853" operator="lessThan">
      <formula>0</formula>
    </cfRule>
  </conditionalFormatting>
  <conditionalFormatting sqref="AK23:AM24">
    <cfRule type="cellIs" dxfId="186" priority="831" operator="lessThan">
      <formula>0</formula>
    </cfRule>
    <cfRule type="cellIs" dxfId="185" priority="832" operator="greaterThan">
      <formula>100</formula>
    </cfRule>
  </conditionalFormatting>
  <conditionalFormatting sqref="AN23:CU25">
    <cfRule type="cellIs" dxfId="184" priority="269" operator="lessThan">
      <formula>0</formula>
    </cfRule>
    <cfRule type="cellIs" dxfId="183" priority="270" operator="greaterThan">
      <formula>100</formula>
    </cfRule>
  </conditionalFormatting>
  <conditionalFormatting sqref="CJ11:DC11">
    <cfRule type="cellIs" dxfId="182" priority="227" operator="lessThan">
      <formula>0</formula>
    </cfRule>
    <cfRule type="cellIs" dxfId="181" priority="228" operator="greaterThan">
      <formula>100</formula>
    </cfRule>
  </conditionalFormatting>
  <conditionalFormatting sqref="CW23:DC25">
    <cfRule type="cellIs" dxfId="180" priority="222" operator="greaterThan">
      <formula>100</formula>
    </cfRule>
    <cfRule type="cellIs" dxfId="179" priority="221" operator="lessThan">
      <formula>0</formula>
    </cfRule>
  </conditionalFormatting>
  <conditionalFormatting sqref="DE11:EH11">
    <cfRule type="cellIs" dxfId="178" priority="16" operator="greaterThan">
      <formula>100</formula>
    </cfRule>
    <cfRule type="cellIs" dxfId="177" priority="15" operator="lessThan">
      <formula>0</formula>
    </cfRule>
  </conditionalFormatting>
  <conditionalFormatting sqref="DE27:EH27">
    <cfRule type="cellIs" dxfId="176" priority="12" operator="greaterThan">
      <formula>100</formula>
    </cfRule>
    <cfRule type="cellIs" dxfId="175" priority="11" operator="lessThan">
      <formula>0</formula>
    </cfRule>
  </conditionalFormatting>
  <conditionalFormatting sqref="DE43:EH43">
    <cfRule type="cellIs" dxfId="174" priority="8" operator="greaterThan">
      <formula>100</formula>
    </cfRule>
    <cfRule type="cellIs" dxfId="173" priority="7" operator="lessThan">
      <formula>0</formula>
    </cfRule>
  </conditionalFormatting>
  <conditionalFormatting sqref="DE7:EI9">
    <cfRule type="cellIs" dxfId="172" priority="14" operator="greaterThan">
      <formula>100</formula>
    </cfRule>
    <cfRule type="cellIs" dxfId="171" priority="13" operator="lessThan">
      <formula>0</formula>
    </cfRule>
  </conditionalFormatting>
  <conditionalFormatting sqref="DE23:EI25">
    <cfRule type="cellIs" dxfId="170" priority="9" operator="lessThan">
      <formula>0</formula>
    </cfRule>
    <cfRule type="cellIs" dxfId="169" priority="10" operator="greaterThan">
      <formula>100</formula>
    </cfRule>
  </conditionalFormatting>
  <conditionalFormatting sqref="DE39:EI41">
    <cfRule type="cellIs" dxfId="168" priority="5" operator="lessThan">
      <formula>0</formula>
    </cfRule>
    <cfRule type="cellIs" dxfId="167" priority="6" operator="greaterThan">
      <formula>100</formula>
    </cfRule>
  </conditionalFormatting>
  <conditionalFormatting sqref="DP55:DQ57">
    <cfRule type="cellIs" dxfId="166" priority="98" operator="greaterThan">
      <formula>100</formula>
    </cfRule>
    <cfRule type="cellIs" dxfId="165" priority="97" operator="lessThan">
      <formula>0</formula>
    </cfRule>
  </conditionalFormatting>
  <conditionalFormatting sqref="DP59:DQ59">
    <cfRule type="cellIs" dxfId="164" priority="100" operator="greaterThan">
      <formula>100</formula>
    </cfRule>
    <cfRule type="cellIs" dxfId="163" priority="99" operator="lessThan">
      <formula>0</formula>
    </cfRule>
  </conditionalFormatting>
  <conditionalFormatting sqref="EI55:EI57">
    <cfRule type="cellIs" dxfId="162" priority="2" operator="greaterThan">
      <formula>100</formula>
    </cfRule>
    <cfRule type="cellIs" dxfId="161" priority="1" operator="lessThan">
      <formula>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EI180"/>
  <sheetViews>
    <sheetView showGridLines="0" topLeftCell="A17" zoomScale="70" zoomScaleNormal="70" workbookViewId="0">
      <pane xSplit="43" ySplit="1" topLeftCell="EG38" activePane="bottomRight" state="frozen"/>
      <selection activeCell="A17" sqref="A17"/>
      <selection pane="topRight" activeCell="AR17" sqref="AR17"/>
      <selection pane="bottomLeft" activeCell="A18" sqref="A18"/>
      <selection pane="bottomRight" activeCell="EX67" sqref="EX67"/>
    </sheetView>
  </sheetViews>
  <sheetFormatPr baseColWidth="10" defaultColWidth="15" defaultRowHeight="14.4"/>
  <cols>
    <col min="1" max="1" width="7.5546875" style="2" customWidth="1"/>
    <col min="2" max="2" width="22.88671875" style="22" bestFit="1" customWidth="1"/>
    <col min="3" max="3" width="10.109375" style="2" hidden="1" customWidth="1"/>
    <col min="4" max="4" width="9.109375" style="2" hidden="1" customWidth="1"/>
    <col min="5" max="5" width="11.88671875" style="2" hidden="1" customWidth="1"/>
    <col min="6" max="6" width="10.109375" style="2" hidden="1" customWidth="1"/>
    <col min="7" max="35" width="10.44140625" style="2" hidden="1" customWidth="1"/>
    <col min="36" max="36" width="11.88671875" style="2" hidden="1" customWidth="1"/>
    <col min="37" max="40" width="13.109375" style="2" hidden="1" customWidth="1"/>
    <col min="41" max="42" width="14.109375" style="2" hidden="1" customWidth="1"/>
    <col min="43" max="43" width="13.109375" style="2" hidden="1" customWidth="1"/>
    <col min="44" max="44" width="13.33203125" style="2" hidden="1" customWidth="1"/>
    <col min="45" max="107" width="13.109375" style="2" hidden="1" customWidth="1"/>
    <col min="108" max="108" width="13.109375" style="2" customWidth="1"/>
    <col min="109" max="109" width="9.33203125" style="2" hidden="1" customWidth="1"/>
    <col min="110" max="110" width="9.5546875" style="2" hidden="1" customWidth="1"/>
    <col min="111" max="127" width="13.109375" style="2" hidden="1" customWidth="1"/>
    <col min="128" max="138" width="13.109375" style="2" customWidth="1"/>
    <col min="139" max="139" width="15.88671875" style="2" customWidth="1"/>
    <col min="140" max="183" width="9.88671875" style="2" customWidth="1"/>
    <col min="184" max="16384" width="15" style="2"/>
  </cols>
  <sheetData>
    <row r="1" spans="1:139" s="11" customFormat="1" hidden="1">
      <c r="A1" s="31" t="s">
        <v>34</v>
      </c>
      <c r="B1" s="29"/>
      <c r="C1" s="34" t="s">
        <v>155</v>
      </c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  <c r="BF1" s="32"/>
      <c r="BG1" s="32"/>
      <c r="BH1" s="32"/>
      <c r="BI1" s="32"/>
      <c r="BJ1" s="32"/>
      <c r="BK1" s="32"/>
      <c r="BL1" s="32"/>
      <c r="BM1" s="32"/>
      <c r="BN1" s="32"/>
      <c r="BO1" s="32"/>
      <c r="BP1" s="32"/>
      <c r="BQ1" s="32"/>
      <c r="BR1" s="32"/>
      <c r="BS1" s="32"/>
      <c r="BT1" s="32"/>
      <c r="BU1" s="32"/>
      <c r="BV1" s="32"/>
      <c r="BW1" s="32"/>
      <c r="BX1" s="32"/>
      <c r="BY1" s="32"/>
      <c r="BZ1" s="32"/>
      <c r="CA1" s="32"/>
      <c r="CB1" s="32"/>
      <c r="CC1" s="32"/>
      <c r="CD1" s="32"/>
      <c r="CE1" s="32"/>
      <c r="CF1" s="32"/>
      <c r="CG1" s="32"/>
      <c r="CH1" s="32"/>
      <c r="CI1" s="32"/>
      <c r="CJ1" s="32"/>
      <c r="CK1" s="32"/>
      <c r="CL1" s="32"/>
      <c r="CM1" s="32"/>
      <c r="CN1" s="32"/>
      <c r="CO1" s="32"/>
      <c r="CP1" s="32"/>
      <c r="CQ1" s="32"/>
      <c r="CR1" s="32"/>
      <c r="CS1" s="32"/>
      <c r="CT1" s="32"/>
      <c r="CU1" s="32"/>
      <c r="CV1" s="32"/>
      <c r="CW1" s="32"/>
      <c r="CX1" s="32"/>
      <c r="CY1" s="32"/>
      <c r="CZ1" s="32"/>
      <c r="DA1" s="32"/>
      <c r="DB1" s="32"/>
      <c r="DC1" s="32"/>
      <c r="DD1" s="32" t="s">
        <v>167</v>
      </c>
      <c r="DE1" s="32"/>
      <c r="DF1" s="32"/>
      <c r="DG1" s="32"/>
      <c r="DH1" s="32"/>
      <c r="DI1" s="32"/>
      <c r="DJ1" s="32"/>
      <c r="DK1" s="32"/>
      <c r="DL1" s="32"/>
      <c r="DM1" s="32"/>
      <c r="DN1" s="32"/>
      <c r="DO1" s="32"/>
      <c r="DP1" s="32"/>
      <c r="DQ1" s="32"/>
      <c r="DR1" s="32"/>
      <c r="DS1" s="32"/>
      <c r="DT1" s="32"/>
      <c r="DU1" s="32"/>
      <c r="DV1" s="32"/>
      <c r="DW1" s="32"/>
      <c r="DX1" s="32"/>
      <c r="DY1" s="32"/>
      <c r="DZ1" s="32"/>
      <c r="EA1" s="32"/>
      <c r="EB1" s="32"/>
      <c r="EC1" s="32"/>
      <c r="ED1" s="32"/>
      <c r="EE1" s="32"/>
      <c r="EF1" s="32"/>
      <c r="EG1" s="32"/>
      <c r="EH1" s="32"/>
      <c r="EI1" s="32"/>
    </row>
    <row r="2" spans="1:139" ht="16.5" hidden="1" customHeight="1">
      <c r="A2" s="502" t="s">
        <v>20</v>
      </c>
      <c r="B2" s="51" t="s">
        <v>84</v>
      </c>
      <c r="C2" s="4">
        <v>0.82962500000000006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 t="e">
        <f>AVERAGE(#REF!)</f>
        <v>#REF!</v>
      </c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</row>
    <row r="3" spans="1:139" hidden="1">
      <c r="A3" s="503"/>
      <c r="B3" s="51" t="s">
        <v>141</v>
      </c>
      <c r="C3" s="4">
        <v>0.18086666666666665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 t="e">
        <f>AVERAGE(#REF!)</f>
        <v>#REF!</v>
      </c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</row>
    <row r="4" spans="1:139" hidden="1">
      <c r="A4" s="503"/>
      <c r="B4" s="51" t="s">
        <v>18</v>
      </c>
      <c r="C4" s="5">
        <v>6.07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 t="e">
        <f>AVERAGE(#REF!)</f>
        <v>#REF!</v>
      </c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</row>
    <row r="5" spans="1:139" hidden="1">
      <c r="A5" s="504"/>
      <c r="B5" s="51" t="s">
        <v>19</v>
      </c>
      <c r="C5" s="5">
        <v>6.4499999999999993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 t="e">
        <f>AVERAGE(#REF!)</f>
        <v>#REF!</v>
      </c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</row>
    <row r="6" spans="1:139" ht="15.75" hidden="1" customHeight="1">
      <c r="A6" s="14"/>
      <c r="B6" s="13"/>
      <c r="C6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</row>
    <row r="7" spans="1:139" hidden="1">
      <c r="A7" s="499" t="s">
        <v>52</v>
      </c>
      <c r="B7" s="53" t="s">
        <v>142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</row>
    <row r="8" spans="1:139" hidden="1">
      <c r="A8" s="500"/>
      <c r="B8" s="53" t="s">
        <v>143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</row>
    <row r="9" spans="1:139" hidden="1">
      <c r="A9" s="500"/>
      <c r="B9" s="53" t="s">
        <v>144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</row>
    <row r="10" spans="1:139" hidden="1">
      <c r="A10" s="500"/>
      <c r="B10" s="53" t="s">
        <v>145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</row>
    <row r="11" spans="1:139" hidden="1">
      <c r="A11" s="501"/>
      <c r="B11" s="53" t="s">
        <v>146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</row>
    <row r="12" spans="1:139" ht="16.5" hidden="1" customHeight="1">
      <c r="A12" s="496" t="s">
        <v>162</v>
      </c>
      <c r="B12" s="54" t="s">
        <v>147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</row>
    <row r="13" spans="1:139" hidden="1">
      <c r="A13" s="497"/>
      <c r="B13" s="54" t="s">
        <v>148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</row>
    <row r="14" spans="1:139" hidden="1">
      <c r="A14" s="497"/>
      <c r="B14" s="54" t="s">
        <v>149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</row>
    <row r="15" spans="1:139" hidden="1">
      <c r="A15" s="497"/>
      <c r="B15" s="54" t="s">
        <v>150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</row>
    <row r="16" spans="1:139" ht="16.5" hidden="1" customHeight="1">
      <c r="A16" s="498"/>
      <c r="B16" s="54" t="s">
        <v>60</v>
      </c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</row>
    <row r="17" spans="1:139">
      <c r="A17" s="31" t="s">
        <v>159</v>
      </c>
      <c r="B17" s="29"/>
      <c r="C17" s="32" t="s">
        <v>229</v>
      </c>
      <c r="D17" s="32" t="s">
        <v>178</v>
      </c>
      <c r="E17" s="32" t="s">
        <v>179</v>
      </c>
      <c r="F17" s="32" t="s">
        <v>180</v>
      </c>
      <c r="G17" s="32" t="s">
        <v>181</v>
      </c>
      <c r="H17" s="32" t="s">
        <v>182</v>
      </c>
      <c r="I17" s="32" t="s">
        <v>183</v>
      </c>
      <c r="J17" s="32" t="s">
        <v>184</v>
      </c>
      <c r="K17" s="32" t="s">
        <v>185</v>
      </c>
      <c r="L17" s="32" t="s">
        <v>186</v>
      </c>
      <c r="M17" s="32" t="s">
        <v>187</v>
      </c>
      <c r="N17" s="32" t="s">
        <v>188</v>
      </c>
      <c r="O17" s="32" t="s">
        <v>237</v>
      </c>
      <c r="P17" s="32" t="s">
        <v>246</v>
      </c>
      <c r="Q17" s="32" t="s">
        <v>247</v>
      </c>
      <c r="R17" s="32" t="s">
        <v>248</v>
      </c>
      <c r="S17" s="32" t="s">
        <v>249</v>
      </c>
      <c r="T17" s="32" t="s">
        <v>189</v>
      </c>
      <c r="U17" s="32" t="s">
        <v>190</v>
      </c>
      <c r="V17" s="32" t="s">
        <v>191</v>
      </c>
      <c r="W17" s="32" t="s">
        <v>192</v>
      </c>
      <c r="X17" s="32" t="s">
        <v>193</v>
      </c>
      <c r="Y17" s="32" t="s">
        <v>194</v>
      </c>
      <c r="Z17" s="32" t="s">
        <v>111</v>
      </c>
      <c r="AA17" s="32" t="s">
        <v>112</v>
      </c>
      <c r="AB17" s="32" t="s">
        <v>113</v>
      </c>
      <c r="AC17" s="32" t="s">
        <v>114</v>
      </c>
      <c r="AD17" s="32" t="s">
        <v>195</v>
      </c>
      <c r="AE17" s="32" t="s">
        <v>196</v>
      </c>
      <c r="AF17" s="32" t="s">
        <v>197</v>
      </c>
      <c r="AG17" s="32" t="s">
        <v>198</v>
      </c>
      <c r="AH17" s="32" t="s">
        <v>199</v>
      </c>
      <c r="AI17" s="32" t="s">
        <v>200</v>
      </c>
      <c r="AJ17" s="32" t="s">
        <v>201</v>
      </c>
      <c r="AK17" s="32" t="s">
        <v>202</v>
      </c>
      <c r="AL17" s="32" t="s">
        <v>203</v>
      </c>
      <c r="AM17" s="32" t="s">
        <v>204</v>
      </c>
      <c r="AN17" s="32" t="s">
        <v>205</v>
      </c>
      <c r="AO17" s="32" t="s">
        <v>206</v>
      </c>
      <c r="AP17" s="32" t="s">
        <v>207</v>
      </c>
      <c r="AQ17" s="32" t="s">
        <v>208</v>
      </c>
      <c r="AR17" s="32" t="s">
        <v>209</v>
      </c>
      <c r="AS17" s="32" t="s">
        <v>210</v>
      </c>
      <c r="AT17" s="32" t="s">
        <v>211</v>
      </c>
      <c r="AU17" s="32" t="s">
        <v>212</v>
      </c>
      <c r="AV17" s="32" t="s">
        <v>213</v>
      </c>
      <c r="AW17" s="32" t="s">
        <v>307</v>
      </c>
      <c r="AX17" s="32" t="s">
        <v>215</v>
      </c>
      <c r="AY17" s="32" t="s">
        <v>216</v>
      </c>
      <c r="AZ17" s="32" t="s">
        <v>217</v>
      </c>
      <c r="BA17" s="32" t="s">
        <v>218</v>
      </c>
      <c r="BB17" s="32" t="s">
        <v>219</v>
      </c>
      <c r="BC17" s="32" t="s">
        <v>220</v>
      </c>
      <c r="BD17" s="32" t="s">
        <v>178</v>
      </c>
      <c r="BE17" s="32" t="s">
        <v>179</v>
      </c>
      <c r="BF17" s="32" t="s">
        <v>180</v>
      </c>
      <c r="BG17" s="32" t="s">
        <v>181</v>
      </c>
      <c r="BH17" s="32" t="s">
        <v>182</v>
      </c>
      <c r="BI17" s="32" t="s">
        <v>183</v>
      </c>
      <c r="BJ17" s="32" t="s">
        <v>184</v>
      </c>
      <c r="BK17" s="32" t="s">
        <v>185</v>
      </c>
      <c r="BL17" s="32" t="s">
        <v>186</v>
      </c>
      <c r="BM17" s="32" t="s">
        <v>187</v>
      </c>
      <c r="BN17" s="32" t="s">
        <v>188</v>
      </c>
      <c r="BO17" s="32" t="s">
        <v>237</v>
      </c>
      <c r="BP17" s="32" t="s">
        <v>246</v>
      </c>
      <c r="BQ17" s="32" t="s">
        <v>247</v>
      </c>
      <c r="BR17" s="32" t="s">
        <v>248</v>
      </c>
      <c r="BS17" s="32" t="s">
        <v>249</v>
      </c>
      <c r="BT17" s="32" t="s">
        <v>189</v>
      </c>
      <c r="BU17" s="32" t="s">
        <v>190</v>
      </c>
      <c r="BV17" s="32" t="s">
        <v>191</v>
      </c>
      <c r="BW17" s="32" t="s">
        <v>192</v>
      </c>
      <c r="BX17" s="32" t="s">
        <v>193</v>
      </c>
      <c r="BY17" s="32" t="s">
        <v>194</v>
      </c>
      <c r="BZ17" s="32" t="s">
        <v>111</v>
      </c>
      <c r="CA17" s="32" t="s">
        <v>112</v>
      </c>
      <c r="CB17" s="32" t="s">
        <v>113</v>
      </c>
      <c r="CC17" s="32" t="s">
        <v>114</v>
      </c>
      <c r="CD17" s="32" t="s">
        <v>195</v>
      </c>
      <c r="CE17" s="32" t="s">
        <v>196</v>
      </c>
      <c r="CF17" s="32" t="s">
        <v>197</v>
      </c>
      <c r="CG17" s="32" t="s">
        <v>198</v>
      </c>
      <c r="CH17" s="32" t="s">
        <v>199</v>
      </c>
      <c r="CI17" s="32" t="s">
        <v>200</v>
      </c>
      <c r="CJ17" s="32" t="s">
        <v>201</v>
      </c>
      <c r="CK17" s="32" t="s">
        <v>202</v>
      </c>
      <c r="CL17" s="32" t="s">
        <v>203</v>
      </c>
      <c r="CM17" s="32" t="s">
        <v>204</v>
      </c>
      <c r="CN17" s="32" t="s">
        <v>205</v>
      </c>
      <c r="CO17" s="32" t="s">
        <v>206</v>
      </c>
      <c r="CP17" s="32" t="s">
        <v>207</v>
      </c>
      <c r="CQ17" s="32" t="s">
        <v>208</v>
      </c>
      <c r="CR17" s="32" t="s">
        <v>209</v>
      </c>
      <c r="CS17" s="32" t="s">
        <v>210</v>
      </c>
      <c r="CT17" s="32" t="s">
        <v>211</v>
      </c>
      <c r="CU17" s="32" t="s">
        <v>212</v>
      </c>
      <c r="CV17" s="32" t="s">
        <v>213</v>
      </c>
      <c r="CW17" s="32" t="s">
        <v>214</v>
      </c>
      <c r="CX17" s="32" t="s">
        <v>215</v>
      </c>
      <c r="CY17" s="32" t="s">
        <v>216</v>
      </c>
      <c r="CZ17" s="32" t="s">
        <v>217</v>
      </c>
      <c r="DA17" s="32" t="s">
        <v>218</v>
      </c>
      <c r="DB17" s="32" t="s">
        <v>219</v>
      </c>
      <c r="DC17" s="32" t="s">
        <v>220</v>
      </c>
      <c r="DD17" s="32" t="s">
        <v>311</v>
      </c>
      <c r="DE17" s="32" t="s">
        <v>178</v>
      </c>
      <c r="DF17" s="32" t="s">
        <v>179</v>
      </c>
      <c r="DG17" s="32" t="s">
        <v>180</v>
      </c>
      <c r="DH17" s="32" t="s">
        <v>181</v>
      </c>
      <c r="DI17" s="32" t="s">
        <v>182</v>
      </c>
      <c r="DJ17" s="32" t="s">
        <v>183</v>
      </c>
      <c r="DK17" s="32" t="s">
        <v>184</v>
      </c>
      <c r="DL17" s="32" t="s">
        <v>185</v>
      </c>
      <c r="DM17" s="32" t="s">
        <v>186</v>
      </c>
      <c r="DN17" s="32" t="s">
        <v>187</v>
      </c>
      <c r="DO17" s="32" t="s">
        <v>188</v>
      </c>
      <c r="DP17" s="32" t="s">
        <v>237</v>
      </c>
      <c r="DQ17" s="32" t="s">
        <v>246</v>
      </c>
      <c r="DR17" s="32" t="s">
        <v>247</v>
      </c>
      <c r="DS17" s="32" t="s">
        <v>248</v>
      </c>
      <c r="DT17" s="32" t="s">
        <v>249</v>
      </c>
      <c r="DU17" s="32" t="s">
        <v>189</v>
      </c>
      <c r="DV17" s="32" t="s">
        <v>190</v>
      </c>
      <c r="DW17" s="32" t="s">
        <v>191</v>
      </c>
      <c r="DX17" s="32" t="s">
        <v>192</v>
      </c>
      <c r="DY17" s="32" t="s">
        <v>193</v>
      </c>
      <c r="DZ17" s="32" t="s">
        <v>194</v>
      </c>
      <c r="EA17" s="32" t="s">
        <v>111</v>
      </c>
      <c r="EB17" s="32" t="s">
        <v>112</v>
      </c>
      <c r="EC17" s="32" t="s">
        <v>113</v>
      </c>
      <c r="ED17" s="32" t="s">
        <v>114</v>
      </c>
      <c r="EE17" s="32" t="s">
        <v>195</v>
      </c>
      <c r="EF17" s="32" t="s">
        <v>196</v>
      </c>
      <c r="EG17" s="32" t="s">
        <v>197</v>
      </c>
      <c r="EH17" s="32" t="s">
        <v>198</v>
      </c>
      <c r="EI17" s="32" t="s">
        <v>378</v>
      </c>
    </row>
    <row r="18" spans="1:139" ht="15.75" customHeight="1">
      <c r="A18" s="502" t="s">
        <v>20</v>
      </c>
      <c r="B18" s="51" t="s">
        <v>84</v>
      </c>
      <c r="C18" s="4">
        <v>0.86391597985338831</v>
      </c>
      <c r="D18" s="169">
        <v>0.89285714285714302</v>
      </c>
      <c r="E18" s="169">
        <v>0.94940476190476186</v>
      </c>
      <c r="F18" s="169">
        <v>0.89583333333333348</v>
      </c>
      <c r="G18" s="169">
        <v>1</v>
      </c>
      <c r="H18" s="169">
        <v>0.9494047619</v>
      </c>
      <c r="I18" s="169">
        <v>1</v>
      </c>
      <c r="J18" s="169">
        <v>0.38982142857142899</v>
      </c>
      <c r="K18" s="169">
        <v>0.22517857142857201</v>
      </c>
      <c r="L18" s="169">
        <v>0</v>
      </c>
      <c r="M18" s="169">
        <v>0.60565476190476197</v>
      </c>
      <c r="N18" s="169">
        <v>0.7232142857142857</v>
      </c>
      <c r="O18" s="160">
        <v>0.84226190476190477</v>
      </c>
      <c r="P18" s="160">
        <v>0.86898809523809528</v>
      </c>
      <c r="Q18" s="160">
        <v>0.858630952380952</v>
      </c>
      <c r="R18" s="160">
        <v>0.75595238095238104</v>
      </c>
      <c r="S18" s="160">
        <v>0.96625000000000005</v>
      </c>
      <c r="T18" s="160">
        <v>0.94345238095238104</v>
      </c>
      <c r="U18" s="160">
        <v>0.72916666666666652</v>
      </c>
      <c r="V18" s="160">
        <v>0.89535714285714296</v>
      </c>
      <c r="W18" s="160">
        <v>0.88244047619047605</v>
      </c>
      <c r="X18" s="160">
        <v>0.952380952380952</v>
      </c>
      <c r="Y18" s="160">
        <v>0.88690476190476186</v>
      </c>
      <c r="Z18" s="160">
        <v>0.97023809523809501</v>
      </c>
      <c r="AA18" s="160">
        <v>0.88124999999999998</v>
      </c>
      <c r="AB18" s="160">
        <v>0.82041666666666657</v>
      </c>
      <c r="AC18" s="160">
        <v>0.98613095238095205</v>
      </c>
      <c r="AD18" s="160">
        <v>0.922619047619048</v>
      </c>
      <c r="AE18" s="160">
        <v>1</v>
      </c>
      <c r="AF18" s="160">
        <v>0.9375</v>
      </c>
      <c r="AG18" s="160">
        <v>0.8125</v>
      </c>
      <c r="AH18" s="160">
        <v>0.96476190476190482</v>
      </c>
      <c r="AI18" s="160">
        <v>0.93553571428571403</v>
      </c>
      <c r="AJ18" s="160">
        <v>0.91666666666666696</v>
      </c>
      <c r="AK18" s="160">
        <v>0.8888690476190475</v>
      </c>
      <c r="AL18" s="160">
        <v>0.99166666666666703</v>
      </c>
      <c r="AM18" s="160">
        <v>0.89880952380952395</v>
      </c>
      <c r="AN18" s="160">
        <v>0.9910714285714286</v>
      </c>
      <c r="AO18" s="160">
        <v>0.61309523809523803</v>
      </c>
      <c r="AP18" s="160">
        <v>0.88392857142857095</v>
      </c>
      <c r="AQ18" s="160">
        <v>0.9251190476190474</v>
      </c>
      <c r="AR18" s="160">
        <v>1</v>
      </c>
      <c r="AS18" s="160">
        <v>0.97023809523809501</v>
      </c>
      <c r="AT18" s="160">
        <v>0.91565476190476203</v>
      </c>
      <c r="AU18" s="160">
        <v>0.96083333333333298</v>
      </c>
      <c r="AV18" s="160">
        <v>0.93107142857142899</v>
      </c>
      <c r="AW18" s="230">
        <v>0.99005952380952389</v>
      </c>
      <c r="AX18" s="160">
        <v>0.90773809523809523</v>
      </c>
      <c r="AY18" s="160">
        <v>0.90476190476190477</v>
      </c>
      <c r="AZ18" s="160">
        <v>0.86803571428571402</v>
      </c>
      <c r="BA18" s="160">
        <v>1</v>
      </c>
      <c r="BB18" s="160">
        <v>0.95119047619047603</v>
      </c>
      <c r="BC18" s="160">
        <v>0.97071428571428564</v>
      </c>
      <c r="BD18" s="160">
        <v>0.97815476190476203</v>
      </c>
      <c r="BE18" s="160">
        <v>0.97023809523809501</v>
      </c>
      <c r="BF18" s="160">
        <v>0.98035714285714282</v>
      </c>
      <c r="BG18" s="160">
        <v>0.9285714285714286</v>
      </c>
      <c r="BH18" s="160">
        <v>0.74404761904761896</v>
      </c>
      <c r="BI18" s="160">
        <v>0.76190476190476197</v>
      </c>
      <c r="BJ18" s="160">
        <v>0</v>
      </c>
      <c r="BK18" s="160">
        <v>0.85119047619047605</v>
      </c>
      <c r="BL18" s="160">
        <v>0.985119047619048</v>
      </c>
      <c r="BM18" s="160">
        <v>0.97023809523809523</v>
      </c>
      <c r="BN18" s="160">
        <v>0.92857142857142905</v>
      </c>
      <c r="BO18" s="160">
        <v>0.80199404761904702</v>
      </c>
      <c r="BP18" s="160">
        <v>0.94940476190476186</v>
      </c>
      <c r="BQ18" s="160">
        <v>0.9375</v>
      </c>
      <c r="BR18" s="160">
        <v>0.889880952380952</v>
      </c>
      <c r="BS18" s="160">
        <v>0.95238095238095222</v>
      </c>
      <c r="BT18" s="160">
        <v>0.96428571428571397</v>
      </c>
      <c r="BU18" s="160">
        <v>0.97738095238095202</v>
      </c>
      <c r="BV18" s="160">
        <v>0.94047619047619047</v>
      </c>
      <c r="BW18" s="160">
        <v>0.86904761904761896</v>
      </c>
      <c r="BX18" s="160">
        <v>0.91071428571428603</v>
      </c>
      <c r="BY18" s="160">
        <v>0.88095238095238093</v>
      </c>
      <c r="BZ18" s="160">
        <v>0.95654761904761898</v>
      </c>
      <c r="CA18" s="160">
        <v>0.91666666666666696</v>
      </c>
      <c r="CB18" s="160">
        <v>0.96625000000000005</v>
      </c>
      <c r="CC18" s="160">
        <v>0.92261904761904778</v>
      </c>
      <c r="CD18" s="160">
        <v>0.94345238095238104</v>
      </c>
      <c r="CE18" s="160">
        <v>0.85416666666666652</v>
      </c>
      <c r="CF18" s="160">
        <v>0.9285714285714286</v>
      </c>
      <c r="CG18" s="160">
        <v>0.875</v>
      </c>
      <c r="CH18" s="160">
        <v>0.89880952380952395</v>
      </c>
      <c r="CI18" s="160">
        <v>0.94642857142857095</v>
      </c>
      <c r="CJ18" s="160">
        <v>0.3125</v>
      </c>
      <c r="CK18" s="160">
        <v>0.58333333333333304</v>
      </c>
      <c r="CL18" s="160">
        <v>0.94047619047619002</v>
      </c>
      <c r="CM18" s="160">
        <v>0.93202380952380959</v>
      </c>
      <c r="CN18" s="160">
        <v>0.93452380952380998</v>
      </c>
      <c r="CO18" s="160">
        <v>0.92857142857142905</v>
      </c>
      <c r="CP18" s="160">
        <v>0.86904761904761907</v>
      </c>
      <c r="CQ18" s="160">
        <v>0.77886904761904796</v>
      </c>
      <c r="CR18" s="160">
        <v>0.86607142857142905</v>
      </c>
      <c r="CS18" s="160">
        <v>0.9285714285714286</v>
      </c>
      <c r="CT18" s="160">
        <v>0.9017857142857143</v>
      </c>
      <c r="CU18" s="160">
        <v>0.92857142857142905</v>
      </c>
      <c r="CV18" s="160">
        <v>0.71428571428571397</v>
      </c>
      <c r="CW18" s="160">
        <v>0.18499999999999994</v>
      </c>
      <c r="CX18" s="160">
        <v>0.797619047619048</v>
      </c>
      <c r="CY18" s="160">
        <v>0.86011904761904778</v>
      </c>
      <c r="CZ18" s="160">
        <v>0.55357142857142905</v>
      </c>
      <c r="DA18" s="160">
        <v>0.55357142857142905</v>
      </c>
      <c r="DB18" s="160">
        <v>0.93648809523809529</v>
      </c>
      <c r="DC18" s="160">
        <v>0.34523809523809501</v>
      </c>
      <c r="DD18" s="4">
        <f>AVERAGE(BD18:DC18)</f>
        <v>0.83136847527472568</v>
      </c>
      <c r="DE18" s="4">
        <v>0.81944444444444398</v>
      </c>
      <c r="DF18" s="160">
        <v>0.93702380952380948</v>
      </c>
      <c r="DG18" s="160">
        <v>0.97619047619047605</v>
      </c>
      <c r="DH18" s="160">
        <v>0.97619047619047605</v>
      </c>
      <c r="DI18" s="160">
        <v>0.94047619047619047</v>
      </c>
      <c r="DJ18" s="160">
        <v>0.9285714285714286</v>
      </c>
      <c r="DK18" s="160">
        <v>0.98809523809523803</v>
      </c>
      <c r="DL18" s="160">
        <v>0.90970238095238098</v>
      </c>
      <c r="DM18" s="160">
        <v>0.71726190476190477</v>
      </c>
      <c r="DN18" s="160">
        <v>0.97023809523809501</v>
      </c>
      <c r="DO18" s="160">
        <v>0.89386904761904773</v>
      </c>
      <c r="DP18" s="160"/>
      <c r="DQ18" s="160"/>
      <c r="DR18" s="160">
        <v>0.8839285714285714</v>
      </c>
      <c r="DS18" s="160">
        <v>0.85714285714285698</v>
      </c>
      <c r="DT18" s="160">
        <v>0.96547619047619004</v>
      </c>
      <c r="DU18" s="160">
        <v>0.98910714285714274</v>
      </c>
      <c r="DV18" s="160">
        <v>0.889880952380952</v>
      </c>
      <c r="DW18" s="160">
        <v>0.93571428571428605</v>
      </c>
      <c r="DX18" s="160">
        <v>0.86410714285714296</v>
      </c>
      <c r="DY18" s="160">
        <v>0.97619047619047605</v>
      </c>
      <c r="DZ18" s="160">
        <v>0.94642857142857095</v>
      </c>
      <c r="EA18" s="160">
        <v>0.8348214285714286</v>
      </c>
      <c r="EB18" s="160">
        <v>0.96250000000000002</v>
      </c>
      <c r="EC18" s="160">
        <v>0.98214199999999996</v>
      </c>
      <c r="ED18" s="160">
        <v>1</v>
      </c>
      <c r="EE18" s="160">
        <v>0.927559523809524</v>
      </c>
      <c r="EF18" s="160">
        <v>0.99407619047619</v>
      </c>
      <c r="EG18" s="160">
        <v>0.99345238095238098</v>
      </c>
      <c r="EH18" s="160">
        <v>0.80654761904761907</v>
      </c>
      <c r="EI18" s="4">
        <f>AVERAGE(DE18:EH18)</f>
        <v>0.92379067233560075</v>
      </c>
    </row>
    <row r="19" spans="1:139">
      <c r="A19" s="503"/>
      <c r="B19" s="51" t="s">
        <v>141</v>
      </c>
      <c r="C19" s="4">
        <v>5.277714969728823E-2</v>
      </c>
      <c r="D19" s="169">
        <v>3.9238754325259501E-2</v>
      </c>
      <c r="E19" s="169">
        <v>6.022611184326019E-2</v>
      </c>
      <c r="F19" s="169">
        <v>0.10082099303135889</v>
      </c>
      <c r="G19" s="169">
        <v>5.4697554697554697E-2</v>
      </c>
      <c r="H19" s="169">
        <v>0.1594947042085714</v>
      </c>
      <c r="I19" s="169">
        <v>4.779411764705882E-2</v>
      </c>
      <c r="J19" s="169">
        <v>1.22156054359444E-2</v>
      </c>
      <c r="K19" s="169">
        <v>0</v>
      </c>
      <c r="L19" s="169">
        <v>0</v>
      </c>
      <c r="M19" s="169">
        <v>2.9810476015406272E-2</v>
      </c>
      <c r="N19" s="169">
        <v>2.4860771183978548E-2</v>
      </c>
      <c r="O19" s="161">
        <v>6.3680443145192611E-2</v>
      </c>
      <c r="P19" s="161">
        <v>7.7022018250869531E-2</v>
      </c>
      <c r="Q19" s="161">
        <v>7.8518157028942298E-2</v>
      </c>
      <c r="R19" s="161">
        <v>7.4595938665561495E-2</v>
      </c>
      <c r="S19" s="161">
        <v>7.2768434670116428E-2</v>
      </c>
      <c r="T19" s="161">
        <v>3.6209024825126897E-2</v>
      </c>
      <c r="U19" s="161">
        <v>4.6978021978021978E-2</v>
      </c>
      <c r="V19" s="161">
        <v>7.4852142396351934E-2</v>
      </c>
      <c r="W19" s="161">
        <v>2.65598650927487E-2</v>
      </c>
      <c r="X19" s="161">
        <v>0</v>
      </c>
      <c r="Y19" s="161">
        <v>0.11329781353038842</v>
      </c>
      <c r="Z19" s="161">
        <v>6.1948226844231603E-2</v>
      </c>
      <c r="AA19" s="161">
        <v>8.4160878033116407E-2</v>
      </c>
      <c r="AB19" s="160">
        <v>0.10662794646828731</v>
      </c>
      <c r="AC19" s="160">
        <v>4.60938228789982E-2</v>
      </c>
      <c r="AD19" s="160">
        <v>1.3271889400921701E-2</v>
      </c>
      <c r="AE19" s="160">
        <v>2.9036004645760744E-2</v>
      </c>
      <c r="AF19" s="160">
        <v>2.61437908496732E-2</v>
      </c>
      <c r="AG19" s="160">
        <v>2.2370486656200901E-2</v>
      </c>
      <c r="AH19" s="160">
        <v>7.5894589245283958E-2</v>
      </c>
      <c r="AI19" s="160">
        <v>9.1269501725564001E-2</v>
      </c>
      <c r="AJ19" s="160">
        <v>2.4242424242424201E-2</v>
      </c>
      <c r="AK19" s="160">
        <v>7.3935015627595968E-2</v>
      </c>
      <c r="AL19" s="160">
        <v>5.1353874883286701E-2</v>
      </c>
      <c r="AM19" s="160">
        <v>4.42391671848512E-2</v>
      </c>
      <c r="AN19" s="160">
        <v>8.055113937466879E-2</v>
      </c>
      <c r="AO19" s="160">
        <v>4.1531823085221103E-2</v>
      </c>
      <c r="AP19" s="160">
        <v>1.61616161616162E-2</v>
      </c>
      <c r="AQ19" s="160">
        <v>7.5980358297256453E-2</v>
      </c>
      <c r="AR19" s="160">
        <v>6.5340909090909102E-2</v>
      </c>
      <c r="AS19" s="160">
        <v>3.9877300613496897E-2</v>
      </c>
      <c r="AT19" s="160">
        <v>7.8091584677429826E-2</v>
      </c>
      <c r="AU19" s="160">
        <v>4.4433241191323601E-2</v>
      </c>
      <c r="AV19" s="160">
        <v>5.96118916588197E-2</v>
      </c>
      <c r="AW19" s="230">
        <v>7.2145734383454563E-2</v>
      </c>
      <c r="AX19" s="160">
        <v>8.3574413371906145E-2</v>
      </c>
      <c r="AY19" s="160">
        <v>4.5215311004784688E-2</v>
      </c>
      <c r="AZ19" s="160">
        <v>1.7594387119825899E-2</v>
      </c>
      <c r="BA19" s="160">
        <v>9.3384740259740244E-3</v>
      </c>
      <c r="BB19" s="160">
        <v>2.7652523400729798E-2</v>
      </c>
      <c r="BC19" s="160">
        <v>4.3082510143662704E-2</v>
      </c>
      <c r="BD19" s="160">
        <v>5.2903893575655503E-2</v>
      </c>
      <c r="BE19" s="160">
        <v>6.9925456824328797E-2</v>
      </c>
      <c r="BF19" s="160">
        <v>5.8054563684462039E-2</v>
      </c>
      <c r="BG19" s="160">
        <v>6.5157815157815158E-2</v>
      </c>
      <c r="BH19" s="160">
        <v>5.0496874999999997E-2</v>
      </c>
      <c r="BI19" s="160">
        <v>8.6603139013452901E-2</v>
      </c>
      <c r="BJ19" s="160">
        <v>0</v>
      </c>
      <c r="BK19" s="160">
        <v>3.3581526387281797E-2</v>
      </c>
      <c r="BL19" s="160">
        <v>7.2520909395580493E-2</v>
      </c>
      <c r="BM19" s="160">
        <v>5.5887049331876631E-2</v>
      </c>
      <c r="BN19" s="160">
        <v>0</v>
      </c>
      <c r="BO19" s="160">
        <v>0.11466754660947</v>
      </c>
      <c r="BP19" s="160">
        <v>5.0156739811912231E-2</v>
      </c>
      <c r="BQ19" s="160">
        <v>0.35951388888888902</v>
      </c>
      <c r="BR19" s="160">
        <v>5.8058976844866897E-2</v>
      </c>
      <c r="BS19" s="160">
        <v>7.0076384292962729E-2</v>
      </c>
      <c r="BT19" s="160">
        <v>0</v>
      </c>
      <c r="BU19" s="160">
        <v>4.5652537555826198E-2</v>
      </c>
      <c r="BV19" s="160">
        <v>6.8001177509567259E-2</v>
      </c>
      <c r="BW19" s="160">
        <v>4.1864383561643799E-2</v>
      </c>
      <c r="BX19" s="160">
        <v>7.4191838897721199E-2</v>
      </c>
      <c r="BY19" s="160">
        <v>7.8493387004025306E-2</v>
      </c>
      <c r="BZ19" s="160">
        <v>7.8232870384749201E-2</v>
      </c>
      <c r="CA19" s="160">
        <v>7.3839662447257398E-2</v>
      </c>
      <c r="CB19" s="160">
        <v>5.9160962854832404E-2</v>
      </c>
      <c r="CC19" s="160">
        <v>4.6243960203423515E-2</v>
      </c>
      <c r="CD19" s="160">
        <v>5.5566350495145002E-2</v>
      </c>
      <c r="CE19" s="160">
        <v>8.1844465861071997E-2</v>
      </c>
      <c r="CF19" s="160">
        <v>8.2840236686390525E-2</v>
      </c>
      <c r="CG19" s="160">
        <v>4.7552547203419997E-2</v>
      </c>
      <c r="CH19" s="160">
        <v>5.9418690213392203E-2</v>
      </c>
      <c r="CI19" s="160">
        <v>6.54129999011209E-2</v>
      </c>
      <c r="CJ19" s="160">
        <v>9.7959183673469397E-2</v>
      </c>
      <c r="CK19" s="160">
        <v>3.3395176252319102E-2</v>
      </c>
      <c r="CL19" s="160">
        <v>8.2374050871835997E-2</v>
      </c>
      <c r="CM19" s="160">
        <v>4.3846649532982618E-2</v>
      </c>
      <c r="CN19" s="160">
        <v>6.3535031847133799E-2</v>
      </c>
      <c r="CO19" s="160">
        <v>8.5806347436782199E-2</v>
      </c>
      <c r="CP19" s="160">
        <v>4.4520547945205477E-2</v>
      </c>
      <c r="CQ19" s="160">
        <v>6.2923396794713302E-2</v>
      </c>
      <c r="CR19" s="160">
        <v>7.1716718960107603E-2</v>
      </c>
      <c r="CS19" s="160">
        <v>6.0897435897435896E-2</v>
      </c>
      <c r="CT19" s="160">
        <v>7.6680008426374555E-2</v>
      </c>
      <c r="CU19" s="160">
        <v>6.2458908612754799E-2</v>
      </c>
      <c r="CV19" s="160">
        <v>9.4230769230769201E-2</v>
      </c>
      <c r="CW19" s="160">
        <v>0</v>
      </c>
      <c r="CX19" s="160">
        <v>2.819076763186E-2</v>
      </c>
      <c r="CY19" s="160">
        <v>1.8312985571587125E-2</v>
      </c>
      <c r="CZ19" s="160">
        <v>0</v>
      </c>
      <c r="DA19" s="160">
        <v>0</v>
      </c>
      <c r="DB19" s="160">
        <v>6.9462730747927456E-2</v>
      </c>
      <c r="DC19" s="160">
        <v>6.7996900426191401E-2</v>
      </c>
      <c r="DD19" s="4">
        <f>AVERAGE(BD19:DC19)</f>
        <v>6.1927470104953662E-2</v>
      </c>
      <c r="DE19" s="4">
        <v>2.7851837745191399E-2</v>
      </c>
      <c r="DF19" s="160">
        <v>6.2603203148640985E-2</v>
      </c>
      <c r="DG19" s="160">
        <v>6.7781541537094606E-2</v>
      </c>
      <c r="DH19" s="160">
        <v>6.7781541537094606E-2</v>
      </c>
      <c r="DI19" s="160">
        <v>4.1511028575759876E-2</v>
      </c>
      <c r="DJ19" s="160">
        <v>8.7386089113990165E-2</v>
      </c>
      <c r="DK19" s="160">
        <v>7.2289156626505993E-2</v>
      </c>
      <c r="DL19" s="160">
        <v>8.0612445200549596E-2</v>
      </c>
      <c r="DM19" s="160">
        <v>6.113416320885199E-2</v>
      </c>
      <c r="DN19" s="160">
        <v>2.43883965765356E-2</v>
      </c>
      <c r="DO19" s="160">
        <v>0.10440378896114298</v>
      </c>
      <c r="DP19" s="160"/>
      <c r="DQ19" s="160"/>
      <c r="DR19" s="160">
        <v>6.5613398946732279E-2</v>
      </c>
      <c r="DS19" s="160">
        <v>5.6818181818181802E-2</v>
      </c>
      <c r="DT19" s="160">
        <v>7.8384123069696401E-2</v>
      </c>
      <c r="DU19" s="160">
        <v>9.3277968345670106E-2</v>
      </c>
      <c r="DV19" s="160">
        <v>4.6308206843323901E-2</v>
      </c>
      <c r="DW19" s="160">
        <v>6.5195033019330204E-2</v>
      </c>
      <c r="DX19" s="160">
        <v>5.4927116615351601E-2</v>
      </c>
      <c r="DY19" s="160">
        <v>7.10723288036922E-2</v>
      </c>
      <c r="DZ19" s="160">
        <v>7.2090349631433001E-2</v>
      </c>
      <c r="EA19" s="160">
        <v>5.3242994652406422E-2</v>
      </c>
      <c r="EB19" s="160">
        <v>6.7032037475387204E-2</v>
      </c>
      <c r="EC19" s="160">
        <v>6.5690999999999999E-2</v>
      </c>
      <c r="ED19" s="160">
        <v>7.4404761904761909E-3</v>
      </c>
      <c r="EE19" s="160">
        <v>7.6472224004791506E-2</v>
      </c>
      <c r="EF19" s="160">
        <v>3.5686178663081998E-2</v>
      </c>
      <c r="EG19" s="160">
        <v>4.3139604553624915E-2</v>
      </c>
      <c r="EH19" s="160">
        <v>2.3843315356230486E-2</v>
      </c>
      <c r="EI19" s="4">
        <f>AVERAGE(DE19:EH19)</f>
        <v>5.9784918936456002E-2</v>
      </c>
    </row>
    <row r="20" spans="1:139">
      <c r="A20" s="503"/>
      <c r="B20" s="51" t="s">
        <v>18</v>
      </c>
      <c r="C20" s="5">
        <v>4.9409506096918729</v>
      </c>
      <c r="D20" s="134">
        <v>1.9619377162629759</v>
      </c>
      <c r="E20" s="134">
        <v>9.6060648390000001</v>
      </c>
      <c r="F20" s="134">
        <v>6.8208333333333337</v>
      </c>
      <c r="G20" s="134">
        <v>9.1891891891891895</v>
      </c>
      <c r="H20" s="134">
        <v>5.4787070832044549</v>
      </c>
      <c r="I20" s="134">
        <v>8.0294117647058822</v>
      </c>
      <c r="J20" s="134">
        <v>0.8</v>
      </c>
      <c r="K20" s="134">
        <v>0</v>
      </c>
      <c r="L20" s="134">
        <v>0</v>
      </c>
      <c r="M20" s="134">
        <v>3.2142857142857144</v>
      </c>
      <c r="N20" s="134">
        <v>1.5112067419759727</v>
      </c>
      <c r="O20" s="150">
        <v>5.5106805462278929</v>
      </c>
      <c r="P20" s="150">
        <v>2.2488888888888887</v>
      </c>
      <c r="Q20" s="150">
        <v>2.8315610378562317</v>
      </c>
      <c r="R20" s="150">
        <v>9.473684210526315</v>
      </c>
      <c r="S20" s="150">
        <v>5.90625</v>
      </c>
      <c r="T20" s="150">
        <v>5.7391304347826084</v>
      </c>
      <c r="U20" s="150">
        <v>2.4663461538461542</v>
      </c>
      <c r="V20" s="150">
        <v>3.7530864197530867</v>
      </c>
      <c r="W20" s="150">
        <v>1.3125</v>
      </c>
      <c r="X20" s="150">
        <v>0</v>
      </c>
      <c r="Y20" s="150">
        <v>5.6271247386759589</v>
      </c>
      <c r="Z20" s="150">
        <v>10.097560975609756</v>
      </c>
      <c r="AA20" s="150">
        <v>3.1150044982007192</v>
      </c>
      <c r="AB20" s="150">
        <v>3.6741324654310095</v>
      </c>
      <c r="AC20" s="150">
        <v>7.6363636363636376</v>
      </c>
      <c r="AD20" s="150">
        <v>1.0285714285714285</v>
      </c>
      <c r="AE20" s="150">
        <v>4.8780487804878048</v>
      </c>
      <c r="AF20" s="150">
        <v>4.1176470588235299</v>
      </c>
      <c r="AG20" s="150">
        <v>3.0535714285714288</v>
      </c>
      <c r="AH20" s="150">
        <v>12.300995024875624</v>
      </c>
      <c r="AI20" s="150">
        <v>7.1724137931034484</v>
      </c>
      <c r="AJ20" s="150">
        <v>3.7333333333333334</v>
      </c>
      <c r="AK20" s="150">
        <v>5.5203579418344519</v>
      </c>
      <c r="AL20" s="150">
        <v>8.5555555555555554</v>
      </c>
      <c r="AM20" s="150">
        <v>6.6801142449125308</v>
      </c>
      <c r="AN20" s="150">
        <v>13.411764705882353</v>
      </c>
      <c r="AO20" s="150">
        <v>4.2777777777777777</v>
      </c>
      <c r="AP20" s="150">
        <v>1.2</v>
      </c>
      <c r="AQ20" s="150">
        <v>3.9362890955198648</v>
      </c>
      <c r="AR20" s="150">
        <v>10.977272727272728</v>
      </c>
      <c r="AS20" s="150">
        <v>6.5</v>
      </c>
      <c r="AT20" s="150">
        <v>6.0064142354645149</v>
      </c>
      <c r="AU20" s="150">
        <v>7.1724137931034484</v>
      </c>
      <c r="AV20" s="150">
        <v>9.3244920932725819</v>
      </c>
      <c r="AW20" s="125">
        <v>5.9999999999999991</v>
      </c>
      <c r="AX20" s="150">
        <v>4.2483660130718954</v>
      </c>
      <c r="AY20" s="150">
        <v>3.4363636363636365</v>
      </c>
      <c r="AZ20" s="150">
        <v>1.2828947368421051</v>
      </c>
      <c r="BA20" s="150">
        <v>1.5688636363636361</v>
      </c>
      <c r="BB20" s="150">
        <v>1.0290123977397316</v>
      </c>
      <c r="BC20" s="150">
        <v>3.5129478771142568</v>
      </c>
      <c r="BD20" s="150">
        <v>8.6936968312874683</v>
      </c>
      <c r="BE20" s="150">
        <v>11.39784946236559</v>
      </c>
      <c r="BF20" s="150">
        <v>4.7807933194154488</v>
      </c>
      <c r="BG20" s="150">
        <v>10.164619164619165</v>
      </c>
      <c r="BH20" s="150">
        <v>3.1560546875000002</v>
      </c>
      <c r="BI20" s="150">
        <v>3.695067264573991</v>
      </c>
      <c r="BJ20" s="150">
        <v>0</v>
      </c>
      <c r="BK20" s="150">
        <v>1.6007194244604317</v>
      </c>
      <c r="BL20" s="150">
        <v>6.0011052524842832</v>
      </c>
      <c r="BM20" s="150">
        <v>9.1095890410958908</v>
      </c>
      <c r="BN20" s="150">
        <v>0</v>
      </c>
      <c r="BO20" s="150">
        <v>14.39221370884241</v>
      </c>
      <c r="BP20" s="150">
        <v>4</v>
      </c>
      <c r="BQ20" s="150">
        <v>2.8311718750000003</v>
      </c>
      <c r="BR20" s="150">
        <v>2.8932723461025347</v>
      </c>
      <c r="BS20" s="150">
        <v>11.212221486874036</v>
      </c>
      <c r="BT20" s="150">
        <v>0</v>
      </c>
      <c r="BU20" s="150">
        <v>3.7480733333333336</v>
      </c>
      <c r="BV20" s="150">
        <v>2.1488372093023256</v>
      </c>
      <c r="BW20" s="150">
        <v>3.0560999999999998</v>
      </c>
      <c r="BX20" s="150">
        <v>11.351351351351351</v>
      </c>
      <c r="BY20" s="150">
        <v>5.8085106382978724</v>
      </c>
      <c r="BZ20" s="150">
        <v>6.2860111354145953</v>
      </c>
      <c r="CA20" s="150">
        <v>4.8734177215189867</v>
      </c>
      <c r="CB20" s="150">
        <v>4.8017995501124719</v>
      </c>
      <c r="CC20" s="150">
        <v>3.5839069157653229</v>
      </c>
      <c r="CD20" s="150">
        <v>4.403633276740238</v>
      </c>
      <c r="CE20" s="150">
        <v>5.8723404255319158</v>
      </c>
      <c r="CF20" s="150">
        <v>4.3076923076923075</v>
      </c>
      <c r="CG20" s="150">
        <v>2.3300748129675806</v>
      </c>
      <c r="CH20" s="150">
        <v>4.4861111111111116</v>
      </c>
      <c r="CI20" s="150">
        <v>10.400666984278228</v>
      </c>
      <c r="CJ20" s="150">
        <v>5.1428571428571432</v>
      </c>
      <c r="CK20" s="150">
        <v>3.2727272727272725</v>
      </c>
      <c r="CL20" s="150">
        <v>4.3383666792500319</v>
      </c>
      <c r="CM20" s="150">
        <v>1.7163770959686049</v>
      </c>
      <c r="CN20" s="150">
        <v>4.9875000000000007</v>
      </c>
      <c r="CO20" s="150">
        <v>3.3464475500345063</v>
      </c>
      <c r="CP20" s="150">
        <v>3.25</v>
      </c>
      <c r="CQ20" s="150">
        <v>1.646705294117647</v>
      </c>
      <c r="CR20" s="150">
        <v>2.6086956521739131</v>
      </c>
      <c r="CS20" s="150">
        <v>3.1666666666666665</v>
      </c>
      <c r="CT20" s="150">
        <v>2.9042553191489362</v>
      </c>
      <c r="CU20" s="150">
        <v>9.7435897435897427</v>
      </c>
      <c r="CV20" s="150">
        <v>5.6538461538461551</v>
      </c>
      <c r="CW20" s="150">
        <v>0</v>
      </c>
      <c r="CX20" s="150">
        <v>1.888781431334623</v>
      </c>
      <c r="CY20" s="165">
        <v>0.88207547169811307</v>
      </c>
      <c r="CZ20" s="165">
        <v>0</v>
      </c>
      <c r="DA20" s="165">
        <v>0</v>
      </c>
      <c r="DB20" s="150">
        <v>2.7321428571428568</v>
      </c>
      <c r="DC20" s="150">
        <v>3.9438202247191008</v>
      </c>
      <c r="DD20" s="5">
        <f>AVERAGE(BD20:DC20)</f>
        <v>4.4733029844868124</v>
      </c>
      <c r="DE20" s="5">
        <v>1.095505617977528</v>
      </c>
      <c r="DF20" s="150">
        <v>3.2849987465530206</v>
      </c>
      <c r="DG20" s="150">
        <v>11.116172812083517</v>
      </c>
      <c r="DH20" s="150">
        <v>11.116172812083517</v>
      </c>
      <c r="DI20" s="150">
        <v>6.5587425149700609</v>
      </c>
      <c r="DJ20" s="150">
        <v>13.632229901782466</v>
      </c>
      <c r="DK20" s="150">
        <v>12</v>
      </c>
      <c r="DL20" s="150">
        <v>4.1066666666666665</v>
      </c>
      <c r="DM20" s="150">
        <v>1.8416666666666663</v>
      </c>
      <c r="DN20" s="150">
        <v>3.975308641975309</v>
      </c>
      <c r="DO20" s="150">
        <v>5.2261056627649483</v>
      </c>
      <c r="DP20" s="150"/>
      <c r="DQ20" s="150"/>
      <c r="DR20" s="150">
        <v>1.9487179487179485</v>
      </c>
      <c r="DS20" s="150">
        <v>1.6363636363636362</v>
      </c>
      <c r="DT20" s="150">
        <v>12.713904761904763</v>
      </c>
      <c r="DU20" s="150">
        <v>7.75</v>
      </c>
      <c r="DV20" s="150">
        <v>2.3076923076923075</v>
      </c>
      <c r="DW20" s="150">
        <v>3.4162197302129038</v>
      </c>
      <c r="DX20" s="150">
        <v>2.6579231730168642</v>
      </c>
      <c r="DY20" s="150">
        <v>11.655861923805515</v>
      </c>
      <c r="DZ20" s="150">
        <v>11.462365591397848</v>
      </c>
      <c r="EA20" s="150">
        <v>1.4934660000000002</v>
      </c>
      <c r="EB20" s="150">
        <v>10.839080459770114</v>
      </c>
      <c r="EC20" s="150">
        <v>10.839080459770114</v>
      </c>
      <c r="ED20" s="150">
        <v>1.25</v>
      </c>
      <c r="EE20" s="150">
        <v>3.9722222222222219</v>
      </c>
      <c r="EF20" s="150">
        <v>5.9595918367346936</v>
      </c>
      <c r="EG20" s="150">
        <v>7.1999999999999993</v>
      </c>
      <c r="EH20" s="150">
        <v>1.0769230769230769</v>
      </c>
      <c r="EI20" s="5">
        <f>AVERAGE(DE20:EH20)</f>
        <v>6.1476065418591324</v>
      </c>
    </row>
    <row r="21" spans="1:139">
      <c r="A21" s="504"/>
      <c r="B21" s="51" t="s">
        <v>19</v>
      </c>
      <c r="C21" s="5">
        <v>14.129965018680592</v>
      </c>
      <c r="D21" s="134">
        <v>6</v>
      </c>
      <c r="E21" s="134">
        <v>0.5</v>
      </c>
      <c r="F21" s="134">
        <v>1.75</v>
      </c>
      <c r="G21" s="134">
        <v>0</v>
      </c>
      <c r="H21" s="134">
        <v>8.5</v>
      </c>
      <c r="I21" s="134">
        <v>0</v>
      </c>
      <c r="J21" s="134">
        <v>102.50999999999999</v>
      </c>
      <c r="K21" s="134">
        <v>130.16999999999999</v>
      </c>
      <c r="L21" s="134">
        <v>168</v>
      </c>
      <c r="M21" s="134">
        <v>33.125</v>
      </c>
      <c r="N21" s="134">
        <v>7.5</v>
      </c>
      <c r="O21" s="150">
        <v>13.25</v>
      </c>
      <c r="P21" s="150">
        <v>4.4019999999999992</v>
      </c>
      <c r="Q21" s="150">
        <v>5.9375</v>
      </c>
      <c r="R21" s="150">
        <v>28</v>
      </c>
      <c r="S21" s="150">
        <v>2.835</v>
      </c>
      <c r="T21" s="150">
        <v>9.5</v>
      </c>
      <c r="U21" s="150">
        <v>7.5</v>
      </c>
      <c r="V21" s="150">
        <v>5.8599999999999994</v>
      </c>
      <c r="W21" s="150">
        <v>6.583333333333333</v>
      </c>
      <c r="X21" s="150">
        <v>8</v>
      </c>
      <c r="Y21" s="150">
        <v>2.3333333333333335</v>
      </c>
      <c r="Z21" s="150">
        <v>5</v>
      </c>
      <c r="AA21" s="150">
        <v>2</v>
      </c>
      <c r="AB21" s="150">
        <v>7.2925000000000004</v>
      </c>
      <c r="AC21" s="150">
        <v>2.33</v>
      </c>
      <c r="AD21" s="150">
        <v>6.5</v>
      </c>
      <c r="AE21" s="150">
        <v>0</v>
      </c>
      <c r="AF21" s="150">
        <v>10.5</v>
      </c>
      <c r="AG21" s="150">
        <v>0.5</v>
      </c>
      <c r="AH21" s="150">
        <v>5.92</v>
      </c>
      <c r="AI21" s="150">
        <v>0.66500000000000004</v>
      </c>
      <c r="AJ21" s="150">
        <v>2</v>
      </c>
      <c r="AK21" s="150">
        <v>9.3350000000000009</v>
      </c>
      <c r="AL21" s="150">
        <v>1.4</v>
      </c>
      <c r="AM21" s="150">
        <v>0</v>
      </c>
      <c r="AN21" s="150">
        <v>1.5</v>
      </c>
      <c r="AO21" s="150">
        <v>65</v>
      </c>
      <c r="AP21" s="150">
        <v>9.75</v>
      </c>
      <c r="AQ21" s="150">
        <v>4.1933333333333334</v>
      </c>
      <c r="AR21" s="150">
        <v>0</v>
      </c>
      <c r="AS21" s="150">
        <v>0</v>
      </c>
      <c r="AT21" s="150">
        <v>7.085</v>
      </c>
      <c r="AU21" s="150">
        <v>6.58</v>
      </c>
      <c r="AV21" s="150">
        <v>11.58</v>
      </c>
      <c r="AW21" s="125">
        <v>0.83499999999999996</v>
      </c>
      <c r="AX21" s="150">
        <v>5.166666666666667</v>
      </c>
      <c r="AY21" s="150">
        <v>8</v>
      </c>
      <c r="AZ21" s="150">
        <v>6.085</v>
      </c>
      <c r="BA21" s="150">
        <v>0</v>
      </c>
      <c r="BB21" s="150">
        <v>1.9095143047238854</v>
      </c>
      <c r="BC21" s="150">
        <v>1.375</v>
      </c>
      <c r="BD21" s="150">
        <v>3.67</v>
      </c>
      <c r="BE21" s="150">
        <v>0</v>
      </c>
      <c r="BF21" s="150">
        <v>1.65</v>
      </c>
      <c r="BG21" s="150">
        <v>12</v>
      </c>
      <c r="BH21" s="150">
        <v>17.5</v>
      </c>
      <c r="BI21" s="150">
        <v>13.333333333333334</v>
      </c>
      <c r="BJ21" s="150">
        <v>168</v>
      </c>
      <c r="BK21" s="150">
        <v>8.3333333333333339</v>
      </c>
      <c r="BL21" s="150">
        <v>1.25</v>
      </c>
      <c r="BM21" s="150">
        <v>5</v>
      </c>
      <c r="BN21" s="150">
        <v>12</v>
      </c>
      <c r="BO21" s="150">
        <v>7.8977272727272725</v>
      </c>
      <c r="BP21" s="150">
        <v>4.25</v>
      </c>
      <c r="BQ21" s="150">
        <v>5.25</v>
      </c>
      <c r="BR21" s="150">
        <v>6.166666666666667</v>
      </c>
      <c r="BS21" s="150">
        <v>8</v>
      </c>
      <c r="BT21" s="150">
        <v>3</v>
      </c>
      <c r="BU21" s="150">
        <v>1.9</v>
      </c>
      <c r="BV21" s="150">
        <v>1.466</v>
      </c>
      <c r="BW21" s="150">
        <v>11</v>
      </c>
      <c r="BX21" s="150">
        <v>3</v>
      </c>
      <c r="BY21" s="150">
        <v>10</v>
      </c>
      <c r="BZ21" s="150">
        <v>3.65</v>
      </c>
      <c r="CA21" s="150">
        <v>2</v>
      </c>
      <c r="CB21" s="150">
        <v>2.835</v>
      </c>
      <c r="CC21" s="150">
        <v>6.5</v>
      </c>
      <c r="CD21" s="150">
        <v>0.75</v>
      </c>
      <c r="CE21" s="150">
        <v>12.25</v>
      </c>
      <c r="CF21" s="150">
        <v>4</v>
      </c>
      <c r="CG21" s="150">
        <v>2.3333333333333335</v>
      </c>
      <c r="CH21" s="150">
        <v>8.5</v>
      </c>
      <c r="CI21" s="150">
        <v>0</v>
      </c>
      <c r="CJ21" s="150">
        <v>115.5</v>
      </c>
      <c r="CK21" s="150">
        <v>70</v>
      </c>
      <c r="CL21" s="150">
        <v>3.3333333333333335</v>
      </c>
      <c r="CM21" s="150">
        <v>2.855</v>
      </c>
      <c r="CN21" s="150">
        <v>5.5</v>
      </c>
      <c r="CO21" s="150">
        <v>3</v>
      </c>
      <c r="CP21" s="150">
        <v>11</v>
      </c>
      <c r="CQ21" s="150">
        <v>7.43</v>
      </c>
      <c r="CR21" s="150">
        <v>5.625</v>
      </c>
      <c r="CS21" s="150">
        <v>4</v>
      </c>
      <c r="CT21" s="150">
        <v>4.125</v>
      </c>
      <c r="CU21" s="150">
        <v>0</v>
      </c>
      <c r="CV21" s="150">
        <v>24</v>
      </c>
      <c r="CW21" s="150">
        <v>136.92000000000002</v>
      </c>
      <c r="CX21" s="150">
        <v>17</v>
      </c>
      <c r="CY21" s="165">
        <v>7.833333333333333</v>
      </c>
      <c r="CZ21" s="165">
        <v>75</v>
      </c>
      <c r="DA21" s="165">
        <v>75</v>
      </c>
      <c r="DB21" s="150">
        <v>2.6675</v>
      </c>
      <c r="DC21" s="150">
        <v>110</v>
      </c>
      <c r="DD21" s="5">
        <f>AVERAGE(BD21:DC21)</f>
        <v>19.774510780885784</v>
      </c>
      <c r="DE21" s="5">
        <v>8.6666666666666661</v>
      </c>
      <c r="DF21" s="150">
        <v>3.5266666666666668</v>
      </c>
      <c r="DG21" s="150">
        <v>4</v>
      </c>
      <c r="DH21" s="150">
        <v>4</v>
      </c>
      <c r="DI21" s="150">
        <v>10</v>
      </c>
      <c r="DJ21" s="150">
        <v>12</v>
      </c>
      <c r="DK21" s="150">
        <v>2</v>
      </c>
      <c r="DL21" s="150">
        <v>5.0566666666666666</v>
      </c>
      <c r="DM21" s="150">
        <v>7.375</v>
      </c>
      <c r="DN21" s="150">
        <v>5</v>
      </c>
      <c r="DO21" s="150">
        <v>5.9433333333333325</v>
      </c>
      <c r="DP21" s="150"/>
      <c r="DQ21" s="150"/>
      <c r="DR21" s="150">
        <v>1.9</v>
      </c>
      <c r="DS21" s="150">
        <v>4.8</v>
      </c>
      <c r="DT21" s="150">
        <v>0</v>
      </c>
      <c r="DU21" s="150">
        <v>0.91500000000000004</v>
      </c>
      <c r="DV21" s="150">
        <v>1.1666666666666667</v>
      </c>
      <c r="DW21" s="150">
        <v>3.6</v>
      </c>
      <c r="DX21" s="150">
        <v>7.6099999999999994</v>
      </c>
      <c r="DY21" s="150">
        <v>0</v>
      </c>
      <c r="DZ21" s="150">
        <v>0</v>
      </c>
      <c r="EA21" s="150">
        <v>2.2000000000000002</v>
      </c>
      <c r="EB21" s="150">
        <v>6.3</v>
      </c>
      <c r="EC21" s="150">
        <v>3</v>
      </c>
      <c r="ED21" s="150">
        <v>0</v>
      </c>
      <c r="EE21" s="150">
        <v>4.0566666666666666</v>
      </c>
      <c r="EF21" s="150">
        <v>1</v>
      </c>
      <c r="EG21" s="150">
        <v>1.1000000000000001</v>
      </c>
      <c r="EH21" s="150">
        <v>10.833333333333334</v>
      </c>
      <c r="EI21" s="5">
        <f>AVERAGE(DE21:EH21)</f>
        <v>4.1446428571428573</v>
      </c>
    </row>
    <row r="22" spans="1:139" ht="16.5" customHeight="1">
      <c r="A22" s="14"/>
      <c r="B22" s="13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</row>
    <row r="23" spans="1:139">
      <c r="A23" s="499" t="s">
        <v>52</v>
      </c>
      <c r="B23" s="53" t="s">
        <v>250</v>
      </c>
      <c r="C23" s="12"/>
      <c r="D23" s="12">
        <v>0</v>
      </c>
      <c r="E23" s="12">
        <v>8</v>
      </c>
      <c r="F23" s="12">
        <v>14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2">
        <v>0</v>
      </c>
      <c r="O23" s="12">
        <v>0</v>
      </c>
      <c r="P23" s="12">
        <v>0</v>
      </c>
      <c r="Q23" s="12">
        <v>0</v>
      </c>
      <c r="R23" s="12">
        <v>0</v>
      </c>
      <c r="S23" s="12">
        <v>0</v>
      </c>
      <c r="T23" s="12">
        <v>0</v>
      </c>
      <c r="U23" s="94">
        <v>0</v>
      </c>
      <c r="V23" s="94">
        <v>0</v>
      </c>
      <c r="W23" s="94">
        <v>0</v>
      </c>
      <c r="X23" s="94">
        <v>0</v>
      </c>
      <c r="Y23" s="94">
        <v>12</v>
      </c>
      <c r="Z23" s="94">
        <v>12</v>
      </c>
      <c r="AA23" s="94">
        <v>9.9499999999999993</v>
      </c>
      <c r="AB23" s="94">
        <v>0</v>
      </c>
      <c r="AC23" s="94">
        <v>0</v>
      </c>
      <c r="AD23" s="94">
        <v>0</v>
      </c>
      <c r="AE23" s="94">
        <v>0</v>
      </c>
      <c r="AF23" s="94">
        <v>0</v>
      </c>
      <c r="AG23" s="94">
        <v>16</v>
      </c>
      <c r="AH23" s="94">
        <v>0</v>
      </c>
      <c r="AI23" s="94">
        <v>0</v>
      </c>
      <c r="AJ23" s="94">
        <v>10</v>
      </c>
      <c r="AK23" s="94">
        <v>0</v>
      </c>
      <c r="AL23" s="94">
        <v>0</v>
      </c>
      <c r="AM23" s="94">
        <v>17</v>
      </c>
      <c r="AN23" s="94">
        <v>0</v>
      </c>
      <c r="AO23" s="94">
        <v>0</v>
      </c>
      <c r="AP23" s="94">
        <v>0</v>
      </c>
      <c r="AQ23" s="94">
        <v>0</v>
      </c>
      <c r="AR23" s="94">
        <v>0</v>
      </c>
      <c r="AS23" s="94">
        <v>5</v>
      </c>
      <c r="AT23" s="94">
        <v>0</v>
      </c>
      <c r="AU23" s="94">
        <v>0</v>
      </c>
      <c r="AV23" s="94">
        <v>0</v>
      </c>
      <c r="AW23" s="94">
        <v>0</v>
      </c>
      <c r="AX23" s="94">
        <v>0</v>
      </c>
      <c r="AY23" s="94">
        <v>0</v>
      </c>
      <c r="AZ23" s="94">
        <v>10</v>
      </c>
      <c r="BA23" s="94">
        <v>0</v>
      </c>
      <c r="BB23" s="94">
        <v>0</v>
      </c>
      <c r="BC23" s="94">
        <v>0</v>
      </c>
      <c r="BD23" s="94">
        <v>0</v>
      </c>
      <c r="BE23" s="94">
        <v>0</v>
      </c>
      <c r="BF23" s="94">
        <v>0</v>
      </c>
      <c r="BG23" s="94">
        <v>0</v>
      </c>
      <c r="BH23" s="94">
        <v>8</v>
      </c>
      <c r="BI23" s="94">
        <v>0</v>
      </c>
      <c r="BJ23" s="94">
        <v>0</v>
      </c>
      <c r="BK23" s="94">
        <v>0</v>
      </c>
      <c r="BL23" s="94">
        <v>0</v>
      </c>
      <c r="BM23" s="94">
        <v>0</v>
      </c>
      <c r="BN23" s="94">
        <v>0</v>
      </c>
      <c r="BO23" s="94">
        <v>10.75</v>
      </c>
      <c r="BP23" s="94">
        <v>0</v>
      </c>
      <c r="BQ23" s="94">
        <v>0</v>
      </c>
      <c r="BR23" s="94">
        <v>0</v>
      </c>
      <c r="BS23" s="94">
        <v>0</v>
      </c>
      <c r="BT23" s="94">
        <v>0</v>
      </c>
      <c r="BU23" s="94">
        <v>0</v>
      </c>
      <c r="BV23" s="94">
        <v>0</v>
      </c>
      <c r="BW23" s="94">
        <v>0</v>
      </c>
      <c r="BX23" s="94">
        <v>12</v>
      </c>
      <c r="BY23" s="94">
        <v>0</v>
      </c>
      <c r="BZ23" s="94">
        <v>0</v>
      </c>
      <c r="CA23" s="94">
        <v>8</v>
      </c>
      <c r="CB23" s="94">
        <v>0</v>
      </c>
      <c r="CC23" s="94">
        <v>0</v>
      </c>
      <c r="CD23" s="94">
        <v>8</v>
      </c>
      <c r="CE23" s="94">
        <v>0</v>
      </c>
      <c r="CF23" s="94">
        <v>0</v>
      </c>
      <c r="CG23" s="94">
        <v>11</v>
      </c>
      <c r="CH23" s="94">
        <v>0</v>
      </c>
      <c r="CI23" s="94">
        <v>0</v>
      </c>
      <c r="CJ23" s="94">
        <v>0</v>
      </c>
      <c r="CK23" s="94">
        <v>0</v>
      </c>
      <c r="CL23" s="94">
        <v>0</v>
      </c>
      <c r="CM23" s="94">
        <v>0</v>
      </c>
      <c r="CN23" s="94">
        <v>0</v>
      </c>
      <c r="CO23" s="94">
        <v>0</v>
      </c>
      <c r="CP23" s="94">
        <v>0</v>
      </c>
      <c r="CQ23" s="94">
        <v>0</v>
      </c>
      <c r="CR23" s="94">
        <v>0</v>
      </c>
      <c r="CS23" s="94">
        <v>0</v>
      </c>
      <c r="CT23" s="94">
        <v>0</v>
      </c>
      <c r="CU23" s="94">
        <v>12</v>
      </c>
      <c r="CV23" s="94">
        <v>0</v>
      </c>
      <c r="CW23" s="94">
        <v>0</v>
      </c>
      <c r="CX23" s="94">
        <v>0</v>
      </c>
      <c r="CY23" s="94">
        <v>0</v>
      </c>
      <c r="CZ23" s="94">
        <v>0</v>
      </c>
      <c r="DA23" s="94">
        <v>0</v>
      </c>
      <c r="DB23" s="94">
        <v>0</v>
      </c>
      <c r="DC23" s="94">
        <v>0</v>
      </c>
      <c r="DD23" s="12"/>
      <c r="DE23" s="12">
        <v>0</v>
      </c>
      <c r="DF23" s="94">
        <v>0</v>
      </c>
      <c r="DG23" s="94">
        <v>0</v>
      </c>
      <c r="DH23" s="94"/>
      <c r="DI23" s="94">
        <v>0</v>
      </c>
      <c r="DJ23" s="94">
        <v>0</v>
      </c>
      <c r="DK23" s="94">
        <v>0</v>
      </c>
      <c r="DL23" s="94">
        <v>0</v>
      </c>
      <c r="DM23" s="94">
        <v>10.5</v>
      </c>
      <c r="DN23" s="94">
        <v>0</v>
      </c>
      <c r="DO23" s="94">
        <v>0</v>
      </c>
      <c r="DP23" s="94"/>
      <c r="DQ23" s="94"/>
      <c r="DR23" s="94">
        <v>10</v>
      </c>
      <c r="DS23" s="94">
        <v>0</v>
      </c>
      <c r="DT23" s="94">
        <v>0</v>
      </c>
      <c r="DU23" s="94">
        <v>0</v>
      </c>
      <c r="DV23" s="94">
        <v>15</v>
      </c>
      <c r="DW23" s="94">
        <v>0</v>
      </c>
      <c r="DX23" s="94">
        <v>0</v>
      </c>
      <c r="DY23" s="94">
        <v>0</v>
      </c>
      <c r="DZ23" s="94">
        <v>9</v>
      </c>
      <c r="EA23" s="94">
        <v>16.75</v>
      </c>
      <c r="EB23" s="94">
        <v>0</v>
      </c>
      <c r="EC23" s="94">
        <v>0</v>
      </c>
      <c r="ED23" s="94">
        <v>0</v>
      </c>
      <c r="EE23" s="94">
        <v>0</v>
      </c>
      <c r="EF23" s="94">
        <v>0</v>
      </c>
      <c r="EG23" s="94">
        <v>0</v>
      </c>
      <c r="EH23" s="94">
        <v>0</v>
      </c>
      <c r="EI23" s="94"/>
    </row>
    <row r="24" spans="1:139" customFormat="1">
      <c r="A24" s="500"/>
      <c r="B24" s="53" t="s">
        <v>251</v>
      </c>
      <c r="C24" s="12"/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6.25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  <c r="P24" s="12">
        <v>0</v>
      </c>
      <c r="Q24" s="12">
        <v>0</v>
      </c>
      <c r="R24" s="12">
        <v>13</v>
      </c>
      <c r="S24" s="12">
        <v>0</v>
      </c>
      <c r="T24" s="12">
        <v>0</v>
      </c>
      <c r="U24" s="94">
        <v>24</v>
      </c>
      <c r="V24" s="94">
        <v>0</v>
      </c>
      <c r="W24" s="94">
        <v>0</v>
      </c>
      <c r="X24" s="94">
        <v>0</v>
      </c>
      <c r="Y24" s="94">
        <v>0</v>
      </c>
      <c r="Z24" s="94">
        <v>0</v>
      </c>
      <c r="AA24" s="94">
        <v>2</v>
      </c>
      <c r="AB24" s="94">
        <v>1</v>
      </c>
      <c r="AC24" s="94">
        <v>0</v>
      </c>
      <c r="AD24" s="94">
        <v>0</v>
      </c>
      <c r="AE24" s="94">
        <v>0</v>
      </c>
      <c r="AF24" s="94">
        <v>0</v>
      </c>
      <c r="AG24" s="94">
        <v>15</v>
      </c>
      <c r="AH24" s="94">
        <v>0</v>
      </c>
      <c r="AI24" s="94">
        <v>9.5</v>
      </c>
      <c r="AJ24" s="94">
        <v>2</v>
      </c>
      <c r="AK24" s="94">
        <v>0</v>
      </c>
      <c r="AL24" s="94">
        <v>0</v>
      </c>
      <c r="AM24" s="94">
        <v>0</v>
      </c>
      <c r="AN24" s="94">
        <v>0</v>
      </c>
      <c r="AO24" s="94">
        <v>0</v>
      </c>
      <c r="AP24" s="94">
        <v>0</v>
      </c>
      <c r="AQ24" s="94">
        <v>0</v>
      </c>
      <c r="AR24" s="94">
        <v>0</v>
      </c>
      <c r="AS24" s="94">
        <v>0</v>
      </c>
      <c r="AT24" s="94">
        <v>0</v>
      </c>
      <c r="AU24" s="94">
        <v>0</v>
      </c>
      <c r="AV24" s="94">
        <v>0</v>
      </c>
      <c r="AW24" s="94">
        <v>0</v>
      </c>
      <c r="AX24" s="94">
        <v>0</v>
      </c>
      <c r="AY24" s="94">
        <v>0</v>
      </c>
      <c r="AZ24" s="94">
        <v>0</v>
      </c>
      <c r="BA24" s="94">
        <v>0</v>
      </c>
      <c r="BB24" s="94">
        <v>0</v>
      </c>
      <c r="BC24" s="94">
        <v>2.17</v>
      </c>
      <c r="BD24" s="94">
        <v>0</v>
      </c>
      <c r="BE24" s="94">
        <v>5</v>
      </c>
      <c r="BF24" s="94">
        <v>0</v>
      </c>
      <c r="BG24" s="94">
        <v>0</v>
      </c>
      <c r="BH24" s="94">
        <v>0</v>
      </c>
      <c r="BI24" s="94">
        <v>0</v>
      </c>
      <c r="BJ24" s="94">
        <v>0</v>
      </c>
      <c r="BK24" s="94">
        <v>0</v>
      </c>
      <c r="BL24" s="94">
        <v>0</v>
      </c>
      <c r="BM24" s="94">
        <v>0</v>
      </c>
      <c r="BN24" s="94">
        <v>0</v>
      </c>
      <c r="BO24" s="94">
        <v>3</v>
      </c>
      <c r="BP24" s="94">
        <v>0</v>
      </c>
      <c r="BQ24" s="94">
        <v>0</v>
      </c>
      <c r="BR24" s="94">
        <v>0</v>
      </c>
      <c r="BS24" s="94">
        <v>0</v>
      </c>
      <c r="BT24" s="94">
        <v>0</v>
      </c>
      <c r="BU24" s="94">
        <v>0</v>
      </c>
      <c r="BV24" s="94">
        <v>2.67</v>
      </c>
      <c r="BW24" s="94">
        <v>0</v>
      </c>
      <c r="BX24" s="94">
        <v>0</v>
      </c>
      <c r="BY24" s="94">
        <v>0</v>
      </c>
      <c r="BZ24" s="94">
        <v>0</v>
      </c>
      <c r="CA24" s="94">
        <v>0</v>
      </c>
      <c r="CB24" s="94">
        <v>0</v>
      </c>
      <c r="CC24" s="94">
        <v>0</v>
      </c>
      <c r="CD24" s="94">
        <v>0</v>
      </c>
      <c r="CE24" s="94">
        <v>0</v>
      </c>
      <c r="CF24" s="94">
        <v>0</v>
      </c>
      <c r="CG24" s="94">
        <v>0</v>
      </c>
      <c r="CH24" s="94">
        <v>0</v>
      </c>
      <c r="CI24" s="94">
        <v>9</v>
      </c>
      <c r="CJ24" s="94">
        <v>0</v>
      </c>
      <c r="CK24" s="94">
        <v>0</v>
      </c>
      <c r="CL24" s="94">
        <v>0</v>
      </c>
      <c r="CM24" s="94">
        <v>0</v>
      </c>
      <c r="CN24" s="94">
        <v>0</v>
      </c>
      <c r="CO24" s="94">
        <v>0</v>
      </c>
      <c r="CP24" s="94">
        <v>0</v>
      </c>
      <c r="CQ24" s="94">
        <v>0</v>
      </c>
      <c r="CR24" s="94">
        <v>0</v>
      </c>
      <c r="CS24" s="94">
        <v>0</v>
      </c>
      <c r="CT24" s="94">
        <v>0</v>
      </c>
      <c r="CU24" s="94">
        <v>0</v>
      </c>
      <c r="CV24" s="94">
        <v>0</v>
      </c>
      <c r="CW24" s="94">
        <v>0</v>
      </c>
      <c r="CX24" s="94">
        <v>0</v>
      </c>
      <c r="CY24" s="94">
        <v>0</v>
      </c>
      <c r="CZ24" s="94">
        <v>0</v>
      </c>
      <c r="DA24" s="94">
        <v>0</v>
      </c>
      <c r="DB24" s="94">
        <v>0</v>
      </c>
      <c r="DC24" s="94">
        <v>0</v>
      </c>
      <c r="DD24" s="12"/>
      <c r="DE24" s="12">
        <v>0</v>
      </c>
      <c r="DF24" s="94">
        <v>0</v>
      </c>
      <c r="DG24" s="94">
        <v>0</v>
      </c>
      <c r="DH24" s="94">
        <v>1.5</v>
      </c>
      <c r="DI24" s="94">
        <v>0</v>
      </c>
      <c r="DJ24" s="94">
        <v>0</v>
      </c>
      <c r="DK24" s="94">
        <v>0</v>
      </c>
      <c r="DL24" s="94">
        <v>0</v>
      </c>
      <c r="DM24" s="94">
        <v>7.5</v>
      </c>
      <c r="DN24" s="94">
        <v>0</v>
      </c>
      <c r="DO24" s="94">
        <v>0</v>
      </c>
      <c r="DP24" s="94"/>
      <c r="DQ24" s="94"/>
      <c r="DR24" s="94">
        <v>0</v>
      </c>
      <c r="DS24" s="94">
        <v>0</v>
      </c>
      <c r="DT24" s="94">
        <v>5.8</v>
      </c>
      <c r="DU24" s="94">
        <v>0</v>
      </c>
      <c r="DV24" s="94">
        <v>0</v>
      </c>
      <c r="DW24" s="94">
        <v>0</v>
      </c>
      <c r="DX24" s="94">
        <v>0</v>
      </c>
      <c r="DY24" s="94">
        <v>0</v>
      </c>
      <c r="DZ24" s="94">
        <v>0</v>
      </c>
      <c r="EA24" s="94">
        <v>0</v>
      </c>
      <c r="EB24" s="94">
        <v>0</v>
      </c>
      <c r="EC24" s="94">
        <v>0</v>
      </c>
      <c r="ED24" s="94">
        <v>0</v>
      </c>
      <c r="EE24" s="94">
        <v>0</v>
      </c>
      <c r="EF24" s="94">
        <v>0</v>
      </c>
      <c r="EG24" s="94">
        <v>0</v>
      </c>
      <c r="EH24" s="94">
        <v>0</v>
      </c>
      <c r="EI24" s="94"/>
    </row>
    <row r="25" spans="1:139">
      <c r="A25" s="500"/>
      <c r="B25" s="53" t="s">
        <v>252</v>
      </c>
      <c r="C25" s="12"/>
      <c r="D25" s="12">
        <v>18</v>
      </c>
      <c r="E25" s="12">
        <v>0.5</v>
      </c>
      <c r="F25" s="12">
        <v>3.5</v>
      </c>
      <c r="G25" s="12">
        <v>0</v>
      </c>
      <c r="H25" s="12">
        <v>8.5</v>
      </c>
      <c r="I25" s="12">
        <v>0</v>
      </c>
      <c r="J25" s="12">
        <v>96.3</v>
      </c>
      <c r="K25" s="12">
        <v>130.16999999999999</v>
      </c>
      <c r="L25" s="12">
        <v>168</v>
      </c>
      <c r="M25" s="12">
        <v>66.25</v>
      </c>
      <c r="N25" s="12">
        <v>22.5</v>
      </c>
      <c r="O25" s="12">
        <v>26.5</v>
      </c>
      <c r="P25" s="12">
        <v>22.009999999999998</v>
      </c>
      <c r="Q25" s="12">
        <v>23.75</v>
      </c>
      <c r="R25" s="12">
        <v>28</v>
      </c>
      <c r="S25" s="12">
        <v>5.67</v>
      </c>
      <c r="T25" s="12">
        <v>9.5</v>
      </c>
      <c r="U25" s="94">
        <v>15</v>
      </c>
      <c r="V25" s="94">
        <v>17.579999999999998</v>
      </c>
      <c r="W25" s="94">
        <v>19.7</v>
      </c>
      <c r="X25" s="94">
        <v>8</v>
      </c>
      <c r="Y25">
        <v>7</v>
      </c>
      <c r="Z25">
        <v>5</v>
      </c>
      <c r="AA25">
        <v>8</v>
      </c>
      <c r="AB25">
        <v>29.17</v>
      </c>
      <c r="AC25">
        <v>2.33</v>
      </c>
      <c r="AD25">
        <v>13</v>
      </c>
      <c r="AE25">
        <v>0</v>
      </c>
      <c r="AF25">
        <v>10.5</v>
      </c>
      <c r="AG25">
        <v>0.5</v>
      </c>
      <c r="AH25">
        <v>5.92</v>
      </c>
      <c r="AI25">
        <v>1.33</v>
      </c>
      <c r="AJ25">
        <v>2</v>
      </c>
      <c r="AK25">
        <v>18.670000000000002</v>
      </c>
      <c r="AL25">
        <v>1.4</v>
      </c>
      <c r="AM25">
        <v>0</v>
      </c>
      <c r="AN25">
        <v>1.5</v>
      </c>
      <c r="AO25">
        <v>65</v>
      </c>
      <c r="AP25">
        <v>19.5</v>
      </c>
      <c r="AQ25">
        <v>12.58</v>
      </c>
      <c r="AR25">
        <v>0</v>
      </c>
      <c r="AS25">
        <v>0</v>
      </c>
      <c r="AT25">
        <v>14.17</v>
      </c>
      <c r="AU25">
        <v>6.58</v>
      </c>
      <c r="AV25">
        <v>11.58</v>
      </c>
      <c r="AW25">
        <v>1.67</v>
      </c>
      <c r="AX25">
        <v>15.5</v>
      </c>
      <c r="AY25">
        <v>16</v>
      </c>
      <c r="AZ25">
        <v>12.17</v>
      </c>
      <c r="BA25">
        <v>0</v>
      </c>
      <c r="BB25">
        <v>8.1999999999999993</v>
      </c>
      <c r="BC25">
        <v>2.75</v>
      </c>
      <c r="BD25">
        <v>3.67</v>
      </c>
      <c r="BE25">
        <v>0</v>
      </c>
      <c r="BF25">
        <v>3.3</v>
      </c>
      <c r="BG25">
        <v>12</v>
      </c>
      <c r="BH25">
        <v>35</v>
      </c>
      <c r="BI25">
        <v>40</v>
      </c>
      <c r="BJ25">
        <v>168</v>
      </c>
      <c r="BK25">
        <v>25</v>
      </c>
      <c r="BL25">
        <v>2.5</v>
      </c>
      <c r="BM25">
        <v>5</v>
      </c>
      <c r="BN25">
        <v>12</v>
      </c>
      <c r="BO25">
        <v>19.5</v>
      </c>
      <c r="BP25">
        <v>8.5</v>
      </c>
      <c r="BQ25">
        <v>10.5</v>
      </c>
      <c r="BR25">
        <v>18.5</v>
      </c>
      <c r="BS25">
        <v>8</v>
      </c>
      <c r="BT25">
        <v>6</v>
      </c>
      <c r="BU25">
        <v>3.8</v>
      </c>
      <c r="BV25">
        <v>7.33</v>
      </c>
      <c r="BW25">
        <v>22</v>
      </c>
      <c r="BX25">
        <v>3</v>
      </c>
      <c r="BY25">
        <v>20</v>
      </c>
      <c r="BZ25">
        <v>7.3</v>
      </c>
      <c r="CA25">
        <v>4</v>
      </c>
      <c r="CB25">
        <v>5.67</v>
      </c>
      <c r="CC25">
        <v>13</v>
      </c>
      <c r="CD25">
        <v>1.5</v>
      </c>
      <c r="CE25">
        <v>24.5</v>
      </c>
      <c r="CF25">
        <v>12</v>
      </c>
      <c r="CG25">
        <v>10</v>
      </c>
      <c r="CH25">
        <v>17</v>
      </c>
      <c r="CI25">
        <v>0</v>
      </c>
      <c r="CJ25">
        <v>115.5</v>
      </c>
      <c r="CK25">
        <v>115.5</v>
      </c>
      <c r="CL25">
        <v>10</v>
      </c>
      <c r="CM25">
        <v>11.42</v>
      </c>
      <c r="CN25">
        <v>11</v>
      </c>
      <c r="CO25">
        <v>12</v>
      </c>
      <c r="CP25">
        <v>22</v>
      </c>
      <c r="CQ25">
        <v>37.15</v>
      </c>
      <c r="CR25">
        <v>22.5</v>
      </c>
      <c r="CS25">
        <v>12</v>
      </c>
      <c r="CT25">
        <v>16.5</v>
      </c>
      <c r="CU25">
        <v>0</v>
      </c>
      <c r="CV25">
        <v>48</v>
      </c>
      <c r="CW25">
        <v>136.92000000000002</v>
      </c>
      <c r="CX25">
        <v>34</v>
      </c>
      <c r="CY25">
        <v>23.5</v>
      </c>
      <c r="CZ25">
        <v>75</v>
      </c>
      <c r="DA25">
        <v>75</v>
      </c>
      <c r="DB25">
        <v>10.67</v>
      </c>
      <c r="DC25">
        <v>110</v>
      </c>
      <c r="DD25" s="12"/>
      <c r="DE25" s="12">
        <v>26</v>
      </c>
      <c r="DF25">
        <v>10.58</v>
      </c>
      <c r="DG25">
        <v>4</v>
      </c>
      <c r="DH25">
        <v>2.5</v>
      </c>
      <c r="DI25">
        <v>10</v>
      </c>
      <c r="DJ25">
        <v>12</v>
      </c>
      <c r="DK25">
        <v>2</v>
      </c>
      <c r="DL25">
        <v>15.17</v>
      </c>
      <c r="DM25">
        <v>29.5</v>
      </c>
      <c r="DN25">
        <v>5</v>
      </c>
      <c r="DO25">
        <v>17.829999999999998</v>
      </c>
      <c r="DP25"/>
      <c r="DQ25"/>
      <c r="DR25">
        <v>9.5</v>
      </c>
      <c r="DS25">
        <v>24</v>
      </c>
      <c r="DT25">
        <v>0</v>
      </c>
      <c r="DU25">
        <v>1.83</v>
      </c>
      <c r="DV25">
        <v>3.5</v>
      </c>
      <c r="DW25">
        <v>10.8</v>
      </c>
      <c r="DX25">
        <v>22.83</v>
      </c>
      <c r="DY25">
        <v>22.83</v>
      </c>
      <c r="DZ25">
        <v>0</v>
      </c>
      <c r="EA25">
        <v>11</v>
      </c>
      <c r="EB25">
        <v>6.3</v>
      </c>
      <c r="EC25">
        <v>3</v>
      </c>
      <c r="ED25">
        <v>0</v>
      </c>
      <c r="EE25">
        <v>12.17</v>
      </c>
      <c r="EF25">
        <v>1</v>
      </c>
      <c r="EG25">
        <v>1.1000000000000001</v>
      </c>
      <c r="EH25">
        <v>32.5</v>
      </c>
      <c r="EI25"/>
    </row>
    <row r="26" spans="1:139" ht="16.5" customHeight="1">
      <c r="A26" s="500"/>
      <c r="B26" s="53" t="s">
        <v>222</v>
      </c>
      <c r="C26" s="12"/>
      <c r="D26" s="12">
        <v>168</v>
      </c>
      <c r="E26" s="12">
        <v>168</v>
      </c>
      <c r="F26" s="12">
        <v>168</v>
      </c>
      <c r="G26" s="12">
        <v>168</v>
      </c>
      <c r="H26" s="12">
        <v>168</v>
      </c>
      <c r="I26" s="12">
        <v>168</v>
      </c>
      <c r="J26" s="12">
        <v>168</v>
      </c>
      <c r="K26" s="12">
        <v>168</v>
      </c>
      <c r="L26" s="12">
        <v>168</v>
      </c>
      <c r="M26" s="12">
        <v>168</v>
      </c>
      <c r="N26" s="12">
        <v>168</v>
      </c>
      <c r="O26" s="12">
        <v>168</v>
      </c>
      <c r="P26" s="12">
        <v>168</v>
      </c>
      <c r="Q26" s="12">
        <v>168</v>
      </c>
      <c r="R26" s="12">
        <v>168</v>
      </c>
      <c r="S26" s="12">
        <v>168</v>
      </c>
      <c r="T26" s="12">
        <v>168</v>
      </c>
      <c r="U26" s="12">
        <v>144</v>
      </c>
      <c r="V26" s="12">
        <v>168</v>
      </c>
      <c r="W26" s="12">
        <v>168</v>
      </c>
      <c r="X26" s="12">
        <v>168</v>
      </c>
      <c r="Y26" s="12">
        <v>168</v>
      </c>
      <c r="Z26" s="12">
        <v>168</v>
      </c>
      <c r="AA26" s="12">
        <v>168</v>
      </c>
      <c r="AB26" s="12">
        <v>168</v>
      </c>
      <c r="AC26" s="12">
        <v>168</v>
      </c>
      <c r="AD26" s="12">
        <v>168</v>
      </c>
      <c r="AE26" s="12">
        <v>168</v>
      </c>
      <c r="AF26" s="12">
        <v>168</v>
      </c>
      <c r="AG26" s="12">
        <v>168</v>
      </c>
      <c r="AH26" s="12">
        <v>168</v>
      </c>
      <c r="AI26" s="12">
        <v>168</v>
      </c>
      <c r="AJ26" s="12">
        <v>168</v>
      </c>
      <c r="AK26" s="12">
        <v>168</v>
      </c>
      <c r="AL26" s="12">
        <v>168</v>
      </c>
      <c r="AM26" s="12">
        <v>168</v>
      </c>
      <c r="AN26" s="12">
        <v>168</v>
      </c>
      <c r="AO26" s="12">
        <v>168</v>
      </c>
      <c r="AP26" s="12">
        <v>168</v>
      </c>
      <c r="AQ26" s="12">
        <v>168</v>
      </c>
      <c r="AR26" s="12">
        <v>168</v>
      </c>
      <c r="AS26" s="12">
        <v>168</v>
      </c>
      <c r="AT26" s="12">
        <v>168</v>
      </c>
      <c r="AU26" s="12">
        <v>168</v>
      </c>
      <c r="AV26" s="12">
        <v>168</v>
      </c>
      <c r="AW26" s="12">
        <v>168</v>
      </c>
      <c r="AX26" s="12">
        <v>168</v>
      </c>
      <c r="AY26" s="12">
        <v>168</v>
      </c>
      <c r="AZ26" s="12">
        <v>168</v>
      </c>
      <c r="BA26" s="12">
        <v>168</v>
      </c>
      <c r="BB26" s="12">
        <v>168</v>
      </c>
      <c r="BC26" s="12">
        <v>168</v>
      </c>
      <c r="BD26" s="12">
        <v>168</v>
      </c>
      <c r="BE26" s="12">
        <v>168</v>
      </c>
      <c r="BF26" s="12">
        <v>168</v>
      </c>
      <c r="BG26" s="12">
        <v>168</v>
      </c>
      <c r="BH26" s="12">
        <v>168</v>
      </c>
      <c r="BI26" s="12">
        <v>168</v>
      </c>
      <c r="BJ26" s="12">
        <v>168</v>
      </c>
      <c r="BK26" s="12">
        <v>168</v>
      </c>
      <c r="BL26" s="12">
        <v>168</v>
      </c>
      <c r="BM26" s="12">
        <v>168</v>
      </c>
      <c r="BN26" s="12">
        <v>168</v>
      </c>
      <c r="BO26" s="12">
        <v>168</v>
      </c>
      <c r="BP26" s="12">
        <v>168</v>
      </c>
      <c r="BQ26" s="12">
        <v>168</v>
      </c>
      <c r="BR26" s="12">
        <v>168</v>
      </c>
      <c r="BS26" s="12">
        <v>168</v>
      </c>
      <c r="BT26" s="12">
        <v>168</v>
      </c>
      <c r="BU26" s="12">
        <v>168</v>
      </c>
      <c r="BV26" s="12">
        <v>168</v>
      </c>
      <c r="BW26" s="12">
        <v>168</v>
      </c>
      <c r="BX26" s="12">
        <v>168</v>
      </c>
      <c r="BY26" s="12">
        <v>168</v>
      </c>
      <c r="BZ26" s="12">
        <v>168</v>
      </c>
      <c r="CA26" s="12">
        <v>144</v>
      </c>
      <c r="CB26" s="12">
        <v>168</v>
      </c>
      <c r="CC26" s="12">
        <v>168</v>
      </c>
      <c r="CD26" s="12">
        <v>168</v>
      </c>
      <c r="CE26" s="12">
        <v>168</v>
      </c>
      <c r="CF26" s="12">
        <v>168</v>
      </c>
      <c r="CG26" s="12">
        <v>168</v>
      </c>
      <c r="CH26" s="12">
        <v>168</v>
      </c>
      <c r="CI26" s="12">
        <v>168</v>
      </c>
      <c r="CJ26" s="12">
        <v>168</v>
      </c>
      <c r="CK26" s="12">
        <v>168</v>
      </c>
      <c r="CL26" s="12">
        <v>168</v>
      </c>
      <c r="CM26" s="12">
        <v>168</v>
      </c>
      <c r="CN26" s="12">
        <v>168</v>
      </c>
      <c r="CO26" s="12">
        <v>168</v>
      </c>
      <c r="CP26" s="12">
        <v>168</v>
      </c>
      <c r="CQ26" s="12">
        <v>168</v>
      </c>
      <c r="CR26" s="12">
        <v>168</v>
      </c>
      <c r="CS26" s="12">
        <v>168</v>
      </c>
      <c r="CT26" s="12">
        <v>168</v>
      </c>
      <c r="CU26" s="12">
        <v>168</v>
      </c>
      <c r="CV26" s="12">
        <v>168</v>
      </c>
      <c r="CW26" s="12">
        <v>168</v>
      </c>
      <c r="CX26" s="12">
        <v>168</v>
      </c>
      <c r="CY26" s="12">
        <v>168</v>
      </c>
      <c r="CZ26" s="12">
        <v>168</v>
      </c>
      <c r="DA26" s="12">
        <v>168</v>
      </c>
      <c r="DB26" s="12">
        <v>168</v>
      </c>
      <c r="DC26" s="12">
        <v>168</v>
      </c>
      <c r="DD26" s="12"/>
      <c r="DE26" s="12">
        <v>144</v>
      </c>
      <c r="DF26" s="12">
        <v>168</v>
      </c>
      <c r="DG26" s="12">
        <v>168</v>
      </c>
      <c r="DH26" s="12">
        <v>168</v>
      </c>
      <c r="DI26" s="12">
        <v>168</v>
      </c>
      <c r="DJ26" s="12">
        <v>168</v>
      </c>
      <c r="DK26" s="12">
        <v>168</v>
      </c>
      <c r="DL26" s="12">
        <v>168</v>
      </c>
      <c r="DM26" s="12">
        <v>168</v>
      </c>
      <c r="DN26" s="12">
        <v>168</v>
      </c>
      <c r="DO26" s="12">
        <v>168</v>
      </c>
      <c r="DP26" s="12"/>
      <c r="DQ26" s="12"/>
      <c r="DR26" s="12">
        <v>168</v>
      </c>
      <c r="DS26" s="12">
        <v>168</v>
      </c>
      <c r="DT26" s="12">
        <v>168</v>
      </c>
      <c r="DU26" s="12">
        <v>168</v>
      </c>
      <c r="DV26" s="12">
        <v>168</v>
      </c>
      <c r="DW26" s="12">
        <v>168</v>
      </c>
      <c r="DX26" s="12">
        <v>168</v>
      </c>
      <c r="DY26" s="12">
        <v>168</v>
      </c>
      <c r="DZ26" s="12">
        <v>168</v>
      </c>
      <c r="EA26" s="12">
        <v>168</v>
      </c>
      <c r="EB26" s="12">
        <v>168</v>
      </c>
      <c r="EC26" s="12">
        <v>168</v>
      </c>
      <c r="ED26" s="12">
        <v>168</v>
      </c>
      <c r="EE26" s="12">
        <v>168</v>
      </c>
      <c r="EF26" s="12">
        <v>168</v>
      </c>
      <c r="EG26" s="12">
        <v>168</v>
      </c>
      <c r="EH26" s="12">
        <v>168</v>
      </c>
      <c r="EI26" s="12"/>
    </row>
    <row r="27" spans="1:139">
      <c r="A27" s="501"/>
      <c r="B27" s="53" t="s">
        <v>146</v>
      </c>
      <c r="C27" s="12"/>
      <c r="D27" s="152">
        <v>5.8858131487889276</v>
      </c>
      <c r="E27" s="152">
        <v>9.6060648390000001</v>
      </c>
      <c r="F27" s="152">
        <v>13.641666666666667</v>
      </c>
      <c r="G27" s="152">
        <v>9.98</v>
      </c>
      <c r="H27" s="152">
        <v>5.4787070832044549</v>
      </c>
      <c r="I27" s="152">
        <v>8.0294117647058822</v>
      </c>
      <c r="J27" s="152">
        <v>0.8</v>
      </c>
      <c r="K27" s="152">
        <v>0</v>
      </c>
      <c r="L27" s="152">
        <v>0</v>
      </c>
      <c r="M27" s="152">
        <v>6.4285714285714288</v>
      </c>
      <c r="N27" s="152">
        <v>4.5336202259279181</v>
      </c>
      <c r="O27" s="164">
        <v>11.021361092455786</v>
      </c>
      <c r="P27" s="164">
        <v>11.244444444444444</v>
      </c>
      <c r="Q27" s="164">
        <v>11.326244151424927</v>
      </c>
      <c r="R27" s="164">
        <v>9.473684210526315</v>
      </c>
      <c r="S27">
        <v>11.8125</v>
      </c>
      <c r="T27">
        <v>5.7391304347826084</v>
      </c>
      <c r="U27">
        <v>4.9326923076923084</v>
      </c>
      <c r="V27">
        <v>11.25925925925926</v>
      </c>
      <c r="W27">
        <v>3.9375</v>
      </c>
      <c r="X27">
        <v>0</v>
      </c>
      <c r="Y27">
        <v>16.881374216027876</v>
      </c>
      <c r="Z27">
        <v>10.9</v>
      </c>
      <c r="AA27">
        <v>14.46</v>
      </c>
      <c r="AB27">
        <v>14.696529861724038</v>
      </c>
      <c r="AC27">
        <v>7.36</v>
      </c>
      <c r="AD27">
        <v>2.0499999999999998</v>
      </c>
      <c r="AE27">
        <v>4.8780487804878048</v>
      </c>
      <c r="AF27">
        <v>4.1176470588235299</v>
      </c>
      <c r="AG27">
        <v>3.85</v>
      </c>
      <c r="AH27">
        <v>12.300995024875624</v>
      </c>
      <c r="AI27">
        <v>14.33</v>
      </c>
      <c r="AJ27">
        <v>3.37</v>
      </c>
      <c r="AK27">
        <v>11.040715883668904</v>
      </c>
      <c r="AL27">
        <v>8.5555555555555554</v>
      </c>
      <c r="AM27">
        <v>6.68</v>
      </c>
      <c r="AN27">
        <v>13.411764705882353</v>
      </c>
      <c r="AO27">
        <v>4.2777777777777777</v>
      </c>
      <c r="AP27">
        <v>2.4</v>
      </c>
      <c r="AQ27">
        <v>11.808867286559595</v>
      </c>
      <c r="AR27">
        <v>10.97</v>
      </c>
      <c r="AS27">
        <v>6.5</v>
      </c>
      <c r="AT27">
        <v>12.01282847092903</v>
      </c>
      <c r="AU27">
        <v>7.17</v>
      </c>
      <c r="AV27">
        <v>9.32</v>
      </c>
      <c r="AW27">
        <v>11.999999999999998</v>
      </c>
      <c r="AX27">
        <v>12.745098039215685</v>
      </c>
      <c r="AY27">
        <v>6.872727272727273</v>
      </c>
      <c r="AZ27">
        <v>2.56</v>
      </c>
      <c r="BA27">
        <v>1.5688636363636361</v>
      </c>
      <c r="BB27">
        <v>4.4188732394366195</v>
      </c>
      <c r="BC27">
        <v>7.0258957542285136</v>
      </c>
      <c r="BD27">
        <v>8.6936968312874683</v>
      </c>
      <c r="BE27">
        <v>11.39</v>
      </c>
      <c r="BF27">
        <v>9.5615866388308977</v>
      </c>
      <c r="BG27">
        <v>10.164619164619165</v>
      </c>
      <c r="BH27">
        <v>6.31</v>
      </c>
      <c r="BI27">
        <v>11.085201793721973</v>
      </c>
      <c r="BJ27">
        <v>0</v>
      </c>
      <c r="BK27">
        <v>4.08</v>
      </c>
      <c r="BL27">
        <v>12.002210504968566</v>
      </c>
      <c r="BM27">
        <v>9.1095890410958908</v>
      </c>
      <c r="BN27">
        <v>0</v>
      </c>
      <c r="BO27">
        <v>30.25</v>
      </c>
      <c r="BP27">
        <v>8</v>
      </c>
      <c r="BQ27">
        <v>5.66</v>
      </c>
      <c r="BR27">
        <v>8.67</v>
      </c>
      <c r="BS27">
        <v>11.212221486874036</v>
      </c>
      <c r="BT27">
        <v>0</v>
      </c>
      <c r="BU27">
        <v>7.49</v>
      </c>
      <c r="BV27">
        <v>10.744186046511627</v>
      </c>
      <c r="BW27">
        <v>6.1219999999999999</v>
      </c>
      <c r="BX27">
        <v>11.351351351351351</v>
      </c>
      <c r="BY27">
        <v>11.617021276595745</v>
      </c>
      <c r="BZ27">
        <v>12.57</v>
      </c>
      <c r="CA27">
        <v>9.74</v>
      </c>
      <c r="CB27">
        <v>9.6035991002249439</v>
      </c>
      <c r="CC27">
        <v>7.1678138315306459</v>
      </c>
      <c r="CD27">
        <v>8.8000000000000007</v>
      </c>
      <c r="CE27">
        <v>11.744680851063832</v>
      </c>
      <c r="CF27">
        <v>12.923076923076923</v>
      </c>
      <c r="CG27">
        <v>12.923076923076923</v>
      </c>
      <c r="CH27">
        <v>8.7200000000000006</v>
      </c>
      <c r="CI27">
        <v>10.4</v>
      </c>
      <c r="CJ27">
        <v>5.1428571428571432</v>
      </c>
      <c r="CK27">
        <v>5.1428571428571432</v>
      </c>
      <c r="CL27">
        <v>13.015100037750095</v>
      </c>
      <c r="CM27">
        <v>6.8655083838744195</v>
      </c>
      <c r="CN27">
        <v>9.9749999999999996</v>
      </c>
      <c r="CO27">
        <v>13.38</v>
      </c>
      <c r="CP27">
        <v>6.5</v>
      </c>
      <c r="CQ27">
        <v>8.2335264705882345</v>
      </c>
      <c r="CR27">
        <v>10.43</v>
      </c>
      <c r="CS27">
        <v>9.5</v>
      </c>
      <c r="CT27">
        <v>11.617021276595745</v>
      </c>
      <c r="CU27">
        <v>9.7200000000000006</v>
      </c>
      <c r="CV27">
        <v>11.3</v>
      </c>
      <c r="CW27">
        <v>0</v>
      </c>
      <c r="CX27">
        <v>3.77</v>
      </c>
      <c r="CY27">
        <v>2.6462264150943393</v>
      </c>
      <c r="CZ27"/>
      <c r="DA27"/>
      <c r="DB27">
        <v>10.928571428571427</v>
      </c>
      <c r="DC27">
        <v>3.93</v>
      </c>
      <c r="DD27" s="12"/>
      <c r="DE27" s="12">
        <v>3.44</v>
      </c>
      <c r="DF27">
        <v>9.8549962396590622</v>
      </c>
      <c r="DG27">
        <v>11.11</v>
      </c>
      <c r="DH27">
        <v>0</v>
      </c>
      <c r="DI27">
        <v>6.5587425149700609</v>
      </c>
      <c r="DJ27">
        <v>13.632229901782466</v>
      </c>
      <c r="DK27">
        <v>12</v>
      </c>
      <c r="DL27">
        <v>12.32</v>
      </c>
      <c r="DM27">
        <v>7.3666666666666654</v>
      </c>
      <c r="DN27">
        <v>3.97</v>
      </c>
      <c r="DO27">
        <v>15.678316988294844</v>
      </c>
      <c r="DP27"/>
      <c r="DQ27"/>
      <c r="DR27">
        <v>9.7435897435897427</v>
      </c>
      <c r="DS27">
        <v>8.18</v>
      </c>
      <c r="DT27">
        <v>12.71</v>
      </c>
      <c r="DU27">
        <v>15.5</v>
      </c>
      <c r="DV27">
        <v>6.9230769230769225</v>
      </c>
      <c r="DW27">
        <v>10.24</v>
      </c>
      <c r="DX27">
        <v>7.9737695190505926</v>
      </c>
      <c r="DY27">
        <v>7.9737695190505926</v>
      </c>
      <c r="DZ27">
        <v>11.46</v>
      </c>
      <c r="EA27">
        <v>7.4673300000000005</v>
      </c>
      <c r="EB27">
        <v>10.83</v>
      </c>
      <c r="EC27">
        <v>10.84</v>
      </c>
      <c r="ED27">
        <v>1.25</v>
      </c>
      <c r="EE27">
        <v>11.91</v>
      </c>
      <c r="EF27">
        <v>5.95</v>
      </c>
      <c r="EG27">
        <v>7.1999999999999993</v>
      </c>
      <c r="EH27">
        <v>3.2307692307692308</v>
      </c>
      <c r="EI27" s="12"/>
    </row>
    <row r="28" spans="1:139">
      <c r="A28" s="496" t="s">
        <v>162</v>
      </c>
      <c r="B28" s="54" t="s">
        <v>147</v>
      </c>
      <c r="C28" s="8"/>
      <c r="D28" s="8">
        <f t="shared" ref="D28:AK28" si="0">+D18</f>
        <v>0.89285714285714302</v>
      </c>
      <c r="E28" s="8">
        <f t="shared" si="0"/>
        <v>0.94940476190476186</v>
      </c>
      <c r="F28" s="8">
        <f t="shared" si="0"/>
        <v>0.89583333333333348</v>
      </c>
      <c r="G28" s="8">
        <f t="shared" si="0"/>
        <v>1</v>
      </c>
      <c r="H28" s="8">
        <f t="shared" si="0"/>
        <v>0.9494047619</v>
      </c>
      <c r="I28" s="8">
        <f t="shared" si="0"/>
        <v>1</v>
      </c>
      <c r="J28" s="8">
        <f t="shared" si="0"/>
        <v>0.38982142857142899</v>
      </c>
      <c r="K28" s="8">
        <f t="shared" si="0"/>
        <v>0.22517857142857201</v>
      </c>
      <c r="L28" s="8">
        <f t="shared" si="0"/>
        <v>0</v>
      </c>
      <c r="M28" s="8">
        <f t="shared" si="0"/>
        <v>0.60565476190476197</v>
      </c>
      <c r="N28" s="8">
        <f t="shared" si="0"/>
        <v>0.7232142857142857</v>
      </c>
      <c r="O28" s="8">
        <f t="shared" si="0"/>
        <v>0.84226190476190477</v>
      </c>
      <c r="P28" s="8">
        <f t="shared" si="0"/>
        <v>0.86898809523809528</v>
      </c>
      <c r="Q28" s="8">
        <f t="shared" si="0"/>
        <v>0.858630952380952</v>
      </c>
      <c r="R28" s="8">
        <f t="shared" si="0"/>
        <v>0.75595238095238104</v>
      </c>
      <c r="S28" s="8">
        <f t="shared" si="0"/>
        <v>0.96625000000000005</v>
      </c>
      <c r="T28" s="8">
        <f t="shared" si="0"/>
        <v>0.94345238095238104</v>
      </c>
      <c r="U28" s="8">
        <f t="shared" si="0"/>
        <v>0.72916666666666652</v>
      </c>
      <c r="V28" s="8">
        <f t="shared" si="0"/>
        <v>0.89535714285714296</v>
      </c>
      <c r="W28" s="8">
        <f t="shared" si="0"/>
        <v>0.88244047619047605</v>
      </c>
      <c r="X28" s="8">
        <f t="shared" si="0"/>
        <v>0.952380952380952</v>
      </c>
      <c r="Y28" s="8">
        <f t="shared" si="0"/>
        <v>0.88690476190476186</v>
      </c>
      <c r="Z28" s="8">
        <f t="shared" si="0"/>
        <v>0.97023809523809501</v>
      </c>
      <c r="AA28" s="8">
        <f t="shared" si="0"/>
        <v>0.88124999999999998</v>
      </c>
      <c r="AB28" s="8">
        <f t="shared" si="0"/>
        <v>0.82041666666666657</v>
      </c>
      <c r="AC28" s="8">
        <f t="shared" si="0"/>
        <v>0.98613095238095205</v>
      </c>
      <c r="AD28" s="8">
        <f t="shared" si="0"/>
        <v>0.922619047619048</v>
      </c>
      <c r="AE28" s="8">
        <f t="shared" si="0"/>
        <v>1</v>
      </c>
      <c r="AF28" s="8">
        <f t="shared" si="0"/>
        <v>0.9375</v>
      </c>
      <c r="AG28" s="8">
        <f t="shared" si="0"/>
        <v>0.8125</v>
      </c>
      <c r="AH28" s="8">
        <f t="shared" si="0"/>
        <v>0.96476190476190482</v>
      </c>
      <c r="AI28" s="8">
        <f t="shared" si="0"/>
        <v>0.93553571428571403</v>
      </c>
      <c r="AJ28" s="8">
        <f t="shared" si="0"/>
        <v>0.91666666666666696</v>
      </c>
      <c r="AK28" s="8">
        <f t="shared" si="0"/>
        <v>0.8888690476190475</v>
      </c>
      <c r="AL28" s="8">
        <f t="shared" ref="AL28:AQ28" si="1">+AL18</f>
        <v>0.99166666666666703</v>
      </c>
      <c r="AM28" s="8">
        <f t="shared" si="1"/>
        <v>0.89880952380952395</v>
      </c>
      <c r="AN28" s="8">
        <f t="shared" si="1"/>
        <v>0.9910714285714286</v>
      </c>
      <c r="AO28" s="8">
        <f t="shared" si="1"/>
        <v>0.61309523809523803</v>
      </c>
      <c r="AP28" s="8">
        <f t="shared" si="1"/>
        <v>0.88392857142857095</v>
      </c>
      <c r="AQ28" s="8">
        <f t="shared" si="1"/>
        <v>0.9251190476190474</v>
      </c>
      <c r="AR28" s="8">
        <f>+AR18</f>
        <v>1</v>
      </c>
      <c r="AS28" s="8">
        <f>+AS18</f>
        <v>0.97023809523809501</v>
      </c>
      <c r="AT28" s="8">
        <f>+AT18</f>
        <v>0.91565476190476203</v>
      </c>
      <c r="AU28" s="8">
        <f>+AU18</f>
        <v>0.96083333333333298</v>
      </c>
      <c r="AV28" s="8">
        <v>0.96083333333333298</v>
      </c>
      <c r="AW28" s="8">
        <f t="shared" ref="AW28:BS28" si="2">+AW18</f>
        <v>0.99005952380952389</v>
      </c>
      <c r="AX28" s="8">
        <f t="shared" si="2"/>
        <v>0.90773809523809523</v>
      </c>
      <c r="AY28" s="8">
        <f t="shared" si="2"/>
        <v>0.90476190476190477</v>
      </c>
      <c r="AZ28" s="8">
        <f t="shared" si="2"/>
        <v>0.86803571428571402</v>
      </c>
      <c r="BA28" s="8">
        <f t="shared" si="2"/>
        <v>1</v>
      </c>
      <c r="BB28" s="8">
        <f t="shared" si="2"/>
        <v>0.95119047619047603</v>
      </c>
      <c r="BC28" s="8">
        <f t="shared" si="2"/>
        <v>0.97071428571428564</v>
      </c>
      <c r="BD28" s="8">
        <f t="shared" si="2"/>
        <v>0.97815476190476203</v>
      </c>
      <c r="BE28" s="8">
        <f t="shared" si="2"/>
        <v>0.97023809523809501</v>
      </c>
      <c r="BF28" s="8">
        <f t="shared" si="2"/>
        <v>0.98035714285714282</v>
      </c>
      <c r="BG28" s="8">
        <f t="shared" si="2"/>
        <v>0.9285714285714286</v>
      </c>
      <c r="BH28" s="8">
        <f t="shared" si="2"/>
        <v>0.74404761904761896</v>
      </c>
      <c r="BI28" s="8">
        <f t="shared" si="2"/>
        <v>0.76190476190476197</v>
      </c>
      <c r="BJ28" s="8">
        <f t="shared" si="2"/>
        <v>0</v>
      </c>
      <c r="BK28" s="8">
        <f t="shared" si="2"/>
        <v>0.85119047619047605</v>
      </c>
      <c r="BL28" s="8">
        <f t="shared" si="2"/>
        <v>0.985119047619048</v>
      </c>
      <c r="BM28" s="8">
        <f t="shared" si="2"/>
        <v>0.97023809523809523</v>
      </c>
      <c r="BN28" s="8">
        <f t="shared" si="2"/>
        <v>0.92857142857142905</v>
      </c>
      <c r="BO28" s="8">
        <f t="shared" si="2"/>
        <v>0.80199404761904702</v>
      </c>
      <c r="BP28" s="8">
        <f t="shared" si="2"/>
        <v>0.94940476190476186</v>
      </c>
      <c r="BQ28" s="8">
        <f t="shared" si="2"/>
        <v>0.9375</v>
      </c>
      <c r="BR28" s="8">
        <f t="shared" si="2"/>
        <v>0.889880952380952</v>
      </c>
      <c r="BS28" s="8">
        <f t="shared" si="2"/>
        <v>0.95238095238095222</v>
      </c>
      <c r="BT28" s="8">
        <f t="shared" ref="BT28:BZ28" si="3">+BT18</f>
        <v>0.96428571428571397</v>
      </c>
      <c r="BU28" s="8">
        <f t="shared" si="3"/>
        <v>0.97738095238095202</v>
      </c>
      <c r="BV28" s="8">
        <f t="shared" si="3"/>
        <v>0.94047619047619047</v>
      </c>
      <c r="BW28" s="8">
        <f t="shared" si="3"/>
        <v>0.86904761904761896</v>
      </c>
      <c r="BX28" s="8">
        <f t="shared" si="3"/>
        <v>0.91071428571428603</v>
      </c>
      <c r="BY28" s="8">
        <f t="shared" si="3"/>
        <v>0.88095238095238093</v>
      </c>
      <c r="BZ28" s="8">
        <f t="shared" si="3"/>
        <v>0.95654761904761898</v>
      </c>
      <c r="CA28" s="8">
        <f t="shared" ref="CA28:CC28" si="4">+CA18</f>
        <v>0.91666666666666696</v>
      </c>
      <c r="CB28" s="8">
        <f t="shared" si="4"/>
        <v>0.96625000000000005</v>
      </c>
      <c r="CC28" s="8">
        <f t="shared" si="4"/>
        <v>0.92261904761904778</v>
      </c>
      <c r="CD28" s="8">
        <f t="shared" ref="CD28:CF28" si="5">+CD18</f>
        <v>0.94345238095238104</v>
      </c>
      <c r="CE28" s="8">
        <f t="shared" si="5"/>
        <v>0.85416666666666652</v>
      </c>
      <c r="CF28" s="8">
        <f t="shared" si="5"/>
        <v>0.9285714285714286</v>
      </c>
      <c r="CG28" s="8">
        <f t="shared" ref="CG28:CH28" si="6">+CG18</f>
        <v>0.875</v>
      </c>
      <c r="CH28" s="8">
        <f t="shared" si="6"/>
        <v>0.89880952380952395</v>
      </c>
      <c r="CI28" s="8">
        <f t="shared" ref="CI28:CJ28" si="7">+CI18</f>
        <v>0.94642857142857095</v>
      </c>
      <c r="CJ28" s="8">
        <f t="shared" si="7"/>
        <v>0.3125</v>
      </c>
      <c r="CK28" s="8">
        <f t="shared" ref="CK28:CM28" si="8">+CK18</f>
        <v>0.58333333333333304</v>
      </c>
      <c r="CL28" s="8">
        <f t="shared" si="8"/>
        <v>0.94047619047619002</v>
      </c>
      <c r="CM28" s="8">
        <f t="shared" si="8"/>
        <v>0.93202380952380959</v>
      </c>
      <c r="CN28" s="8">
        <f t="shared" ref="CN28:CP28" si="9">+CN18</f>
        <v>0.93452380952380998</v>
      </c>
      <c r="CO28" s="8">
        <f t="shared" si="9"/>
        <v>0.92857142857142905</v>
      </c>
      <c r="CP28" s="8">
        <f t="shared" si="9"/>
        <v>0.86904761904761907</v>
      </c>
      <c r="CQ28" s="8">
        <f t="shared" ref="CQ28:CT28" si="10">+CQ18</f>
        <v>0.77886904761904796</v>
      </c>
      <c r="CR28" s="8">
        <f t="shared" si="10"/>
        <v>0.86607142857142905</v>
      </c>
      <c r="CS28" s="8">
        <f t="shared" si="10"/>
        <v>0.9285714285714286</v>
      </c>
      <c r="CT28" s="8">
        <f t="shared" si="10"/>
        <v>0.9017857142857143</v>
      </c>
      <c r="CU28" s="8">
        <f t="shared" ref="CU28:CW28" si="11">+CU18</f>
        <v>0.92857142857142905</v>
      </c>
      <c r="CV28" s="8">
        <f t="shared" si="11"/>
        <v>0.71428571428571397</v>
      </c>
      <c r="CW28" s="8">
        <f t="shared" si="11"/>
        <v>0.18499999999999994</v>
      </c>
      <c r="CX28" s="8">
        <f t="shared" ref="CX28:CY28" si="12">+CX18</f>
        <v>0.797619047619048</v>
      </c>
      <c r="CY28" s="8">
        <f t="shared" si="12"/>
        <v>0.86011904761904778</v>
      </c>
      <c r="CZ28" s="8">
        <f t="shared" ref="CZ28:DB28" si="13">+CZ18</f>
        <v>0.55357142857142905</v>
      </c>
      <c r="DA28" s="8">
        <f t="shared" si="13"/>
        <v>0.55357142857142905</v>
      </c>
      <c r="DB28" s="8">
        <f t="shared" si="13"/>
        <v>0.93648809523809529</v>
      </c>
      <c r="DC28" s="8">
        <f t="shared" ref="DC28" si="14">+DC18</f>
        <v>0.34523809523809501</v>
      </c>
      <c r="DD28" s="8"/>
      <c r="DE28" s="8">
        <f t="shared" ref="DE28" si="15">+DE18</f>
        <v>0.81944444444444398</v>
      </c>
      <c r="DF28" s="8">
        <f t="shared" ref="DF28:DG28" si="16">+DF18</f>
        <v>0.93702380952380948</v>
      </c>
      <c r="DG28" s="8">
        <f t="shared" si="16"/>
        <v>0.97619047619047605</v>
      </c>
      <c r="DH28" s="8">
        <f t="shared" ref="DH28:DJ28" si="17">+DH18</f>
        <v>0.97619047619047605</v>
      </c>
      <c r="DI28" s="8">
        <f t="shared" si="17"/>
        <v>0.94047619047619047</v>
      </c>
      <c r="DJ28" s="8">
        <f t="shared" si="17"/>
        <v>0.9285714285714286</v>
      </c>
      <c r="DK28" s="8">
        <f t="shared" ref="DK28:DM28" si="18">+DK18</f>
        <v>0.98809523809523803</v>
      </c>
      <c r="DL28" s="8">
        <f t="shared" si="18"/>
        <v>0.90970238095238098</v>
      </c>
      <c r="DM28" s="8">
        <f t="shared" si="18"/>
        <v>0.71726190476190477</v>
      </c>
      <c r="DN28" s="8">
        <f t="shared" ref="DN28:DR28" si="19">+DN18</f>
        <v>0.97023809523809501</v>
      </c>
      <c r="DO28" s="8">
        <f t="shared" si="19"/>
        <v>0.89386904761904773</v>
      </c>
      <c r="DP28" s="8">
        <f t="shared" si="19"/>
        <v>0</v>
      </c>
      <c r="DQ28" s="8">
        <f t="shared" si="19"/>
        <v>0</v>
      </c>
      <c r="DR28" s="8">
        <f t="shared" si="19"/>
        <v>0.8839285714285714</v>
      </c>
      <c r="DS28" s="8">
        <f t="shared" ref="DS28:DU28" si="20">+DS18</f>
        <v>0.85714285714285698</v>
      </c>
      <c r="DT28" s="8">
        <f t="shared" si="20"/>
        <v>0.96547619047619004</v>
      </c>
      <c r="DU28" s="8">
        <f t="shared" si="20"/>
        <v>0.98910714285714274</v>
      </c>
      <c r="DV28" s="8">
        <f t="shared" ref="DV28:DX28" si="21">+DV18</f>
        <v>0.889880952380952</v>
      </c>
      <c r="DW28" s="8">
        <f t="shared" si="21"/>
        <v>0.93571428571428605</v>
      </c>
      <c r="DX28" s="8">
        <f t="shared" si="21"/>
        <v>0.86410714285714296</v>
      </c>
      <c r="DY28" s="8">
        <f t="shared" ref="DY28:EA28" si="22">+DY18</f>
        <v>0.97619047619047605</v>
      </c>
      <c r="DZ28" s="8">
        <f t="shared" si="22"/>
        <v>0.94642857142857095</v>
      </c>
      <c r="EA28" s="8">
        <f t="shared" si="22"/>
        <v>0.8348214285714286</v>
      </c>
      <c r="EB28" s="8">
        <f t="shared" ref="EB28:ED28" si="23">+EB18</f>
        <v>0.96250000000000002</v>
      </c>
      <c r="EC28" s="8">
        <f t="shared" si="23"/>
        <v>0.98214199999999996</v>
      </c>
      <c r="ED28" s="8">
        <f t="shared" si="23"/>
        <v>1</v>
      </c>
      <c r="EE28" s="8">
        <f t="shared" ref="EE28:EH28" si="24">+EE18</f>
        <v>0.927559523809524</v>
      </c>
      <c r="EF28" s="8">
        <f t="shared" si="24"/>
        <v>0.99407619047619</v>
      </c>
      <c r="EG28" s="8">
        <f t="shared" si="24"/>
        <v>0.99345238095238098</v>
      </c>
      <c r="EH28" s="8">
        <f t="shared" si="24"/>
        <v>0.80654761904761907</v>
      </c>
      <c r="EI28" s="8"/>
    </row>
    <row r="29" spans="1:139">
      <c r="A29" s="497"/>
      <c r="B29" s="54" t="s">
        <v>253</v>
      </c>
      <c r="C29" s="8"/>
      <c r="D29" s="8">
        <f t="shared" ref="D29:AK29" si="25">+D23/D26</f>
        <v>0</v>
      </c>
      <c r="E29" s="8">
        <f t="shared" si="25"/>
        <v>4.7619047619047616E-2</v>
      </c>
      <c r="F29" s="8">
        <f t="shared" si="25"/>
        <v>8.3333333333333329E-2</v>
      </c>
      <c r="G29" s="8">
        <f t="shared" si="25"/>
        <v>0</v>
      </c>
      <c r="H29" s="8">
        <f t="shared" si="25"/>
        <v>0</v>
      </c>
      <c r="I29" s="8">
        <f t="shared" si="25"/>
        <v>0</v>
      </c>
      <c r="J29" s="8">
        <f t="shared" si="25"/>
        <v>0</v>
      </c>
      <c r="K29" s="8">
        <f t="shared" si="25"/>
        <v>0</v>
      </c>
      <c r="L29" s="8">
        <f t="shared" si="25"/>
        <v>0</v>
      </c>
      <c r="M29" s="8">
        <f t="shared" si="25"/>
        <v>0</v>
      </c>
      <c r="N29" s="8">
        <f t="shared" si="25"/>
        <v>0</v>
      </c>
      <c r="O29" s="8">
        <f t="shared" si="25"/>
        <v>0</v>
      </c>
      <c r="P29" s="8">
        <f t="shared" si="25"/>
        <v>0</v>
      </c>
      <c r="Q29" s="8">
        <f t="shared" si="25"/>
        <v>0</v>
      </c>
      <c r="R29" s="8">
        <f t="shared" si="25"/>
        <v>0</v>
      </c>
      <c r="S29" s="8">
        <f t="shared" si="25"/>
        <v>0</v>
      </c>
      <c r="T29" s="8">
        <f t="shared" si="25"/>
        <v>0</v>
      </c>
      <c r="U29" s="8">
        <f t="shared" si="25"/>
        <v>0</v>
      </c>
      <c r="V29" s="8">
        <f t="shared" si="25"/>
        <v>0</v>
      </c>
      <c r="W29" s="8">
        <f t="shared" si="25"/>
        <v>0</v>
      </c>
      <c r="X29" s="8">
        <f t="shared" si="25"/>
        <v>0</v>
      </c>
      <c r="Y29" s="8">
        <f t="shared" si="25"/>
        <v>7.1428571428571425E-2</v>
      </c>
      <c r="Z29" s="8">
        <f t="shared" si="25"/>
        <v>7.1428571428571425E-2</v>
      </c>
      <c r="AA29" s="8">
        <f t="shared" si="25"/>
        <v>5.9226190476190474E-2</v>
      </c>
      <c r="AB29" s="8">
        <f t="shared" si="25"/>
        <v>0</v>
      </c>
      <c r="AC29" s="8">
        <f t="shared" si="25"/>
        <v>0</v>
      </c>
      <c r="AD29" s="8">
        <f t="shared" si="25"/>
        <v>0</v>
      </c>
      <c r="AE29" s="8">
        <f t="shared" si="25"/>
        <v>0</v>
      </c>
      <c r="AF29" s="8">
        <f t="shared" si="25"/>
        <v>0</v>
      </c>
      <c r="AG29" s="8">
        <f t="shared" si="25"/>
        <v>9.5238095238095233E-2</v>
      </c>
      <c r="AH29" s="8">
        <f t="shared" si="25"/>
        <v>0</v>
      </c>
      <c r="AI29" s="8">
        <f t="shared" si="25"/>
        <v>0</v>
      </c>
      <c r="AJ29" s="8">
        <f t="shared" si="25"/>
        <v>5.9523809523809521E-2</v>
      </c>
      <c r="AK29" s="8">
        <f t="shared" si="25"/>
        <v>0</v>
      </c>
      <c r="AL29" s="8">
        <f t="shared" ref="AL29:AQ29" si="26">+AL23/AL26</f>
        <v>0</v>
      </c>
      <c r="AM29" s="8">
        <f t="shared" si="26"/>
        <v>0.10119047619047619</v>
      </c>
      <c r="AN29" s="8">
        <f t="shared" si="26"/>
        <v>0</v>
      </c>
      <c r="AO29" s="8">
        <f t="shared" si="26"/>
        <v>0</v>
      </c>
      <c r="AP29" s="8">
        <f t="shared" si="26"/>
        <v>0</v>
      </c>
      <c r="AQ29" s="8">
        <f t="shared" si="26"/>
        <v>0</v>
      </c>
      <c r="AR29" s="8">
        <f>+AR23/AR26</f>
        <v>0</v>
      </c>
      <c r="AS29" s="8">
        <f>+AS23/AS26</f>
        <v>2.976190476190476E-2</v>
      </c>
      <c r="AT29" s="8">
        <f>+AT23/AT26</f>
        <v>0</v>
      </c>
      <c r="AU29" s="8">
        <f>+AU23/AU26</f>
        <v>0</v>
      </c>
      <c r="AV29" s="8">
        <v>0</v>
      </c>
      <c r="AW29" s="8">
        <f t="shared" ref="AW29:BS29" si="27">+AW23/AW26</f>
        <v>0</v>
      </c>
      <c r="AX29" s="8">
        <f t="shared" si="27"/>
        <v>0</v>
      </c>
      <c r="AY29" s="8">
        <f t="shared" si="27"/>
        <v>0</v>
      </c>
      <c r="AZ29" s="8">
        <f t="shared" si="27"/>
        <v>5.9523809523809521E-2</v>
      </c>
      <c r="BA29" s="8">
        <f t="shared" si="27"/>
        <v>0</v>
      </c>
      <c r="BB29" s="8">
        <f t="shared" si="27"/>
        <v>0</v>
      </c>
      <c r="BC29" s="8">
        <f t="shared" si="27"/>
        <v>0</v>
      </c>
      <c r="BD29" s="8">
        <f t="shared" si="27"/>
        <v>0</v>
      </c>
      <c r="BE29" s="8">
        <f t="shared" si="27"/>
        <v>0</v>
      </c>
      <c r="BF29" s="8">
        <f t="shared" si="27"/>
        <v>0</v>
      </c>
      <c r="BG29" s="8">
        <f t="shared" si="27"/>
        <v>0</v>
      </c>
      <c r="BH29" s="8">
        <f t="shared" si="27"/>
        <v>4.7619047619047616E-2</v>
      </c>
      <c r="BI29" s="8">
        <f t="shared" si="27"/>
        <v>0</v>
      </c>
      <c r="BJ29" s="8">
        <f t="shared" si="27"/>
        <v>0</v>
      </c>
      <c r="BK29" s="8">
        <f t="shared" si="27"/>
        <v>0</v>
      </c>
      <c r="BL29" s="8">
        <f t="shared" si="27"/>
        <v>0</v>
      </c>
      <c r="BM29" s="8">
        <f t="shared" si="27"/>
        <v>0</v>
      </c>
      <c r="BN29" s="8">
        <f t="shared" si="27"/>
        <v>0</v>
      </c>
      <c r="BO29" s="8">
        <f t="shared" si="27"/>
        <v>6.3988095238095233E-2</v>
      </c>
      <c r="BP29" s="8">
        <f t="shared" si="27"/>
        <v>0</v>
      </c>
      <c r="BQ29" s="8">
        <f t="shared" si="27"/>
        <v>0</v>
      </c>
      <c r="BR29" s="8">
        <f t="shared" si="27"/>
        <v>0</v>
      </c>
      <c r="BS29" s="8">
        <f t="shared" si="27"/>
        <v>0</v>
      </c>
      <c r="BT29" s="8">
        <f t="shared" ref="BT29:BZ29" si="28">+BT23/BT26</f>
        <v>0</v>
      </c>
      <c r="BU29" s="8">
        <f t="shared" si="28"/>
        <v>0</v>
      </c>
      <c r="BV29" s="8">
        <f t="shared" si="28"/>
        <v>0</v>
      </c>
      <c r="BW29" s="8">
        <f t="shared" si="28"/>
        <v>0</v>
      </c>
      <c r="BX29" s="8">
        <f t="shared" si="28"/>
        <v>7.1428571428571425E-2</v>
      </c>
      <c r="BY29" s="8">
        <f t="shared" si="28"/>
        <v>0</v>
      </c>
      <c r="BZ29" s="8">
        <f t="shared" si="28"/>
        <v>0</v>
      </c>
      <c r="CA29" s="8">
        <f t="shared" ref="CA29:CC29" si="29">+CA23/CA26</f>
        <v>5.5555555555555552E-2</v>
      </c>
      <c r="CB29" s="8">
        <f t="shared" si="29"/>
        <v>0</v>
      </c>
      <c r="CC29" s="8">
        <f t="shared" si="29"/>
        <v>0</v>
      </c>
      <c r="CD29" s="8">
        <f t="shared" ref="CD29:CF29" si="30">+CD23/CD26</f>
        <v>4.7619047619047616E-2</v>
      </c>
      <c r="CE29" s="8">
        <f t="shared" si="30"/>
        <v>0</v>
      </c>
      <c r="CF29" s="8">
        <f t="shared" si="30"/>
        <v>0</v>
      </c>
      <c r="CG29" s="8">
        <f t="shared" ref="CG29:CH29" si="31">+CG23/CG26</f>
        <v>6.5476190476190479E-2</v>
      </c>
      <c r="CH29" s="8">
        <f t="shared" si="31"/>
        <v>0</v>
      </c>
      <c r="CI29" s="8">
        <f t="shared" ref="CI29:CJ29" si="32">+CI23/CI26</f>
        <v>0</v>
      </c>
      <c r="CJ29" s="8">
        <f t="shared" si="32"/>
        <v>0</v>
      </c>
      <c r="CK29" s="8">
        <f t="shared" ref="CK29:CM29" si="33">+CK23/CK26</f>
        <v>0</v>
      </c>
      <c r="CL29" s="8">
        <f t="shared" si="33"/>
        <v>0</v>
      </c>
      <c r="CM29" s="8">
        <f t="shared" si="33"/>
        <v>0</v>
      </c>
      <c r="CN29" s="8">
        <f t="shared" ref="CN29:CP29" si="34">+CN23/CN26</f>
        <v>0</v>
      </c>
      <c r="CO29" s="8">
        <f t="shared" si="34"/>
        <v>0</v>
      </c>
      <c r="CP29" s="8">
        <f t="shared" si="34"/>
        <v>0</v>
      </c>
      <c r="CQ29" s="8">
        <f t="shared" ref="CQ29:CT29" si="35">+CQ23/CQ26</f>
        <v>0</v>
      </c>
      <c r="CR29" s="8">
        <f t="shared" si="35"/>
        <v>0</v>
      </c>
      <c r="CS29" s="8">
        <f t="shared" si="35"/>
        <v>0</v>
      </c>
      <c r="CT29" s="8">
        <f t="shared" si="35"/>
        <v>0</v>
      </c>
      <c r="CU29" s="8">
        <f t="shared" ref="CU29:CW29" si="36">+CU23/CU26</f>
        <v>7.1428571428571425E-2</v>
      </c>
      <c r="CV29" s="8">
        <f t="shared" si="36"/>
        <v>0</v>
      </c>
      <c r="CW29" s="8">
        <f t="shared" si="36"/>
        <v>0</v>
      </c>
      <c r="CX29" s="8">
        <f t="shared" ref="CX29:CY29" si="37">+CX23/CX26</f>
        <v>0</v>
      </c>
      <c r="CY29" s="8">
        <f t="shared" si="37"/>
        <v>0</v>
      </c>
      <c r="CZ29" s="8">
        <f t="shared" ref="CZ29:DB29" si="38">+CZ23/CZ26</f>
        <v>0</v>
      </c>
      <c r="DA29" s="8">
        <f t="shared" si="38"/>
        <v>0</v>
      </c>
      <c r="DB29" s="8">
        <f t="shared" si="38"/>
        <v>0</v>
      </c>
      <c r="DC29" s="8">
        <f t="shared" ref="DC29" si="39">+DC23/DC26</f>
        <v>0</v>
      </c>
      <c r="DD29" s="8"/>
      <c r="DE29" s="8">
        <f t="shared" ref="DE29" si="40">+DE23/DE26</f>
        <v>0</v>
      </c>
      <c r="DF29" s="8">
        <f t="shared" ref="DF29:DG29" si="41">+DF23/DF26</f>
        <v>0</v>
      </c>
      <c r="DG29" s="8">
        <f t="shared" si="41"/>
        <v>0</v>
      </c>
      <c r="DH29" s="8">
        <f t="shared" ref="DH29:DJ29" si="42">+DH23/DH26</f>
        <v>0</v>
      </c>
      <c r="DI29" s="8">
        <f t="shared" si="42"/>
        <v>0</v>
      </c>
      <c r="DJ29" s="8">
        <f t="shared" si="42"/>
        <v>0</v>
      </c>
      <c r="DK29" s="8">
        <f t="shared" ref="DK29:DM29" si="43">+DK23/DK26</f>
        <v>0</v>
      </c>
      <c r="DL29" s="8">
        <f t="shared" si="43"/>
        <v>0</v>
      </c>
      <c r="DM29" s="8">
        <f t="shared" si="43"/>
        <v>6.25E-2</v>
      </c>
      <c r="DN29" s="8">
        <f t="shared" ref="DN29:DR29" si="44">+DN23/DN26</f>
        <v>0</v>
      </c>
      <c r="DO29" s="8">
        <f t="shared" si="44"/>
        <v>0</v>
      </c>
      <c r="DP29" s="8" t="e">
        <f t="shared" si="44"/>
        <v>#DIV/0!</v>
      </c>
      <c r="DQ29" s="8" t="e">
        <f t="shared" si="44"/>
        <v>#DIV/0!</v>
      </c>
      <c r="DR29" s="8">
        <f t="shared" si="44"/>
        <v>5.9523809523809521E-2</v>
      </c>
      <c r="DS29" s="8">
        <f t="shared" ref="DS29:DU29" si="45">+DS23/DS26</f>
        <v>0</v>
      </c>
      <c r="DT29" s="8">
        <f t="shared" si="45"/>
        <v>0</v>
      </c>
      <c r="DU29" s="8">
        <f t="shared" si="45"/>
        <v>0</v>
      </c>
      <c r="DV29" s="8">
        <f t="shared" ref="DV29:DX29" si="46">+DV23/DV26</f>
        <v>8.9285714285714288E-2</v>
      </c>
      <c r="DW29" s="8">
        <f t="shared" si="46"/>
        <v>0</v>
      </c>
      <c r="DX29" s="8">
        <f t="shared" si="46"/>
        <v>0</v>
      </c>
      <c r="DY29" s="8">
        <f t="shared" ref="DY29:EA29" si="47">+DY23/DY26</f>
        <v>0</v>
      </c>
      <c r="DZ29" s="8">
        <f t="shared" si="47"/>
        <v>5.3571428571428568E-2</v>
      </c>
      <c r="EA29" s="8">
        <f t="shared" si="47"/>
        <v>9.9702380952380959E-2</v>
      </c>
      <c r="EB29" s="8">
        <f t="shared" ref="EB29:ED29" si="48">+EB23/EB26</f>
        <v>0</v>
      </c>
      <c r="EC29" s="8">
        <f t="shared" si="48"/>
        <v>0</v>
      </c>
      <c r="ED29" s="8">
        <f t="shared" si="48"/>
        <v>0</v>
      </c>
      <c r="EE29" s="8">
        <f t="shared" ref="EE29:EH29" si="49">+EE23/EE26</f>
        <v>0</v>
      </c>
      <c r="EF29" s="8">
        <f t="shared" si="49"/>
        <v>0</v>
      </c>
      <c r="EG29" s="8">
        <f t="shared" si="49"/>
        <v>0</v>
      </c>
      <c r="EH29" s="8">
        <f t="shared" si="49"/>
        <v>0</v>
      </c>
      <c r="EI29" s="8"/>
    </row>
    <row r="30" spans="1:139" ht="15.75" customHeight="1">
      <c r="A30" s="497"/>
      <c r="B30" s="54" t="s">
        <v>254</v>
      </c>
      <c r="C30" s="8"/>
      <c r="D30" s="8">
        <f t="shared" ref="D30:AK30" si="50">+D24/D26</f>
        <v>0</v>
      </c>
      <c r="E30" s="8">
        <f t="shared" si="50"/>
        <v>0</v>
      </c>
      <c r="F30" s="8">
        <f t="shared" si="50"/>
        <v>0</v>
      </c>
      <c r="G30" s="8">
        <f t="shared" si="50"/>
        <v>0</v>
      </c>
      <c r="H30" s="8">
        <f t="shared" si="50"/>
        <v>0</v>
      </c>
      <c r="I30" s="8">
        <f t="shared" si="50"/>
        <v>0</v>
      </c>
      <c r="J30" s="8">
        <f t="shared" si="50"/>
        <v>3.7202380952380952E-2</v>
      </c>
      <c r="K30" s="8">
        <f t="shared" si="50"/>
        <v>0</v>
      </c>
      <c r="L30" s="8">
        <f t="shared" si="50"/>
        <v>0</v>
      </c>
      <c r="M30" s="8">
        <f t="shared" si="50"/>
        <v>0</v>
      </c>
      <c r="N30" s="8">
        <f t="shared" si="50"/>
        <v>0</v>
      </c>
      <c r="O30" s="8">
        <f t="shared" si="50"/>
        <v>0</v>
      </c>
      <c r="P30" s="8">
        <f t="shared" si="50"/>
        <v>0</v>
      </c>
      <c r="Q30" s="8">
        <f t="shared" si="50"/>
        <v>0</v>
      </c>
      <c r="R30" s="8">
        <f t="shared" si="50"/>
        <v>7.7380952380952384E-2</v>
      </c>
      <c r="S30" s="8">
        <f t="shared" si="50"/>
        <v>0</v>
      </c>
      <c r="T30" s="8">
        <f t="shared" si="50"/>
        <v>0</v>
      </c>
      <c r="U30" s="8">
        <f t="shared" si="50"/>
        <v>0.16666666666666666</v>
      </c>
      <c r="V30" s="8">
        <f t="shared" si="50"/>
        <v>0</v>
      </c>
      <c r="W30" s="8">
        <f t="shared" si="50"/>
        <v>0</v>
      </c>
      <c r="X30" s="8">
        <f t="shared" si="50"/>
        <v>0</v>
      </c>
      <c r="Y30" s="8">
        <f t="shared" si="50"/>
        <v>0</v>
      </c>
      <c r="Z30" s="8">
        <f t="shared" si="50"/>
        <v>0</v>
      </c>
      <c r="AA30" s="8">
        <f t="shared" si="50"/>
        <v>1.1904761904761904E-2</v>
      </c>
      <c r="AB30" s="8">
        <f t="shared" si="50"/>
        <v>5.9523809523809521E-3</v>
      </c>
      <c r="AC30" s="8">
        <f t="shared" si="50"/>
        <v>0</v>
      </c>
      <c r="AD30" s="8">
        <f t="shared" si="50"/>
        <v>0</v>
      </c>
      <c r="AE30" s="8">
        <f t="shared" si="50"/>
        <v>0</v>
      </c>
      <c r="AF30" s="8">
        <f t="shared" si="50"/>
        <v>0</v>
      </c>
      <c r="AG30" s="8">
        <f t="shared" si="50"/>
        <v>8.9285714285714288E-2</v>
      </c>
      <c r="AH30" s="8">
        <f t="shared" si="50"/>
        <v>0</v>
      </c>
      <c r="AI30" s="8">
        <f t="shared" si="50"/>
        <v>5.6547619047619048E-2</v>
      </c>
      <c r="AJ30" s="8">
        <f t="shared" si="50"/>
        <v>1.1904761904761904E-2</v>
      </c>
      <c r="AK30" s="8">
        <f t="shared" si="50"/>
        <v>0</v>
      </c>
      <c r="AL30" s="8">
        <f t="shared" ref="AL30:AQ30" si="51">+AL24/AL26</f>
        <v>0</v>
      </c>
      <c r="AM30" s="8">
        <f t="shared" si="51"/>
        <v>0</v>
      </c>
      <c r="AN30" s="8">
        <f t="shared" si="51"/>
        <v>0</v>
      </c>
      <c r="AO30" s="8">
        <f t="shared" si="51"/>
        <v>0</v>
      </c>
      <c r="AP30" s="8">
        <f t="shared" si="51"/>
        <v>0</v>
      </c>
      <c r="AQ30" s="8">
        <f t="shared" si="51"/>
        <v>0</v>
      </c>
      <c r="AR30" s="8">
        <f>+AR24/AR26</f>
        <v>0</v>
      </c>
      <c r="AS30" s="8">
        <f>+AS24/AS26</f>
        <v>0</v>
      </c>
      <c r="AT30" s="8">
        <f>+AT24/AT26</f>
        <v>0</v>
      </c>
      <c r="AU30" s="8">
        <f>+AU24/AU26</f>
        <v>0</v>
      </c>
      <c r="AV30" s="8">
        <v>0</v>
      </c>
      <c r="AW30" s="8">
        <f t="shared" ref="AW30:BS30" si="52">+AW24/AW26</f>
        <v>0</v>
      </c>
      <c r="AX30" s="8">
        <f t="shared" si="52"/>
        <v>0</v>
      </c>
      <c r="AY30" s="8">
        <f t="shared" si="52"/>
        <v>0</v>
      </c>
      <c r="AZ30" s="8">
        <f t="shared" si="52"/>
        <v>0</v>
      </c>
      <c r="BA30" s="8">
        <f t="shared" si="52"/>
        <v>0</v>
      </c>
      <c r="BB30" s="8">
        <f t="shared" si="52"/>
        <v>0</v>
      </c>
      <c r="BC30" s="8">
        <f t="shared" si="52"/>
        <v>1.2916666666666667E-2</v>
      </c>
      <c r="BD30" s="8">
        <f t="shared" si="52"/>
        <v>0</v>
      </c>
      <c r="BE30" s="8">
        <f t="shared" si="52"/>
        <v>2.976190476190476E-2</v>
      </c>
      <c r="BF30" s="8">
        <f t="shared" si="52"/>
        <v>0</v>
      </c>
      <c r="BG30" s="8">
        <f t="shared" si="52"/>
        <v>0</v>
      </c>
      <c r="BH30" s="8">
        <f t="shared" si="52"/>
        <v>0</v>
      </c>
      <c r="BI30" s="8">
        <f t="shared" si="52"/>
        <v>0</v>
      </c>
      <c r="BJ30" s="8">
        <f t="shared" si="52"/>
        <v>0</v>
      </c>
      <c r="BK30" s="8">
        <f t="shared" si="52"/>
        <v>0</v>
      </c>
      <c r="BL30" s="8">
        <f t="shared" si="52"/>
        <v>0</v>
      </c>
      <c r="BM30" s="8">
        <f t="shared" si="52"/>
        <v>0</v>
      </c>
      <c r="BN30" s="8">
        <f t="shared" si="52"/>
        <v>0</v>
      </c>
      <c r="BO30" s="8">
        <f t="shared" si="52"/>
        <v>1.7857142857142856E-2</v>
      </c>
      <c r="BP30" s="8">
        <f t="shared" si="52"/>
        <v>0</v>
      </c>
      <c r="BQ30" s="8">
        <f t="shared" si="52"/>
        <v>0</v>
      </c>
      <c r="BR30" s="8">
        <f t="shared" si="52"/>
        <v>0</v>
      </c>
      <c r="BS30" s="8">
        <f t="shared" si="52"/>
        <v>0</v>
      </c>
      <c r="BT30" s="8">
        <f t="shared" ref="BT30:BZ30" si="53">+BT24/BT26</f>
        <v>0</v>
      </c>
      <c r="BU30" s="8">
        <f t="shared" si="53"/>
        <v>0</v>
      </c>
      <c r="BV30" s="8">
        <f t="shared" si="53"/>
        <v>1.5892857142857143E-2</v>
      </c>
      <c r="BW30" s="8">
        <f t="shared" si="53"/>
        <v>0</v>
      </c>
      <c r="BX30" s="8">
        <f t="shared" si="53"/>
        <v>0</v>
      </c>
      <c r="BY30" s="8">
        <f t="shared" si="53"/>
        <v>0</v>
      </c>
      <c r="BZ30" s="8">
        <f t="shared" si="53"/>
        <v>0</v>
      </c>
      <c r="CA30" s="8">
        <f t="shared" ref="CA30:CC30" si="54">+CA24/CA26</f>
        <v>0</v>
      </c>
      <c r="CB30" s="8">
        <f t="shared" si="54"/>
        <v>0</v>
      </c>
      <c r="CC30" s="8">
        <f t="shared" si="54"/>
        <v>0</v>
      </c>
      <c r="CD30" s="8">
        <f t="shared" ref="CD30:CF30" si="55">+CD24/CD26</f>
        <v>0</v>
      </c>
      <c r="CE30" s="8">
        <f t="shared" si="55"/>
        <v>0</v>
      </c>
      <c r="CF30" s="8">
        <f t="shared" si="55"/>
        <v>0</v>
      </c>
      <c r="CG30" s="8">
        <f t="shared" ref="CG30:CH30" si="56">+CG24/CG26</f>
        <v>0</v>
      </c>
      <c r="CH30" s="8">
        <f t="shared" si="56"/>
        <v>0</v>
      </c>
      <c r="CI30" s="8">
        <f t="shared" ref="CI30:CJ30" si="57">+CI24/CI26</f>
        <v>5.3571428571428568E-2</v>
      </c>
      <c r="CJ30" s="8">
        <f t="shared" si="57"/>
        <v>0</v>
      </c>
      <c r="CK30" s="8">
        <f t="shared" ref="CK30:CM30" si="58">+CK24/CK26</f>
        <v>0</v>
      </c>
      <c r="CL30" s="8">
        <f t="shared" si="58"/>
        <v>0</v>
      </c>
      <c r="CM30" s="8">
        <f t="shared" si="58"/>
        <v>0</v>
      </c>
      <c r="CN30" s="8">
        <f t="shared" ref="CN30:CP30" si="59">+CN24/CN26</f>
        <v>0</v>
      </c>
      <c r="CO30" s="8">
        <f t="shared" si="59"/>
        <v>0</v>
      </c>
      <c r="CP30" s="8">
        <f t="shared" si="59"/>
        <v>0</v>
      </c>
      <c r="CQ30" s="8">
        <f t="shared" ref="CQ30:CT30" si="60">+CQ24/CQ26</f>
        <v>0</v>
      </c>
      <c r="CR30" s="8">
        <f t="shared" si="60"/>
        <v>0</v>
      </c>
      <c r="CS30" s="8">
        <f t="shared" si="60"/>
        <v>0</v>
      </c>
      <c r="CT30" s="8">
        <f t="shared" si="60"/>
        <v>0</v>
      </c>
      <c r="CU30" s="8">
        <f t="shared" ref="CU30:CW30" si="61">+CU24/CU26</f>
        <v>0</v>
      </c>
      <c r="CV30" s="8">
        <f t="shared" si="61"/>
        <v>0</v>
      </c>
      <c r="CW30" s="8">
        <f t="shared" si="61"/>
        <v>0</v>
      </c>
      <c r="CX30" s="8">
        <f t="shared" ref="CX30:CY30" si="62">+CX24/CX26</f>
        <v>0</v>
      </c>
      <c r="CY30" s="8">
        <f t="shared" si="62"/>
        <v>0</v>
      </c>
      <c r="CZ30" s="8">
        <f t="shared" ref="CZ30:DB30" si="63">+CZ24/CZ26</f>
        <v>0</v>
      </c>
      <c r="DA30" s="8">
        <f t="shared" si="63"/>
        <v>0</v>
      </c>
      <c r="DB30" s="8">
        <f t="shared" si="63"/>
        <v>0</v>
      </c>
      <c r="DC30" s="8">
        <f t="shared" ref="DC30" si="64">+DC24/DC26</f>
        <v>0</v>
      </c>
      <c r="DD30" s="8"/>
      <c r="DE30" s="8">
        <f t="shared" ref="DE30" si="65">+DE24/DE26</f>
        <v>0</v>
      </c>
      <c r="DF30" s="8">
        <f t="shared" ref="DF30:DG30" si="66">+DF24/DF26</f>
        <v>0</v>
      </c>
      <c r="DG30" s="8">
        <f t="shared" si="66"/>
        <v>0</v>
      </c>
      <c r="DH30" s="8">
        <f t="shared" ref="DH30:DJ30" si="67">+DH24/DH26</f>
        <v>8.9285714285714281E-3</v>
      </c>
      <c r="DI30" s="8">
        <f t="shared" si="67"/>
        <v>0</v>
      </c>
      <c r="DJ30" s="8">
        <f t="shared" si="67"/>
        <v>0</v>
      </c>
      <c r="DK30" s="8">
        <f t="shared" ref="DK30:DM30" si="68">+DK24/DK26</f>
        <v>0</v>
      </c>
      <c r="DL30" s="8">
        <f t="shared" si="68"/>
        <v>0</v>
      </c>
      <c r="DM30" s="8">
        <f t="shared" si="68"/>
        <v>4.4642857142857144E-2</v>
      </c>
      <c r="DN30" s="8">
        <f t="shared" ref="DN30:DR30" si="69">+DN24/DN26</f>
        <v>0</v>
      </c>
      <c r="DO30" s="8">
        <f t="shared" si="69"/>
        <v>0</v>
      </c>
      <c r="DP30" s="8" t="e">
        <f t="shared" si="69"/>
        <v>#DIV/0!</v>
      </c>
      <c r="DQ30" s="8" t="e">
        <f t="shared" si="69"/>
        <v>#DIV/0!</v>
      </c>
      <c r="DR30" s="8">
        <f t="shared" si="69"/>
        <v>0</v>
      </c>
      <c r="DS30" s="8">
        <f t="shared" ref="DS30:DU30" si="70">+DS24/DS26</f>
        <v>0</v>
      </c>
      <c r="DT30" s="8">
        <f t="shared" si="70"/>
        <v>3.4523809523809526E-2</v>
      </c>
      <c r="DU30" s="8">
        <f t="shared" si="70"/>
        <v>0</v>
      </c>
      <c r="DV30" s="8">
        <f t="shared" ref="DV30:DX30" si="71">+DV24/DV26</f>
        <v>0</v>
      </c>
      <c r="DW30" s="8">
        <f t="shared" si="71"/>
        <v>0</v>
      </c>
      <c r="DX30" s="8">
        <f t="shared" si="71"/>
        <v>0</v>
      </c>
      <c r="DY30" s="8">
        <f t="shared" ref="DY30:EA30" si="72">+DY24/DY26</f>
        <v>0</v>
      </c>
      <c r="DZ30" s="8">
        <f t="shared" si="72"/>
        <v>0</v>
      </c>
      <c r="EA30" s="8">
        <f t="shared" si="72"/>
        <v>0</v>
      </c>
      <c r="EB30" s="8">
        <f t="shared" ref="EB30:ED30" si="73">+EB24/EB26</f>
        <v>0</v>
      </c>
      <c r="EC30" s="8">
        <f t="shared" si="73"/>
        <v>0</v>
      </c>
      <c r="ED30" s="8">
        <f t="shared" si="73"/>
        <v>0</v>
      </c>
      <c r="EE30" s="8">
        <f t="shared" ref="EE30:EH30" si="74">+EE24/EE26</f>
        <v>0</v>
      </c>
      <c r="EF30" s="8">
        <f t="shared" si="74"/>
        <v>0</v>
      </c>
      <c r="EG30" s="8">
        <f t="shared" si="74"/>
        <v>0</v>
      </c>
      <c r="EH30" s="8">
        <f t="shared" si="74"/>
        <v>0</v>
      </c>
      <c r="EI30" s="8"/>
    </row>
    <row r="31" spans="1:139">
      <c r="A31" s="497"/>
      <c r="B31" s="54" t="s">
        <v>255</v>
      </c>
      <c r="C31" s="8"/>
      <c r="D31" s="8">
        <f t="shared" ref="D31:AK31" si="75">+D25/D26</f>
        <v>0.10714285714285714</v>
      </c>
      <c r="E31" s="8">
        <f t="shared" si="75"/>
        <v>2.976190476190476E-3</v>
      </c>
      <c r="F31" s="8">
        <f t="shared" si="75"/>
        <v>2.0833333333333332E-2</v>
      </c>
      <c r="G31" s="8">
        <f t="shared" si="75"/>
        <v>0</v>
      </c>
      <c r="H31" s="8">
        <f t="shared" si="75"/>
        <v>5.0595238095238096E-2</v>
      </c>
      <c r="I31" s="8">
        <f t="shared" si="75"/>
        <v>0</v>
      </c>
      <c r="J31" s="8">
        <f t="shared" si="75"/>
        <v>0.57321428571428568</v>
      </c>
      <c r="K31" s="8">
        <f t="shared" si="75"/>
        <v>0.77482142857142855</v>
      </c>
      <c r="L31" s="8">
        <f t="shared" si="75"/>
        <v>1</v>
      </c>
      <c r="M31" s="8">
        <f t="shared" si="75"/>
        <v>0.39434523809523808</v>
      </c>
      <c r="N31" s="8">
        <f t="shared" si="75"/>
        <v>0.13392857142857142</v>
      </c>
      <c r="O31" s="8">
        <f t="shared" si="75"/>
        <v>0.15773809523809523</v>
      </c>
      <c r="P31" s="8">
        <f t="shared" si="75"/>
        <v>0.13101190476190475</v>
      </c>
      <c r="Q31" s="8">
        <f t="shared" si="75"/>
        <v>0.14136904761904762</v>
      </c>
      <c r="R31" s="8">
        <f t="shared" si="75"/>
        <v>0.16666666666666666</v>
      </c>
      <c r="S31" s="8">
        <f t="shared" si="75"/>
        <v>3.3750000000000002E-2</v>
      </c>
      <c r="T31" s="8">
        <f t="shared" si="75"/>
        <v>5.6547619047619048E-2</v>
      </c>
      <c r="U31" s="8">
        <f t="shared" si="75"/>
        <v>0.10416666666666667</v>
      </c>
      <c r="V31" s="8">
        <f t="shared" si="75"/>
        <v>0.10464285714285713</v>
      </c>
      <c r="W31" s="8">
        <f t="shared" si="75"/>
        <v>0.11726190476190476</v>
      </c>
      <c r="X31" s="8">
        <f t="shared" si="75"/>
        <v>4.7619047619047616E-2</v>
      </c>
      <c r="Y31" s="8">
        <f t="shared" si="75"/>
        <v>4.1666666666666664E-2</v>
      </c>
      <c r="Z31" s="8">
        <f t="shared" si="75"/>
        <v>2.976190476190476E-2</v>
      </c>
      <c r="AA31" s="8">
        <f t="shared" si="75"/>
        <v>4.7619047619047616E-2</v>
      </c>
      <c r="AB31" s="8">
        <f t="shared" si="75"/>
        <v>0.17363095238095239</v>
      </c>
      <c r="AC31" s="8">
        <f t="shared" si="75"/>
        <v>1.3869047619047619E-2</v>
      </c>
      <c r="AD31" s="8">
        <f t="shared" si="75"/>
        <v>7.7380952380952384E-2</v>
      </c>
      <c r="AE31" s="8">
        <f t="shared" si="75"/>
        <v>0</v>
      </c>
      <c r="AF31" s="8">
        <f t="shared" si="75"/>
        <v>6.25E-2</v>
      </c>
      <c r="AG31" s="8">
        <f t="shared" si="75"/>
        <v>2.976190476190476E-3</v>
      </c>
      <c r="AH31" s="8">
        <f t="shared" si="75"/>
        <v>3.5238095238095235E-2</v>
      </c>
      <c r="AI31" s="8">
        <f t="shared" si="75"/>
        <v>7.9166666666666673E-3</v>
      </c>
      <c r="AJ31" s="8">
        <f t="shared" si="75"/>
        <v>1.1904761904761904E-2</v>
      </c>
      <c r="AK31" s="8">
        <f t="shared" si="75"/>
        <v>0.11113095238095239</v>
      </c>
      <c r="AL31" s="8">
        <f t="shared" ref="AL31:AQ31" si="76">+AL25/AL26</f>
        <v>8.3333333333333332E-3</v>
      </c>
      <c r="AM31" s="8">
        <f t="shared" si="76"/>
        <v>0</v>
      </c>
      <c r="AN31" s="8">
        <f t="shared" si="76"/>
        <v>8.9285714285714281E-3</v>
      </c>
      <c r="AO31" s="8">
        <f t="shared" si="76"/>
        <v>0.38690476190476192</v>
      </c>
      <c r="AP31" s="8">
        <f t="shared" si="76"/>
        <v>0.11607142857142858</v>
      </c>
      <c r="AQ31" s="8">
        <f t="shared" si="76"/>
        <v>7.4880952380952381E-2</v>
      </c>
      <c r="AR31" s="8">
        <f>+AR25/AR26</f>
        <v>0</v>
      </c>
      <c r="AS31" s="8">
        <f>+AS25/AS26</f>
        <v>0</v>
      </c>
      <c r="AT31" s="8">
        <f>+AT25/AT26</f>
        <v>8.4345238095238098E-2</v>
      </c>
      <c r="AU31" s="8">
        <f>+AU25/AU26</f>
        <v>3.9166666666666669E-2</v>
      </c>
      <c r="AV31" s="8">
        <v>3.9166666666666669E-2</v>
      </c>
      <c r="AW31" s="8">
        <f t="shared" ref="AW31:BS31" si="77">+AW25/AW26</f>
        <v>9.9404761904761905E-3</v>
      </c>
      <c r="AX31" s="8">
        <f t="shared" si="77"/>
        <v>9.2261904761904767E-2</v>
      </c>
      <c r="AY31" s="8">
        <f t="shared" si="77"/>
        <v>9.5238095238095233E-2</v>
      </c>
      <c r="AZ31" s="8">
        <f t="shared" si="77"/>
        <v>7.2440476190476194E-2</v>
      </c>
      <c r="BA31" s="8">
        <f t="shared" si="77"/>
        <v>0</v>
      </c>
      <c r="BB31" s="8">
        <f t="shared" si="77"/>
        <v>4.8809523809523803E-2</v>
      </c>
      <c r="BC31" s="8">
        <f t="shared" si="77"/>
        <v>1.636904761904762E-2</v>
      </c>
      <c r="BD31" s="8">
        <f t="shared" si="77"/>
        <v>2.1845238095238095E-2</v>
      </c>
      <c r="BE31" s="8">
        <f t="shared" si="77"/>
        <v>0</v>
      </c>
      <c r="BF31" s="8">
        <f t="shared" si="77"/>
        <v>1.9642857142857142E-2</v>
      </c>
      <c r="BG31" s="8">
        <f t="shared" si="77"/>
        <v>7.1428571428571425E-2</v>
      </c>
      <c r="BH31" s="8">
        <f t="shared" si="77"/>
        <v>0.20833333333333334</v>
      </c>
      <c r="BI31" s="8">
        <f t="shared" si="77"/>
        <v>0.23809523809523808</v>
      </c>
      <c r="BJ31" s="8">
        <f t="shared" si="77"/>
        <v>1</v>
      </c>
      <c r="BK31" s="8">
        <f t="shared" si="77"/>
        <v>0.14880952380952381</v>
      </c>
      <c r="BL31" s="8">
        <f t="shared" si="77"/>
        <v>1.488095238095238E-2</v>
      </c>
      <c r="BM31" s="8">
        <f t="shared" si="77"/>
        <v>2.976190476190476E-2</v>
      </c>
      <c r="BN31" s="8">
        <f t="shared" si="77"/>
        <v>7.1428571428571425E-2</v>
      </c>
      <c r="BO31" s="8">
        <f t="shared" si="77"/>
        <v>0.11607142857142858</v>
      </c>
      <c r="BP31" s="8">
        <f t="shared" si="77"/>
        <v>5.0595238095238096E-2</v>
      </c>
      <c r="BQ31" s="8">
        <f t="shared" si="77"/>
        <v>6.25E-2</v>
      </c>
      <c r="BR31" s="8">
        <f t="shared" si="77"/>
        <v>0.11011904761904762</v>
      </c>
      <c r="BS31" s="8">
        <f t="shared" si="77"/>
        <v>4.7619047619047616E-2</v>
      </c>
      <c r="BT31" s="8">
        <f t="shared" ref="BT31:BZ31" si="78">+BT25/BT26</f>
        <v>3.5714285714285712E-2</v>
      </c>
      <c r="BU31" s="8">
        <f t="shared" si="78"/>
        <v>2.2619047619047618E-2</v>
      </c>
      <c r="BV31" s="8">
        <f t="shared" si="78"/>
        <v>4.3630952380952381E-2</v>
      </c>
      <c r="BW31" s="8">
        <f t="shared" si="78"/>
        <v>0.13095238095238096</v>
      </c>
      <c r="BX31" s="8">
        <f t="shared" si="78"/>
        <v>1.7857142857142856E-2</v>
      </c>
      <c r="BY31" s="8">
        <f t="shared" si="78"/>
        <v>0.11904761904761904</v>
      </c>
      <c r="BZ31" s="8">
        <f t="shared" si="78"/>
        <v>4.3452380952380951E-2</v>
      </c>
      <c r="CA31" s="8">
        <f t="shared" ref="CA31:CC31" si="79">+CA25/CA26</f>
        <v>2.7777777777777776E-2</v>
      </c>
      <c r="CB31" s="8">
        <f t="shared" si="79"/>
        <v>3.3750000000000002E-2</v>
      </c>
      <c r="CC31" s="8">
        <f t="shared" si="79"/>
        <v>7.7380952380952384E-2</v>
      </c>
      <c r="CD31" s="8">
        <f t="shared" ref="CD31:CF31" si="80">+CD25/CD26</f>
        <v>8.9285714285714281E-3</v>
      </c>
      <c r="CE31" s="8">
        <f t="shared" si="80"/>
        <v>0.14583333333333334</v>
      </c>
      <c r="CF31" s="8">
        <f t="shared" si="80"/>
        <v>7.1428571428571425E-2</v>
      </c>
      <c r="CG31" s="8">
        <f t="shared" ref="CG31:CH31" si="81">+CG25/CG26</f>
        <v>5.9523809523809521E-2</v>
      </c>
      <c r="CH31" s="8">
        <f t="shared" si="81"/>
        <v>0.10119047619047619</v>
      </c>
      <c r="CI31" s="8">
        <f t="shared" ref="CI31:CJ31" si="82">+CI25/CI26</f>
        <v>0</v>
      </c>
      <c r="CJ31" s="8">
        <f t="shared" si="82"/>
        <v>0.6875</v>
      </c>
      <c r="CK31" s="8">
        <f t="shared" ref="CK31:CM31" si="83">+CK25/CK26</f>
        <v>0.6875</v>
      </c>
      <c r="CL31" s="8">
        <f t="shared" si="83"/>
        <v>5.9523809523809521E-2</v>
      </c>
      <c r="CM31" s="8">
        <f t="shared" si="83"/>
        <v>6.7976190476190482E-2</v>
      </c>
      <c r="CN31" s="8">
        <f t="shared" ref="CN31:CP31" si="84">+CN25/CN26</f>
        <v>6.5476190476190479E-2</v>
      </c>
      <c r="CO31" s="8">
        <f t="shared" si="84"/>
        <v>7.1428571428571425E-2</v>
      </c>
      <c r="CP31" s="8">
        <f t="shared" si="84"/>
        <v>0.13095238095238096</v>
      </c>
      <c r="CQ31" s="8">
        <f t="shared" ref="CQ31:CT31" si="85">+CQ25/CQ26</f>
        <v>0.22113095238095237</v>
      </c>
      <c r="CR31" s="8">
        <f t="shared" si="85"/>
        <v>0.13392857142857142</v>
      </c>
      <c r="CS31" s="8">
        <f t="shared" si="85"/>
        <v>7.1428571428571425E-2</v>
      </c>
      <c r="CT31" s="8">
        <f t="shared" si="85"/>
        <v>9.8214285714285712E-2</v>
      </c>
      <c r="CU31" s="8">
        <f t="shared" ref="CU31:CW31" si="86">+CU25/CU26</f>
        <v>0</v>
      </c>
      <c r="CV31" s="8">
        <f t="shared" si="86"/>
        <v>0.2857142857142857</v>
      </c>
      <c r="CW31" s="8">
        <f t="shared" si="86"/>
        <v>0.81500000000000006</v>
      </c>
      <c r="CX31" s="8">
        <f t="shared" ref="CX31:CY31" si="87">+CX25/CX26</f>
        <v>0.20238095238095238</v>
      </c>
      <c r="CY31" s="8">
        <f t="shared" si="87"/>
        <v>0.13988095238095238</v>
      </c>
      <c r="CZ31" s="8">
        <f t="shared" ref="CZ31:DB31" si="88">+CZ25/CZ26</f>
        <v>0.44642857142857145</v>
      </c>
      <c r="DA31" s="8">
        <f t="shared" si="88"/>
        <v>0.44642857142857145</v>
      </c>
      <c r="DB31" s="8">
        <f t="shared" si="88"/>
        <v>6.3511904761904756E-2</v>
      </c>
      <c r="DC31" s="8">
        <f t="shared" ref="DC31" si="89">+DC25/DC26</f>
        <v>0.65476190476190477</v>
      </c>
      <c r="DD31" s="8"/>
      <c r="DE31" s="8">
        <f t="shared" ref="DE31" si="90">+DE25/DE26</f>
        <v>0.18055555555555555</v>
      </c>
      <c r="DF31" s="8">
        <f t="shared" ref="DF31:DG31" si="91">+DF25/DF26</f>
        <v>6.2976190476190477E-2</v>
      </c>
      <c r="DG31" s="8">
        <f t="shared" si="91"/>
        <v>2.3809523809523808E-2</v>
      </c>
      <c r="DH31" s="8">
        <f t="shared" ref="DH31:DJ31" si="92">+DH25/DH26</f>
        <v>1.488095238095238E-2</v>
      </c>
      <c r="DI31" s="8">
        <f t="shared" si="92"/>
        <v>5.9523809523809521E-2</v>
      </c>
      <c r="DJ31" s="8">
        <f t="shared" si="92"/>
        <v>7.1428571428571425E-2</v>
      </c>
      <c r="DK31" s="8">
        <f t="shared" ref="DK31:DM31" si="93">+DK25/DK26</f>
        <v>1.1904761904761904E-2</v>
      </c>
      <c r="DL31" s="8">
        <f t="shared" si="93"/>
        <v>9.0297619047619043E-2</v>
      </c>
      <c r="DM31" s="8">
        <f t="shared" si="93"/>
        <v>0.17559523809523808</v>
      </c>
      <c r="DN31" s="8">
        <f t="shared" ref="DN31:DR31" si="94">+DN25/DN26</f>
        <v>2.976190476190476E-2</v>
      </c>
      <c r="DO31" s="8">
        <f t="shared" si="94"/>
        <v>0.10613095238095237</v>
      </c>
      <c r="DP31" s="8" t="e">
        <f t="shared" si="94"/>
        <v>#DIV/0!</v>
      </c>
      <c r="DQ31" s="8" t="e">
        <f t="shared" si="94"/>
        <v>#DIV/0!</v>
      </c>
      <c r="DR31" s="8">
        <f t="shared" si="94"/>
        <v>5.6547619047619048E-2</v>
      </c>
      <c r="DS31" s="8">
        <f t="shared" ref="DS31:DU31" si="95">+DS25/DS26</f>
        <v>0.14285714285714285</v>
      </c>
      <c r="DT31" s="8">
        <f t="shared" si="95"/>
        <v>0</v>
      </c>
      <c r="DU31" s="8">
        <f t="shared" si="95"/>
        <v>1.0892857142857143E-2</v>
      </c>
      <c r="DV31" s="8">
        <f t="shared" ref="DV31:DX31" si="96">+DV25/DV26</f>
        <v>2.0833333333333332E-2</v>
      </c>
      <c r="DW31" s="8">
        <f t="shared" si="96"/>
        <v>6.4285714285714293E-2</v>
      </c>
      <c r="DX31" s="8">
        <f t="shared" si="96"/>
        <v>0.13589285714285712</v>
      </c>
      <c r="DY31" s="8">
        <f t="shared" ref="DY31:EA31" si="97">+DY25/DY26</f>
        <v>0.13589285714285712</v>
      </c>
      <c r="DZ31" s="8">
        <f t="shared" si="97"/>
        <v>0</v>
      </c>
      <c r="EA31" s="8">
        <f t="shared" si="97"/>
        <v>6.5476190476190479E-2</v>
      </c>
      <c r="EB31" s="8">
        <f t="shared" ref="EB31:ED31" si="98">+EB25/EB26</f>
        <v>3.7499999999999999E-2</v>
      </c>
      <c r="EC31" s="8">
        <f t="shared" si="98"/>
        <v>1.7857142857142856E-2</v>
      </c>
      <c r="ED31" s="8">
        <f t="shared" si="98"/>
        <v>0</v>
      </c>
      <c r="EE31" s="8">
        <f t="shared" ref="EE31:EH31" si="99">+EE25/EE26</f>
        <v>7.2440476190476194E-2</v>
      </c>
      <c r="EF31" s="8">
        <f t="shared" si="99"/>
        <v>5.9523809523809521E-3</v>
      </c>
      <c r="EG31" s="8">
        <f t="shared" si="99"/>
        <v>6.5476190476190478E-3</v>
      </c>
      <c r="EH31" s="8">
        <f t="shared" si="99"/>
        <v>0.19345238095238096</v>
      </c>
      <c r="EI31" s="8"/>
    </row>
    <row r="32" spans="1:139" ht="16.5" customHeight="1">
      <c r="A32" s="498"/>
      <c r="B32" s="54" t="s">
        <v>60</v>
      </c>
      <c r="C32" s="9"/>
      <c r="D32" s="9">
        <f t="shared" ref="D32:AK32" si="100">SUM(D28:D31)</f>
        <v>1.0000000000000002</v>
      </c>
      <c r="E32" s="9">
        <f t="shared" si="100"/>
        <v>1</v>
      </c>
      <c r="F32" s="9">
        <f t="shared" si="100"/>
        <v>1.0000000000000002</v>
      </c>
      <c r="G32" s="9">
        <f t="shared" si="100"/>
        <v>1</v>
      </c>
      <c r="H32" s="9">
        <f t="shared" si="100"/>
        <v>0.99999999999523814</v>
      </c>
      <c r="I32" s="9">
        <f t="shared" si="100"/>
        <v>1</v>
      </c>
      <c r="J32" s="9">
        <f t="shared" si="100"/>
        <v>1.0002380952380956</v>
      </c>
      <c r="K32" s="9">
        <f t="shared" si="100"/>
        <v>1.0000000000000004</v>
      </c>
      <c r="L32" s="9">
        <f t="shared" si="100"/>
        <v>1</v>
      </c>
      <c r="M32" s="9">
        <f t="shared" si="100"/>
        <v>1</v>
      </c>
      <c r="N32" s="9">
        <f t="shared" si="100"/>
        <v>0.8571428571428571</v>
      </c>
      <c r="O32" s="9">
        <f t="shared" si="100"/>
        <v>1</v>
      </c>
      <c r="P32" s="9">
        <f t="shared" si="100"/>
        <v>1</v>
      </c>
      <c r="Q32" s="9">
        <f t="shared" si="100"/>
        <v>0.99999999999999956</v>
      </c>
      <c r="R32" s="9">
        <f t="shared" si="100"/>
        <v>1.0000000000000002</v>
      </c>
      <c r="S32" s="9">
        <f t="shared" si="100"/>
        <v>1</v>
      </c>
      <c r="T32" s="9">
        <f t="shared" si="100"/>
        <v>1</v>
      </c>
      <c r="U32" s="9">
        <f t="shared" si="100"/>
        <v>0.99999999999999978</v>
      </c>
      <c r="V32" s="9">
        <f t="shared" si="100"/>
        <v>1</v>
      </c>
      <c r="W32" s="9">
        <f t="shared" si="100"/>
        <v>0.99970238095238084</v>
      </c>
      <c r="X32" s="9">
        <f t="shared" si="100"/>
        <v>0.99999999999999956</v>
      </c>
      <c r="Y32" s="9">
        <f t="shared" si="100"/>
        <v>0.99999999999999989</v>
      </c>
      <c r="Z32" s="9">
        <f t="shared" si="100"/>
        <v>1.0714285714285712</v>
      </c>
      <c r="AA32" s="9">
        <f t="shared" si="100"/>
        <v>1</v>
      </c>
      <c r="AB32" s="9">
        <f t="shared" si="100"/>
        <v>0.99999999999999989</v>
      </c>
      <c r="AC32" s="9">
        <f t="shared" si="100"/>
        <v>0.99999999999999967</v>
      </c>
      <c r="AD32" s="9">
        <f t="shared" si="100"/>
        <v>1.0000000000000004</v>
      </c>
      <c r="AE32" s="9">
        <f t="shared" si="100"/>
        <v>1</v>
      </c>
      <c r="AF32" s="9">
        <f t="shared" si="100"/>
        <v>1</v>
      </c>
      <c r="AG32" s="9">
        <f t="shared" si="100"/>
        <v>1</v>
      </c>
      <c r="AH32" s="9">
        <f t="shared" si="100"/>
        <v>1</v>
      </c>
      <c r="AI32" s="9">
        <f t="shared" si="100"/>
        <v>0.99999999999999978</v>
      </c>
      <c r="AJ32" s="9">
        <f t="shared" si="100"/>
        <v>1.0000000000000002</v>
      </c>
      <c r="AK32" s="9">
        <f t="shared" si="100"/>
        <v>0.99999999999999989</v>
      </c>
      <c r="AL32" s="9">
        <f t="shared" ref="AL32:AQ32" si="101">SUM(AL28:AL31)</f>
        <v>1.0000000000000004</v>
      </c>
      <c r="AM32" s="9">
        <f t="shared" si="101"/>
        <v>1.0000000000000002</v>
      </c>
      <c r="AN32" s="9">
        <f t="shared" si="101"/>
        <v>1</v>
      </c>
      <c r="AO32" s="9">
        <f t="shared" si="101"/>
        <v>1</v>
      </c>
      <c r="AP32" s="9">
        <f t="shared" si="101"/>
        <v>0.99999999999999956</v>
      </c>
      <c r="AQ32" s="9">
        <f t="shared" si="101"/>
        <v>0.99999999999999978</v>
      </c>
      <c r="AR32" s="9">
        <f>SUM(AR28:AR31)</f>
        <v>1</v>
      </c>
      <c r="AS32" s="9">
        <f>SUM(AS28:AS31)</f>
        <v>0.99999999999999978</v>
      </c>
      <c r="AT32" s="9">
        <f>SUM(AT28:AT31)</f>
        <v>1.0000000000000002</v>
      </c>
      <c r="AU32" s="9">
        <f>SUM(AU28:AU31)</f>
        <v>0.99999999999999967</v>
      </c>
      <c r="AV32" s="9">
        <v>0.99999999999999967</v>
      </c>
      <c r="AW32" s="9">
        <f t="shared" ref="AW32:BS32" si="102">SUM(AW28:AW31)</f>
        <v>1</v>
      </c>
      <c r="AX32" s="9">
        <f t="shared" si="102"/>
        <v>1</v>
      </c>
      <c r="AY32" s="9">
        <f t="shared" si="102"/>
        <v>1</v>
      </c>
      <c r="AZ32" s="9">
        <f t="shared" si="102"/>
        <v>0.99999999999999978</v>
      </c>
      <c r="BA32" s="9">
        <f t="shared" si="102"/>
        <v>1</v>
      </c>
      <c r="BB32" s="9">
        <f t="shared" si="102"/>
        <v>0.99999999999999978</v>
      </c>
      <c r="BC32" s="9">
        <f t="shared" si="102"/>
        <v>1</v>
      </c>
      <c r="BD32" s="9">
        <f t="shared" si="102"/>
        <v>1.0000000000000002</v>
      </c>
      <c r="BE32" s="9">
        <f t="shared" si="102"/>
        <v>0.99999999999999978</v>
      </c>
      <c r="BF32" s="9">
        <f t="shared" si="102"/>
        <v>1</v>
      </c>
      <c r="BG32" s="9">
        <f t="shared" si="102"/>
        <v>1</v>
      </c>
      <c r="BH32" s="9">
        <f t="shared" si="102"/>
        <v>0.99999999999999989</v>
      </c>
      <c r="BI32" s="9">
        <f t="shared" si="102"/>
        <v>1</v>
      </c>
      <c r="BJ32" s="9">
        <f t="shared" si="102"/>
        <v>1</v>
      </c>
      <c r="BK32" s="9">
        <f t="shared" si="102"/>
        <v>0.99999999999999989</v>
      </c>
      <c r="BL32" s="9">
        <f t="shared" si="102"/>
        <v>1.0000000000000004</v>
      </c>
      <c r="BM32" s="9">
        <f t="shared" si="102"/>
        <v>1</v>
      </c>
      <c r="BN32" s="9">
        <f t="shared" si="102"/>
        <v>1.0000000000000004</v>
      </c>
      <c r="BO32" s="9">
        <f t="shared" si="102"/>
        <v>0.99991071428571376</v>
      </c>
      <c r="BP32" s="9">
        <f t="shared" si="102"/>
        <v>1</v>
      </c>
      <c r="BQ32" s="9">
        <f t="shared" si="102"/>
        <v>1</v>
      </c>
      <c r="BR32" s="9">
        <f t="shared" si="102"/>
        <v>0.99999999999999956</v>
      </c>
      <c r="BS32" s="9">
        <f t="shared" si="102"/>
        <v>0.99999999999999978</v>
      </c>
      <c r="BT32" s="9">
        <f t="shared" ref="BT32:BZ32" si="103">SUM(BT28:BT31)</f>
        <v>0.99999999999999967</v>
      </c>
      <c r="BU32" s="9">
        <f t="shared" si="103"/>
        <v>0.99999999999999967</v>
      </c>
      <c r="BV32" s="9">
        <f t="shared" si="103"/>
        <v>1</v>
      </c>
      <c r="BW32" s="9">
        <f t="shared" si="103"/>
        <v>0.99999999999999989</v>
      </c>
      <c r="BX32" s="9">
        <f t="shared" si="103"/>
        <v>1.0000000000000002</v>
      </c>
      <c r="BY32" s="9">
        <f t="shared" si="103"/>
        <v>1</v>
      </c>
      <c r="BZ32" s="9">
        <f t="shared" si="103"/>
        <v>0.99999999999999989</v>
      </c>
      <c r="CA32" s="9">
        <f t="shared" ref="CA32:CC32" si="104">SUM(CA28:CA31)</f>
        <v>1.0000000000000002</v>
      </c>
      <c r="CB32" s="9">
        <f t="shared" si="104"/>
        <v>1</v>
      </c>
      <c r="CC32" s="9">
        <f t="shared" si="104"/>
        <v>1.0000000000000002</v>
      </c>
      <c r="CD32" s="9">
        <f t="shared" ref="CD32:CF32" si="105">SUM(CD28:CD31)</f>
        <v>1</v>
      </c>
      <c r="CE32" s="9">
        <f t="shared" si="105"/>
        <v>0.99999999999999989</v>
      </c>
      <c r="CF32" s="9">
        <f t="shared" si="105"/>
        <v>1</v>
      </c>
      <c r="CG32" s="9">
        <f t="shared" ref="CG32:CH32" si="106">SUM(CG28:CG31)</f>
        <v>1</v>
      </c>
      <c r="CH32" s="9">
        <f t="shared" si="106"/>
        <v>1.0000000000000002</v>
      </c>
      <c r="CI32" s="9">
        <f t="shared" ref="CI32:CJ32" si="107">SUM(CI28:CI31)</f>
        <v>0.99999999999999956</v>
      </c>
      <c r="CJ32" s="9">
        <f t="shared" si="107"/>
        <v>1</v>
      </c>
      <c r="CK32" s="9">
        <f t="shared" ref="CK32:CM32" si="108">SUM(CK28:CK31)</f>
        <v>1.270833333333333</v>
      </c>
      <c r="CL32" s="9">
        <f t="shared" si="108"/>
        <v>0.99999999999999956</v>
      </c>
      <c r="CM32" s="9">
        <f t="shared" si="108"/>
        <v>1</v>
      </c>
      <c r="CN32" s="9">
        <f t="shared" ref="CN32:CP32" si="109">SUM(CN28:CN31)</f>
        <v>1.0000000000000004</v>
      </c>
      <c r="CO32" s="9">
        <f t="shared" si="109"/>
        <v>1.0000000000000004</v>
      </c>
      <c r="CP32" s="9">
        <f t="shared" si="109"/>
        <v>1</v>
      </c>
      <c r="CQ32" s="9">
        <f t="shared" ref="CQ32:CT32" si="110">SUM(CQ28:CQ31)</f>
        <v>1.0000000000000004</v>
      </c>
      <c r="CR32" s="9">
        <f t="shared" si="110"/>
        <v>1.0000000000000004</v>
      </c>
      <c r="CS32" s="9">
        <f t="shared" si="110"/>
        <v>1</v>
      </c>
      <c r="CT32" s="9">
        <f t="shared" si="110"/>
        <v>1</v>
      </c>
      <c r="CU32" s="9">
        <f t="shared" ref="CU32:CW32" si="111">SUM(CU28:CU31)</f>
        <v>1.0000000000000004</v>
      </c>
      <c r="CV32" s="9">
        <f t="shared" si="111"/>
        <v>0.99999999999999967</v>
      </c>
      <c r="CW32" s="9">
        <f t="shared" si="111"/>
        <v>1</v>
      </c>
      <c r="CX32" s="9">
        <f t="shared" ref="CX32:CY32" si="112">SUM(CX28:CX31)</f>
        <v>1.0000000000000004</v>
      </c>
      <c r="CY32" s="9">
        <f t="shared" si="112"/>
        <v>1.0000000000000002</v>
      </c>
      <c r="CZ32" s="9">
        <f t="shared" ref="CZ32:DB32" si="113">SUM(CZ28:CZ31)</f>
        <v>1.0000000000000004</v>
      </c>
      <c r="DA32" s="9">
        <f t="shared" si="113"/>
        <v>1.0000000000000004</v>
      </c>
      <c r="DB32" s="9">
        <f t="shared" si="113"/>
        <v>1</v>
      </c>
      <c r="DC32" s="9">
        <f t="shared" ref="DC32" si="114">SUM(DC28:DC31)</f>
        <v>0.99999999999999978</v>
      </c>
      <c r="DD32" s="9"/>
      <c r="DE32" s="9">
        <f t="shared" ref="DE32" si="115">SUM(DE28:DE31)</f>
        <v>0.99999999999999956</v>
      </c>
      <c r="DF32" s="9">
        <f t="shared" ref="DF32:DG32" si="116">SUM(DF28:DF31)</f>
        <v>1</v>
      </c>
      <c r="DG32" s="9">
        <f t="shared" si="116"/>
        <v>0.99999999999999989</v>
      </c>
      <c r="DH32" s="9">
        <f t="shared" ref="DH32:DJ32" si="117">SUM(DH28:DH31)</f>
        <v>0.99999999999999978</v>
      </c>
      <c r="DI32" s="9">
        <f t="shared" si="117"/>
        <v>1</v>
      </c>
      <c r="DJ32" s="9">
        <f t="shared" si="117"/>
        <v>1</v>
      </c>
      <c r="DK32" s="9">
        <f t="shared" ref="DK32:DM32" si="118">SUM(DK28:DK31)</f>
        <v>0.99999999999999989</v>
      </c>
      <c r="DL32" s="9">
        <f t="shared" si="118"/>
        <v>1</v>
      </c>
      <c r="DM32" s="9">
        <f t="shared" si="118"/>
        <v>1</v>
      </c>
      <c r="DN32" s="9">
        <f t="shared" ref="DN32:DR32" si="119">SUM(DN28:DN31)</f>
        <v>0.99999999999999978</v>
      </c>
      <c r="DO32" s="9">
        <f t="shared" si="119"/>
        <v>1</v>
      </c>
      <c r="DP32" s="9" t="e">
        <f t="shared" si="119"/>
        <v>#DIV/0!</v>
      </c>
      <c r="DQ32" s="9" t="e">
        <f t="shared" si="119"/>
        <v>#DIV/0!</v>
      </c>
      <c r="DR32" s="9">
        <f t="shared" si="119"/>
        <v>1</v>
      </c>
      <c r="DS32" s="9">
        <f t="shared" ref="DS32:DU32" si="120">SUM(DS28:DS31)</f>
        <v>0.99999999999999978</v>
      </c>
      <c r="DT32" s="9">
        <f t="shared" si="120"/>
        <v>0.99999999999999956</v>
      </c>
      <c r="DU32" s="9">
        <f t="shared" si="120"/>
        <v>0.99999999999999989</v>
      </c>
      <c r="DV32" s="9">
        <f t="shared" ref="DV32:DX32" si="121">SUM(DV28:DV31)</f>
        <v>0.99999999999999967</v>
      </c>
      <c r="DW32" s="9">
        <f t="shared" si="121"/>
        <v>1.0000000000000004</v>
      </c>
      <c r="DX32" s="9">
        <f t="shared" si="121"/>
        <v>1</v>
      </c>
      <c r="DY32" s="9">
        <f t="shared" ref="DY32:EA32" si="122">SUM(DY28:DY31)</f>
        <v>1.1120833333333331</v>
      </c>
      <c r="DZ32" s="9">
        <f t="shared" si="122"/>
        <v>0.99999999999999956</v>
      </c>
      <c r="EA32" s="9">
        <f t="shared" si="122"/>
        <v>1</v>
      </c>
      <c r="EB32" s="9">
        <f t="shared" ref="EB32:ED32" si="123">SUM(EB28:EB31)</f>
        <v>1</v>
      </c>
      <c r="EC32" s="9">
        <f t="shared" si="123"/>
        <v>0.99999914285714286</v>
      </c>
      <c r="ED32" s="9">
        <f t="shared" si="123"/>
        <v>1</v>
      </c>
      <c r="EE32" s="9">
        <f t="shared" ref="EE32:EH32" si="124">SUM(EE28:EE31)</f>
        <v>1.0000000000000002</v>
      </c>
      <c r="EF32" s="9">
        <f t="shared" si="124"/>
        <v>1.000028571428571</v>
      </c>
      <c r="EG32" s="9">
        <f t="shared" si="124"/>
        <v>1</v>
      </c>
      <c r="EH32" s="9">
        <f t="shared" si="124"/>
        <v>1</v>
      </c>
      <c r="EI32" s="9"/>
    </row>
    <row r="33" spans="1:139" ht="16.5" customHeight="1">
      <c r="A33" s="31" t="s">
        <v>160</v>
      </c>
      <c r="B33" s="29"/>
      <c r="C33" s="32" t="s">
        <v>229</v>
      </c>
      <c r="D33" s="32" t="s">
        <v>178</v>
      </c>
      <c r="E33" s="32" t="s">
        <v>179</v>
      </c>
      <c r="F33" s="32" t="s">
        <v>180</v>
      </c>
      <c r="G33" s="32" t="s">
        <v>181</v>
      </c>
      <c r="H33" s="32" t="s">
        <v>182</v>
      </c>
      <c r="I33" s="32" t="s">
        <v>183</v>
      </c>
      <c r="J33" s="32" t="s">
        <v>184</v>
      </c>
      <c r="K33" s="32" t="s">
        <v>185</v>
      </c>
      <c r="L33" s="32" t="s">
        <v>186</v>
      </c>
      <c r="M33" s="32" t="s">
        <v>187</v>
      </c>
      <c r="N33" s="32" t="s">
        <v>188</v>
      </c>
      <c r="O33" s="32" t="s">
        <v>237</v>
      </c>
      <c r="P33" s="32" t="s">
        <v>246</v>
      </c>
      <c r="Q33" s="32" t="s">
        <v>247</v>
      </c>
      <c r="R33" s="32" t="s">
        <v>248</v>
      </c>
      <c r="S33" s="32" t="s">
        <v>249</v>
      </c>
      <c r="T33" s="32" t="s">
        <v>189</v>
      </c>
      <c r="U33" s="32" t="s">
        <v>190</v>
      </c>
      <c r="V33" s="32" t="s">
        <v>191</v>
      </c>
      <c r="W33" s="32" t="s">
        <v>192</v>
      </c>
      <c r="X33" s="32" t="s">
        <v>193</v>
      </c>
      <c r="Y33" s="32" t="s">
        <v>194</v>
      </c>
      <c r="Z33" s="32" t="s">
        <v>111</v>
      </c>
      <c r="AA33" s="32" t="s">
        <v>112</v>
      </c>
      <c r="AB33" s="32" t="s">
        <v>113</v>
      </c>
      <c r="AC33" s="32" t="s">
        <v>114</v>
      </c>
      <c r="AD33" s="32" t="s">
        <v>195</v>
      </c>
      <c r="AE33" s="32" t="s">
        <v>196</v>
      </c>
      <c r="AF33" s="32" t="s">
        <v>197</v>
      </c>
      <c r="AG33" s="32" t="s">
        <v>198</v>
      </c>
      <c r="AH33" s="32" t="s">
        <v>199</v>
      </c>
      <c r="AI33" s="32" t="s">
        <v>200</v>
      </c>
      <c r="AJ33" s="32" t="s">
        <v>201</v>
      </c>
      <c r="AK33" s="32" t="s">
        <v>202</v>
      </c>
      <c r="AL33" s="32" t="s">
        <v>203</v>
      </c>
      <c r="AM33" s="32" t="s">
        <v>204</v>
      </c>
      <c r="AN33" s="32" t="s">
        <v>205</v>
      </c>
      <c r="AO33" s="32" t="s">
        <v>206</v>
      </c>
      <c r="AP33" s="32" t="s">
        <v>207</v>
      </c>
      <c r="AQ33" s="32" t="s">
        <v>208</v>
      </c>
      <c r="AR33" s="32" t="s">
        <v>209</v>
      </c>
      <c r="AS33" s="32" t="s">
        <v>210</v>
      </c>
      <c r="AT33" s="32" t="s">
        <v>211</v>
      </c>
      <c r="AU33" s="32" t="s">
        <v>212</v>
      </c>
      <c r="AV33" s="32" t="s">
        <v>213</v>
      </c>
      <c r="AW33" s="32" t="s">
        <v>307</v>
      </c>
      <c r="AX33" s="32" t="s">
        <v>215</v>
      </c>
      <c r="AY33" s="32" t="s">
        <v>216</v>
      </c>
      <c r="AZ33" s="32" t="s">
        <v>217</v>
      </c>
      <c r="BA33" s="32" t="s">
        <v>218</v>
      </c>
      <c r="BB33" s="32" t="s">
        <v>219</v>
      </c>
      <c r="BC33" s="32" t="s">
        <v>220</v>
      </c>
      <c r="BD33" s="32" t="s">
        <v>178</v>
      </c>
      <c r="BE33" s="32" t="s">
        <v>179</v>
      </c>
      <c r="BF33" s="32" t="s">
        <v>180</v>
      </c>
      <c r="BG33" s="32" t="s">
        <v>181</v>
      </c>
      <c r="BH33" s="32" t="s">
        <v>182</v>
      </c>
      <c r="BI33" s="32" t="s">
        <v>183</v>
      </c>
      <c r="BJ33" s="32" t="s">
        <v>184</v>
      </c>
      <c r="BK33" s="32" t="s">
        <v>185</v>
      </c>
      <c r="BL33" s="32" t="s">
        <v>186</v>
      </c>
      <c r="BM33" s="32" t="s">
        <v>187</v>
      </c>
      <c r="BN33" s="32" t="s">
        <v>188</v>
      </c>
      <c r="BO33" s="32" t="s">
        <v>237</v>
      </c>
      <c r="BP33" s="32" t="s">
        <v>246</v>
      </c>
      <c r="BQ33" s="32" t="s">
        <v>247</v>
      </c>
      <c r="BR33" s="32" t="s">
        <v>248</v>
      </c>
      <c r="BS33" s="32" t="s">
        <v>249</v>
      </c>
      <c r="BT33" s="32" t="s">
        <v>189</v>
      </c>
      <c r="BU33" s="32" t="s">
        <v>190</v>
      </c>
      <c r="BV33" s="32" t="s">
        <v>191</v>
      </c>
      <c r="BW33" s="32" t="s">
        <v>192</v>
      </c>
      <c r="BX33" s="32" t="s">
        <v>193</v>
      </c>
      <c r="BY33" s="32" t="s">
        <v>194</v>
      </c>
      <c r="BZ33" s="32" t="s">
        <v>111</v>
      </c>
      <c r="CA33" s="32" t="s">
        <v>112</v>
      </c>
      <c r="CB33" s="32" t="s">
        <v>113</v>
      </c>
      <c r="CC33" s="32" t="s">
        <v>114</v>
      </c>
      <c r="CD33" s="32" t="s">
        <v>195</v>
      </c>
      <c r="CE33" s="32" t="s">
        <v>196</v>
      </c>
      <c r="CF33" s="32" t="s">
        <v>197</v>
      </c>
      <c r="CG33" s="32" t="s">
        <v>198</v>
      </c>
      <c r="CH33" s="32" t="s">
        <v>199</v>
      </c>
      <c r="CI33" s="32" t="s">
        <v>200</v>
      </c>
      <c r="CJ33" s="32" t="s">
        <v>201</v>
      </c>
      <c r="CK33" s="32" t="s">
        <v>202</v>
      </c>
      <c r="CL33" s="32" t="s">
        <v>203</v>
      </c>
      <c r="CM33" s="32" t="s">
        <v>204</v>
      </c>
      <c r="CN33" s="32" t="s">
        <v>205</v>
      </c>
      <c r="CO33" s="32" t="s">
        <v>206</v>
      </c>
      <c r="CP33" s="32" t="s">
        <v>207</v>
      </c>
      <c r="CQ33" s="32" t="s">
        <v>208</v>
      </c>
      <c r="CR33" s="32" t="s">
        <v>209</v>
      </c>
      <c r="CS33" s="32" t="s">
        <v>210</v>
      </c>
      <c r="CT33" s="32" t="s">
        <v>211</v>
      </c>
      <c r="CU33" s="32" t="s">
        <v>212</v>
      </c>
      <c r="CV33" s="32" t="s">
        <v>213</v>
      </c>
      <c r="CW33" s="32" t="s">
        <v>214</v>
      </c>
      <c r="CX33" s="32" t="s">
        <v>215</v>
      </c>
      <c r="CY33" s="32" t="s">
        <v>216</v>
      </c>
      <c r="CZ33" s="32" t="s">
        <v>217</v>
      </c>
      <c r="DA33" s="32" t="s">
        <v>218</v>
      </c>
      <c r="DB33" s="32" t="s">
        <v>219</v>
      </c>
      <c r="DC33" s="32" t="s">
        <v>220</v>
      </c>
      <c r="DD33" s="32" t="s">
        <v>311</v>
      </c>
      <c r="DE33" s="32" t="s">
        <v>178</v>
      </c>
      <c r="DF33" s="32" t="s">
        <v>179</v>
      </c>
      <c r="DG33" s="32" t="s">
        <v>180</v>
      </c>
      <c r="DH33" s="32" t="s">
        <v>181</v>
      </c>
      <c r="DI33" s="32" t="s">
        <v>182</v>
      </c>
      <c r="DJ33" s="32" t="s">
        <v>183</v>
      </c>
      <c r="DK33" s="32" t="s">
        <v>184</v>
      </c>
      <c r="DL33" s="32" t="s">
        <v>185</v>
      </c>
      <c r="DM33" s="32" t="s">
        <v>186</v>
      </c>
      <c r="DN33" s="32" t="s">
        <v>187</v>
      </c>
      <c r="DO33" s="32" t="s">
        <v>188</v>
      </c>
      <c r="DP33" s="32" t="s">
        <v>237</v>
      </c>
      <c r="DQ33" s="32" t="s">
        <v>246</v>
      </c>
      <c r="DR33" s="32" t="s">
        <v>247</v>
      </c>
      <c r="DS33" s="32" t="s">
        <v>248</v>
      </c>
      <c r="DT33" s="32" t="s">
        <v>249</v>
      </c>
      <c r="DU33" s="32" t="s">
        <v>189</v>
      </c>
      <c r="DV33" s="32" t="s">
        <v>190</v>
      </c>
      <c r="DW33" s="32" t="s">
        <v>191</v>
      </c>
      <c r="DX33" s="32" t="s">
        <v>192</v>
      </c>
      <c r="DY33" s="32" t="s">
        <v>193</v>
      </c>
      <c r="DZ33" s="32" t="s">
        <v>194</v>
      </c>
      <c r="EA33" s="32" t="s">
        <v>111</v>
      </c>
      <c r="EB33" s="32" t="s">
        <v>112</v>
      </c>
      <c r="EC33" s="32" t="s">
        <v>113</v>
      </c>
      <c r="ED33" s="32" t="s">
        <v>114</v>
      </c>
      <c r="EE33" s="32" t="s">
        <v>195</v>
      </c>
      <c r="EF33" s="32" t="s">
        <v>196</v>
      </c>
      <c r="EG33" s="32" t="s">
        <v>197</v>
      </c>
      <c r="EH33" s="32" t="s">
        <v>198</v>
      </c>
      <c r="EI33" s="32" t="s">
        <v>378</v>
      </c>
    </row>
    <row r="34" spans="1:139" ht="16.5" customHeight="1">
      <c r="A34" s="502" t="s">
        <v>20</v>
      </c>
      <c r="B34" s="51" t="s">
        <v>84</v>
      </c>
      <c r="C34" s="9">
        <v>0.87270985958467662</v>
      </c>
      <c r="D34" s="174">
        <v>0.92559523809523803</v>
      </c>
      <c r="E34" s="174">
        <v>0.93946428571428564</v>
      </c>
      <c r="F34" s="174">
        <v>0.8571428571428571</v>
      </c>
      <c r="G34" s="174">
        <v>0.98660714285714302</v>
      </c>
      <c r="H34" s="174">
        <v>0.93351190475714274</v>
      </c>
      <c r="I34" s="169">
        <v>0.19642857142857142</v>
      </c>
      <c r="J34" s="169">
        <v>0.73261904761904795</v>
      </c>
      <c r="K34" s="169">
        <v>0.97023809523809501</v>
      </c>
      <c r="L34" s="169">
        <v>0.90476190475714291</v>
      </c>
      <c r="M34" s="169">
        <v>0.80255952380952378</v>
      </c>
      <c r="N34" s="169">
        <v>0.8526785714285714</v>
      </c>
      <c r="O34" s="160">
        <v>0.9375</v>
      </c>
      <c r="P34" s="160">
        <v>0.83083333333333309</v>
      </c>
      <c r="Q34" s="160">
        <v>0.921130952380952</v>
      </c>
      <c r="R34" s="160">
        <v>0.98214285714285698</v>
      </c>
      <c r="S34" s="160">
        <v>0.9821428571428571</v>
      </c>
      <c r="T34" s="160">
        <v>0.76041666666666696</v>
      </c>
      <c r="U34" s="160">
        <v>0.7713888888888889</v>
      </c>
      <c r="V34" s="160">
        <v>0.86357142857142843</v>
      </c>
      <c r="W34" s="160">
        <v>0.932559523809524</v>
      </c>
      <c r="X34" s="160">
        <v>0.97023809523809501</v>
      </c>
      <c r="Y34" s="160">
        <v>0.82440476190476186</v>
      </c>
      <c r="Z34" s="160">
        <v>0.85565476190476197</v>
      </c>
      <c r="AA34" s="160">
        <v>0.6875</v>
      </c>
      <c r="AB34" s="160">
        <v>0.95136904761904773</v>
      </c>
      <c r="AC34" s="160">
        <v>0.89124999999999999</v>
      </c>
      <c r="AD34" s="160">
        <v>0.985119047619048</v>
      </c>
      <c r="AE34" s="160">
        <v>0.84869047619047611</v>
      </c>
      <c r="AF34" s="160">
        <v>0.96482142857142905</v>
      </c>
      <c r="AG34" s="160">
        <v>0.9375</v>
      </c>
      <c r="AH34" s="160">
        <v>0.54166666666666663</v>
      </c>
      <c r="AI34" s="160">
        <v>0.77291666666666703</v>
      </c>
      <c r="AJ34" s="160">
        <v>0.98214285714285698</v>
      </c>
      <c r="AK34" s="160">
        <v>0.93154761904761907</v>
      </c>
      <c r="AL34" s="160">
        <v>0.80357142857142905</v>
      </c>
      <c r="AM34" s="160">
        <v>0.98809523809523803</v>
      </c>
      <c r="AN34" s="160">
        <v>0.97023809523809523</v>
      </c>
      <c r="AO34" s="160">
        <v>0.86357142857142799</v>
      </c>
      <c r="AP34" s="160">
        <v>0.91369047619047605</v>
      </c>
      <c r="AQ34" s="160">
        <v>0.97916666666666652</v>
      </c>
      <c r="AR34" s="160">
        <v>0.89083333333333303</v>
      </c>
      <c r="AS34" s="160">
        <v>0.93154761904761896</v>
      </c>
      <c r="AT34" s="160">
        <v>0.96178571428571435</v>
      </c>
      <c r="AU34" s="160">
        <v>0.77083333333333304</v>
      </c>
      <c r="AV34" s="160">
        <v>0.86208333333333298</v>
      </c>
      <c r="AW34" s="160">
        <v>0.89386904761904773</v>
      </c>
      <c r="AX34" s="160">
        <v>0.83827380952380948</v>
      </c>
      <c r="AY34" s="160">
        <v>0.94345238095238093</v>
      </c>
      <c r="AZ34" s="160">
        <v>0.90476190476190499</v>
      </c>
      <c r="BA34" s="160">
        <v>0.95613095238095236</v>
      </c>
      <c r="BB34" s="160">
        <v>0.805416666666667</v>
      </c>
      <c r="BC34" s="160">
        <v>0.87547619047619041</v>
      </c>
      <c r="BD34" s="160">
        <v>0.95833333333333304</v>
      </c>
      <c r="BE34" s="160">
        <v>0.83928571428571397</v>
      </c>
      <c r="BF34" s="160">
        <v>0.9821428571428571</v>
      </c>
      <c r="BG34" s="160">
        <v>0.86011904761904778</v>
      </c>
      <c r="BH34" s="160">
        <v>0.90476190476190499</v>
      </c>
      <c r="BI34" s="160">
        <v>0.59422619047619096</v>
      </c>
      <c r="BJ34" s="160">
        <v>0.96875</v>
      </c>
      <c r="BK34" s="160">
        <v>0.85714285714285698</v>
      </c>
      <c r="BL34" s="160">
        <v>0.80059523809523803</v>
      </c>
      <c r="BM34" s="160">
        <v>0.83827380952380948</v>
      </c>
      <c r="BN34" s="160">
        <v>0.82380952380952399</v>
      </c>
      <c r="BO34" s="160">
        <v>0.95255952380952402</v>
      </c>
      <c r="BP34" s="160">
        <v>0.9910714285714286</v>
      </c>
      <c r="BQ34" s="160">
        <v>0.78303571428571395</v>
      </c>
      <c r="BR34" s="160">
        <v>0.9375</v>
      </c>
      <c r="BS34" s="160">
        <v>0.83630952380952384</v>
      </c>
      <c r="BT34" s="160">
        <v>0.91428571428571404</v>
      </c>
      <c r="BU34" s="160">
        <v>0.952380952380952</v>
      </c>
      <c r="BV34" s="160">
        <v>0.89035714285714274</v>
      </c>
      <c r="BW34" s="160">
        <v>0.93154761904761896</v>
      </c>
      <c r="BX34" s="160">
        <v>0.94642857142857095</v>
      </c>
      <c r="BY34" s="160">
        <v>0.88244047619047616</v>
      </c>
      <c r="BZ34" s="160">
        <v>0.82142857142857095</v>
      </c>
      <c r="CA34" s="160">
        <v>0.9375</v>
      </c>
      <c r="CB34" s="160">
        <v>0.83380952380952367</v>
      </c>
      <c r="CC34" s="160">
        <v>0.85535714285714282</v>
      </c>
      <c r="CD34" s="160">
        <v>0.98809523809523803</v>
      </c>
      <c r="CE34" s="160">
        <v>0.86904761904761907</v>
      </c>
      <c r="CF34" s="160">
        <v>0.86011904761904778</v>
      </c>
      <c r="CG34" s="160">
        <v>0.89880952380952395</v>
      </c>
      <c r="CH34" s="160">
        <v>0.90476190476190499</v>
      </c>
      <c r="CI34" s="160">
        <v>0.95833333333333304</v>
      </c>
      <c r="CJ34" s="160">
        <v>0.79958333333333309</v>
      </c>
      <c r="CK34" s="160">
        <v>0.92559523809523803</v>
      </c>
      <c r="CL34" s="160">
        <v>0.85416666666666696</v>
      </c>
      <c r="CM34" s="160">
        <v>0.94446428571428565</v>
      </c>
      <c r="CN34" s="160">
        <v>0.76755952380952397</v>
      </c>
      <c r="CO34" s="160">
        <v>0.86309523809523803</v>
      </c>
      <c r="CP34" s="160">
        <v>0.95285714285714296</v>
      </c>
      <c r="CQ34" s="160">
        <v>0.93630952380952404</v>
      </c>
      <c r="CR34" s="160">
        <v>0.83928571428571397</v>
      </c>
      <c r="CS34" s="160">
        <v>0.86755952380952384</v>
      </c>
      <c r="CT34" s="160">
        <v>0.89255952380952375</v>
      </c>
      <c r="CU34" s="160">
        <v>0.92857142857142905</v>
      </c>
      <c r="CV34" s="160">
        <v>0.98809523809523803</v>
      </c>
      <c r="CW34" s="160">
        <v>0.89880952380952384</v>
      </c>
      <c r="CX34" s="160">
        <v>0.97619047619047605</v>
      </c>
      <c r="CY34" s="160">
        <v>0.87797619047619047</v>
      </c>
      <c r="CZ34" s="160">
        <v>0.71428571428571397</v>
      </c>
      <c r="DA34" s="160">
        <v>0.71428571428571397</v>
      </c>
      <c r="DB34" s="160">
        <v>0.5044642857142857</v>
      </c>
      <c r="DC34" s="160">
        <v>0.61309523809523803</v>
      </c>
      <c r="DD34" s="4">
        <f>AVERAGE(BD34:DC34)</f>
        <v>0.8698351648351651</v>
      </c>
      <c r="DE34" s="4">
        <v>0.76041666666666696</v>
      </c>
      <c r="DF34" s="160">
        <v>0.8611309523809525</v>
      </c>
      <c r="DG34" s="160">
        <v>0.84821428571428603</v>
      </c>
      <c r="DH34" s="160">
        <v>0.93946428571428597</v>
      </c>
      <c r="DI34" s="160">
        <v>0.8839285714285714</v>
      </c>
      <c r="DJ34" s="160">
        <v>0.91172619047619041</v>
      </c>
      <c r="DK34" s="160">
        <v>0.93452380952380998</v>
      </c>
      <c r="DL34" s="160">
        <v>0.73708333333333298</v>
      </c>
      <c r="DM34" s="160">
        <v>0.83083333333333309</v>
      </c>
      <c r="DN34" s="160">
        <v>0.93571428571428605</v>
      </c>
      <c r="DO34" s="160">
        <v>0.8125</v>
      </c>
      <c r="DP34" s="160"/>
      <c r="DQ34" s="160"/>
      <c r="DR34" s="160">
        <v>0.89089285714285726</v>
      </c>
      <c r="DS34" s="160">
        <v>0.99107142857142905</v>
      </c>
      <c r="DT34" s="160">
        <v>0.86130952380952397</v>
      </c>
      <c r="DU34" s="160">
        <v>0.94744047619047611</v>
      </c>
      <c r="DV34" s="160">
        <v>0.97619047619047605</v>
      </c>
      <c r="DW34" s="160">
        <v>0.91071428571428603</v>
      </c>
      <c r="DX34" s="160">
        <v>0.86726190476190468</v>
      </c>
      <c r="DY34" s="160">
        <v>0.49702380952380998</v>
      </c>
      <c r="DZ34" s="160">
        <v>0.94541666666666702</v>
      </c>
      <c r="EA34" s="160">
        <v>0.72815476190476192</v>
      </c>
      <c r="EB34" s="160">
        <v>0.79958333333333298</v>
      </c>
      <c r="EC34" s="160">
        <v>0.82142800000000005</v>
      </c>
      <c r="ED34" s="160">
        <v>0.88511904761904758</v>
      </c>
      <c r="EE34" s="160">
        <v>0.61309523809523803</v>
      </c>
      <c r="EF34" s="160">
        <v>0.90297619047619004</v>
      </c>
      <c r="EG34" s="160">
        <v>0.9732142857142857</v>
      </c>
      <c r="EH34" s="160">
        <v>0.89404761904761898</v>
      </c>
      <c r="EI34" s="4">
        <f>AVERAGE(DE34:EH34)</f>
        <v>0.85573127210884348</v>
      </c>
    </row>
    <row r="35" spans="1:139" ht="16.5" customHeight="1">
      <c r="A35" s="503"/>
      <c r="B35" s="51" t="s">
        <v>141</v>
      </c>
      <c r="C35" s="9">
        <v>6.7613250553245366E-2</v>
      </c>
      <c r="D35" s="174">
        <v>0</v>
      </c>
      <c r="E35" s="174">
        <v>0</v>
      </c>
      <c r="F35" s="174">
        <v>6.179138321995465E-2</v>
      </c>
      <c r="G35" s="174">
        <v>2.82956259426848E-2</v>
      </c>
      <c r="H35" s="174">
        <v>4.7401495891428572E-2</v>
      </c>
      <c r="I35" s="169">
        <v>0</v>
      </c>
      <c r="J35" s="169">
        <v>4.2347594106873103E-2</v>
      </c>
      <c r="K35" s="169">
        <v>1.7372597137014299E-2</v>
      </c>
      <c r="L35" s="169">
        <v>5.858718854032223E-2</v>
      </c>
      <c r="M35" s="169">
        <v>0.11082290481522421</v>
      </c>
      <c r="N35" s="169">
        <v>8.7654672449999999E-2</v>
      </c>
      <c r="O35" s="161">
        <v>6.3405797101449279E-2</v>
      </c>
      <c r="P35" s="161">
        <v>6.4479151740937102E-2</v>
      </c>
      <c r="Q35" s="161">
        <v>3.7996768982229402E-2</v>
      </c>
      <c r="R35" s="161">
        <v>8.0022446689113402E-2</v>
      </c>
      <c r="S35" s="161">
        <v>5.4982833337323719E-2</v>
      </c>
      <c r="T35" s="161">
        <v>9.1332662804040204E-2</v>
      </c>
      <c r="U35" s="161">
        <v>8.7113167197019253E-2</v>
      </c>
      <c r="V35" s="161">
        <v>7.2373862696443358E-2</v>
      </c>
      <c r="W35" s="161">
        <v>0.110436958405446</v>
      </c>
      <c r="X35" s="161">
        <v>8.3640416495135206E-2</v>
      </c>
      <c r="Y35" s="161">
        <v>4.505415162454874E-2</v>
      </c>
      <c r="Z35" s="161">
        <v>8.2218331374853099E-2</v>
      </c>
      <c r="AA35" s="161">
        <v>0.10713192531374301</v>
      </c>
      <c r="AB35" s="160">
        <v>6.1286311945743445E-2</v>
      </c>
      <c r="AC35" s="160">
        <v>0.11343948519099099</v>
      </c>
      <c r="AD35" s="160">
        <v>6.6330983551527403E-2</v>
      </c>
      <c r="AE35" s="160">
        <v>9.6405207921549621E-2</v>
      </c>
      <c r="AF35" s="160">
        <v>8.9030998104501297E-2</v>
      </c>
      <c r="AG35" s="160">
        <v>4.2328042328042298E-2</v>
      </c>
      <c r="AH35" s="160">
        <v>4.7095761381475663E-2</v>
      </c>
      <c r="AI35" s="160">
        <v>9.5132392579673403E-2</v>
      </c>
      <c r="AJ35" s="160">
        <v>5.4545454545454501E-2</v>
      </c>
      <c r="AK35" s="160">
        <v>7.87057347984743E-2</v>
      </c>
      <c r="AL35" s="160">
        <v>0.10738888569549</v>
      </c>
      <c r="AM35" s="160">
        <v>9.1842780959905196E-2</v>
      </c>
      <c r="AN35" s="160">
        <v>2.7607361963190184E-2</v>
      </c>
      <c r="AO35" s="160">
        <v>3.8959015116097902E-2</v>
      </c>
      <c r="AP35" s="160">
        <v>0.118240145009467</v>
      </c>
      <c r="AQ35" s="160">
        <v>4.6916364349446023E-2</v>
      </c>
      <c r="AR35" s="160">
        <v>7.8941692261259105E-2</v>
      </c>
      <c r="AS35" s="160">
        <v>6.3289213448957896E-2</v>
      </c>
      <c r="AT35" s="160">
        <v>5.8907814131265265E-2</v>
      </c>
      <c r="AU35" s="160">
        <v>8.8957528957528995E-2</v>
      </c>
      <c r="AV35" s="160">
        <v>6.7492922737001998E-2</v>
      </c>
      <c r="AW35" s="160">
        <v>7.1172424338835735E-2</v>
      </c>
      <c r="AX35" s="160">
        <v>9.0221418397650924E-2</v>
      </c>
      <c r="AY35" s="160">
        <v>0.10249939335112837</v>
      </c>
      <c r="AZ35" s="160">
        <v>2.69063094483196E-2</v>
      </c>
      <c r="BA35" s="160">
        <v>0.10590330917786678</v>
      </c>
      <c r="BB35" s="160">
        <v>0.10647239421341299</v>
      </c>
      <c r="BC35" s="160">
        <v>4.5407746998717906E-2</v>
      </c>
      <c r="BD35" s="160">
        <v>5.5900621118012403E-2</v>
      </c>
      <c r="BE35" s="160">
        <v>5.8230683090705497E-2</v>
      </c>
      <c r="BF35" s="160">
        <v>3.0853994490358125E-2</v>
      </c>
      <c r="BG35" s="160">
        <v>2.9603998462129952E-2</v>
      </c>
      <c r="BH35" s="160">
        <v>0.99654874892148404</v>
      </c>
      <c r="BI35" s="160">
        <v>6.3922725642573203E-2</v>
      </c>
      <c r="BJ35" s="160">
        <v>0.10689701714131461</v>
      </c>
      <c r="BK35" s="160">
        <v>0.12786169570792799</v>
      </c>
      <c r="BL35" s="160">
        <v>0.102364873395525</v>
      </c>
      <c r="BM35" s="160">
        <v>9.1763664865986833E-2</v>
      </c>
      <c r="BN35" s="160">
        <v>9.8702359879839302E-2</v>
      </c>
      <c r="BO35" s="160">
        <v>5.9363869274510997E-2</v>
      </c>
      <c r="BP35" s="160">
        <v>6.9690658400335823E-2</v>
      </c>
      <c r="BQ35" s="160">
        <v>0.104125681902058</v>
      </c>
      <c r="BR35" s="160">
        <v>6.10183467326324E-2</v>
      </c>
      <c r="BS35" s="160">
        <v>8.6289760428513787E-2</v>
      </c>
      <c r="BT35" s="160">
        <v>9.9966397849462402E-2</v>
      </c>
      <c r="BU35" s="160">
        <v>4.9009820850420903E-2</v>
      </c>
      <c r="BV35" s="160">
        <v>7.673660161495667E-2</v>
      </c>
      <c r="BW35" s="160">
        <v>1.39696485623003E-2</v>
      </c>
      <c r="BX35" s="160">
        <v>0.13433544978602599</v>
      </c>
      <c r="BY35" s="160">
        <v>0.13102337715110018</v>
      </c>
      <c r="BZ35" s="160">
        <v>0.119565217391304</v>
      </c>
      <c r="CA35" s="160">
        <v>8.2304526748971193E-2</v>
      </c>
      <c r="CB35" s="160">
        <v>0.1166406652644482</v>
      </c>
      <c r="CC35" s="160">
        <v>0.13700417536534448</v>
      </c>
      <c r="CD35" s="160">
        <v>0.125061650109209</v>
      </c>
      <c r="CE35" s="160">
        <v>0.10076619456698399</v>
      </c>
      <c r="CF35" s="160">
        <v>0.12021749876421156</v>
      </c>
      <c r="CG35" s="160">
        <v>0.13070833920435901</v>
      </c>
      <c r="CH35" s="160">
        <v>0.14466208133971301</v>
      </c>
      <c r="CI35" s="160">
        <v>0.110046330154842</v>
      </c>
      <c r="CJ35" s="160">
        <v>0.1319013612681823</v>
      </c>
      <c r="CK35" s="160">
        <v>0.16948643207019901</v>
      </c>
      <c r="CL35" s="160">
        <v>0.123472542572508</v>
      </c>
      <c r="CM35" s="160">
        <v>9.3590470788428831E-2</v>
      </c>
      <c r="CN35" s="160">
        <v>8.3563475797453504E-2</v>
      </c>
      <c r="CO35" s="160">
        <v>0.15726620428339699</v>
      </c>
      <c r="CP35" s="160">
        <v>7.2764543654098859E-2</v>
      </c>
      <c r="CQ35" s="160">
        <v>9.3785241126832106E-2</v>
      </c>
      <c r="CR35" s="160">
        <v>9.2062193126022901E-2</v>
      </c>
      <c r="CS35" s="160">
        <v>9.056603773584905E-2</v>
      </c>
      <c r="CT35" s="160">
        <v>0.12816064028963026</v>
      </c>
      <c r="CU35" s="160">
        <v>0.133741258741259</v>
      </c>
      <c r="CV35" s="160">
        <v>7.6963024511840505E-2</v>
      </c>
      <c r="CW35" s="160">
        <v>0.10585678807947019</v>
      </c>
      <c r="CX35" s="160">
        <v>0.13326899456044899</v>
      </c>
      <c r="CY35" s="160">
        <v>0.11514574721328229</v>
      </c>
      <c r="CZ35" s="160">
        <v>0.126148661090067</v>
      </c>
      <c r="DA35" s="160">
        <v>0.126148661090067</v>
      </c>
      <c r="DB35" s="160">
        <v>7.0735101355420618E-2</v>
      </c>
      <c r="DC35" s="160">
        <v>8.7378640776699004E-2</v>
      </c>
      <c r="DD35" s="4">
        <f>AVERAGE(BD35:DC35)</f>
        <v>0.11629159027516768</v>
      </c>
      <c r="DE35" s="4">
        <v>5.9235120856515E-2</v>
      </c>
      <c r="DF35" s="160">
        <v>8.8872211634359974E-2</v>
      </c>
      <c r="DG35" s="160">
        <v>7.3439412484700095E-2</v>
      </c>
      <c r="DH35" s="160">
        <v>5.7486763145573598E-2</v>
      </c>
      <c r="DI35" s="160">
        <v>0.12316596623165965</v>
      </c>
      <c r="DJ35" s="160">
        <v>8.3743050707861061E-2</v>
      </c>
      <c r="DK35" s="160">
        <v>7.2694544447521506E-2</v>
      </c>
      <c r="DL35" s="160">
        <v>9.4845197860484801E-2</v>
      </c>
      <c r="DM35" s="160">
        <v>9.821672810639713E-2</v>
      </c>
      <c r="DN35" s="160">
        <v>9.9779001044169396E-2</v>
      </c>
      <c r="DO35" s="160">
        <v>0.11898666262163193</v>
      </c>
      <c r="DP35" s="160"/>
      <c r="DQ35" s="160"/>
      <c r="DR35" s="160">
        <v>5.6005565184582551E-2</v>
      </c>
      <c r="DS35" s="160">
        <v>5.0344462109168001E-2</v>
      </c>
      <c r="DT35" s="160">
        <v>5.3057493813674597E-2</v>
      </c>
      <c r="DU35" s="160">
        <v>8.7844084043116541E-2</v>
      </c>
      <c r="DV35" s="160">
        <v>6.8959335737370994E-2</v>
      </c>
      <c r="DW35" s="160">
        <v>0.105988898944193</v>
      </c>
      <c r="DX35" s="160">
        <v>9.214264470372914E-2</v>
      </c>
      <c r="DY35" s="160">
        <v>0.12867288678457001</v>
      </c>
      <c r="DZ35" s="160">
        <v>9.2199633549141694E-2</v>
      </c>
      <c r="EA35" s="160">
        <v>7.8162238525552985E-2</v>
      </c>
      <c r="EB35" s="160">
        <v>9.20392791158815E-2</v>
      </c>
      <c r="EC35" s="160">
        <v>8.9591000000000004E-2</v>
      </c>
      <c r="ED35" s="160">
        <v>8.4694414296843282E-2</v>
      </c>
      <c r="EE35" s="160">
        <v>7.9435127978817299E-2</v>
      </c>
      <c r="EF35" s="160">
        <v>0.113016870181349</v>
      </c>
      <c r="EG35" s="160">
        <v>0.10739820974389985</v>
      </c>
      <c r="EH35" s="160">
        <v>0.10823951902513822</v>
      </c>
      <c r="EI35" s="4">
        <f>AVERAGE(DE35:EH35)</f>
        <v>8.7794868674210824E-2</v>
      </c>
    </row>
    <row r="36" spans="1:139" ht="16.5" customHeight="1">
      <c r="A36" s="503"/>
      <c r="B36" s="51" t="s">
        <v>18</v>
      </c>
      <c r="C36" s="139">
        <v>6.0737553982946206</v>
      </c>
      <c r="D36" s="134">
        <v>0</v>
      </c>
      <c r="E36" s="134">
        <v>0</v>
      </c>
      <c r="F36" s="134">
        <v>7.3142857142857149</v>
      </c>
      <c r="G36" s="134">
        <v>2.3450000000000002</v>
      </c>
      <c r="H36" s="134">
        <v>8.3943479355488417</v>
      </c>
      <c r="I36" s="134">
        <v>0</v>
      </c>
      <c r="J36" s="134">
        <v>1.3030354706684857</v>
      </c>
      <c r="K36" s="134">
        <v>0.7079333333333333</v>
      </c>
      <c r="L36" s="134">
        <v>7.825396825396826</v>
      </c>
      <c r="M36" s="134">
        <v>2.7251908396946565</v>
      </c>
      <c r="N36" s="134">
        <v>6.490384615384615</v>
      </c>
      <c r="O36" s="150">
        <v>3.3392857142857144</v>
      </c>
      <c r="P36" s="150">
        <v>4.5</v>
      </c>
      <c r="Q36" s="150">
        <v>1.9600000000000002</v>
      </c>
      <c r="R36" s="150">
        <v>13.203703703703704</v>
      </c>
      <c r="S36" s="150">
        <v>9.0721675006584146</v>
      </c>
      <c r="T36" s="150">
        <v>5.833873836608066</v>
      </c>
      <c r="U36" s="150">
        <v>2.4191326530612245</v>
      </c>
      <c r="V36" s="150">
        <v>2.1</v>
      </c>
      <c r="W36" s="150">
        <v>5.767386091127098</v>
      </c>
      <c r="X36" s="150">
        <v>13.633387888707038</v>
      </c>
      <c r="Y36" s="150">
        <v>1.56</v>
      </c>
      <c r="Z36" s="150">
        <v>5.9094425675675675</v>
      </c>
      <c r="AA36" s="150">
        <v>6.1868686868686869</v>
      </c>
      <c r="AB36" s="150">
        <v>9.7953912382881754</v>
      </c>
      <c r="AC36" s="150">
        <v>8.4926470588235308</v>
      </c>
      <c r="AD36" s="150">
        <v>10.977777777777778</v>
      </c>
      <c r="AE36" s="150">
        <v>4.581818181818182</v>
      </c>
      <c r="AF36" s="150">
        <v>4.8103448275862073</v>
      </c>
      <c r="AG36" s="150">
        <v>3.333333333333333</v>
      </c>
      <c r="AH36" s="150">
        <v>4.2857142857142856</v>
      </c>
      <c r="AI36" s="150">
        <v>12.352941176470591</v>
      </c>
      <c r="AJ36" s="150">
        <v>9</v>
      </c>
      <c r="AK36" s="150">
        <v>6.1587237479806136</v>
      </c>
      <c r="AL36" s="150">
        <v>14.49749956889119</v>
      </c>
      <c r="AM36" s="150">
        <v>15.245901639344265</v>
      </c>
      <c r="AN36" s="150">
        <v>4.5</v>
      </c>
      <c r="AO36" s="150">
        <v>1.1304347826086956</v>
      </c>
      <c r="AP36" s="150">
        <v>18.149862258953167</v>
      </c>
      <c r="AQ36" s="150">
        <v>7.717741935483871</v>
      </c>
      <c r="AR36" s="150">
        <v>3.9381378879400124</v>
      </c>
      <c r="AS36" s="150">
        <v>3.3015873015873018</v>
      </c>
      <c r="AT36" s="150">
        <v>3.1727748691099475</v>
      </c>
      <c r="AU36" s="150">
        <v>5.76</v>
      </c>
      <c r="AV36" s="150">
        <v>4.8875000000000002</v>
      </c>
      <c r="AW36" s="150">
        <v>10.687962962962963</v>
      </c>
      <c r="AX36" s="150">
        <v>3.1764705882352944</v>
      </c>
      <c r="AY36" s="150">
        <v>4.0615384615384613</v>
      </c>
      <c r="AZ36" s="150">
        <v>4.0897590361445788</v>
      </c>
      <c r="BA36" s="150">
        <v>8.5056242766203702</v>
      </c>
      <c r="BB36" s="150">
        <v>14.40677966101695</v>
      </c>
      <c r="BC36" s="150">
        <v>2.2261904761904763</v>
      </c>
      <c r="BD36" s="150">
        <v>9</v>
      </c>
      <c r="BE36" s="150">
        <v>2.736842105263158</v>
      </c>
      <c r="BF36" s="150">
        <v>5.0909090909090908</v>
      </c>
      <c r="BG36" s="150">
        <v>1.0694444444444444</v>
      </c>
      <c r="BH36" s="150">
        <v>5.0491803278688527</v>
      </c>
      <c r="BI36" s="150">
        <v>2.1271352336326954</v>
      </c>
      <c r="BJ36" s="150">
        <v>4.3493723849372383</v>
      </c>
      <c r="BK36" s="150">
        <v>9.2060420909708078</v>
      </c>
      <c r="BL36" s="150">
        <v>4.5893584905660383</v>
      </c>
      <c r="BM36" s="150">
        <v>3.2307692307692308</v>
      </c>
      <c r="BN36" s="150">
        <v>4.553468869123253</v>
      </c>
      <c r="BO36" s="150">
        <v>3.1666666666666665</v>
      </c>
      <c r="BP36" s="150">
        <v>11.603494623655916</v>
      </c>
      <c r="BQ36" s="150">
        <v>4.5659111514052588</v>
      </c>
      <c r="BR36" s="150">
        <v>3.2034632034632033</v>
      </c>
      <c r="BS36" s="150">
        <v>4.0412371134020626</v>
      </c>
      <c r="BT36" s="150">
        <v>5.1182795698924739</v>
      </c>
      <c r="BU36" s="150">
        <v>7.8415713360673429</v>
      </c>
      <c r="BV36" s="150">
        <v>2.8695652173913042</v>
      </c>
      <c r="BW36" s="150">
        <v>2.1862500000000002</v>
      </c>
      <c r="BX36" s="150">
        <v>7.1197788386593928</v>
      </c>
      <c r="BY36" s="150">
        <v>3.8848431325301207</v>
      </c>
      <c r="BZ36" s="150">
        <v>4.125</v>
      </c>
      <c r="CA36" s="150">
        <v>3.7037037037037037</v>
      </c>
      <c r="CB36" s="150">
        <v>3.2678048780487807</v>
      </c>
      <c r="CC36" s="150">
        <v>3.9375</v>
      </c>
      <c r="CD36" s="150">
        <v>20.760233918128655</v>
      </c>
      <c r="CE36" s="150">
        <v>4.9039548022598867</v>
      </c>
      <c r="CF36" s="150">
        <v>2.8952380952380952</v>
      </c>
      <c r="CG36" s="150">
        <v>4.9342398049645393</v>
      </c>
      <c r="CH36" s="150">
        <v>10.994318181818182</v>
      </c>
      <c r="CI36" s="150">
        <v>17.717459154929575</v>
      </c>
      <c r="CJ36" s="150">
        <v>2.5311871227364184</v>
      </c>
      <c r="CK36" s="150">
        <v>8.7850467289719631</v>
      </c>
      <c r="CL36" s="150">
        <v>8.8591549295774641</v>
      </c>
      <c r="CM36" s="150">
        <v>2.9699999999999998</v>
      </c>
      <c r="CN36" s="150">
        <v>5.3877551020408161</v>
      </c>
      <c r="CO36" s="150">
        <v>22.803599621092516</v>
      </c>
      <c r="CP36" s="150">
        <v>3.8827160493827164</v>
      </c>
      <c r="CQ36" s="150">
        <v>4.9174728097502323</v>
      </c>
      <c r="CR36" s="150">
        <v>6.490384615384615</v>
      </c>
      <c r="CS36" s="150">
        <v>3.3</v>
      </c>
      <c r="CT36" s="150">
        <v>9.6088440057150279</v>
      </c>
      <c r="CU36" s="150">
        <v>20.863636363636363</v>
      </c>
      <c r="CV36" s="150">
        <v>12.7</v>
      </c>
      <c r="CW36" s="150">
        <v>3.1968749999999999</v>
      </c>
      <c r="CX36" s="150">
        <v>21.856115107913666</v>
      </c>
      <c r="CY36" s="165">
        <v>2.426285387708448</v>
      </c>
      <c r="CZ36" s="165">
        <v>7.5689196654040396</v>
      </c>
      <c r="DA36" s="165">
        <v>7.5689196654040396</v>
      </c>
      <c r="DB36" s="150">
        <v>0.74934997998398711</v>
      </c>
      <c r="DC36" s="150">
        <v>4.5</v>
      </c>
      <c r="DD36" s="5">
        <f>AVERAGE(BD36:DC36)</f>
        <v>6.6309480349117758</v>
      </c>
      <c r="DE36" s="5">
        <v>3.2431228668941983</v>
      </c>
      <c r="DF36" s="150">
        <v>4.2857142857142856</v>
      </c>
      <c r="DG36" s="150">
        <v>10.465116279069766</v>
      </c>
      <c r="DH36" s="150">
        <v>9.0731358272658795</v>
      </c>
      <c r="DI36" s="150">
        <v>3.6580291970802916</v>
      </c>
      <c r="DJ36" s="150">
        <v>4.2756410256410255</v>
      </c>
      <c r="DK36" s="150">
        <v>11.413043478260869</v>
      </c>
      <c r="DL36" s="150">
        <v>3.9148936170212774</v>
      </c>
      <c r="DM36" s="150">
        <v>2.2848484848484847</v>
      </c>
      <c r="DN36" s="150">
        <v>3.9213147410358569</v>
      </c>
      <c r="DO36" s="150">
        <v>3.2483358895705514</v>
      </c>
      <c r="DP36" s="150"/>
      <c r="DQ36" s="150"/>
      <c r="DR36" s="150">
        <v>4.1911764705882355</v>
      </c>
      <c r="DS36" s="150">
        <v>4.1911764705882355</v>
      </c>
      <c r="DT36" s="150">
        <v>2.559139784946237</v>
      </c>
      <c r="DU36" s="150">
        <v>3.4955357142857144</v>
      </c>
      <c r="DV36" s="150">
        <v>3.7697770203096148</v>
      </c>
      <c r="DW36" s="150">
        <v>4.054075384615385</v>
      </c>
      <c r="DX36" s="150">
        <v>2.685036666666667</v>
      </c>
      <c r="DY36" s="150">
        <v>5.3720930232558137</v>
      </c>
      <c r="DZ36" s="150">
        <v>7.3220338983050848</v>
      </c>
      <c r="EA36" s="150">
        <v>1.5935977731384829</v>
      </c>
      <c r="EB36" s="150">
        <v>4.121212121212122</v>
      </c>
      <c r="EC36" s="150">
        <v>12.3636</v>
      </c>
      <c r="ED36" s="150">
        <v>2.0990099009900991</v>
      </c>
      <c r="EE36" s="150">
        <v>2.7272727272727271</v>
      </c>
      <c r="EF36" s="150">
        <v>4.2861648016276703</v>
      </c>
      <c r="EG36" s="150">
        <v>8.7798036465638134</v>
      </c>
      <c r="EH36" s="150">
        <v>3.2515151515151515</v>
      </c>
      <c r="EI36" s="5">
        <f>AVERAGE(DE36:EH36)</f>
        <v>4.8801934374386979</v>
      </c>
    </row>
    <row r="37" spans="1:139" ht="16.5" customHeight="1">
      <c r="A37" s="504"/>
      <c r="B37" s="51" t="s">
        <v>19</v>
      </c>
      <c r="C37" s="139">
        <v>9.5314038461538448</v>
      </c>
      <c r="D37" s="134">
        <v>12.5</v>
      </c>
      <c r="E37" s="134">
        <v>15.17</v>
      </c>
      <c r="F37" s="134">
        <v>24</v>
      </c>
      <c r="G37" s="134">
        <v>1.125</v>
      </c>
      <c r="H37" s="134">
        <v>11.17</v>
      </c>
      <c r="I37" s="134">
        <v>45</v>
      </c>
      <c r="J37" s="134">
        <v>10.6875</v>
      </c>
      <c r="K37" s="134">
        <v>1.25</v>
      </c>
      <c r="L37" s="134">
        <v>0.67</v>
      </c>
      <c r="M37" s="134">
        <v>5.5283333333333333</v>
      </c>
      <c r="N37" s="134">
        <v>1</v>
      </c>
      <c r="O37" s="150">
        <v>5.25</v>
      </c>
      <c r="P37" s="150">
        <v>14.21</v>
      </c>
      <c r="Q37" s="150">
        <v>2.4166666666666665</v>
      </c>
      <c r="R37" s="150">
        <v>3</v>
      </c>
      <c r="S37" s="150">
        <v>3</v>
      </c>
      <c r="T37" s="150">
        <v>20.125</v>
      </c>
      <c r="U37" s="150">
        <v>8.23</v>
      </c>
      <c r="V37" s="150">
        <v>2.8839999999999999</v>
      </c>
      <c r="W37" s="150">
        <v>3.7766666666666668</v>
      </c>
      <c r="X37" s="150">
        <v>5</v>
      </c>
      <c r="Y37" s="150">
        <v>7.375</v>
      </c>
      <c r="Z37" s="150">
        <v>8.625</v>
      </c>
      <c r="AA37" s="150">
        <v>25.75</v>
      </c>
      <c r="AB37" s="150">
        <v>4</v>
      </c>
      <c r="AC37" s="150">
        <v>9.1349999999999998</v>
      </c>
      <c r="AD37" s="150">
        <v>2.5</v>
      </c>
      <c r="AE37" s="150">
        <v>3.4166666666666665</v>
      </c>
      <c r="AF37" s="150">
        <v>1.97</v>
      </c>
      <c r="AG37" s="150">
        <v>5.25</v>
      </c>
      <c r="AH37" s="150">
        <v>53</v>
      </c>
      <c r="AI37" s="150">
        <v>38.15</v>
      </c>
      <c r="AJ37" s="150">
        <v>3</v>
      </c>
      <c r="AK37" s="150">
        <v>5.75</v>
      </c>
      <c r="AL37" s="150">
        <v>33</v>
      </c>
      <c r="AM37" s="150">
        <v>2</v>
      </c>
      <c r="AN37" s="150">
        <v>5</v>
      </c>
      <c r="AO37" s="150">
        <v>1.784</v>
      </c>
      <c r="AP37" s="150">
        <v>3.5</v>
      </c>
      <c r="AQ37" s="150">
        <v>3.5</v>
      </c>
      <c r="AR37" s="150">
        <v>2.4466666666666668</v>
      </c>
      <c r="AS37" s="150">
        <v>3.5</v>
      </c>
      <c r="AT37" s="150">
        <v>2.14</v>
      </c>
      <c r="AU37" s="150">
        <v>19.25</v>
      </c>
      <c r="AV37" s="150">
        <v>11.585000000000001</v>
      </c>
      <c r="AW37" s="150">
        <v>0.83</v>
      </c>
      <c r="AX37" s="150">
        <v>6.7925000000000004</v>
      </c>
      <c r="AY37" s="150">
        <v>1.375</v>
      </c>
      <c r="AZ37" s="150">
        <v>16</v>
      </c>
      <c r="BA37" s="150">
        <v>3.6850000000000001</v>
      </c>
      <c r="BB37" s="150">
        <v>11.69</v>
      </c>
      <c r="BC37" s="150">
        <v>3.64</v>
      </c>
      <c r="BD37" s="150">
        <v>7</v>
      </c>
      <c r="BE37" s="150">
        <v>4</v>
      </c>
      <c r="BF37" s="150">
        <v>3</v>
      </c>
      <c r="BG37" s="150">
        <v>2.125</v>
      </c>
      <c r="BH37" s="150">
        <v>13.333333333333334</v>
      </c>
      <c r="BI37" s="150">
        <v>22.723333333333333</v>
      </c>
      <c r="BJ37" s="150">
        <v>1.3125</v>
      </c>
      <c r="BK37" s="150">
        <v>12</v>
      </c>
      <c r="BL37" s="150">
        <v>11.166666666666666</v>
      </c>
      <c r="BM37" s="150">
        <v>6.7925000000000004</v>
      </c>
      <c r="BN37" s="150">
        <v>9.8666666666666671</v>
      </c>
      <c r="BO37" s="150">
        <v>2.6566666666666667</v>
      </c>
      <c r="BP37" s="150">
        <v>1.5</v>
      </c>
      <c r="BQ37" s="150">
        <v>8.15</v>
      </c>
      <c r="BR37" s="150">
        <v>3.5</v>
      </c>
      <c r="BS37" s="150">
        <v>9.1666666666666661</v>
      </c>
      <c r="BT37" s="150">
        <v>5.1333333333333337</v>
      </c>
      <c r="BU37" s="150">
        <v>0</v>
      </c>
      <c r="BV37" s="150">
        <v>4.6050000000000004</v>
      </c>
      <c r="BW37" s="150">
        <v>2.5</v>
      </c>
      <c r="BX37" s="150">
        <v>3</v>
      </c>
      <c r="BY37" s="150">
        <v>3.95</v>
      </c>
      <c r="BZ37" s="150">
        <v>3.5</v>
      </c>
      <c r="CA37" s="150">
        <v>3</v>
      </c>
      <c r="CB37" s="150">
        <v>3.1840000000000002</v>
      </c>
      <c r="CC37" s="150">
        <v>3.2600000000000002</v>
      </c>
      <c r="CD37" s="150">
        <v>2</v>
      </c>
      <c r="CE37" s="150">
        <v>7.333333333333333</v>
      </c>
      <c r="CF37" s="150">
        <v>3.9166666666666665</v>
      </c>
      <c r="CG37" s="150">
        <v>2.25</v>
      </c>
      <c r="CH37" s="150">
        <v>8</v>
      </c>
      <c r="CI37" s="150">
        <v>7</v>
      </c>
      <c r="CJ37" s="150">
        <v>4.8100000000000005</v>
      </c>
      <c r="CK37" s="150">
        <v>4.166666666666667</v>
      </c>
      <c r="CL37" s="150">
        <v>7.75</v>
      </c>
      <c r="CM37" s="150">
        <v>1.8660000000000001</v>
      </c>
      <c r="CN37" s="150">
        <v>1.5249999999999999</v>
      </c>
      <c r="CO37" s="150">
        <v>23</v>
      </c>
      <c r="CP37" s="150">
        <v>2.64</v>
      </c>
      <c r="CQ37" s="150">
        <v>3.1333333333333333</v>
      </c>
      <c r="CR37" s="150">
        <v>13.5</v>
      </c>
      <c r="CS37" s="150">
        <v>5.5625</v>
      </c>
      <c r="CT37" s="150">
        <v>9.0250000000000004</v>
      </c>
      <c r="CU37" s="150">
        <v>0</v>
      </c>
      <c r="CV37" s="150">
        <v>2</v>
      </c>
      <c r="CW37" s="150">
        <v>3.4</v>
      </c>
      <c r="CX37" s="150">
        <v>4</v>
      </c>
      <c r="CY37" s="165">
        <v>1.5</v>
      </c>
      <c r="CZ37" s="165">
        <v>24</v>
      </c>
      <c r="DA37" s="165">
        <v>24</v>
      </c>
      <c r="DB37" s="150">
        <v>10.40625</v>
      </c>
      <c r="DC37" s="150">
        <v>32.5</v>
      </c>
      <c r="DD37" s="5">
        <f>AVERAGE(BD37:DC37)</f>
        <v>6.9175080128205115</v>
      </c>
      <c r="DE37" s="5">
        <v>9.75</v>
      </c>
      <c r="DF37" s="150">
        <v>3.11</v>
      </c>
      <c r="DG37" s="150">
        <v>7</v>
      </c>
      <c r="DH37" s="150">
        <v>10.17</v>
      </c>
      <c r="DI37" s="150">
        <v>3.9</v>
      </c>
      <c r="DJ37" s="150">
        <v>4.9433333333333334</v>
      </c>
      <c r="DK37" s="150">
        <v>0</v>
      </c>
      <c r="DL37" s="150">
        <v>14.723333333333334</v>
      </c>
      <c r="DM37" s="150">
        <v>4.7366666666666672</v>
      </c>
      <c r="DN37" s="150">
        <v>2.7</v>
      </c>
      <c r="DO37" s="150">
        <v>3.1</v>
      </c>
      <c r="DP37" s="150"/>
      <c r="DQ37" s="150"/>
      <c r="DR37" s="150">
        <v>1</v>
      </c>
      <c r="DS37" s="150">
        <v>0.75</v>
      </c>
      <c r="DT37" s="150">
        <v>1.1666666666666667</v>
      </c>
      <c r="DU37" s="150">
        <v>2.2075</v>
      </c>
      <c r="DV37" s="150">
        <v>1.3333333333333333</v>
      </c>
      <c r="DW37" s="150">
        <v>3.75</v>
      </c>
      <c r="DX37" s="150">
        <v>4.4599999999999991</v>
      </c>
      <c r="DY37" s="150">
        <v>42.25</v>
      </c>
      <c r="DZ37" s="150">
        <v>4.585</v>
      </c>
      <c r="EA37" s="150">
        <v>7.6116666666666672</v>
      </c>
      <c r="EB37" s="150">
        <v>11.223333333333334</v>
      </c>
      <c r="EC37" s="150">
        <v>19</v>
      </c>
      <c r="ED37" s="150">
        <v>3.2166666666666668</v>
      </c>
      <c r="EE37" s="150">
        <v>21.666666666666668</v>
      </c>
      <c r="EF37" s="150">
        <v>2.75</v>
      </c>
      <c r="EG37" s="150">
        <v>2.25</v>
      </c>
      <c r="EH37" s="150">
        <v>3.56</v>
      </c>
      <c r="EI37" s="5">
        <f>AVERAGE(DE37:EH37)</f>
        <v>7.0326488095238089</v>
      </c>
    </row>
    <row r="38" spans="1:139" ht="16.5" customHeight="1">
      <c r="A38" s="14"/>
      <c r="B38" s="13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>
        <v>0</v>
      </c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</row>
    <row r="39" spans="1:139" ht="16.5" customHeight="1">
      <c r="A39" s="499" t="s">
        <v>52</v>
      </c>
      <c r="B39" s="53" t="s">
        <v>250</v>
      </c>
      <c r="C39" s="12"/>
      <c r="D39" s="12">
        <v>0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0</v>
      </c>
      <c r="K39" s="12">
        <v>0</v>
      </c>
      <c r="L39" s="12">
        <v>15.33</v>
      </c>
      <c r="M39" s="12">
        <v>0</v>
      </c>
      <c r="N39" s="12">
        <v>10</v>
      </c>
      <c r="O39" s="12">
        <v>0</v>
      </c>
      <c r="P39" s="12">
        <v>0</v>
      </c>
      <c r="Q39" s="12">
        <v>6</v>
      </c>
      <c r="R39" s="12">
        <v>0</v>
      </c>
      <c r="S39" s="12">
        <v>0</v>
      </c>
      <c r="T39" s="12">
        <v>0</v>
      </c>
      <c r="U39" s="94">
        <v>0</v>
      </c>
      <c r="V39" s="94">
        <v>8.5</v>
      </c>
      <c r="W39" s="94">
        <v>0</v>
      </c>
      <c r="X39" s="94">
        <v>8.5</v>
      </c>
      <c r="Y39" s="94">
        <v>0</v>
      </c>
      <c r="Z39" s="94">
        <v>0</v>
      </c>
      <c r="AA39" s="94">
        <v>1</v>
      </c>
      <c r="AB39" s="94">
        <v>0</v>
      </c>
      <c r="AC39" s="94">
        <v>0</v>
      </c>
      <c r="AD39" s="94">
        <v>0</v>
      </c>
      <c r="AE39" s="94">
        <v>9</v>
      </c>
      <c r="AF39" s="94">
        <v>0</v>
      </c>
      <c r="AG39" s="94">
        <v>0</v>
      </c>
      <c r="AH39" s="94">
        <v>0</v>
      </c>
      <c r="AI39" s="94">
        <v>0</v>
      </c>
      <c r="AJ39" s="94">
        <v>0</v>
      </c>
      <c r="AK39" s="94">
        <v>0</v>
      </c>
      <c r="AL39" s="94">
        <v>0</v>
      </c>
      <c r="AM39" s="94">
        <v>0</v>
      </c>
      <c r="AN39" s="94">
        <v>0</v>
      </c>
      <c r="AO39" s="94">
        <v>0</v>
      </c>
      <c r="AP39" s="94">
        <v>0</v>
      </c>
      <c r="AQ39" s="94">
        <v>0</v>
      </c>
      <c r="AR39" s="94">
        <v>11</v>
      </c>
      <c r="AS39" s="94">
        <v>0</v>
      </c>
      <c r="AT39" s="94">
        <v>0</v>
      </c>
      <c r="AU39" s="94">
        <v>0</v>
      </c>
      <c r="AV39" s="94">
        <v>0</v>
      </c>
      <c r="AW39" s="94">
        <v>12</v>
      </c>
      <c r="AX39" s="94">
        <v>0</v>
      </c>
      <c r="AY39" s="94">
        <v>0</v>
      </c>
      <c r="AZ39" s="94">
        <v>0</v>
      </c>
      <c r="BA39" s="94">
        <v>0</v>
      </c>
      <c r="BB39" s="94">
        <v>9</v>
      </c>
      <c r="BC39" s="94">
        <v>10</v>
      </c>
      <c r="BD39" s="94">
        <v>0</v>
      </c>
      <c r="BE39" s="94">
        <v>0</v>
      </c>
      <c r="BF39" s="94">
        <v>0</v>
      </c>
      <c r="BG39" s="94">
        <v>12</v>
      </c>
      <c r="BH39" s="94">
        <v>0</v>
      </c>
      <c r="BI39" s="94">
        <v>0</v>
      </c>
      <c r="BJ39" s="94">
        <v>0</v>
      </c>
      <c r="BK39" s="94">
        <v>0</v>
      </c>
      <c r="BL39" s="94">
        <v>0</v>
      </c>
      <c r="BM39" s="94">
        <v>0</v>
      </c>
      <c r="BN39" s="94">
        <v>0</v>
      </c>
      <c r="BO39" s="94">
        <v>0</v>
      </c>
      <c r="BP39" s="94">
        <v>0</v>
      </c>
      <c r="BQ39" s="94">
        <v>12</v>
      </c>
      <c r="BR39" s="94">
        <v>0</v>
      </c>
      <c r="BS39" s="94">
        <v>0</v>
      </c>
      <c r="BT39" s="94">
        <v>0</v>
      </c>
      <c r="BU39" s="94">
        <v>8</v>
      </c>
      <c r="BV39" s="94">
        <v>0</v>
      </c>
      <c r="BW39" s="94">
        <v>0</v>
      </c>
      <c r="BX39" s="94">
        <v>0</v>
      </c>
      <c r="BY39" s="94">
        <v>0</v>
      </c>
      <c r="BZ39" s="94">
        <v>16</v>
      </c>
      <c r="CA39" s="94">
        <v>0</v>
      </c>
      <c r="CB39" s="94">
        <v>12</v>
      </c>
      <c r="CC39" s="94">
        <v>8</v>
      </c>
      <c r="CD39" s="94">
        <v>0</v>
      </c>
      <c r="CE39" s="94">
        <v>0</v>
      </c>
      <c r="CF39" s="94">
        <v>0</v>
      </c>
      <c r="CG39" s="94">
        <v>8</v>
      </c>
      <c r="CH39" s="94">
        <v>0</v>
      </c>
      <c r="CI39" s="94">
        <v>0</v>
      </c>
      <c r="CJ39" s="94">
        <v>0</v>
      </c>
      <c r="CK39" s="94">
        <v>0</v>
      </c>
      <c r="CL39" s="94">
        <v>9</v>
      </c>
      <c r="CM39" s="94">
        <v>0</v>
      </c>
      <c r="CN39" s="94">
        <v>12</v>
      </c>
      <c r="CO39" s="94">
        <v>0</v>
      </c>
      <c r="CP39" s="94">
        <v>0</v>
      </c>
      <c r="CQ39" s="94">
        <v>0</v>
      </c>
      <c r="CR39" s="94">
        <v>12</v>
      </c>
      <c r="CS39" s="94">
        <v>0</v>
      </c>
      <c r="CT39" s="94">
        <v>0</v>
      </c>
      <c r="CU39" s="94">
        <v>12</v>
      </c>
      <c r="CV39" s="94">
        <v>0</v>
      </c>
      <c r="CW39" s="94">
        <v>0</v>
      </c>
      <c r="CX39" s="94">
        <v>0</v>
      </c>
      <c r="CY39" s="94">
        <v>10</v>
      </c>
      <c r="CZ39" s="94">
        <v>0</v>
      </c>
      <c r="DA39" s="94">
        <v>0</v>
      </c>
      <c r="DB39" s="94">
        <v>0</v>
      </c>
      <c r="DC39" s="94">
        <v>0</v>
      </c>
      <c r="DD39" s="12"/>
      <c r="DE39" s="12">
        <v>15</v>
      </c>
      <c r="DF39" s="94">
        <v>12</v>
      </c>
      <c r="DG39" s="94">
        <v>12</v>
      </c>
      <c r="DH39" s="94">
        <v>0</v>
      </c>
      <c r="DI39" s="94">
        <v>0</v>
      </c>
      <c r="DJ39" s="94">
        <v>0</v>
      </c>
      <c r="DK39" s="94">
        <v>11</v>
      </c>
      <c r="DL39" s="94">
        <v>0</v>
      </c>
      <c r="DM39" s="94">
        <v>0</v>
      </c>
      <c r="DN39" s="94">
        <v>0</v>
      </c>
      <c r="DO39" s="94">
        <v>11</v>
      </c>
      <c r="DP39" s="94"/>
      <c r="DQ39" s="94"/>
      <c r="DR39" s="94">
        <v>10</v>
      </c>
      <c r="DS39" s="94">
        <v>0</v>
      </c>
      <c r="DT39" s="94">
        <v>14</v>
      </c>
      <c r="DU39" s="94">
        <v>0</v>
      </c>
      <c r="DV39" s="94">
        <v>0</v>
      </c>
      <c r="DW39" s="94">
        <v>0</v>
      </c>
      <c r="DX39" s="94">
        <v>0</v>
      </c>
      <c r="DY39" s="94">
        <v>18</v>
      </c>
      <c r="DZ39" s="94">
        <v>0</v>
      </c>
      <c r="EA39" s="94">
        <v>0</v>
      </c>
      <c r="EB39" s="94">
        <v>0</v>
      </c>
      <c r="EC39" s="94">
        <v>0</v>
      </c>
      <c r="ED39" s="94">
        <v>0</v>
      </c>
      <c r="EE39" s="94">
        <v>0</v>
      </c>
      <c r="EF39" s="94">
        <v>5.3</v>
      </c>
      <c r="EG39" s="94">
        <v>0</v>
      </c>
      <c r="EH39" s="94">
        <v>0</v>
      </c>
      <c r="EI39" s="94"/>
    </row>
    <row r="40" spans="1:139" ht="16.5" customHeight="1">
      <c r="A40" s="500"/>
      <c r="B40" s="53" t="s">
        <v>251</v>
      </c>
      <c r="C40" s="12"/>
      <c r="D40" s="12">
        <v>0</v>
      </c>
      <c r="E40" s="12">
        <v>0</v>
      </c>
      <c r="F40" s="12">
        <v>0</v>
      </c>
      <c r="G40" s="12">
        <v>2.25</v>
      </c>
      <c r="H40" s="12">
        <v>0</v>
      </c>
      <c r="I40" s="12">
        <v>0</v>
      </c>
      <c r="J40" s="12">
        <v>2.17</v>
      </c>
      <c r="K40" s="12">
        <v>0</v>
      </c>
      <c r="L40" s="12">
        <v>0</v>
      </c>
      <c r="M40" s="12">
        <v>0</v>
      </c>
      <c r="N40" s="12">
        <v>9.75</v>
      </c>
      <c r="O40" s="12">
        <v>0</v>
      </c>
      <c r="P40" s="12">
        <v>0</v>
      </c>
      <c r="Q40" s="12">
        <v>0</v>
      </c>
      <c r="R40" s="12">
        <v>0</v>
      </c>
      <c r="S40" s="12">
        <v>0</v>
      </c>
      <c r="T40" s="12">
        <v>0</v>
      </c>
      <c r="U40" s="94">
        <v>0</v>
      </c>
      <c r="V40" s="94">
        <v>0</v>
      </c>
      <c r="W40" s="94">
        <v>0</v>
      </c>
      <c r="X40" s="94">
        <v>0</v>
      </c>
      <c r="Y40" s="94">
        <v>0</v>
      </c>
      <c r="Z40" s="94">
        <v>7</v>
      </c>
      <c r="AA40" s="94">
        <v>51.5</v>
      </c>
      <c r="AB40" s="94">
        <v>4.17</v>
      </c>
      <c r="AC40" s="94">
        <v>18.27</v>
      </c>
      <c r="AD40" s="94">
        <v>0</v>
      </c>
      <c r="AE40" s="94">
        <v>6.17</v>
      </c>
      <c r="AF40" s="94">
        <v>0</v>
      </c>
      <c r="AG40" s="94">
        <v>0</v>
      </c>
      <c r="AH40" s="94">
        <v>24</v>
      </c>
      <c r="AI40" s="94">
        <v>0</v>
      </c>
      <c r="AJ40" s="94">
        <v>0</v>
      </c>
      <c r="AK40" s="94">
        <v>0</v>
      </c>
      <c r="AL40" s="94">
        <v>0</v>
      </c>
      <c r="AM40" s="94">
        <v>0</v>
      </c>
      <c r="AN40" s="94">
        <v>0</v>
      </c>
      <c r="AO40" s="94">
        <v>14</v>
      </c>
      <c r="AP40" s="94">
        <v>11</v>
      </c>
      <c r="AQ40" s="94">
        <v>0</v>
      </c>
      <c r="AR40" s="94">
        <v>0</v>
      </c>
      <c r="AS40" s="94">
        <v>1</v>
      </c>
      <c r="AT40" s="94">
        <v>0</v>
      </c>
      <c r="AU40" s="94">
        <v>0</v>
      </c>
      <c r="AV40" s="94">
        <v>0</v>
      </c>
      <c r="AW40" s="94">
        <v>5</v>
      </c>
      <c r="AX40" s="94">
        <v>0</v>
      </c>
      <c r="AY40" s="94">
        <v>4</v>
      </c>
      <c r="AZ40" s="94">
        <v>0</v>
      </c>
      <c r="BA40" s="94">
        <v>0</v>
      </c>
      <c r="BB40" s="94">
        <v>12</v>
      </c>
      <c r="BC40" s="94">
        <v>0</v>
      </c>
      <c r="BD40" s="94">
        <v>0</v>
      </c>
      <c r="BE40" s="94">
        <v>0</v>
      </c>
      <c r="BF40" s="94">
        <v>0</v>
      </c>
      <c r="BG40" s="94">
        <v>3</v>
      </c>
      <c r="BH40" s="94">
        <v>0</v>
      </c>
      <c r="BI40" s="94">
        <v>0</v>
      </c>
      <c r="BJ40" s="94">
        <v>0</v>
      </c>
      <c r="BK40" s="94">
        <v>0</v>
      </c>
      <c r="BL40" s="94">
        <v>0</v>
      </c>
      <c r="BM40" s="94">
        <v>0</v>
      </c>
      <c r="BN40" s="94">
        <v>0</v>
      </c>
      <c r="BO40" s="94">
        <v>0</v>
      </c>
      <c r="BP40" s="94">
        <v>0</v>
      </c>
      <c r="BQ40" s="94">
        <v>0</v>
      </c>
      <c r="BR40" s="94">
        <v>0</v>
      </c>
      <c r="BS40" s="94">
        <v>0</v>
      </c>
      <c r="BT40" s="94">
        <v>0</v>
      </c>
      <c r="BU40" s="94">
        <v>0</v>
      </c>
      <c r="BV40" s="94">
        <v>0</v>
      </c>
      <c r="BW40" s="94">
        <v>9</v>
      </c>
      <c r="BX40" s="94">
        <v>0</v>
      </c>
      <c r="BY40" s="94">
        <v>0</v>
      </c>
      <c r="BZ40" s="94">
        <v>0</v>
      </c>
      <c r="CA40" s="94">
        <v>0</v>
      </c>
      <c r="CB40" s="94">
        <v>0</v>
      </c>
      <c r="CC40" s="94">
        <v>0</v>
      </c>
      <c r="CD40" s="94">
        <v>0</v>
      </c>
      <c r="CE40" s="94">
        <v>0</v>
      </c>
      <c r="CF40" s="94">
        <v>0</v>
      </c>
      <c r="CG40" s="94">
        <v>0</v>
      </c>
      <c r="CH40" s="94">
        <v>0</v>
      </c>
      <c r="CI40" s="94">
        <v>0</v>
      </c>
      <c r="CJ40" s="94">
        <v>0</v>
      </c>
      <c r="CK40" s="94">
        <v>0</v>
      </c>
      <c r="CL40" s="94">
        <v>0</v>
      </c>
      <c r="CM40" s="94">
        <v>0</v>
      </c>
      <c r="CN40" s="94">
        <v>24</v>
      </c>
      <c r="CO40" s="94">
        <v>0</v>
      </c>
      <c r="CP40" s="94">
        <v>0</v>
      </c>
      <c r="CQ40" s="94">
        <v>0</v>
      </c>
      <c r="CR40" s="94">
        <v>0</v>
      </c>
      <c r="CS40" s="94">
        <v>0</v>
      </c>
      <c r="CT40" s="94">
        <v>0</v>
      </c>
      <c r="CU40" s="94">
        <v>0</v>
      </c>
      <c r="CV40" s="94">
        <v>0</v>
      </c>
      <c r="CW40" s="94">
        <v>0</v>
      </c>
      <c r="CX40" s="94">
        <v>0</v>
      </c>
      <c r="CY40" s="94">
        <v>0</v>
      </c>
      <c r="CZ40" s="94">
        <v>0</v>
      </c>
      <c r="DA40" s="94">
        <v>0</v>
      </c>
      <c r="DB40" s="94">
        <v>0</v>
      </c>
      <c r="DC40" s="94">
        <v>0</v>
      </c>
      <c r="DD40" s="12"/>
      <c r="DE40" s="12">
        <v>0</v>
      </c>
      <c r="DF40" s="94">
        <v>2</v>
      </c>
      <c r="DG40" s="94">
        <v>0</v>
      </c>
      <c r="DH40" s="94">
        <v>0</v>
      </c>
      <c r="DI40" s="94">
        <v>0</v>
      </c>
      <c r="DJ40" s="94">
        <v>0</v>
      </c>
      <c r="DK40" s="94">
        <v>0</v>
      </c>
      <c r="DL40" s="94">
        <v>0</v>
      </c>
      <c r="DM40" s="94">
        <v>0</v>
      </c>
      <c r="DN40" s="94">
        <v>0</v>
      </c>
      <c r="DO40" s="94">
        <v>5</v>
      </c>
      <c r="DP40" s="94"/>
      <c r="DQ40" s="94"/>
      <c r="DR40" s="94">
        <v>6.33</v>
      </c>
      <c r="DS40" s="94">
        <v>0</v>
      </c>
      <c r="DT40" s="94">
        <v>5.8</v>
      </c>
      <c r="DU40" s="94">
        <v>0</v>
      </c>
      <c r="DV40" s="94">
        <v>0</v>
      </c>
      <c r="DW40" s="94">
        <v>0</v>
      </c>
      <c r="DX40" s="94">
        <v>0</v>
      </c>
      <c r="DY40" s="94">
        <v>0</v>
      </c>
      <c r="DZ40" s="94">
        <v>1.17</v>
      </c>
      <c r="EA40" s="94">
        <v>0</v>
      </c>
      <c r="EB40" s="94">
        <v>0</v>
      </c>
      <c r="EC40" s="94">
        <v>0</v>
      </c>
      <c r="ED40" s="94">
        <v>0</v>
      </c>
      <c r="EE40" s="94">
        <v>0</v>
      </c>
      <c r="EF40" s="94">
        <v>0</v>
      </c>
      <c r="EG40" s="94">
        <v>0</v>
      </c>
      <c r="EH40" s="94">
        <v>0</v>
      </c>
      <c r="EI40" s="94"/>
    </row>
    <row r="41" spans="1:139" ht="16.5" customHeight="1">
      <c r="A41" s="500"/>
      <c r="B41" s="53" t="s">
        <v>252</v>
      </c>
      <c r="C41" s="12"/>
      <c r="D41" s="12">
        <v>12.5</v>
      </c>
      <c r="E41" s="12">
        <v>15.17</v>
      </c>
      <c r="F41" s="12">
        <v>24</v>
      </c>
      <c r="G41" s="12">
        <v>0</v>
      </c>
      <c r="H41" s="12">
        <v>11.17</v>
      </c>
      <c r="I41" s="12">
        <v>135</v>
      </c>
      <c r="J41" s="12">
        <v>42.75</v>
      </c>
      <c r="K41" s="12">
        <v>5</v>
      </c>
      <c r="L41" s="12">
        <v>0.67</v>
      </c>
      <c r="M41" s="12">
        <v>33.17</v>
      </c>
      <c r="N41" s="12">
        <v>2</v>
      </c>
      <c r="O41" s="12">
        <v>10.5</v>
      </c>
      <c r="P41" s="12">
        <v>28.42</v>
      </c>
      <c r="Q41" s="12">
        <v>7.25</v>
      </c>
      <c r="R41" s="12">
        <v>3</v>
      </c>
      <c r="S41" s="12">
        <v>3</v>
      </c>
      <c r="T41" s="12">
        <v>40.25</v>
      </c>
      <c r="U41" s="94">
        <v>32.92</v>
      </c>
      <c r="V41" s="94">
        <v>14.42</v>
      </c>
      <c r="W41" s="94">
        <v>11.33</v>
      </c>
      <c r="X41" s="94">
        <v>5</v>
      </c>
      <c r="Y41">
        <v>29.5</v>
      </c>
      <c r="Z41">
        <v>17.25</v>
      </c>
      <c r="AA41"/>
      <c r="AB41">
        <v>4</v>
      </c>
      <c r="AC41">
        <v>4</v>
      </c>
      <c r="AD41">
        <v>2.5</v>
      </c>
      <c r="AE41">
        <v>10.25</v>
      </c>
      <c r="AF41">
        <v>5.91</v>
      </c>
      <c r="AG41">
        <v>10.5</v>
      </c>
      <c r="AH41">
        <v>53</v>
      </c>
      <c r="AI41">
        <v>38.15</v>
      </c>
      <c r="AJ41">
        <v>3</v>
      </c>
      <c r="AK41">
        <v>11.5</v>
      </c>
      <c r="AL41">
        <v>33</v>
      </c>
      <c r="AM41">
        <v>2</v>
      </c>
      <c r="AN41">
        <v>5</v>
      </c>
      <c r="AO41">
        <v>8.92</v>
      </c>
      <c r="AP41">
        <v>3.5</v>
      </c>
      <c r="AQ41">
        <v>3.5</v>
      </c>
      <c r="AR41">
        <v>7.34</v>
      </c>
      <c r="AS41">
        <v>10.5</v>
      </c>
      <c r="AT41">
        <v>6.42</v>
      </c>
      <c r="AU41">
        <v>38.5</v>
      </c>
      <c r="AV41">
        <v>23.17</v>
      </c>
      <c r="AW41">
        <v>0.83</v>
      </c>
      <c r="AX41">
        <v>27.17</v>
      </c>
      <c r="AY41">
        <v>5.5</v>
      </c>
      <c r="AZ41">
        <v>16</v>
      </c>
      <c r="BA41">
        <v>7.37</v>
      </c>
      <c r="BB41">
        <v>11.69</v>
      </c>
      <c r="BC41">
        <v>10.92</v>
      </c>
      <c r="BD41">
        <v>7</v>
      </c>
      <c r="BE41">
        <v>12</v>
      </c>
      <c r="BF41">
        <v>3</v>
      </c>
      <c r="BG41">
        <v>8.5</v>
      </c>
      <c r="BH41">
        <v>40</v>
      </c>
      <c r="BI41">
        <v>68.17</v>
      </c>
      <c r="BJ41">
        <v>5.25</v>
      </c>
      <c r="BK41">
        <v>24</v>
      </c>
      <c r="BL41">
        <v>33.5</v>
      </c>
      <c r="BM41">
        <v>27.17</v>
      </c>
      <c r="BN41">
        <v>29.6</v>
      </c>
      <c r="BO41">
        <v>7.97</v>
      </c>
      <c r="BP41">
        <v>1.5</v>
      </c>
      <c r="BQ41">
        <v>24.45</v>
      </c>
      <c r="BR41">
        <v>10.5</v>
      </c>
      <c r="BS41">
        <v>27.5</v>
      </c>
      <c r="BT41">
        <v>14.4</v>
      </c>
      <c r="BU41">
        <v>0</v>
      </c>
      <c r="BV41">
        <v>18.420000000000002</v>
      </c>
      <c r="BW41">
        <v>2.5</v>
      </c>
      <c r="BX41">
        <v>9</v>
      </c>
      <c r="BY41">
        <v>19.75</v>
      </c>
      <c r="BZ41">
        <v>14</v>
      </c>
      <c r="CA41">
        <v>9</v>
      </c>
      <c r="CB41">
        <v>15.92</v>
      </c>
      <c r="CC41">
        <v>16.3</v>
      </c>
      <c r="CD41">
        <v>2</v>
      </c>
      <c r="CE41">
        <v>22</v>
      </c>
      <c r="CF41">
        <v>23.5</v>
      </c>
      <c r="CG41">
        <v>9</v>
      </c>
      <c r="CH41">
        <v>16</v>
      </c>
      <c r="CI41">
        <v>7</v>
      </c>
      <c r="CJ41">
        <v>33.67</v>
      </c>
      <c r="CK41">
        <v>12.5</v>
      </c>
      <c r="CL41">
        <v>15.5</v>
      </c>
      <c r="CM41">
        <v>9.33</v>
      </c>
      <c r="CN41">
        <v>3.05</v>
      </c>
      <c r="CO41">
        <v>23</v>
      </c>
      <c r="CP41">
        <v>7.92</v>
      </c>
      <c r="CQ41">
        <v>9.4</v>
      </c>
      <c r="CR41">
        <v>15</v>
      </c>
      <c r="CS41">
        <v>22.25</v>
      </c>
      <c r="CT41">
        <v>18.05</v>
      </c>
      <c r="CU41">
        <v>0</v>
      </c>
      <c r="CV41">
        <v>2</v>
      </c>
      <c r="CW41">
        <v>17</v>
      </c>
      <c r="CX41">
        <v>4</v>
      </c>
      <c r="CY41">
        <v>10.5</v>
      </c>
      <c r="CZ41">
        <v>48</v>
      </c>
      <c r="DA41">
        <v>48</v>
      </c>
      <c r="DB41">
        <v>83.25</v>
      </c>
      <c r="DC41">
        <v>65</v>
      </c>
      <c r="DD41" s="12"/>
      <c r="DE41" s="12">
        <v>19.5</v>
      </c>
      <c r="DF41">
        <v>9.33</v>
      </c>
      <c r="DG41">
        <v>7</v>
      </c>
      <c r="DH41">
        <v>10.17</v>
      </c>
      <c r="DI41">
        <v>19.5</v>
      </c>
      <c r="DJ41">
        <v>14.83</v>
      </c>
      <c r="DK41">
        <v>0</v>
      </c>
      <c r="DL41">
        <v>44.17</v>
      </c>
      <c r="DM41">
        <v>28.42</v>
      </c>
      <c r="DN41">
        <v>10.8</v>
      </c>
      <c r="DO41">
        <v>15.5</v>
      </c>
      <c r="DP41"/>
      <c r="DQ41"/>
      <c r="DR41">
        <v>2</v>
      </c>
      <c r="DS41">
        <v>1.5</v>
      </c>
      <c r="DT41">
        <v>3.5</v>
      </c>
      <c r="DU41">
        <v>8.83</v>
      </c>
      <c r="DV41">
        <v>4</v>
      </c>
      <c r="DW41">
        <v>15</v>
      </c>
      <c r="DX41">
        <v>22.299999999999997</v>
      </c>
      <c r="DY41">
        <v>66.5</v>
      </c>
      <c r="DZ41">
        <v>8</v>
      </c>
      <c r="EA41">
        <v>45.67</v>
      </c>
      <c r="EB41">
        <v>33.67</v>
      </c>
      <c r="EC41">
        <v>33.67</v>
      </c>
      <c r="ED41">
        <v>19.3</v>
      </c>
      <c r="EE41">
        <v>65</v>
      </c>
      <c r="EF41">
        <v>11</v>
      </c>
      <c r="EG41">
        <v>4.5</v>
      </c>
      <c r="EH41">
        <v>17.8</v>
      </c>
      <c r="EI41"/>
    </row>
    <row r="42" spans="1:139" ht="16.5" customHeight="1">
      <c r="A42" s="500"/>
      <c r="B42" s="53" t="s">
        <v>222</v>
      </c>
      <c r="C42" s="12"/>
      <c r="D42" s="12">
        <v>168</v>
      </c>
      <c r="E42" s="12">
        <v>168</v>
      </c>
      <c r="F42" s="12">
        <v>168</v>
      </c>
      <c r="G42" s="12">
        <v>168</v>
      </c>
      <c r="H42" s="12">
        <v>168</v>
      </c>
      <c r="I42" s="12">
        <v>168</v>
      </c>
      <c r="J42" s="12">
        <v>168</v>
      </c>
      <c r="K42" s="12">
        <v>168</v>
      </c>
      <c r="L42" s="12">
        <v>168</v>
      </c>
      <c r="M42" s="12">
        <v>168</v>
      </c>
      <c r="N42" s="12">
        <v>168</v>
      </c>
      <c r="O42" s="12">
        <v>168</v>
      </c>
      <c r="P42" s="12">
        <v>168</v>
      </c>
      <c r="Q42" s="12">
        <v>168</v>
      </c>
      <c r="R42" s="12">
        <v>168</v>
      </c>
      <c r="S42" s="12">
        <v>168</v>
      </c>
      <c r="T42" s="12">
        <v>168</v>
      </c>
      <c r="U42" s="12">
        <v>144</v>
      </c>
      <c r="V42" s="12">
        <v>168</v>
      </c>
      <c r="W42" s="12">
        <v>168</v>
      </c>
      <c r="X42" s="12">
        <v>168</v>
      </c>
      <c r="Y42" s="12">
        <v>168</v>
      </c>
      <c r="Z42" s="12">
        <v>168</v>
      </c>
      <c r="AA42" s="12">
        <v>168</v>
      </c>
      <c r="AB42" s="12">
        <v>168</v>
      </c>
      <c r="AC42" s="12">
        <v>168</v>
      </c>
      <c r="AD42" s="12">
        <v>168</v>
      </c>
      <c r="AE42" s="12">
        <v>168</v>
      </c>
      <c r="AF42" s="12">
        <v>168</v>
      </c>
      <c r="AG42" s="12">
        <v>168</v>
      </c>
      <c r="AH42" s="12">
        <v>168</v>
      </c>
      <c r="AI42" s="12">
        <v>168</v>
      </c>
      <c r="AJ42" s="12">
        <v>168</v>
      </c>
      <c r="AK42" s="12">
        <v>168</v>
      </c>
      <c r="AL42" s="12">
        <v>168</v>
      </c>
      <c r="AM42" s="12">
        <v>168</v>
      </c>
      <c r="AN42" s="12">
        <v>168</v>
      </c>
      <c r="AO42" s="12">
        <v>168</v>
      </c>
      <c r="AP42" s="12">
        <v>168</v>
      </c>
      <c r="AQ42" s="12">
        <v>168</v>
      </c>
      <c r="AR42" s="12">
        <v>168</v>
      </c>
      <c r="AS42" s="12">
        <v>168</v>
      </c>
      <c r="AT42" s="12">
        <v>168</v>
      </c>
      <c r="AU42" s="12">
        <v>168</v>
      </c>
      <c r="AV42" s="12">
        <v>168</v>
      </c>
      <c r="AW42" s="12">
        <v>168</v>
      </c>
      <c r="AX42" s="12">
        <v>168</v>
      </c>
      <c r="AY42" s="12">
        <v>168</v>
      </c>
      <c r="AZ42" s="12">
        <v>168</v>
      </c>
      <c r="BA42" s="12">
        <v>168</v>
      </c>
      <c r="BB42" s="12">
        <v>168</v>
      </c>
      <c r="BC42" s="12">
        <v>168</v>
      </c>
      <c r="BD42" s="12">
        <v>168</v>
      </c>
      <c r="BE42" s="12">
        <v>168</v>
      </c>
      <c r="BF42" s="12">
        <v>168</v>
      </c>
      <c r="BG42" s="12">
        <v>168</v>
      </c>
      <c r="BH42" s="12">
        <v>168</v>
      </c>
      <c r="BI42" s="12">
        <v>168</v>
      </c>
      <c r="BJ42" s="12">
        <v>168</v>
      </c>
      <c r="BK42" s="12">
        <v>168</v>
      </c>
      <c r="BL42" s="12">
        <v>168</v>
      </c>
      <c r="BM42" s="12">
        <v>168</v>
      </c>
      <c r="BN42" s="12">
        <v>168</v>
      </c>
      <c r="BO42" s="12">
        <v>168</v>
      </c>
      <c r="BP42" s="12">
        <v>168</v>
      </c>
      <c r="BQ42" s="12">
        <v>168</v>
      </c>
      <c r="BR42" s="12">
        <v>168</v>
      </c>
      <c r="BS42" s="12">
        <v>168</v>
      </c>
      <c r="BT42" s="12">
        <v>168</v>
      </c>
      <c r="BU42" s="12">
        <v>168</v>
      </c>
      <c r="BV42" s="12">
        <v>168</v>
      </c>
      <c r="BW42" s="12">
        <v>168</v>
      </c>
      <c r="BX42" s="12">
        <v>168</v>
      </c>
      <c r="BY42" s="12">
        <v>168</v>
      </c>
      <c r="BZ42" s="12">
        <v>168</v>
      </c>
      <c r="CA42" s="12">
        <v>144</v>
      </c>
      <c r="CB42" s="12">
        <v>168</v>
      </c>
      <c r="CC42" s="12">
        <v>168</v>
      </c>
      <c r="CD42" s="12">
        <v>168</v>
      </c>
      <c r="CE42" s="12">
        <v>168</v>
      </c>
      <c r="CF42" s="12">
        <v>168</v>
      </c>
      <c r="CG42" s="12">
        <v>168</v>
      </c>
      <c r="CH42" s="12">
        <v>168</v>
      </c>
      <c r="CI42" s="12">
        <v>168</v>
      </c>
      <c r="CJ42" s="12">
        <v>168</v>
      </c>
      <c r="CK42" s="12">
        <v>168</v>
      </c>
      <c r="CL42" s="12">
        <v>168</v>
      </c>
      <c r="CM42" s="12">
        <v>168</v>
      </c>
      <c r="CN42" s="12">
        <v>168</v>
      </c>
      <c r="CO42" s="12">
        <v>168</v>
      </c>
      <c r="CP42" s="12">
        <v>168</v>
      </c>
      <c r="CQ42" s="12">
        <v>168</v>
      </c>
      <c r="CR42" s="12">
        <v>168</v>
      </c>
      <c r="CS42" s="12">
        <v>168</v>
      </c>
      <c r="CT42" s="12">
        <v>168</v>
      </c>
      <c r="CU42" s="12">
        <v>168</v>
      </c>
      <c r="CV42" s="12">
        <v>168</v>
      </c>
      <c r="CW42" s="12">
        <v>168</v>
      </c>
      <c r="CX42" s="12">
        <v>168</v>
      </c>
      <c r="CY42" s="12">
        <v>168</v>
      </c>
      <c r="CZ42" s="12">
        <v>168</v>
      </c>
      <c r="DA42" s="12">
        <v>168</v>
      </c>
      <c r="DB42" s="12">
        <v>168</v>
      </c>
      <c r="DC42" s="12">
        <v>168</v>
      </c>
      <c r="DD42" s="12"/>
      <c r="DE42" s="12">
        <v>144</v>
      </c>
      <c r="DF42" s="12">
        <v>168</v>
      </c>
      <c r="DG42" s="12">
        <v>168</v>
      </c>
      <c r="DH42" s="12">
        <v>168</v>
      </c>
      <c r="DI42" s="12">
        <v>168</v>
      </c>
      <c r="DJ42" s="12">
        <v>168</v>
      </c>
      <c r="DK42" s="12">
        <v>168</v>
      </c>
      <c r="DL42" s="12">
        <v>168</v>
      </c>
      <c r="DM42" s="12">
        <v>168</v>
      </c>
      <c r="DN42" s="12">
        <v>168</v>
      </c>
      <c r="DO42" s="12">
        <v>168</v>
      </c>
      <c r="DP42" s="12"/>
      <c r="DQ42" s="12"/>
      <c r="DR42" s="12">
        <v>168</v>
      </c>
      <c r="DS42" s="12">
        <v>168</v>
      </c>
      <c r="DT42" s="12">
        <v>168</v>
      </c>
      <c r="DU42" s="12">
        <v>168</v>
      </c>
      <c r="DV42" s="12">
        <v>168</v>
      </c>
      <c r="DW42" s="12">
        <v>168</v>
      </c>
      <c r="DX42" s="12">
        <v>168</v>
      </c>
      <c r="DY42" s="12">
        <v>168</v>
      </c>
      <c r="DZ42" s="12">
        <v>168</v>
      </c>
      <c r="EA42" s="12">
        <v>168</v>
      </c>
      <c r="EB42" s="12">
        <v>168</v>
      </c>
      <c r="EC42" s="12">
        <v>168</v>
      </c>
      <c r="ED42" s="12">
        <v>168</v>
      </c>
      <c r="EE42" s="12">
        <v>168</v>
      </c>
      <c r="EF42" s="12">
        <v>168</v>
      </c>
      <c r="EG42" s="12">
        <v>168</v>
      </c>
      <c r="EH42" s="12">
        <v>168</v>
      </c>
      <c r="EI42" s="12"/>
    </row>
    <row r="43" spans="1:139" ht="16.5" customHeight="1">
      <c r="A43" s="501"/>
      <c r="B43" s="53" t="s">
        <v>146</v>
      </c>
      <c r="C43" s="12"/>
      <c r="D43" s="122">
        <v>0</v>
      </c>
      <c r="E43" s="122">
        <v>0</v>
      </c>
      <c r="F43" s="122">
        <v>7.3142857142857149</v>
      </c>
      <c r="G43" s="122">
        <v>4.96</v>
      </c>
      <c r="H43" s="122">
        <v>8.3943479355488417</v>
      </c>
      <c r="I43" s="152">
        <v>0</v>
      </c>
      <c r="J43" s="152">
        <v>5.2121418826739427</v>
      </c>
      <c r="K43" s="152">
        <v>1.7372597137014316</v>
      </c>
      <c r="L43" s="152">
        <v>7.825396825396826</v>
      </c>
      <c r="M43" s="152">
        <v>16.351145038167939</v>
      </c>
      <c r="N43" s="152">
        <v>12.98076923076923</v>
      </c>
      <c r="O43" s="164">
        <v>6.6785714285714288</v>
      </c>
      <c r="P43" s="164">
        <v>9</v>
      </c>
      <c r="Q43" s="164">
        <v>5.8800000000000008</v>
      </c>
      <c r="R43" s="164">
        <v>13.2</v>
      </c>
      <c r="S43">
        <v>9.0721675006584146</v>
      </c>
      <c r="T43">
        <v>11.667747673216132</v>
      </c>
      <c r="U43">
        <v>9.676530612244898</v>
      </c>
      <c r="V43">
        <v>10.5</v>
      </c>
      <c r="W43">
        <v>17.302158273381295</v>
      </c>
      <c r="X43">
        <v>13.63</v>
      </c>
      <c r="Y43">
        <v>6.24</v>
      </c>
      <c r="Z43">
        <v>11.08</v>
      </c>
      <c r="AA43">
        <v>12.37</v>
      </c>
      <c r="AB43">
        <v>9.7953912382881754</v>
      </c>
      <c r="AC43">
        <v>16.88</v>
      </c>
      <c r="AD43">
        <v>10.97</v>
      </c>
      <c r="AE43">
        <v>13.745454545454546</v>
      </c>
      <c r="AF43">
        <v>14.49</v>
      </c>
      <c r="AG43">
        <v>6.6666666666666661</v>
      </c>
      <c r="AH43">
        <v>4.2857142857142856</v>
      </c>
      <c r="AI43">
        <v>12.35</v>
      </c>
      <c r="AJ43">
        <v>9</v>
      </c>
      <c r="AK43">
        <v>12.317447495961227</v>
      </c>
      <c r="AL43">
        <v>14.49749956889119</v>
      </c>
      <c r="AM43">
        <v>12.5</v>
      </c>
      <c r="AN43">
        <v>4.5</v>
      </c>
      <c r="AO43">
        <v>5.6521739130434776</v>
      </c>
      <c r="AP43">
        <v>18.14</v>
      </c>
      <c r="AQ43">
        <v>7.717741935483871</v>
      </c>
      <c r="AR43">
        <v>11.814413663820037</v>
      </c>
      <c r="AS43">
        <v>9.9047619047619051</v>
      </c>
      <c r="AT43">
        <v>9.5183246073298431</v>
      </c>
      <c r="AU43">
        <v>11.52</v>
      </c>
      <c r="AV43">
        <v>9.7200000000000006</v>
      </c>
      <c r="AW43">
        <v>10.687962962962963</v>
      </c>
      <c r="AX43">
        <v>12.705882352941178</v>
      </c>
      <c r="AY43">
        <v>16.246153846153845</v>
      </c>
      <c r="AZ43">
        <v>4.08</v>
      </c>
      <c r="BA43">
        <v>17.01124855324074</v>
      </c>
      <c r="BB43">
        <v>14.40677966101695</v>
      </c>
      <c r="BC43">
        <v>6.6785714285714288</v>
      </c>
      <c r="BD43">
        <v>9</v>
      </c>
      <c r="BE43">
        <v>8.2100000000000009</v>
      </c>
      <c r="BF43">
        <v>5.0909090909090908</v>
      </c>
      <c r="BG43">
        <v>4.2777777777777777</v>
      </c>
      <c r="BH43">
        <v>15.14</v>
      </c>
      <c r="BI43">
        <v>6.3814057008980862</v>
      </c>
      <c r="BJ43">
        <v>17.397489539748953</v>
      </c>
      <c r="BK43">
        <v>18.41</v>
      </c>
      <c r="BL43">
        <v>13.768075471698115</v>
      </c>
      <c r="BM43">
        <v>12.923076923076923</v>
      </c>
      <c r="BN43">
        <v>13.66</v>
      </c>
      <c r="BO43">
        <v>9.5</v>
      </c>
      <c r="BP43">
        <v>11.603494623655916</v>
      </c>
      <c r="BQ43">
        <v>13.69</v>
      </c>
      <c r="BR43">
        <v>9.61</v>
      </c>
      <c r="BS43">
        <v>12.123711340206187</v>
      </c>
      <c r="BT43">
        <v>15.34</v>
      </c>
      <c r="BU43">
        <v>10</v>
      </c>
      <c r="BV43">
        <v>11.478260869565217</v>
      </c>
      <c r="BW43">
        <v>2.1800000000000002</v>
      </c>
      <c r="BX43">
        <v>21.359336515978178</v>
      </c>
      <c r="BY43">
        <v>19.424215662650603</v>
      </c>
      <c r="BZ43">
        <v>16.5</v>
      </c>
      <c r="CA43">
        <v>11.1</v>
      </c>
      <c r="CB43">
        <v>16.339024390243903</v>
      </c>
      <c r="CC43">
        <v>19.6875</v>
      </c>
      <c r="CD43">
        <v>20.3</v>
      </c>
      <c r="CE43">
        <v>14.711864406779661</v>
      </c>
      <c r="CF43">
        <v>17.37142857142857</v>
      </c>
      <c r="CG43">
        <v>19.170000000000002</v>
      </c>
      <c r="CH43">
        <v>21.98</v>
      </c>
      <c r="CI43">
        <v>17.71</v>
      </c>
      <c r="CJ43">
        <v>17.718309859154928</v>
      </c>
      <c r="CK43">
        <v>26.35</v>
      </c>
      <c r="CL43">
        <v>17.718309859154928</v>
      </c>
      <c r="CM43">
        <v>14.85</v>
      </c>
      <c r="CN43">
        <v>10.17</v>
      </c>
      <c r="CO43">
        <v>22</v>
      </c>
      <c r="CP43">
        <v>11.648148148148149</v>
      </c>
      <c r="CQ43">
        <v>14.752418429250696</v>
      </c>
      <c r="CR43">
        <v>12.98</v>
      </c>
      <c r="CS43">
        <v>13.2</v>
      </c>
      <c r="CT43">
        <v>19.217688011430056</v>
      </c>
      <c r="CU43">
        <v>19.217688011430056</v>
      </c>
      <c r="CV43">
        <v>19.217688011430056</v>
      </c>
      <c r="CW43">
        <v>15.984375</v>
      </c>
      <c r="CX43">
        <v>21.85</v>
      </c>
      <c r="CY43">
        <v>16.983997713959138</v>
      </c>
      <c r="CZ43">
        <v>15.13</v>
      </c>
      <c r="DA43">
        <v>15.13</v>
      </c>
      <c r="DB43">
        <v>5.9947998398718969</v>
      </c>
      <c r="DC43">
        <v>9</v>
      </c>
      <c r="DD43" s="12"/>
      <c r="DE43" s="12">
        <v>6.49</v>
      </c>
      <c r="DF43">
        <v>12.857142857142858</v>
      </c>
      <c r="DG43">
        <v>10.46</v>
      </c>
      <c r="DH43">
        <v>9.07</v>
      </c>
      <c r="DI43">
        <v>18.290145985401459</v>
      </c>
      <c r="DJ43">
        <v>12.826923076923077</v>
      </c>
      <c r="DK43">
        <v>11.41</v>
      </c>
      <c r="DL43">
        <v>11.74</v>
      </c>
      <c r="DM43">
        <v>13.709090909090909</v>
      </c>
      <c r="DN43">
        <v>15.68</v>
      </c>
      <c r="DO43">
        <v>16.241679447852757</v>
      </c>
      <c r="DP43"/>
      <c r="DQ43"/>
      <c r="DR43">
        <v>8.382352941176471</v>
      </c>
      <c r="DS43">
        <v>8.1300000000000008</v>
      </c>
      <c r="DT43">
        <v>7.67</v>
      </c>
      <c r="DU43">
        <v>13.982142857142858</v>
      </c>
      <c r="DV43">
        <v>11.3</v>
      </c>
      <c r="DW43">
        <v>16.21</v>
      </c>
      <c r="DX43">
        <v>13.425183333333335</v>
      </c>
      <c r="DY43">
        <v>10.74</v>
      </c>
      <c r="DZ43">
        <v>16.64</v>
      </c>
      <c r="EA43">
        <v>10.86</v>
      </c>
      <c r="EB43">
        <v>12.36</v>
      </c>
      <c r="EC43">
        <v>12.36</v>
      </c>
      <c r="ED43">
        <v>12.594059405940595</v>
      </c>
      <c r="EE43">
        <v>8.18</v>
      </c>
      <c r="EF43">
        <v>17.11</v>
      </c>
      <c r="EG43">
        <v>17.559607293127627</v>
      </c>
      <c r="EH43">
        <v>16.257575757575758</v>
      </c>
      <c r="EI43" s="12"/>
    </row>
    <row r="44" spans="1:139" ht="16.5" customHeight="1">
      <c r="A44" s="496" t="s">
        <v>162</v>
      </c>
      <c r="B44" s="54" t="s">
        <v>147</v>
      </c>
      <c r="C44" s="9"/>
      <c r="D44" s="9">
        <f t="shared" ref="D44:AK44" si="125">+D34</f>
        <v>0.92559523809523803</v>
      </c>
      <c r="E44" s="8">
        <f t="shared" si="125"/>
        <v>0.93946428571428564</v>
      </c>
      <c r="F44" s="8">
        <f t="shared" si="125"/>
        <v>0.8571428571428571</v>
      </c>
      <c r="G44" s="8">
        <f t="shared" si="125"/>
        <v>0.98660714285714302</v>
      </c>
      <c r="H44" s="8">
        <f t="shared" si="125"/>
        <v>0.93351190475714274</v>
      </c>
      <c r="I44" s="8">
        <f t="shared" si="125"/>
        <v>0.19642857142857142</v>
      </c>
      <c r="J44" s="8">
        <f t="shared" si="125"/>
        <v>0.73261904761904795</v>
      </c>
      <c r="K44" s="8">
        <f t="shared" si="125"/>
        <v>0.97023809523809501</v>
      </c>
      <c r="L44" s="8">
        <f t="shared" si="125"/>
        <v>0.90476190475714291</v>
      </c>
      <c r="M44" s="8">
        <f t="shared" si="125"/>
        <v>0.80255952380952378</v>
      </c>
      <c r="N44" s="8">
        <f t="shared" si="125"/>
        <v>0.8526785714285714</v>
      </c>
      <c r="O44" s="8">
        <f t="shared" si="125"/>
        <v>0.9375</v>
      </c>
      <c r="P44" s="8">
        <f t="shared" si="125"/>
        <v>0.83083333333333309</v>
      </c>
      <c r="Q44" s="8">
        <f t="shared" si="125"/>
        <v>0.921130952380952</v>
      </c>
      <c r="R44" s="8">
        <f t="shared" si="125"/>
        <v>0.98214285714285698</v>
      </c>
      <c r="S44" s="8">
        <f t="shared" si="125"/>
        <v>0.9821428571428571</v>
      </c>
      <c r="T44" s="8">
        <f t="shared" si="125"/>
        <v>0.76041666666666696</v>
      </c>
      <c r="U44" s="8">
        <f t="shared" si="125"/>
        <v>0.7713888888888889</v>
      </c>
      <c r="V44" s="8">
        <f t="shared" si="125"/>
        <v>0.86357142857142843</v>
      </c>
      <c r="W44" s="8">
        <f t="shared" si="125"/>
        <v>0.932559523809524</v>
      </c>
      <c r="X44" s="8">
        <f t="shared" si="125"/>
        <v>0.97023809523809501</v>
      </c>
      <c r="Y44" s="8">
        <f t="shared" si="125"/>
        <v>0.82440476190476186</v>
      </c>
      <c r="Z44" s="8">
        <f t="shared" si="125"/>
        <v>0.85565476190476197</v>
      </c>
      <c r="AA44" s="8">
        <f t="shared" si="125"/>
        <v>0.6875</v>
      </c>
      <c r="AB44" s="8">
        <f t="shared" si="125"/>
        <v>0.95136904761904773</v>
      </c>
      <c r="AC44" s="8">
        <f t="shared" si="125"/>
        <v>0.89124999999999999</v>
      </c>
      <c r="AD44" s="8">
        <f t="shared" si="125"/>
        <v>0.985119047619048</v>
      </c>
      <c r="AE44" s="8">
        <f t="shared" si="125"/>
        <v>0.84869047619047611</v>
      </c>
      <c r="AF44" s="8">
        <f t="shared" si="125"/>
        <v>0.96482142857142905</v>
      </c>
      <c r="AG44" s="8">
        <f t="shared" si="125"/>
        <v>0.9375</v>
      </c>
      <c r="AH44" s="8">
        <f t="shared" si="125"/>
        <v>0.54166666666666663</v>
      </c>
      <c r="AI44" s="8">
        <f t="shared" si="125"/>
        <v>0.77291666666666703</v>
      </c>
      <c r="AJ44" s="8">
        <f t="shared" si="125"/>
        <v>0.98214285714285698</v>
      </c>
      <c r="AK44" s="8">
        <f t="shared" si="125"/>
        <v>0.93154761904761907</v>
      </c>
      <c r="AL44" s="8">
        <f t="shared" ref="AL44:AQ44" si="126">+AL34</f>
        <v>0.80357142857142905</v>
      </c>
      <c r="AM44" s="8">
        <f t="shared" si="126"/>
        <v>0.98809523809523803</v>
      </c>
      <c r="AN44" s="8">
        <f t="shared" si="126"/>
        <v>0.97023809523809523</v>
      </c>
      <c r="AO44" s="8">
        <f t="shared" si="126"/>
        <v>0.86357142857142799</v>
      </c>
      <c r="AP44" s="8">
        <f t="shared" si="126"/>
        <v>0.91369047619047605</v>
      </c>
      <c r="AQ44" s="8">
        <f t="shared" si="126"/>
        <v>0.97916666666666652</v>
      </c>
      <c r="AR44" s="8">
        <f>+AR34</f>
        <v>0.89083333333333303</v>
      </c>
      <c r="AS44" s="8">
        <f>+AS34</f>
        <v>0.93154761904761896</v>
      </c>
      <c r="AT44" s="8">
        <f>+AT34</f>
        <v>0.96178571428571435</v>
      </c>
      <c r="AU44" s="8">
        <f>+AU34</f>
        <v>0.77083333333333304</v>
      </c>
      <c r="AV44" s="8">
        <v>0.77083333333333304</v>
      </c>
      <c r="AW44" s="8">
        <f t="shared" ref="AW44:BS44" si="127">+AW34</f>
        <v>0.89386904761904773</v>
      </c>
      <c r="AX44" s="8">
        <f t="shared" si="127"/>
        <v>0.83827380952380948</v>
      </c>
      <c r="AY44" s="8">
        <f t="shared" si="127"/>
        <v>0.94345238095238093</v>
      </c>
      <c r="AZ44" s="8">
        <f t="shared" si="127"/>
        <v>0.90476190476190499</v>
      </c>
      <c r="BA44" s="8">
        <f t="shared" si="127"/>
        <v>0.95613095238095236</v>
      </c>
      <c r="BB44" s="8">
        <f t="shared" si="127"/>
        <v>0.805416666666667</v>
      </c>
      <c r="BC44" s="8">
        <f t="shared" si="127"/>
        <v>0.87547619047619041</v>
      </c>
      <c r="BD44" s="8">
        <f t="shared" si="127"/>
        <v>0.95833333333333304</v>
      </c>
      <c r="BE44" s="8">
        <f t="shared" si="127"/>
        <v>0.83928571428571397</v>
      </c>
      <c r="BF44" s="8">
        <f t="shared" si="127"/>
        <v>0.9821428571428571</v>
      </c>
      <c r="BG44" s="8">
        <f t="shared" si="127"/>
        <v>0.86011904761904778</v>
      </c>
      <c r="BH44" s="8">
        <f t="shared" si="127"/>
        <v>0.90476190476190499</v>
      </c>
      <c r="BI44" s="8">
        <f t="shared" si="127"/>
        <v>0.59422619047619096</v>
      </c>
      <c r="BJ44" s="8">
        <f t="shared" si="127"/>
        <v>0.96875</v>
      </c>
      <c r="BK44" s="8">
        <f t="shared" si="127"/>
        <v>0.85714285714285698</v>
      </c>
      <c r="BL44" s="8">
        <f t="shared" si="127"/>
        <v>0.80059523809523803</v>
      </c>
      <c r="BM44" s="8">
        <f t="shared" si="127"/>
        <v>0.83827380952380948</v>
      </c>
      <c r="BN44" s="8">
        <f t="shared" si="127"/>
        <v>0.82380952380952399</v>
      </c>
      <c r="BO44" s="8">
        <f t="shared" si="127"/>
        <v>0.95255952380952402</v>
      </c>
      <c r="BP44" s="8">
        <f t="shared" si="127"/>
        <v>0.9910714285714286</v>
      </c>
      <c r="BQ44" s="8">
        <f t="shared" si="127"/>
        <v>0.78303571428571395</v>
      </c>
      <c r="BR44" s="8">
        <f t="shared" si="127"/>
        <v>0.9375</v>
      </c>
      <c r="BS44" s="8">
        <f t="shared" si="127"/>
        <v>0.83630952380952384</v>
      </c>
      <c r="BT44" s="8">
        <f t="shared" ref="BT44:BZ44" si="128">+BT34</f>
        <v>0.91428571428571404</v>
      </c>
      <c r="BU44" s="8">
        <f t="shared" si="128"/>
        <v>0.952380952380952</v>
      </c>
      <c r="BV44" s="8">
        <f t="shared" si="128"/>
        <v>0.89035714285714274</v>
      </c>
      <c r="BW44" s="8">
        <f t="shared" si="128"/>
        <v>0.93154761904761896</v>
      </c>
      <c r="BX44" s="8">
        <f t="shared" si="128"/>
        <v>0.94642857142857095</v>
      </c>
      <c r="BY44" s="8">
        <f t="shared" si="128"/>
        <v>0.88244047619047616</v>
      </c>
      <c r="BZ44" s="8">
        <f t="shared" si="128"/>
        <v>0.82142857142857095</v>
      </c>
      <c r="CA44" s="8">
        <f t="shared" ref="CA44:CC44" si="129">+CA34</f>
        <v>0.9375</v>
      </c>
      <c r="CB44" s="8">
        <f t="shared" si="129"/>
        <v>0.83380952380952367</v>
      </c>
      <c r="CC44" s="8">
        <f t="shared" si="129"/>
        <v>0.85535714285714282</v>
      </c>
      <c r="CD44" s="8">
        <f t="shared" ref="CD44:CF44" si="130">+CD34</f>
        <v>0.98809523809523803</v>
      </c>
      <c r="CE44" s="8">
        <f t="shared" si="130"/>
        <v>0.86904761904761907</v>
      </c>
      <c r="CF44" s="8">
        <f t="shared" si="130"/>
        <v>0.86011904761904778</v>
      </c>
      <c r="CG44" s="8">
        <f t="shared" ref="CG44:CH44" si="131">+CG34</f>
        <v>0.89880952380952395</v>
      </c>
      <c r="CH44" s="8">
        <f t="shared" si="131"/>
        <v>0.90476190476190499</v>
      </c>
      <c r="CI44" s="8">
        <f t="shared" ref="CI44:CJ44" si="132">+CI34</f>
        <v>0.95833333333333304</v>
      </c>
      <c r="CJ44" s="8">
        <f t="shared" si="132"/>
        <v>0.79958333333333309</v>
      </c>
      <c r="CK44" s="8">
        <f t="shared" ref="CK44:CM44" si="133">+CK34</f>
        <v>0.92559523809523803</v>
      </c>
      <c r="CL44" s="8">
        <f t="shared" si="133"/>
        <v>0.85416666666666696</v>
      </c>
      <c r="CM44" s="8">
        <f t="shared" si="133"/>
        <v>0.94446428571428565</v>
      </c>
      <c r="CN44" s="8">
        <f t="shared" ref="CN44:CP44" si="134">+CN34</f>
        <v>0.76755952380952397</v>
      </c>
      <c r="CO44" s="8">
        <f t="shared" si="134"/>
        <v>0.86309523809523803</v>
      </c>
      <c r="CP44" s="8">
        <f t="shared" si="134"/>
        <v>0.95285714285714296</v>
      </c>
      <c r="CQ44" s="8">
        <f t="shared" ref="CQ44:CT44" si="135">+CQ34</f>
        <v>0.93630952380952404</v>
      </c>
      <c r="CR44" s="8">
        <f t="shared" si="135"/>
        <v>0.83928571428571397</v>
      </c>
      <c r="CS44" s="8">
        <f t="shared" si="135"/>
        <v>0.86755952380952384</v>
      </c>
      <c r="CT44" s="8">
        <f t="shared" si="135"/>
        <v>0.89255952380952375</v>
      </c>
      <c r="CU44" s="8">
        <f t="shared" ref="CU44:CW44" si="136">+CU34</f>
        <v>0.92857142857142905</v>
      </c>
      <c r="CV44" s="8">
        <f t="shared" si="136"/>
        <v>0.98809523809523803</v>
      </c>
      <c r="CW44" s="8">
        <f t="shared" si="136"/>
        <v>0.89880952380952384</v>
      </c>
      <c r="CX44" s="8">
        <f t="shared" ref="CX44:CY44" si="137">+CX34</f>
        <v>0.97619047619047605</v>
      </c>
      <c r="CY44" s="8">
        <f t="shared" si="137"/>
        <v>0.87797619047619047</v>
      </c>
      <c r="CZ44" s="8">
        <f t="shared" ref="CZ44:DB44" si="138">+CZ34</f>
        <v>0.71428571428571397</v>
      </c>
      <c r="DA44" s="8">
        <f t="shared" si="138"/>
        <v>0.71428571428571397</v>
      </c>
      <c r="DB44" s="8">
        <f t="shared" si="138"/>
        <v>0.5044642857142857</v>
      </c>
      <c r="DC44" s="8">
        <f t="shared" ref="DC44" si="139">+DC34</f>
        <v>0.61309523809523803</v>
      </c>
      <c r="DD44" s="8"/>
      <c r="DE44" s="8">
        <f t="shared" ref="DE44" si="140">+DE34</f>
        <v>0.76041666666666696</v>
      </c>
      <c r="DF44" s="8">
        <f t="shared" ref="DF44:DG44" si="141">+DF34</f>
        <v>0.8611309523809525</v>
      </c>
      <c r="DG44" s="8">
        <f t="shared" si="141"/>
        <v>0.84821428571428603</v>
      </c>
      <c r="DH44" s="8">
        <f t="shared" ref="DH44:DJ44" si="142">+DH34</f>
        <v>0.93946428571428597</v>
      </c>
      <c r="DI44" s="8">
        <f t="shared" si="142"/>
        <v>0.8839285714285714</v>
      </c>
      <c r="DJ44" s="8">
        <f t="shared" si="142"/>
        <v>0.91172619047619041</v>
      </c>
      <c r="DK44" s="8">
        <f t="shared" ref="DK44:DM44" si="143">+DK34</f>
        <v>0.93452380952380998</v>
      </c>
      <c r="DL44" s="8">
        <f t="shared" si="143"/>
        <v>0.73708333333333298</v>
      </c>
      <c r="DM44" s="8">
        <f t="shared" si="143"/>
        <v>0.83083333333333309</v>
      </c>
      <c r="DN44" s="8">
        <f t="shared" ref="DN44:DR44" si="144">+DN34</f>
        <v>0.93571428571428605</v>
      </c>
      <c r="DO44" s="8">
        <f t="shared" si="144"/>
        <v>0.8125</v>
      </c>
      <c r="DP44" s="8">
        <f t="shared" si="144"/>
        <v>0</v>
      </c>
      <c r="DQ44" s="8">
        <f t="shared" si="144"/>
        <v>0</v>
      </c>
      <c r="DR44" s="8">
        <f t="shared" si="144"/>
        <v>0.89089285714285726</v>
      </c>
      <c r="DS44" s="8">
        <f t="shared" ref="DS44:DU44" si="145">+DS34</f>
        <v>0.99107142857142905</v>
      </c>
      <c r="DT44" s="8">
        <f t="shared" si="145"/>
        <v>0.86130952380952397</v>
      </c>
      <c r="DU44" s="8">
        <f t="shared" si="145"/>
        <v>0.94744047619047611</v>
      </c>
      <c r="DV44" s="8">
        <f t="shared" ref="DV44:DX44" si="146">+DV34</f>
        <v>0.97619047619047605</v>
      </c>
      <c r="DW44" s="8">
        <f t="shared" si="146"/>
        <v>0.91071428571428603</v>
      </c>
      <c r="DX44" s="8">
        <f t="shared" si="146"/>
        <v>0.86726190476190468</v>
      </c>
      <c r="DY44" s="8">
        <f t="shared" ref="DY44:EA44" si="147">+DY34</f>
        <v>0.49702380952380998</v>
      </c>
      <c r="DZ44" s="8">
        <f t="shared" si="147"/>
        <v>0.94541666666666702</v>
      </c>
      <c r="EA44" s="8">
        <f t="shared" si="147"/>
        <v>0.72815476190476192</v>
      </c>
      <c r="EB44" s="8">
        <f t="shared" ref="EB44:ED44" si="148">+EB34</f>
        <v>0.79958333333333298</v>
      </c>
      <c r="EC44" s="8">
        <f t="shared" si="148"/>
        <v>0.82142800000000005</v>
      </c>
      <c r="ED44" s="8">
        <f t="shared" si="148"/>
        <v>0.88511904761904758</v>
      </c>
      <c r="EE44" s="8">
        <f t="shared" ref="EE44:EH44" si="149">+EE34</f>
        <v>0.61309523809523803</v>
      </c>
      <c r="EF44" s="8">
        <f t="shared" si="149"/>
        <v>0.90297619047619004</v>
      </c>
      <c r="EG44" s="8">
        <f t="shared" si="149"/>
        <v>0.9732142857142857</v>
      </c>
      <c r="EH44" s="8">
        <f t="shared" si="149"/>
        <v>0.89404761904761898</v>
      </c>
      <c r="EI44" s="8"/>
    </row>
    <row r="45" spans="1:139" ht="16.5" customHeight="1">
      <c r="A45" s="497"/>
      <c r="B45" s="54" t="s">
        <v>253</v>
      </c>
      <c r="C45" s="9"/>
      <c r="D45" s="9">
        <f t="shared" ref="D45:AK45" si="150">+D39/D42</f>
        <v>0</v>
      </c>
      <c r="E45" s="8">
        <f t="shared" si="150"/>
        <v>0</v>
      </c>
      <c r="F45" s="8">
        <f t="shared" si="150"/>
        <v>0</v>
      </c>
      <c r="G45" s="8">
        <f t="shared" si="150"/>
        <v>0</v>
      </c>
      <c r="H45" s="8">
        <f t="shared" si="150"/>
        <v>0</v>
      </c>
      <c r="I45" s="8">
        <f t="shared" si="150"/>
        <v>0</v>
      </c>
      <c r="J45" s="8">
        <f t="shared" si="150"/>
        <v>0</v>
      </c>
      <c r="K45" s="8">
        <f t="shared" si="150"/>
        <v>0</v>
      </c>
      <c r="L45" s="8">
        <f t="shared" si="150"/>
        <v>9.1249999999999998E-2</v>
      </c>
      <c r="M45" s="8">
        <f t="shared" si="150"/>
        <v>0</v>
      </c>
      <c r="N45" s="8">
        <f t="shared" si="150"/>
        <v>5.9523809523809521E-2</v>
      </c>
      <c r="O45" s="8">
        <f t="shared" si="150"/>
        <v>0</v>
      </c>
      <c r="P45" s="8">
        <f t="shared" si="150"/>
        <v>0</v>
      </c>
      <c r="Q45" s="8">
        <f t="shared" si="150"/>
        <v>3.5714285714285712E-2</v>
      </c>
      <c r="R45" s="8">
        <f t="shared" si="150"/>
        <v>0</v>
      </c>
      <c r="S45" s="8">
        <f t="shared" si="150"/>
        <v>0</v>
      </c>
      <c r="T45" s="8">
        <f t="shared" si="150"/>
        <v>0</v>
      </c>
      <c r="U45" s="8">
        <f t="shared" si="150"/>
        <v>0</v>
      </c>
      <c r="V45" s="8">
        <f t="shared" si="150"/>
        <v>5.0595238095238096E-2</v>
      </c>
      <c r="W45" s="8">
        <f t="shared" si="150"/>
        <v>0</v>
      </c>
      <c r="X45" s="8">
        <f t="shared" si="150"/>
        <v>5.0595238095238096E-2</v>
      </c>
      <c r="Y45" s="8">
        <f t="shared" si="150"/>
        <v>0</v>
      </c>
      <c r="Z45" s="8">
        <f t="shared" si="150"/>
        <v>0</v>
      </c>
      <c r="AA45" s="8">
        <f t="shared" si="150"/>
        <v>5.9523809523809521E-3</v>
      </c>
      <c r="AB45" s="8">
        <f t="shared" si="150"/>
        <v>0</v>
      </c>
      <c r="AC45" s="8">
        <f t="shared" si="150"/>
        <v>0</v>
      </c>
      <c r="AD45" s="8">
        <f t="shared" si="150"/>
        <v>0</v>
      </c>
      <c r="AE45" s="8">
        <f t="shared" si="150"/>
        <v>5.3571428571428568E-2</v>
      </c>
      <c r="AF45" s="8">
        <f t="shared" si="150"/>
        <v>0</v>
      </c>
      <c r="AG45" s="8">
        <f t="shared" si="150"/>
        <v>0</v>
      </c>
      <c r="AH45" s="8">
        <f t="shared" si="150"/>
        <v>0</v>
      </c>
      <c r="AI45" s="8">
        <f t="shared" si="150"/>
        <v>0</v>
      </c>
      <c r="AJ45" s="8">
        <f t="shared" si="150"/>
        <v>0</v>
      </c>
      <c r="AK45" s="8">
        <f t="shared" si="150"/>
        <v>0</v>
      </c>
      <c r="AL45" s="8">
        <f t="shared" ref="AL45:AQ45" si="151">+AL39/AL42</f>
        <v>0</v>
      </c>
      <c r="AM45" s="8">
        <f t="shared" si="151"/>
        <v>0</v>
      </c>
      <c r="AN45" s="8">
        <f t="shared" si="151"/>
        <v>0</v>
      </c>
      <c r="AO45" s="8">
        <f t="shared" si="151"/>
        <v>0</v>
      </c>
      <c r="AP45" s="8">
        <f t="shared" si="151"/>
        <v>0</v>
      </c>
      <c r="AQ45" s="8">
        <f t="shared" si="151"/>
        <v>0</v>
      </c>
      <c r="AR45" s="8">
        <f>+AR39/AR42</f>
        <v>6.5476190476190479E-2</v>
      </c>
      <c r="AS45" s="8">
        <f>+AS39/AS42</f>
        <v>0</v>
      </c>
      <c r="AT45" s="8">
        <f>+AT39/AT42</f>
        <v>0</v>
      </c>
      <c r="AU45" s="8">
        <f>+AU39/AU42</f>
        <v>0</v>
      </c>
      <c r="AV45" s="8">
        <v>0</v>
      </c>
      <c r="AW45" s="8">
        <f t="shared" ref="AW45:BS45" si="152">+AW39/AW42</f>
        <v>7.1428571428571425E-2</v>
      </c>
      <c r="AX45" s="8">
        <f t="shared" si="152"/>
        <v>0</v>
      </c>
      <c r="AY45" s="8">
        <f t="shared" si="152"/>
        <v>0</v>
      </c>
      <c r="AZ45" s="8">
        <f t="shared" si="152"/>
        <v>0</v>
      </c>
      <c r="BA45" s="8">
        <f t="shared" si="152"/>
        <v>0</v>
      </c>
      <c r="BB45" s="8">
        <f t="shared" si="152"/>
        <v>5.3571428571428568E-2</v>
      </c>
      <c r="BC45" s="8">
        <f t="shared" si="152"/>
        <v>5.9523809523809521E-2</v>
      </c>
      <c r="BD45" s="8">
        <f t="shared" si="152"/>
        <v>0</v>
      </c>
      <c r="BE45" s="8">
        <f t="shared" si="152"/>
        <v>0</v>
      </c>
      <c r="BF45" s="8">
        <f t="shared" si="152"/>
        <v>0</v>
      </c>
      <c r="BG45" s="8">
        <f t="shared" si="152"/>
        <v>7.1428571428571425E-2</v>
      </c>
      <c r="BH45" s="8">
        <f t="shared" si="152"/>
        <v>0</v>
      </c>
      <c r="BI45" s="8">
        <f t="shared" si="152"/>
        <v>0</v>
      </c>
      <c r="BJ45" s="8">
        <f t="shared" si="152"/>
        <v>0</v>
      </c>
      <c r="BK45" s="8">
        <f t="shared" si="152"/>
        <v>0</v>
      </c>
      <c r="BL45" s="8">
        <f t="shared" si="152"/>
        <v>0</v>
      </c>
      <c r="BM45" s="8">
        <f t="shared" si="152"/>
        <v>0</v>
      </c>
      <c r="BN45" s="8">
        <f t="shared" si="152"/>
        <v>0</v>
      </c>
      <c r="BO45" s="8">
        <f t="shared" si="152"/>
        <v>0</v>
      </c>
      <c r="BP45" s="8">
        <f t="shared" si="152"/>
        <v>0</v>
      </c>
      <c r="BQ45" s="8">
        <f t="shared" si="152"/>
        <v>7.1428571428571425E-2</v>
      </c>
      <c r="BR45" s="8">
        <f t="shared" si="152"/>
        <v>0</v>
      </c>
      <c r="BS45" s="8">
        <f t="shared" si="152"/>
        <v>0</v>
      </c>
      <c r="BT45" s="8">
        <f t="shared" ref="BT45:BZ45" si="153">+BT39/BT42</f>
        <v>0</v>
      </c>
      <c r="BU45" s="8">
        <f t="shared" si="153"/>
        <v>4.7619047619047616E-2</v>
      </c>
      <c r="BV45" s="8">
        <f t="shared" si="153"/>
        <v>0</v>
      </c>
      <c r="BW45" s="8">
        <f t="shared" si="153"/>
        <v>0</v>
      </c>
      <c r="BX45" s="8">
        <f t="shared" si="153"/>
        <v>0</v>
      </c>
      <c r="BY45" s="8">
        <f t="shared" si="153"/>
        <v>0</v>
      </c>
      <c r="BZ45" s="8">
        <f t="shared" si="153"/>
        <v>9.5238095238095233E-2</v>
      </c>
      <c r="CA45" s="8">
        <f t="shared" ref="CA45:CC45" si="154">+CA39/CA42</f>
        <v>0</v>
      </c>
      <c r="CB45" s="8">
        <f t="shared" si="154"/>
        <v>7.1428571428571425E-2</v>
      </c>
      <c r="CC45" s="8">
        <f t="shared" si="154"/>
        <v>4.7619047619047616E-2</v>
      </c>
      <c r="CD45" s="8">
        <f t="shared" ref="CD45:CF45" si="155">+CD39/CD42</f>
        <v>0</v>
      </c>
      <c r="CE45" s="8">
        <f t="shared" si="155"/>
        <v>0</v>
      </c>
      <c r="CF45" s="8">
        <f t="shared" si="155"/>
        <v>0</v>
      </c>
      <c r="CG45" s="8">
        <f t="shared" ref="CG45:CH45" si="156">+CG39/CG42</f>
        <v>4.7619047619047616E-2</v>
      </c>
      <c r="CH45" s="8">
        <f t="shared" si="156"/>
        <v>0</v>
      </c>
      <c r="CI45" s="8">
        <f t="shared" ref="CI45:CJ45" si="157">+CI39/CI42</f>
        <v>0</v>
      </c>
      <c r="CJ45" s="8">
        <f t="shared" si="157"/>
        <v>0</v>
      </c>
      <c r="CK45" s="8">
        <f t="shared" ref="CK45:CM45" si="158">+CK39/CK42</f>
        <v>0</v>
      </c>
      <c r="CL45" s="8">
        <f t="shared" si="158"/>
        <v>5.3571428571428568E-2</v>
      </c>
      <c r="CM45" s="8">
        <f t="shared" si="158"/>
        <v>0</v>
      </c>
      <c r="CN45" s="8">
        <f t="shared" ref="CN45:CP45" si="159">+CN39/CN42</f>
        <v>7.1428571428571425E-2</v>
      </c>
      <c r="CO45" s="8">
        <f t="shared" si="159"/>
        <v>0</v>
      </c>
      <c r="CP45" s="8">
        <f t="shared" si="159"/>
        <v>0</v>
      </c>
      <c r="CQ45" s="8">
        <f t="shared" ref="CQ45:CT45" si="160">+CQ39/CQ42</f>
        <v>0</v>
      </c>
      <c r="CR45" s="8">
        <f t="shared" si="160"/>
        <v>7.1428571428571425E-2</v>
      </c>
      <c r="CS45" s="8">
        <f t="shared" si="160"/>
        <v>0</v>
      </c>
      <c r="CT45" s="8">
        <f t="shared" si="160"/>
        <v>0</v>
      </c>
      <c r="CU45" s="8">
        <f t="shared" ref="CU45:CW45" si="161">+CU39/CU42</f>
        <v>7.1428571428571425E-2</v>
      </c>
      <c r="CV45" s="8">
        <f t="shared" si="161"/>
        <v>0</v>
      </c>
      <c r="CW45" s="8">
        <f t="shared" si="161"/>
        <v>0</v>
      </c>
      <c r="CX45" s="8">
        <f t="shared" ref="CX45:CY45" si="162">+CX39/CX42</f>
        <v>0</v>
      </c>
      <c r="CY45" s="8">
        <f t="shared" si="162"/>
        <v>5.9523809523809521E-2</v>
      </c>
      <c r="CZ45" s="8">
        <f t="shared" ref="CZ45:DB45" si="163">+CZ39/CZ42</f>
        <v>0</v>
      </c>
      <c r="DA45" s="8">
        <f t="shared" si="163"/>
        <v>0</v>
      </c>
      <c r="DB45" s="8">
        <f t="shared" si="163"/>
        <v>0</v>
      </c>
      <c r="DC45" s="8">
        <f t="shared" ref="DC45" si="164">+DC39/DC42</f>
        <v>0</v>
      </c>
      <c r="DD45" s="8"/>
      <c r="DE45" s="8">
        <f t="shared" ref="DE45" si="165">+DE39/DE42</f>
        <v>0.10416666666666667</v>
      </c>
      <c r="DF45" s="8">
        <f t="shared" ref="DF45:DG45" si="166">+DF39/DF42</f>
        <v>7.1428571428571425E-2</v>
      </c>
      <c r="DG45" s="8">
        <f t="shared" si="166"/>
        <v>7.1428571428571425E-2</v>
      </c>
      <c r="DH45" s="8">
        <f t="shared" ref="DH45:DJ45" si="167">+DH39/DH42</f>
        <v>0</v>
      </c>
      <c r="DI45" s="8">
        <f t="shared" si="167"/>
        <v>0</v>
      </c>
      <c r="DJ45" s="8">
        <f t="shared" si="167"/>
        <v>0</v>
      </c>
      <c r="DK45" s="8">
        <f t="shared" ref="DK45:DM45" si="168">+DK39/DK42</f>
        <v>6.5476190476190479E-2</v>
      </c>
      <c r="DL45" s="8">
        <f t="shared" si="168"/>
        <v>0</v>
      </c>
      <c r="DM45" s="8">
        <f t="shared" si="168"/>
        <v>0</v>
      </c>
      <c r="DN45" s="8">
        <f t="shared" ref="DN45:DR45" si="169">+DN39/DN42</f>
        <v>0</v>
      </c>
      <c r="DO45" s="8">
        <f t="shared" si="169"/>
        <v>6.5476190476190479E-2</v>
      </c>
      <c r="DP45" s="8" t="e">
        <f t="shared" si="169"/>
        <v>#DIV/0!</v>
      </c>
      <c r="DQ45" s="8" t="e">
        <f t="shared" si="169"/>
        <v>#DIV/0!</v>
      </c>
      <c r="DR45" s="8">
        <f t="shared" si="169"/>
        <v>5.9523809523809521E-2</v>
      </c>
      <c r="DS45" s="8">
        <f t="shared" ref="DS45:DU45" si="170">+DS39/DS42</f>
        <v>0</v>
      </c>
      <c r="DT45" s="8">
        <f t="shared" si="170"/>
        <v>8.3333333333333329E-2</v>
      </c>
      <c r="DU45" s="8">
        <f t="shared" si="170"/>
        <v>0</v>
      </c>
      <c r="DV45" s="8">
        <f t="shared" ref="DV45:DX45" si="171">+DV39/DV42</f>
        <v>0</v>
      </c>
      <c r="DW45" s="8">
        <f t="shared" si="171"/>
        <v>0</v>
      </c>
      <c r="DX45" s="8">
        <f t="shared" si="171"/>
        <v>0</v>
      </c>
      <c r="DY45" s="8">
        <f t="shared" ref="DY45:EA45" si="172">+DY39/DY42</f>
        <v>0.10714285714285714</v>
      </c>
      <c r="DZ45" s="8">
        <f t="shared" si="172"/>
        <v>0</v>
      </c>
      <c r="EA45" s="8">
        <f t="shared" si="172"/>
        <v>0</v>
      </c>
      <c r="EB45" s="8">
        <f t="shared" ref="EB45:ED45" si="173">+EB39/EB42</f>
        <v>0</v>
      </c>
      <c r="EC45" s="8">
        <f t="shared" si="173"/>
        <v>0</v>
      </c>
      <c r="ED45" s="8">
        <f t="shared" si="173"/>
        <v>0</v>
      </c>
      <c r="EE45" s="8">
        <f t="shared" ref="EE45:EH45" si="174">+EE39/EE42</f>
        <v>0</v>
      </c>
      <c r="EF45" s="8">
        <f t="shared" si="174"/>
        <v>3.1547619047619047E-2</v>
      </c>
      <c r="EG45" s="8">
        <f t="shared" si="174"/>
        <v>0</v>
      </c>
      <c r="EH45" s="8">
        <f t="shared" si="174"/>
        <v>0</v>
      </c>
      <c r="EI45" s="8"/>
    </row>
    <row r="46" spans="1:139" ht="16.5" customHeight="1">
      <c r="A46" s="497"/>
      <c r="B46" s="54" t="s">
        <v>254</v>
      </c>
      <c r="C46" s="9"/>
      <c r="D46" s="9">
        <f t="shared" ref="D46:AK46" si="175">+D40/D42</f>
        <v>0</v>
      </c>
      <c r="E46" s="8">
        <f t="shared" si="175"/>
        <v>0</v>
      </c>
      <c r="F46" s="8">
        <f t="shared" si="175"/>
        <v>0</v>
      </c>
      <c r="G46" s="8">
        <f t="shared" si="175"/>
        <v>1.3392857142857142E-2</v>
      </c>
      <c r="H46" s="8">
        <f t="shared" si="175"/>
        <v>0</v>
      </c>
      <c r="I46" s="8">
        <f t="shared" si="175"/>
        <v>0</v>
      </c>
      <c r="J46" s="8">
        <f t="shared" si="175"/>
        <v>1.2916666666666667E-2</v>
      </c>
      <c r="K46" s="8">
        <f t="shared" si="175"/>
        <v>0</v>
      </c>
      <c r="L46" s="8">
        <f t="shared" si="175"/>
        <v>0</v>
      </c>
      <c r="M46" s="8">
        <f t="shared" si="175"/>
        <v>0</v>
      </c>
      <c r="N46" s="8">
        <f t="shared" si="175"/>
        <v>5.8035714285714288E-2</v>
      </c>
      <c r="O46" s="8">
        <f t="shared" si="175"/>
        <v>0</v>
      </c>
      <c r="P46" s="8">
        <f t="shared" si="175"/>
        <v>0</v>
      </c>
      <c r="Q46" s="8">
        <f t="shared" si="175"/>
        <v>0</v>
      </c>
      <c r="R46" s="8">
        <f t="shared" si="175"/>
        <v>0</v>
      </c>
      <c r="S46" s="8">
        <f t="shared" si="175"/>
        <v>0</v>
      </c>
      <c r="T46" s="8">
        <f t="shared" si="175"/>
        <v>0</v>
      </c>
      <c r="U46" s="8">
        <f t="shared" si="175"/>
        <v>0</v>
      </c>
      <c r="V46" s="8">
        <f t="shared" si="175"/>
        <v>0</v>
      </c>
      <c r="W46" s="8">
        <f t="shared" si="175"/>
        <v>0</v>
      </c>
      <c r="X46" s="8">
        <f t="shared" si="175"/>
        <v>0</v>
      </c>
      <c r="Y46" s="8">
        <f t="shared" si="175"/>
        <v>0</v>
      </c>
      <c r="Z46" s="8">
        <f t="shared" si="175"/>
        <v>4.1666666666666664E-2</v>
      </c>
      <c r="AA46" s="8">
        <f t="shared" si="175"/>
        <v>0.30654761904761907</v>
      </c>
      <c r="AB46" s="8">
        <f t="shared" si="175"/>
        <v>2.4821428571428571E-2</v>
      </c>
      <c r="AC46" s="8">
        <f t="shared" si="175"/>
        <v>0.10875</v>
      </c>
      <c r="AD46" s="8">
        <f t="shared" si="175"/>
        <v>0</v>
      </c>
      <c r="AE46" s="8">
        <f t="shared" si="175"/>
        <v>3.6726190476190475E-2</v>
      </c>
      <c r="AF46" s="8">
        <f t="shared" si="175"/>
        <v>0</v>
      </c>
      <c r="AG46" s="8">
        <f t="shared" si="175"/>
        <v>0</v>
      </c>
      <c r="AH46" s="8">
        <f t="shared" si="175"/>
        <v>0.14285714285714285</v>
      </c>
      <c r="AI46" s="8">
        <f t="shared" si="175"/>
        <v>0</v>
      </c>
      <c r="AJ46" s="8">
        <f t="shared" si="175"/>
        <v>0</v>
      </c>
      <c r="AK46" s="8">
        <f t="shared" si="175"/>
        <v>0</v>
      </c>
      <c r="AL46" s="8">
        <f t="shared" ref="AL46:AQ46" si="176">+AL40/AL42</f>
        <v>0</v>
      </c>
      <c r="AM46" s="8">
        <f t="shared" si="176"/>
        <v>0</v>
      </c>
      <c r="AN46" s="8">
        <f t="shared" si="176"/>
        <v>0</v>
      </c>
      <c r="AO46" s="8">
        <f t="shared" si="176"/>
        <v>8.3333333333333329E-2</v>
      </c>
      <c r="AP46" s="8">
        <f t="shared" si="176"/>
        <v>6.5476190476190479E-2</v>
      </c>
      <c r="AQ46" s="8">
        <f t="shared" si="176"/>
        <v>0</v>
      </c>
      <c r="AR46" s="8">
        <f>+AR40/AR42</f>
        <v>0</v>
      </c>
      <c r="AS46" s="8">
        <f>+AS40/AS42</f>
        <v>5.9523809523809521E-3</v>
      </c>
      <c r="AT46" s="8">
        <f>+AT40/AT42</f>
        <v>0</v>
      </c>
      <c r="AU46" s="8">
        <f>+AU40/AU42</f>
        <v>0</v>
      </c>
      <c r="AV46" s="8">
        <v>0</v>
      </c>
      <c r="AW46" s="8">
        <f t="shared" ref="AW46:BS46" si="177">+AW40/AW42</f>
        <v>2.976190476190476E-2</v>
      </c>
      <c r="AX46" s="8">
        <f t="shared" si="177"/>
        <v>0</v>
      </c>
      <c r="AY46" s="8">
        <f t="shared" si="177"/>
        <v>2.3809523809523808E-2</v>
      </c>
      <c r="AZ46" s="8">
        <f t="shared" si="177"/>
        <v>0</v>
      </c>
      <c r="BA46" s="8">
        <f t="shared" si="177"/>
        <v>0</v>
      </c>
      <c r="BB46" s="8">
        <f t="shared" si="177"/>
        <v>7.1428571428571425E-2</v>
      </c>
      <c r="BC46" s="8">
        <f t="shared" si="177"/>
        <v>0</v>
      </c>
      <c r="BD46" s="8">
        <f t="shared" si="177"/>
        <v>0</v>
      </c>
      <c r="BE46" s="8">
        <f t="shared" si="177"/>
        <v>0</v>
      </c>
      <c r="BF46" s="8">
        <f t="shared" si="177"/>
        <v>0</v>
      </c>
      <c r="BG46" s="8">
        <f t="shared" si="177"/>
        <v>1.7857142857142856E-2</v>
      </c>
      <c r="BH46" s="8">
        <f t="shared" si="177"/>
        <v>0</v>
      </c>
      <c r="BI46" s="8">
        <f t="shared" si="177"/>
        <v>0</v>
      </c>
      <c r="BJ46" s="8">
        <f t="shared" si="177"/>
        <v>0</v>
      </c>
      <c r="BK46" s="8">
        <f t="shared" si="177"/>
        <v>0</v>
      </c>
      <c r="BL46" s="8">
        <f t="shared" si="177"/>
        <v>0</v>
      </c>
      <c r="BM46" s="8">
        <f t="shared" si="177"/>
        <v>0</v>
      </c>
      <c r="BN46" s="8">
        <f t="shared" si="177"/>
        <v>0</v>
      </c>
      <c r="BO46" s="8">
        <f t="shared" si="177"/>
        <v>0</v>
      </c>
      <c r="BP46" s="8">
        <f t="shared" si="177"/>
        <v>0</v>
      </c>
      <c r="BQ46" s="8">
        <f t="shared" si="177"/>
        <v>0</v>
      </c>
      <c r="BR46" s="8">
        <f t="shared" si="177"/>
        <v>0</v>
      </c>
      <c r="BS46" s="8">
        <f t="shared" si="177"/>
        <v>0</v>
      </c>
      <c r="BT46" s="8">
        <f t="shared" ref="BT46:BZ46" si="178">+BT40/BT42</f>
        <v>0</v>
      </c>
      <c r="BU46" s="8">
        <f t="shared" si="178"/>
        <v>0</v>
      </c>
      <c r="BV46" s="8">
        <f t="shared" si="178"/>
        <v>0</v>
      </c>
      <c r="BW46" s="8">
        <f t="shared" si="178"/>
        <v>5.3571428571428568E-2</v>
      </c>
      <c r="BX46" s="8">
        <f t="shared" si="178"/>
        <v>0</v>
      </c>
      <c r="BY46" s="8">
        <f t="shared" si="178"/>
        <v>0</v>
      </c>
      <c r="BZ46" s="8">
        <f t="shared" si="178"/>
        <v>0</v>
      </c>
      <c r="CA46" s="8">
        <f t="shared" ref="CA46:CC46" si="179">+CA40/CA42</f>
        <v>0</v>
      </c>
      <c r="CB46" s="8">
        <f t="shared" si="179"/>
        <v>0</v>
      </c>
      <c r="CC46" s="8">
        <f t="shared" si="179"/>
        <v>0</v>
      </c>
      <c r="CD46" s="8">
        <f t="shared" ref="CD46:CF46" si="180">+CD40/CD42</f>
        <v>0</v>
      </c>
      <c r="CE46" s="8">
        <f t="shared" si="180"/>
        <v>0</v>
      </c>
      <c r="CF46" s="8">
        <f t="shared" si="180"/>
        <v>0</v>
      </c>
      <c r="CG46" s="8">
        <f t="shared" ref="CG46:CH46" si="181">+CG40/CG42</f>
        <v>0</v>
      </c>
      <c r="CH46" s="8">
        <f t="shared" si="181"/>
        <v>0</v>
      </c>
      <c r="CI46" s="8">
        <f t="shared" ref="CI46:CJ46" si="182">+CI40/CI42</f>
        <v>0</v>
      </c>
      <c r="CJ46" s="8">
        <f t="shared" si="182"/>
        <v>0</v>
      </c>
      <c r="CK46" s="8">
        <f t="shared" ref="CK46:CM46" si="183">+CK40/CK42</f>
        <v>0</v>
      </c>
      <c r="CL46" s="8">
        <f t="shared" si="183"/>
        <v>0</v>
      </c>
      <c r="CM46" s="8">
        <f t="shared" si="183"/>
        <v>0</v>
      </c>
      <c r="CN46" s="8">
        <f t="shared" ref="CN46:CP46" si="184">+CN40/CN42</f>
        <v>0.14285714285714285</v>
      </c>
      <c r="CO46" s="8">
        <f t="shared" si="184"/>
        <v>0</v>
      </c>
      <c r="CP46" s="8">
        <f t="shared" si="184"/>
        <v>0</v>
      </c>
      <c r="CQ46" s="8">
        <f t="shared" ref="CQ46:CT46" si="185">+CQ40/CQ42</f>
        <v>0</v>
      </c>
      <c r="CR46" s="8">
        <f t="shared" si="185"/>
        <v>0</v>
      </c>
      <c r="CS46" s="8">
        <f t="shared" si="185"/>
        <v>0</v>
      </c>
      <c r="CT46" s="8">
        <f t="shared" si="185"/>
        <v>0</v>
      </c>
      <c r="CU46" s="8">
        <f t="shared" ref="CU46:CW46" si="186">+CU40/CU42</f>
        <v>0</v>
      </c>
      <c r="CV46" s="8">
        <f t="shared" si="186"/>
        <v>0</v>
      </c>
      <c r="CW46" s="8">
        <f t="shared" si="186"/>
        <v>0</v>
      </c>
      <c r="CX46" s="8">
        <f t="shared" ref="CX46:CY46" si="187">+CX40/CX42</f>
        <v>0</v>
      </c>
      <c r="CY46" s="8">
        <f t="shared" si="187"/>
        <v>0</v>
      </c>
      <c r="CZ46" s="8">
        <f t="shared" ref="CZ46:DB46" si="188">+CZ40/CZ42</f>
        <v>0</v>
      </c>
      <c r="DA46" s="8">
        <f t="shared" si="188"/>
        <v>0</v>
      </c>
      <c r="DB46" s="8">
        <f t="shared" si="188"/>
        <v>0</v>
      </c>
      <c r="DC46" s="8">
        <f t="shared" ref="DC46" si="189">+DC40/DC42</f>
        <v>0</v>
      </c>
      <c r="DD46" s="8"/>
      <c r="DE46" s="8">
        <f t="shared" ref="DE46" si="190">+DE40/DE42</f>
        <v>0</v>
      </c>
      <c r="DF46" s="8">
        <f t="shared" ref="DF46:DG46" si="191">+DF40/DF42</f>
        <v>1.1904761904761904E-2</v>
      </c>
      <c r="DG46" s="8">
        <f t="shared" si="191"/>
        <v>0</v>
      </c>
      <c r="DH46" s="8">
        <f t="shared" ref="DH46:DJ46" si="192">+DH40/DH42</f>
        <v>0</v>
      </c>
      <c r="DI46" s="8">
        <f t="shared" si="192"/>
        <v>0</v>
      </c>
      <c r="DJ46" s="8">
        <f t="shared" si="192"/>
        <v>0</v>
      </c>
      <c r="DK46" s="8">
        <f t="shared" ref="DK46:DM46" si="193">+DK40/DK42</f>
        <v>0</v>
      </c>
      <c r="DL46" s="8">
        <f t="shared" si="193"/>
        <v>0</v>
      </c>
      <c r="DM46" s="8">
        <f t="shared" si="193"/>
        <v>0</v>
      </c>
      <c r="DN46" s="8">
        <f t="shared" ref="DN46:DR46" si="194">+DN40/DN42</f>
        <v>0</v>
      </c>
      <c r="DO46" s="8">
        <f t="shared" si="194"/>
        <v>2.976190476190476E-2</v>
      </c>
      <c r="DP46" s="8" t="e">
        <f t="shared" si="194"/>
        <v>#DIV/0!</v>
      </c>
      <c r="DQ46" s="8" t="e">
        <f t="shared" si="194"/>
        <v>#DIV/0!</v>
      </c>
      <c r="DR46" s="8">
        <f t="shared" si="194"/>
        <v>3.7678571428571429E-2</v>
      </c>
      <c r="DS46" s="8">
        <f t="shared" ref="DS46:DU46" si="195">+DS40/DS42</f>
        <v>0</v>
      </c>
      <c r="DT46" s="8">
        <f t="shared" si="195"/>
        <v>3.4523809523809526E-2</v>
      </c>
      <c r="DU46" s="8">
        <f t="shared" si="195"/>
        <v>0</v>
      </c>
      <c r="DV46" s="8">
        <f t="shared" ref="DV46:DX46" si="196">+DV40/DV42</f>
        <v>0</v>
      </c>
      <c r="DW46" s="8">
        <f t="shared" si="196"/>
        <v>0</v>
      </c>
      <c r="DX46" s="8">
        <f t="shared" si="196"/>
        <v>0</v>
      </c>
      <c r="DY46" s="8">
        <f t="shared" ref="DY46:EA46" si="197">+DY40/DY42</f>
        <v>0</v>
      </c>
      <c r="DZ46" s="8">
        <f t="shared" si="197"/>
        <v>6.9642857142857137E-3</v>
      </c>
      <c r="EA46" s="8">
        <f t="shared" si="197"/>
        <v>0</v>
      </c>
      <c r="EB46" s="8">
        <f t="shared" ref="EB46:ED46" si="198">+EB40/EB42</f>
        <v>0</v>
      </c>
      <c r="EC46" s="8">
        <f t="shared" si="198"/>
        <v>0</v>
      </c>
      <c r="ED46" s="8">
        <f t="shared" si="198"/>
        <v>0</v>
      </c>
      <c r="EE46" s="8">
        <f t="shared" ref="EE46:EH46" si="199">+EE40/EE42</f>
        <v>0</v>
      </c>
      <c r="EF46" s="8">
        <f t="shared" si="199"/>
        <v>0</v>
      </c>
      <c r="EG46" s="8">
        <f t="shared" si="199"/>
        <v>0</v>
      </c>
      <c r="EH46" s="8">
        <f t="shared" si="199"/>
        <v>0</v>
      </c>
      <c r="EI46" s="8"/>
    </row>
    <row r="47" spans="1:139" ht="16.5" customHeight="1">
      <c r="A47" s="497"/>
      <c r="B47" s="54" t="s">
        <v>255</v>
      </c>
      <c r="C47" s="9"/>
      <c r="D47" s="9">
        <f t="shared" ref="D47:AK47" si="200">+D41/D42</f>
        <v>7.4404761904761904E-2</v>
      </c>
      <c r="E47" s="8">
        <f t="shared" si="200"/>
        <v>9.0297619047619043E-2</v>
      </c>
      <c r="F47" s="8">
        <f t="shared" si="200"/>
        <v>0.14285714285714285</v>
      </c>
      <c r="G47" s="8">
        <f t="shared" si="200"/>
        <v>0</v>
      </c>
      <c r="H47" s="8">
        <f t="shared" si="200"/>
        <v>6.6488095238095235E-2</v>
      </c>
      <c r="I47" s="8">
        <f t="shared" si="200"/>
        <v>0.8035714285714286</v>
      </c>
      <c r="J47" s="8">
        <f t="shared" si="200"/>
        <v>0.2544642857142857</v>
      </c>
      <c r="K47" s="8">
        <f t="shared" si="200"/>
        <v>2.976190476190476E-2</v>
      </c>
      <c r="L47" s="8">
        <f t="shared" si="200"/>
        <v>3.9880952380952385E-3</v>
      </c>
      <c r="M47" s="8">
        <f t="shared" si="200"/>
        <v>0.19744047619047619</v>
      </c>
      <c r="N47" s="8">
        <f t="shared" si="200"/>
        <v>1.1904761904761904E-2</v>
      </c>
      <c r="O47" s="8">
        <f t="shared" si="200"/>
        <v>6.25E-2</v>
      </c>
      <c r="P47" s="8">
        <f t="shared" si="200"/>
        <v>0.16916666666666669</v>
      </c>
      <c r="Q47" s="8">
        <f t="shared" si="200"/>
        <v>4.3154761904761904E-2</v>
      </c>
      <c r="R47" s="8">
        <f t="shared" si="200"/>
        <v>1.7857142857142856E-2</v>
      </c>
      <c r="S47" s="8">
        <f t="shared" si="200"/>
        <v>1.7857142857142856E-2</v>
      </c>
      <c r="T47" s="8">
        <f t="shared" si="200"/>
        <v>0.23958333333333334</v>
      </c>
      <c r="U47" s="8">
        <f t="shared" si="200"/>
        <v>0.22861111111111113</v>
      </c>
      <c r="V47" s="8">
        <f t="shared" si="200"/>
        <v>8.5833333333333331E-2</v>
      </c>
      <c r="W47" s="8">
        <f t="shared" si="200"/>
        <v>6.744047619047619E-2</v>
      </c>
      <c r="X47" s="8">
        <f t="shared" si="200"/>
        <v>2.976190476190476E-2</v>
      </c>
      <c r="Y47" s="8">
        <f t="shared" si="200"/>
        <v>0.17559523809523808</v>
      </c>
      <c r="Z47" s="8">
        <f t="shared" si="200"/>
        <v>0.10267857142857142</v>
      </c>
      <c r="AA47" s="8">
        <f t="shared" si="200"/>
        <v>0</v>
      </c>
      <c r="AB47" s="8">
        <f t="shared" si="200"/>
        <v>2.3809523809523808E-2</v>
      </c>
      <c r="AC47" s="8">
        <f t="shared" si="200"/>
        <v>2.3809523809523808E-2</v>
      </c>
      <c r="AD47" s="8">
        <f t="shared" si="200"/>
        <v>1.488095238095238E-2</v>
      </c>
      <c r="AE47" s="8">
        <f t="shared" si="200"/>
        <v>6.101190476190476E-2</v>
      </c>
      <c r="AF47" s="8">
        <f t="shared" si="200"/>
        <v>3.5178571428571427E-2</v>
      </c>
      <c r="AG47" s="8">
        <f t="shared" si="200"/>
        <v>6.25E-2</v>
      </c>
      <c r="AH47" s="8">
        <f t="shared" si="200"/>
        <v>0.31547619047619047</v>
      </c>
      <c r="AI47" s="8">
        <f t="shared" si="200"/>
        <v>0.22708333333333333</v>
      </c>
      <c r="AJ47" s="8">
        <f t="shared" si="200"/>
        <v>1.7857142857142856E-2</v>
      </c>
      <c r="AK47" s="8">
        <f t="shared" si="200"/>
        <v>6.8452380952380959E-2</v>
      </c>
      <c r="AL47" s="8">
        <f t="shared" ref="AL47:AQ47" si="201">+AL41/AL42</f>
        <v>0.19642857142857142</v>
      </c>
      <c r="AM47" s="8">
        <f t="shared" si="201"/>
        <v>1.1904761904761904E-2</v>
      </c>
      <c r="AN47" s="8">
        <f t="shared" si="201"/>
        <v>2.976190476190476E-2</v>
      </c>
      <c r="AO47" s="8">
        <f t="shared" si="201"/>
        <v>5.3095238095238098E-2</v>
      </c>
      <c r="AP47" s="8">
        <f t="shared" si="201"/>
        <v>2.0833333333333332E-2</v>
      </c>
      <c r="AQ47" s="8">
        <f t="shared" si="201"/>
        <v>2.0833333333333332E-2</v>
      </c>
      <c r="AR47" s="8">
        <f>+AR41/AR42</f>
        <v>4.3690476190476189E-2</v>
      </c>
      <c r="AS47" s="8">
        <f>+AS41/AS42</f>
        <v>6.25E-2</v>
      </c>
      <c r="AT47" s="8">
        <f>+AT41/AT42</f>
        <v>3.8214285714285715E-2</v>
      </c>
      <c r="AU47" s="8">
        <f>+AU41/AU42</f>
        <v>0.22916666666666666</v>
      </c>
      <c r="AV47" s="8">
        <v>0.22916666666666666</v>
      </c>
      <c r="AW47" s="8">
        <f t="shared" ref="AW47:BS47" si="202">+AW41/AW42</f>
        <v>4.9404761904761904E-3</v>
      </c>
      <c r="AX47" s="8">
        <f t="shared" si="202"/>
        <v>0.1617261904761905</v>
      </c>
      <c r="AY47" s="8">
        <f t="shared" si="202"/>
        <v>3.273809523809524E-2</v>
      </c>
      <c r="AZ47" s="8">
        <f t="shared" si="202"/>
        <v>9.5238095238095233E-2</v>
      </c>
      <c r="BA47" s="8">
        <f t="shared" si="202"/>
        <v>4.386904761904762E-2</v>
      </c>
      <c r="BB47" s="8">
        <f t="shared" si="202"/>
        <v>6.958333333333333E-2</v>
      </c>
      <c r="BC47" s="8">
        <f t="shared" si="202"/>
        <v>6.5000000000000002E-2</v>
      </c>
      <c r="BD47" s="8">
        <f t="shared" si="202"/>
        <v>4.1666666666666664E-2</v>
      </c>
      <c r="BE47" s="8">
        <f t="shared" si="202"/>
        <v>7.1428571428571425E-2</v>
      </c>
      <c r="BF47" s="8">
        <f t="shared" si="202"/>
        <v>1.7857142857142856E-2</v>
      </c>
      <c r="BG47" s="8">
        <f t="shared" si="202"/>
        <v>5.0595238095238096E-2</v>
      </c>
      <c r="BH47" s="8">
        <f t="shared" si="202"/>
        <v>0.23809523809523808</v>
      </c>
      <c r="BI47" s="8">
        <f t="shared" si="202"/>
        <v>0.40577380952380954</v>
      </c>
      <c r="BJ47" s="8">
        <f t="shared" si="202"/>
        <v>3.125E-2</v>
      </c>
      <c r="BK47" s="8">
        <f t="shared" si="202"/>
        <v>0.14285714285714285</v>
      </c>
      <c r="BL47" s="8">
        <f t="shared" si="202"/>
        <v>0.19940476190476192</v>
      </c>
      <c r="BM47" s="8">
        <f t="shared" si="202"/>
        <v>0.1617261904761905</v>
      </c>
      <c r="BN47" s="8">
        <f t="shared" si="202"/>
        <v>0.1761904761904762</v>
      </c>
      <c r="BO47" s="8">
        <f t="shared" si="202"/>
        <v>4.7440476190476186E-2</v>
      </c>
      <c r="BP47" s="8">
        <f t="shared" si="202"/>
        <v>8.9285714285714281E-3</v>
      </c>
      <c r="BQ47" s="8">
        <f t="shared" si="202"/>
        <v>0.14553571428571427</v>
      </c>
      <c r="BR47" s="8">
        <f t="shared" si="202"/>
        <v>6.25E-2</v>
      </c>
      <c r="BS47" s="8">
        <f t="shared" si="202"/>
        <v>0.16369047619047619</v>
      </c>
      <c r="BT47" s="8">
        <f t="shared" ref="BT47:BZ47" si="203">+BT41/BT42</f>
        <v>8.5714285714285715E-2</v>
      </c>
      <c r="BU47" s="8">
        <f t="shared" si="203"/>
        <v>0</v>
      </c>
      <c r="BV47" s="8">
        <f t="shared" si="203"/>
        <v>0.10964285714285715</v>
      </c>
      <c r="BW47" s="8">
        <f t="shared" si="203"/>
        <v>1.488095238095238E-2</v>
      </c>
      <c r="BX47" s="8">
        <f t="shared" si="203"/>
        <v>5.3571428571428568E-2</v>
      </c>
      <c r="BY47" s="8">
        <f t="shared" si="203"/>
        <v>0.11755952380952381</v>
      </c>
      <c r="BZ47" s="8">
        <f t="shared" si="203"/>
        <v>8.3333333333333329E-2</v>
      </c>
      <c r="CA47" s="8">
        <f t="shared" ref="CA47:CC47" si="204">+CA41/CA42</f>
        <v>6.25E-2</v>
      </c>
      <c r="CB47" s="8">
        <f t="shared" si="204"/>
        <v>9.4761904761904756E-2</v>
      </c>
      <c r="CC47" s="8">
        <f t="shared" si="204"/>
        <v>9.7023809523809526E-2</v>
      </c>
      <c r="CD47" s="8">
        <f t="shared" ref="CD47:CF47" si="205">+CD41/CD42</f>
        <v>1.1904761904761904E-2</v>
      </c>
      <c r="CE47" s="8">
        <f t="shared" si="205"/>
        <v>0.13095238095238096</v>
      </c>
      <c r="CF47" s="8">
        <f t="shared" si="205"/>
        <v>0.13988095238095238</v>
      </c>
      <c r="CG47" s="8">
        <f t="shared" ref="CG47:CH47" si="206">+CG41/CG42</f>
        <v>5.3571428571428568E-2</v>
      </c>
      <c r="CH47" s="8">
        <f t="shared" si="206"/>
        <v>9.5238095238095233E-2</v>
      </c>
      <c r="CI47" s="8">
        <f t="shared" ref="CI47:CJ47" si="207">+CI41/CI42</f>
        <v>4.1666666666666664E-2</v>
      </c>
      <c r="CJ47" s="8">
        <f t="shared" si="207"/>
        <v>0.20041666666666669</v>
      </c>
      <c r="CK47" s="8">
        <f t="shared" ref="CK47:CM47" si="208">+CK41/CK42</f>
        <v>7.4404761904761904E-2</v>
      </c>
      <c r="CL47" s="8">
        <f t="shared" si="208"/>
        <v>9.2261904761904767E-2</v>
      </c>
      <c r="CM47" s="8">
        <f t="shared" si="208"/>
        <v>5.5535714285714285E-2</v>
      </c>
      <c r="CN47" s="8">
        <f t="shared" ref="CN47:CP47" si="209">+CN41/CN42</f>
        <v>1.8154761904761903E-2</v>
      </c>
      <c r="CO47" s="8">
        <f t="shared" si="209"/>
        <v>0.13690476190476192</v>
      </c>
      <c r="CP47" s="8">
        <f t="shared" si="209"/>
        <v>4.7142857142857139E-2</v>
      </c>
      <c r="CQ47" s="8">
        <f t="shared" ref="CQ47:CT47" si="210">+CQ41/CQ42</f>
        <v>5.5952380952380955E-2</v>
      </c>
      <c r="CR47" s="8">
        <f t="shared" si="210"/>
        <v>8.9285714285714288E-2</v>
      </c>
      <c r="CS47" s="8">
        <f t="shared" si="210"/>
        <v>0.13244047619047619</v>
      </c>
      <c r="CT47" s="8">
        <f t="shared" si="210"/>
        <v>0.1074404761904762</v>
      </c>
      <c r="CU47" s="8">
        <f t="shared" ref="CU47:CW47" si="211">+CU41/CU42</f>
        <v>0</v>
      </c>
      <c r="CV47" s="8">
        <f t="shared" si="211"/>
        <v>1.1904761904761904E-2</v>
      </c>
      <c r="CW47" s="8">
        <f t="shared" si="211"/>
        <v>0.10119047619047619</v>
      </c>
      <c r="CX47" s="8">
        <f t="shared" ref="CX47:CY47" si="212">+CX41/CX42</f>
        <v>2.3809523809523808E-2</v>
      </c>
      <c r="CY47" s="8">
        <f t="shared" si="212"/>
        <v>6.25E-2</v>
      </c>
      <c r="CZ47" s="8">
        <f t="shared" ref="CZ47:DB47" si="213">+CZ41/CZ42</f>
        <v>0.2857142857142857</v>
      </c>
      <c r="DA47" s="8">
        <f t="shared" si="213"/>
        <v>0.2857142857142857</v>
      </c>
      <c r="DB47" s="8">
        <f t="shared" si="213"/>
        <v>0.4955357142857143</v>
      </c>
      <c r="DC47" s="8">
        <f t="shared" ref="DC47" si="214">+DC41/DC42</f>
        <v>0.38690476190476192</v>
      </c>
      <c r="DD47" s="8"/>
      <c r="DE47" s="8">
        <f t="shared" ref="DE47" si="215">+DE41/DE42</f>
        <v>0.13541666666666666</v>
      </c>
      <c r="DF47" s="8">
        <f t="shared" ref="DF47:DG47" si="216">+DF41/DF42</f>
        <v>5.5535714285714285E-2</v>
      </c>
      <c r="DG47" s="8">
        <f t="shared" si="216"/>
        <v>4.1666666666666664E-2</v>
      </c>
      <c r="DH47" s="8">
        <f t="shared" ref="DH47:DJ47" si="217">+DH41/DH42</f>
        <v>6.0535714285714283E-2</v>
      </c>
      <c r="DI47" s="8">
        <f t="shared" si="217"/>
        <v>0.11607142857142858</v>
      </c>
      <c r="DJ47" s="8">
        <f t="shared" si="217"/>
        <v>8.8273809523809518E-2</v>
      </c>
      <c r="DK47" s="8">
        <f t="shared" ref="DK47:DM47" si="218">+DK41/DK42</f>
        <v>0</v>
      </c>
      <c r="DL47" s="8">
        <f t="shared" si="218"/>
        <v>0.26291666666666669</v>
      </c>
      <c r="DM47" s="8">
        <f t="shared" si="218"/>
        <v>0.16916666666666669</v>
      </c>
      <c r="DN47" s="8">
        <f t="shared" ref="DN47:DR47" si="219">+DN41/DN42</f>
        <v>6.4285714285714293E-2</v>
      </c>
      <c r="DO47" s="8">
        <f t="shared" si="219"/>
        <v>9.2261904761904767E-2</v>
      </c>
      <c r="DP47" s="8" t="e">
        <f t="shared" si="219"/>
        <v>#DIV/0!</v>
      </c>
      <c r="DQ47" s="8" t="e">
        <f t="shared" si="219"/>
        <v>#DIV/0!</v>
      </c>
      <c r="DR47" s="8">
        <f t="shared" si="219"/>
        <v>1.1904761904761904E-2</v>
      </c>
      <c r="DS47" s="8">
        <f t="shared" ref="DS47:DU47" si="220">+DS41/DS42</f>
        <v>8.9285714285714281E-3</v>
      </c>
      <c r="DT47" s="8">
        <f t="shared" si="220"/>
        <v>2.0833333333333332E-2</v>
      </c>
      <c r="DU47" s="8">
        <f t="shared" si="220"/>
        <v>5.2559523809523813E-2</v>
      </c>
      <c r="DV47" s="8">
        <f t="shared" ref="DV47:DX47" si="221">+DV41/DV42</f>
        <v>2.3809523809523808E-2</v>
      </c>
      <c r="DW47" s="8">
        <f t="shared" si="221"/>
        <v>8.9285714285714288E-2</v>
      </c>
      <c r="DX47" s="8">
        <f t="shared" si="221"/>
        <v>0.13273809523809521</v>
      </c>
      <c r="DY47" s="8">
        <f t="shared" ref="DY47:EA47" si="222">+DY41/DY42</f>
        <v>0.39583333333333331</v>
      </c>
      <c r="DZ47" s="8">
        <f t="shared" si="222"/>
        <v>4.7619047619047616E-2</v>
      </c>
      <c r="EA47" s="8">
        <f t="shared" si="222"/>
        <v>0.27184523809523808</v>
      </c>
      <c r="EB47" s="8">
        <f t="shared" ref="EB47:ED47" si="223">+EB41/EB42</f>
        <v>0.20041666666666669</v>
      </c>
      <c r="EC47" s="8">
        <f t="shared" si="223"/>
        <v>0.20041666666666669</v>
      </c>
      <c r="ED47" s="8">
        <f t="shared" si="223"/>
        <v>0.11488095238095239</v>
      </c>
      <c r="EE47" s="8">
        <f t="shared" ref="EE47:EH47" si="224">+EE41/EE42</f>
        <v>0.38690476190476192</v>
      </c>
      <c r="EF47" s="8">
        <f t="shared" si="224"/>
        <v>6.5476190476190479E-2</v>
      </c>
      <c r="EG47" s="8">
        <f t="shared" si="224"/>
        <v>2.6785714285714284E-2</v>
      </c>
      <c r="EH47" s="8">
        <f t="shared" si="224"/>
        <v>0.10595238095238095</v>
      </c>
      <c r="EI47" s="8"/>
    </row>
    <row r="48" spans="1:139" ht="16.5" customHeight="1">
      <c r="A48" s="498"/>
      <c r="B48" s="54" t="s">
        <v>60</v>
      </c>
      <c r="C48" s="9"/>
      <c r="D48" s="9">
        <f t="shared" ref="D48:AK48" si="225">SUM(D44:D47)</f>
        <v>0.99999999999999989</v>
      </c>
      <c r="E48" s="9">
        <f t="shared" si="225"/>
        <v>1.0297619047619047</v>
      </c>
      <c r="F48" s="9">
        <f t="shared" si="225"/>
        <v>1</v>
      </c>
      <c r="G48" s="9">
        <f t="shared" si="225"/>
        <v>1.0000000000000002</v>
      </c>
      <c r="H48" s="9">
        <f t="shared" si="225"/>
        <v>0.99999999999523803</v>
      </c>
      <c r="I48" s="9">
        <f t="shared" si="225"/>
        <v>1</v>
      </c>
      <c r="J48" s="9">
        <f t="shared" si="225"/>
        <v>1.0000000000000004</v>
      </c>
      <c r="K48" s="9">
        <f t="shared" si="225"/>
        <v>0.99999999999999978</v>
      </c>
      <c r="L48" s="9">
        <f t="shared" si="225"/>
        <v>0.99999999999523825</v>
      </c>
      <c r="M48" s="9">
        <f t="shared" si="225"/>
        <v>1</v>
      </c>
      <c r="N48" s="9">
        <f t="shared" si="225"/>
        <v>0.9821428571428571</v>
      </c>
      <c r="O48" s="9">
        <f t="shared" si="225"/>
        <v>1</v>
      </c>
      <c r="P48" s="9">
        <f t="shared" si="225"/>
        <v>0.99999999999999978</v>
      </c>
      <c r="Q48" s="9">
        <f t="shared" si="225"/>
        <v>0.99999999999999956</v>
      </c>
      <c r="R48" s="9">
        <f t="shared" si="225"/>
        <v>0.99999999999999989</v>
      </c>
      <c r="S48" s="9">
        <f t="shared" si="225"/>
        <v>1</v>
      </c>
      <c r="T48" s="9">
        <f t="shared" si="225"/>
        <v>1.0000000000000002</v>
      </c>
      <c r="U48" s="9">
        <f t="shared" si="225"/>
        <v>1</v>
      </c>
      <c r="V48" s="9">
        <f t="shared" si="225"/>
        <v>0.99999999999999989</v>
      </c>
      <c r="W48" s="9">
        <f t="shared" si="225"/>
        <v>1.0000000000000002</v>
      </c>
      <c r="X48" s="9">
        <f t="shared" si="225"/>
        <v>1.0505952380952377</v>
      </c>
      <c r="Y48" s="9">
        <f t="shared" si="225"/>
        <v>1</v>
      </c>
      <c r="Z48" s="9">
        <f t="shared" si="225"/>
        <v>1</v>
      </c>
      <c r="AA48" s="9">
        <f t="shared" si="225"/>
        <v>1</v>
      </c>
      <c r="AB48" s="9">
        <f t="shared" si="225"/>
        <v>1</v>
      </c>
      <c r="AC48" s="9">
        <f t="shared" si="225"/>
        <v>1.0238095238095237</v>
      </c>
      <c r="AD48" s="9">
        <f t="shared" si="225"/>
        <v>1.0000000000000004</v>
      </c>
      <c r="AE48" s="9">
        <f t="shared" si="225"/>
        <v>1</v>
      </c>
      <c r="AF48" s="9">
        <f t="shared" si="225"/>
        <v>1.0000000000000004</v>
      </c>
      <c r="AG48" s="9">
        <f t="shared" si="225"/>
        <v>1</v>
      </c>
      <c r="AH48" s="9">
        <f t="shared" si="225"/>
        <v>1</v>
      </c>
      <c r="AI48" s="9">
        <f t="shared" si="225"/>
        <v>1.0000000000000004</v>
      </c>
      <c r="AJ48" s="9">
        <f t="shared" si="225"/>
        <v>0.99999999999999989</v>
      </c>
      <c r="AK48" s="9">
        <f t="shared" si="225"/>
        <v>1</v>
      </c>
      <c r="AL48" s="9">
        <f t="shared" ref="AL48:AQ48" si="226">SUM(AL44:AL47)</f>
        <v>1.0000000000000004</v>
      </c>
      <c r="AM48" s="9">
        <f t="shared" si="226"/>
        <v>0.99999999999999989</v>
      </c>
      <c r="AN48" s="9">
        <f t="shared" si="226"/>
        <v>1</v>
      </c>
      <c r="AO48" s="9">
        <f t="shared" si="226"/>
        <v>0.99999999999999944</v>
      </c>
      <c r="AP48" s="9">
        <f t="shared" si="226"/>
        <v>0.99999999999999989</v>
      </c>
      <c r="AQ48" s="9">
        <f t="shared" si="226"/>
        <v>0.99999999999999989</v>
      </c>
      <c r="AR48" s="9">
        <f>SUM(AR44:AR47)</f>
        <v>0.99999999999999967</v>
      </c>
      <c r="AS48" s="9">
        <f>SUM(AS44:AS47)</f>
        <v>0.99999999999999989</v>
      </c>
      <c r="AT48" s="9">
        <f>SUM(AT44:AT47)</f>
        <v>1</v>
      </c>
      <c r="AU48" s="9">
        <f>SUM(AU44:AU47)</f>
        <v>0.99999999999999967</v>
      </c>
      <c r="AV48" s="9">
        <v>0.99999999999999967</v>
      </c>
      <c r="AW48" s="9">
        <f t="shared" ref="AW48:BS48" si="227">SUM(AW44:AW47)</f>
        <v>1</v>
      </c>
      <c r="AX48" s="9">
        <f t="shared" si="227"/>
        <v>1</v>
      </c>
      <c r="AY48" s="9">
        <f t="shared" si="227"/>
        <v>1</v>
      </c>
      <c r="AZ48" s="9">
        <f t="shared" si="227"/>
        <v>1.0000000000000002</v>
      </c>
      <c r="BA48" s="9">
        <f t="shared" si="227"/>
        <v>1</v>
      </c>
      <c r="BB48" s="9">
        <f t="shared" si="227"/>
        <v>1.0000000000000004</v>
      </c>
      <c r="BC48" s="9">
        <f t="shared" si="227"/>
        <v>1</v>
      </c>
      <c r="BD48" s="9">
        <f t="shared" si="227"/>
        <v>0.99999999999999967</v>
      </c>
      <c r="BE48" s="9">
        <f t="shared" si="227"/>
        <v>0.91071428571428537</v>
      </c>
      <c r="BF48" s="9">
        <f t="shared" si="227"/>
        <v>1</v>
      </c>
      <c r="BG48" s="9">
        <f t="shared" si="227"/>
        <v>1.0000000000000002</v>
      </c>
      <c r="BH48" s="9">
        <f t="shared" si="227"/>
        <v>1.142857142857143</v>
      </c>
      <c r="BI48" s="9">
        <f t="shared" si="227"/>
        <v>1.0000000000000004</v>
      </c>
      <c r="BJ48" s="9">
        <f t="shared" si="227"/>
        <v>1</v>
      </c>
      <c r="BK48" s="9">
        <f t="shared" si="227"/>
        <v>0.99999999999999978</v>
      </c>
      <c r="BL48" s="9">
        <f t="shared" si="227"/>
        <v>1</v>
      </c>
      <c r="BM48" s="9">
        <f t="shared" si="227"/>
        <v>1</v>
      </c>
      <c r="BN48" s="9">
        <f t="shared" si="227"/>
        <v>1.0000000000000002</v>
      </c>
      <c r="BO48" s="9">
        <f t="shared" si="227"/>
        <v>1.0000000000000002</v>
      </c>
      <c r="BP48" s="9">
        <f t="shared" si="227"/>
        <v>1</v>
      </c>
      <c r="BQ48" s="9">
        <f t="shared" si="227"/>
        <v>0.99999999999999956</v>
      </c>
      <c r="BR48" s="9">
        <f t="shared" si="227"/>
        <v>1</v>
      </c>
      <c r="BS48" s="9">
        <f t="shared" si="227"/>
        <v>1</v>
      </c>
      <c r="BT48" s="9">
        <f t="shared" ref="BT48:BZ48" si="228">SUM(BT44:BT47)</f>
        <v>0.99999999999999978</v>
      </c>
      <c r="BU48" s="9">
        <f t="shared" si="228"/>
        <v>0.99999999999999956</v>
      </c>
      <c r="BV48" s="9">
        <f t="shared" si="228"/>
        <v>0.99999999999999989</v>
      </c>
      <c r="BW48" s="9">
        <f t="shared" si="228"/>
        <v>0.99999999999999989</v>
      </c>
      <c r="BX48" s="9">
        <f t="shared" si="228"/>
        <v>0.99999999999999956</v>
      </c>
      <c r="BY48" s="9">
        <f t="shared" si="228"/>
        <v>1</v>
      </c>
      <c r="BZ48" s="9">
        <f t="shared" si="228"/>
        <v>0.99999999999999956</v>
      </c>
      <c r="CA48" s="9">
        <f t="shared" ref="CA48:CC48" si="229">SUM(CA44:CA47)</f>
        <v>1</v>
      </c>
      <c r="CB48" s="9">
        <f t="shared" si="229"/>
        <v>0.99999999999999978</v>
      </c>
      <c r="CC48" s="9">
        <f t="shared" si="229"/>
        <v>0.99999999999999989</v>
      </c>
      <c r="CD48" s="9">
        <f t="shared" ref="CD48:CF48" si="230">SUM(CD44:CD47)</f>
        <v>0.99999999999999989</v>
      </c>
      <c r="CE48" s="9">
        <f t="shared" si="230"/>
        <v>1</v>
      </c>
      <c r="CF48" s="9">
        <f t="shared" si="230"/>
        <v>1.0000000000000002</v>
      </c>
      <c r="CG48" s="9">
        <f t="shared" ref="CG48:CH48" si="231">SUM(CG44:CG47)</f>
        <v>1.0000000000000002</v>
      </c>
      <c r="CH48" s="9">
        <f t="shared" si="231"/>
        <v>1.0000000000000002</v>
      </c>
      <c r="CI48" s="9">
        <f t="shared" ref="CI48:CJ48" si="232">SUM(CI44:CI47)</f>
        <v>0.99999999999999967</v>
      </c>
      <c r="CJ48" s="9">
        <f t="shared" si="232"/>
        <v>0.99999999999999978</v>
      </c>
      <c r="CK48" s="9">
        <f t="shared" ref="CK48:CM48" si="233">SUM(CK44:CK47)</f>
        <v>0.99999999999999989</v>
      </c>
      <c r="CL48" s="9">
        <f t="shared" si="233"/>
        <v>1.0000000000000004</v>
      </c>
      <c r="CM48" s="9">
        <f t="shared" si="233"/>
        <v>0.99999999999999989</v>
      </c>
      <c r="CN48" s="9">
        <f t="shared" ref="CN48:CP48" si="234">SUM(CN44:CN47)</f>
        <v>1.0000000000000002</v>
      </c>
      <c r="CO48" s="9">
        <f t="shared" si="234"/>
        <v>1</v>
      </c>
      <c r="CP48" s="9">
        <f t="shared" si="234"/>
        <v>1</v>
      </c>
      <c r="CQ48" s="9">
        <f t="shared" ref="CQ48:CT48" si="235">SUM(CQ44:CQ47)</f>
        <v>0.99226190476190501</v>
      </c>
      <c r="CR48" s="9">
        <f t="shared" si="235"/>
        <v>0.99999999999999967</v>
      </c>
      <c r="CS48" s="9">
        <f t="shared" si="235"/>
        <v>1</v>
      </c>
      <c r="CT48" s="9">
        <f t="shared" si="235"/>
        <v>1</v>
      </c>
      <c r="CU48" s="9">
        <f t="shared" ref="CU48:CW48" si="236">SUM(CU44:CU47)</f>
        <v>1.0000000000000004</v>
      </c>
      <c r="CV48" s="9">
        <f t="shared" si="236"/>
        <v>0.99999999999999989</v>
      </c>
      <c r="CW48" s="9">
        <f t="shared" si="236"/>
        <v>1</v>
      </c>
      <c r="CX48" s="9">
        <f t="shared" ref="CX48:CY48" si="237">SUM(CX44:CX47)</f>
        <v>0.99999999999999989</v>
      </c>
      <c r="CY48" s="9">
        <f t="shared" si="237"/>
        <v>1</v>
      </c>
      <c r="CZ48" s="9">
        <f t="shared" ref="CZ48:DB48" si="238">SUM(CZ44:CZ47)</f>
        <v>0.99999999999999967</v>
      </c>
      <c r="DA48" s="9">
        <f t="shared" si="238"/>
        <v>0.99999999999999967</v>
      </c>
      <c r="DB48" s="9">
        <f t="shared" si="238"/>
        <v>1</v>
      </c>
      <c r="DC48" s="9">
        <f t="shared" ref="DC48" si="239">SUM(DC44:DC47)</f>
        <v>1</v>
      </c>
      <c r="DD48" s="9"/>
      <c r="DE48" s="9">
        <f t="shared" ref="DE48" si="240">SUM(DE44:DE47)</f>
        <v>1.0000000000000002</v>
      </c>
      <c r="DF48" s="9">
        <f t="shared" ref="DF48:DG48" si="241">SUM(DF44:DF47)</f>
        <v>1</v>
      </c>
      <c r="DG48" s="9">
        <f t="shared" si="241"/>
        <v>0.96130952380952406</v>
      </c>
      <c r="DH48" s="9">
        <f t="shared" ref="DH48:DJ48" si="242">SUM(DH44:DH47)</f>
        <v>1.0000000000000002</v>
      </c>
      <c r="DI48" s="9">
        <f t="shared" si="242"/>
        <v>1</v>
      </c>
      <c r="DJ48" s="9">
        <f t="shared" si="242"/>
        <v>0.99999999999999989</v>
      </c>
      <c r="DK48" s="9">
        <f t="shared" ref="DK48:DM48" si="243">SUM(DK44:DK47)</f>
        <v>1.0000000000000004</v>
      </c>
      <c r="DL48" s="9">
        <f t="shared" si="243"/>
        <v>0.99999999999999967</v>
      </c>
      <c r="DM48" s="9">
        <f t="shared" si="243"/>
        <v>0.99999999999999978</v>
      </c>
      <c r="DN48" s="9">
        <f t="shared" ref="DN48:DR48" si="244">SUM(DN44:DN47)</f>
        <v>1.0000000000000004</v>
      </c>
      <c r="DO48" s="9">
        <f t="shared" si="244"/>
        <v>1</v>
      </c>
      <c r="DP48" s="9" t="e">
        <f t="shared" si="244"/>
        <v>#DIV/0!</v>
      </c>
      <c r="DQ48" s="9" t="e">
        <f t="shared" si="244"/>
        <v>#DIV/0!</v>
      </c>
      <c r="DR48" s="9">
        <f t="shared" si="244"/>
        <v>1.0000000000000002</v>
      </c>
      <c r="DS48" s="9">
        <f t="shared" ref="DS48:DU48" si="245">SUM(DS44:DS47)</f>
        <v>1.0000000000000004</v>
      </c>
      <c r="DT48" s="9">
        <f t="shared" si="245"/>
        <v>1.0000000000000002</v>
      </c>
      <c r="DU48" s="9">
        <f t="shared" si="245"/>
        <v>0.99999999999999989</v>
      </c>
      <c r="DV48" s="9">
        <f t="shared" ref="DV48:DX48" si="246">SUM(DV44:DV47)</f>
        <v>0.99999999999999989</v>
      </c>
      <c r="DW48" s="9">
        <f t="shared" si="246"/>
        <v>1.0000000000000002</v>
      </c>
      <c r="DX48" s="9">
        <f t="shared" si="246"/>
        <v>0.99999999999999989</v>
      </c>
      <c r="DY48" s="9">
        <f t="shared" ref="DY48:EA48" si="247">SUM(DY44:DY47)</f>
        <v>1.0000000000000004</v>
      </c>
      <c r="DZ48" s="9">
        <f t="shared" si="247"/>
        <v>1.0000000000000004</v>
      </c>
      <c r="EA48" s="9">
        <f t="shared" si="247"/>
        <v>1</v>
      </c>
      <c r="EB48" s="9">
        <f t="shared" ref="EB48:ED48" si="248">SUM(EB44:EB47)</f>
        <v>0.99999999999999967</v>
      </c>
      <c r="EC48" s="9">
        <f t="shared" si="248"/>
        <v>1.0218446666666667</v>
      </c>
      <c r="ED48" s="9">
        <f t="shared" si="248"/>
        <v>1</v>
      </c>
      <c r="EE48" s="9">
        <f t="shared" ref="EE48:EH48" si="249">SUM(EE44:EE47)</f>
        <v>1</v>
      </c>
      <c r="EF48" s="9">
        <f t="shared" si="249"/>
        <v>0.99999999999999956</v>
      </c>
      <c r="EG48" s="9">
        <f t="shared" si="249"/>
        <v>1</v>
      </c>
      <c r="EH48" s="9">
        <f t="shared" si="249"/>
        <v>0.99999999999999989</v>
      </c>
      <c r="EI48" s="9"/>
    </row>
    <row r="49" spans="1:139" ht="16.5" customHeight="1">
      <c r="A49" s="141" t="s">
        <v>245</v>
      </c>
      <c r="B49" s="35"/>
      <c r="C49" s="32" t="s">
        <v>229</v>
      </c>
      <c r="D49" s="32" t="s">
        <v>178</v>
      </c>
      <c r="E49" s="32" t="s">
        <v>179</v>
      </c>
      <c r="F49" s="32" t="s">
        <v>180</v>
      </c>
      <c r="G49" s="32" t="s">
        <v>181</v>
      </c>
      <c r="H49" s="32" t="s">
        <v>182</v>
      </c>
      <c r="I49" s="32" t="s">
        <v>183</v>
      </c>
      <c r="J49" s="32" t="s">
        <v>184</v>
      </c>
      <c r="K49" s="32" t="s">
        <v>185</v>
      </c>
      <c r="L49" s="32" t="s">
        <v>186</v>
      </c>
      <c r="M49" s="32" t="s">
        <v>187</v>
      </c>
      <c r="N49" s="32" t="s">
        <v>188</v>
      </c>
      <c r="O49" s="32" t="s">
        <v>237</v>
      </c>
      <c r="P49" s="32" t="s">
        <v>246</v>
      </c>
      <c r="Q49" s="32" t="s">
        <v>247</v>
      </c>
      <c r="R49" s="32" t="s">
        <v>248</v>
      </c>
      <c r="S49" s="32" t="s">
        <v>249</v>
      </c>
      <c r="T49" s="32" t="s">
        <v>189</v>
      </c>
      <c r="U49" s="32" t="s">
        <v>190</v>
      </c>
      <c r="V49" s="32" t="s">
        <v>191</v>
      </c>
      <c r="W49" s="32" t="s">
        <v>192</v>
      </c>
      <c r="X49" s="32" t="s">
        <v>193</v>
      </c>
      <c r="Y49" s="32" t="s">
        <v>194</v>
      </c>
      <c r="Z49" s="32" t="s">
        <v>111</v>
      </c>
      <c r="AA49" s="32" t="s">
        <v>112</v>
      </c>
      <c r="AB49" s="32" t="s">
        <v>113</v>
      </c>
      <c r="AC49" s="32" t="s">
        <v>114</v>
      </c>
      <c r="AD49" s="32" t="s">
        <v>195</v>
      </c>
      <c r="AE49" s="32" t="s">
        <v>196</v>
      </c>
      <c r="AF49" s="32" t="s">
        <v>197</v>
      </c>
      <c r="AG49" s="32" t="s">
        <v>198</v>
      </c>
      <c r="AH49" s="32" t="s">
        <v>199</v>
      </c>
      <c r="AI49" s="32" t="s">
        <v>200</v>
      </c>
      <c r="AJ49" s="32" t="s">
        <v>201</v>
      </c>
      <c r="AK49" s="32" t="s">
        <v>202</v>
      </c>
      <c r="AL49" s="32" t="s">
        <v>203</v>
      </c>
      <c r="AM49" s="32" t="s">
        <v>204</v>
      </c>
      <c r="AN49" s="32" t="s">
        <v>205</v>
      </c>
      <c r="AO49" s="32" t="s">
        <v>206</v>
      </c>
      <c r="AP49" s="32" t="s">
        <v>207</v>
      </c>
      <c r="AQ49" s="32" t="s">
        <v>208</v>
      </c>
      <c r="AR49" s="32" t="s">
        <v>209</v>
      </c>
      <c r="AS49" s="32" t="s">
        <v>210</v>
      </c>
      <c r="AT49" s="32" t="s">
        <v>211</v>
      </c>
      <c r="AU49" s="32" t="s">
        <v>212</v>
      </c>
      <c r="AV49" s="32" t="s">
        <v>213</v>
      </c>
      <c r="AW49" s="32" t="s">
        <v>307</v>
      </c>
      <c r="AX49" s="32" t="s">
        <v>215</v>
      </c>
      <c r="AY49" s="32" t="s">
        <v>216</v>
      </c>
      <c r="AZ49" s="32" t="s">
        <v>217</v>
      </c>
      <c r="BA49" s="32" t="s">
        <v>218</v>
      </c>
      <c r="BB49" s="32" t="s">
        <v>219</v>
      </c>
      <c r="BC49" s="32" t="s">
        <v>220</v>
      </c>
      <c r="BD49" s="32" t="s">
        <v>178</v>
      </c>
      <c r="BE49" s="32" t="s">
        <v>179</v>
      </c>
      <c r="BF49" s="32" t="s">
        <v>180</v>
      </c>
      <c r="BG49" s="32" t="s">
        <v>181</v>
      </c>
      <c r="BH49" s="32" t="s">
        <v>182</v>
      </c>
      <c r="BI49" s="32" t="s">
        <v>183</v>
      </c>
      <c r="BJ49" s="32" t="s">
        <v>184</v>
      </c>
      <c r="BK49" s="32" t="s">
        <v>185</v>
      </c>
      <c r="BL49" s="32" t="s">
        <v>186</v>
      </c>
      <c r="BM49" s="32" t="s">
        <v>187</v>
      </c>
      <c r="BN49" s="32" t="s">
        <v>188</v>
      </c>
      <c r="BO49" s="32" t="s">
        <v>237</v>
      </c>
      <c r="BP49" s="32" t="s">
        <v>246</v>
      </c>
      <c r="BQ49" s="32" t="s">
        <v>247</v>
      </c>
      <c r="BR49" s="32" t="s">
        <v>248</v>
      </c>
      <c r="BS49" s="32" t="s">
        <v>249</v>
      </c>
      <c r="BT49" s="32" t="s">
        <v>189</v>
      </c>
      <c r="BU49" s="32" t="s">
        <v>190</v>
      </c>
      <c r="BV49" s="32" t="s">
        <v>191</v>
      </c>
      <c r="BW49" s="32" t="s">
        <v>192</v>
      </c>
      <c r="BX49" s="32" t="s">
        <v>193</v>
      </c>
      <c r="BY49" s="32" t="s">
        <v>194</v>
      </c>
      <c r="BZ49" s="32" t="s">
        <v>111</v>
      </c>
      <c r="CA49" s="32" t="s">
        <v>112</v>
      </c>
      <c r="CB49" s="32" t="s">
        <v>113</v>
      </c>
      <c r="CC49" s="32" t="s">
        <v>114</v>
      </c>
      <c r="CD49" s="32" t="s">
        <v>195</v>
      </c>
      <c r="CE49" s="32" t="s">
        <v>196</v>
      </c>
      <c r="CF49" s="32" t="s">
        <v>197</v>
      </c>
      <c r="CG49" s="32" t="s">
        <v>198</v>
      </c>
      <c r="CH49" s="32" t="s">
        <v>199</v>
      </c>
      <c r="CI49" s="32" t="s">
        <v>200</v>
      </c>
      <c r="CJ49" s="32" t="s">
        <v>201</v>
      </c>
      <c r="CK49" s="32" t="s">
        <v>202</v>
      </c>
      <c r="CL49" s="32" t="s">
        <v>203</v>
      </c>
      <c r="CM49" s="32" t="s">
        <v>204</v>
      </c>
      <c r="CN49" s="32" t="s">
        <v>205</v>
      </c>
      <c r="CO49" s="32" t="s">
        <v>206</v>
      </c>
      <c r="CP49" s="32" t="s">
        <v>207</v>
      </c>
      <c r="CQ49" s="32" t="s">
        <v>208</v>
      </c>
      <c r="CR49" s="32" t="s">
        <v>209</v>
      </c>
      <c r="CS49" s="32" t="s">
        <v>210</v>
      </c>
      <c r="CT49" s="32" t="s">
        <v>211</v>
      </c>
      <c r="CU49" s="32" t="s">
        <v>212</v>
      </c>
      <c r="CV49" s="32" t="s">
        <v>213</v>
      </c>
      <c r="CW49" s="32" t="s">
        <v>214</v>
      </c>
      <c r="CX49" s="32" t="s">
        <v>215</v>
      </c>
      <c r="CY49" s="32" t="s">
        <v>216</v>
      </c>
      <c r="CZ49" s="32" t="s">
        <v>217</v>
      </c>
      <c r="DA49" s="32" t="s">
        <v>218</v>
      </c>
      <c r="DB49" s="32" t="s">
        <v>219</v>
      </c>
      <c r="DC49" s="32" t="s">
        <v>220</v>
      </c>
      <c r="DD49" s="32" t="s">
        <v>311</v>
      </c>
      <c r="DE49" s="32" t="s">
        <v>178</v>
      </c>
      <c r="DF49" s="32" t="s">
        <v>179</v>
      </c>
      <c r="DG49" s="32" t="s">
        <v>180</v>
      </c>
      <c r="DH49" s="32" t="s">
        <v>181</v>
      </c>
      <c r="DI49" s="32" t="s">
        <v>182</v>
      </c>
      <c r="DJ49" s="32" t="s">
        <v>183</v>
      </c>
      <c r="DK49" s="32" t="s">
        <v>184</v>
      </c>
      <c r="DL49" s="32" t="s">
        <v>185</v>
      </c>
      <c r="DM49" s="32" t="s">
        <v>186</v>
      </c>
      <c r="DN49" s="32" t="s">
        <v>187</v>
      </c>
      <c r="DO49" s="32" t="s">
        <v>188</v>
      </c>
      <c r="DP49" s="32" t="s">
        <v>237</v>
      </c>
      <c r="DQ49" s="32" t="s">
        <v>246</v>
      </c>
      <c r="DR49" s="32" t="s">
        <v>247</v>
      </c>
      <c r="DS49" s="32" t="s">
        <v>248</v>
      </c>
      <c r="DT49" s="32" t="s">
        <v>249</v>
      </c>
      <c r="DU49" s="32" t="s">
        <v>189</v>
      </c>
      <c r="DV49" s="32" t="s">
        <v>190</v>
      </c>
      <c r="DW49" s="32" t="s">
        <v>191</v>
      </c>
      <c r="DX49" s="32" t="s">
        <v>192</v>
      </c>
      <c r="DY49" s="32" t="s">
        <v>193</v>
      </c>
      <c r="DZ49" s="32" t="s">
        <v>194</v>
      </c>
      <c r="EA49" s="32" t="s">
        <v>111</v>
      </c>
      <c r="EB49" s="32" t="s">
        <v>112</v>
      </c>
      <c r="EC49" s="32" t="s">
        <v>113</v>
      </c>
      <c r="ED49" s="32" t="s">
        <v>114</v>
      </c>
      <c r="EE49" s="32" t="s">
        <v>195</v>
      </c>
      <c r="EF49" s="32" t="s">
        <v>196</v>
      </c>
      <c r="EG49" s="32" t="s">
        <v>197</v>
      </c>
      <c r="EH49" s="32" t="s">
        <v>198</v>
      </c>
      <c r="EI49" s="32" t="s">
        <v>378</v>
      </c>
    </row>
    <row r="50" spans="1:139">
      <c r="A50" s="502" t="s">
        <v>20</v>
      </c>
      <c r="B50" s="51" t="s">
        <v>84</v>
      </c>
      <c r="C50" s="23">
        <v>0.86772168803405059</v>
      </c>
      <c r="D50" s="23">
        <f t="shared" ref="D50:AL50" si="250">+AVERAGE(D18,D34)</f>
        <v>0.90922619047619047</v>
      </c>
      <c r="E50" s="23">
        <f t="shared" si="250"/>
        <v>0.94443452380952375</v>
      </c>
      <c r="F50" s="23">
        <f t="shared" si="250"/>
        <v>0.87648809523809534</v>
      </c>
      <c r="G50" s="23">
        <f t="shared" si="250"/>
        <v>0.99330357142857151</v>
      </c>
      <c r="H50" s="23">
        <f t="shared" si="250"/>
        <v>0.94145833332857132</v>
      </c>
      <c r="I50" s="23">
        <f t="shared" si="250"/>
        <v>0.5982142857142857</v>
      </c>
      <c r="J50" s="23">
        <f t="shared" si="250"/>
        <v>0.56122023809523847</v>
      </c>
      <c r="K50" s="23">
        <f t="shared" si="250"/>
        <v>0.59770833333333351</v>
      </c>
      <c r="L50" s="23">
        <f t="shared" si="250"/>
        <v>0.45238095237857145</v>
      </c>
      <c r="M50" s="23">
        <f t="shared" si="250"/>
        <v>0.70410714285714282</v>
      </c>
      <c r="N50" s="23">
        <f t="shared" si="250"/>
        <v>0.7879464285714286</v>
      </c>
      <c r="O50" s="23">
        <f t="shared" si="250"/>
        <v>0.88988095238095233</v>
      </c>
      <c r="P50" s="23">
        <f t="shared" si="250"/>
        <v>0.84991071428571419</v>
      </c>
      <c r="Q50" s="23">
        <f t="shared" si="250"/>
        <v>0.889880952380952</v>
      </c>
      <c r="R50" s="23">
        <f t="shared" si="250"/>
        <v>0.86904761904761907</v>
      </c>
      <c r="S50" s="23">
        <f t="shared" si="250"/>
        <v>0.97419642857142863</v>
      </c>
      <c r="T50" s="23">
        <f t="shared" si="250"/>
        <v>0.85193452380952395</v>
      </c>
      <c r="U50" s="23">
        <f t="shared" si="250"/>
        <v>0.75027777777777771</v>
      </c>
      <c r="V50" s="23">
        <f t="shared" si="250"/>
        <v>0.8794642857142857</v>
      </c>
      <c r="W50" s="23">
        <f t="shared" si="250"/>
        <v>0.90749999999999997</v>
      </c>
      <c r="X50" s="23">
        <f t="shared" si="250"/>
        <v>0.9613095238095235</v>
      </c>
      <c r="Y50" s="23">
        <f t="shared" si="250"/>
        <v>0.85565476190476186</v>
      </c>
      <c r="Z50" s="23">
        <f t="shared" si="250"/>
        <v>0.91294642857142849</v>
      </c>
      <c r="AA50" s="23">
        <f t="shared" si="250"/>
        <v>0.78437500000000004</v>
      </c>
      <c r="AB50" s="23">
        <f t="shared" si="250"/>
        <v>0.88589285714285715</v>
      </c>
      <c r="AC50" s="23">
        <f t="shared" si="250"/>
        <v>0.93869047619047596</v>
      </c>
      <c r="AD50" s="23">
        <f t="shared" si="250"/>
        <v>0.953869047619048</v>
      </c>
      <c r="AE50" s="23">
        <f t="shared" si="250"/>
        <v>0.92434523809523805</v>
      </c>
      <c r="AF50" s="23">
        <f t="shared" si="250"/>
        <v>0.95116071428571458</v>
      </c>
      <c r="AG50" s="23">
        <f t="shared" si="250"/>
        <v>0.875</v>
      </c>
      <c r="AH50" s="23">
        <f t="shared" si="250"/>
        <v>0.75321428571428573</v>
      </c>
      <c r="AI50" s="23">
        <f t="shared" si="250"/>
        <v>0.85422619047619053</v>
      </c>
      <c r="AJ50" s="23">
        <f t="shared" si="250"/>
        <v>0.94940476190476197</v>
      </c>
      <c r="AK50" s="23">
        <f t="shared" si="250"/>
        <v>0.91020833333333329</v>
      </c>
      <c r="AL50" s="23">
        <f t="shared" si="250"/>
        <v>0.89761904761904798</v>
      </c>
      <c r="AM50" s="23">
        <f t="shared" ref="AM50:AR50" si="251">+AVERAGE(AM18,AM34)</f>
        <v>0.94345238095238093</v>
      </c>
      <c r="AN50" s="23">
        <f t="shared" si="251"/>
        <v>0.98065476190476186</v>
      </c>
      <c r="AO50" s="23">
        <f t="shared" si="251"/>
        <v>0.73833333333333306</v>
      </c>
      <c r="AP50" s="23">
        <f t="shared" si="251"/>
        <v>0.8988095238095235</v>
      </c>
      <c r="AQ50" s="23">
        <f t="shared" si="251"/>
        <v>0.95214285714285696</v>
      </c>
      <c r="AR50" s="23">
        <f t="shared" si="251"/>
        <v>0.94541666666666657</v>
      </c>
      <c r="AS50" s="23">
        <f>+AVERAGE(AS18,AS34)</f>
        <v>0.95089285714285698</v>
      </c>
      <c r="AT50" s="23">
        <f t="shared" ref="AT50:AU53" si="252">+AVERAGE(AT18,AT34)</f>
        <v>0.93872023809523819</v>
      </c>
      <c r="AU50" s="23">
        <f t="shared" si="252"/>
        <v>0.86583333333333301</v>
      </c>
      <c r="AV50" s="23">
        <v>0.86583333333333301</v>
      </c>
      <c r="AW50" s="23">
        <f t="shared" ref="AW50:BA53" si="253">+AVERAGE(AW18,AW34)</f>
        <v>0.94196428571428581</v>
      </c>
      <c r="AX50" s="23">
        <f t="shared" si="253"/>
        <v>0.87300595238095235</v>
      </c>
      <c r="AY50" s="23">
        <f t="shared" si="253"/>
        <v>0.92410714285714279</v>
      </c>
      <c r="AZ50" s="23">
        <f t="shared" si="253"/>
        <v>0.88639880952380956</v>
      </c>
      <c r="BA50" s="23">
        <f t="shared" si="253"/>
        <v>0.97806547619047612</v>
      </c>
      <c r="BB50" s="23">
        <f t="shared" ref="BB50:BD53" si="254">+AVERAGE(BB18,BB34)</f>
        <v>0.87830357142857152</v>
      </c>
      <c r="BC50" s="23">
        <f t="shared" si="254"/>
        <v>0.92309523809523797</v>
      </c>
      <c r="BD50" s="23">
        <f t="shared" si="254"/>
        <v>0.96824404761904748</v>
      </c>
      <c r="BE50" s="23">
        <f t="shared" ref="BE50:BS50" si="255">+AVERAGE(BE18,BE34)</f>
        <v>0.90476190476190443</v>
      </c>
      <c r="BF50" s="23">
        <f t="shared" si="255"/>
        <v>0.98124999999999996</v>
      </c>
      <c r="BG50" s="23">
        <f t="shared" si="255"/>
        <v>0.89434523809523814</v>
      </c>
      <c r="BH50" s="23">
        <f t="shared" si="255"/>
        <v>0.82440476190476197</v>
      </c>
      <c r="BI50" s="23">
        <f t="shared" si="255"/>
        <v>0.67806547619047652</v>
      </c>
      <c r="BJ50" s="23">
        <f t="shared" si="255"/>
        <v>0.484375</v>
      </c>
      <c r="BK50" s="23">
        <f t="shared" si="255"/>
        <v>0.85416666666666652</v>
      </c>
      <c r="BL50" s="23">
        <f t="shared" si="255"/>
        <v>0.89285714285714302</v>
      </c>
      <c r="BM50" s="23">
        <f t="shared" si="255"/>
        <v>0.90425595238095235</v>
      </c>
      <c r="BN50" s="23">
        <f t="shared" si="255"/>
        <v>0.87619047619047652</v>
      </c>
      <c r="BO50" s="23">
        <f t="shared" si="255"/>
        <v>0.87727678571428558</v>
      </c>
      <c r="BP50" s="23">
        <f t="shared" si="255"/>
        <v>0.97023809523809523</v>
      </c>
      <c r="BQ50" s="23">
        <f t="shared" si="255"/>
        <v>0.86026785714285703</v>
      </c>
      <c r="BR50" s="23">
        <f t="shared" si="255"/>
        <v>0.91369047619047605</v>
      </c>
      <c r="BS50" s="23">
        <f t="shared" si="255"/>
        <v>0.89434523809523803</v>
      </c>
      <c r="BT50" s="23">
        <f t="shared" ref="BT50:BZ53" si="256">+AVERAGE(BT18,BT34)</f>
        <v>0.93928571428571406</v>
      </c>
      <c r="BU50" s="23">
        <f t="shared" si="256"/>
        <v>0.96488095238095206</v>
      </c>
      <c r="BV50" s="23">
        <f t="shared" si="256"/>
        <v>0.91541666666666655</v>
      </c>
      <c r="BW50" s="23">
        <f t="shared" si="256"/>
        <v>0.90029761904761896</v>
      </c>
      <c r="BX50" s="23">
        <f t="shared" si="256"/>
        <v>0.92857142857142849</v>
      </c>
      <c r="BY50" s="23">
        <f t="shared" si="256"/>
        <v>0.8816964285714286</v>
      </c>
      <c r="BZ50" s="23">
        <f t="shared" si="256"/>
        <v>0.88898809523809497</v>
      </c>
      <c r="CA50" s="23">
        <f t="shared" ref="CA50:CB50" si="257">+AVERAGE(CA18,CA34)</f>
        <v>0.92708333333333348</v>
      </c>
      <c r="CB50" s="23">
        <f t="shared" si="257"/>
        <v>0.90002976190476192</v>
      </c>
      <c r="CC50" s="23">
        <f t="shared" ref="CC50:CD50" si="258">+AVERAGE(CC18,CC34)</f>
        <v>0.8889880952380953</v>
      </c>
      <c r="CD50" s="23">
        <f t="shared" si="258"/>
        <v>0.96577380952380953</v>
      </c>
      <c r="CE50" s="23">
        <f t="shared" ref="CE50:CF50" si="259">+AVERAGE(CE18,CE34)</f>
        <v>0.86160714285714279</v>
      </c>
      <c r="CF50" s="23">
        <f t="shared" si="259"/>
        <v>0.89434523809523814</v>
      </c>
      <c r="CG50" s="23">
        <f t="shared" ref="CG50:CH50" si="260">+AVERAGE(CG18,CG34)</f>
        <v>0.88690476190476197</v>
      </c>
      <c r="CH50" s="23">
        <f t="shared" si="260"/>
        <v>0.90178571428571441</v>
      </c>
      <c r="CI50" s="23">
        <f t="shared" ref="CI50:CJ50" si="261">+AVERAGE(CI18,CI34)</f>
        <v>0.952380952380952</v>
      </c>
      <c r="CJ50" s="23">
        <f t="shared" si="261"/>
        <v>0.55604166666666655</v>
      </c>
      <c r="CK50" s="23">
        <f t="shared" ref="CK50:CL50" si="262">+AVERAGE(CK18,CK34)</f>
        <v>0.75446428571428559</v>
      </c>
      <c r="CL50" s="23">
        <f t="shared" si="262"/>
        <v>0.89732142857142849</v>
      </c>
      <c r="CM50" s="23">
        <f t="shared" ref="CM50:CN50" si="263">+AVERAGE(CM18,CM34)</f>
        <v>0.93824404761904767</v>
      </c>
      <c r="CN50" s="23">
        <f t="shared" si="263"/>
        <v>0.85104166666666692</v>
      </c>
      <c r="CO50" s="23">
        <f t="shared" ref="CO50:CP50" si="264">+AVERAGE(CO18,CO34)</f>
        <v>0.89583333333333348</v>
      </c>
      <c r="CP50" s="23">
        <f t="shared" si="264"/>
        <v>0.91095238095238096</v>
      </c>
      <c r="CQ50" s="23">
        <f t="shared" ref="CQ50:CR50" si="265">+AVERAGE(CQ18,CQ34)</f>
        <v>0.85758928571428594</v>
      </c>
      <c r="CR50" s="23">
        <f t="shared" si="265"/>
        <v>0.85267857142857151</v>
      </c>
      <c r="CS50" s="23">
        <f t="shared" ref="CS50:CT50" si="266">+AVERAGE(CS18,CS34)</f>
        <v>0.89806547619047628</v>
      </c>
      <c r="CT50" s="23">
        <f t="shared" si="266"/>
        <v>0.89717261904761902</v>
      </c>
      <c r="CU50" s="23">
        <f t="shared" ref="CU50:CV50" si="267">+AVERAGE(CU18,CU34)</f>
        <v>0.92857142857142905</v>
      </c>
      <c r="CV50" s="23">
        <f t="shared" si="267"/>
        <v>0.85119047619047605</v>
      </c>
      <c r="CW50" s="23">
        <f t="shared" ref="CW50:CX50" si="268">+AVERAGE(CW18,CW34)</f>
        <v>0.54190476190476189</v>
      </c>
      <c r="CX50" s="23">
        <f t="shared" si="268"/>
        <v>0.88690476190476208</v>
      </c>
      <c r="CY50" s="23">
        <f t="shared" ref="CY50:CZ50" si="269">+AVERAGE(CY18,CY34)</f>
        <v>0.86904761904761907</v>
      </c>
      <c r="CZ50" s="23">
        <f t="shared" si="269"/>
        <v>0.63392857142857151</v>
      </c>
      <c r="DA50" s="23">
        <f t="shared" ref="DA50" si="270">+AVERAGE(DA18,DA34)</f>
        <v>0.63392857142857151</v>
      </c>
      <c r="DB50" s="23">
        <f t="shared" ref="DB50:DC50" si="271">+AVERAGE(DB18,DB34)</f>
        <v>0.72047619047619049</v>
      </c>
      <c r="DC50" s="23">
        <f t="shared" si="271"/>
        <v>0.47916666666666652</v>
      </c>
      <c r="DD50" s="4">
        <f>AVERAGE(BD50:DC50)</f>
        <v>0.85060182005494456</v>
      </c>
      <c r="DE50" s="4">
        <f t="shared" ref="DE50:DF53" si="272">+AVERAGE(DE18,DE34)</f>
        <v>0.78993055555555547</v>
      </c>
      <c r="DF50" s="4">
        <f t="shared" si="272"/>
        <v>0.89907738095238099</v>
      </c>
      <c r="DG50" s="4">
        <f t="shared" ref="DG50:DH50" si="273">+AVERAGE(DG18,DG34)</f>
        <v>0.91220238095238104</v>
      </c>
      <c r="DH50" s="4">
        <f t="shared" si="273"/>
        <v>0.95782738095238096</v>
      </c>
      <c r="DI50" s="4">
        <f t="shared" ref="DI50:DJ50" si="274">+AVERAGE(DI18,DI34)</f>
        <v>0.91220238095238093</v>
      </c>
      <c r="DJ50" s="4">
        <f t="shared" si="274"/>
        <v>0.92014880952380951</v>
      </c>
      <c r="DK50" s="4">
        <f t="shared" ref="DK50:DL50" si="275">+AVERAGE(DK18,DK34)</f>
        <v>0.96130952380952395</v>
      </c>
      <c r="DL50" s="4">
        <f t="shared" si="275"/>
        <v>0.82339285714285704</v>
      </c>
      <c r="DM50" s="4">
        <f t="shared" ref="DM50:DN50" si="276">+AVERAGE(DM18,DM34)</f>
        <v>0.77404761904761887</v>
      </c>
      <c r="DN50" s="4">
        <f t="shared" si="276"/>
        <v>0.95297619047619053</v>
      </c>
      <c r="DO50" s="4">
        <f t="shared" ref="DO50" si="277">+AVERAGE(DO18,DO34)</f>
        <v>0.85318452380952392</v>
      </c>
      <c r="DP50" s="160">
        <v>0.94</v>
      </c>
      <c r="DQ50" s="160">
        <v>0.96</v>
      </c>
      <c r="DR50" s="4">
        <f t="shared" ref="DR50:DS53" si="278">+AVERAGE(DR18,DR34)</f>
        <v>0.88741071428571439</v>
      </c>
      <c r="DS50" s="4">
        <f t="shared" si="278"/>
        <v>0.92410714285714302</v>
      </c>
      <c r="DT50" s="4">
        <f t="shared" ref="DT50:DU50" si="279">+AVERAGE(DT18,DT34)</f>
        <v>0.91339285714285701</v>
      </c>
      <c r="DU50" s="4">
        <f t="shared" si="279"/>
        <v>0.96827380952380948</v>
      </c>
      <c r="DV50" s="4">
        <f t="shared" ref="DV50:DW50" si="280">+AVERAGE(DV18,DV34)</f>
        <v>0.93303571428571397</v>
      </c>
      <c r="DW50" s="4">
        <f t="shared" si="280"/>
        <v>0.92321428571428599</v>
      </c>
      <c r="DX50" s="4">
        <f t="shared" ref="DX50" si="281">+AVERAGE(DX18,DX34)</f>
        <v>0.86568452380952388</v>
      </c>
      <c r="DY50" s="4">
        <f t="shared" ref="DY50:ED50" si="282">+AVERAGE(DY18,DY34)</f>
        <v>0.73660714285714302</v>
      </c>
      <c r="DZ50" s="4">
        <f t="shared" si="282"/>
        <v>0.94592261904761898</v>
      </c>
      <c r="EA50" s="4">
        <f t="shared" si="282"/>
        <v>0.78148809523809526</v>
      </c>
      <c r="EB50" s="4">
        <f t="shared" si="282"/>
        <v>0.8810416666666665</v>
      </c>
      <c r="EC50" s="4">
        <f t="shared" si="282"/>
        <v>0.90178500000000006</v>
      </c>
      <c r="ED50" s="4">
        <f t="shared" si="282"/>
        <v>0.94255952380952379</v>
      </c>
      <c r="EE50" s="4">
        <f t="shared" ref="EE50:EF50" si="283">+AVERAGE(EE18,EE34)</f>
        <v>0.77032738095238096</v>
      </c>
      <c r="EF50" s="4">
        <f t="shared" si="283"/>
        <v>0.94852619047619002</v>
      </c>
      <c r="EG50" s="4">
        <f t="shared" ref="EG50:EH50" si="284">+AVERAGE(EG18,EG34)</f>
        <v>0.98333333333333339</v>
      </c>
      <c r="EH50" s="4">
        <f t="shared" si="284"/>
        <v>0.85029761904761902</v>
      </c>
      <c r="EI50" s="4">
        <f>AVERAGE(DE50:EH50)</f>
        <v>0.89377690740740734</v>
      </c>
    </row>
    <row r="51" spans="1:139">
      <c r="A51" s="503"/>
      <c r="B51" s="51" t="s">
        <v>141</v>
      </c>
      <c r="C51" s="23">
        <v>6.0255642007507472E-2</v>
      </c>
      <c r="D51" s="23">
        <f t="shared" ref="D51:AK51" si="285">+AVERAGE(D19,D35)</f>
        <v>1.961937716262975E-2</v>
      </c>
      <c r="E51" s="23">
        <f t="shared" si="285"/>
        <v>3.0113055921630095E-2</v>
      </c>
      <c r="F51" s="23">
        <f t="shared" si="285"/>
        <v>8.1306188125656764E-2</v>
      </c>
      <c r="G51" s="23">
        <f t="shared" si="285"/>
        <v>4.149659032011975E-2</v>
      </c>
      <c r="H51" s="23">
        <f t="shared" si="285"/>
        <v>0.10344810004999999</v>
      </c>
      <c r="I51" s="23">
        <f t="shared" si="285"/>
        <v>2.389705882352941E-2</v>
      </c>
      <c r="J51" s="23">
        <f t="shared" si="285"/>
        <v>2.7281599771408753E-2</v>
      </c>
      <c r="K51" s="23">
        <f t="shared" si="285"/>
        <v>8.6862985685071496E-3</v>
      </c>
      <c r="L51" s="23">
        <f t="shared" si="285"/>
        <v>2.9293594270161115E-2</v>
      </c>
      <c r="M51" s="23">
        <f t="shared" si="285"/>
        <v>7.0316690415315242E-2</v>
      </c>
      <c r="N51" s="23">
        <f t="shared" si="285"/>
        <v>5.6257721816989271E-2</v>
      </c>
      <c r="O51" s="23">
        <f t="shared" si="285"/>
        <v>6.3543120123320945E-2</v>
      </c>
      <c r="P51" s="23">
        <f t="shared" si="285"/>
        <v>7.075058499590331E-2</v>
      </c>
      <c r="Q51" s="23">
        <f t="shared" si="285"/>
        <v>5.8257463005585847E-2</v>
      </c>
      <c r="R51" s="23">
        <f t="shared" si="285"/>
        <v>7.7309192677337449E-2</v>
      </c>
      <c r="S51" s="23">
        <f t="shared" si="285"/>
        <v>6.3875634003720067E-2</v>
      </c>
      <c r="T51" s="23">
        <f t="shared" si="285"/>
        <v>6.3770843814583547E-2</v>
      </c>
      <c r="U51" s="23">
        <f t="shared" si="285"/>
        <v>6.7045594587520616E-2</v>
      </c>
      <c r="V51" s="23">
        <f t="shared" si="285"/>
        <v>7.3613002546397646E-2</v>
      </c>
      <c r="W51" s="23">
        <f t="shared" si="285"/>
        <v>6.8498411749097349E-2</v>
      </c>
      <c r="X51" s="23">
        <f t="shared" si="285"/>
        <v>4.1820208247567603E-2</v>
      </c>
      <c r="Y51" s="23">
        <f t="shared" si="285"/>
        <v>7.9175982577468579E-2</v>
      </c>
      <c r="Z51" s="23">
        <f t="shared" si="285"/>
        <v>7.2083279109542348E-2</v>
      </c>
      <c r="AA51" s="23">
        <f t="shared" si="285"/>
        <v>9.5646401673429707E-2</v>
      </c>
      <c r="AB51" s="23">
        <f t="shared" si="285"/>
        <v>8.3957129207015382E-2</v>
      </c>
      <c r="AC51" s="23">
        <f t="shared" si="285"/>
        <v>7.9766654034994597E-2</v>
      </c>
      <c r="AD51" s="23">
        <f t="shared" si="285"/>
        <v>3.9801436476224555E-2</v>
      </c>
      <c r="AE51" s="23">
        <f t="shared" si="285"/>
        <v>6.2720606283655181E-2</v>
      </c>
      <c r="AF51" s="23">
        <f t="shared" si="285"/>
        <v>5.7587394477087245E-2</v>
      </c>
      <c r="AG51" s="23">
        <f t="shared" si="285"/>
        <v>3.2349264492121596E-2</v>
      </c>
      <c r="AH51" s="23">
        <f t="shared" si="285"/>
        <v>6.1495175313379807E-2</v>
      </c>
      <c r="AI51" s="23">
        <f t="shared" si="285"/>
        <v>9.3200947152618702E-2</v>
      </c>
      <c r="AJ51" s="23">
        <f t="shared" si="285"/>
        <v>3.9393939393939349E-2</v>
      </c>
      <c r="AK51" s="23">
        <f t="shared" si="285"/>
        <v>7.6320375213035141E-2</v>
      </c>
      <c r="AL51" s="23">
        <f t="shared" ref="AL51:AP53" si="286">+AVERAGE(AL19,AL35)</f>
        <v>7.9371380289388352E-2</v>
      </c>
      <c r="AM51" s="23">
        <f t="shared" si="286"/>
        <v>6.8040974072378191E-2</v>
      </c>
      <c r="AN51" s="23">
        <f t="shared" si="286"/>
        <v>5.4079250668929491E-2</v>
      </c>
      <c r="AO51" s="23">
        <f t="shared" si="286"/>
        <v>4.0245419100659499E-2</v>
      </c>
      <c r="AP51" s="23">
        <f t="shared" si="286"/>
        <v>6.7200880585541606E-2</v>
      </c>
      <c r="AQ51" s="23">
        <f t="shared" ref="AQ51:AR53" si="287">+AVERAGE(AQ19,AQ35)</f>
        <v>6.1448361323351242E-2</v>
      </c>
      <c r="AR51" s="23">
        <f t="shared" si="287"/>
        <v>7.2141300676084097E-2</v>
      </c>
      <c r="AS51" s="23">
        <f>+AVERAGE(AS19,AS35)</f>
        <v>5.1583257031227396E-2</v>
      </c>
      <c r="AT51" s="23">
        <f>+AVERAGE(AT19,AT35)</f>
        <v>6.8499699404347553E-2</v>
      </c>
      <c r="AU51" s="23">
        <f t="shared" si="252"/>
        <v>6.6695385074426294E-2</v>
      </c>
      <c r="AV51" s="23">
        <v>6.6695385074426294E-2</v>
      </c>
      <c r="AW51" s="23">
        <f t="shared" si="253"/>
        <v>7.1659079361145156E-2</v>
      </c>
      <c r="AX51" s="23">
        <f t="shared" si="253"/>
        <v>8.6897915884778534E-2</v>
      </c>
      <c r="AY51" s="23">
        <f t="shared" si="253"/>
        <v>7.3857352177956526E-2</v>
      </c>
      <c r="AZ51" s="23">
        <f t="shared" si="253"/>
        <v>2.2250348284072748E-2</v>
      </c>
      <c r="BA51" s="23">
        <f t="shared" si="253"/>
        <v>5.7620891601920403E-2</v>
      </c>
      <c r="BB51" s="23">
        <f t="shared" ref="BB51:BC53" si="288">+AVERAGE(BB19,BB35)</f>
        <v>6.7062458807071401E-2</v>
      </c>
      <c r="BC51" s="23">
        <f t="shared" si="288"/>
        <v>4.4245128571190305E-2</v>
      </c>
      <c r="BD51" s="23">
        <f t="shared" si="254"/>
        <v>5.4402257346833953E-2</v>
      </c>
      <c r="BE51" s="23">
        <f t="shared" ref="BE51:BS51" si="289">+AVERAGE(BE19,BE35)</f>
        <v>6.407806995751715E-2</v>
      </c>
      <c r="BF51" s="23">
        <f t="shared" si="289"/>
        <v>4.4454279087410078E-2</v>
      </c>
      <c r="BG51" s="23">
        <f t="shared" si="289"/>
        <v>4.7380906809972555E-2</v>
      </c>
      <c r="BH51" s="23">
        <f t="shared" si="289"/>
        <v>0.52352281196074202</v>
      </c>
      <c r="BI51" s="23">
        <f t="shared" si="289"/>
        <v>7.5262932328013052E-2</v>
      </c>
      <c r="BJ51" s="23">
        <f t="shared" si="289"/>
        <v>5.3448508570657305E-2</v>
      </c>
      <c r="BK51" s="23">
        <f t="shared" si="289"/>
        <v>8.0721611047604891E-2</v>
      </c>
      <c r="BL51" s="23">
        <f t="shared" si="289"/>
        <v>8.7442891395552752E-2</v>
      </c>
      <c r="BM51" s="23">
        <f t="shared" si="289"/>
        <v>7.3825357098931732E-2</v>
      </c>
      <c r="BN51" s="23">
        <f t="shared" si="289"/>
        <v>4.9351179939919651E-2</v>
      </c>
      <c r="BO51" s="23">
        <f t="shared" si="289"/>
        <v>8.7015707941990497E-2</v>
      </c>
      <c r="BP51" s="23">
        <f t="shared" si="289"/>
        <v>5.9923699106124023E-2</v>
      </c>
      <c r="BQ51" s="23">
        <f t="shared" si="289"/>
        <v>0.23181978539547352</v>
      </c>
      <c r="BR51" s="23">
        <f t="shared" si="289"/>
        <v>5.9538661788749649E-2</v>
      </c>
      <c r="BS51" s="23">
        <f t="shared" si="289"/>
        <v>7.8183072360738265E-2</v>
      </c>
      <c r="BT51" s="23">
        <f t="shared" si="256"/>
        <v>4.9983198924731201E-2</v>
      </c>
      <c r="BU51" s="23">
        <f t="shared" si="256"/>
        <v>4.7331179203123547E-2</v>
      </c>
      <c r="BV51" s="23">
        <f t="shared" si="256"/>
        <v>7.2368889562261965E-2</v>
      </c>
      <c r="BW51" s="23">
        <f t="shared" si="256"/>
        <v>2.7917016061972048E-2</v>
      </c>
      <c r="BX51" s="23">
        <f t="shared" si="256"/>
        <v>0.1042636443418736</v>
      </c>
      <c r="BY51" s="23">
        <f t="shared" si="256"/>
        <v>0.10475838207756275</v>
      </c>
      <c r="BZ51" s="23">
        <f t="shared" si="256"/>
        <v>9.8899043888026603E-2</v>
      </c>
      <c r="CA51" s="23">
        <f t="shared" ref="CA51:CB51" si="290">+AVERAGE(CA19,CA35)</f>
        <v>7.8072094598114289E-2</v>
      </c>
      <c r="CB51" s="23">
        <f t="shared" si="290"/>
        <v>8.79008140596403E-2</v>
      </c>
      <c r="CC51" s="23">
        <f t="shared" ref="CC51:CD51" si="291">+AVERAGE(CC19,CC35)</f>
        <v>9.1624067784384006E-2</v>
      </c>
      <c r="CD51" s="23">
        <f t="shared" si="291"/>
        <v>9.0314000302176997E-2</v>
      </c>
      <c r="CE51" s="23">
        <f t="shared" ref="CE51:CF51" si="292">+AVERAGE(CE19,CE35)</f>
        <v>9.1305330214027994E-2</v>
      </c>
      <c r="CF51" s="23">
        <f t="shared" si="292"/>
        <v>0.10152886772530104</v>
      </c>
      <c r="CG51" s="23">
        <f t="shared" ref="CG51:CH51" si="293">+AVERAGE(CG19,CG35)</f>
        <v>8.9130443203889506E-2</v>
      </c>
      <c r="CH51" s="23">
        <f t="shared" si="293"/>
        <v>0.10204038577655261</v>
      </c>
      <c r="CI51" s="23">
        <f t="shared" ref="CI51:CJ51" si="294">+AVERAGE(CI19,CI35)</f>
        <v>8.7729665027981449E-2</v>
      </c>
      <c r="CJ51" s="23">
        <f t="shared" si="294"/>
        <v>0.11493027247082585</v>
      </c>
      <c r="CK51" s="23">
        <f t="shared" ref="CK51:CL51" si="295">+AVERAGE(CK19,CK35)</f>
        <v>0.10144080416125906</v>
      </c>
      <c r="CL51" s="23">
        <f t="shared" si="295"/>
        <v>0.102923296722172</v>
      </c>
      <c r="CM51" s="23">
        <f t="shared" ref="CM51:CN51" si="296">+AVERAGE(CM19,CM35)</f>
        <v>6.8718560160705724E-2</v>
      </c>
      <c r="CN51" s="23">
        <f t="shared" si="296"/>
        <v>7.3549253822293659E-2</v>
      </c>
      <c r="CO51" s="23">
        <f t="shared" ref="CO51:CP51" si="297">+AVERAGE(CO19,CO35)</f>
        <v>0.1215362758600896</v>
      </c>
      <c r="CP51" s="23">
        <f t="shared" si="297"/>
        <v>5.8642545799652168E-2</v>
      </c>
      <c r="CQ51" s="23">
        <f t="shared" ref="CQ51:CR51" si="298">+AVERAGE(CQ19,CQ35)</f>
        <v>7.8354318960772704E-2</v>
      </c>
      <c r="CR51" s="23">
        <f t="shared" si="298"/>
        <v>8.1889456043065245E-2</v>
      </c>
      <c r="CS51" s="23">
        <f t="shared" ref="CS51:CT51" si="299">+AVERAGE(CS19,CS35)</f>
        <v>7.573173681664247E-2</v>
      </c>
      <c r="CT51" s="23">
        <f t="shared" si="299"/>
        <v>0.10242032435800241</v>
      </c>
      <c r="CU51" s="23">
        <f t="shared" ref="CU51:CV51" si="300">+AVERAGE(CU19,CU35)</f>
        <v>9.81000836770069E-2</v>
      </c>
      <c r="CV51" s="23">
        <f t="shared" si="300"/>
        <v>8.5596896871304853E-2</v>
      </c>
      <c r="CW51" s="23">
        <f t="shared" ref="CW51:CX51" si="301">+AVERAGE(CW19,CW35)</f>
        <v>5.2928394039735094E-2</v>
      </c>
      <c r="CX51" s="23">
        <f t="shared" si="301"/>
        <v>8.0729881096154504E-2</v>
      </c>
      <c r="CY51" s="23">
        <f t="shared" ref="CY51:CZ51" si="302">+AVERAGE(CY19,CY35)</f>
        <v>6.6729366392434708E-2</v>
      </c>
      <c r="CZ51" s="23">
        <f t="shared" si="302"/>
        <v>6.3074330545033502E-2</v>
      </c>
      <c r="DA51" s="23">
        <f t="shared" ref="DA51" si="303">+AVERAGE(DA19,DA35)</f>
        <v>6.3074330545033502E-2</v>
      </c>
      <c r="DB51" s="23">
        <f t="shared" ref="DB51:DC51" si="304">+AVERAGE(DB19,DB35)</f>
        <v>7.0098916051674037E-2</v>
      </c>
      <c r="DC51" s="23">
        <f t="shared" si="304"/>
        <v>7.7687770601445202E-2</v>
      </c>
      <c r="DD51" s="4">
        <f>AVERAGE(BD51:DC51)</f>
        <v>8.910953019006064E-2</v>
      </c>
      <c r="DE51" s="4">
        <f t="shared" si="272"/>
        <v>4.35434793008532E-2</v>
      </c>
      <c r="DF51" s="4">
        <f t="shared" si="272"/>
        <v>7.5737707391500486E-2</v>
      </c>
      <c r="DG51" s="4">
        <f t="shared" ref="DG51:DH51" si="305">+AVERAGE(DG19,DG35)</f>
        <v>7.0610477010897343E-2</v>
      </c>
      <c r="DH51" s="4">
        <f t="shared" si="305"/>
        <v>6.2634152341334098E-2</v>
      </c>
      <c r="DI51" s="4">
        <f t="shared" ref="DI51:DJ51" si="306">+AVERAGE(DI19,DI35)</f>
        <v>8.2338497403709771E-2</v>
      </c>
      <c r="DJ51" s="4">
        <f t="shared" si="306"/>
        <v>8.556456991092562E-2</v>
      </c>
      <c r="DK51" s="4">
        <f t="shared" ref="DK51:DL51" si="307">+AVERAGE(DK19,DK35)</f>
        <v>7.2491850537013749E-2</v>
      </c>
      <c r="DL51" s="4">
        <f t="shared" si="307"/>
        <v>8.7728821530517198E-2</v>
      </c>
      <c r="DM51" s="4">
        <f t="shared" ref="DM51:DN51" si="308">+AVERAGE(DM19,DM35)</f>
        <v>7.9675445657624563E-2</v>
      </c>
      <c r="DN51" s="4">
        <f t="shared" si="308"/>
        <v>6.20836988103525E-2</v>
      </c>
      <c r="DO51" s="4">
        <f t="shared" ref="DO51" si="309">+AVERAGE(DO19,DO35)</f>
        <v>0.11169522579138746</v>
      </c>
      <c r="DP51" s="160">
        <v>0.53</v>
      </c>
      <c r="DQ51" s="160">
        <v>0.48</v>
      </c>
      <c r="DR51" s="4">
        <f t="shared" si="278"/>
        <v>6.0809482065657415E-2</v>
      </c>
      <c r="DS51" s="4">
        <f t="shared" si="278"/>
        <v>5.3581321963674905E-2</v>
      </c>
      <c r="DT51" s="4">
        <f t="shared" ref="DT51:DU51" si="310">+AVERAGE(DT19,DT35)</f>
        <v>6.5720808441685499E-2</v>
      </c>
      <c r="DU51" s="4">
        <f t="shared" si="310"/>
        <v>9.0561026194393324E-2</v>
      </c>
      <c r="DV51" s="4">
        <f t="shared" ref="DV51:DW51" si="311">+AVERAGE(DV19,DV35)</f>
        <v>5.7633771290347448E-2</v>
      </c>
      <c r="DW51" s="4">
        <f t="shared" si="311"/>
        <v>8.5591965981761609E-2</v>
      </c>
      <c r="DX51" s="4">
        <f t="shared" ref="DX51:DY51" si="312">+AVERAGE(DX19,DX35)</f>
        <v>7.3534880659540364E-2</v>
      </c>
      <c r="DY51" s="4">
        <f t="shared" si="312"/>
        <v>9.9872607794131096E-2</v>
      </c>
      <c r="DZ51" s="4">
        <f t="shared" ref="DZ51:EA51" si="313">+AVERAGE(DZ19,DZ35)</f>
        <v>8.2144991590287347E-2</v>
      </c>
      <c r="EA51" s="4">
        <f t="shared" si="313"/>
        <v>6.5702616588979704E-2</v>
      </c>
      <c r="EB51" s="4">
        <f t="shared" ref="EB51:EG51" si="314">+AVERAGE(EB19,EB35)</f>
        <v>7.9535658295634359E-2</v>
      </c>
      <c r="EC51" s="4">
        <f t="shared" si="314"/>
        <v>7.7641000000000002E-2</v>
      </c>
      <c r="ED51" s="4">
        <f t="shared" si="314"/>
        <v>4.6067445243659737E-2</v>
      </c>
      <c r="EE51" s="4">
        <f t="shared" si="314"/>
        <v>7.7953675991804403E-2</v>
      </c>
      <c r="EF51" s="4">
        <f t="shared" si="314"/>
        <v>7.4351524422215501E-2</v>
      </c>
      <c r="EG51" s="4">
        <f t="shared" si="314"/>
        <v>7.5268907148762387E-2</v>
      </c>
      <c r="EH51" s="4">
        <f t="shared" ref="EH51" si="315">+AVERAGE(EH19,EH35)</f>
        <v>6.6041417190684348E-2</v>
      </c>
      <c r="EI51" s="4">
        <f>AVERAGE(DE51:EH51)</f>
        <v>0.10253723421831117</v>
      </c>
    </row>
    <row r="52" spans="1:139">
      <c r="A52" s="503"/>
      <c r="B52" s="51" t="s">
        <v>18</v>
      </c>
      <c r="C52" s="97">
        <v>5.49504936649162</v>
      </c>
      <c r="D52" s="97">
        <f t="shared" ref="D52:AK52" si="316">+AVERAGE(D20,D36)</f>
        <v>0.98096885813148793</v>
      </c>
      <c r="E52" s="97">
        <f t="shared" si="316"/>
        <v>4.8030324195</v>
      </c>
      <c r="F52" s="97">
        <f t="shared" si="316"/>
        <v>7.0675595238095248</v>
      </c>
      <c r="G52" s="97">
        <f t="shared" si="316"/>
        <v>5.7670945945945951</v>
      </c>
      <c r="H52" s="97">
        <f t="shared" si="316"/>
        <v>6.9365275093766483</v>
      </c>
      <c r="I52" s="97">
        <f t="shared" si="316"/>
        <v>4.0147058823529411</v>
      </c>
      <c r="J52" s="97">
        <f t="shared" si="316"/>
        <v>1.0515177353342429</v>
      </c>
      <c r="K52" s="97">
        <f t="shared" si="316"/>
        <v>0.35396666666666665</v>
      </c>
      <c r="L52" s="97">
        <f t="shared" si="316"/>
        <v>3.912698412698413</v>
      </c>
      <c r="M52" s="97">
        <f t="shared" si="316"/>
        <v>2.9697382769901854</v>
      </c>
      <c r="N52" s="97">
        <f t="shared" si="316"/>
        <v>4.0007956786802943</v>
      </c>
      <c r="O52" s="97">
        <f t="shared" si="316"/>
        <v>4.4249831302568037</v>
      </c>
      <c r="P52" s="97">
        <f t="shared" si="316"/>
        <v>3.3744444444444444</v>
      </c>
      <c r="Q52" s="97">
        <f t="shared" si="316"/>
        <v>2.3957805189281158</v>
      </c>
      <c r="R52" s="97">
        <f t="shared" si="316"/>
        <v>11.338693957115009</v>
      </c>
      <c r="S52" s="97">
        <f t="shared" si="316"/>
        <v>7.4892087503292073</v>
      </c>
      <c r="T52" s="97">
        <f t="shared" si="316"/>
        <v>5.7865021356953372</v>
      </c>
      <c r="U52" s="97">
        <f t="shared" si="316"/>
        <v>2.4427394034536896</v>
      </c>
      <c r="V52" s="97">
        <f t="shared" si="316"/>
        <v>2.9265432098765434</v>
      </c>
      <c r="W52" s="97">
        <f t="shared" si="316"/>
        <v>3.539943045563549</v>
      </c>
      <c r="X52" s="97">
        <f t="shared" si="316"/>
        <v>6.8166939443535188</v>
      </c>
      <c r="Y52" s="97">
        <f t="shared" si="316"/>
        <v>3.5935623693379792</v>
      </c>
      <c r="Z52" s="97">
        <f t="shared" si="316"/>
        <v>8.0035017715886614</v>
      </c>
      <c r="AA52" s="97">
        <f t="shared" si="316"/>
        <v>4.6509365925347028</v>
      </c>
      <c r="AB52" s="97">
        <f t="shared" si="316"/>
        <v>6.7347618518595924</v>
      </c>
      <c r="AC52" s="97">
        <f t="shared" si="316"/>
        <v>8.0645053475935846</v>
      </c>
      <c r="AD52" s="97">
        <f t="shared" si="316"/>
        <v>6.0031746031746032</v>
      </c>
      <c r="AE52" s="97">
        <f t="shared" si="316"/>
        <v>4.7299334811529938</v>
      </c>
      <c r="AF52" s="97">
        <f t="shared" si="316"/>
        <v>4.4639959432048686</v>
      </c>
      <c r="AG52" s="97">
        <f t="shared" si="316"/>
        <v>3.1934523809523809</v>
      </c>
      <c r="AH52" s="97">
        <f t="shared" si="316"/>
        <v>8.2933546552949551</v>
      </c>
      <c r="AI52" s="97">
        <f t="shared" si="316"/>
        <v>9.7626774847870195</v>
      </c>
      <c r="AJ52" s="97">
        <f t="shared" si="316"/>
        <v>6.3666666666666671</v>
      </c>
      <c r="AK52" s="97">
        <f t="shared" si="316"/>
        <v>5.8395408449075328</v>
      </c>
      <c r="AL52" s="97">
        <f>+AVERAGE(AL20,AL36)</f>
        <v>11.526527562223372</v>
      </c>
      <c r="AM52" s="97">
        <f t="shared" si="286"/>
        <v>10.963007942128398</v>
      </c>
      <c r="AN52" s="97">
        <f t="shared" si="286"/>
        <v>8.9558823529411775</v>
      </c>
      <c r="AO52" s="97">
        <f t="shared" si="286"/>
        <v>2.7041062801932365</v>
      </c>
      <c r="AP52" s="97">
        <f t="shared" si="286"/>
        <v>9.6749311294765832</v>
      </c>
      <c r="AQ52" s="97">
        <f t="shared" si="287"/>
        <v>5.8270155155018681</v>
      </c>
      <c r="AR52" s="97">
        <f t="shared" si="287"/>
        <v>7.4577053076063704</v>
      </c>
      <c r="AS52" s="97">
        <f>+AVERAGE(AS20,AS36)</f>
        <v>4.9007936507936511</v>
      </c>
      <c r="AT52" s="97">
        <f>+AVERAGE(AT20,AT36)</f>
        <v>4.589594552287231</v>
      </c>
      <c r="AU52" s="97">
        <f t="shared" si="252"/>
        <v>6.4662068965517241</v>
      </c>
      <c r="AV52" s="97">
        <v>6.4662068965517241</v>
      </c>
      <c r="AW52" s="97">
        <f t="shared" si="253"/>
        <v>8.3439814814814817</v>
      </c>
      <c r="AX52" s="97">
        <f t="shared" si="253"/>
        <v>3.7124183006535949</v>
      </c>
      <c r="AY52" s="97">
        <f t="shared" si="253"/>
        <v>3.7489510489510489</v>
      </c>
      <c r="AZ52" s="97">
        <f t="shared" si="253"/>
        <v>2.6863268864933421</v>
      </c>
      <c r="BA52" s="97">
        <f t="shared" si="253"/>
        <v>5.0372439564920031</v>
      </c>
      <c r="BB52" s="97">
        <f t="shared" si="288"/>
        <v>7.7178960293783412</v>
      </c>
      <c r="BC52" s="97">
        <f t="shared" si="288"/>
        <v>2.8695691766523668</v>
      </c>
      <c r="BD52" s="97">
        <f t="shared" si="254"/>
        <v>8.8468484156437341</v>
      </c>
      <c r="BE52" s="97">
        <f t="shared" ref="BE52:BS52" si="317">+AVERAGE(BE20,BE36)</f>
        <v>7.0673457838143738</v>
      </c>
      <c r="BF52" s="97">
        <f t="shared" si="317"/>
        <v>4.9358512051622698</v>
      </c>
      <c r="BG52" s="97">
        <f t="shared" si="317"/>
        <v>5.6170318045318046</v>
      </c>
      <c r="BH52" s="97">
        <f t="shared" si="317"/>
        <v>4.1026175076844265</v>
      </c>
      <c r="BI52" s="97">
        <f t="shared" si="317"/>
        <v>2.9111012491033432</v>
      </c>
      <c r="BJ52" s="97">
        <f t="shared" si="317"/>
        <v>2.1746861924686192</v>
      </c>
      <c r="BK52" s="97">
        <f t="shared" si="317"/>
        <v>5.4033807577156194</v>
      </c>
      <c r="BL52" s="97">
        <f t="shared" si="317"/>
        <v>5.2952318715251607</v>
      </c>
      <c r="BM52" s="97">
        <f t="shared" si="317"/>
        <v>6.1701791359325604</v>
      </c>
      <c r="BN52" s="97">
        <f t="shared" si="317"/>
        <v>2.2767344345616265</v>
      </c>
      <c r="BO52" s="97">
        <f t="shared" si="317"/>
        <v>8.7794401877545383</v>
      </c>
      <c r="BP52" s="97">
        <f t="shared" si="317"/>
        <v>7.8017473118279579</v>
      </c>
      <c r="BQ52" s="97">
        <f t="shared" si="317"/>
        <v>3.6985415132026294</v>
      </c>
      <c r="BR52" s="97">
        <f t="shared" si="317"/>
        <v>3.0483677747828688</v>
      </c>
      <c r="BS52" s="97">
        <f t="shared" si="317"/>
        <v>7.6267293001380487</v>
      </c>
      <c r="BT52" s="97">
        <f t="shared" si="256"/>
        <v>2.559139784946237</v>
      </c>
      <c r="BU52" s="97">
        <f t="shared" si="256"/>
        <v>5.7948223347003385</v>
      </c>
      <c r="BV52" s="97">
        <f t="shared" si="256"/>
        <v>2.5092012133468149</v>
      </c>
      <c r="BW52" s="97">
        <f t="shared" si="256"/>
        <v>2.621175</v>
      </c>
      <c r="BX52" s="97">
        <f t="shared" si="256"/>
        <v>9.2355650950053718</v>
      </c>
      <c r="BY52" s="97">
        <f t="shared" si="256"/>
        <v>4.8466768854139968</v>
      </c>
      <c r="BZ52" s="97">
        <f t="shared" si="256"/>
        <v>5.2055055677072977</v>
      </c>
      <c r="CA52" s="97">
        <f t="shared" ref="CA52:CB52" si="318">+AVERAGE(CA20,CA36)</f>
        <v>4.2885607126113454</v>
      </c>
      <c r="CB52" s="97">
        <f t="shared" si="318"/>
        <v>4.0348022140806261</v>
      </c>
      <c r="CC52" s="97">
        <f t="shared" ref="CC52:CD52" si="319">+AVERAGE(CC20,CC36)</f>
        <v>3.7607034578826615</v>
      </c>
      <c r="CD52" s="97">
        <f t="shared" si="319"/>
        <v>12.581933597434446</v>
      </c>
      <c r="CE52" s="97">
        <f t="shared" ref="CE52:CF52" si="320">+AVERAGE(CE20,CE36)</f>
        <v>5.3881476138959012</v>
      </c>
      <c r="CF52" s="97">
        <f t="shared" si="320"/>
        <v>3.6014652014652011</v>
      </c>
      <c r="CG52" s="97">
        <f t="shared" ref="CG52:CH52" si="321">+AVERAGE(CG20,CG36)</f>
        <v>3.6321573089660601</v>
      </c>
      <c r="CH52" s="97">
        <f t="shared" si="321"/>
        <v>7.7402146464646471</v>
      </c>
      <c r="CI52" s="97">
        <f t="shared" ref="CI52:CJ52" si="322">+AVERAGE(CI20,CI36)</f>
        <v>14.059063069603901</v>
      </c>
      <c r="CJ52" s="97">
        <f t="shared" si="322"/>
        <v>3.8370221327967808</v>
      </c>
      <c r="CK52" s="97">
        <f t="shared" ref="CK52:CL52" si="323">+AVERAGE(CK20,CK36)</f>
        <v>6.0288870008496183</v>
      </c>
      <c r="CL52" s="97">
        <f t="shared" si="323"/>
        <v>6.5987608044137485</v>
      </c>
      <c r="CM52" s="97">
        <f t="shared" ref="CM52:CN52" si="324">+AVERAGE(CM20,CM36)</f>
        <v>2.3431885479843024</v>
      </c>
      <c r="CN52" s="97">
        <f t="shared" si="324"/>
        <v>5.1876275510204088</v>
      </c>
      <c r="CO52" s="97">
        <f t="shared" ref="CO52:CP52" si="325">+AVERAGE(CO20,CO36)</f>
        <v>13.07502358556351</v>
      </c>
      <c r="CP52" s="97">
        <f t="shared" si="325"/>
        <v>3.5663580246913584</v>
      </c>
      <c r="CQ52" s="97">
        <f t="shared" ref="CQ52:CR52" si="326">+AVERAGE(CQ20,CQ36)</f>
        <v>3.2820890519339398</v>
      </c>
      <c r="CR52" s="97">
        <f t="shared" si="326"/>
        <v>4.5495401337792636</v>
      </c>
      <c r="CS52" s="97">
        <f t="shared" ref="CS52:CT52" si="327">+AVERAGE(CS20,CS36)</f>
        <v>3.2333333333333334</v>
      </c>
      <c r="CT52" s="97">
        <f t="shared" si="327"/>
        <v>6.2565496624319819</v>
      </c>
      <c r="CU52" s="97">
        <f t="shared" ref="CU52:CV52" si="328">+AVERAGE(CU20,CU36)</f>
        <v>15.303613053613052</v>
      </c>
      <c r="CV52" s="97">
        <f t="shared" si="328"/>
        <v>9.1769230769230781</v>
      </c>
      <c r="CW52" s="97">
        <f t="shared" ref="CW52:CX52" si="329">+AVERAGE(CW20,CW36)</f>
        <v>1.5984375</v>
      </c>
      <c r="CX52" s="97">
        <f t="shared" si="329"/>
        <v>11.872448269624144</v>
      </c>
      <c r="CY52" s="97">
        <f t="shared" ref="CY52:CZ52" si="330">+AVERAGE(CY20,CY36)</f>
        <v>1.6541804297032805</v>
      </c>
      <c r="CZ52" s="97">
        <f t="shared" si="330"/>
        <v>3.7844598327020198</v>
      </c>
      <c r="DA52" s="97">
        <f t="shared" ref="DA52" si="331">+AVERAGE(DA20,DA36)</f>
        <v>3.7844598327020198</v>
      </c>
      <c r="DB52" s="97">
        <f t="shared" ref="DB52:DC52" si="332">+AVERAGE(DB20,DB36)</f>
        <v>1.7407464185634218</v>
      </c>
      <c r="DC52" s="97">
        <f t="shared" si="332"/>
        <v>4.2219101123595504</v>
      </c>
      <c r="DD52" s="5">
        <f>AVERAGE(BD52:DC52)</f>
        <v>5.5521255096992927</v>
      </c>
      <c r="DE52" s="5">
        <f t="shared" si="272"/>
        <v>2.1693142424358633</v>
      </c>
      <c r="DF52" s="5">
        <f t="shared" si="272"/>
        <v>3.7853565161336533</v>
      </c>
      <c r="DG52" s="5">
        <f t="shared" ref="DG52:DH52" si="333">+AVERAGE(DG20,DG36)</f>
        <v>10.790644545576642</v>
      </c>
      <c r="DH52" s="5">
        <f t="shared" si="333"/>
        <v>10.094654319674699</v>
      </c>
      <c r="DI52" s="5">
        <f t="shared" ref="DI52:DJ52" si="334">+AVERAGE(DI20,DI36)</f>
        <v>5.1083858560251763</v>
      </c>
      <c r="DJ52" s="5">
        <f t="shared" si="334"/>
        <v>8.9539354637117459</v>
      </c>
      <c r="DK52" s="5">
        <f t="shared" ref="DK52:DL52" si="335">+AVERAGE(DK20,DK36)</f>
        <v>11.706521739130434</v>
      </c>
      <c r="DL52" s="5">
        <f t="shared" si="335"/>
        <v>4.0107801418439717</v>
      </c>
      <c r="DM52" s="5">
        <f t="shared" ref="DM52:DN52" si="336">+AVERAGE(DM20,DM36)</f>
        <v>2.0632575757575755</v>
      </c>
      <c r="DN52" s="5">
        <f t="shared" si="336"/>
        <v>3.9483116915055829</v>
      </c>
      <c r="DO52" s="5">
        <f t="shared" ref="DO52" si="337">+AVERAGE(DO20,DO36)</f>
        <v>4.2372207761677494</v>
      </c>
      <c r="DP52" s="150">
        <v>49.8</v>
      </c>
      <c r="DQ52" s="150">
        <v>45.7</v>
      </c>
      <c r="DR52" s="5">
        <f t="shared" si="278"/>
        <v>3.0699472096530922</v>
      </c>
      <c r="DS52" s="5">
        <f t="shared" si="278"/>
        <v>2.9137700534759361</v>
      </c>
      <c r="DT52" s="5">
        <f t="shared" ref="DT52:DU52" si="338">+AVERAGE(DT20,DT36)</f>
        <v>7.6365222734255003</v>
      </c>
      <c r="DU52" s="5">
        <f t="shared" si="338"/>
        <v>5.6227678571428577</v>
      </c>
      <c r="DV52" s="5">
        <f t="shared" ref="DV52:DW52" si="339">+AVERAGE(DV20,DV36)</f>
        <v>3.0387346640009611</v>
      </c>
      <c r="DW52" s="5">
        <f t="shared" si="339"/>
        <v>3.7351475574141446</v>
      </c>
      <c r="DX52" s="5">
        <f t="shared" ref="DX52" si="340">+AVERAGE(DX20,DX36)</f>
        <v>2.6714799198417656</v>
      </c>
      <c r="DY52" s="5">
        <f t="shared" ref="DY52:EA53" si="341">+AVERAGE(DY20,DY36)</f>
        <v>8.5139774735306641</v>
      </c>
      <c r="DZ52" s="5">
        <f t="shared" si="341"/>
        <v>9.3921997448514674</v>
      </c>
      <c r="EA52" s="5">
        <f t="shared" si="341"/>
        <v>1.5435318865692416</v>
      </c>
      <c r="EB52" s="5">
        <f t="shared" ref="EB52:EC52" si="342">+AVERAGE(EB20,EB36)</f>
        <v>7.4801462904911187</v>
      </c>
      <c r="EC52" s="5">
        <f t="shared" si="342"/>
        <v>11.601340229885057</v>
      </c>
      <c r="ED52" s="5">
        <f t="shared" ref="ED52:EE52" si="343">+AVERAGE(ED20,ED36)</f>
        <v>1.6745049504950495</v>
      </c>
      <c r="EE52" s="5">
        <f t="shared" si="343"/>
        <v>3.3497474747474745</v>
      </c>
      <c r="EF52" s="5">
        <f t="shared" ref="EF52:EG52" si="344">+AVERAGE(EF20,EF36)</f>
        <v>5.122878319181182</v>
      </c>
      <c r="EG52" s="5">
        <f t="shared" si="344"/>
        <v>7.9899018232819063</v>
      </c>
      <c r="EH52" s="5">
        <f t="shared" ref="EH52" si="345">+AVERAGE(EH20,EH36)</f>
        <v>2.1642191142191143</v>
      </c>
      <c r="EI52" s="5">
        <f>AVERAGE(DE52:EH52)</f>
        <v>8.3296399903389879</v>
      </c>
    </row>
    <row r="53" spans="1:139" customFormat="1">
      <c r="A53" s="504"/>
      <c r="B53" s="51" t="s">
        <v>19</v>
      </c>
      <c r="C53" s="97">
        <v>11.856309432417218</v>
      </c>
      <c r="D53" s="97">
        <f t="shared" ref="D53:N53" si="346">+AVERAGE(D21,D37)</f>
        <v>9.25</v>
      </c>
      <c r="E53" s="97">
        <f t="shared" si="346"/>
        <v>7.835</v>
      </c>
      <c r="F53" s="97">
        <f t="shared" si="346"/>
        <v>12.875</v>
      </c>
      <c r="G53" s="97">
        <f t="shared" si="346"/>
        <v>0.5625</v>
      </c>
      <c r="H53" s="97">
        <f t="shared" si="346"/>
        <v>9.8350000000000009</v>
      </c>
      <c r="I53" s="97">
        <f t="shared" si="346"/>
        <v>22.5</v>
      </c>
      <c r="J53" s="97">
        <f t="shared" si="346"/>
        <v>56.598749999999995</v>
      </c>
      <c r="K53" s="97">
        <f t="shared" si="346"/>
        <v>65.709999999999994</v>
      </c>
      <c r="L53" s="97">
        <f t="shared" si="346"/>
        <v>84.334999999999994</v>
      </c>
      <c r="M53" s="97">
        <f t="shared" si="346"/>
        <v>19.326666666666668</v>
      </c>
      <c r="N53" s="97">
        <f t="shared" si="346"/>
        <v>4.25</v>
      </c>
      <c r="O53" s="97">
        <f t="shared" ref="O53:T53" si="347">+AVERAGE(O21,O37)</f>
        <v>9.25</v>
      </c>
      <c r="P53" s="97">
        <f t="shared" si="347"/>
        <v>9.3060000000000009</v>
      </c>
      <c r="Q53" s="97">
        <f t="shared" si="347"/>
        <v>4.177083333333333</v>
      </c>
      <c r="R53" s="97">
        <f t="shared" si="347"/>
        <v>15.5</v>
      </c>
      <c r="S53" s="97">
        <f t="shared" si="347"/>
        <v>2.9175</v>
      </c>
      <c r="T53" s="97">
        <f t="shared" si="347"/>
        <v>14.8125</v>
      </c>
      <c r="U53" s="97">
        <f t="shared" ref="U53:AK53" si="348">+AVERAGE(U21,U37)</f>
        <v>7.8650000000000002</v>
      </c>
      <c r="V53" s="97">
        <f t="shared" si="348"/>
        <v>4.3719999999999999</v>
      </c>
      <c r="W53" s="97">
        <f t="shared" si="348"/>
        <v>5.18</v>
      </c>
      <c r="X53" s="97">
        <f t="shared" si="348"/>
        <v>6.5</v>
      </c>
      <c r="Y53" s="97">
        <f t="shared" si="348"/>
        <v>4.854166666666667</v>
      </c>
      <c r="Z53" s="97">
        <f t="shared" si="348"/>
        <v>6.8125</v>
      </c>
      <c r="AA53" s="97">
        <f t="shared" si="348"/>
        <v>13.875</v>
      </c>
      <c r="AB53" s="97">
        <f t="shared" si="348"/>
        <v>5.6462500000000002</v>
      </c>
      <c r="AC53" s="97">
        <f t="shared" si="348"/>
        <v>5.7324999999999999</v>
      </c>
      <c r="AD53" s="97">
        <f t="shared" si="348"/>
        <v>4.5</v>
      </c>
      <c r="AE53" s="97">
        <f t="shared" si="348"/>
        <v>1.7083333333333333</v>
      </c>
      <c r="AF53" s="97">
        <f t="shared" si="348"/>
        <v>6.2350000000000003</v>
      </c>
      <c r="AG53" s="97">
        <f t="shared" si="348"/>
        <v>2.875</v>
      </c>
      <c r="AH53" s="97">
        <f t="shared" si="348"/>
        <v>29.46</v>
      </c>
      <c r="AI53" s="97">
        <f t="shared" si="348"/>
        <v>19.407499999999999</v>
      </c>
      <c r="AJ53" s="97">
        <f t="shared" si="348"/>
        <v>2.5</v>
      </c>
      <c r="AK53" s="97">
        <f t="shared" si="348"/>
        <v>7.5425000000000004</v>
      </c>
      <c r="AL53" s="97">
        <f>+AVERAGE(AL21,AL37)</f>
        <v>17.2</v>
      </c>
      <c r="AM53" s="97">
        <f t="shared" si="286"/>
        <v>1</v>
      </c>
      <c r="AN53" s="97">
        <f t="shared" si="286"/>
        <v>3.25</v>
      </c>
      <c r="AO53" s="97">
        <f t="shared" si="286"/>
        <v>33.392000000000003</v>
      </c>
      <c r="AP53" s="97">
        <f t="shared" si="286"/>
        <v>6.625</v>
      </c>
      <c r="AQ53" s="97">
        <f t="shared" si="287"/>
        <v>3.8466666666666667</v>
      </c>
      <c r="AR53" s="97">
        <f t="shared" si="287"/>
        <v>1.2233333333333334</v>
      </c>
      <c r="AS53" s="97">
        <f>+AVERAGE(AS21,AS37)</f>
        <v>1.75</v>
      </c>
      <c r="AT53" s="97">
        <f>+AVERAGE(AT21,AT37)</f>
        <v>4.6124999999999998</v>
      </c>
      <c r="AU53" s="97">
        <f t="shared" si="252"/>
        <v>12.914999999999999</v>
      </c>
      <c r="AV53" s="97">
        <v>12.914999999999999</v>
      </c>
      <c r="AW53" s="97">
        <f t="shared" si="253"/>
        <v>0.83250000000000002</v>
      </c>
      <c r="AX53" s="97">
        <f t="shared" si="253"/>
        <v>5.9795833333333341</v>
      </c>
      <c r="AY53" s="97">
        <f t="shared" si="253"/>
        <v>4.6875</v>
      </c>
      <c r="AZ53" s="97">
        <f t="shared" si="253"/>
        <v>11.0425</v>
      </c>
      <c r="BA53" s="97">
        <f t="shared" si="253"/>
        <v>1.8425</v>
      </c>
      <c r="BB53" s="97">
        <f t="shared" si="288"/>
        <v>6.7997571523619422</v>
      </c>
      <c r="BC53" s="97">
        <f t="shared" si="288"/>
        <v>2.5075000000000003</v>
      </c>
      <c r="BD53" s="97">
        <f t="shared" si="254"/>
        <v>5.335</v>
      </c>
      <c r="BE53" s="97">
        <f t="shared" ref="BE53:BS53" si="349">+AVERAGE(BE21,BE37)</f>
        <v>2</v>
      </c>
      <c r="BF53" s="97">
        <f t="shared" si="349"/>
        <v>2.3250000000000002</v>
      </c>
      <c r="BG53" s="97">
        <f t="shared" si="349"/>
        <v>7.0625</v>
      </c>
      <c r="BH53" s="97">
        <f t="shared" si="349"/>
        <v>15.416666666666668</v>
      </c>
      <c r="BI53" s="97">
        <f t="shared" si="349"/>
        <v>18.028333333333332</v>
      </c>
      <c r="BJ53" s="97">
        <f t="shared" si="349"/>
        <v>84.65625</v>
      </c>
      <c r="BK53" s="97">
        <f t="shared" si="349"/>
        <v>10.166666666666668</v>
      </c>
      <c r="BL53" s="97">
        <f t="shared" si="349"/>
        <v>6.208333333333333</v>
      </c>
      <c r="BM53" s="97">
        <f t="shared" si="349"/>
        <v>5.8962500000000002</v>
      </c>
      <c r="BN53" s="97">
        <f t="shared" si="349"/>
        <v>10.933333333333334</v>
      </c>
      <c r="BO53" s="97">
        <f t="shared" si="349"/>
        <v>5.2771969696969698</v>
      </c>
      <c r="BP53" s="97">
        <f t="shared" si="349"/>
        <v>2.875</v>
      </c>
      <c r="BQ53" s="97">
        <f t="shared" si="349"/>
        <v>6.7</v>
      </c>
      <c r="BR53" s="97">
        <f t="shared" si="349"/>
        <v>4.8333333333333339</v>
      </c>
      <c r="BS53" s="97">
        <f t="shared" si="349"/>
        <v>8.5833333333333321</v>
      </c>
      <c r="BT53" s="97">
        <f t="shared" si="256"/>
        <v>4.0666666666666664</v>
      </c>
      <c r="BU53" s="97">
        <f t="shared" si="256"/>
        <v>0.95</v>
      </c>
      <c r="BV53" s="97">
        <f t="shared" si="256"/>
        <v>3.0355000000000003</v>
      </c>
      <c r="BW53" s="97">
        <f t="shared" si="256"/>
        <v>6.75</v>
      </c>
      <c r="BX53" s="97">
        <f t="shared" si="256"/>
        <v>3</v>
      </c>
      <c r="BY53" s="97">
        <f t="shared" si="256"/>
        <v>6.9749999999999996</v>
      </c>
      <c r="BZ53" s="97">
        <f t="shared" si="256"/>
        <v>3.5750000000000002</v>
      </c>
      <c r="CA53" s="97">
        <f t="shared" ref="CA53:CB53" si="350">+AVERAGE(CA21,CA37)</f>
        <v>2.5</v>
      </c>
      <c r="CB53" s="97">
        <f t="shared" si="350"/>
        <v>3.0095000000000001</v>
      </c>
      <c r="CC53" s="97">
        <f t="shared" ref="CC53:CD53" si="351">+AVERAGE(CC21,CC37)</f>
        <v>4.88</v>
      </c>
      <c r="CD53" s="97">
        <f t="shared" si="351"/>
        <v>1.375</v>
      </c>
      <c r="CE53" s="97">
        <f t="shared" ref="CE53:CF53" si="352">+AVERAGE(CE21,CE37)</f>
        <v>9.7916666666666661</v>
      </c>
      <c r="CF53" s="97">
        <f t="shared" si="352"/>
        <v>3.958333333333333</v>
      </c>
      <c r="CG53" s="97">
        <f t="shared" ref="CG53:CH53" si="353">+AVERAGE(CG21,CG37)</f>
        <v>2.291666666666667</v>
      </c>
      <c r="CH53" s="97">
        <f t="shared" si="353"/>
        <v>8.25</v>
      </c>
      <c r="CI53" s="97">
        <f t="shared" ref="CI53:CJ53" si="354">+AVERAGE(CI21,CI37)</f>
        <v>3.5</v>
      </c>
      <c r="CJ53" s="97">
        <f t="shared" si="354"/>
        <v>60.155000000000001</v>
      </c>
      <c r="CK53" s="97">
        <f t="shared" ref="CK53:CL53" si="355">+AVERAGE(CK21,CK37)</f>
        <v>37.083333333333336</v>
      </c>
      <c r="CL53" s="97">
        <f t="shared" si="355"/>
        <v>5.541666666666667</v>
      </c>
      <c r="CM53" s="97">
        <f t="shared" ref="CM53:CN53" si="356">+AVERAGE(CM21,CM37)</f>
        <v>2.3605</v>
      </c>
      <c r="CN53" s="97">
        <f t="shared" si="356"/>
        <v>3.5125000000000002</v>
      </c>
      <c r="CO53" s="97">
        <f t="shared" ref="CO53:CP53" si="357">+AVERAGE(CO21,CO37)</f>
        <v>13</v>
      </c>
      <c r="CP53" s="97">
        <f t="shared" si="357"/>
        <v>6.82</v>
      </c>
      <c r="CQ53" s="97">
        <f t="shared" ref="CQ53:CR53" si="358">+AVERAGE(CQ21,CQ37)</f>
        <v>5.2816666666666663</v>
      </c>
      <c r="CR53" s="97">
        <f t="shared" si="358"/>
        <v>9.5625</v>
      </c>
      <c r="CS53" s="97">
        <f t="shared" ref="CS53:CT53" si="359">+AVERAGE(CS21,CS37)</f>
        <v>4.78125</v>
      </c>
      <c r="CT53" s="97">
        <f t="shared" si="359"/>
        <v>6.5750000000000002</v>
      </c>
      <c r="CU53" s="97">
        <f t="shared" ref="CU53:CV53" si="360">+AVERAGE(CU21,CU37)</f>
        <v>0</v>
      </c>
      <c r="CV53" s="97">
        <f t="shared" si="360"/>
        <v>13</v>
      </c>
      <c r="CW53" s="97">
        <f t="shared" ref="CW53:CX53" si="361">+AVERAGE(CW21,CW37)</f>
        <v>70.160000000000011</v>
      </c>
      <c r="CX53" s="97">
        <f t="shared" si="361"/>
        <v>10.5</v>
      </c>
      <c r="CY53" s="97">
        <f t="shared" ref="CY53:CZ53" si="362">+AVERAGE(CY21,CY37)</f>
        <v>4.6666666666666661</v>
      </c>
      <c r="CZ53" s="97">
        <f t="shared" si="362"/>
        <v>49.5</v>
      </c>
      <c r="DA53" s="97">
        <f t="shared" ref="DA53" si="363">+AVERAGE(DA21,DA37)</f>
        <v>49.5</v>
      </c>
      <c r="DB53" s="97">
        <f t="shared" ref="DB53:DC53" si="364">+AVERAGE(DB21,DB37)</f>
        <v>6.5368750000000002</v>
      </c>
      <c r="DC53" s="97">
        <f t="shared" si="364"/>
        <v>71.25</v>
      </c>
      <c r="DD53" s="5">
        <f>AVERAGE(BD53:DC53)</f>
        <v>13.346009396853145</v>
      </c>
      <c r="DE53" s="5">
        <f t="shared" si="272"/>
        <v>9.2083333333333321</v>
      </c>
      <c r="DF53" s="5">
        <f t="shared" si="272"/>
        <v>3.3183333333333334</v>
      </c>
      <c r="DG53" s="5">
        <f t="shared" ref="DG53:DH53" si="365">+AVERAGE(DG21,DG37)</f>
        <v>5.5</v>
      </c>
      <c r="DH53" s="5">
        <f t="shared" si="365"/>
        <v>7.085</v>
      </c>
      <c r="DI53" s="5">
        <f t="shared" ref="DI53:DJ53" si="366">+AVERAGE(DI21,DI37)</f>
        <v>6.95</v>
      </c>
      <c r="DJ53" s="5">
        <f t="shared" si="366"/>
        <v>8.4716666666666676</v>
      </c>
      <c r="DK53" s="5">
        <f t="shared" ref="DK53:DL53" si="367">+AVERAGE(DK21,DK37)</f>
        <v>1</v>
      </c>
      <c r="DL53" s="5">
        <f t="shared" si="367"/>
        <v>9.89</v>
      </c>
      <c r="DM53" s="5">
        <f t="shared" ref="DM53:DN53" si="368">+AVERAGE(DM21,DM37)</f>
        <v>6.0558333333333341</v>
      </c>
      <c r="DN53" s="5">
        <f t="shared" si="368"/>
        <v>3.85</v>
      </c>
      <c r="DO53" s="5">
        <f t="shared" ref="DO53" si="369">+AVERAGE(DO21,DO37)</f>
        <v>4.5216666666666665</v>
      </c>
      <c r="DP53" s="150">
        <v>4</v>
      </c>
      <c r="DQ53" s="150">
        <v>2.9</v>
      </c>
      <c r="DR53" s="5">
        <f t="shared" si="278"/>
        <v>1.45</v>
      </c>
      <c r="DS53" s="5">
        <f t="shared" ref="DS53:DX53" si="370">+AVERAGE(DS21,DS37)</f>
        <v>2.7749999999999999</v>
      </c>
      <c r="DT53" s="5">
        <f t="shared" si="370"/>
        <v>0.58333333333333337</v>
      </c>
      <c r="DU53" s="5">
        <f t="shared" si="370"/>
        <v>1.56125</v>
      </c>
      <c r="DV53" s="5">
        <f t="shared" si="370"/>
        <v>1.25</v>
      </c>
      <c r="DW53" s="5">
        <f t="shared" si="370"/>
        <v>3.6749999999999998</v>
      </c>
      <c r="DX53" s="5">
        <f t="shared" si="370"/>
        <v>6.0349999999999993</v>
      </c>
      <c r="DY53" s="5">
        <f t="shared" si="341"/>
        <v>21.125</v>
      </c>
      <c r="DZ53" s="5">
        <f t="shared" si="341"/>
        <v>2.2925</v>
      </c>
      <c r="EA53" s="5">
        <f t="shared" si="341"/>
        <v>4.9058333333333337</v>
      </c>
      <c r="EB53" s="5">
        <f t="shared" ref="EB53:EC53" si="371">+AVERAGE(EB21,EB37)</f>
        <v>8.7616666666666667</v>
      </c>
      <c r="EC53" s="5">
        <f t="shared" si="371"/>
        <v>11</v>
      </c>
      <c r="ED53" s="5">
        <f t="shared" ref="ED53:EE53" si="372">+AVERAGE(ED21,ED37)</f>
        <v>1.6083333333333334</v>
      </c>
      <c r="EE53" s="5">
        <f t="shared" si="372"/>
        <v>12.861666666666668</v>
      </c>
      <c r="EF53" s="5">
        <f t="shared" ref="EF53:EG53" si="373">+AVERAGE(EF21,EF37)</f>
        <v>1.875</v>
      </c>
      <c r="EG53" s="5">
        <f t="shared" si="373"/>
        <v>1.675</v>
      </c>
      <c r="EH53" s="5">
        <f t="shared" ref="EH53" si="374">+AVERAGE(EH21,EH37)</f>
        <v>7.1966666666666672</v>
      </c>
      <c r="EI53" s="5">
        <f>AVERAGE(DE53:EH53)</f>
        <v>5.4460694444444444</v>
      </c>
    </row>
    <row r="54" spans="1:139">
      <c r="A54" s="14"/>
      <c r="B54" s="13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</row>
    <row r="55" spans="1:139">
      <c r="A55" s="499" t="s">
        <v>52</v>
      </c>
      <c r="B55" s="53" t="s">
        <v>250</v>
      </c>
      <c r="C55" s="12"/>
      <c r="D55" s="12">
        <f t="shared" ref="D55:AK55" si="375">SUM(D39,D23)</f>
        <v>0</v>
      </c>
      <c r="E55" s="12">
        <f t="shared" si="375"/>
        <v>8</v>
      </c>
      <c r="F55" s="12">
        <f t="shared" si="375"/>
        <v>14</v>
      </c>
      <c r="G55" s="12">
        <f t="shared" si="375"/>
        <v>0</v>
      </c>
      <c r="H55" s="12">
        <f t="shared" si="375"/>
        <v>0</v>
      </c>
      <c r="I55" s="12">
        <f t="shared" si="375"/>
        <v>0</v>
      </c>
      <c r="J55" s="12">
        <f t="shared" si="375"/>
        <v>0</v>
      </c>
      <c r="K55" s="12">
        <f t="shared" si="375"/>
        <v>0</v>
      </c>
      <c r="L55" s="12">
        <f t="shared" si="375"/>
        <v>15.33</v>
      </c>
      <c r="M55" s="12">
        <f t="shared" si="375"/>
        <v>0</v>
      </c>
      <c r="N55" s="12">
        <f t="shared" si="375"/>
        <v>10</v>
      </c>
      <c r="O55" s="12">
        <f t="shared" si="375"/>
        <v>0</v>
      </c>
      <c r="P55" s="12">
        <f t="shared" si="375"/>
        <v>0</v>
      </c>
      <c r="Q55" s="12">
        <f t="shared" si="375"/>
        <v>6</v>
      </c>
      <c r="R55" s="12">
        <f t="shared" si="375"/>
        <v>0</v>
      </c>
      <c r="S55" s="12">
        <f t="shared" si="375"/>
        <v>0</v>
      </c>
      <c r="T55" s="12">
        <f t="shared" si="375"/>
        <v>0</v>
      </c>
      <c r="U55" s="12">
        <f t="shared" si="375"/>
        <v>0</v>
      </c>
      <c r="V55" s="12">
        <f t="shared" si="375"/>
        <v>8.5</v>
      </c>
      <c r="W55" s="12">
        <f t="shared" si="375"/>
        <v>0</v>
      </c>
      <c r="X55" s="12">
        <f t="shared" si="375"/>
        <v>8.5</v>
      </c>
      <c r="Y55" s="12">
        <f t="shared" si="375"/>
        <v>12</v>
      </c>
      <c r="Z55" s="12">
        <f t="shared" si="375"/>
        <v>12</v>
      </c>
      <c r="AA55" s="12">
        <f t="shared" si="375"/>
        <v>10.95</v>
      </c>
      <c r="AB55" s="12">
        <f t="shared" si="375"/>
        <v>0</v>
      </c>
      <c r="AC55" s="12">
        <f t="shared" si="375"/>
        <v>0</v>
      </c>
      <c r="AD55" s="12">
        <f t="shared" si="375"/>
        <v>0</v>
      </c>
      <c r="AE55" s="12">
        <f t="shared" si="375"/>
        <v>9</v>
      </c>
      <c r="AF55" s="12">
        <f t="shared" si="375"/>
        <v>0</v>
      </c>
      <c r="AG55" s="12">
        <f t="shared" si="375"/>
        <v>16</v>
      </c>
      <c r="AH55" s="12">
        <f t="shared" si="375"/>
        <v>0</v>
      </c>
      <c r="AI55" s="12">
        <f t="shared" si="375"/>
        <v>0</v>
      </c>
      <c r="AJ55" s="12">
        <f t="shared" si="375"/>
        <v>10</v>
      </c>
      <c r="AK55" s="12">
        <f t="shared" si="375"/>
        <v>0</v>
      </c>
      <c r="AL55" s="12">
        <f t="shared" ref="AL55:AP59" si="376">SUM(AL39,AL23)</f>
        <v>0</v>
      </c>
      <c r="AM55" s="12">
        <f t="shared" si="376"/>
        <v>17</v>
      </c>
      <c r="AN55" s="12">
        <f t="shared" si="376"/>
        <v>0</v>
      </c>
      <c r="AO55" s="12">
        <f t="shared" si="376"/>
        <v>0</v>
      </c>
      <c r="AP55" s="12">
        <f t="shared" si="376"/>
        <v>0</v>
      </c>
      <c r="AQ55" s="12">
        <f t="shared" ref="AQ55:AR59" si="377">SUM(AQ39,AQ23)</f>
        <v>0</v>
      </c>
      <c r="AR55" s="12">
        <f t="shared" si="377"/>
        <v>11</v>
      </c>
      <c r="AS55" s="12">
        <f t="shared" ref="AS55:AU59" si="378">SUM(AS39,AS23)</f>
        <v>5</v>
      </c>
      <c r="AT55" s="12">
        <f t="shared" si="378"/>
        <v>0</v>
      </c>
      <c r="AU55" s="12">
        <f t="shared" si="378"/>
        <v>0</v>
      </c>
      <c r="AV55" s="12">
        <v>0</v>
      </c>
      <c r="AW55" s="12">
        <f t="shared" ref="AW55:BA59" si="379">SUM(AW39,AW23)</f>
        <v>12</v>
      </c>
      <c r="AX55" s="12">
        <f t="shared" si="379"/>
        <v>0</v>
      </c>
      <c r="AY55" s="12">
        <f t="shared" si="379"/>
        <v>0</v>
      </c>
      <c r="AZ55" s="12">
        <f t="shared" si="379"/>
        <v>10</v>
      </c>
      <c r="BA55" s="12">
        <f t="shared" si="379"/>
        <v>0</v>
      </c>
      <c r="BB55" s="12">
        <f t="shared" ref="BB55:BD59" si="380">SUM(BB39,BB23)</f>
        <v>9</v>
      </c>
      <c r="BC55" s="12">
        <f t="shared" si="380"/>
        <v>10</v>
      </c>
      <c r="BD55" s="12">
        <f t="shared" si="380"/>
        <v>0</v>
      </c>
      <c r="BE55" s="12">
        <f t="shared" ref="BE55:BS55" si="381">SUM(BE39,BE23)</f>
        <v>0</v>
      </c>
      <c r="BF55" s="12">
        <f t="shared" si="381"/>
        <v>0</v>
      </c>
      <c r="BG55" s="12">
        <f t="shared" si="381"/>
        <v>12</v>
      </c>
      <c r="BH55" s="12">
        <f t="shared" si="381"/>
        <v>8</v>
      </c>
      <c r="BI55" s="12">
        <f t="shared" si="381"/>
        <v>0</v>
      </c>
      <c r="BJ55" s="12">
        <f t="shared" si="381"/>
        <v>0</v>
      </c>
      <c r="BK55" s="12">
        <f t="shared" si="381"/>
        <v>0</v>
      </c>
      <c r="BL55" s="12">
        <f t="shared" si="381"/>
        <v>0</v>
      </c>
      <c r="BM55" s="12">
        <f t="shared" si="381"/>
        <v>0</v>
      </c>
      <c r="BN55" s="12">
        <f t="shared" si="381"/>
        <v>0</v>
      </c>
      <c r="BO55" s="12">
        <f t="shared" si="381"/>
        <v>10.75</v>
      </c>
      <c r="BP55" s="12">
        <f t="shared" si="381"/>
        <v>0</v>
      </c>
      <c r="BQ55" s="12">
        <f t="shared" si="381"/>
        <v>12</v>
      </c>
      <c r="BR55" s="12">
        <f t="shared" si="381"/>
        <v>0</v>
      </c>
      <c r="BS55" s="12">
        <f t="shared" si="381"/>
        <v>0</v>
      </c>
      <c r="BT55" s="12">
        <f t="shared" ref="BT55:BZ59" si="382">SUM(BT39,BT23)</f>
        <v>0</v>
      </c>
      <c r="BU55" s="12">
        <f t="shared" si="382"/>
        <v>8</v>
      </c>
      <c r="BV55" s="12">
        <f t="shared" si="382"/>
        <v>0</v>
      </c>
      <c r="BW55" s="12">
        <f t="shared" si="382"/>
        <v>0</v>
      </c>
      <c r="BX55" s="12">
        <f t="shared" si="382"/>
        <v>12</v>
      </c>
      <c r="BY55" s="12">
        <f t="shared" si="382"/>
        <v>0</v>
      </c>
      <c r="BZ55" s="12">
        <f t="shared" si="382"/>
        <v>16</v>
      </c>
      <c r="CA55" s="12">
        <f t="shared" ref="CA55:CB55" si="383">SUM(CA39,CA23)</f>
        <v>8</v>
      </c>
      <c r="CB55" s="12">
        <f t="shared" si="383"/>
        <v>12</v>
      </c>
      <c r="CC55" s="12">
        <f t="shared" ref="CC55:CD55" si="384">SUM(CC39,CC23)</f>
        <v>8</v>
      </c>
      <c r="CD55" s="12">
        <f t="shared" si="384"/>
        <v>8</v>
      </c>
      <c r="CE55" s="12">
        <f t="shared" ref="CE55:CF55" si="385">SUM(CE39,CE23)</f>
        <v>0</v>
      </c>
      <c r="CF55" s="12">
        <f t="shared" si="385"/>
        <v>0</v>
      </c>
      <c r="CG55" s="12">
        <f t="shared" ref="CG55:CH55" si="386">SUM(CG39,CG23)</f>
        <v>19</v>
      </c>
      <c r="CH55" s="12">
        <f t="shared" si="386"/>
        <v>0</v>
      </c>
      <c r="CI55" s="12">
        <f t="shared" ref="CI55:CJ55" si="387">SUM(CI39,CI23)</f>
        <v>0</v>
      </c>
      <c r="CJ55" s="12">
        <f t="shared" si="387"/>
        <v>0</v>
      </c>
      <c r="CK55" s="12">
        <f t="shared" ref="CK55:CL55" si="388">SUM(CK39,CK23)</f>
        <v>0</v>
      </c>
      <c r="CL55" s="12">
        <f t="shared" si="388"/>
        <v>9</v>
      </c>
      <c r="CM55" s="12">
        <f t="shared" ref="CM55:CN55" si="389">SUM(CM39,CM23)</f>
        <v>0</v>
      </c>
      <c r="CN55" s="12">
        <f t="shared" si="389"/>
        <v>12</v>
      </c>
      <c r="CO55" s="12">
        <f t="shared" ref="CO55:CP55" si="390">SUM(CO39,CO23)</f>
        <v>0</v>
      </c>
      <c r="CP55" s="12">
        <f t="shared" si="390"/>
        <v>0</v>
      </c>
      <c r="CQ55" s="12">
        <f t="shared" ref="CQ55:CR55" si="391">SUM(CQ39,CQ23)</f>
        <v>0</v>
      </c>
      <c r="CR55" s="12">
        <f t="shared" si="391"/>
        <v>12</v>
      </c>
      <c r="CS55" s="12">
        <f t="shared" ref="CS55:CT55" si="392">SUM(CS39,CS23)</f>
        <v>0</v>
      </c>
      <c r="CT55" s="12">
        <f t="shared" si="392"/>
        <v>0</v>
      </c>
      <c r="CU55" s="12">
        <f t="shared" ref="CU55:CV55" si="393">SUM(CU39,CU23)</f>
        <v>24</v>
      </c>
      <c r="CV55" s="12">
        <f t="shared" si="393"/>
        <v>0</v>
      </c>
      <c r="CW55" s="12">
        <f t="shared" ref="CW55:CX55" si="394">SUM(CW39,CW23)</f>
        <v>0</v>
      </c>
      <c r="CX55" s="12">
        <f t="shared" si="394"/>
        <v>0</v>
      </c>
      <c r="CY55" s="12">
        <f t="shared" ref="CY55:CZ55" si="395">SUM(CY39,CY23)</f>
        <v>10</v>
      </c>
      <c r="CZ55" s="12">
        <f t="shared" si="395"/>
        <v>0</v>
      </c>
      <c r="DA55" s="12">
        <f t="shared" ref="DA55" si="396">SUM(DA39,DA23)</f>
        <v>0</v>
      </c>
      <c r="DB55" s="12">
        <f t="shared" ref="DB55:DC55" si="397">SUM(DB39,DB23)</f>
        <v>0</v>
      </c>
      <c r="DC55" s="12">
        <f t="shared" si="397"/>
        <v>0</v>
      </c>
      <c r="DD55" s="12"/>
      <c r="DE55" s="12">
        <f t="shared" ref="DE55:DF59" si="398">SUM(DE39,DE23)</f>
        <v>15</v>
      </c>
      <c r="DF55" s="12">
        <f t="shared" si="398"/>
        <v>12</v>
      </c>
      <c r="DG55" s="12">
        <f t="shared" ref="DG55:DH55" si="399">SUM(DG39,DG23)</f>
        <v>12</v>
      </c>
      <c r="DH55" s="12">
        <f t="shared" si="399"/>
        <v>0</v>
      </c>
      <c r="DI55" s="12">
        <f t="shared" ref="DI55:DJ55" si="400">SUM(DI39,DI23)</f>
        <v>0</v>
      </c>
      <c r="DJ55" s="12">
        <f t="shared" si="400"/>
        <v>0</v>
      </c>
      <c r="DK55" s="12">
        <f t="shared" ref="DK55:DL55" si="401">SUM(DK39,DK23)</f>
        <v>11</v>
      </c>
      <c r="DL55" s="12">
        <f t="shared" si="401"/>
        <v>0</v>
      </c>
      <c r="DM55" s="12">
        <f t="shared" ref="DM55:DN55" si="402">SUM(DM39,DM23)</f>
        <v>10.5</v>
      </c>
      <c r="DN55" s="12">
        <f t="shared" si="402"/>
        <v>0</v>
      </c>
      <c r="DO55" s="12">
        <f t="shared" ref="DO55" si="403">SUM(DO39,DO23)</f>
        <v>11</v>
      </c>
      <c r="DP55" s="94"/>
      <c r="DQ55" s="94"/>
      <c r="DR55" s="12">
        <f t="shared" ref="DR55:DS59" si="404">SUM(DR39,DR23)</f>
        <v>20</v>
      </c>
      <c r="DS55" s="12">
        <f t="shared" si="404"/>
        <v>0</v>
      </c>
      <c r="DT55" s="12">
        <f t="shared" ref="DT55:DU55" si="405">SUM(DT39,DT23)</f>
        <v>14</v>
      </c>
      <c r="DU55" s="12">
        <f t="shared" si="405"/>
        <v>0</v>
      </c>
      <c r="DV55" s="12">
        <f t="shared" ref="DV55:DW55" si="406">SUM(DV39,DV23)</f>
        <v>15</v>
      </c>
      <c r="DW55" s="12">
        <f t="shared" si="406"/>
        <v>0</v>
      </c>
      <c r="DX55" s="12">
        <f t="shared" ref="DX55:DY55" si="407">SUM(DX39,DX23)</f>
        <v>0</v>
      </c>
      <c r="DY55" s="12">
        <f t="shared" si="407"/>
        <v>18</v>
      </c>
      <c r="DZ55" s="12">
        <f t="shared" ref="DZ55:EA55" si="408">SUM(DZ39,DZ23)</f>
        <v>9</v>
      </c>
      <c r="EA55" s="12">
        <f t="shared" si="408"/>
        <v>16.75</v>
      </c>
      <c r="EB55" s="12">
        <f t="shared" ref="EB55:EC55" si="409">SUM(EB39,EB23)</f>
        <v>0</v>
      </c>
      <c r="EC55" s="12">
        <f t="shared" si="409"/>
        <v>0</v>
      </c>
      <c r="ED55" s="12">
        <f t="shared" ref="ED55:EE55" si="410">SUM(ED39,ED23)</f>
        <v>0</v>
      </c>
      <c r="EE55" s="12">
        <f t="shared" si="410"/>
        <v>0</v>
      </c>
      <c r="EF55" s="12">
        <f t="shared" ref="EF55:EG55" si="411">SUM(EF39,EF23)</f>
        <v>5.3</v>
      </c>
      <c r="EG55" s="12">
        <f t="shared" si="411"/>
        <v>0</v>
      </c>
      <c r="EH55" s="12">
        <f t="shared" ref="EH55" si="412">SUM(EH39,EH23)</f>
        <v>0</v>
      </c>
      <c r="EI55" s="94"/>
    </row>
    <row r="56" spans="1:139">
      <c r="A56" s="500"/>
      <c r="B56" s="53" t="s">
        <v>251</v>
      </c>
      <c r="C56" s="12"/>
      <c r="D56" s="12">
        <f t="shared" ref="D56:AK56" si="413">SUM(D40,D24)</f>
        <v>0</v>
      </c>
      <c r="E56" s="12">
        <f t="shared" si="413"/>
        <v>0</v>
      </c>
      <c r="F56" s="12">
        <f t="shared" si="413"/>
        <v>0</v>
      </c>
      <c r="G56" s="12">
        <f t="shared" si="413"/>
        <v>2.25</v>
      </c>
      <c r="H56" s="12">
        <f t="shared" si="413"/>
        <v>0</v>
      </c>
      <c r="I56" s="12">
        <f t="shared" si="413"/>
        <v>0</v>
      </c>
      <c r="J56" s="12">
        <f t="shared" si="413"/>
        <v>8.42</v>
      </c>
      <c r="K56" s="12">
        <f t="shared" si="413"/>
        <v>0</v>
      </c>
      <c r="L56" s="12">
        <f t="shared" si="413"/>
        <v>0</v>
      </c>
      <c r="M56" s="12">
        <f t="shared" si="413"/>
        <v>0</v>
      </c>
      <c r="N56" s="12">
        <f t="shared" si="413"/>
        <v>9.75</v>
      </c>
      <c r="O56" s="12">
        <f t="shared" si="413"/>
        <v>0</v>
      </c>
      <c r="P56" s="12">
        <f t="shared" si="413"/>
        <v>0</v>
      </c>
      <c r="Q56" s="12">
        <f t="shared" si="413"/>
        <v>0</v>
      </c>
      <c r="R56" s="12">
        <f t="shared" si="413"/>
        <v>13</v>
      </c>
      <c r="S56" s="12">
        <f t="shared" si="413"/>
        <v>0</v>
      </c>
      <c r="T56" s="12">
        <f t="shared" si="413"/>
        <v>0</v>
      </c>
      <c r="U56" s="12">
        <f t="shared" si="413"/>
        <v>24</v>
      </c>
      <c r="V56" s="12">
        <f t="shared" si="413"/>
        <v>0</v>
      </c>
      <c r="W56" s="12">
        <f t="shared" si="413"/>
        <v>0</v>
      </c>
      <c r="X56" s="12">
        <f t="shared" si="413"/>
        <v>0</v>
      </c>
      <c r="Y56" s="12">
        <f t="shared" si="413"/>
        <v>0</v>
      </c>
      <c r="Z56" s="12">
        <f t="shared" si="413"/>
        <v>7</v>
      </c>
      <c r="AA56" s="12">
        <f t="shared" si="413"/>
        <v>53.5</v>
      </c>
      <c r="AB56" s="12">
        <f t="shared" si="413"/>
        <v>5.17</v>
      </c>
      <c r="AC56" s="12">
        <f t="shared" si="413"/>
        <v>18.27</v>
      </c>
      <c r="AD56" s="12">
        <f t="shared" si="413"/>
        <v>0</v>
      </c>
      <c r="AE56" s="12">
        <f t="shared" si="413"/>
        <v>6.17</v>
      </c>
      <c r="AF56" s="12">
        <f t="shared" si="413"/>
        <v>0</v>
      </c>
      <c r="AG56" s="12">
        <f t="shared" si="413"/>
        <v>15</v>
      </c>
      <c r="AH56" s="12">
        <f t="shared" si="413"/>
        <v>24</v>
      </c>
      <c r="AI56" s="12">
        <f t="shared" si="413"/>
        <v>9.5</v>
      </c>
      <c r="AJ56" s="12">
        <f t="shared" si="413"/>
        <v>2</v>
      </c>
      <c r="AK56" s="12">
        <f t="shared" si="413"/>
        <v>0</v>
      </c>
      <c r="AL56" s="12">
        <f>SUM(AL40,AL24)</f>
        <v>0</v>
      </c>
      <c r="AM56" s="12">
        <f t="shared" si="376"/>
        <v>0</v>
      </c>
      <c r="AN56" s="12">
        <f t="shared" si="376"/>
        <v>0</v>
      </c>
      <c r="AO56" s="12">
        <f t="shared" si="376"/>
        <v>14</v>
      </c>
      <c r="AP56" s="12">
        <f t="shared" si="376"/>
        <v>11</v>
      </c>
      <c r="AQ56" s="12">
        <f t="shared" si="377"/>
        <v>0</v>
      </c>
      <c r="AR56" s="12">
        <f t="shared" si="377"/>
        <v>0</v>
      </c>
      <c r="AS56" s="12">
        <f t="shared" ref="AS56:AT59" si="414">SUM(AS40,AS24)</f>
        <v>1</v>
      </c>
      <c r="AT56" s="12">
        <f t="shared" si="414"/>
        <v>0</v>
      </c>
      <c r="AU56" s="12">
        <f t="shared" si="378"/>
        <v>0</v>
      </c>
      <c r="AV56" s="12">
        <v>0</v>
      </c>
      <c r="AW56" s="12">
        <f t="shared" si="379"/>
        <v>5</v>
      </c>
      <c r="AX56" s="12">
        <f t="shared" si="379"/>
        <v>0</v>
      </c>
      <c r="AY56" s="12">
        <f t="shared" si="379"/>
        <v>4</v>
      </c>
      <c r="AZ56" s="12">
        <f t="shared" si="379"/>
        <v>0</v>
      </c>
      <c r="BA56" s="12">
        <f t="shared" si="379"/>
        <v>0</v>
      </c>
      <c r="BB56" s="12">
        <f t="shared" ref="BB56:BC59" si="415">SUM(BB40,BB24)</f>
        <v>12</v>
      </c>
      <c r="BC56" s="12">
        <f t="shared" si="415"/>
        <v>2.17</v>
      </c>
      <c r="BD56" s="12">
        <f t="shared" si="380"/>
        <v>0</v>
      </c>
      <c r="BE56" s="12">
        <f t="shared" ref="BE56:BS56" si="416">SUM(BE40,BE24)</f>
        <v>5</v>
      </c>
      <c r="BF56" s="12">
        <f t="shared" si="416"/>
        <v>0</v>
      </c>
      <c r="BG56" s="12">
        <f t="shared" si="416"/>
        <v>3</v>
      </c>
      <c r="BH56" s="12">
        <f t="shared" si="416"/>
        <v>0</v>
      </c>
      <c r="BI56" s="12">
        <f t="shared" si="416"/>
        <v>0</v>
      </c>
      <c r="BJ56" s="12">
        <f t="shared" si="416"/>
        <v>0</v>
      </c>
      <c r="BK56" s="12">
        <f t="shared" si="416"/>
        <v>0</v>
      </c>
      <c r="BL56" s="12">
        <f t="shared" si="416"/>
        <v>0</v>
      </c>
      <c r="BM56" s="12">
        <f t="shared" si="416"/>
        <v>0</v>
      </c>
      <c r="BN56" s="12">
        <f t="shared" si="416"/>
        <v>0</v>
      </c>
      <c r="BO56" s="12">
        <f t="shared" si="416"/>
        <v>3</v>
      </c>
      <c r="BP56" s="12">
        <f t="shared" si="416"/>
        <v>0</v>
      </c>
      <c r="BQ56" s="12">
        <f t="shared" si="416"/>
        <v>0</v>
      </c>
      <c r="BR56" s="12">
        <f t="shared" si="416"/>
        <v>0</v>
      </c>
      <c r="BS56" s="12">
        <f t="shared" si="416"/>
        <v>0</v>
      </c>
      <c r="BT56" s="12">
        <f t="shared" si="382"/>
        <v>0</v>
      </c>
      <c r="BU56" s="12">
        <f t="shared" si="382"/>
        <v>0</v>
      </c>
      <c r="BV56" s="12">
        <f t="shared" si="382"/>
        <v>2.67</v>
      </c>
      <c r="BW56" s="12">
        <f t="shared" si="382"/>
        <v>9</v>
      </c>
      <c r="BX56" s="12">
        <f t="shared" si="382"/>
        <v>0</v>
      </c>
      <c r="BY56" s="12">
        <f t="shared" si="382"/>
        <v>0</v>
      </c>
      <c r="BZ56" s="12">
        <f t="shared" si="382"/>
        <v>0</v>
      </c>
      <c r="CA56" s="12">
        <f t="shared" ref="CA56:CB56" si="417">SUM(CA40,CA24)</f>
        <v>0</v>
      </c>
      <c r="CB56" s="12">
        <f t="shared" si="417"/>
        <v>0</v>
      </c>
      <c r="CC56" s="12">
        <f t="shared" ref="CC56:CD56" si="418">SUM(CC40,CC24)</f>
        <v>0</v>
      </c>
      <c r="CD56" s="12">
        <f t="shared" si="418"/>
        <v>0</v>
      </c>
      <c r="CE56" s="12">
        <f t="shared" ref="CE56:CF56" si="419">SUM(CE40,CE24)</f>
        <v>0</v>
      </c>
      <c r="CF56" s="12">
        <f t="shared" si="419"/>
        <v>0</v>
      </c>
      <c r="CG56" s="12">
        <f t="shared" ref="CG56:CH56" si="420">SUM(CG40,CG24)</f>
        <v>0</v>
      </c>
      <c r="CH56" s="12">
        <f t="shared" si="420"/>
        <v>0</v>
      </c>
      <c r="CI56" s="12">
        <f t="shared" ref="CI56:CJ56" si="421">SUM(CI40,CI24)</f>
        <v>9</v>
      </c>
      <c r="CJ56" s="12">
        <f t="shared" si="421"/>
        <v>0</v>
      </c>
      <c r="CK56" s="12">
        <f t="shared" ref="CK56:CL56" si="422">SUM(CK40,CK24)</f>
        <v>0</v>
      </c>
      <c r="CL56" s="12">
        <f t="shared" si="422"/>
        <v>0</v>
      </c>
      <c r="CM56" s="12">
        <f t="shared" ref="CM56:CN56" si="423">SUM(CM40,CM24)</f>
        <v>0</v>
      </c>
      <c r="CN56" s="12">
        <f t="shared" si="423"/>
        <v>24</v>
      </c>
      <c r="CO56" s="12">
        <f t="shared" ref="CO56:CP56" si="424">SUM(CO40,CO24)</f>
        <v>0</v>
      </c>
      <c r="CP56" s="12">
        <f t="shared" si="424"/>
        <v>0</v>
      </c>
      <c r="CQ56" s="12">
        <f t="shared" ref="CQ56:CR56" si="425">SUM(CQ40,CQ24)</f>
        <v>0</v>
      </c>
      <c r="CR56" s="12">
        <f t="shared" si="425"/>
        <v>0</v>
      </c>
      <c r="CS56" s="12">
        <f t="shared" ref="CS56:CT56" si="426">SUM(CS40,CS24)</f>
        <v>0</v>
      </c>
      <c r="CT56" s="12">
        <f t="shared" si="426"/>
        <v>0</v>
      </c>
      <c r="CU56" s="12">
        <f t="shared" ref="CU56:CV56" si="427">SUM(CU40,CU24)</f>
        <v>0</v>
      </c>
      <c r="CV56" s="12">
        <f t="shared" si="427"/>
        <v>0</v>
      </c>
      <c r="CW56" s="12">
        <f t="shared" ref="CW56:CX56" si="428">SUM(CW40,CW24)</f>
        <v>0</v>
      </c>
      <c r="CX56" s="12">
        <f t="shared" si="428"/>
        <v>0</v>
      </c>
      <c r="CY56" s="12">
        <f t="shared" ref="CY56:CZ56" si="429">SUM(CY40,CY24)</f>
        <v>0</v>
      </c>
      <c r="CZ56" s="12">
        <f t="shared" si="429"/>
        <v>0</v>
      </c>
      <c r="DA56" s="12">
        <f t="shared" ref="DA56" si="430">SUM(DA40,DA24)</f>
        <v>0</v>
      </c>
      <c r="DB56" s="12">
        <f t="shared" ref="DB56:DC56" si="431">SUM(DB40,DB24)</f>
        <v>0</v>
      </c>
      <c r="DC56" s="12">
        <f t="shared" si="431"/>
        <v>0</v>
      </c>
      <c r="DD56" s="12"/>
      <c r="DE56" s="12">
        <f t="shared" si="398"/>
        <v>0</v>
      </c>
      <c r="DF56" s="12">
        <f t="shared" si="398"/>
        <v>2</v>
      </c>
      <c r="DG56" s="12">
        <f t="shared" ref="DG56:DH56" si="432">SUM(DG40,DG24)</f>
        <v>0</v>
      </c>
      <c r="DH56" s="12">
        <f t="shared" si="432"/>
        <v>1.5</v>
      </c>
      <c r="DI56" s="12">
        <f t="shared" ref="DI56:DJ56" si="433">SUM(DI40,DI24)</f>
        <v>0</v>
      </c>
      <c r="DJ56" s="12">
        <f t="shared" si="433"/>
        <v>0</v>
      </c>
      <c r="DK56" s="12">
        <f t="shared" ref="DK56:DL56" si="434">SUM(DK40,DK24)</f>
        <v>0</v>
      </c>
      <c r="DL56" s="12">
        <f t="shared" si="434"/>
        <v>0</v>
      </c>
      <c r="DM56" s="12">
        <f t="shared" ref="DM56:DN56" si="435">SUM(DM40,DM24)</f>
        <v>7.5</v>
      </c>
      <c r="DN56" s="12">
        <f t="shared" si="435"/>
        <v>0</v>
      </c>
      <c r="DO56" s="12">
        <f t="shared" ref="DO56" si="436">SUM(DO40,DO24)</f>
        <v>5</v>
      </c>
      <c r="DP56" s="94"/>
      <c r="DQ56" s="94"/>
      <c r="DR56" s="12">
        <f t="shared" si="404"/>
        <v>6.33</v>
      </c>
      <c r="DS56" s="12">
        <f t="shared" si="404"/>
        <v>0</v>
      </c>
      <c r="DT56" s="12">
        <f t="shared" ref="DT56:DU56" si="437">SUM(DT40,DT24)</f>
        <v>11.6</v>
      </c>
      <c r="DU56" s="12">
        <f t="shared" si="437"/>
        <v>0</v>
      </c>
      <c r="DV56" s="12">
        <f t="shared" ref="DV56:DW56" si="438">SUM(DV40,DV24)</f>
        <v>0</v>
      </c>
      <c r="DW56" s="12">
        <f t="shared" si="438"/>
        <v>0</v>
      </c>
      <c r="DX56" s="12">
        <f t="shared" ref="DX56" si="439">SUM(DX40,DX24)</f>
        <v>0</v>
      </c>
      <c r="DY56" s="12">
        <f t="shared" ref="DY56:ED56" si="440">SUM(DY40,DY24)</f>
        <v>0</v>
      </c>
      <c r="DZ56" s="12">
        <f t="shared" si="440"/>
        <v>1.17</v>
      </c>
      <c r="EA56" s="12">
        <f t="shared" si="440"/>
        <v>0</v>
      </c>
      <c r="EB56" s="12">
        <f t="shared" si="440"/>
        <v>0</v>
      </c>
      <c r="EC56" s="12">
        <f t="shared" si="440"/>
        <v>0</v>
      </c>
      <c r="ED56" s="12">
        <f t="shared" si="440"/>
        <v>0</v>
      </c>
      <c r="EE56" s="12">
        <f t="shared" ref="EE56:EF56" si="441">SUM(EE40,EE24)</f>
        <v>0</v>
      </c>
      <c r="EF56" s="12">
        <f t="shared" si="441"/>
        <v>0</v>
      </c>
      <c r="EG56" s="12">
        <f t="shared" ref="EG56:EH56" si="442">SUM(EG40,EG24)</f>
        <v>0</v>
      </c>
      <c r="EH56" s="12">
        <f t="shared" si="442"/>
        <v>0</v>
      </c>
      <c r="EI56" s="94"/>
    </row>
    <row r="57" spans="1:139">
      <c r="A57" s="500"/>
      <c r="B57" s="53" t="s">
        <v>252</v>
      </c>
      <c r="C57" s="12"/>
      <c r="D57" s="12">
        <f t="shared" ref="D57:AK57" si="443">SUM(D41,D25)</f>
        <v>30.5</v>
      </c>
      <c r="E57" s="12">
        <f t="shared" si="443"/>
        <v>15.67</v>
      </c>
      <c r="F57" s="12">
        <f t="shared" si="443"/>
        <v>27.5</v>
      </c>
      <c r="G57" s="12">
        <f t="shared" si="443"/>
        <v>0</v>
      </c>
      <c r="H57" s="12">
        <f t="shared" si="443"/>
        <v>19.670000000000002</v>
      </c>
      <c r="I57" s="12">
        <f t="shared" si="443"/>
        <v>135</v>
      </c>
      <c r="J57" s="12">
        <f t="shared" si="443"/>
        <v>139.05000000000001</v>
      </c>
      <c r="K57" s="12">
        <f t="shared" si="443"/>
        <v>135.16999999999999</v>
      </c>
      <c r="L57" s="12">
        <f t="shared" si="443"/>
        <v>168.67</v>
      </c>
      <c r="M57" s="12">
        <f t="shared" si="443"/>
        <v>99.42</v>
      </c>
      <c r="N57" s="12">
        <f t="shared" si="443"/>
        <v>24.5</v>
      </c>
      <c r="O57" s="12">
        <f t="shared" si="443"/>
        <v>37</v>
      </c>
      <c r="P57" s="12">
        <f t="shared" si="443"/>
        <v>50.43</v>
      </c>
      <c r="Q57" s="12">
        <f t="shared" si="443"/>
        <v>31</v>
      </c>
      <c r="R57" s="12">
        <f t="shared" si="443"/>
        <v>31</v>
      </c>
      <c r="S57" s="12">
        <f t="shared" si="443"/>
        <v>8.67</v>
      </c>
      <c r="T57" s="12">
        <f t="shared" si="443"/>
        <v>49.75</v>
      </c>
      <c r="U57" s="12">
        <f t="shared" si="443"/>
        <v>47.92</v>
      </c>
      <c r="V57" s="12">
        <f t="shared" si="443"/>
        <v>32</v>
      </c>
      <c r="W57" s="12">
        <f t="shared" si="443"/>
        <v>31.03</v>
      </c>
      <c r="X57" s="12">
        <f t="shared" si="443"/>
        <v>13</v>
      </c>
      <c r="Y57" s="12">
        <f t="shared" si="443"/>
        <v>36.5</v>
      </c>
      <c r="Z57" s="12">
        <f t="shared" si="443"/>
        <v>22.25</v>
      </c>
      <c r="AA57" s="12">
        <f t="shared" si="443"/>
        <v>8</v>
      </c>
      <c r="AB57" s="12">
        <f t="shared" si="443"/>
        <v>33.17</v>
      </c>
      <c r="AC57" s="12">
        <f t="shared" si="443"/>
        <v>6.33</v>
      </c>
      <c r="AD57" s="12">
        <f t="shared" si="443"/>
        <v>15.5</v>
      </c>
      <c r="AE57" s="12">
        <f t="shared" si="443"/>
        <v>10.25</v>
      </c>
      <c r="AF57" s="12">
        <f t="shared" si="443"/>
        <v>16.41</v>
      </c>
      <c r="AG57" s="12">
        <f t="shared" si="443"/>
        <v>11</v>
      </c>
      <c r="AH57" s="12">
        <f t="shared" si="443"/>
        <v>58.92</v>
      </c>
      <c r="AI57" s="12">
        <f t="shared" si="443"/>
        <v>39.479999999999997</v>
      </c>
      <c r="AJ57" s="12">
        <f t="shared" si="443"/>
        <v>5</v>
      </c>
      <c r="AK57" s="12">
        <f t="shared" si="443"/>
        <v>30.17</v>
      </c>
      <c r="AL57" s="12">
        <f>SUM(AL41,AL25)</f>
        <v>34.4</v>
      </c>
      <c r="AM57" s="12">
        <f t="shared" si="376"/>
        <v>2</v>
      </c>
      <c r="AN57" s="12">
        <f t="shared" si="376"/>
        <v>6.5</v>
      </c>
      <c r="AO57" s="12">
        <f t="shared" si="376"/>
        <v>73.92</v>
      </c>
      <c r="AP57" s="12">
        <f t="shared" si="376"/>
        <v>23</v>
      </c>
      <c r="AQ57" s="12">
        <f t="shared" si="377"/>
        <v>16.079999999999998</v>
      </c>
      <c r="AR57" s="12">
        <f t="shared" si="377"/>
        <v>7.34</v>
      </c>
      <c r="AS57" s="12">
        <f t="shared" si="414"/>
        <v>10.5</v>
      </c>
      <c r="AT57" s="12">
        <f t="shared" si="414"/>
        <v>20.59</v>
      </c>
      <c r="AU57" s="12">
        <f t="shared" si="378"/>
        <v>45.08</v>
      </c>
      <c r="AV57" s="12">
        <v>45.08</v>
      </c>
      <c r="AW57" s="12">
        <f t="shared" si="379"/>
        <v>2.5</v>
      </c>
      <c r="AX57" s="12">
        <f t="shared" si="379"/>
        <v>42.67</v>
      </c>
      <c r="AY57" s="12">
        <f t="shared" si="379"/>
        <v>21.5</v>
      </c>
      <c r="AZ57" s="12">
        <f t="shared" si="379"/>
        <v>28.17</v>
      </c>
      <c r="BA57" s="12">
        <f t="shared" si="379"/>
        <v>7.37</v>
      </c>
      <c r="BB57" s="12">
        <f t="shared" si="415"/>
        <v>19.89</v>
      </c>
      <c r="BC57" s="12">
        <f t="shared" si="415"/>
        <v>13.67</v>
      </c>
      <c r="BD57" s="12">
        <f t="shared" si="380"/>
        <v>10.67</v>
      </c>
      <c r="BE57" s="12">
        <f t="shared" ref="BE57:BS57" si="444">SUM(BE41,BE25)</f>
        <v>12</v>
      </c>
      <c r="BF57" s="12">
        <f t="shared" si="444"/>
        <v>6.3</v>
      </c>
      <c r="BG57" s="12">
        <f t="shared" si="444"/>
        <v>20.5</v>
      </c>
      <c r="BH57" s="12">
        <f t="shared" si="444"/>
        <v>75</v>
      </c>
      <c r="BI57" s="12">
        <f t="shared" si="444"/>
        <v>108.17</v>
      </c>
      <c r="BJ57" s="12">
        <f t="shared" si="444"/>
        <v>173.25</v>
      </c>
      <c r="BK57" s="12">
        <f t="shared" si="444"/>
        <v>49</v>
      </c>
      <c r="BL57" s="12">
        <f t="shared" si="444"/>
        <v>36</v>
      </c>
      <c r="BM57" s="12">
        <f t="shared" si="444"/>
        <v>32.17</v>
      </c>
      <c r="BN57" s="12">
        <f t="shared" si="444"/>
        <v>41.6</v>
      </c>
      <c r="BO57" s="12">
        <f t="shared" si="444"/>
        <v>27.47</v>
      </c>
      <c r="BP57" s="12">
        <f t="shared" si="444"/>
        <v>10</v>
      </c>
      <c r="BQ57" s="12">
        <f t="shared" si="444"/>
        <v>34.950000000000003</v>
      </c>
      <c r="BR57" s="12">
        <f t="shared" si="444"/>
        <v>29</v>
      </c>
      <c r="BS57" s="12">
        <f t="shared" si="444"/>
        <v>35.5</v>
      </c>
      <c r="BT57" s="12">
        <f t="shared" si="382"/>
        <v>20.399999999999999</v>
      </c>
      <c r="BU57" s="12">
        <f t="shared" si="382"/>
        <v>3.8</v>
      </c>
      <c r="BV57" s="12">
        <f t="shared" si="382"/>
        <v>25.75</v>
      </c>
      <c r="BW57" s="12">
        <f t="shared" si="382"/>
        <v>24.5</v>
      </c>
      <c r="BX57" s="12">
        <f t="shared" si="382"/>
        <v>12</v>
      </c>
      <c r="BY57" s="12">
        <f t="shared" si="382"/>
        <v>39.75</v>
      </c>
      <c r="BZ57" s="12">
        <f t="shared" si="382"/>
        <v>21.3</v>
      </c>
      <c r="CA57" s="12">
        <f t="shared" ref="CA57:CB57" si="445">SUM(CA41,CA25)</f>
        <v>13</v>
      </c>
      <c r="CB57" s="12">
        <f t="shared" si="445"/>
        <v>21.59</v>
      </c>
      <c r="CC57" s="12">
        <f t="shared" ref="CC57:CD57" si="446">SUM(CC41,CC25)</f>
        <v>29.3</v>
      </c>
      <c r="CD57" s="12">
        <f t="shared" si="446"/>
        <v>3.5</v>
      </c>
      <c r="CE57" s="12">
        <f t="shared" ref="CE57:CF57" si="447">SUM(CE41,CE25)</f>
        <v>46.5</v>
      </c>
      <c r="CF57" s="12">
        <f t="shared" si="447"/>
        <v>35.5</v>
      </c>
      <c r="CG57" s="12">
        <f t="shared" ref="CG57:CH57" si="448">SUM(CG41,CG25)</f>
        <v>19</v>
      </c>
      <c r="CH57" s="12">
        <f t="shared" si="448"/>
        <v>33</v>
      </c>
      <c r="CI57" s="12">
        <f t="shared" ref="CI57:CJ57" si="449">SUM(CI41,CI25)</f>
        <v>7</v>
      </c>
      <c r="CJ57" s="12">
        <f t="shared" si="449"/>
        <v>149.17000000000002</v>
      </c>
      <c r="CK57" s="12">
        <f t="shared" ref="CK57:CL57" si="450">SUM(CK41,CK25)</f>
        <v>128</v>
      </c>
      <c r="CL57" s="12">
        <f t="shared" si="450"/>
        <v>25.5</v>
      </c>
      <c r="CM57" s="12">
        <f t="shared" ref="CM57:CN57" si="451">SUM(CM41,CM25)</f>
        <v>20.75</v>
      </c>
      <c r="CN57" s="12">
        <f t="shared" si="451"/>
        <v>14.05</v>
      </c>
      <c r="CO57" s="12">
        <f t="shared" ref="CO57:CP57" si="452">SUM(CO41,CO25)</f>
        <v>35</v>
      </c>
      <c r="CP57" s="12">
        <f t="shared" si="452"/>
        <v>29.92</v>
      </c>
      <c r="CQ57" s="12">
        <f t="shared" ref="CQ57:CR57" si="453">SUM(CQ41,CQ25)</f>
        <v>46.55</v>
      </c>
      <c r="CR57" s="12">
        <f t="shared" si="453"/>
        <v>37.5</v>
      </c>
      <c r="CS57" s="12">
        <f t="shared" ref="CS57:CT57" si="454">SUM(CS41,CS25)</f>
        <v>34.25</v>
      </c>
      <c r="CT57" s="12">
        <f t="shared" si="454"/>
        <v>34.549999999999997</v>
      </c>
      <c r="CU57" s="12">
        <f t="shared" ref="CU57:CV57" si="455">SUM(CU41,CU25)</f>
        <v>0</v>
      </c>
      <c r="CV57" s="12">
        <f t="shared" si="455"/>
        <v>50</v>
      </c>
      <c r="CW57" s="12">
        <f t="shared" ref="CW57:CX57" si="456">SUM(CW41,CW25)</f>
        <v>153.92000000000002</v>
      </c>
      <c r="CX57" s="12">
        <f t="shared" si="456"/>
        <v>38</v>
      </c>
      <c r="CY57" s="12">
        <f t="shared" ref="CY57:CZ57" si="457">SUM(CY41,CY25)</f>
        <v>34</v>
      </c>
      <c r="CZ57" s="12">
        <f t="shared" si="457"/>
        <v>123</v>
      </c>
      <c r="DA57" s="12">
        <f t="shared" ref="DA57" si="458">SUM(DA41,DA25)</f>
        <v>123</v>
      </c>
      <c r="DB57" s="12">
        <f t="shared" ref="DB57:DC57" si="459">SUM(DB41,DB25)</f>
        <v>93.92</v>
      </c>
      <c r="DC57" s="12">
        <f t="shared" si="459"/>
        <v>175</v>
      </c>
      <c r="DD57" s="12"/>
      <c r="DE57" s="12">
        <f t="shared" si="398"/>
        <v>45.5</v>
      </c>
      <c r="DF57" s="12">
        <f t="shared" si="398"/>
        <v>19.91</v>
      </c>
      <c r="DG57" s="12">
        <f t="shared" ref="DG57:DH57" si="460">SUM(DG41,DG25)</f>
        <v>11</v>
      </c>
      <c r="DH57" s="12">
        <f t="shared" si="460"/>
        <v>12.67</v>
      </c>
      <c r="DI57" s="12">
        <f t="shared" ref="DI57:DJ57" si="461">SUM(DI41,DI25)</f>
        <v>29.5</v>
      </c>
      <c r="DJ57" s="12">
        <f t="shared" si="461"/>
        <v>26.83</v>
      </c>
      <c r="DK57" s="12">
        <f t="shared" ref="DK57:DL57" si="462">SUM(DK41,DK25)</f>
        <v>2</v>
      </c>
      <c r="DL57" s="12">
        <f t="shared" si="462"/>
        <v>59.34</v>
      </c>
      <c r="DM57" s="12">
        <f t="shared" ref="DM57:DN57" si="463">SUM(DM41,DM25)</f>
        <v>57.92</v>
      </c>
      <c r="DN57" s="12">
        <f t="shared" si="463"/>
        <v>15.8</v>
      </c>
      <c r="DO57" s="12">
        <f t="shared" ref="DO57" si="464">SUM(DO41,DO25)</f>
        <v>33.33</v>
      </c>
      <c r="DP57"/>
      <c r="DQ57"/>
      <c r="DR57" s="12">
        <f t="shared" si="404"/>
        <v>11.5</v>
      </c>
      <c r="DS57" s="12">
        <f t="shared" si="404"/>
        <v>25.5</v>
      </c>
      <c r="DT57" s="12">
        <f t="shared" ref="DT57:DU57" si="465">SUM(DT41,DT25)</f>
        <v>3.5</v>
      </c>
      <c r="DU57" s="12">
        <f t="shared" si="465"/>
        <v>10.66</v>
      </c>
      <c r="DV57" s="12">
        <f t="shared" ref="DV57:DW57" si="466">SUM(DV41,DV25)</f>
        <v>7.5</v>
      </c>
      <c r="DW57" s="12">
        <f t="shared" si="466"/>
        <v>25.8</v>
      </c>
      <c r="DX57" s="12">
        <f t="shared" ref="DX57:DY57" si="467">SUM(DX41,DX25)</f>
        <v>45.129999999999995</v>
      </c>
      <c r="DY57" s="12">
        <f t="shared" si="467"/>
        <v>89.33</v>
      </c>
      <c r="DZ57" s="12">
        <f t="shared" ref="DZ57:EA57" si="468">SUM(DZ41,DZ25)</f>
        <v>8</v>
      </c>
      <c r="EA57" s="12">
        <f t="shared" si="468"/>
        <v>56.67</v>
      </c>
      <c r="EB57" s="12">
        <f t="shared" ref="EB57:EC57" si="469">SUM(EB41,EB25)</f>
        <v>39.97</v>
      </c>
      <c r="EC57" s="12">
        <f t="shared" si="469"/>
        <v>36.67</v>
      </c>
      <c r="ED57" s="12">
        <f t="shared" ref="ED57:EE57" si="470">SUM(ED41,ED25)</f>
        <v>19.3</v>
      </c>
      <c r="EE57" s="12">
        <f t="shared" si="470"/>
        <v>77.17</v>
      </c>
      <c r="EF57" s="12">
        <f t="shared" ref="EF57:EG57" si="471">SUM(EF41,EF25)</f>
        <v>12</v>
      </c>
      <c r="EG57" s="12">
        <f t="shared" si="471"/>
        <v>5.6</v>
      </c>
      <c r="EH57" s="12">
        <f t="shared" ref="EH57" si="472">SUM(EH41,EH25)</f>
        <v>50.3</v>
      </c>
      <c r="EI57"/>
    </row>
    <row r="58" spans="1:139" ht="15.75" customHeight="1">
      <c r="A58" s="500"/>
      <c r="B58" s="53" t="s">
        <v>222</v>
      </c>
      <c r="C58" s="12"/>
      <c r="D58" s="12">
        <f t="shared" ref="D58:AK58" si="473">SUM(D42,D26)</f>
        <v>336</v>
      </c>
      <c r="E58" s="12">
        <f t="shared" si="473"/>
        <v>336</v>
      </c>
      <c r="F58" s="12">
        <f t="shared" si="473"/>
        <v>336</v>
      </c>
      <c r="G58" s="12">
        <f t="shared" si="473"/>
        <v>336</v>
      </c>
      <c r="H58" s="12">
        <f t="shared" si="473"/>
        <v>336</v>
      </c>
      <c r="I58" s="12">
        <f t="shared" si="473"/>
        <v>336</v>
      </c>
      <c r="J58" s="12">
        <f t="shared" si="473"/>
        <v>336</v>
      </c>
      <c r="K58" s="12">
        <f t="shared" si="473"/>
        <v>336</v>
      </c>
      <c r="L58" s="12">
        <f t="shared" si="473"/>
        <v>336</v>
      </c>
      <c r="M58" s="12">
        <f t="shared" si="473"/>
        <v>336</v>
      </c>
      <c r="N58" s="12">
        <f t="shared" si="473"/>
        <v>336</v>
      </c>
      <c r="O58" s="12">
        <f t="shared" si="473"/>
        <v>336</v>
      </c>
      <c r="P58" s="12">
        <f t="shared" si="473"/>
        <v>336</v>
      </c>
      <c r="Q58" s="12">
        <f t="shared" si="473"/>
        <v>336</v>
      </c>
      <c r="R58" s="12">
        <f t="shared" si="473"/>
        <v>336</v>
      </c>
      <c r="S58" s="12">
        <f t="shared" si="473"/>
        <v>336</v>
      </c>
      <c r="T58" s="12">
        <f t="shared" si="473"/>
        <v>336</v>
      </c>
      <c r="U58" s="12">
        <f t="shared" si="473"/>
        <v>288</v>
      </c>
      <c r="V58" s="12">
        <f t="shared" si="473"/>
        <v>336</v>
      </c>
      <c r="W58" s="12">
        <f t="shared" si="473"/>
        <v>336</v>
      </c>
      <c r="X58" s="12">
        <f t="shared" si="473"/>
        <v>336</v>
      </c>
      <c r="Y58" s="12">
        <f t="shared" si="473"/>
        <v>336</v>
      </c>
      <c r="Z58" s="12">
        <f t="shared" si="473"/>
        <v>336</v>
      </c>
      <c r="AA58" s="12">
        <f t="shared" si="473"/>
        <v>336</v>
      </c>
      <c r="AB58" s="12">
        <f t="shared" si="473"/>
        <v>336</v>
      </c>
      <c r="AC58" s="12">
        <f t="shared" si="473"/>
        <v>336</v>
      </c>
      <c r="AD58" s="12">
        <f t="shared" si="473"/>
        <v>336</v>
      </c>
      <c r="AE58" s="12">
        <f t="shared" si="473"/>
        <v>336</v>
      </c>
      <c r="AF58" s="12">
        <f t="shared" si="473"/>
        <v>336</v>
      </c>
      <c r="AG58" s="12">
        <f t="shared" si="473"/>
        <v>336</v>
      </c>
      <c r="AH58" s="12">
        <f t="shared" si="473"/>
        <v>336</v>
      </c>
      <c r="AI58" s="12">
        <f t="shared" si="473"/>
        <v>336</v>
      </c>
      <c r="AJ58" s="12">
        <f t="shared" si="473"/>
        <v>336</v>
      </c>
      <c r="AK58" s="12">
        <f t="shared" si="473"/>
        <v>336</v>
      </c>
      <c r="AL58" s="12">
        <f>SUM(AL42,AL26)</f>
        <v>336</v>
      </c>
      <c r="AM58" s="12">
        <f t="shared" si="376"/>
        <v>336</v>
      </c>
      <c r="AN58" s="12">
        <f t="shared" si="376"/>
        <v>336</v>
      </c>
      <c r="AO58" s="12">
        <f t="shared" si="376"/>
        <v>336</v>
      </c>
      <c r="AP58" s="12">
        <f t="shared" si="376"/>
        <v>336</v>
      </c>
      <c r="AQ58" s="12">
        <f t="shared" si="377"/>
        <v>336</v>
      </c>
      <c r="AR58" s="12">
        <f t="shared" si="377"/>
        <v>336</v>
      </c>
      <c r="AS58" s="12">
        <f t="shared" si="414"/>
        <v>336</v>
      </c>
      <c r="AT58" s="12">
        <f t="shared" si="414"/>
        <v>336</v>
      </c>
      <c r="AU58" s="12">
        <f t="shared" si="378"/>
        <v>336</v>
      </c>
      <c r="AV58" s="12">
        <v>336</v>
      </c>
      <c r="AW58" s="12">
        <f t="shared" si="379"/>
        <v>336</v>
      </c>
      <c r="AX58" s="12">
        <f t="shared" si="379"/>
        <v>336</v>
      </c>
      <c r="AY58" s="12">
        <f t="shared" si="379"/>
        <v>336</v>
      </c>
      <c r="AZ58" s="12">
        <f t="shared" si="379"/>
        <v>336</v>
      </c>
      <c r="BA58" s="12">
        <f t="shared" si="379"/>
        <v>336</v>
      </c>
      <c r="BB58" s="12">
        <f t="shared" si="415"/>
        <v>336</v>
      </c>
      <c r="BC58" s="12">
        <f t="shared" si="415"/>
        <v>336</v>
      </c>
      <c r="BD58" s="12">
        <f t="shared" si="380"/>
        <v>336</v>
      </c>
      <c r="BE58" s="12">
        <f t="shared" ref="BE58:BS58" si="474">SUM(BE42,BE26)</f>
        <v>336</v>
      </c>
      <c r="BF58" s="12">
        <f t="shared" si="474"/>
        <v>336</v>
      </c>
      <c r="BG58" s="12">
        <f t="shared" si="474"/>
        <v>336</v>
      </c>
      <c r="BH58" s="12">
        <f t="shared" si="474"/>
        <v>336</v>
      </c>
      <c r="BI58" s="12">
        <f t="shared" si="474"/>
        <v>336</v>
      </c>
      <c r="BJ58" s="12">
        <f t="shared" si="474"/>
        <v>336</v>
      </c>
      <c r="BK58" s="12">
        <f t="shared" si="474"/>
        <v>336</v>
      </c>
      <c r="BL58" s="12">
        <f t="shared" si="474"/>
        <v>336</v>
      </c>
      <c r="BM58" s="12">
        <f t="shared" si="474"/>
        <v>336</v>
      </c>
      <c r="BN58" s="12">
        <f t="shared" si="474"/>
        <v>336</v>
      </c>
      <c r="BO58" s="12">
        <f t="shared" si="474"/>
        <v>336</v>
      </c>
      <c r="BP58" s="12">
        <f t="shared" si="474"/>
        <v>336</v>
      </c>
      <c r="BQ58" s="12">
        <f t="shared" si="474"/>
        <v>336</v>
      </c>
      <c r="BR58" s="12">
        <f t="shared" si="474"/>
        <v>336</v>
      </c>
      <c r="BS58" s="12">
        <f t="shared" si="474"/>
        <v>336</v>
      </c>
      <c r="BT58" s="12">
        <f t="shared" si="382"/>
        <v>336</v>
      </c>
      <c r="BU58" s="12">
        <f t="shared" si="382"/>
        <v>336</v>
      </c>
      <c r="BV58" s="12">
        <f t="shared" si="382"/>
        <v>336</v>
      </c>
      <c r="BW58" s="12">
        <f t="shared" si="382"/>
        <v>336</v>
      </c>
      <c r="BX58" s="12">
        <f t="shared" si="382"/>
        <v>336</v>
      </c>
      <c r="BY58" s="12">
        <f t="shared" si="382"/>
        <v>336</v>
      </c>
      <c r="BZ58" s="12">
        <f t="shared" si="382"/>
        <v>336</v>
      </c>
      <c r="CA58" s="12">
        <f t="shared" ref="CA58:CB58" si="475">SUM(CA42,CA26)</f>
        <v>288</v>
      </c>
      <c r="CB58" s="12">
        <f t="shared" si="475"/>
        <v>336</v>
      </c>
      <c r="CC58" s="12">
        <f t="shared" ref="CC58:CD58" si="476">SUM(CC42,CC26)</f>
        <v>336</v>
      </c>
      <c r="CD58" s="12">
        <f t="shared" si="476"/>
        <v>336</v>
      </c>
      <c r="CE58" s="12">
        <f t="shared" ref="CE58:CF58" si="477">SUM(CE42,CE26)</f>
        <v>336</v>
      </c>
      <c r="CF58" s="12">
        <f t="shared" si="477"/>
        <v>336</v>
      </c>
      <c r="CG58" s="12">
        <f t="shared" ref="CG58:CH58" si="478">SUM(CG42,CG26)</f>
        <v>336</v>
      </c>
      <c r="CH58" s="12">
        <f t="shared" si="478"/>
        <v>336</v>
      </c>
      <c r="CI58" s="12">
        <f t="shared" ref="CI58:CJ58" si="479">SUM(CI42,CI26)</f>
        <v>336</v>
      </c>
      <c r="CJ58" s="12">
        <f t="shared" si="479"/>
        <v>336</v>
      </c>
      <c r="CK58" s="12">
        <f t="shared" ref="CK58:CL58" si="480">SUM(CK42,CK26)</f>
        <v>336</v>
      </c>
      <c r="CL58" s="12">
        <f t="shared" si="480"/>
        <v>336</v>
      </c>
      <c r="CM58" s="12">
        <f t="shared" ref="CM58:CN58" si="481">SUM(CM42,CM26)</f>
        <v>336</v>
      </c>
      <c r="CN58" s="12">
        <f t="shared" si="481"/>
        <v>336</v>
      </c>
      <c r="CO58" s="12">
        <f t="shared" ref="CO58:CP58" si="482">SUM(CO42,CO26)</f>
        <v>336</v>
      </c>
      <c r="CP58" s="12">
        <f t="shared" si="482"/>
        <v>336</v>
      </c>
      <c r="CQ58" s="12">
        <f t="shared" ref="CQ58:CR58" si="483">SUM(CQ42,CQ26)</f>
        <v>336</v>
      </c>
      <c r="CR58" s="12">
        <f t="shared" si="483"/>
        <v>336</v>
      </c>
      <c r="CS58" s="12">
        <f t="shared" ref="CS58:CT58" si="484">SUM(CS42,CS26)</f>
        <v>336</v>
      </c>
      <c r="CT58" s="12">
        <f t="shared" si="484"/>
        <v>336</v>
      </c>
      <c r="CU58" s="12">
        <f t="shared" ref="CU58:CV58" si="485">SUM(CU42,CU26)</f>
        <v>336</v>
      </c>
      <c r="CV58" s="12">
        <f t="shared" si="485"/>
        <v>336</v>
      </c>
      <c r="CW58" s="12">
        <f t="shared" ref="CW58:CX58" si="486">SUM(CW42,CW26)</f>
        <v>336</v>
      </c>
      <c r="CX58" s="12">
        <f t="shared" si="486"/>
        <v>336</v>
      </c>
      <c r="CY58" s="12">
        <f t="shared" ref="CY58:CZ58" si="487">SUM(CY42,CY26)</f>
        <v>336</v>
      </c>
      <c r="CZ58" s="12">
        <f t="shared" si="487"/>
        <v>336</v>
      </c>
      <c r="DA58" s="12">
        <f t="shared" ref="DA58" si="488">SUM(DA42,DA26)</f>
        <v>336</v>
      </c>
      <c r="DB58" s="12">
        <f t="shared" ref="DB58:DC58" si="489">SUM(DB42,DB26)</f>
        <v>336</v>
      </c>
      <c r="DC58" s="12">
        <f t="shared" si="489"/>
        <v>336</v>
      </c>
      <c r="DD58" s="12"/>
      <c r="DE58" s="12">
        <f t="shared" si="398"/>
        <v>288</v>
      </c>
      <c r="DF58" s="12">
        <f t="shared" si="398"/>
        <v>336</v>
      </c>
      <c r="DG58" s="12">
        <f t="shared" ref="DG58:DH58" si="490">SUM(DG42,DG26)</f>
        <v>336</v>
      </c>
      <c r="DH58" s="12">
        <f t="shared" si="490"/>
        <v>336</v>
      </c>
      <c r="DI58" s="12">
        <f t="shared" ref="DI58:DJ58" si="491">SUM(DI42,DI26)</f>
        <v>336</v>
      </c>
      <c r="DJ58" s="12">
        <f t="shared" si="491"/>
        <v>336</v>
      </c>
      <c r="DK58" s="12">
        <f t="shared" ref="DK58:DL58" si="492">SUM(DK42,DK26)</f>
        <v>336</v>
      </c>
      <c r="DL58" s="12">
        <f t="shared" si="492"/>
        <v>336</v>
      </c>
      <c r="DM58" s="12">
        <f t="shared" ref="DM58:DN58" si="493">SUM(DM42,DM26)</f>
        <v>336</v>
      </c>
      <c r="DN58" s="12">
        <f t="shared" si="493"/>
        <v>336</v>
      </c>
      <c r="DO58" s="12">
        <f t="shared" ref="DO58" si="494">SUM(DO42,DO26)</f>
        <v>336</v>
      </c>
      <c r="DP58" s="12"/>
      <c r="DQ58" s="12"/>
      <c r="DR58" s="12">
        <f t="shared" si="404"/>
        <v>336</v>
      </c>
      <c r="DS58" s="12">
        <f t="shared" si="404"/>
        <v>336</v>
      </c>
      <c r="DT58" s="12">
        <f t="shared" ref="DT58:DU58" si="495">SUM(DT42,DT26)</f>
        <v>336</v>
      </c>
      <c r="DU58" s="12">
        <f t="shared" si="495"/>
        <v>336</v>
      </c>
      <c r="DV58" s="12">
        <f t="shared" ref="DV58:DW58" si="496">SUM(DV42,DV26)</f>
        <v>336</v>
      </c>
      <c r="DW58" s="12">
        <f t="shared" si="496"/>
        <v>336</v>
      </c>
      <c r="DX58" s="12">
        <f t="shared" ref="DX58" si="497">SUM(DX42,DX26)</f>
        <v>336</v>
      </c>
      <c r="DY58" s="12">
        <f t="shared" ref="DY58:ED58" si="498">SUM(DY42,DY26)</f>
        <v>336</v>
      </c>
      <c r="DZ58" s="12">
        <f t="shared" si="498"/>
        <v>336</v>
      </c>
      <c r="EA58" s="12">
        <f t="shared" si="498"/>
        <v>336</v>
      </c>
      <c r="EB58" s="12">
        <f t="shared" si="498"/>
        <v>336</v>
      </c>
      <c r="EC58" s="12">
        <f t="shared" si="498"/>
        <v>336</v>
      </c>
      <c r="ED58" s="12">
        <f t="shared" si="498"/>
        <v>336</v>
      </c>
      <c r="EE58" s="12">
        <f t="shared" ref="EE58:EF58" si="499">SUM(EE42,EE26)</f>
        <v>336</v>
      </c>
      <c r="EF58" s="12">
        <f t="shared" si="499"/>
        <v>336</v>
      </c>
      <c r="EG58" s="12">
        <f t="shared" ref="EG58:EH58" si="500">SUM(EG42,EG26)</f>
        <v>336</v>
      </c>
      <c r="EH58" s="12">
        <f t="shared" si="500"/>
        <v>336</v>
      </c>
      <c r="EI58" s="12"/>
    </row>
    <row r="59" spans="1:139">
      <c r="A59" s="501"/>
      <c r="B59" s="53" t="s">
        <v>146</v>
      </c>
      <c r="C59" s="12"/>
      <c r="D59" s="12">
        <f t="shared" ref="D59:AK59" si="501">SUM(D43,D27)</f>
        <v>5.8858131487889276</v>
      </c>
      <c r="E59" s="12">
        <f t="shared" si="501"/>
        <v>9.6060648390000001</v>
      </c>
      <c r="F59" s="12">
        <f t="shared" si="501"/>
        <v>20.955952380952382</v>
      </c>
      <c r="G59" s="12">
        <f t="shared" si="501"/>
        <v>14.940000000000001</v>
      </c>
      <c r="H59" s="12">
        <f t="shared" si="501"/>
        <v>13.873055018753297</v>
      </c>
      <c r="I59" s="12">
        <f t="shared" si="501"/>
        <v>8.0294117647058822</v>
      </c>
      <c r="J59" s="12">
        <f t="shared" si="501"/>
        <v>6.0121418826739426</v>
      </c>
      <c r="K59" s="12">
        <f t="shared" si="501"/>
        <v>1.7372597137014316</v>
      </c>
      <c r="L59" s="12">
        <f t="shared" si="501"/>
        <v>7.825396825396826</v>
      </c>
      <c r="M59" s="12">
        <f t="shared" si="501"/>
        <v>22.779716466739366</v>
      </c>
      <c r="N59" s="12">
        <f t="shared" si="501"/>
        <v>17.514389456697149</v>
      </c>
      <c r="O59" s="12">
        <f t="shared" si="501"/>
        <v>17.699932521027215</v>
      </c>
      <c r="P59" s="12">
        <f t="shared" si="501"/>
        <v>20.244444444444444</v>
      </c>
      <c r="Q59" s="12">
        <f t="shared" si="501"/>
        <v>17.206244151424926</v>
      </c>
      <c r="R59" s="12">
        <f t="shared" si="501"/>
        <v>22.673684210526314</v>
      </c>
      <c r="S59" s="12">
        <f t="shared" si="501"/>
        <v>20.884667500658416</v>
      </c>
      <c r="T59" s="12">
        <f t="shared" si="501"/>
        <v>17.40687810799874</v>
      </c>
      <c r="U59" s="12">
        <f t="shared" si="501"/>
        <v>14.609222919937206</v>
      </c>
      <c r="V59" s="12">
        <f t="shared" si="501"/>
        <v>21.75925925925926</v>
      </c>
      <c r="W59" s="12">
        <f t="shared" si="501"/>
        <v>21.239658273381295</v>
      </c>
      <c r="X59" s="12">
        <f t="shared" si="501"/>
        <v>13.63</v>
      </c>
      <c r="Y59" s="12">
        <f t="shared" si="501"/>
        <v>23.121374216027874</v>
      </c>
      <c r="Z59" s="12">
        <f t="shared" si="501"/>
        <v>21.98</v>
      </c>
      <c r="AA59" s="12">
        <f t="shared" si="501"/>
        <v>26.83</v>
      </c>
      <c r="AB59" s="12">
        <f t="shared" si="501"/>
        <v>24.491921100012213</v>
      </c>
      <c r="AC59" s="12">
        <f t="shared" si="501"/>
        <v>24.24</v>
      </c>
      <c r="AD59" s="12">
        <f t="shared" si="501"/>
        <v>13.02</v>
      </c>
      <c r="AE59" s="12">
        <f t="shared" si="501"/>
        <v>18.623503325942352</v>
      </c>
      <c r="AF59" s="12">
        <f t="shared" si="501"/>
        <v>18.607647058823531</v>
      </c>
      <c r="AG59" s="12">
        <f t="shared" si="501"/>
        <v>10.516666666666666</v>
      </c>
      <c r="AH59" s="12">
        <f t="shared" si="501"/>
        <v>16.58670931058991</v>
      </c>
      <c r="AI59" s="12">
        <f t="shared" si="501"/>
        <v>26.68</v>
      </c>
      <c r="AJ59" s="12">
        <f t="shared" si="501"/>
        <v>12.370000000000001</v>
      </c>
      <c r="AK59" s="12">
        <f t="shared" si="501"/>
        <v>23.358163379630131</v>
      </c>
      <c r="AL59" s="12">
        <f>SUM(AL43,AL27)</f>
        <v>23.053055124446743</v>
      </c>
      <c r="AM59" s="12">
        <f t="shared" si="376"/>
        <v>19.18</v>
      </c>
      <c r="AN59" s="12">
        <f t="shared" si="376"/>
        <v>17.911764705882355</v>
      </c>
      <c r="AO59" s="12">
        <f t="shared" si="376"/>
        <v>9.9299516908212553</v>
      </c>
      <c r="AP59" s="12">
        <f t="shared" si="376"/>
        <v>20.54</v>
      </c>
      <c r="AQ59" s="12">
        <f t="shared" si="377"/>
        <v>19.526609222043465</v>
      </c>
      <c r="AR59" s="12">
        <f t="shared" si="377"/>
        <v>22.78441366382004</v>
      </c>
      <c r="AS59" s="12">
        <f t="shared" si="414"/>
        <v>16.404761904761905</v>
      </c>
      <c r="AT59" s="12">
        <f t="shared" si="414"/>
        <v>21.531153078258875</v>
      </c>
      <c r="AU59" s="12">
        <f t="shared" si="378"/>
        <v>18.689999999999998</v>
      </c>
      <c r="AV59" s="12">
        <v>18.689999999999998</v>
      </c>
      <c r="AW59" s="12">
        <f t="shared" si="379"/>
        <v>22.687962962962963</v>
      </c>
      <c r="AX59" s="12">
        <f t="shared" si="379"/>
        <v>25.450980392156865</v>
      </c>
      <c r="AY59" s="12">
        <f t="shared" si="379"/>
        <v>23.11888111888112</v>
      </c>
      <c r="AZ59" s="12">
        <f t="shared" si="379"/>
        <v>6.6400000000000006</v>
      </c>
      <c r="BA59" s="12">
        <f t="shared" si="379"/>
        <v>18.580112189604378</v>
      </c>
      <c r="BB59" s="12">
        <f t="shared" si="415"/>
        <v>18.825652900453569</v>
      </c>
      <c r="BC59" s="12">
        <f t="shared" si="415"/>
        <v>13.704467182799942</v>
      </c>
      <c r="BD59" s="12">
        <f t="shared" si="380"/>
        <v>17.693696831287468</v>
      </c>
      <c r="BE59" s="12">
        <f t="shared" ref="BE59:BS59" si="502">SUM(BE43,BE27)</f>
        <v>19.600000000000001</v>
      </c>
      <c r="BF59" s="12">
        <f t="shared" si="502"/>
        <v>14.652495729739989</v>
      </c>
      <c r="BG59" s="12">
        <f t="shared" si="502"/>
        <v>14.442396942396943</v>
      </c>
      <c r="BH59" s="12">
        <f t="shared" si="502"/>
        <v>21.45</v>
      </c>
      <c r="BI59" s="12">
        <f t="shared" si="502"/>
        <v>17.46660749462006</v>
      </c>
      <c r="BJ59" s="12">
        <f t="shared" si="502"/>
        <v>17.397489539748953</v>
      </c>
      <c r="BK59" s="12">
        <f t="shared" si="502"/>
        <v>22.490000000000002</v>
      </c>
      <c r="BL59" s="12">
        <f t="shared" si="502"/>
        <v>25.770285976666681</v>
      </c>
      <c r="BM59" s="12">
        <f t="shared" si="502"/>
        <v>22.032665964172814</v>
      </c>
      <c r="BN59" s="12">
        <f t="shared" si="502"/>
        <v>13.66</v>
      </c>
      <c r="BO59" s="12">
        <f t="shared" si="502"/>
        <v>39.75</v>
      </c>
      <c r="BP59" s="12">
        <f t="shared" si="502"/>
        <v>19.603494623655916</v>
      </c>
      <c r="BQ59" s="12">
        <f t="shared" si="502"/>
        <v>19.350000000000001</v>
      </c>
      <c r="BR59" s="12">
        <f t="shared" si="502"/>
        <v>18.28</v>
      </c>
      <c r="BS59" s="12">
        <f t="shared" si="502"/>
        <v>23.335932827080221</v>
      </c>
      <c r="BT59" s="12">
        <f t="shared" si="382"/>
        <v>15.34</v>
      </c>
      <c r="BU59" s="12">
        <f t="shared" si="382"/>
        <v>17.490000000000002</v>
      </c>
      <c r="BV59" s="12">
        <f t="shared" si="382"/>
        <v>22.222446916076844</v>
      </c>
      <c r="BW59" s="12">
        <f t="shared" si="382"/>
        <v>8.3019999999999996</v>
      </c>
      <c r="BX59" s="12">
        <f t="shared" si="382"/>
        <v>32.710687867329526</v>
      </c>
      <c r="BY59" s="12">
        <f t="shared" si="382"/>
        <v>31.041236939246346</v>
      </c>
      <c r="BZ59" s="12">
        <f t="shared" si="382"/>
        <v>29.07</v>
      </c>
      <c r="CA59" s="12">
        <f t="shared" ref="CA59:CB59" si="503">SUM(CA43,CA27)</f>
        <v>20.84</v>
      </c>
      <c r="CB59" s="12">
        <f t="shared" si="503"/>
        <v>25.942623490468847</v>
      </c>
      <c r="CC59" s="12">
        <f t="shared" ref="CC59:CD59" si="504">SUM(CC43,CC27)</f>
        <v>26.855313831530644</v>
      </c>
      <c r="CD59" s="12">
        <f t="shared" si="504"/>
        <v>29.1</v>
      </c>
      <c r="CE59" s="12">
        <f t="shared" ref="CE59:CF59" si="505">SUM(CE43,CE27)</f>
        <v>26.456545257843494</v>
      </c>
      <c r="CF59" s="12">
        <f t="shared" si="505"/>
        <v>30.294505494505493</v>
      </c>
      <c r="CG59" s="12">
        <f t="shared" ref="CG59:CH59" si="506">SUM(CG43,CG27)</f>
        <v>32.093076923076922</v>
      </c>
      <c r="CH59" s="12">
        <f t="shared" si="506"/>
        <v>30.700000000000003</v>
      </c>
      <c r="CI59" s="12">
        <f t="shared" ref="CI59:CJ59" si="507">SUM(CI43,CI27)</f>
        <v>28.11</v>
      </c>
      <c r="CJ59" s="12">
        <f t="shared" si="507"/>
        <v>22.861167002012071</v>
      </c>
      <c r="CK59" s="12">
        <f t="shared" ref="CK59:CL59" si="508">SUM(CK43,CK27)</f>
        <v>31.492857142857144</v>
      </c>
      <c r="CL59" s="12">
        <f t="shared" si="508"/>
        <v>30.733409896905023</v>
      </c>
      <c r="CM59" s="12">
        <f t="shared" ref="CM59:CN59" si="509">SUM(CM43,CM27)</f>
        <v>21.715508383874418</v>
      </c>
      <c r="CN59" s="12">
        <f t="shared" si="509"/>
        <v>20.145</v>
      </c>
      <c r="CO59" s="12">
        <f t="shared" ref="CO59:CP59" si="510">SUM(CO43,CO27)</f>
        <v>35.380000000000003</v>
      </c>
      <c r="CP59" s="12">
        <f t="shared" si="510"/>
        <v>18.148148148148149</v>
      </c>
      <c r="CQ59" s="12">
        <f t="shared" ref="CQ59:CR59" si="511">SUM(CQ43,CQ27)</f>
        <v>22.98594489983893</v>
      </c>
      <c r="CR59" s="12">
        <f t="shared" si="511"/>
        <v>23.41</v>
      </c>
      <c r="CS59" s="12">
        <f t="shared" ref="CS59:CT59" si="512">SUM(CS43,CS27)</f>
        <v>22.7</v>
      </c>
      <c r="CT59" s="12">
        <f t="shared" si="512"/>
        <v>30.834709288025799</v>
      </c>
      <c r="CU59" s="12">
        <f t="shared" ref="CU59:CV59" si="513">SUM(CU43,CU27)</f>
        <v>28.937688011430055</v>
      </c>
      <c r="CV59" s="12">
        <f t="shared" si="513"/>
        <v>30.517688011430057</v>
      </c>
      <c r="CW59" s="12">
        <f t="shared" ref="CW59:CX59" si="514">SUM(CW43,CW27)</f>
        <v>15.984375</v>
      </c>
      <c r="CX59" s="12">
        <f t="shared" si="514"/>
        <v>25.62</v>
      </c>
      <c r="CY59" s="12">
        <f t="shared" ref="CY59:CZ59" si="515">SUM(CY43,CY27)</f>
        <v>19.630224129053477</v>
      </c>
      <c r="CZ59" s="12">
        <f t="shared" si="515"/>
        <v>15.13</v>
      </c>
      <c r="DA59" s="12">
        <f t="shared" ref="DA59" si="516">SUM(DA43,DA27)</f>
        <v>15.13</v>
      </c>
      <c r="DB59" s="12">
        <f t="shared" ref="DB59:DC59" si="517">SUM(DB43,DB27)</f>
        <v>16.923371268443326</v>
      </c>
      <c r="DC59" s="12">
        <f t="shared" si="517"/>
        <v>12.93</v>
      </c>
      <c r="DD59" s="12"/>
      <c r="DE59" s="12">
        <f t="shared" si="398"/>
        <v>9.93</v>
      </c>
      <c r="DF59" s="12">
        <f t="shared" si="398"/>
        <v>22.71213909680192</v>
      </c>
      <c r="DG59" s="12">
        <f t="shared" ref="DG59:DH59" si="518">SUM(DG43,DG27)</f>
        <v>21.57</v>
      </c>
      <c r="DH59" s="12">
        <f t="shared" si="518"/>
        <v>9.07</v>
      </c>
      <c r="DI59" s="12">
        <f t="shared" ref="DI59:DJ59" si="519">SUM(DI43,DI27)</f>
        <v>24.848888500371519</v>
      </c>
      <c r="DJ59" s="12">
        <f t="shared" si="519"/>
        <v>26.459152978705543</v>
      </c>
      <c r="DK59" s="12">
        <f t="shared" ref="DK59:DL59" si="520">SUM(DK43,DK27)</f>
        <v>23.41</v>
      </c>
      <c r="DL59" s="12">
        <f t="shared" si="520"/>
        <v>24.060000000000002</v>
      </c>
      <c r="DM59" s="12">
        <f t="shared" ref="DM59:DN59" si="521">SUM(DM43,DM27)</f>
        <v>21.075757575757574</v>
      </c>
      <c r="DN59" s="12">
        <f t="shared" si="521"/>
        <v>19.649999999999999</v>
      </c>
      <c r="DO59" s="12">
        <f t="shared" ref="DO59" si="522">SUM(DO43,DO27)</f>
        <v>31.919996436147599</v>
      </c>
      <c r="DP59"/>
      <c r="DQ59"/>
      <c r="DR59" s="12">
        <f t="shared" si="404"/>
        <v>18.125942684766216</v>
      </c>
      <c r="DS59" s="12">
        <f t="shared" si="404"/>
        <v>16.310000000000002</v>
      </c>
      <c r="DT59" s="12">
        <f t="shared" ref="DT59:DU59" si="523">SUM(DT43,DT27)</f>
        <v>20.380000000000003</v>
      </c>
      <c r="DU59" s="12">
        <f t="shared" si="523"/>
        <v>29.482142857142858</v>
      </c>
      <c r="DV59" s="12">
        <f t="shared" ref="DV59:DW59" si="524">SUM(DV43,DV27)</f>
        <v>18.223076923076924</v>
      </c>
      <c r="DW59" s="12">
        <f t="shared" si="524"/>
        <v>26.450000000000003</v>
      </c>
      <c r="DX59" s="12">
        <f t="shared" ref="DX59:DY59" si="525">SUM(DX43,DX27)</f>
        <v>21.398952852383928</v>
      </c>
      <c r="DY59" s="12">
        <f t="shared" si="525"/>
        <v>18.713769519050594</v>
      </c>
      <c r="DZ59" s="12">
        <f t="shared" ref="DZ59:EA59" si="526">SUM(DZ43,DZ27)</f>
        <v>28.1</v>
      </c>
      <c r="EA59" s="12">
        <f t="shared" si="526"/>
        <v>18.32733</v>
      </c>
      <c r="EB59" s="12">
        <f t="shared" ref="EB59:EC59" si="527">SUM(EB43,EB27)</f>
        <v>23.189999999999998</v>
      </c>
      <c r="EC59" s="12">
        <f t="shared" si="527"/>
        <v>23.2</v>
      </c>
      <c r="ED59" s="12">
        <f t="shared" ref="ED59:EE59" si="528">SUM(ED43,ED27)</f>
        <v>13.844059405940595</v>
      </c>
      <c r="EE59" s="12">
        <f t="shared" si="528"/>
        <v>20.09</v>
      </c>
      <c r="EF59" s="12">
        <f t="shared" ref="EF59:EG59" si="529">SUM(EF43,EF27)</f>
        <v>23.06</v>
      </c>
      <c r="EG59" s="12">
        <f t="shared" si="529"/>
        <v>24.759607293127626</v>
      </c>
      <c r="EH59" s="12">
        <f t="shared" ref="EH59" si="530">SUM(EH43,EH27)</f>
        <v>19.488344988344988</v>
      </c>
      <c r="EI59" s="12"/>
    </row>
    <row r="60" spans="1:139">
      <c r="A60" s="496" t="s">
        <v>162</v>
      </c>
      <c r="B60" s="54" t="s">
        <v>147</v>
      </c>
      <c r="C60" s="8"/>
      <c r="D60" s="8">
        <f t="shared" ref="D60:AU60" si="531">D50</f>
        <v>0.90922619047619047</v>
      </c>
      <c r="E60" s="8">
        <f t="shared" si="531"/>
        <v>0.94443452380952375</v>
      </c>
      <c r="F60" s="8">
        <f t="shared" si="531"/>
        <v>0.87648809523809534</v>
      </c>
      <c r="G60" s="8">
        <f t="shared" si="531"/>
        <v>0.99330357142857151</v>
      </c>
      <c r="H60" s="8">
        <f t="shared" si="531"/>
        <v>0.94145833332857132</v>
      </c>
      <c r="I60" s="8">
        <f t="shared" si="531"/>
        <v>0.5982142857142857</v>
      </c>
      <c r="J60" s="8">
        <f t="shared" si="531"/>
        <v>0.56122023809523847</v>
      </c>
      <c r="K60" s="8">
        <f t="shared" si="531"/>
        <v>0.59770833333333351</v>
      </c>
      <c r="L60" s="8">
        <f t="shared" si="531"/>
        <v>0.45238095237857145</v>
      </c>
      <c r="M60" s="8">
        <f t="shared" si="531"/>
        <v>0.70410714285714282</v>
      </c>
      <c r="N60" s="8">
        <f t="shared" si="531"/>
        <v>0.7879464285714286</v>
      </c>
      <c r="O60" s="8">
        <f t="shared" si="531"/>
        <v>0.88988095238095233</v>
      </c>
      <c r="P60" s="8">
        <f t="shared" si="531"/>
        <v>0.84991071428571419</v>
      </c>
      <c r="Q60" s="8">
        <f t="shared" si="531"/>
        <v>0.889880952380952</v>
      </c>
      <c r="R60" s="8">
        <f t="shared" si="531"/>
        <v>0.86904761904761907</v>
      </c>
      <c r="S60" s="8">
        <f t="shared" si="531"/>
        <v>0.97419642857142863</v>
      </c>
      <c r="T60" s="8">
        <f t="shared" si="531"/>
        <v>0.85193452380952395</v>
      </c>
      <c r="U60" s="8">
        <f t="shared" si="531"/>
        <v>0.75027777777777771</v>
      </c>
      <c r="V60" s="8">
        <f t="shared" si="531"/>
        <v>0.8794642857142857</v>
      </c>
      <c r="W60" s="8">
        <f t="shared" si="531"/>
        <v>0.90749999999999997</v>
      </c>
      <c r="X60" s="8">
        <f t="shared" si="531"/>
        <v>0.9613095238095235</v>
      </c>
      <c r="Y60" s="8">
        <f t="shared" si="531"/>
        <v>0.85565476190476186</v>
      </c>
      <c r="Z60" s="8">
        <f t="shared" si="531"/>
        <v>0.91294642857142849</v>
      </c>
      <c r="AA60" s="8">
        <f t="shared" si="531"/>
        <v>0.78437500000000004</v>
      </c>
      <c r="AB60" s="8">
        <f t="shared" si="531"/>
        <v>0.88589285714285715</v>
      </c>
      <c r="AC60" s="8">
        <f t="shared" si="531"/>
        <v>0.93869047619047596</v>
      </c>
      <c r="AD60" s="8">
        <f t="shared" si="531"/>
        <v>0.953869047619048</v>
      </c>
      <c r="AE60" s="8">
        <f t="shared" si="531"/>
        <v>0.92434523809523805</v>
      </c>
      <c r="AF60" s="8">
        <f t="shared" si="531"/>
        <v>0.95116071428571458</v>
      </c>
      <c r="AG60" s="8">
        <f t="shared" si="531"/>
        <v>0.875</v>
      </c>
      <c r="AH60" s="8">
        <f t="shared" si="531"/>
        <v>0.75321428571428573</v>
      </c>
      <c r="AI60" s="8">
        <f t="shared" si="531"/>
        <v>0.85422619047619053</v>
      </c>
      <c r="AJ60" s="8">
        <f t="shared" si="531"/>
        <v>0.94940476190476197</v>
      </c>
      <c r="AK60" s="8">
        <f t="shared" si="531"/>
        <v>0.91020833333333329</v>
      </c>
      <c r="AL60" s="8">
        <f t="shared" si="531"/>
        <v>0.89761904761904798</v>
      </c>
      <c r="AM60" s="8">
        <f t="shared" si="531"/>
        <v>0.94345238095238093</v>
      </c>
      <c r="AN60" s="8">
        <f t="shared" si="531"/>
        <v>0.98065476190476186</v>
      </c>
      <c r="AO60" s="8">
        <f t="shared" si="531"/>
        <v>0.73833333333333306</v>
      </c>
      <c r="AP60" s="8">
        <f t="shared" si="531"/>
        <v>0.8988095238095235</v>
      </c>
      <c r="AQ60" s="8">
        <f t="shared" si="531"/>
        <v>0.95214285714285696</v>
      </c>
      <c r="AR60" s="8">
        <f t="shared" si="531"/>
        <v>0.94541666666666657</v>
      </c>
      <c r="AS60" s="8">
        <f t="shared" si="531"/>
        <v>0.95089285714285698</v>
      </c>
      <c r="AT60" s="8">
        <f t="shared" si="531"/>
        <v>0.93872023809523819</v>
      </c>
      <c r="AU60" s="8">
        <f t="shared" si="531"/>
        <v>0.86583333333333301</v>
      </c>
      <c r="AV60" s="8">
        <v>0.86583333333333301</v>
      </c>
      <c r="AW60" s="8">
        <f t="shared" ref="AW60:BS60" si="532">AW50</f>
        <v>0.94196428571428581</v>
      </c>
      <c r="AX60" s="8">
        <f t="shared" si="532"/>
        <v>0.87300595238095235</v>
      </c>
      <c r="AY60" s="8">
        <f t="shared" si="532"/>
        <v>0.92410714285714279</v>
      </c>
      <c r="AZ60" s="8">
        <f t="shared" si="532"/>
        <v>0.88639880952380956</v>
      </c>
      <c r="BA60" s="8">
        <f t="shared" si="532"/>
        <v>0.97806547619047612</v>
      </c>
      <c r="BB60" s="8">
        <f t="shared" si="532"/>
        <v>0.87830357142857152</v>
      </c>
      <c r="BC60" s="8">
        <f t="shared" si="532"/>
        <v>0.92309523809523797</v>
      </c>
      <c r="BD60" s="8">
        <f t="shared" si="532"/>
        <v>0.96824404761904748</v>
      </c>
      <c r="BE60" s="8">
        <f t="shared" si="532"/>
        <v>0.90476190476190443</v>
      </c>
      <c r="BF60" s="8">
        <f t="shared" si="532"/>
        <v>0.98124999999999996</v>
      </c>
      <c r="BG60" s="8">
        <f t="shared" si="532"/>
        <v>0.89434523809523814</v>
      </c>
      <c r="BH60" s="8">
        <f t="shared" si="532"/>
        <v>0.82440476190476197</v>
      </c>
      <c r="BI60" s="8">
        <f t="shared" si="532"/>
        <v>0.67806547619047652</v>
      </c>
      <c r="BJ60" s="8">
        <f t="shared" si="532"/>
        <v>0.484375</v>
      </c>
      <c r="BK60" s="8">
        <f t="shared" si="532"/>
        <v>0.85416666666666652</v>
      </c>
      <c r="BL60" s="8">
        <f t="shared" si="532"/>
        <v>0.89285714285714302</v>
      </c>
      <c r="BM60" s="8">
        <f t="shared" si="532"/>
        <v>0.90425595238095235</v>
      </c>
      <c r="BN60" s="8">
        <f t="shared" si="532"/>
        <v>0.87619047619047652</v>
      </c>
      <c r="BO60" s="8">
        <f t="shared" si="532"/>
        <v>0.87727678571428558</v>
      </c>
      <c r="BP60" s="371">
        <f t="shared" si="532"/>
        <v>0.97023809523809523</v>
      </c>
      <c r="BQ60" s="371">
        <f t="shared" si="532"/>
        <v>0.86026785714285703</v>
      </c>
      <c r="BR60" s="371">
        <f t="shared" si="532"/>
        <v>0.91369047619047605</v>
      </c>
      <c r="BS60" s="371">
        <f t="shared" si="532"/>
        <v>0.89434523809523803</v>
      </c>
      <c r="BT60" s="371">
        <f t="shared" ref="BT60:BZ60" si="533">BT50</f>
        <v>0.93928571428571406</v>
      </c>
      <c r="BU60" s="371">
        <f t="shared" si="533"/>
        <v>0.96488095238095206</v>
      </c>
      <c r="BV60" s="371">
        <f t="shared" si="533"/>
        <v>0.91541666666666655</v>
      </c>
      <c r="BW60" s="371">
        <f t="shared" si="533"/>
        <v>0.90029761904761896</v>
      </c>
      <c r="BX60" s="371">
        <f t="shared" si="533"/>
        <v>0.92857142857142849</v>
      </c>
      <c r="BY60" s="371">
        <f t="shared" si="533"/>
        <v>0.8816964285714286</v>
      </c>
      <c r="BZ60" s="371">
        <f t="shared" si="533"/>
        <v>0.88898809523809497</v>
      </c>
      <c r="CA60" s="371">
        <f t="shared" ref="CA60:CB60" si="534">CA50</f>
        <v>0.92708333333333348</v>
      </c>
      <c r="CB60" s="371">
        <f t="shared" si="534"/>
        <v>0.90002976190476192</v>
      </c>
      <c r="CC60" s="371">
        <f t="shared" ref="CC60:CD60" si="535">CC50</f>
        <v>0.8889880952380953</v>
      </c>
      <c r="CD60" s="371">
        <f t="shared" si="535"/>
        <v>0.96577380952380953</v>
      </c>
      <c r="CE60" s="371">
        <f t="shared" ref="CE60:CF60" si="536">CE50</f>
        <v>0.86160714285714279</v>
      </c>
      <c r="CF60" s="371">
        <f t="shared" si="536"/>
        <v>0.89434523809523814</v>
      </c>
      <c r="CG60" s="371">
        <f t="shared" ref="CG60:CH60" si="537">CG50</f>
        <v>0.88690476190476197</v>
      </c>
      <c r="CH60" s="371">
        <f t="shared" si="537"/>
        <v>0.90178571428571441</v>
      </c>
      <c r="CI60" s="371">
        <f t="shared" ref="CI60:CJ60" si="538">CI50</f>
        <v>0.952380952380952</v>
      </c>
      <c r="CJ60" s="371">
        <f t="shared" si="538"/>
        <v>0.55604166666666655</v>
      </c>
      <c r="CK60" s="371">
        <f t="shared" ref="CK60:CL60" si="539">CK50</f>
        <v>0.75446428571428559</v>
      </c>
      <c r="CL60" s="371">
        <f t="shared" si="539"/>
        <v>0.89732142857142849</v>
      </c>
      <c r="CM60" s="371">
        <f t="shared" ref="CM60:CN60" si="540">CM50</f>
        <v>0.93824404761904767</v>
      </c>
      <c r="CN60" s="371">
        <f t="shared" si="540"/>
        <v>0.85104166666666692</v>
      </c>
      <c r="CO60" s="371">
        <f t="shared" ref="CO60:CP60" si="541">CO50</f>
        <v>0.89583333333333348</v>
      </c>
      <c r="CP60" s="371">
        <f t="shared" si="541"/>
        <v>0.91095238095238096</v>
      </c>
      <c r="CQ60" s="371">
        <f t="shared" ref="CQ60:CR60" si="542">CQ50</f>
        <v>0.85758928571428594</v>
      </c>
      <c r="CR60" s="371">
        <f t="shared" si="542"/>
        <v>0.85267857142857151</v>
      </c>
      <c r="CS60" s="371">
        <f t="shared" ref="CS60:CT60" si="543">CS50</f>
        <v>0.89806547619047628</v>
      </c>
      <c r="CT60" s="371">
        <f t="shared" si="543"/>
        <v>0.89717261904761902</v>
      </c>
      <c r="CU60" s="371">
        <f t="shared" ref="CU60:CV60" si="544">CU50</f>
        <v>0.92857142857142905</v>
      </c>
      <c r="CV60" s="371">
        <f t="shared" si="544"/>
        <v>0.85119047619047605</v>
      </c>
      <c r="CW60" s="371">
        <f t="shared" ref="CW60:CX60" si="545">CW50</f>
        <v>0.54190476190476189</v>
      </c>
      <c r="CX60" s="371">
        <f t="shared" si="545"/>
        <v>0.88690476190476208</v>
      </c>
      <c r="CY60" s="371">
        <f t="shared" ref="CY60:CZ60" si="546">CY50</f>
        <v>0.86904761904761907</v>
      </c>
      <c r="CZ60" s="371">
        <f t="shared" si="546"/>
        <v>0.63392857142857151</v>
      </c>
      <c r="DA60" s="371">
        <f t="shared" ref="DA60" si="547">DA50</f>
        <v>0.63392857142857151</v>
      </c>
      <c r="DB60" s="371">
        <f t="shared" ref="DB60:DC60" si="548">DB50</f>
        <v>0.72047619047619049</v>
      </c>
      <c r="DC60" s="371">
        <f t="shared" si="548"/>
        <v>0.47916666666666652</v>
      </c>
      <c r="DD60" s="8"/>
      <c r="DE60" s="8">
        <f t="shared" ref="DE60:DF60" si="549">DE50</f>
        <v>0.78993055555555547</v>
      </c>
      <c r="DF60" s="8">
        <f t="shared" si="549"/>
        <v>0.89907738095238099</v>
      </c>
      <c r="DG60" s="8">
        <f t="shared" ref="DG60:DH60" si="550">DG50</f>
        <v>0.91220238095238104</v>
      </c>
      <c r="DH60" s="8">
        <f t="shared" si="550"/>
        <v>0.95782738095238096</v>
      </c>
      <c r="DI60" s="8">
        <f t="shared" ref="DI60:DJ60" si="551">DI50</f>
        <v>0.91220238095238093</v>
      </c>
      <c r="DJ60" s="8">
        <f t="shared" si="551"/>
        <v>0.92014880952380951</v>
      </c>
      <c r="DK60" s="8">
        <f t="shared" ref="DK60:DL60" si="552">DK50</f>
        <v>0.96130952380952395</v>
      </c>
      <c r="DL60" s="8">
        <f t="shared" si="552"/>
        <v>0.82339285714285704</v>
      </c>
      <c r="DM60" s="8">
        <f t="shared" ref="DM60:DN60" si="553">DM50</f>
        <v>0.77404761904761887</v>
      </c>
      <c r="DN60" s="8">
        <f t="shared" si="553"/>
        <v>0.95297619047619053</v>
      </c>
      <c r="DO60" s="8">
        <f t="shared" ref="DO60" si="554">DO50</f>
        <v>0.85318452380952392</v>
      </c>
      <c r="DP60" s="8">
        <f t="shared" ref="DP60:DQ60" si="555">+DP50</f>
        <v>0.94</v>
      </c>
      <c r="DQ60" s="8">
        <f t="shared" si="555"/>
        <v>0.96</v>
      </c>
      <c r="DR60" s="8">
        <f t="shared" ref="DR60:DS60" si="556">DR50</f>
        <v>0.88741071428571439</v>
      </c>
      <c r="DS60" s="8">
        <f t="shared" si="556"/>
        <v>0.92410714285714302</v>
      </c>
      <c r="DT60" s="8">
        <f t="shared" ref="DT60:DU60" si="557">DT50</f>
        <v>0.91339285714285701</v>
      </c>
      <c r="DU60" s="8">
        <f t="shared" si="557"/>
        <v>0.96827380952380948</v>
      </c>
      <c r="DV60" s="8">
        <f t="shared" ref="DV60:DW60" si="558">DV50</f>
        <v>0.93303571428571397</v>
      </c>
      <c r="DW60" s="8">
        <f t="shared" si="558"/>
        <v>0.92321428571428599</v>
      </c>
      <c r="DX60" s="8">
        <f t="shared" ref="DX60:DY60" si="559">DX50</f>
        <v>0.86568452380952388</v>
      </c>
      <c r="DY60" s="8">
        <f t="shared" si="559"/>
        <v>0.73660714285714302</v>
      </c>
      <c r="DZ60" s="8">
        <f t="shared" ref="DZ60:EA60" si="560">DZ50</f>
        <v>0.94592261904761898</v>
      </c>
      <c r="EA60" s="8">
        <f t="shared" si="560"/>
        <v>0.78148809523809526</v>
      </c>
      <c r="EB60" s="8">
        <f t="shared" ref="EB60:EC60" si="561">EB50</f>
        <v>0.8810416666666665</v>
      </c>
      <c r="EC60" s="8">
        <f t="shared" si="561"/>
        <v>0.90178500000000006</v>
      </c>
      <c r="ED60" s="8">
        <f t="shared" ref="ED60:EE60" si="562">ED50</f>
        <v>0.94255952380952379</v>
      </c>
      <c r="EE60" s="8">
        <f t="shared" si="562"/>
        <v>0.77032738095238096</v>
      </c>
      <c r="EF60" s="8">
        <f t="shared" ref="EF60:EG60" si="563">EF50</f>
        <v>0.94852619047619002</v>
      </c>
      <c r="EG60" s="8">
        <f t="shared" si="563"/>
        <v>0.98333333333333339</v>
      </c>
      <c r="EH60" s="8">
        <f t="shared" ref="EH60" si="564">EH50</f>
        <v>0.85029761904761902</v>
      </c>
      <c r="EI60" s="8"/>
    </row>
    <row r="61" spans="1:139" ht="16.5" customHeight="1">
      <c r="A61" s="497"/>
      <c r="B61" s="54" t="s">
        <v>253</v>
      </c>
      <c r="C61" s="8"/>
      <c r="D61" s="8">
        <f t="shared" ref="D61:T63" si="565">IFERROR(+D55/SUM(D$55:D$57),0)</f>
        <v>0</v>
      </c>
      <c r="E61" s="8">
        <f t="shared" si="565"/>
        <v>0.3379805661174482</v>
      </c>
      <c r="F61" s="8">
        <f t="shared" si="565"/>
        <v>0.33734939759036142</v>
      </c>
      <c r="G61" s="8">
        <f t="shared" si="565"/>
        <v>0</v>
      </c>
      <c r="H61" s="8">
        <f t="shared" si="565"/>
        <v>0</v>
      </c>
      <c r="I61" s="8">
        <f t="shared" si="565"/>
        <v>0</v>
      </c>
      <c r="J61" s="8">
        <f t="shared" si="565"/>
        <v>0</v>
      </c>
      <c r="K61" s="8">
        <f t="shared" si="565"/>
        <v>0</v>
      </c>
      <c r="L61" s="8">
        <f t="shared" si="565"/>
        <v>8.3315217391304347E-2</v>
      </c>
      <c r="M61" s="8">
        <f t="shared" si="565"/>
        <v>0</v>
      </c>
      <c r="N61" s="8">
        <f t="shared" si="565"/>
        <v>0.22598870056497175</v>
      </c>
      <c r="O61" s="8">
        <f t="shared" si="565"/>
        <v>0</v>
      </c>
      <c r="P61" s="8">
        <f t="shared" si="565"/>
        <v>0</v>
      </c>
      <c r="Q61" s="8">
        <f t="shared" si="565"/>
        <v>0.16216216216216217</v>
      </c>
      <c r="R61" s="8">
        <f t="shared" si="565"/>
        <v>0</v>
      </c>
      <c r="S61" s="8">
        <f t="shared" si="565"/>
        <v>0</v>
      </c>
      <c r="T61" s="8">
        <f t="shared" si="565"/>
        <v>0</v>
      </c>
      <c r="U61" s="8">
        <f t="shared" ref="U61:AC63" si="566">IFERROR(+U55/SUM(U$55:U$57),0)</f>
        <v>0</v>
      </c>
      <c r="V61" s="8">
        <f t="shared" si="566"/>
        <v>0.20987654320987653</v>
      </c>
      <c r="W61" s="8">
        <f t="shared" si="566"/>
        <v>0</v>
      </c>
      <c r="X61" s="8">
        <f t="shared" si="566"/>
        <v>0.39534883720930231</v>
      </c>
      <c r="Y61" s="8">
        <f t="shared" si="566"/>
        <v>0.24742268041237114</v>
      </c>
      <c r="Z61" s="8">
        <f t="shared" si="566"/>
        <v>0.29090909090909089</v>
      </c>
      <c r="AA61" s="8">
        <f t="shared" si="566"/>
        <v>0.15113871635610765</v>
      </c>
      <c r="AB61" s="8">
        <f t="shared" si="566"/>
        <v>0</v>
      </c>
      <c r="AC61" s="8">
        <f t="shared" si="566"/>
        <v>0</v>
      </c>
      <c r="AD61" s="8">
        <f t="shared" ref="AD61:AI61" si="567">IFERROR(+AD55/SUM(AD$55:AD$57),0)</f>
        <v>0</v>
      </c>
      <c r="AE61" s="8">
        <f t="shared" si="567"/>
        <v>0.35405192761605031</v>
      </c>
      <c r="AF61" s="8">
        <f t="shared" si="567"/>
        <v>0</v>
      </c>
      <c r="AG61" s="8">
        <f t="shared" si="567"/>
        <v>0.38095238095238093</v>
      </c>
      <c r="AH61" s="8">
        <f t="shared" si="567"/>
        <v>0</v>
      </c>
      <c r="AI61" s="8">
        <f t="shared" si="567"/>
        <v>0</v>
      </c>
      <c r="AJ61" s="8">
        <f t="shared" ref="AJ61:AK63" si="568">IFERROR(+AJ55/SUM(AJ$55:AJ$57),0)</f>
        <v>0.58823529411764708</v>
      </c>
      <c r="AK61" s="8">
        <f t="shared" si="568"/>
        <v>0</v>
      </c>
      <c r="AL61" s="8">
        <f t="shared" ref="AL61:AP63" si="569">IFERROR(+AL55/SUM(AL$55:AL$57),0)</f>
        <v>0</v>
      </c>
      <c r="AM61" s="8">
        <f t="shared" si="569"/>
        <v>0.89473684210526316</v>
      </c>
      <c r="AN61" s="8">
        <f t="shared" si="569"/>
        <v>0</v>
      </c>
      <c r="AO61" s="8">
        <f t="shared" si="569"/>
        <v>0</v>
      </c>
      <c r="AP61" s="8">
        <f t="shared" si="569"/>
        <v>0</v>
      </c>
      <c r="AQ61" s="8">
        <f t="shared" ref="AQ61:AR63" si="570">IFERROR(+AQ55/SUM(AQ$55:AQ$57),0)</f>
        <v>0</v>
      </c>
      <c r="AR61" s="8">
        <f t="shared" si="570"/>
        <v>0.5997818974918212</v>
      </c>
      <c r="AS61" s="8">
        <f t="shared" ref="AS61:AU63" si="571">IFERROR(+AS55/SUM(AS$55:AS$57),0)</f>
        <v>0.30303030303030304</v>
      </c>
      <c r="AT61" s="8">
        <f t="shared" si="571"/>
        <v>0</v>
      </c>
      <c r="AU61" s="8">
        <f t="shared" si="571"/>
        <v>0</v>
      </c>
      <c r="AV61" s="8">
        <v>0</v>
      </c>
      <c r="AW61" s="8">
        <f t="shared" ref="AW61:BA63" si="572">IFERROR(+AW55/SUM(AW$55:AW$57),0)</f>
        <v>0.61538461538461542</v>
      </c>
      <c r="AX61" s="8">
        <f t="shared" si="572"/>
        <v>0</v>
      </c>
      <c r="AY61" s="8">
        <f t="shared" si="572"/>
        <v>0</v>
      </c>
      <c r="AZ61" s="8">
        <f t="shared" si="572"/>
        <v>0.26198585276395076</v>
      </c>
      <c r="BA61" s="8">
        <f t="shared" si="572"/>
        <v>0</v>
      </c>
      <c r="BB61" s="8">
        <f t="shared" ref="BB61:BD63" si="573">IFERROR(+BB55/SUM(BB$55:BB$57),0)</f>
        <v>0.22010271460014674</v>
      </c>
      <c r="BC61" s="8">
        <f t="shared" si="573"/>
        <v>0.38699690402476783</v>
      </c>
      <c r="BD61" s="8">
        <f t="shared" si="573"/>
        <v>0</v>
      </c>
      <c r="BE61" s="8">
        <f t="shared" ref="BE61:BS61" si="574">IFERROR(+BE55/SUM(BE$55:BE$57),0)</f>
        <v>0</v>
      </c>
      <c r="BF61" s="8">
        <f t="shared" si="574"/>
        <v>0</v>
      </c>
      <c r="BG61" s="8">
        <f t="shared" si="574"/>
        <v>0.3380281690140845</v>
      </c>
      <c r="BH61" s="8">
        <f t="shared" si="574"/>
        <v>9.6385542168674704E-2</v>
      </c>
      <c r="BI61" s="8">
        <f t="shared" si="574"/>
        <v>0</v>
      </c>
      <c r="BJ61" s="8">
        <f t="shared" si="574"/>
        <v>0</v>
      </c>
      <c r="BK61" s="8">
        <f t="shared" si="574"/>
        <v>0</v>
      </c>
      <c r="BL61" s="8">
        <f t="shared" si="574"/>
        <v>0</v>
      </c>
      <c r="BM61" s="8">
        <f t="shared" si="574"/>
        <v>0</v>
      </c>
      <c r="BN61" s="8">
        <f t="shared" si="574"/>
        <v>0</v>
      </c>
      <c r="BO61" s="8">
        <f t="shared" si="574"/>
        <v>0.26079573022804464</v>
      </c>
      <c r="BP61" s="371">
        <f t="shared" si="574"/>
        <v>0</v>
      </c>
      <c r="BQ61" s="371">
        <f t="shared" si="574"/>
        <v>0.25559105431309903</v>
      </c>
      <c r="BR61" s="371">
        <f t="shared" si="574"/>
        <v>0</v>
      </c>
      <c r="BS61" s="371">
        <f t="shared" si="574"/>
        <v>0</v>
      </c>
      <c r="BT61" s="371">
        <f t="shared" ref="BT61:BZ63" si="575">IFERROR(+BT55/SUM(BT$55:BT$57),0)</f>
        <v>0</v>
      </c>
      <c r="BU61" s="371">
        <f t="shared" si="575"/>
        <v>0.67796610169491522</v>
      </c>
      <c r="BV61" s="371">
        <f t="shared" si="575"/>
        <v>0</v>
      </c>
      <c r="BW61" s="371">
        <f t="shared" si="575"/>
        <v>0</v>
      </c>
      <c r="BX61" s="371">
        <f t="shared" si="575"/>
        <v>0.5</v>
      </c>
      <c r="BY61" s="371">
        <f t="shared" si="575"/>
        <v>0</v>
      </c>
      <c r="BZ61" s="371">
        <f t="shared" si="575"/>
        <v>0.42895442359249331</v>
      </c>
      <c r="CA61" s="371">
        <f t="shared" ref="CA61:CB61" si="576">IFERROR(+CA55/SUM(CA$55:CA$57),0)</f>
        <v>0.38095238095238093</v>
      </c>
      <c r="CB61" s="371">
        <f t="shared" si="576"/>
        <v>0.3572491813039595</v>
      </c>
      <c r="CC61" s="371">
        <f t="shared" ref="CC61:CD61" si="577">IFERROR(+CC55/SUM(CC$55:CC$57),0)</f>
        <v>0.21447721179624665</v>
      </c>
      <c r="CD61" s="371">
        <f t="shared" si="577"/>
        <v>0.69565217391304346</v>
      </c>
      <c r="CE61" s="371">
        <f t="shared" ref="CE61:CF61" si="578">IFERROR(+CE55/SUM(CE$55:CE$57),0)</f>
        <v>0</v>
      </c>
      <c r="CF61" s="371">
        <f t="shared" si="578"/>
        <v>0</v>
      </c>
      <c r="CG61" s="371">
        <f t="shared" ref="CG61:CH61" si="579">IFERROR(+CG55/SUM(CG$55:CG$57),0)</f>
        <v>0.5</v>
      </c>
      <c r="CH61" s="371">
        <f t="shared" si="579"/>
        <v>0</v>
      </c>
      <c r="CI61" s="371">
        <f t="shared" ref="CI61:CJ61" si="580">IFERROR(+CI55/SUM(CI$55:CI$57),0)</f>
        <v>0</v>
      </c>
      <c r="CJ61" s="371">
        <f t="shared" si="580"/>
        <v>0</v>
      </c>
      <c r="CK61" s="371">
        <f t="shared" ref="CK61:CL61" si="581">IFERROR(+CK55/SUM(CK$55:CK$57),0)</f>
        <v>0</v>
      </c>
      <c r="CL61" s="371">
        <f t="shared" si="581"/>
        <v>0.2608695652173913</v>
      </c>
      <c r="CM61" s="371">
        <f t="shared" ref="CM61:CN61" si="582">IFERROR(+CM55/SUM(CM$55:CM$57),0)</f>
        <v>0</v>
      </c>
      <c r="CN61" s="371">
        <f t="shared" si="582"/>
        <v>0.23976023976023977</v>
      </c>
      <c r="CO61" s="371">
        <f t="shared" ref="CO61:CP61" si="583">IFERROR(+CO55/SUM(CO$55:CO$57),0)</f>
        <v>0</v>
      </c>
      <c r="CP61" s="371">
        <f t="shared" si="583"/>
        <v>0</v>
      </c>
      <c r="CQ61" s="371">
        <f t="shared" ref="CQ61:CR61" si="584">IFERROR(+CQ55/SUM(CQ$55:CQ$57),0)</f>
        <v>0</v>
      </c>
      <c r="CR61" s="371">
        <f t="shared" si="584"/>
        <v>0.24242424242424243</v>
      </c>
      <c r="CS61" s="371">
        <f t="shared" ref="CS61:CT61" si="585">IFERROR(+CS55/SUM(CS$55:CS$57),0)</f>
        <v>0</v>
      </c>
      <c r="CT61" s="371">
        <f t="shared" si="585"/>
        <v>0</v>
      </c>
      <c r="CU61" s="371">
        <f t="shared" ref="CU61:CV61" si="586">IFERROR(+CU55/SUM(CU$55:CU$57),0)</f>
        <v>1</v>
      </c>
      <c r="CV61" s="371">
        <f t="shared" si="586"/>
        <v>0</v>
      </c>
      <c r="CW61" s="371">
        <f t="shared" ref="CW61:CX61" si="587">IFERROR(+CW55/SUM(CW$55:CW$57),0)</f>
        <v>0</v>
      </c>
      <c r="CX61" s="371">
        <f t="shared" si="587"/>
        <v>0</v>
      </c>
      <c r="CY61" s="371">
        <f t="shared" ref="CY61:CZ61" si="588">IFERROR(+CY55/SUM(CY$55:CY$57),0)</f>
        <v>0.22727272727272727</v>
      </c>
      <c r="CZ61" s="371">
        <f t="shared" si="588"/>
        <v>0</v>
      </c>
      <c r="DA61" s="371">
        <f t="shared" ref="DA61" si="589">IFERROR(+DA55/SUM(DA$55:DA$57),0)</f>
        <v>0</v>
      </c>
      <c r="DB61" s="371">
        <f t="shared" ref="DB61:DC61" si="590">IFERROR(+DB55/SUM(DB$55:DB$57),0)</f>
        <v>0</v>
      </c>
      <c r="DC61" s="371">
        <f t="shared" si="590"/>
        <v>0</v>
      </c>
      <c r="DD61" s="8"/>
      <c r="DE61" s="8">
        <f t="shared" ref="DE61:DF63" si="591">IFERROR(+DE55/SUM(DE$55:DE$57),0)</f>
        <v>0.24793388429752067</v>
      </c>
      <c r="DF61" s="8">
        <f t="shared" si="591"/>
        <v>0.35387791212031855</v>
      </c>
      <c r="DG61" s="8">
        <f t="shared" ref="DG61:DH61" si="592">IFERROR(+DG55/SUM(DG$55:DG$57),0)</f>
        <v>0.52173913043478259</v>
      </c>
      <c r="DH61" s="8">
        <f t="shared" si="592"/>
        <v>0</v>
      </c>
      <c r="DI61" s="8">
        <f t="shared" ref="DI61:DJ61" si="593">IFERROR(+DI55/SUM(DI$55:DI$57),0)</f>
        <v>0</v>
      </c>
      <c r="DJ61" s="8">
        <f t="shared" si="593"/>
        <v>0</v>
      </c>
      <c r="DK61" s="8">
        <f t="shared" ref="DK61:DL61" si="594">IFERROR(+DK55/SUM(DK$55:DK$57),0)</f>
        <v>0.84615384615384615</v>
      </c>
      <c r="DL61" s="8">
        <f t="shared" si="594"/>
        <v>0</v>
      </c>
      <c r="DM61" s="8">
        <f t="shared" ref="DM61:DN61" si="595">IFERROR(+DM55/SUM(DM$55:DM$57),0)</f>
        <v>0.13830347734457324</v>
      </c>
      <c r="DN61" s="8">
        <f t="shared" si="595"/>
        <v>0</v>
      </c>
      <c r="DO61" s="8">
        <f t="shared" ref="DO61" si="596">IFERROR(+DO55/SUM(DO$55:DO$57),0)</f>
        <v>0.22298803973241435</v>
      </c>
      <c r="DP61" s="8" t="e">
        <f t="shared" ref="DP61:DQ61" si="597">+DP55/DP58</f>
        <v>#DIV/0!</v>
      </c>
      <c r="DQ61" s="8" t="e">
        <f t="shared" si="597"/>
        <v>#DIV/0!</v>
      </c>
      <c r="DR61" s="8">
        <f t="shared" ref="DR61:DS63" si="598">IFERROR(+DR55/SUM(DR$55:DR$57),0)</f>
        <v>0.52868094105207508</v>
      </c>
      <c r="DS61" s="8">
        <f t="shared" si="598"/>
        <v>0</v>
      </c>
      <c r="DT61" s="8">
        <f t="shared" ref="DT61:DU61" si="599">IFERROR(+DT55/SUM(DT$55:DT$57),0)</f>
        <v>0.48109965635738827</v>
      </c>
      <c r="DU61" s="8">
        <f t="shared" si="599"/>
        <v>0</v>
      </c>
      <c r="DV61" s="8">
        <f t="shared" ref="DV61:DW61" si="600">IFERROR(+DV55/SUM(DV$55:DV$57),0)</f>
        <v>0.66666666666666663</v>
      </c>
      <c r="DW61" s="8">
        <f t="shared" si="600"/>
        <v>0</v>
      </c>
      <c r="DX61" s="8">
        <f t="shared" ref="DX61:DY61" si="601">IFERROR(+DX55/SUM(DX$55:DX$57),0)</f>
        <v>0</v>
      </c>
      <c r="DY61" s="8">
        <f t="shared" si="601"/>
        <v>0.16770707164818782</v>
      </c>
      <c r="DZ61" s="8">
        <f t="shared" ref="DZ61:EA61" si="602">IFERROR(+DZ55/SUM(DZ$55:DZ$57),0)</f>
        <v>0.49532195927352773</v>
      </c>
      <c r="EA61" s="8">
        <f t="shared" si="602"/>
        <v>0.22813947153364206</v>
      </c>
      <c r="EB61" s="8">
        <f t="shared" ref="EB61:EC61" si="603">IFERROR(+EB55/SUM(EB$55:EB$57),0)</f>
        <v>0</v>
      </c>
      <c r="EC61" s="8">
        <f t="shared" si="603"/>
        <v>0</v>
      </c>
      <c r="ED61" s="8">
        <f t="shared" ref="ED61:EE61" si="604">IFERROR(+ED55/SUM(ED$55:ED$57),0)</f>
        <v>0</v>
      </c>
      <c r="EE61" s="8">
        <f t="shared" si="604"/>
        <v>0</v>
      </c>
      <c r="EF61" s="8">
        <f t="shared" ref="EF61:EG61" si="605">IFERROR(+EF55/SUM(EF$55:EF$57),0)</f>
        <v>0.30635838150289013</v>
      </c>
      <c r="EG61" s="8">
        <f t="shared" si="605"/>
        <v>0</v>
      </c>
      <c r="EH61" s="8">
        <f t="shared" ref="EH61" si="606">IFERROR(+EH55/SUM(EH$55:EH$57),0)</f>
        <v>0</v>
      </c>
      <c r="EI61" s="8"/>
    </row>
    <row r="62" spans="1:139">
      <c r="A62" s="497"/>
      <c r="B62" s="54" t="s">
        <v>254</v>
      </c>
      <c r="C62" s="8"/>
      <c r="D62" s="8">
        <f t="shared" si="565"/>
        <v>0</v>
      </c>
      <c r="E62" s="8">
        <f t="shared" si="565"/>
        <v>0</v>
      </c>
      <c r="F62" s="8">
        <f t="shared" si="565"/>
        <v>0</v>
      </c>
      <c r="G62" s="8">
        <f t="shared" si="565"/>
        <v>1</v>
      </c>
      <c r="H62" s="8">
        <f t="shared" si="565"/>
        <v>0</v>
      </c>
      <c r="I62" s="8">
        <f t="shared" si="565"/>
        <v>0</v>
      </c>
      <c r="J62" s="8">
        <f t="shared" si="565"/>
        <v>5.7096358581406388E-2</v>
      </c>
      <c r="K62" s="8">
        <f t="shared" si="565"/>
        <v>0</v>
      </c>
      <c r="L62" s="8">
        <f t="shared" si="565"/>
        <v>0</v>
      </c>
      <c r="M62" s="8">
        <f t="shared" si="565"/>
        <v>0</v>
      </c>
      <c r="N62" s="8">
        <f t="shared" si="565"/>
        <v>0.22033898305084745</v>
      </c>
      <c r="O62" s="8">
        <f t="shared" si="565"/>
        <v>0</v>
      </c>
      <c r="P62" s="8">
        <f t="shared" si="565"/>
        <v>0</v>
      </c>
      <c r="Q62" s="8">
        <f t="shared" si="565"/>
        <v>0</v>
      </c>
      <c r="R62" s="8">
        <f t="shared" si="565"/>
        <v>0.29545454545454547</v>
      </c>
      <c r="S62" s="8">
        <f t="shared" si="565"/>
        <v>0</v>
      </c>
      <c r="T62" s="8">
        <f t="shared" si="565"/>
        <v>0</v>
      </c>
      <c r="U62" s="8">
        <f t="shared" si="566"/>
        <v>0.33370411568409342</v>
      </c>
      <c r="V62" s="8">
        <f t="shared" si="566"/>
        <v>0</v>
      </c>
      <c r="W62" s="8">
        <f t="shared" si="566"/>
        <v>0</v>
      </c>
      <c r="X62" s="8">
        <f t="shared" si="566"/>
        <v>0</v>
      </c>
      <c r="Y62" s="8">
        <f t="shared" si="566"/>
        <v>0</v>
      </c>
      <c r="Z62" s="8">
        <f t="shared" si="566"/>
        <v>0.16969696969696971</v>
      </c>
      <c r="AA62" s="8">
        <f t="shared" si="566"/>
        <v>0.73844030365769497</v>
      </c>
      <c r="AB62" s="8">
        <f t="shared" si="566"/>
        <v>0.13484611371935315</v>
      </c>
      <c r="AC62" s="8">
        <f t="shared" si="566"/>
        <v>0.74268292682926829</v>
      </c>
      <c r="AD62" s="8">
        <f t="shared" ref="AD62:AI63" si="607">IFERROR(+AD56/SUM(AD$55:AD$57),0)</f>
        <v>0</v>
      </c>
      <c r="AE62" s="8">
        <f t="shared" si="607"/>
        <v>0.24272226593233673</v>
      </c>
      <c r="AF62" s="8">
        <f t="shared" si="607"/>
        <v>0</v>
      </c>
      <c r="AG62" s="8">
        <f t="shared" si="607"/>
        <v>0.35714285714285715</v>
      </c>
      <c r="AH62" s="8">
        <f t="shared" si="607"/>
        <v>0.28943560057887119</v>
      </c>
      <c r="AI62" s="8">
        <f t="shared" si="607"/>
        <v>0.19395671702735812</v>
      </c>
      <c r="AJ62" s="8">
        <f t="shared" si="568"/>
        <v>0.11764705882352941</v>
      </c>
      <c r="AK62" s="8">
        <f t="shared" si="568"/>
        <v>0</v>
      </c>
      <c r="AL62" s="8">
        <f>IFERROR(+AL56/SUM(AL$55:AL$57),0)</f>
        <v>0</v>
      </c>
      <c r="AM62" s="8">
        <f t="shared" si="569"/>
        <v>0</v>
      </c>
      <c r="AN62" s="8">
        <f t="shared" si="569"/>
        <v>0</v>
      </c>
      <c r="AO62" s="8">
        <f t="shared" si="569"/>
        <v>0.15923566878980891</v>
      </c>
      <c r="AP62" s="8">
        <f t="shared" si="569"/>
        <v>0.3235294117647059</v>
      </c>
      <c r="AQ62" s="8">
        <f t="shared" si="570"/>
        <v>0</v>
      </c>
      <c r="AR62" s="8">
        <f t="shared" si="570"/>
        <v>0</v>
      </c>
      <c r="AS62" s="8">
        <f>IFERROR(+AS56/SUM(AS$55:AS$57),0)</f>
        <v>6.0606060606060608E-2</v>
      </c>
      <c r="AT62" s="8">
        <f>IFERROR(+AT56/SUM(AT$55:AT$57),0)</f>
        <v>0</v>
      </c>
      <c r="AU62" s="8">
        <f t="shared" si="571"/>
        <v>0</v>
      </c>
      <c r="AV62" s="8">
        <v>0</v>
      </c>
      <c r="AW62" s="8">
        <f t="shared" si="572"/>
        <v>0.25641025641025639</v>
      </c>
      <c r="AX62" s="8">
        <f t="shared" si="572"/>
        <v>0</v>
      </c>
      <c r="AY62" s="8">
        <f t="shared" si="572"/>
        <v>0.15686274509803921</v>
      </c>
      <c r="AZ62" s="8">
        <f t="shared" si="572"/>
        <v>0</v>
      </c>
      <c r="BA62" s="8">
        <f t="shared" si="572"/>
        <v>0</v>
      </c>
      <c r="BB62" s="8">
        <f>IFERROR(+BB56/SUM(BB$55:BB$57),0)</f>
        <v>0.29347028613352899</v>
      </c>
      <c r="BC62" s="8">
        <f>IFERROR(+BC56/SUM(BC$55:BC$57),0)</f>
        <v>8.3978328173374611E-2</v>
      </c>
      <c r="BD62" s="8">
        <f t="shared" si="573"/>
        <v>0</v>
      </c>
      <c r="BE62" s="8">
        <f t="shared" ref="BE62:BS62" si="608">IFERROR(+BE56/SUM(BE$55:BE$57),0)</f>
        <v>0.29411764705882354</v>
      </c>
      <c r="BF62" s="8">
        <f t="shared" si="608"/>
        <v>0</v>
      </c>
      <c r="BG62" s="8">
        <f t="shared" si="608"/>
        <v>8.4507042253521125E-2</v>
      </c>
      <c r="BH62" s="8">
        <f t="shared" si="608"/>
        <v>0</v>
      </c>
      <c r="BI62" s="8">
        <f t="shared" si="608"/>
        <v>0</v>
      </c>
      <c r="BJ62" s="8">
        <f t="shared" si="608"/>
        <v>0</v>
      </c>
      <c r="BK62" s="8">
        <f t="shared" si="608"/>
        <v>0</v>
      </c>
      <c r="BL62" s="8">
        <f t="shared" si="608"/>
        <v>0</v>
      </c>
      <c r="BM62" s="8">
        <f t="shared" si="608"/>
        <v>0</v>
      </c>
      <c r="BN62" s="8">
        <f t="shared" si="608"/>
        <v>0</v>
      </c>
      <c r="BO62" s="8">
        <f t="shared" si="608"/>
        <v>7.2780203784570605E-2</v>
      </c>
      <c r="BP62" s="371">
        <f t="shared" si="608"/>
        <v>0</v>
      </c>
      <c r="BQ62" s="371">
        <f t="shared" si="608"/>
        <v>0</v>
      </c>
      <c r="BR62" s="371">
        <f t="shared" si="608"/>
        <v>0</v>
      </c>
      <c r="BS62" s="371">
        <f t="shared" si="608"/>
        <v>0</v>
      </c>
      <c r="BT62" s="371">
        <f t="shared" si="575"/>
        <v>0</v>
      </c>
      <c r="BU62" s="371">
        <f t="shared" si="575"/>
        <v>0</v>
      </c>
      <c r="BV62" s="371">
        <f t="shared" si="575"/>
        <v>9.3947923997185073E-2</v>
      </c>
      <c r="BW62" s="371">
        <f t="shared" si="575"/>
        <v>0.26865671641791045</v>
      </c>
      <c r="BX62" s="371">
        <f t="shared" si="575"/>
        <v>0</v>
      </c>
      <c r="BY62" s="371">
        <f t="shared" si="575"/>
        <v>0</v>
      </c>
      <c r="BZ62" s="371">
        <f t="shared" si="575"/>
        <v>0</v>
      </c>
      <c r="CA62" s="371">
        <f t="shared" ref="CA62:CB62" si="609">IFERROR(+CA56/SUM(CA$55:CA$57),0)</f>
        <v>0</v>
      </c>
      <c r="CB62" s="371">
        <f t="shared" si="609"/>
        <v>0</v>
      </c>
      <c r="CC62" s="371">
        <f t="shared" ref="CC62:CD62" si="610">IFERROR(+CC56/SUM(CC$55:CC$57),0)</f>
        <v>0</v>
      </c>
      <c r="CD62" s="371">
        <f t="shared" si="610"/>
        <v>0</v>
      </c>
      <c r="CE62" s="371">
        <f t="shared" ref="CE62:CF62" si="611">IFERROR(+CE56/SUM(CE$55:CE$57),0)</f>
        <v>0</v>
      </c>
      <c r="CF62" s="371">
        <f t="shared" si="611"/>
        <v>0</v>
      </c>
      <c r="CG62" s="371">
        <f t="shared" ref="CG62:CH62" si="612">IFERROR(+CG56/SUM(CG$55:CG$57),0)</f>
        <v>0</v>
      </c>
      <c r="CH62" s="371">
        <f t="shared" si="612"/>
        <v>0</v>
      </c>
      <c r="CI62" s="371">
        <f t="shared" ref="CI62:CJ62" si="613">IFERROR(+CI56/SUM(CI$55:CI$57),0)</f>
        <v>0.5625</v>
      </c>
      <c r="CJ62" s="371">
        <f t="shared" si="613"/>
        <v>0</v>
      </c>
      <c r="CK62" s="371">
        <f t="shared" ref="CK62:CL62" si="614">IFERROR(+CK56/SUM(CK$55:CK$57),0)</f>
        <v>0</v>
      </c>
      <c r="CL62" s="371">
        <f t="shared" si="614"/>
        <v>0</v>
      </c>
      <c r="CM62" s="371">
        <f t="shared" ref="CM62:CN62" si="615">IFERROR(+CM56/SUM(CM$55:CM$57),0)</f>
        <v>0</v>
      </c>
      <c r="CN62" s="371">
        <f t="shared" si="615"/>
        <v>0.47952047952047955</v>
      </c>
      <c r="CO62" s="371">
        <f t="shared" ref="CO62:CP62" si="616">IFERROR(+CO56/SUM(CO$55:CO$57),0)</f>
        <v>0</v>
      </c>
      <c r="CP62" s="371">
        <f t="shared" si="616"/>
        <v>0</v>
      </c>
      <c r="CQ62" s="371">
        <f t="shared" ref="CQ62:CR62" si="617">IFERROR(+CQ56/SUM(CQ$55:CQ$57),0)</f>
        <v>0</v>
      </c>
      <c r="CR62" s="371">
        <f t="shared" si="617"/>
        <v>0</v>
      </c>
      <c r="CS62" s="371">
        <f t="shared" ref="CS62:CT62" si="618">IFERROR(+CS56/SUM(CS$55:CS$57),0)</f>
        <v>0</v>
      </c>
      <c r="CT62" s="371">
        <f t="shared" si="618"/>
        <v>0</v>
      </c>
      <c r="CU62" s="371">
        <f t="shared" ref="CU62:CV62" si="619">IFERROR(+CU56/SUM(CU$55:CU$57),0)</f>
        <v>0</v>
      </c>
      <c r="CV62" s="371">
        <f t="shared" si="619"/>
        <v>0</v>
      </c>
      <c r="CW62" s="371">
        <f t="shared" ref="CW62:CX62" si="620">IFERROR(+CW56/SUM(CW$55:CW$57),0)</f>
        <v>0</v>
      </c>
      <c r="CX62" s="371">
        <f t="shared" si="620"/>
        <v>0</v>
      </c>
      <c r="CY62" s="371">
        <f t="shared" ref="CY62:CZ62" si="621">IFERROR(+CY56/SUM(CY$55:CY$57),0)</f>
        <v>0</v>
      </c>
      <c r="CZ62" s="371">
        <f t="shared" si="621"/>
        <v>0</v>
      </c>
      <c r="DA62" s="371">
        <f t="shared" ref="DA62" si="622">IFERROR(+DA56/SUM(DA$55:DA$57),0)</f>
        <v>0</v>
      </c>
      <c r="DB62" s="371">
        <f t="shared" ref="DB62:DC62" si="623">IFERROR(+DB56/SUM(DB$55:DB$57),0)</f>
        <v>0</v>
      </c>
      <c r="DC62" s="371">
        <f t="shared" si="623"/>
        <v>0</v>
      </c>
      <c r="DD62" s="8"/>
      <c r="DE62" s="8">
        <f t="shared" si="591"/>
        <v>0</v>
      </c>
      <c r="DF62" s="8">
        <f t="shared" si="591"/>
        <v>5.8979652020053085E-2</v>
      </c>
      <c r="DG62" s="8">
        <f t="shared" ref="DG62:DH62" si="624">IFERROR(+DG56/SUM(DG$55:DG$57),0)</f>
        <v>0</v>
      </c>
      <c r="DH62" s="8">
        <f t="shared" si="624"/>
        <v>0.1058574453069866</v>
      </c>
      <c r="DI62" s="8">
        <f t="shared" ref="DI62:DJ62" si="625">IFERROR(+DI56/SUM(DI$55:DI$57),0)</f>
        <v>0</v>
      </c>
      <c r="DJ62" s="8">
        <f t="shared" si="625"/>
        <v>0</v>
      </c>
      <c r="DK62" s="8">
        <f t="shared" ref="DK62:DL62" si="626">IFERROR(+DK56/SUM(DK$55:DK$57),0)</f>
        <v>0</v>
      </c>
      <c r="DL62" s="8">
        <f t="shared" si="626"/>
        <v>0</v>
      </c>
      <c r="DM62" s="8">
        <f t="shared" ref="DM62:DN62" si="627">IFERROR(+DM56/SUM(DM$55:DM$57),0)</f>
        <v>9.8788198103266597E-2</v>
      </c>
      <c r="DN62" s="8">
        <f t="shared" si="627"/>
        <v>0</v>
      </c>
      <c r="DO62" s="8">
        <f t="shared" ref="DO62" si="628">IFERROR(+DO56/SUM(DO$55:DO$57),0)</f>
        <v>0.10135819987837016</v>
      </c>
      <c r="DP62" s="8" t="e">
        <f t="shared" ref="DP62:DQ62" si="629">+DP56/DP58</f>
        <v>#DIV/0!</v>
      </c>
      <c r="DQ62" s="8" t="e">
        <f t="shared" si="629"/>
        <v>#DIV/0!</v>
      </c>
      <c r="DR62" s="8">
        <f t="shared" si="598"/>
        <v>0.16732751784298178</v>
      </c>
      <c r="DS62" s="8">
        <f t="shared" si="598"/>
        <v>0</v>
      </c>
      <c r="DT62" s="8">
        <f t="shared" ref="DT62:DU62" si="630">IFERROR(+DT56/SUM(DT$55:DT$57),0)</f>
        <v>0.39862542955326458</v>
      </c>
      <c r="DU62" s="8">
        <f t="shared" si="630"/>
        <v>0</v>
      </c>
      <c r="DV62" s="8">
        <f t="shared" ref="DV62:DW62" si="631">IFERROR(+DV56/SUM(DV$55:DV$57),0)</f>
        <v>0</v>
      </c>
      <c r="DW62" s="8">
        <f t="shared" si="631"/>
        <v>0</v>
      </c>
      <c r="DX62" s="8">
        <f t="shared" ref="DX62:DY62" si="632">IFERROR(+DX56/SUM(DX$55:DX$57),0)</f>
        <v>0</v>
      </c>
      <c r="DY62" s="8">
        <f t="shared" si="632"/>
        <v>0</v>
      </c>
      <c r="DZ62" s="8">
        <f t="shared" ref="DZ62:EA62" si="633">IFERROR(+DZ56/SUM(DZ$55:DZ$57),0)</f>
        <v>6.439185470555861E-2</v>
      </c>
      <c r="EA62" s="8">
        <f t="shared" si="633"/>
        <v>0</v>
      </c>
      <c r="EB62" s="8">
        <f t="shared" ref="EB62:EC62" si="634">IFERROR(+EB56/SUM(EB$55:EB$57),0)</f>
        <v>0</v>
      </c>
      <c r="EC62" s="8">
        <f t="shared" si="634"/>
        <v>0</v>
      </c>
      <c r="ED62" s="8">
        <f t="shared" ref="ED62:EE62" si="635">IFERROR(+ED56/SUM(ED$55:ED$57),0)</f>
        <v>0</v>
      </c>
      <c r="EE62" s="8">
        <f t="shared" si="635"/>
        <v>0</v>
      </c>
      <c r="EF62" s="8">
        <f t="shared" ref="EF62:EG62" si="636">IFERROR(+EF56/SUM(EF$55:EF$57),0)</f>
        <v>0</v>
      </c>
      <c r="EG62" s="8">
        <f t="shared" si="636"/>
        <v>0</v>
      </c>
      <c r="EH62" s="8">
        <f t="shared" ref="EH62" si="637">IFERROR(+EH56/SUM(EH$55:EH$57),0)</f>
        <v>0</v>
      </c>
      <c r="EI62" s="8"/>
    </row>
    <row r="63" spans="1:139">
      <c r="A63" s="497"/>
      <c r="B63" s="54" t="s">
        <v>255</v>
      </c>
      <c r="C63" s="8"/>
      <c r="D63" s="8">
        <f t="shared" si="565"/>
        <v>1</v>
      </c>
      <c r="E63" s="8">
        <f t="shared" si="565"/>
        <v>0.66201943388255169</v>
      </c>
      <c r="F63" s="8">
        <f t="shared" si="565"/>
        <v>0.66265060240963858</v>
      </c>
      <c r="G63" s="8">
        <f t="shared" si="565"/>
        <v>0</v>
      </c>
      <c r="H63" s="8">
        <f t="shared" si="565"/>
        <v>1</v>
      </c>
      <c r="I63" s="8">
        <f t="shared" si="565"/>
        <v>1</v>
      </c>
      <c r="J63" s="8">
        <f t="shared" si="565"/>
        <v>0.94290364141859373</v>
      </c>
      <c r="K63" s="8">
        <f t="shared" si="565"/>
        <v>1</v>
      </c>
      <c r="L63" s="8">
        <f t="shared" si="565"/>
        <v>0.91668478260869557</v>
      </c>
      <c r="M63" s="8">
        <f t="shared" si="565"/>
        <v>1</v>
      </c>
      <c r="N63" s="8">
        <f t="shared" si="565"/>
        <v>0.5536723163841808</v>
      </c>
      <c r="O63" s="8">
        <f t="shared" si="565"/>
        <v>1</v>
      </c>
      <c r="P63" s="8">
        <f t="shared" si="565"/>
        <v>1</v>
      </c>
      <c r="Q63" s="8">
        <f t="shared" si="565"/>
        <v>0.83783783783783783</v>
      </c>
      <c r="R63" s="8">
        <f t="shared" si="565"/>
        <v>0.70454545454545459</v>
      </c>
      <c r="S63" s="8">
        <f t="shared" si="565"/>
        <v>1</v>
      </c>
      <c r="T63" s="8">
        <f t="shared" si="565"/>
        <v>1</v>
      </c>
      <c r="U63" s="8">
        <f t="shared" si="566"/>
        <v>0.66629588431590658</v>
      </c>
      <c r="V63" s="8">
        <f t="shared" si="566"/>
        <v>0.79012345679012341</v>
      </c>
      <c r="W63" s="8">
        <f t="shared" si="566"/>
        <v>1</v>
      </c>
      <c r="X63" s="8">
        <f t="shared" si="566"/>
        <v>0.60465116279069764</v>
      </c>
      <c r="Y63" s="8">
        <f t="shared" si="566"/>
        <v>0.75257731958762886</v>
      </c>
      <c r="Z63" s="8">
        <f t="shared" si="566"/>
        <v>0.53939393939393943</v>
      </c>
      <c r="AA63" s="8">
        <f t="shared" si="566"/>
        <v>0.11042097998619738</v>
      </c>
      <c r="AB63" s="8">
        <f t="shared" si="566"/>
        <v>0.86515388628064682</v>
      </c>
      <c r="AC63" s="8">
        <f t="shared" si="566"/>
        <v>0.25731707317073171</v>
      </c>
      <c r="AD63" s="8">
        <f t="shared" si="607"/>
        <v>1</v>
      </c>
      <c r="AE63" s="8">
        <f t="shared" si="607"/>
        <v>0.40322580645161288</v>
      </c>
      <c r="AF63" s="8">
        <f t="shared" si="607"/>
        <v>1</v>
      </c>
      <c r="AG63" s="8">
        <f t="shared" si="607"/>
        <v>0.26190476190476192</v>
      </c>
      <c r="AH63" s="8">
        <f t="shared" si="607"/>
        <v>0.71056439942112881</v>
      </c>
      <c r="AI63" s="8">
        <f t="shared" si="607"/>
        <v>0.80604328297264183</v>
      </c>
      <c r="AJ63" s="8">
        <f t="shared" si="568"/>
        <v>0.29411764705882354</v>
      </c>
      <c r="AK63" s="8">
        <f t="shared" si="568"/>
        <v>1</v>
      </c>
      <c r="AL63" s="8">
        <f>IFERROR(+AL57/SUM(AL$55:AL$57),0)</f>
        <v>1</v>
      </c>
      <c r="AM63" s="8">
        <f t="shared" si="569"/>
        <v>0.10526315789473684</v>
      </c>
      <c r="AN63" s="8">
        <f t="shared" si="569"/>
        <v>1</v>
      </c>
      <c r="AO63" s="8">
        <f t="shared" si="569"/>
        <v>0.84076433121019112</v>
      </c>
      <c r="AP63" s="8">
        <f t="shared" si="569"/>
        <v>0.67647058823529416</v>
      </c>
      <c r="AQ63" s="8">
        <f t="shared" si="570"/>
        <v>1</v>
      </c>
      <c r="AR63" s="8">
        <f t="shared" si="570"/>
        <v>0.40021810250817885</v>
      </c>
      <c r="AS63" s="8">
        <f>IFERROR(+AS57/SUM(AS$55:AS$57),0)</f>
        <v>0.63636363636363635</v>
      </c>
      <c r="AT63" s="8">
        <f>IFERROR(+AT57/SUM(AT$55:AT$57),0)</f>
        <v>1</v>
      </c>
      <c r="AU63" s="8">
        <f t="shared" si="571"/>
        <v>1</v>
      </c>
      <c r="AV63" s="8">
        <v>1</v>
      </c>
      <c r="AW63" s="8">
        <f t="shared" si="572"/>
        <v>0.12820512820512819</v>
      </c>
      <c r="AX63" s="8">
        <f t="shared" si="572"/>
        <v>1</v>
      </c>
      <c r="AY63" s="8">
        <f t="shared" si="572"/>
        <v>0.84313725490196079</v>
      </c>
      <c r="AZ63" s="8">
        <f t="shared" si="572"/>
        <v>0.7380141472360493</v>
      </c>
      <c r="BA63" s="8">
        <f t="shared" si="572"/>
        <v>1</v>
      </c>
      <c r="BB63" s="8">
        <f>IFERROR(+BB57/SUM(BB$55:BB$57),0)</f>
        <v>0.48642699926632427</v>
      </c>
      <c r="BC63" s="8">
        <f>IFERROR(+BC57/SUM(BC$55:BC$57),0)</f>
        <v>0.52902476780185759</v>
      </c>
      <c r="BD63" s="8">
        <f t="shared" si="573"/>
        <v>1</v>
      </c>
      <c r="BE63" s="8">
        <f t="shared" ref="BE63:BS63" si="638">IFERROR(+BE57/SUM(BE$55:BE$57),0)</f>
        <v>0.70588235294117652</v>
      </c>
      <c r="BF63" s="8">
        <f t="shared" si="638"/>
        <v>1</v>
      </c>
      <c r="BG63" s="8">
        <f t="shared" si="638"/>
        <v>0.57746478873239437</v>
      </c>
      <c r="BH63" s="8">
        <f t="shared" si="638"/>
        <v>0.90361445783132532</v>
      </c>
      <c r="BI63" s="8">
        <f t="shared" si="638"/>
        <v>1</v>
      </c>
      <c r="BJ63" s="8">
        <f t="shared" si="638"/>
        <v>1</v>
      </c>
      <c r="BK63" s="8">
        <f t="shared" si="638"/>
        <v>1</v>
      </c>
      <c r="BL63" s="8">
        <f t="shared" si="638"/>
        <v>1</v>
      </c>
      <c r="BM63" s="8">
        <f t="shared" si="638"/>
        <v>1</v>
      </c>
      <c r="BN63" s="8">
        <f t="shared" si="638"/>
        <v>1</v>
      </c>
      <c r="BO63" s="8">
        <f t="shared" si="638"/>
        <v>0.66642406598738479</v>
      </c>
      <c r="BP63" s="371">
        <f t="shared" si="638"/>
        <v>1</v>
      </c>
      <c r="BQ63" s="371">
        <f t="shared" si="638"/>
        <v>0.74440894568690097</v>
      </c>
      <c r="BR63" s="371">
        <f t="shared" si="638"/>
        <v>1</v>
      </c>
      <c r="BS63" s="371">
        <f t="shared" si="638"/>
        <v>1</v>
      </c>
      <c r="BT63" s="371">
        <f t="shared" si="575"/>
        <v>1</v>
      </c>
      <c r="BU63" s="371">
        <f t="shared" si="575"/>
        <v>0.32203389830508472</v>
      </c>
      <c r="BV63" s="371">
        <f t="shared" si="575"/>
        <v>0.9060520760028149</v>
      </c>
      <c r="BW63" s="371">
        <f t="shared" si="575"/>
        <v>0.73134328358208955</v>
      </c>
      <c r="BX63" s="371">
        <f t="shared" si="575"/>
        <v>0.5</v>
      </c>
      <c r="BY63" s="371">
        <f t="shared" si="575"/>
        <v>1</v>
      </c>
      <c r="BZ63" s="371">
        <f t="shared" si="575"/>
        <v>0.57104557640750675</v>
      </c>
      <c r="CA63" s="371">
        <f t="shared" ref="CA63:CB63" si="639">IFERROR(+CA57/SUM(CA$55:CA$57),0)</f>
        <v>0.61904761904761907</v>
      </c>
      <c r="CB63" s="371">
        <f t="shared" si="639"/>
        <v>0.64275081869604045</v>
      </c>
      <c r="CC63" s="371">
        <f t="shared" ref="CC63:CD63" si="640">IFERROR(+CC57/SUM(CC$55:CC$57),0)</f>
        <v>0.78552278820375343</v>
      </c>
      <c r="CD63" s="371">
        <f t="shared" si="640"/>
        <v>0.30434782608695654</v>
      </c>
      <c r="CE63" s="371">
        <f t="shared" ref="CE63:CF63" si="641">IFERROR(+CE57/SUM(CE$55:CE$57),0)</f>
        <v>1</v>
      </c>
      <c r="CF63" s="371">
        <f t="shared" si="641"/>
        <v>1</v>
      </c>
      <c r="CG63" s="371">
        <f t="shared" ref="CG63:CH63" si="642">IFERROR(+CG57/SUM(CG$55:CG$57),0)</f>
        <v>0.5</v>
      </c>
      <c r="CH63" s="371">
        <f t="shared" si="642"/>
        <v>1</v>
      </c>
      <c r="CI63" s="371">
        <f t="shared" ref="CI63:CJ63" si="643">IFERROR(+CI57/SUM(CI$55:CI$57),0)</f>
        <v>0.4375</v>
      </c>
      <c r="CJ63" s="371">
        <f t="shared" si="643"/>
        <v>1</v>
      </c>
      <c r="CK63" s="371">
        <f t="shared" ref="CK63:CL63" si="644">IFERROR(+CK57/SUM(CK$55:CK$57),0)</f>
        <v>1</v>
      </c>
      <c r="CL63" s="371">
        <f t="shared" si="644"/>
        <v>0.73913043478260865</v>
      </c>
      <c r="CM63" s="371">
        <f t="shared" ref="CM63:CN63" si="645">IFERROR(+CM57/SUM(CM$55:CM$57),0)</f>
        <v>1</v>
      </c>
      <c r="CN63" s="371">
        <f t="shared" si="645"/>
        <v>0.28071928071928076</v>
      </c>
      <c r="CO63" s="371">
        <f t="shared" ref="CO63:CP63" si="646">IFERROR(+CO57/SUM(CO$55:CO$57),0)</f>
        <v>1</v>
      </c>
      <c r="CP63" s="371">
        <f t="shared" si="646"/>
        <v>1</v>
      </c>
      <c r="CQ63" s="371">
        <f t="shared" ref="CQ63:CR63" si="647">IFERROR(+CQ57/SUM(CQ$55:CQ$57),0)</f>
        <v>1</v>
      </c>
      <c r="CR63" s="371">
        <f t="shared" si="647"/>
        <v>0.75757575757575757</v>
      </c>
      <c r="CS63" s="371">
        <f t="shared" ref="CS63:CT63" si="648">IFERROR(+CS57/SUM(CS$55:CS$57),0)</f>
        <v>1</v>
      </c>
      <c r="CT63" s="371">
        <f t="shared" si="648"/>
        <v>1</v>
      </c>
      <c r="CU63" s="371">
        <f t="shared" ref="CU63:CV63" si="649">IFERROR(+CU57/SUM(CU$55:CU$57),0)</f>
        <v>0</v>
      </c>
      <c r="CV63" s="371">
        <f t="shared" si="649"/>
        <v>1</v>
      </c>
      <c r="CW63" s="371">
        <f t="shared" ref="CW63:CX63" si="650">IFERROR(+CW57/SUM(CW$55:CW$57),0)</f>
        <v>1</v>
      </c>
      <c r="CX63" s="371">
        <f t="shared" si="650"/>
        <v>1</v>
      </c>
      <c r="CY63" s="371">
        <f t="shared" ref="CY63:CZ63" si="651">IFERROR(+CY57/SUM(CY$55:CY$57),0)</f>
        <v>0.77272727272727271</v>
      </c>
      <c r="CZ63" s="371">
        <f t="shared" si="651"/>
        <v>1</v>
      </c>
      <c r="DA63" s="371">
        <f t="shared" ref="DA63" si="652">IFERROR(+DA57/SUM(DA$55:DA$57),0)</f>
        <v>1</v>
      </c>
      <c r="DB63" s="371">
        <f t="shared" ref="DB63:DC63" si="653">IFERROR(+DB57/SUM(DB$55:DB$57),0)</f>
        <v>1</v>
      </c>
      <c r="DC63" s="371">
        <f t="shared" si="653"/>
        <v>1</v>
      </c>
      <c r="DD63" s="8"/>
      <c r="DE63" s="8">
        <f t="shared" si="591"/>
        <v>0.75206611570247939</v>
      </c>
      <c r="DF63" s="8">
        <f t="shared" si="591"/>
        <v>0.58714243585962844</v>
      </c>
      <c r="DG63" s="8">
        <f t="shared" ref="DG63:DH63" si="654">IFERROR(+DG57/SUM(DG$55:DG$57),0)</f>
        <v>0.47826086956521741</v>
      </c>
      <c r="DH63" s="8">
        <f t="shared" si="654"/>
        <v>0.8941425546930134</v>
      </c>
      <c r="DI63" s="8">
        <f t="shared" ref="DI63:DJ63" si="655">IFERROR(+DI57/SUM(DI$55:DI$57),0)</f>
        <v>1</v>
      </c>
      <c r="DJ63" s="8">
        <f t="shared" si="655"/>
        <v>1</v>
      </c>
      <c r="DK63" s="8">
        <f t="shared" ref="DK63:DL63" si="656">IFERROR(+DK57/SUM(DK$55:DK$57),0)</f>
        <v>0.15384615384615385</v>
      </c>
      <c r="DL63" s="8">
        <f t="shared" si="656"/>
        <v>1</v>
      </c>
      <c r="DM63" s="8">
        <f t="shared" ref="DM63:DN63" si="657">IFERROR(+DM57/SUM(DM$55:DM$57),0)</f>
        <v>0.76290832455216018</v>
      </c>
      <c r="DN63" s="8">
        <f t="shared" si="657"/>
        <v>1</v>
      </c>
      <c r="DO63" s="8">
        <f t="shared" ref="DO63" si="658">IFERROR(+DO57/SUM(DO$55:DO$57),0)</f>
        <v>0.67565376038921543</v>
      </c>
      <c r="DP63" s="8" t="e">
        <f t="shared" ref="DP63:DQ63" si="659">+DP57/DP58</f>
        <v>#DIV/0!</v>
      </c>
      <c r="DQ63" s="8" t="e">
        <f t="shared" si="659"/>
        <v>#DIV/0!</v>
      </c>
      <c r="DR63" s="8">
        <f t="shared" si="598"/>
        <v>0.3039915411049432</v>
      </c>
      <c r="DS63" s="8">
        <f t="shared" si="598"/>
        <v>1</v>
      </c>
      <c r="DT63" s="8">
        <f t="shared" ref="DT63:DU63" si="660">IFERROR(+DT57/SUM(DT$55:DT$57),0)</f>
        <v>0.12027491408934707</v>
      </c>
      <c r="DU63" s="8">
        <f t="shared" si="660"/>
        <v>1</v>
      </c>
      <c r="DV63" s="8">
        <f t="shared" ref="DV63:DW63" si="661">IFERROR(+DV57/SUM(DV$55:DV$57),0)</f>
        <v>0.33333333333333331</v>
      </c>
      <c r="DW63" s="8">
        <f t="shared" si="661"/>
        <v>1</v>
      </c>
      <c r="DX63" s="8">
        <f t="shared" ref="DX63:DY63" si="662">IFERROR(+DX57/SUM(DX$55:DX$57),0)</f>
        <v>1</v>
      </c>
      <c r="DY63" s="8">
        <f t="shared" si="662"/>
        <v>0.83229292835181212</v>
      </c>
      <c r="DZ63" s="8">
        <f t="shared" ref="DZ63:EA63" si="663">IFERROR(+DZ57/SUM(DZ$55:DZ$57),0)</f>
        <v>0.44028618602091357</v>
      </c>
      <c r="EA63" s="8">
        <f t="shared" si="663"/>
        <v>0.771860528466358</v>
      </c>
      <c r="EB63" s="8">
        <f t="shared" ref="EB63:EC63" si="664">IFERROR(+EB57/SUM(EB$55:EB$57),0)</f>
        <v>1</v>
      </c>
      <c r="EC63" s="8">
        <f t="shared" si="664"/>
        <v>1</v>
      </c>
      <c r="ED63" s="8">
        <f t="shared" ref="ED63:EE63" si="665">IFERROR(+ED57/SUM(ED$55:ED$57),0)</f>
        <v>1</v>
      </c>
      <c r="EE63" s="8">
        <f t="shared" si="665"/>
        <v>1</v>
      </c>
      <c r="EF63" s="8">
        <f t="shared" ref="EF63:EG63" si="666">IFERROR(+EF57/SUM(EF$55:EF$57),0)</f>
        <v>0.69364161849710981</v>
      </c>
      <c r="EG63" s="8">
        <f t="shared" si="666"/>
        <v>1</v>
      </c>
      <c r="EH63" s="8">
        <f t="shared" ref="EH63" si="667">IFERROR(+EH57/SUM(EH$55:EH$57),0)</f>
        <v>1</v>
      </c>
      <c r="EI63" s="8"/>
    </row>
    <row r="64" spans="1:139" ht="16.5" customHeight="1">
      <c r="A64" s="498"/>
      <c r="B64" s="54" t="s">
        <v>60</v>
      </c>
      <c r="C64" s="9"/>
      <c r="D64" s="9">
        <f t="shared" ref="D64:AU64" si="668">SUM(D61:D63)</f>
        <v>1</v>
      </c>
      <c r="E64" s="9">
        <f t="shared" si="668"/>
        <v>0.99999999999999989</v>
      </c>
      <c r="F64" s="9">
        <f t="shared" si="668"/>
        <v>1</v>
      </c>
      <c r="G64" s="9">
        <f t="shared" si="668"/>
        <v>1</v>
      </c>
      <c r="H64" s="9">
        <f t="shared" si="668"/>
        <v>1</v>
      </c>
      <c r="I64" s="9">
        <f t="shared" si="668"/>
        <v>1</v>
      </c>
      <c r="J64" s="9">
        <f t="shared" si="668"/>
        <v>1.0000000000000002</v>
      </c>
      <c r="K64" s="9">
        <f t="shared" si="668"/>
        <v>1</v>
      </c>
      <c r="L64" s="9">
        <f t="shared" si="668"/>
        <v>0.99999999999999989</v>
      </c>
      <c r="M64" s="9">
        <f t="shared" si="668"/>
        <v>1</v>
      </c>
      <c r="N64" s="9">
        <f t="shared" si="668"/>
        <v>1</v>
      </c>
      <c r="O64" s="9">
        <f t="shared" si="668"/>
        <v>1</v>
      </c>
      <c r="P64" s="9">
        <f t="shared" si="668"/>
        <v>1</v>
      </c>
      <c r="Q64" s="9">
        <f t="shared" si="668"/>
        <v>1</v>
      </c>
      <c r="R64" s="9">
        <f t="shared" si="668"/>
        <v>1</v>
      </c>
      <c r="S64" s="9">
        <f t="shared" si="668"/>
        <v>1</v>
      </c>
      <c r="T64" s="9">
        <f t="shared" si="668"/>
        <v>1</v>
      </c>
      <c r="U64" s="9">
        <f t="shared" si="668"/>
        <v>1</v>
      </c>
      <c r="V64" s="9">
        <f t="shared" si="668"/>
        <v>1</v>
      </c>
      <c r="W64" s="9">
        <f t="shared" si="668"/>
        <v>1</v>
      </c>
      <c r="X64" s="9">
        <f t="shared" si="668"/>
        <v>1</v>
      </c>
      <c r="Y64" s="9">
        <f t="shared" si="668"/>
        <v>1</v>
      </c>
      <c r="Z64" s="9">
        <f t="shared" si="668"/>
        <v>1</v>
      </c>
      <c r="AA64" s="9">
        <f t="shared" si="668"/>
        <v>1</v>
      </c>
      <c r="AB64" s="9">
        <f t="shared" si="668"/>
        <v>1</v>
      </c>
      <c r="AC64" s="9">
        <f t="shared" si="668"/>
        <v>1</v>
      </c>
      <c r="AD64" s="9">
        <f t="shared" si="668"/>
        <v>1</v>
      </c>
      <c r="AE64" s="9">
        <f t="shared" si="668"/>
        <v>0.99999999999999989</v>
      </c>
      <c r="AF64" s="9">
        <f t="shared" si="668"/>
        <v>1</v>
      </c>
      <c r="AG64" s="9">
        <f t="shared" si="668"/>
        <v>1</v>
      </c>
      <c r="AH64" s="9">
        <f t="shared" si="668"/>
        <v>1</v>
      </c>
      <c r="AI64" s="9">
        <f t="shared" si="668"/>
        <v>1</v>
      </c>
      <c r="AJ64" s="9">
        <f t="shared" si="668"/>
        <v>1</v>
      </c>
      <c r="AK64" s="9">
        <f t="shared" si="668"/>
        <v>1</v>
      </c>
      <c r="AL64" s="9">
        <f t="shared" si="668"/>
        <v>1</v>
      </c>
      <c r="AM64" s="9">
        <f t="shared" si="668"/>
        <v>1</v>
      </c>
      <c r="AN64" s="9">
        <f t="shared" si="668"/>
        <v>1</v>
      </c>
      <c r="AO64" s="9">
        <f t="shared" si="668"/>
        <v>1</v>
      </c>
      <c r="AP64" s="9">
        <f t="shared" si="668"/>
        <v>1</v>
      </c>
      <c r="AQ64" s="9">
        <f t="shared" si="668"/>
        <v>1</v>
      </c>
      <c r="AR64" s="9">
        <f t="shared" si="668"/>
        <v>1</v>
      </c>
      <c r="AS64" s="9">
        <f t="shared" si="668"/>
        <v>1</v>
      </c>
      <c r="AT64" s="9">
        <f t="shared" si="668"/>
        <v>1</v>
      </c>
      <c r="AU64" s="9">
        <f t="shared" si="668"/>
        <v>1</v>
      </c>
      <c r="AV64" s="9">
        <v>1</v>
      </c>
      <c r="AW64" s="9">
        <f t="shared" ref="AW64:BS64" si="669">SUM(AW61:AW63)</f>
        <v>1</v>
      </c>
      <c r="AX64" s="9">
        <f t="shared" si="669"/>
        <v>1</v>
      </c>
      <c r="AY64" s="9">
        <f t="shared" si="669"/>
        <v>1</v>
      </c>
      <c r="AZ64" s="9">
        <f t="shared" si="669"/>
        <v>1</v>
      </c>
      <c r="BA64" s="9">
        <f t="shared" si="669"/>
        <v>1</v>
      </c>
      <c r="BB64" s="9">
        <f t="shared" si="669"/>
        <v>1</v>
      </c>
      <c r="BC64" s="9">
        <f t="shared" si="669"/>
        <v>1</v>
      </c>
      <c r="BD64" s="9">
        <f t="shared" si="669"/>
        <v>1</v>
      </c>
      <c r="BE64" s="9">
        <f t="shared" si="669"/>
        <v>1</v>
      </c>
      <c r="BF64" s="9">
        <f t="shared" si="669"/>
        <v>1</v>
      </c>
      <c r="BG64" s="9">
        <f t="shared" si="669"/>
        <v>1</v>
      </c>
      <c r="BH64" s="9">
        <f t="shared" si="669"/>
        <v>1</v>
      </c>
      <c r="BI64" s="9">
        <f t="shared" si="669"/>
        <v>1</v>
      </c>
      <c r="BJ64" s="9">
        <f t="shared" si="669"/>
        <v>1</v>
      </c>
      <c r="BK64" s="9">
        <f t="shared" si="669"/>
        <v>1</v>
      </c>
      <c r="BL64" s="9">
        <f t="shared" si="669"/>
        <v>1</v>
      </c>
      <c r="BM64" s="9">
        <f t="shared" si="669"/>
        <v>1</v>
      </c>
      <c r="BN64" s="9">
        <f t="shared" si="669"/>
        <v>1</v>
      </c>
      <c r="BO64" s="9">
        <f t="shared" si="669"/>
        <v>1</v>
      </c>
      <c r="BP64" s="372">
        <f t="shared" si="669"/>
        <v>1</v>
      </c>
      <c r="BQ64" s="372">
        <f t="shared" si="669"/>
        <v>1</v>
      </c>
      <c r="BR64" s="372">
        <f t="shared" si="669"/>
        <v>1</v>
      </c>
      <c r="BS64" s="372">
        <f t="shared" si="669"/>
        <v>1</v>
      </c>
      <c r="BT64" s="372">
        <f t="shared" ref="BT64:BZ64" si="670">SUM(BT61:BT63)</f>
        <v>1</v>
      </c>
      <c r="BU64" s="372">
        <f t="shared" si="670"/>
        <v>1</v>
      </c>
      <c r="BV64" s="372">
        <f t="shared" si="670"/>
        <v>1</v>
      </c>
      <c r="BW64" s="372">
        <f t="shared" si="670"/>
        <v>1</v>
      </c>
      <c r="BX64" s="372">
        <f t="shared" si="670"/>
        <v>1</v>
      </c>
      <c r="BY64" s="372">
        <f t="shared" si="670"/>
        <v>1</v>
      </c>
      <c r="BZ64" s="372">
        <f t="shared" si="670"/>
        <v>1</v>
      </c>
      <c r="CA64" s="372">
        <f t="shared" ref="CA64:CB64" si="671">SUM(CA61:CA63)</f>
        <v>1</v>
      </c>
      <c r="CB64" s="372">
        <f t="shared" si="671"/>
        <v>1</v>
      </c>
      <c r="CC64" s="372">
        <f t="shared" ref="CC64:CD64" si="672">SUM(CC61:CC63)</f>
        <v>1</v>
      </c>
      <c r="CD64" s="372">
        <f t="shared" si="672"/>
        <v>1</v>
      </c>
      <c r="CE64" s="372">
        <f t="shared" ref="CE64:CF64" si="673">SUM(CE61:CE63)</f>
        <v>1</v>
      </c>
      <c r="CF64" s="372">
        <f t="shared" si="673"/>
        <v>1</v>
      </c>
      <c r="CG64" s="372">
        <f t="shared" ref="CG64:CH64" si="674">SUM(CG61:CG63)</f>
        <v>1</v>
      </c>
      <c r="CH64" s="372">
        <f t="shared" si="674"/>
        <v>1</v>
      </c>
      <c r="CI64" s="372">
        <f t="shared" ref="CI64:CJ64" si="675">SUM(CI61:CI63)</f>
        <v>1</v>
      </c>
      <c r="CJ64" s="372">
        <f t="shared" si="675"/>
        <v>1</v>
      </c>
      <c r="CK64" s="372">
        <f t="shared" ref="CK64:CL64" si="676">SUM(CK61:CK63)</f>
        <v>1</v>
      </c>
      <c r="CL64" s="372">
        <f t="shared" si="676"/>
        <v>1</v>
      </c>
      <c r="CM64" s="372">
        <f t="shared" ref="CM64:CN64" si="677">SUM(CM61:CM63)</f>
        <v>1</v>
      </c>
      <c r="CN64" s="372">
        <f t="shared" si="677"/>
        <v>1</v>
      </c>
      <c r="CO64" s="372">
        <f t="shared" ref="CO64:CP64" si="678">SUM(CO61:CO63)</f>
        <v>1</v>
      </c>
      <c r="CP64" s="372">
        <f t="shared" si="678"/>
        <v>1</v>
      </c>
      <c r="CQ64" s="372">
        <f t="shared" ref="CQ64:CR64" si="679">SUM(CQ61:CQ63)</f>
        <v>1</v>
      </c>
      <c r="CR64" s="372">
        <f t="shared" si="679"/>
        <v>1</v>
      </c>
      <c r="CS64" s="372">
        <f t="shared" ref="CS64:CT64" si="680">SUM(CS61:CS63)</f>
        <v>1</v>
      </c>
      <c r="CT64" s="372">
        <f t="shared" si="680"/>
        <v>1</v>
      </c>
      <c r="CU64" s="372">
        <f t="shared" ref="CU64:CV64" si="681">SUM(CU61:CU63)</f>
        <v>1</v>
      </c>
      <c r="CV64" s="372">
        <f t="shared" si="681"/>
        <v>1</v>
      </c>
      <c r="CW64" s="372">
        <f t="shared" ref="CW64:CX64" si="682">SUM(CW61:CW63)</f>
        <v>1</v>
      </c>
      <c r="CX64" s="372">
        <f t="shared" si="682"/>
        <v>1</v>
      </c>
      <c r="CY64" s="372">
        <f t="shared" ref="CY64:CZ64" si="683">SUM(CY61:CY63)</f>
        <v>1</v>
      </c>
      <c r="CZ64" s="372">
        <f t="shared" si="683"/>
        <v>1</v>
      </c>
      <c r="DA64" s="372">
        <f t="shared" ref="DA64" si="684">SUM(DA61:DA63)</f>
        <v>1</v>
      </c>
      <c r="DB64" s="372">
        <f t="shared" ref="DB64:DC64" si="685">SUM(DB61:DB63)</f>
        <v>1</v>
      </c>
      <c r="DC64" s="372">
        <f t="shared" si="685"/>
        <v>1</v>
      </c>
      <c r="DD64" s="9"/>
      <c r="DE64" s="9">
        <f t="shared" ref="DE64:DF64" si="686">SUM(DE61:DE63)</f>
        <v>1</v>
      </c>
      <c r="DF64" s="9">
        <f t="shared" si="686"/>
        <v>1</v>
      </c>
      <c r="DG64" s="9">
        <f t="shared" ref="DG64:DH64" si="687">SUM(DG61:DG63)</f>
        <v>1</v>
      </c>
      <c r="DH64" s="9">
        <f t="shared" si="687"/>
        <v>1</v>
      </c>
      <c r="DI64" s="9">
        <f t="shared" ref="DI64:DJ64" si="688">SUM(DI61:DI63)</f>
        <v>1</v>
      </c>
      <c r="DJ64" s="9">
        <f t="shared" si="688"/>
        <v>1</v>
      </c>
      <c r="DK64" s="9">
        <f t="shared" ref="DK64:DL64" si="689">SUM(DK61:DK63)</f>
        <v>1</v>
      </c>
      <c r="DL64" s="9">
        <f t="shared" si="689"/>
        <v>1</v>
      </c>
      <c r="DM64" s="9">
        <f t="shared" ref="DM64:DN64" si="690">SUM(DM61:DM63)</f>
        <v>1</v>
      </c>
      <c r="DN64" s="9">
        <f t="shared" si="690"/>
        <v>1</v>
      </c>
      <c r="DO64" s="9">
        <f t="shared" ref="DO64" si="691">SUM(DO61:DO63)</f>
        <v>1</v>
      </c>
      <c r="DP64" s="9" t="e">
        <f t="shared" ref="DP64:DQ64" si="692">SUM(DP60:DP63)</f>
        <v>#DIV/0!</v>
      </c>
      <c r="DQ64" s="9" t="e">
        <f t="shared" si="692"/>
        <v>#DIV/0!</v>
      </c>
      <c r="DR64" s="9">
        <f t="shared" ref="DR64:DS64" si="693">SUM(DR61:DR63)</f>
        <v>1</v>
      </c>
      <c r="DS64" s="9">
        <f t="shared" si="693"/>
        <v>1</v>
      </c>
      <c r="DT64" s="9">
        <f t="shared" ref="DT64:DU64" si="694">SUM(DT61:DT63)</f>
        <v>1</v>
      </c>
      <c r="DU64" s="9">
        <f t="shared" si="694"/>
        <v>1</v>
      </c>
      <c r="DV64" s="9">
        <f t="shared" ref="DV64:DW64" si="695">SUM(DV61:DV63)</f>
        <v>1</v>
      </c>
      <c r="DW64" s="9">
        <f t="shared" si="695"/>
        <v>1</v>
      </c>
      <c r="DX64" s="9">
        <f t="shared" ref="DX64:DY64" si="696">SUM(DX61:DX63)</f>
        <v>1</v>
      </c>
      <c r="DY64" s="9">
        <f t="shared" si="696"/>
        <v>1</v>
      </c>
      <c r="DZ64" s="9">
        <f t="shared" ref="DZ64:EA64" si="697">SUM(DZ61:DZ63)</f>
        <v>1</v>
      </c>
      <c r="EA64" s="9">
        <f t="shared" si="697"/>
        <v>1</v>
      </c>
      <c r="EB64" s="9">
        <f t="shared" ref="EB64:EC64" si="698">SUM(EB61:EB63)</f>
        <v>1</v>
      </c>
      <c r="EC64" s="9">
        <f t="shared" si="698"/>
        <v>1</v>
      </c>
      <c r="ED64" s="9">
        <f t="shared" ref="ED64:EE64" si="699">SUM(ED61:ED63)</f>
        <v>1</v>
      </c>
      <c r="EE64" s="9">
        <f t="shared" si="699"/>
        <v>1</v>
      </c>
      <c r="EF64" s="9">
        <f t="shared" ref="EF64:EG64" si="700">SUM(EF61:EF63)</f>
        <v>1</v>
      </c>
      <c r="EG64" s="9">
        <f t="shared" si="700"/>
        <v>1</v>
      </c>
      <c r="EH64" s="9">
        <f t="shared" ref="EH64" si="701">SUM(EH61:EH63)</f>
        <v>1</v>
      </c>
      <c r="EI64" s="9"/>
    </row>
    <row r="65" spans="1:139" customFormat="1">
      <c r="A65" s="2"/>
      <c r="B65" s="2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</row>
    <row r="67" spans="1:139">
      <c r="A67" s="2" t="s">
        <v>51</v>
      </c>
    </row>
    <row r="68" spans="1:139" ht="8.25" customHeight="1"/>
    <row r="69" spans="1:139" ht="16.5" customHeight="1"/>
    <row r="70" spans="1:139">
      <c r="C70" s="52"/>
      <c r="D70" s="260" t="str">
        <f t="shared" ref="D70:O70" si="702">+D49</f>
        <v>SEM 01</v>
      </c>
      <c r="E70" s="260" t="str">
        <f t="shared" si="702"/>
        <v>SEM 02</v>
      </c>
      <c r="F70" s="260" t="str">
        <f t="shared" si="702"/>
        <v>SEM 03</v>
      </c>
      <c r="G70" s="260" t="str">
        <f t="shared" si="702"/>
        <v>SEM 04</v>
      </c>
      <c r="H70" s="260" t="str">
        <f t="shared" si="702"/>
        <v>SEM 05</v>
      </c>
      <c r="I70" s="260" t="str">
        <f t="shared" si="702"/>
        <v>SEM 06</v>
      </c>
      <c r="J70" s="260" t="str">
        <f t="shared" si="702"/>
        <v>SEM 07</v>
      </c>
      <c r="K70" s="260" t="str">
        <f t="shared" si="702"/>
        <v>SEM 08</v>
      </c>
      <c r="L70" s="260" t="str">
        <f t="shared" si="702"/>
        <v>SEM 09</v>
      </c>
      <c r="M70" s="260" t="str">
        <f t="shared" si="702"/>
        <v>SEM 10</v>
      </c>
      <c r="N70" s="260" t="str">
        <f t="shared" si="702"/>
        <v>SEM 11</v>
      </c>
      <c r="O70" s="260" t="str">
        <f t="shared" si="702"/>
        <v>SEM 12</v>
      </c>
      <c r="P70" s="260" t="str">
        <f t="shared" ref="P70:AU70" si="703">+P49</f>
        <v>SEM 13</v>
      </c>
      <c r="Q70" s="260" t="str">
        <f t="shared" si="703"/>
        <v>SEM 14</v>
      </c>
      <c r="R70" s="260" t="str">
        <f t="shared" si="703"/>
        <v>SEM 15</v>
      </c>
      <c r="S70" s="260" t="str">
        <f t="shared" si="703"/>
        <v>SEM 16</v>
      </c>
      <c r="T70" s="260" t="str">
        <f t="shared" si="703"/>
        <v>SEM 17</v>
      </c>
      <c r="U70" s="260" t="str">
        <f t="shared" si="703"/>
        <v>SEM 18</v>
      </c>
      <c r="V70" s="260" t="str">
        <f t="shared" si="703"/>
        <v>SEM 19</v>
      </c>
      <c r="W70" s="260" t="str">
        <f t="shared" si="703"/>
        <v>SEM 20</v>
      </c>
      <c r="X70" s="260" t="str">
        <f t="shared" si="703"/>
        <v>SEM 21</v>
      </c>
      <c r="Y70" s="260" t="str">
        <f t="shared" si="703"/>
        <v>SEM 22</v>
      </c>
      <c r="Z70" s="260" t="str">
        <f t="shared" si="703"/>
        <v>SEM 23</v>
      </c>
      <c r="AA70" s="260" t="str">
        <f t="shared" si="703"/>
        <v>SEM 24</v>
      </c>
      <c r="AB70" s="260" t="str">
        <f t="shared" si="703"/>
        <v>SEM 25</v>
      </c>
      <c r="AC70" s="260" t="str">
        <f t="shared" si="703"/>
        <v>SEM 26</v>
      </c>
      <c r="AD70" s="260" t="str">
        <f t="shared" si="703"/>
        <v>SEM 27</v>
      </c>
      <c r="AE70" s="260" t="str">
        <f t="shared" si="703"/>
        <v>SEM 28</v>
      </c>
      <c r="AF70" s="260" t="str">
        <f t="shared" si="703"/>
        <v>SEM 29</v>
      </c>
      <c r="AG70" s="260" t="str">
        <f t="shared" si="703"/>
        <v>SEM 30</v>
      </c>
      <c r="AH70" s="260" t="str">
        <f t="shared" si="703"/>
        <v>SEM 31</v>
      </c>
      <c r="AI70" s="260" t="str">
        <f t="shared" si="703"/>
        <v>SEM 32</v>
      </c>
      <c r="AJ70" s="260" t="str">
        <f t="shared" si="703"/>
        <v>SEM 33</v>
      </c>
      <c r="AK70" s="260" t="str">
        <f t="shared" si="703"/>
        <v>SEM 34</v>
      </c>
      <c r="AL70" s="260" t="str">
        <f t="shared" si="703"/>
        <v>SEM 35</v>
      </c>
      <c r="AM70" s="260" t="str">
        <f t="shared" si="703"/>
        <v>SEM 36</v>
      </c>
      <c r="AN70" s="260" t="str">
        <f t="shared" si="703"/>
        <v>SEM 37</v>
      </c>
      <c r="AO70" s="260" t="str">
        <f t="shared" si="703"/>
        <v>SEM 38</v>
      </c>
      <c r="AP70" s="260" t="str">
        <f t="shared" si="703"/>
        <v>SEM 39</v>
      </c>
      <c r="AQ70" s="260" t="str">
        <f t="shared" si="703"/>
        <v>SEM 40</v>
      </c>
      <c r="AR70" s="260" t="str">
        <f t="shared" si="703"/>
        <v>SEM 41</v>
      </c>
      <c r="AS70" s="260" t="str">
        <f t="shared" si="703"/>
        <v>SEM 42</v>
      </c>
      <c r="AT70" s="260" t="str">
        <f t="shared" si="703"/>
        <v>SEM 43</v>
      </c>
      <c r="AU70" s="260" t="str">
        <f t="shared" si="703"/>
        <v>SEM 44</v>
      </c>
      <c r="AV70" s="260" t="str">
        <f t="shared" ref="AV70:DD70" si="704">+AV49</f>
        <v>SEM 45</v>
      </c>
      <c r="AW70" s="260" t="str">
        <f t="shared" si="704"/>
        <v>SEM46</v>
      </c>
      <c r="AX70" s="260" t="str">
        <f t="shared" si="704"/>
        <v>SEM 47</v>
      </c>
      <c r="AY70" s="260" t="str">
        <f t="shared" si="704"/>
        <v>SEM 48</v>
      </c>
      <c r="AZ70" s="260" t="str">
        <f t="shared" si="704"/>
        <v>SEM 49</v>
      </c>
      <c r="BA70" s="260" t="str">
        <f t="shared" si="704"/>
        <v>SEM 50</v>
      </c>
      <c r="BB70" s="260" t="str">
        <f t="shared" si="704"/>
        <v>SEM 51</v>
      </c>
      <c r="BC70" s="260" t="str">
        <f t="shared" si="704"/>
        <v>SEM 52</v>
      </c>
      <c r="BD70" s="260" t="str">
        <f t="shared" si="704"/>
        <v>SEM 01</v>
      </c>
      <c r="BE70" s="260" t="str">
        <f t="shared" si="704"/>
        <v>SEM 02</v>
      </c>
      <c r="BF70" s="260" t="str">
        <f t="shared" si="704"/>
        <v>SEM 03</v>
      </c>
      <c r="BG70" s="260" t="str">
        <f t="shared" si="704"/>
        <v>SEM 04</v>
      </c>
      <c r="BH70" s="260" t="str">
        <f t="shared" si="704"/>
        <v>SEM 05</v>
      </c>
      <c r="BI70" s="260" t="str">
        <f t="shared" si="704"/>
        <v>SEM 06</v>
      </c>
      <c r="BJ70" s="260" t="str">
        <f t="shared" si="704"/>
        <v>SEM 07</v>
      </c>
      <c r="BK70" s="260" t="str">
        <f t="shared" si="704"/>
        <v>SEM 08</v>
      </c>
      <c r="BL70" s="260" t="str">
        <f t="shared" si="704"/>
        <v>SEM 09</v>
      </c>
      <c r="BM70" s="260" t="str">
        <f t="shared" si="704"/>
        <v>SEM 10</v>
      </c>
      <c r="BN70" s="260" t="str">
        <f t="shared" si="704"/>
        <v>SEM 11</v>
      </c>
      <c r="BO70" s="260" t="str">
        <f t="shared" si="704"/>
        <v>SEM 12</v>
      </c>
      <c r="BP70" s="260" t="str">
        <f t="shared" si="704"/>
        <v>SEM 13</v>
      </c>
      <c r="BQ70" s="260" t="str">
        <f t="shared" si="704"/>
        <v>SEM 14</v>
      </c>
      <c r="BR70" s="260" t="str">
        <f t="shared" si="704"/>
        <v>SEM 15</v>
      </c>
      <c r="BS70" s="260" t="str">
        <f t="shared" si="704"/>
        <v>SEM 16</v>
      </c>
      <c r="BT70" s="260" t="str">
        <f t="shared" ref="BT70:BZ70" si="705">+BT49</f>
        <v>SEM 17</v>
      </c>
      <c r="BU70" s="260" t="str">
        <f t="shared" si="705"/>
        <v>SEM 18</v>
      </c>
      <c r="BV70" s="260" t="str">
        <f t="shared" si="705"/>
        <v>SEM 19</v>
      </c>
      <c r="BW70" s="260" t="str">
        <f t="shared" si="705"/>
        <v>SEM 20</v>
      </c>
      <c r="BX70" s="260" t="str">
        <f t="shared" si="705"/>
        <v>SEM 21</v>
      </c>
      <c r="BY70" s="260" t="str">
        <f t="shared" si="705"/>
        <v>SEM 22</v>
      </c>
      <c r="BZ70" s="260" t="str">
        <f t="shared" si="705"/>
        <v>SEM 23</v>
      </c>
      <c r="CA70" s="260" t="str">
        <f t="shared" ref="CA70:CB70" si="706">+CA49</f>
        <v>SEM 24</v>
      </c>
      <c r="CB70" s="260" t="str">
        <f t="shared" si="706"/>
        <v>SEM 25</v>
      </c>
      <c r="CC70" s="260" t="str">
        <f t="shared" ref="CC70:CD70" si="707">+CC49</f>
        <v>SEM 26</v>
      </c>
      <c r="CD70" s="260" t="str">
        <f t="shared" si="707"/>
        <v>SEM 27</v>
      </c>
      <c r="CE70" s="260" t="str">
        <f t="shared" ref="CE70:CF70" si="708">+CE49</f>
        <v>SEM 28</v>
      </c>
      <c r="CF70" s="260" t="str">
        <f t="shared" si="708"/>
        <v>SEM 29</v>
      </c>
      <c r="CG70" s="260" t="str">
        <f t="shared" ref="CG70:CH70" si="709">+CG49</f>
        <v>SEM 30</v>
      </c>
      <c r="CH70" s="260" t="str">
        <f t="shared" si="709"/>
        <v>SEM 31</v>
      </c>
      <c r="CI70" s="260" t="str">
        <f t="shared" ref="CI70:CJ70" si="710">+CI49</f>
        <v>SEM 32</v>
      </c>
      <c r="CJ70" s="260" t="str">
        <f t="shared" si="710"/>
        <v>SEM 33</v>
      </c>
      <c r="CK70" s="260" t="str">
        <f t="shared" ref="CK70:CL70" si="711">+CK49</f>
        <v>SEM 34</v>
      </c>
      <c r="CL70" s="260" t="str">
        <f t="shared" si="711"/>
        <v>SEM 35</v>
      </c>
      <c r="CM70" s="260" t="str">
        <f t="shared" ref="CM70:CN70" si="712">+CM49</f>
        <v>SEM 36</v>
      </c>
      <c r="CN70" s="260" t="str">
        <f t="shared" si="712"/>
        <v>SEM 37</v>
      </c>
      <c r="CO70" s="260" t="str">
        <f t="shared" ref="CO70:CP70" si="713">+CO49</f>
        <v>SEM 38</v>
      </c>
      <c r="CP70" s="260" t="str">
        <f t="shared" si="713"/>
        <v>SEM 39</v>
      </c>
      <c r="CQ70" s="260" t="str">
        <f t="shared" ref="CQ70:CR70" si="714">+CQ49</f>
        <v>SEM 40</v>
      </c>
      <c r="CR70" s="260" t="str">
        <f t="shared" si="714"/>
        <v>SEM 41</v>
      </c>
      <c r="CS70" s="260" t="str">
        <f t="shared" ref="CS70:CT70" si="715">+CS49</f>
        <v>SEM 42</v>
      </c>
      <c r="CT70" s="260" t="str">
        <f t="shared" si="715"/>
        <v>SEM 43</v>
      </c>
      <c r="CU70" s="260" t="str">
        <f t="shared" ref="CU70:CV70" si="716">+CU49</f>
        <v>SEM 44</v>
      </c>
      <c r="CV70" s="260" t="str">
        <f t="shared" si="716"/>
        <v>SEM 45</v>
      </c>
      <c r="CW70" s="260" t="str">
        <f t="shared" ref="CW70:CX70" si="717">+CW49</f>
        <v>SEM 46</v>
      </c>
      <c r="CX70" s="260" t="str">
        <f t="shared" si="717"/>
        <v>SEM 47</v>
      </c>
      <c r="CY70" s="260" t="str">
        <f t="shared" ref="CY70:CZ70" si="718">+CY49</f>
        <v>SEM 48</v>
      </c>
      <c r="CZ70" s="260" t="str">
        <f t="shared" si="718"/>
        <v>SEM 49</v>
      </c>
      <c r="DA70" s="260" t="str">
        <f t="shared" ref="DA70:DB70" si="719">+DA49</f>
        <v>SEM 50</v>
      </c>
      <c r="DB70" s="260" t="str">
        <f t="shared" si="719"/>
        <v>SEM 51</v>
      </c>
      <c r="DC70" s="260" t="str">
        <f t="shared" ref="DC70" si="720">+DC49</f>
        <v>SEM 52</v>
      </c>
      <c r="DD70" s="260" t="str">
        <f t="shared" si="704"/>
        <v>PROM. 2023</v>
      </c>
      <c r="DE70" s="260" t="s">
        <v>178</v>
      </c>
      <c r="DF70" s="260" t="s">
        <v>179</v>
      </c>
      <c r="DG70" s="260" t="s">
        <v>180</v>
      </c>
      <c r="DH70" s="260" t="s">
        <v>181</v>
      </c>
      <c r="DI70" s="260" t="s">
        <v>182</v>
      </c>
      <c r="DJ70" s="260" t="s">
        <v>183</v>
      </c>
      <c r="DK70" s="260" t="s">
        <v>184</v>
      </c>
      <c r="DL70" s="260" t="s">
        <v>185</v>
      </c>
      <c r="DM70" s="260" t="s">
        <v>186</v>
      </c>
      <c r="DN70" s="260" t="s">
        <v>187</v>
      </c>
      <c r="DO70" s="260" t="s">
        <v>188</v>
      </c>
      <c r="DP70" s="260" t="s">
        <v>237</v>
      </c>
      <c r="DQ70" s="260" t="s">
        <v>246</v>
      </c>
      <c r="DR70" s="260" t="s">
        <v>247</v>
      </c>
      <c r="DS70" s="260" t="s">
        <v>248</v>
      </c>
      <c r="DT70" s="260" t="s">
        <v>249</v>
      </c>
      <c r="DU70" s="260" t="s">
        <v>189</v>
      </c>
      <c r="DV70" s="260" t="s">
        <v>190</v>
      </c>
      <c r="DW70" s="260" t="s">
        <v>191</v>
      </c>
      <c r="DX70" s="260" t="s">
        <v>192</v>
      </c>
      <c r="DY70" s="260" t="s">
        <v>193</v>
      </c>
      <c r="DZ70" s="260" t="s">
        <v>194</v>
      </c>
      <c r="EA70" s="260" t="s">
        <v>111</v>
      </c>
      <c r="EB70" s="260" t="s">
        <v>112</v>
      </c>
      <c r="EC70" s="260" t="s">
        <v>113</v>
      </c>
      <c r="ED70" s="260" t="s">
        <v>114</v>
      </c>
      <c r="EE70" s="260" t="s">
        <v>195</v>
      </c>
      <c r="EF70" s="260" t="s">
        <v>196</v>
      </c>
      <c r="EG70" s="260" t="s">
        <v>197</v>
      </c>
      <c r="EH70" s="260" t="s">
        <v>197</v>
      </c>
      <c r="EI70" s="260" t="str">
        <f>+EI49</f>
        <v>PROM. 2024</v>
      </c>
    </row>
    <row r="71" spans="1:139">
      <c r="C71" s="260" t="str">
        <f>+B61</f>
        <v>% PREVENTIVO</v>
      </c>
      <c r="D71" s="262">
        <f t="shared" ref="D71:M71" si="721">+D61</f>
        <v>0</v>
      </c>
      <c r="E71" s="262">
        <f t="shared" si="721"/>
        <v>0.3379805661174482</v>
      </c>
      <c r="F71" s="262">
        <f t="shared" si="721"/>
        <v>0.33734939759036142</v>
      </c>
      <c r="G71" s="262">
        <f t="shared" si="721"/>
        <v>0</v>
      </c>
      <c r="H71" s="262">
        <f t="shared" si="721"/>
        <v>0</v>
      </c>
      <c r="I71" s="262">
        <f t="shared" si="721"/>
        <v>0</v>
      </c>
      <c r="J71" s="262">
        <f t="shared" si="721"/>
        <v>0</v>
      </c>
      <c r="K71" s="262">
        <f t="shared" si="721"/>
        <v>0</v>
      </c>
      <c r="L71" s="262">
        <f t="shared" si="721"/>
        <v>8.3315217391304347E-2</v>
      </c>
      <c r="M71" s="262">
        <f t="shared" si="721"/>
        <v>0</v>
      </c>
      <c r="N71" s="262">
        <f t="shared" ref="N71:AH71" si="722">+N61</f>
        <v>0.22598870056497175</v>
      </c>
      <c r="O71" s="262">
        <f t="shared" si="722"/>
        <v>0</v>
      </c>
      <c r="P71" s="262">
        <f t="shared" si="722"/>
        <v>0</v>
      </c>
      <c r="Q71" s="262">
        <f t="shared" si="722"/>
        <v>0.16216216216216217</v>
      </c>
      <c r="R71" s="262">
        <f t="shared" si="722"/>
        <v>0</v>
      </c>
      <c r="S71" s="262">
        <f t="shared" si="722"/>
        <v>0</v>
      </c>
      <c r="T71" s="262">
        <f t="shared" si="722"/>
        <v>0</v>
      </c>
      <c r="U71" s="262">
        <f t="shared" si="722"/>
        <v>0</v>
      </c>
      <c r="V71" s="262">
        <f t="shared" si="722"/>
        <v>0.20987654320987653</v>
      </c>
      <c r="W71" s="262">
        <f t="shared" si="722"/>
        <v>0</v>
      </c>
      <c r="X71" s="262">
        <f t="shared" si="722"/>
        <v>0.39534883720930231</v>
      </c>
      <c r="Y71" s="262">
        <f t="shared" si="722"/>
        <v>0.24742268041237114</v>
      </c>
      <c r="Z71" s="262">
        <f t="shared" si="722"/>
        <v>0.29090909090909089</v>
      </c>
      <c r="AA71" s="262">
        <f t="shared" si="722"/>
        <v>0.15113871635610765</v>
      </c>
      <c r="AB71" s="262">
        <f t="shared" si="722"/>
        <v>0</v>
      </c>
      <c r="AC71" s="262">
        <f t="shared" si="722"/>
        <v>0</v>
      </c>
      <c r="AD71" s="262">
        <f t="shared" si="722"/>
        <v>0</v>
      </c>
      <c r="AE71" s="262">
        <f t="shared" si="722"/>
        <v>0.35405192761605031</v>
      </c>
      <c r="AF71" s="262">
        <f t="shared" si="722"/>
        <v>0</v>
      </c>
      <c r="AG71" s="262">
        <f t="shared" si="722"/>
        <v>0.38095238095238093</v>
      </c>
      <c r="AH71" s="262">
        <f t="shared" si="722"/>
        <v>0</v>
      </c>
      <c r="AI71" s="262">
        <f t="shared" ref="AI71:AJ73" si="723">+AI61</f>
        <v>0</v>
      </c>
      <c r="AJ71" s="262">
        <f t="shared" si="723"/>
        <v>0.58823529411764708</v>
      </c>
      <c r="AK71" s="262">
        <f t="shared" ref="AK71:AP73" si="724">+AK61</f>
        <v>0</v>
      </c>
      <c r="AL71" s="262">
        <f t="shared" si="724"/>
        <v>0</v>
      </c>
      <c r="AM71" s="262">
        <f t="shared" si="724"/>
        <v>0.89473684210526316</v>
      </c>
      <c r="AN71" s="262">
        <f t="shared" si="724"/>
        <v>0</v>
      </c>
      <c r="AO71" s="262">
        <f t="shared" ref="AO71:BS71" si="725">+AO61</f>
        <v>0</v>
      </c>
      <c r="AP71" s="262">
        <f t="shared" si="725"/>
        <v>0</v>
      </c>
      <c r="AQ71" s="262">
        <f t="shared" si="725"/>
        <v>0</v>
      </c>
      <c r="AR71" s="262">
        <f t="shared" si="725"/>
        <v>0.5997818974918212</v>
      </c>
      <c r="AS71" s="262">
        <f t="shared" si="725"/>
        <v>0.30303030303030304</v>
      </c>
      <c r="AT71" s="262">
        <f t="shared" si="725"/>
        <v>0</v>
      </c>
      <c r="AU71" s="262">
        <f t="shared" si="725"/>
        <v>0</v>
      </c>
      <c r="AV71" s="262">
        <f t="shared" si="725"/>
        <v>0</v>
      </c>
      <c r="AW71" s="262">
        <f t="shared" si="725"/>
        <v>0.61538461538461542</v>
      </c>
      <c r="AX71" s="262">
        <f t="shared" si="725"/>
        <v>0</v>
      </c>
      <c r="AY71" s="262">
        <f t="shared" si="725"/>
        <v>0</v>
      </c>
      <c r="AZ71" s="262">
        <f t="shared" si="725"/>
        <v>0.26198585276395076</v>
      </c>
      <c r="BA71" s="262">
        <f t="shared" si="725"/>
        <v>0</v>
      </c>
      <c r="BB71" s="262">
        <f t="shared" si="725"/>
        <v>0.22010271460014674</v>
      </c>
      <c r="BC71" s="262">
        <f t="shared" si="725"/>
        <v>0.38699690402476783</v>
      </c>
      <c r="BD71" s="262">
        <f t="shared" si="725"/>
        <v>0</v>
      </c>
      <c r="BE71" s="262">
        <f t="shared" si="725"/>
        <v>0</v>
      </c>
      <c r="BF71" s="262">
        <f t="shared" si="725"/>
        <v>0</v>
      </c>
      <c r="BG71" s="262">
        <f t="shared" si="725"/>
        <v>0.3380281690140845</v>
      </c>
      <c r="BH71" s="262">
        <f t="shared" si="725"/>
        <v>9.6385542168674704E-2</v>
      </c>
      <c r="BI71" s="262">
        <f t="shared" si="725"/>
        <v>0</v>
      </c>
      <c r="BJ71" s="262">
        <f t="shared" si="725"/>
        <v>0</v>
      </c>
      <c r="BK71" s="262">
        <f t="shared" si="725"/>
        <v>0</v>
      </c>
      <c r="BL71" s="262">
        <f t="shared" si="725"/>
        <v>0</v>
      </c>
      <c r="BM71" s="262">
        <f t="shared" si="725"/>
        <v>0</v>
      </c>
      <c r="BN71" s="262">
        <f t="shared" si="725"/>
        <v>0</v>
      </c>
      <c r="BO71" s="262">
        <f t="shared" si="725"/>
        <v>0.26079573022804464</v>
      </c>
      <c r="BP71" s="262">
        <f t="shared" si="725"/>
        <v>0</v>
      </c>
      <c r="BQ71" s="262">
        <f t="shared" si="725"/>
        <v>0.25559105431309903</v>
      </c>
      <c r="BR71" s="262">
        <f t="shared" si="725"/>
        <v>0</v>
      </c>
      <c r="BS71" s="262">
        <f t="shared" si="725"/>
        <v>0</v>
      </c>
      <c r="BT71" s="262">
        <f t="shared" ref="BT71:BZ73" si="726">+BT61</f>
        <v>0</v>
      </c>
      <c r="BU71" s="262">
        <f t="shared" si="726"/>
        <v>0.67796610169491522</v>
      </c>
      <c r="BV71" s="262">
        <f t="shared" si="726"/>
        <v>0</v>
      </c>
      <c r="BW71" s="262">
        <f t="shared" si="726"/>
        <v>0</v>
      </c>
      <c r="BX71" s="262">
        <f t="shared" si="726"/>
        <v>0.5</v>
      </c>
      <c r="BY71" s="262">
        <f t="shared" si="726"/>
        <v>0</v>
      </c>
      <c r="BZ71" s="262">
        <f t="shared" si="726"/>
        <v>0.42895442359249331</v>
      </c>
      <c r="CA71" s="262">
        <f t="shared" ref="CA71:CB71" si="727">+CA61</f>
        <v>0.38095238095238093</v>
      </c>
      <c r="CB71" s="262">
        <f t="shared" si="727"/>
        <v>0.3572491813039595</v>
      </c>
      <c r="CC71" s="262">
        <f t="shared" ref="CC71:CD71" si="728">+CC61</f>
        <v>0.21447721179624665</v>
      </c>
      <c r="CD71" s="262">
        <f t="shared" si="728"/>
        <v>0.69565217391304346</v>
      </c>
      <c r="CE71" s="262">
        <f t="shared" ref="CE71:CF71" si="729">+CE61</f>
        <v>0</v>
      </c>
      <c r="CF71" s="262">
        <f t="shared" si="729"/>
        <v>0</v>
      </c>
      <c r="CG71" s="262">
        <f t="shared" ref="CG71:CH71" si="730">+CG61</f>
        <v>0.5</v>
      </c>
      <c r="CH71" s="262">
        <f t="shared" si="730"/>
        <v>0</v>
      </c>
      <c r="CI71" s="262">
        <f t="shared" ref="CI71:CJ71" si="731">+CI61</f>
        <v>0</v>
      </c>
      <c r="CJ71" s="262">
        <f t="shared" si="731"/>
        <v>0</v>
      </c>
      <c r="CK71" s="262">
        <f t="shared" ref="CK71:CL71" si="732">+CK61</f>
        <v>0</v>
      </c>
      <c r="CL71" s="262">
        <f t="shared" si="732"/>
        <v>0.2608695652173913</v>
      </c>
      <c r="CM71" s="262">
        <f t="shared" ref="CM71:CN71" si="733">+CM61</f>
        <v>0</v>
      </c>
      <c r="CN71" s="262">
        <f t="shared" si="733"/>
        <v>0.23976023976023977</v>
      </c>
      <c r="CO71" s="262">
        <f t="shared" ref="CO71:CP71" si="734">+CO61</f>
        <v>0</v>
      </c>
      <c r="CP71" s="262">
        <f t="shared" si="734"/>
        <v>0</v>
      </c>
      <c r="CQ71" s="262">
        <f t="shared" ref="CQ71:CR71" si="735">+CQ61</f>
        <v>0</v>
      </c>
      <c r="CR71" s="262">
        <f t="shared" si="735"/>
        <v>0.24242424242424243</v>
      </c>
      <c r="CS71" s="262">
        <f t="shared" ref="CS71:CT71" si="736">+CS61</f>
        <v>0</v>
      </c>
      <c r="CT71" s="262">
        <f t="shared" si="736"/>
        <v>0</v>
      </c>
      <c r="CU71" s="262">
        <f t="shared" ref="CU71:CV71" si="737">+CU61</f>
        <v>1</v>
      </c>
      <c r="CV71" s="262">
        <f t="shared" si="737"/>
        <v>0</v>
      </c>
      <c r="CW71" s="262">
        <f t="shared" ref="CW71:CX71" si="738">+CW61</f>
        <v>0</v>
      </c>
      <c r="CX71" s="262">
        <f t="shared" si="738"/>
        <v>0</v>
      </c>
      <c r="CY71" s="262">
        <f t="shared" ref="CY71:CZ71" si="739">+CY61</f>
        <v>0.22727272727272727</v>
      </c>
      <c r="CZ71" s="262">
        <f t="shared" si="739"/>
        <v>0</v>
      </c>
      <c r="DA71" s="262">
        <f t="shared" ref="DA71:DB71" si="740">+DA61</f>
        <v>0</v>
      </c>
      <c r="DB71" s="262">
        <f t="shared" si="740"/>
        <v>0</v>
      </c>
      <c r="DC71" s="262">
        <f t="shared" ref="DC71" si="741">+DC61</f>
        <v>0</v>
      </c>
      <c r="DD71" s="261">
        <f>AVERAGE(BD71:DC71)</f>
        <v>0.12839189891637581</v>
      </c>
      <c r="DE71" s="262">
        <f t="shared" ref="DE71:DF71" si="742">+DE61</f>
        <v>0.24793388429752067</v>
      </c>
      <c r="DF71" s="262">
        <f t="shared" si="742"/>
        <v>0.35387791212031855</v>
      </c>
      <c r="DG71" s="262">
        <f t="shared" ref="DG71:DH71" si="743">+DG61</f>
        <v>0.52173913043478259</v>
      </c>
      <c r="DH71" s="262">
        <f t="shared" si="743"/>
        <v>0</v>
      </c>
      <c r="DI71" s="262">
        <f t="shared" ref="DI71:DJ71" si="744">+DI61</f>
        <v>0</v>
      </c>
      <c r="DJ71" s="262">
        <f t="shared" si="744"/>
        <v>0</v>
      </c>
      <c r="DK71" s="262">
        <f t="shared" ref="DK71:DL71" si="745">+DK61</f>
        <v>0.84615384615384615</v>
      </c>
      <c r="DL71" s="262">
        <f t="shared" si="745"/>
        <v>0</v>
      </c>
      <c r="DM71" s="262">
        <f t="shared" ref="DM71:DN71" si="746">+DM61</f>
        <v>0.13830347734457324</v>
      </c>
      <c r="DN71" s="262">
        <f t="shared" si="746"/>
        <v>0</v>
      </c>
      <c r="DO71" s="262">
        <f t="shared" ref="DO71:DT71" si="747">+DO61</f>
        <v>0.22298803973241435</v>
      </c>
      <c r="DP71" s="262" t="e">
        <f t="shared" si="747"/>
        <v>#DIV/0!</v>
      </c>
      <c r="DQ71" s="262" t="e">
        <f t="shared" si="747"/>
        <v>#DIV/0!</v>
      </c>
      <c r="DR71" s="262">
        <f t="shared" si="747"/>
        <v>0.52868094105207508</v>
      </c>
      <c r="DS71" s="262">
        <f t="shared" si="747"/>
        <v>0</v>
      </c>
      <c r="DT71" s="262">
        <f t="shared" si="747"/>
        <v>0.48109965635738827</v>
      </c>
      <c r="DU71" s="262">
        <f t="shared" ref="DU71:DV71" si="748">+DU61</f>
        <v>0</v>
      </c>
      <c r="DV71" s="262">
        <f t="shared" si="748"/>
        <v>0.66666666666666663</v>
      </c>
      <c r="DW71" s="262">
        <f t="shared" ref="DW71:DX71" si="749">+DW61</f>
        <v>0</v>
      </c>
      <c r="DX71" s="262">
        <f t="shared" si="749"/>
        <v>0</v>
      </c>
      <c r="DY71" s="262">
        <f t="shared" ref="DY71:EA72" si="750">+DY61</f>
        <v>0.16770707164818782</v>
      </c>
      <c r="DZ71" s="262">
        <f t="shared" si="750"/>
        <v>0.49532195927352773</v>
      </c>
      <c r="EA71" s="262">
        <f t="shared" si="750"/>
        <v>0.22813947153364206</v>
      </c>
      <c r="EB71" s="262">
        <f t="shared" ref="EB71:EC71" si="751">+EB61</f>
        <v>0</v>
      </c>
      <c r="EC71" s="262">
        <f t="shared" si="751"/>
        <v>0</v>
      </c>
      <c r="ED71" s="262">
        <f t="shared" ref="ED71:EE71" si="752">+ED61</f>
        <v>0</v>
      </c>
      <c r="EE71" s="262">
        <f t="shared" si="752"/>
        <v>0</v>
      </c>
      <c r="EF71" s="262">
        <f t="shared" ref="EF71:EG71" si="753">+EF61</f>
        <v>0.30635838150289013</v>
      </c>
      <c r="EG71" s="262">
        <f t="shared" si="753"/>
        <v>0</v>
      </c>
      <c r="EH71" s="262">
        <f t="shared" ref="EH71" si="754">+EH61</f>
        <v>0</v>
      </c>
      <c r="EI71" s="456">
        <f>AVERAGE(DR71:EF71)</f>
        <v>0.19159827653562517</v>
      </c>
    </row>
    <row r="72" spans="1:139">
      <c r="C72" s="260" t="str">
        <f>+B62</f>
        <v>% CORREC. PROG.</v>
      </c>
      <c r="D72" s="262">
        <f t="shared" ref="D72:L73" si="755">+D62</f>
        <v>0</v>
      </c>
      <c r="E72" s="262">
        <f t="shared" si="755"/>
        <v>0</v>
      </c>
      <c r="F72" s="262">
        <f t="shared" si="755"/>
        <v>0</v>
      </c>
      <c r="G72" s="262">
        <f t="shared" si="755"/>
        <v>1</v>
      </c>
      <c r="H72" s="262">
        <f t="shared" si="755"/>
        <v>0</v>
      </c>
      <c r="I72" s="262">
        <f t="shared" si="755"/>
        <v>0</v>
      </c>
      <c r="J72" s="262">
        <f t="shared" si="755"/>
        <v>5.7096358581406388E-2</v>
      </c>
      <c r="K72" s="262">
        <f t="shared" si="755"/>
        <v>0</v>
      </c>
      <c r="L72" s="262">
        <f t="shared" si="755"/>
        <v>0</v>
      </c>
      <c r="M72" s="262">
        <f>+M62</f>
        <v>0</v>
      </c>
      <c r="N72" s="262">
        <f t="shared" ref="N72:AH72" si="756">+N62</f>
        <v>0.22033898305084745</v>
      </c>
      <c r="O72" s="262">
        <f t="shared" si="756"/>
        <v>0</v>
      </c>
      <c r="P72" s="262">
        <f t="shared" si="756"/>
        <v>0</v>
      </c>
      <c r="Q72" s="262">
        <f t="shared" si="756"/>
        <v>0</v>
      </c>
      <c r="R72" s="262">
        <f t="shared" si="756"/>
        <v>0.29545454545454547</v>
      </c>
      <c r="S72" s="262">
        <f t="shared" si="756"/>
        <v>0</v>
      </c>
      <c r="T72" s="262">
        <f t="shared" si="756"/>
        <v>0</v>
      </c>
      <c r="U72" s="262">
        <f t="shared" si="756"/>
        <v>0.33370411568409342</v>
      </c>
      <c r="V72" s="262">
        <f t="shared" si="756"/>
        <v>0</v>
      </c>
      <c r="W72" s="262">
        <f t="shared" si="756"/>
        <v>0</v>
      </c>
      <c r="X72" s="262">
        <f t="shared" si="756"/>
        <v>0</v>
      </c>
      <c r="Y72" s="262">
        <f t="shared" si="756"/>
        <v>0</v>
      </c>
      <c r="Z72" s="262">
        <f t="shared" si="756"/>
        <v>0.16969696969696971</v>
      </c>
      <c r="AA72" s="262">
        <f t="shared" si="756"/>
        <v>0.73844030365769497</v>
      </c>
      <c r="AB72" s="262">
        <f t="shared" si="756"/>
        <v>0.13484611371935315</v>
      </c>
      <c r="AC72" s="262">
        <f t="shared" si="756"/>
        <v>0.74268292682926829</v>
      </c>
      <c r="AD72" s="262">
        <f t="shared" si="756"/>
        <v>0</v>
      </c>
      <c r="AE72" s="262">
        <f t="shared" si="756"/>
        <v>0.24272226593233673</v>
      </c>
      <c r="AF72" s="262">
        <f t="shared" si="756"/>
        <v>0</v>
      </c>
      <c r="AG72" s="262">
        <f t="shared" si="756"/>
        <v>0.35714285714285715</v>
      </c>
      <c r="AH72" s="262">
        <f t="shared" si="756"/>
        <v>0.28943560057887119</v>
      </c>
      <c r="AI72" s="262">
        <f t="shared" si="723"/>
        <v>0.19395671702735812</v>
      </c>
      <c r="AJ72" s="262">
        <f t="shared" si="723"/>
        <v>0.11764705882352941</v>
      </c>
      <c r="AK72" s="262">
        <f>+AK62</f>
        <v>0</v>
      </c>
      <c r="AL72" s="262">
        <f>+AL62</f>
        <v>0</v>
      </c>
      <c r="AM72" s="262">
        <f t="shared" si="724"/>
        <v>0</v>
      </c>
      <c r="AN72" s="262">
        <f t="shared" si="724"/>
        <v>0</v>
      </c>
      <c r="AO72" s="262">
        <f t="shared" si="724"/>
        <v>0.15923566878980891</v>
      </c>
      <c r="AP72" s="262">
        <f t="shared" si="724"/>
        <v>0.3235294117647059</v>
      </c>
      <c r="AQ72" s="262">
        <f t="shared" ref="AQ72:AT73" si="757">+AQ62</f>
        <v>0</v>
      </c>
      <c r="AR72" s="262">
        <f t="shared" si="757"/>
        <v>0</v>
      </c>
      <c r="AS72" s="262">
        <f t="shared" si="757"/>
        <v>6.0606060606060608E-2</v>
      </c>
      <c r="AT72" s="262">
        <f t="shared" si="757"/>
        <v>0</v>
      </c>
      <c r="AU72" s="262">
        <f t="shared" ref="AU72:AZ72" si="758">+AU62</f>
        <v>0</v>
      </c>
      <c r="AV72" s="262">
        <f t="shared" si="758"/>
        <v>0</v>
      </c>
      <c r="AW72" s="262">
        <f t="shared" si="758"/>
        <v>0.25641025641025639</v>
      </c>
      <c r="AX72" s="262">
        <f t="shared" si="758"/>
        <v>0</v>
      </c>
      <c r="AY72" s="262">
        <f t="shared" si="758"/>
        <v>0.15686274509803921</v>
      </c>
      <c r="AZ72" s="262">
        <f t="shared" si="758"/>
        <v>0</v>
      </c>
      <c r="BA72" s="262">
        <f t="shared" ref="BA72:BS72" si="759">+BA62</f>
        <v>0</v>
      </c>
      <c r="BB72" s="262">
        <f t="shared" si="759"/>
        <v>0.29347028613352899</v>
      </c>
      <c r="BC72" s="262">
        <f t="shared" si="759"/>
        <v>8.3978328173374611E-2</v>
      </c>
      <c r="BD72" s="262">
        <f t="shared" si="759"/>
        <v>0</v>
      </c>
      <c r="BE72" s="262">
        <f t="shared" si="759"/>
        <v>0.29411764705882354</v>
      </c>
      <c r="BF72" s="262">
        <f t="shared" si="759"/>
        <v>0</v>
      </c>
      <c r="BG72" s="262">
        <f t="shared" si="759"/>
        <v>8.4507042253521125E-2</v>
      </c>
      <c r="BH72" s="262">
        <f t="shared" si="759"/>
        <v>0</v>
      </c>
      <c r="BI72" s="262">
        <f t="shared" si="759"/>
        <v>0</v>
      </c>
      <c r="BJ72" s="262">
        <f t="shared" si="759"/>
        <v>0</v>
      </c>
      <c r="BK72" s="262">
        <f t="shared" si="759"/>
        <v>0</v>
      </c>
      <c r="BL72" s="262">
        <f t="shared" si="759"/>
        <v>0</v>
      </c>
      <c r="BM72" s="262">
        <f t="shared" si="759"/>
        <v>0</v>
      </c>
      <c r="BN72" s="262">
        <f t="shared" si="759"/>
        <v>0</v>
      </c>
      <c r="BO72" s="262">
        <f t="shared" si="759"/>
        <v>7.2780203784570605E-2</v>
      </c>
      <c r="BP72" s="262">
        <f t="shared" si="759"/>
        <v>0</v>
      </c>
      <c r="BQ72" s="262">
        <f t="shared" si="759"/>
        <v>0</v>
      </c>
      <c r="BR72" s="262">
        <f t="shared" si="759"/>
        <v>0</v>
      </c>
      <c r="BS72" s="262">
        <f t="shared" si="759"/>
        <v>0</v>
      </c>
      <c r="BT72" s="262">
        <f t="shared" si="726"/>
        <v>0</v>
      </c>
      <c r="BU72" s="262">
        <f t="shared" si="726"/>
        <v>0</v>
      </c>
      <c r="BV72" s="262">
        <f t="shared" si="726"/>
        <v>9.3947923997185073E-2</v>
      </c>
      <c r="BW72" s="262">
        <f t="shared" si="726"/>
        <v>0.26865671641791045</v>
      </c>
      <c r="BX72" s="262">
        <f t="shared" si="726"/>
        <v>0</v>
      </c>
      <c r="BY72" s="262">
        <f t="shared" si="726"/>
        <v>0</v>
      </c>
      <c r="BZ72" s="262">
        <f t="shared" si="726"/>
        <v>0</v>
      </c>
      <c r="CA72" s="262">
        <f t="shared" ref="CA72:CB72" si="760">+CA62</f>
        <v>0</v>
      </c>
      <c r="CB72" s="262">
        <f t="shared" si="760"/>
        <v>0</v>
      </c>
      <c r="CC72" s="262">
        <f t="shared" ref="CC72:CD72" si="761">+CC62</f>
        <v>0</v>
      </c>
      <c r="CD72" s="262">
        <f t="shared" si="761"/>
        <v>0</v>
      </c>
      <c r="CE72" s="262">
        <f t="shared" ref="CE72:CF72" si="762">+CE62</f>
        <v>0</v>
      </c>
      <c r="CF72" s="262">
        <f t="shared" si="762"/>
        <v>0</v>
      </c>
      <c r="CG72" s="262">
        <f t="shared" ref="CG72:CH72" si="763">+CG62</f>
        <v>0</v>
      </c>
      <c r="CH72" s="262">
        <f t="shared" si="763"/>
        <v>0</v>
      </c>
      <c r="CI72" s="262">
        <f t="shared" ref="CI72:CJ72" si="764">+CI62</f>
        <v>0.5625</v>
      </c>
      <c r="CJ72" s="262">
        <f t="shared" si="764"/>
        <v>0</v>
      </c>
      <c r="CK72" s="262">
        <f t="shared" ref="CK72:CL72" si="765">+CK62</f>
        <v>0</v>
      </c>
      <c r="CL72" s="262">
        <f t="shared" si="765"/>
        <v>0</v>
      </c>
      <c r="CM72" s="262">
        <f t="shared" ref="CM72:CN72" si="766">+CM62</f>
        <v>0</v>
      </c>
      <c r="CN72" s="262">
        <f t="shared" si="766"/>
        <v>0.47952047952047955</v>
      </c>
      <c r="CO72" s="262">
        <f t="shared" ref="CO72:CP72" si="767">+CO62</f>
        <v>0</v>
      </c>
      <c r="CP72" s="262">
        <f t="shared" si="767"/>
        <v>0</v>
      </c>
      <c r="CQ72" s="262">
        <f t="shared" ref="CQ72:CR72" si="768">+CQ62</f>
        <v>0</v>
      </c>
      <c r="CR72" s="262">
        <f t="shared" si="768"/>
        <v>0</v>
      </c>
      <c r="CS72" s="262">
        <f t="shared" ref="CS72:CT72" si="769">+CS62</f>
        <v>0</v>
      </c>
      <c r="CT72" s="262">
        <f t="shared" si="769"/>
        <v>0</v>
      </c>
      <c r="CU72" s="262">
        <f t="shared" ref="CU72:CV72" si="770">+CU62</f>
        <v>0</v>
      </c>
      <c r="CV72" s="262">
        <f t="shared" si="770"/>
        <v>0</v>
      </c>
      <c r="CW72" s="262">
        <f t="shared" ref="CW72:CX72" si="771">+CW62</f>
        <v>0</v>
      </c>
      <c r="CX72" s="262">
        <f t="shared" si="771"/>
        <v>0</v>
      </c>
      <c r="CY72" s="262">
        <f t="shared" ref="CY72:CZ72" si="772">+CY62</f>
        <v>0</v>
      </c>
      <c r="CZ72" s="262">
        <f t="shared" si="772"/>
        <v>0</v>
      </c>
      <c r="DA72" s="262">
        <f t="shared" ref="DA72:DB72" si="773">+DA62</f>
        <v>0</v>
      </c>
      <c r="DB72" s="262">
        <f t="shared" si="773"/>
        <v>0</v>
      </c>
      <c r="DC72" s="262">
        <f t="shared" ref="DC72" si="774">+DC62</f>
        <v>0</v>
      </c>
      <c r="DD72" s="261">
        <f t="shared" ref="DD72:DD73" si="775">AVERAGE(BD72:DC72)</f>
        <v>3.5692884866009425E-2</v>
      </c>
      <c r="DE72" s="262">
        <f t="shared" ref="DE72:DF72" si="776">+DE62</f>
        <v>0</v>
      </c>
      <c r="DF72" s="262">
        <f t="shared" si="776"/>
        <v>5.8979652020053085E-2</v>
      </c>
      <c r="DG72" s="262">
        <f t="shared" ref="DG72:DH72" si="777">+DG62</f>
        <v>0</v>
      </c>
      <c r="DH72" s="262">
        <f t="shared" si="777"/>
        <v>0.1058574453069866</v>
      </c>
      <c r="DI72" s="262">
        <f t="shared" ref="DI72:DJ72" si="778">+DI62</f>
        <v>0</v>
      </c>
      <c r="DJ72" s="262">
        <f t="shared" si="778"/>
        <v>0</v>
      </c>
      <c r="DK72" s="262">
        <f t="shared" ref="DK72:DL72" si="779">+DK62</f>
        <v>0</v>
      </c>
      <c r="DL72" s="262">
        <f t="shared" si="779"/>
        <v>0</v>
      </c>
      <c r="DM72" s="262">
        <f t="shared" ref="DM72:DN72" si="780">+DM62</f>
        <v>9.8788198103266597E-2</v>
      </c>
      <c r="DN72" s="262">
        <f t="shared" si="780"/>
        <v>0</v>
      </c>
      <c r="DO72" s="262">
        <f t="shared" ref="DO72:DR72" si="781">+DO62</f>
        <v>0.10135819987837016</v>
      </c>
      <c r="DP72" s="262" t="e">
        <f t="shared" si="781"/>
        <v>#DIV/0!</v>
      </c>
      <c r="DQ72" s="262" t="e">
        <f t="shared" si="781"/>
        <v>#DIV/0!</v>
      </c>
      <c r="DR72" s="262">
        <f t="shared" si="781"/>
        <v>0.16732751784298178</v>
      </c>
      <c r="DS72" s="262">
        <f t="shared" ref="DS72:DT72" si="782">+DS62</f>
        <v>0</v>
      </c>
      <c r="DT72" s="262">
        <f t="shared" si="782"/>
        <v>0.39862542955326458</v>
      </c>
      <c r="DU72" s="262">
        <f t="shared" ref="DU72:DV72" si="783">+DU62</f>
        <v>0</v>
      </c>
      <c r="DV72" s="262">
        <f t="shared" si="783"/>
        <v>0</v>
      </c>
      <c r="DW72" s="262">
        <f t="shared" ref="DW72:DX72" si="784">+DW62</f>
        <v>0</v>
      </c>
      <c r="DX72" s="262">
        <f t="shared" si="784"/>
        <v>0</v>
      </c>
      <c r="DY72" s="262">
        <f t="shared" si="750"/>
        <v>0</v>
      </c>
      <c r="DZ72" s="262">
        <f t="shared" si="750"/>
        <v>6.439185470555861E-2</v>
      </c>
      <c r="EA72" s="262">
        <f t="shared" si="750"/>
        <v>0</v>
      </c>
      <c r="EB72" s="262">
        <f t="shared" ref="EB72:EC72" si="785">+EB62</f>
        <v>0</v>
      </c>
      <c r="EC72" s="262">
        <f t="shared" si="785"/>
        <v>0</v>
      </c>
      <c r="ED72" s="262">
        <f t="shared" ref="ED72:EE72" si="786">+ED62</f>
        <v>0</v>
      </c>
      <c r="EE72" s="262">
        <f t="shared" si="786"/>
        <v>0</v>
      </c>
      <c r="EF72" s="262">
        <f t="shared" ref="EF72:EG72" si="787">+EF62</f>
        <v>0</v>
      </c>
      <c r="EG72" s="262">
        <f t="shared" si="787"/>
        <v>0</v>
      </c>
      <c r="EH72" s="262">
        <f t="shared" ref="EH72" si="788">+EH62</f>
        <v>0</v>
      </c>
      <c r="EI72" s="456">
        <f>AVERAGE(DR72:EF72)</f>
        <v>4.2022986806786997E-2</v>
      </c>
    </row>
    <row r="73" spans="1:139" ht="16.5" customHeight="1">
      <c r="C73" s="260" t="str">
        <f>+B63</f>
        <v>% CORREC. FALLA</v>
      </c>
      <c r="D73" s="262">
        <f t="shared" si="755"/>
        <v>1</v>
      </c>
      <c r="E73" s="262">
        <f t="shared" si="755"/>
        <v>0.66201943388255169</v>
      </c>
      <c r="F73" s="262">
        <f t="shared" si="755"/>
        <v>0.66265060240963858</v>
      </c>
      <c r="G73" s="262">
        <f t="shared" si="755"/>
        <v>0</v>
      </c>
      <c r="H73" s="262">
        <f t="shared" si="755"/>
        <v>1</v>
      </c>
      <c r="I73" s="262">
        <f t="shared" si="755"/>
        <v>1</v>
      </c>
      <c r="J73" s="262">
        <f t="shared" si="755"/>
        <v>0.94290364141859373</v>
      </c>
      <c r="K73" s="262">
        <f t="shared" si="755"/>
        <v>1</v>
      </c>
      <c r="L73" s="262">
        <f t="shared" si="755"/>
        <v>0.91668478260869557</v>
      </c>
      <c r="M73" s="262">
        <f>+M63</f>
        <v>1</v>
      </c>
      <c r="N73" s="262">
        <f t="shared" ref="N73:AH73" si="789">+N63</f>
        <v>0.5536723163841808</v>
      </c>
      <c r="O73" s="262">
        <f t="shared" si="789"/>
        <v>1</v>
      </c>
      <c r="P73" s="262">
        <f t="shared" si="789"/>
        <v>1</v>
      </c>
      <c r="Q73" s="262">
        <f t="shared" si="789"/>
        <v>0.83783783783783783</v>
      </c>
      <c r="R73" s="262">
        <f t="shared" si="789"/>
        <v>0.70454545454545459</v>
      </c>
      <c r="S73" s="262">
        <f t="shared" si="789"/>
        <v>1</v>
      </c>
      <c r="T73" s="262">
        <f t="shared" si="789"/>
        <v>1</v>
      </c>
      <c r="U73" s="262">
        <f t="shared" si="789"/>
        <v>0.66629588431590658</v>
      </c>
      <c r="V73" s="262">
        <f t="shared" si="789"/>
        <v>0.79012345679012341</v>
      </c>
      <c r="W73" s="262">
        <f t="shared" si="789"/>
        <v>1</v>
      </c>
      <c r="X73" s="262">
        <f t="shared" si="789"/>
        <v>0.60465116279069764</v>
      </c>
      <c r="Y73" s="262">
        <f t="shared" si="789"/>
        <v>0.75257731958762886</v>
      </c>
      <c r="Z73" s="262">
        <f t="shared" si="789"/>
        <v>0.53939393939393943</v>
      </c>
      <c r="AA73" s="262">
        <f t="shared" si="789"/>
        <v>0.11042097998619738</v>
      </c>
      <c r="AB73" s="262">
        <f t="shared" si="789"/>
        <v>0.86515388628064682</v>
      </c>
      <c r="AC73" s="262">
        <f t="shared" si="789"/>
        <v>0.25731707317073171</v>
      </c>
      <c r="AD73" s="262">
        <f t="shared" si="789"/>
        <v>1</v>
      </c>
      <c r="AE73" s="262">
        <f t="shared" si="789"/>
        <v>0.40322580645161288</v>
      </c>
      <c r="AF73" s="262">
        <f t="shared" si="789"/>
        <v>1</v>
      </c>
      <c r="AG73" s="262">
        <f t="shared" si="789"/>
        <v>0.26190476190476192</v>
      </c>
      <c r="AH73" s="262">
        <f t="shared" si="789"/>
        <v>0.71056439942112881</v>
      </c>
      <c r="AI73" s="262">
        <f t="shared" si="723"/>
        <v>0.80604328297264183</v>
      </c>
      <c r="AJ73" s="262">
        <f t="shared" si="723"/>
        <v>0.29411764705882354</v>
      </c>
      <c r="AK73" s="262">
        <f>+AK63</f>
        <v>1</v>
      </c>
      <c r="AL73" s="262">
        <f>+AL63</f>
        <v>1</v>
      </c>
      <c r="AM73" s="262">
        <f t="shared" si="724"/>
        <v>0.10526315789473684</v>
      </c>
      <c r="AN73" s="262">
        <f t="shared" si="724"/>
        <v>1</v>
      </c>
      <c r="AO73" s="262">
        <f t="shared" si="724"/>
        <v>0.84076433121019112</v>
      </c>
      <c r="AP73" s="262">
        <f t="shared" si="724"/>
        <v>0.67647058823529416</v>
      </c>
      <c r="AQ73" s="262">
        <f t="shared" si="757"/>
        <v>1</v>
      </c>
      <c r="AR73" s="262">
        <f t="shared" si="757"/>
        <v>0.40021810250817885</v>
      </c>
      <c r="AS73" s="262">
        <f t="shared" si="757"/>
        <v>0.63636363636363635</v>
      </c>
      <c r="AT73" s="262">
        <f t="shared" si="757"/>
        <v>1</v>
      </c>
      <c r="AU73" s="262">
        <f t="shared" ref="AU73:AZ73" si="790">+AU63</f>
        <v>1</v>
      </c>
      <c r="AV73" s="262">
        <f t="shared" si="790"/>
        <v>1</v>
      </c>
      <c r="AW73" s="262">
        <f t="shared" si="790"/>
        <v>0.12820512820512819</v>
      </c>
      <c r="AX73" s="262">
        <f t="shared" si="790"/>
        <v>1</v>
      </c>
      <c r="AY73" s="262">
        <f t="shared" si="790"/>
        <v>0.84313725490196079</v>
      </c>
      <c r="AZ73" s="262">
        <f t="shared" si="790"/>
        <v>0.7380141472360493</v>
      </c>
      <c r="BA73" s="262">
        <f t="shared" ref="BA73:BS73" si="791">+BA63</f>
        <v>1</v>
      </c>
      <c r="BB73" s="262">
        <f t="shared" si="791"/>
        <v>0.48642699926632427</v>
      </c>
      <c r="BC73" s="262">
        <f t="shared" si="791"/>
        <v>0.52902476780185759</v>
      </c>
      <c r="BD73" s="262">
        <f t="shared" si="791"/>
        <v>1</v>
      </c>
      <c r="BE73" s="262">
        <f t="shared" si="791"/>
        <v>0.70588235294117652</v>
      </c>
      <c r="BF73" s="262">
        <f t="shared" si="791"/>
        <v>1</v>
      </c>
      <c r="BG73" s="262">
        <f t="shared" si="791"/>
        <v>0.57746478873239437</v>
      </c>
      <c r="BH73" s="262">
        <f t="shared" si="791"/>
        <v>0.90361445783132532</v>
      </c>
      <c r="BI73" s="262">
        <f t="shared" si="791"/>
        <v>1</v>
      </c>
      <c r="BJ73" s="262">
        <f t="shared" si="791"/>
        <v>1</v>
      </c>
      <c r="BK73" s="262">
        <f t="shared" si="791"/>
        <v>1</v>
      </c>
      <c r="BL73" s="262">
        <f t="shared" si="791"/>
        <v>1</v>
      </c>
      <c r="BM73" s="262">
        <f t="shared" si="791"/>
        <v>1</v>
      </c>
      <c r="BN73" s="262">
        <f t="shared" si="791"/>
        <v>1</v>
      </c>
      <c r="BO73" s="262">
        <f t="shared" si="791"/>
        <v>0.66642406598738479</v>
      </c>
      <c r="BP73" s="262">
        <f t="shared" si="791"/>
        <v>1</v>
      </c>
      <c r="BQ73" s="262">
        <f t="shared" si="791"/>
        <v>0.74440894568690097</v>
      </c>
      <c r="BR73" s="262">
        <f t="shared" si="791"/>
        <v>1</v>
      </c>
      <c r="BS73" s="262">
        <f t="shared" si="791"/>
        <v>1</v>
      </c>
      <c r="BT73" s="262">
        <f t="shared" si="726"/>
        <v>1</v>
      </c>
      <c r="BU73" s="262">
        <f t="shared" si="726"/>
        <v>0.32203389830508472</v>
      </c>
      <c r="BV73" s="262">
        <f t="shared" si="726"/>
        <v>0.9060520760028149</v>
      </c>
      <c r="BW73" s="262">
        <f t="shared" si="726"/>
        <v>0.73134328358208955</v>
      </c>
      <c r="BX73" s="262">
        <f t="shared" si="726"/>
        <v>0.5</v>
      </c>
      <c r="BY73" s="262">
        <f t="shared" si="726"/>
        <v>1</v>
      </c>
      <c r="BZ73" s="262">
        <f t="shared" si="726"/>
        <v>0.57104557640750675</v>
      </c>
      <c r="CA73" s="262">
        <f t="shared" ref="CA73:CB73" si="792">+CA63</f>
        <v>0.61904761904761907</v>
      </c>
      <c r="CB73" s="262">
        <f t="shared" si="792"/>
        <v>0.64275081869604045</v>
      </c>
      <c r="CC73" s="262">
        <f t="shared" ref="CC73:CD73" si="793">+CC63</f>
        <v>0.78552278820375343</v>
      </c>
      <c r="CD73" s="262">
        <f t="shared" si="793"/>
        <v>0.30434782608695654</v>
      </c>
      <c r="CE73" s="262">
        <f t="shared" ref="CE73:CF73" si="794">+CE63</f>
        <v>1</v>
      </c>
      <c r="CF73" s="262">
        <f t="shared" si="794"/>
        <v>1</v>
      </c>
      <c r="CG73" s="262">
        <f t="shared" ref="CG73:CH73" si="795">+CG63</f>
        <v>0.5</v>
      </c>
      <c r="CH73" s="262">
        <f t="shared" si="795"/>
        <v>1</v>
      </c>
      <c r="CI73" s="262">
        <f t="shared" ref="CI73:CJ73" si="796">+CI63</f>
        <v>0.4375</v>
      </c>
      <c r="CJ73" s="262">
        <f t="shared" si="796"/>
        <v>1</v>
      </c>
      <c r="CK73" s="262">
        <f t="shared" ref="CK73:CL73" si="797">+CK63</f>
        <v>1</v>
      </c>
      <c r="CL73" s="262">
        <f t="shared" si="797"/>
        <v>0.73913043478260865</v>
      </c>
      <c r="CM73" s="262">
        <f t="shared" ref="CM73:CN73" si="798">+CM63</f>
        <v>1</v>
      </c>
      <c r="CN73" s="262">
        <f t="shared" si="798"/>
        <v>0.28071928071928076</v>
      </c>
      <c r="CO73" s="262">
        <f t="shared" ref="CO73:CP73" si="799">+CO63</f>
        <v>1</v>
      </c>
      <c r="CP73" s="262">
        <f t="shared" si="799"/>
        <v>1</v>
      </c>
      <c r="CQ73" s="262">
        <f t="shared" ref="CQ73:CR73" si="800">+CQ63</f>
        <v>1</v>
      </c>
      <c r="CR73" s="262">
        <f t="shared" si="800"/>
        <v>0.75757575757575757</v>
      </c>
      <c r="CS73" s="262">
        <f t="shared" ref="CS73:CT73" si="801">+CS63</f>
        <v>1</v>
      </c>
      <c r="CT73" s="262">
        <f t="shared" si="801"/>
        <v>1</v>
      </c>
      <c r="CU73" s="262">
        <f t="shared" ref="CU73:CV73" si="802">+CU63</f>
        <v>0</v>
      </c>
      <c r="CV73" s="262">
        <f t="shared" si="802"/>
        <v>1</v>
      </c>
      <c r="CW73" s="262">
        <f t="shared" ref="CW73:CX73" si="803">+CW63</f>
        <v>1</v>
      </c>
      <c r="CX73" s="262">
        <f t="shared" si="803"/>
        <v>1</v>
      </c>
      <c r="CY73" s="262">
        <f t="shared" ref="CY73:CZ73" si="804">+CY63</f>
        <v>0.77272727272727271</v>
      </c>
      <c r="CZ73" s="262">
        <f t="shared" si="804"/>
        <v>1</v>
      </c>
      <c r="DA73" s="262">
        <f t="shared" ref="DA73:DB73" si="805">+DA63</f>
        <v>1</v>
      </c>
      <c r="DB73" s="262">
        <f t="shared" si="805"/>
        <v>1</v>
      </c>
      <c r="DC73" s="262">
        <f t="shared" ref="DC73" si="806">+DC63</f>
        <v>1</v>
      </c>
      <c r="DD73" s="261">
        <f t="shared" si="775"/>
        <v>0.83591521621761489</v>
      </c>
      <c r="DE73" s="262">
        <f t="shared" ref="DE73:DF73" si="807">+DE63</f>
        <v>0.75206611570247939</v>
      </c>
      <c r="DF73" s="262">
        <f t="shared" si="807"/>
        <v>0.58714243585962844</v>
      </c>
      <c r="DG73" s="262">
        <f t="shared" ref="DG73:DH73" si="808">+DG63</f>
        <v>0.47826086956521741</v>
      </c>
      <c r="DH73" s="262">
        <f t="shared" si="808"/>
        <v>0.8941425546930134</v>
      </c>
      <c r="DI73" s="262">
        <f t="shared" ref="DI73:DJ73" si="809">+DI63</f>
        <v>1</v>
      </c>
      <c r="DJ73" s="262">
        <f t="shared" si="809"/>
        <v>1</v>
      </c>
      <c r="DK73" s="262">
        <f t="shared" ref="DK73:DL73" si="810">+DK63</f>
        <v>0.15384615384615385</v>
      </c>
      <c r="DL73" s="262">
        <f t="shared" si="810"/>
        <v>1</v>
      </c>
      <c r="DM73" s="262">
        <f t="shared" ref="DM73:DN73" si="811">+DM63</f>
        <v>0.76290832455216018</v>
      </c>
      <c r="DN73" s="262">
        <f t="shared" si="811"/>
        <v>1</v>
      </c>
      <c r="DO73" s="262">
        <f t="shared" ref="DO73:DR73" si="812">+DO63</f>
        <v>0.67565376038921543</v>
      </c>
      <c r="DP73" s="262" t="e">
        <f t="shared" si="812"/>
        <v>#DIV/0!</v>
      </c>
      <c r="DQ73" s="262" t="e">
        <f t="shared" si="812"/>
        <v>#DIV/0!</v>
      </c>
      <c r="DR73" s="262">
        <f t="shared" si="812"/>
        <v>0.3039915411049432</v>
      </c>
      <c r="DS73" s="262">
        <f t="shared" ref="DS73:DT73" si="813">+DS63</f>
        <v>1</v>
      </c>
      <c r="DT73" s="262">
        <f t="shared" si="813"/>
        <v>0.12027491408934707</v>
      </c>
      <c r="DU73" s="262">
        <f t="shared" ref="DU73:DV73" si="814">+DU63</f>
        <v>1</v>
      </c>
      <c r="DV73" s="262">
        <f t="shared" si="814"/>
        <v>0.33333333333333331</v>
      </c>
      <c r="DW73" s="262">
        <f t="shared" ref="DW73:DX73" si="815">+DW63</f>
        <v>1</v>
      </c>
      <c r="DX73" s="262">
        <f t="shared" si="815"/>
        <v>1</v>
      </c>
      <c r="DY73" s="262">
        <f t="shared" ref="DY73:DZ73" si="816">+DY63</f>
        <v>0.83229292835181212</v>
      </c>
      <c r="DZ73" s="262">
        <f t="shared" si="816"/>
        <v>0.44028618602091357</v>
      </c>
      <c r="EA73" s="262">
        <f t="shared" ref="EA73:EB73" si="817">+EA63</f>
        <v>0.771860528466358</v>
      </c>
      <c r="EB73" s="262">
        <f t="shared" si="817"/>
        <v>1</v>
      </c>
      <c r="EC73" s="262">
        <f t="shared" ref="EC73:ED73" si="818">+EC63</f>
        <v>1</v>
      </c>
      <c r="ED73" s="262">
        <f t="shared" si="818"/>
        <v>1</v>
      </c>
      <c r="EE73" s="262">
        <f t="shared" ref="EE73:EF73" si="819">+EE63</f>
        <v>1</v>
      </c>
      <c r="EF73" s="262">
        <f t="shared" si="819"/>
        <v>0.69364161849710981</v>
      </c>
      <c r="EG73" s="262">
        <f t="shared" ref="EG73:EH73" si="820">+EG63</f>
        <v>1</v>
      </c>
      <c r="EH73" s="262">
        <f t="shared" si="820"/>
        <v>1</v>
      </c>
      <c r="EI73" s="456">
        <f>AVERAGE(DR73:EF73)</f>
        <v>0.76637873665758782</v>
      </c>
    </row>
    <row r="75" spans="1:139" customFormat="1">
      <c r="A75" s="2"/>
      <c r="B75" s="2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</row>
    <row r="81" spans="1:139" customFormat="1">
      <c r="A81" s="2"/>
      <c r="B81" s="2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</row>
    <row r="87" spans="1:139" ht="15.75" customHeight="1"/>
    <row r="94" spans="1:139" customFormat="1" ht="5.25" customHeight="1">
      <c r="A94" s="2"/>
      <c r="B94" s="2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</row>
    <row r="104" spans="1:139" customFormat="1">
      <c r="A104" s="2"/>
      <c r="B104" s="2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</row>
    <row r="110" spans="1:139" customFormat="1">
      <c r="A110" s="2"/>
      <c r="B110" s="2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</row>
    <row r="129" spans="1:139">
      <c r="DD129" s="2" t="e">
        <f>AVERAGE(#REF!)</f>
        <v>#REF!</v>
      </c>
    </row>
    <row r="130" spans="1:139">
      <c r="DD130" s="2" t="e">
        <f>AVERAGE(#REF!)</f>
        <v>#REF!</v>
      </c>
    </row>
    <row r="131" spans="1:139" customFormat="1">
      <c r="A131" s="2"/>
      <c r="B131" s="2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 t="e">
        <f>AVERAGE(#REF!)</f>
        <v>#REF!</v>
      </c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</row>
    <row r="132" spans="1:139">
      <c r="DD132" s="2" t="e">
        <f>AVERAGE(#REF!)</f>
        <v>#REF!</v>
      </c>
    </row>
    <row r="137" spans="1:139" customFormat="1">
      <c r="A137" s="2"/>
      <c r="B137" s="2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  <c r="EF137" s="2"/>
      <c r="EG137" s="2"/>
      <c r="EH137" s="2"/>
      <c r="EI137" s="2"/>
    </row>
    <row r="158" spans="1:139" customFormat="1">
      <c r="A158" s="2"/>
      <c r="B158" s="2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  <c r="EF158" s="2"/>
      <c r="EG158" s="2"/>
      <c r="EH158" s="2"/>
      <c r="EI158" s="2"/>
    </row>
    <row r="164" spans="1:139" customFormat="1">
      <c r="A164" s="2"/>
      <c r="B164" s="2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  <c r="EF164" s="2"/>
      <c r="EG164" s="2"/>
      <c r="EH164" s="2"/>
      <c r="EI164" s="2"/>
    </row>
    <row r="180" spans="1:139" customFormat="1">
      <c r="A180" s="2"/>
      <c r="B180" s="2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  <c r="EF180" s="2"/>
      <c r="EG180" s="2"/>
      <c r="EH180" s="2"/>
      <c r="EI180" s="2"/>
    </row>
  </sheetData>
  <mergeCells count="12">
    <mergeCell ref="A60:A64"/>
    <mergeCell ref="A2:A5"/>
    <mergeCell ref="A7:A11"/>
    <mergeCell ref="A12:A16"/>
    <mergeCell ref="A18:A21"/>
    <mergeCell ref="A23:A27"/>
    <mergeCell ref="A28:A32"/>
    <mergeCell ref="A34:A37"/>
    <mergeCell ref="A39:A43"/>
    <mergeCell ref="A44:A48"/>
    <mergeCell ref="A50:A53"/>
    <mergeCell ref="A55:A59"/>
  </mergeCells>
  <phoneticPr fontId="60" type="noConversion"/>
  <conditionalFormatting sqref="S27:DC27">
    <cfRule type="cellIs" dxfId="160" priority="169" operator="lessThan">
      <formula>0</formula>
    </cfRule>
    <cfRule type="cellIs" dxfId="159" priority="170" operator="greaterThan">
      <formula>100</formula>
    </cfRule>
  </conditionalFormatting>
  <conditionalFormatting sqref="S43:DC43">
    <cfRule type="cellIs" dxfId="158" priority="155" operator="lessThan">
      <formula>0</formula>
    </cfRule>
    <cfRule type="cellIs" dxfId="157" priority="156" operator="greaterThan">
      <formula>100</formula>
    </cfRule>
  </conditionalFormatting>
  <conditionalFormatting sqref="U23:DC25">
    <cfRule type="cellIs" dxfId="156" priority="167" operator="lessThan">
      <formula>0</formula>
    </cfRule>
    <cfRule type="cellIs" dxfId="155" priority="168" operator="greaterThan">
      <formula>100</formula>
    </cfRule>
  </conditionalFormatting>
  <conditionalFormatting sqref="U39:DC41">
    <cfRule type="cellIs" dxfId="154" priority="153" operator="lessThan">
      <formula>0</formula>
    </cfRule>
    <cfRule type="cellIs" dxfId="153" priority="154" operator="greaterThan">
      <formula>100</formula>
    </cfRule>
  </conditionalFormatting>
  <conditionalFormatting sqref="DF27:EH27">
    <cfRule type="cellIs" dxfId="152" priority="11" operator="lessThan">
      <formula>0</formula>
    </cfRule>
    <cfRule type="cellIs" dxfId="151" priority="12" operator="greaterThan">
      <formula>100</formula>
    </cfRule>
  </conditionalFormatting>
  <conditionalFormatting sqref="DF43:EH43">
    <cfRule type="cellIs" dxfId="150" priority="7" operator="lessThan">
      <formula>0</formula>
    </cfRule>
    <cfRule type="cellIs" dxfId="149" priority="8" operator="greaterThan">
      <formula>100</formula>
    </cfRule>
  </conditionalFormatting>
  <conditionalFormatting sqref="DF23:EI25">
    <cfRule type="cellIs" dxfId="148" priority="9" operator="lessThan">
      <formula>0</formula>
    </cfRule>
    <cfRule type="cellIs" dxfId="147" priority="10" operator="greaterThan">
      <formula>100</formula>
    </cfRule>
  </conditionalFormatting>
  <conditionalFormatting sqref="DF39:EI41">
    <cfRule type="cellIs" dxfId="146" priority="5" operator="lessThan">
      <formula>0</formula>
    </cfRule>
    <cfRule type="cellIs" dxfId="145" priority="6" operator="greaterThan">
      <formula>100</formula>
    </cfRule>
  </conditionalFormatting>
  <conditionalFormatting sqref="DP55:DQ57">
    <cfRule type="cellIs" dxfId="144" priority="73" operator="lessThan">
      <formula>0</formula>
    </cfRule>
    <cfRule type="cellIs" dxfId="143" priority="74" operator="greaterThan">
      <formula>100</formula>
    </cfRule>
  </conditionalFormatting>
  <conditionalFormatting sqref="DP59:DQ59">
    <cfRule type="cellIs" dxfId="142" priority="75" operator="lessThan">
      <formula>0</formula>
    </cfRule>
    <cfRule type="cellIs" dxfId="141" priority="76" operator="greaterThan">
      <formula>100</formula>
    </cfRule>
  </conditionalFormatting>
  <conditionalFormatting sqref="EI55:EI57">
    <cfRule type="cellIs" dxfId="140" priority="1" operator="lessThan">
      <formula>0</formula>
    </cfRule>
    <cfRule type="cellIs" dxfId="139" priority="2" operator="greaterThan">
      <formula>100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EJ174"/>
  <sheetViews>
    <sheetView showGridLines="0" topLeftCell="A11" zoomScale="70" zoomScaleNormal="70" workbookViewId="0">
      <pane xSplit="43" ySplit="7" topLeftCell="EE25" activePane="bottomRight" state="frozen"/>
      <selection activeCell="A17" sqref="A17"/>
      <selection pane="topRight" activeCell="AR17" sqref="AR17"/>
      <selection pane="bottomLeft" activeCell="A18" sqref="A18"/>
      <selection pane="bottomRight" activeCell="EV55" sqref="EV55"/>
    </sheetView>
  </sheetViews>
  <sheetFormatPr baseColWidth="10" defaultColWidth="15" defaultRowHeight="15.75" customHeight="1"/>
  <cols>
    <col min="1" max="1" width="7.44140625" style="2" customWidth="1"/>
    <col min="2" max="2" width="21.33203125" style="22" bestFit="1" customWidth="1"/>
    <col min="3" max="3" width="16" style="2" customWidth="1"/>
    <col min="4" max="4" width="10.5546875" style="2" hidden="1" customWidth="1"/>
    <col min="5" max="5" width="10.88671875" style="2" hidden="1" customWidth="1"/>
    <col min="6" max="6" width="9.44140625" style="2" hidden="1" customWidth="1"/>
    <col min="7" max="7" width="10.88671875" style="2" hidden="1" customWidth="1"/>
    <col min="8" max="8" width="8.109375" style="2" hidden="1" customWidth="1"/>
    <col min="9" max="9" width="9.88671875" style="2" hidden="1" customWidth="1"/>
    <col min="10" max="107" width="11" style="2" hidden="1" customWidth="1"/>
    <col min="108" max="108" width="14.6640625" style="2" hidden="1" customWidth="1"/>
    <col min="109" max="109" width="10.6640625" style="2" hidden="1" customWidth="1"/>
    <col min="110" max="110" width="10.109375" style="2" hidden="1" customWidth="1"/>
    <col min="111" max="127" width="11" style="2" hidden="1" customWidth="1"/>
    <col min="128" max="138" width="11" style="2" customWidth="1"/>
    <col min="139" max="139" width="14.6640625" style="2" customWidth="1"/>
    <col min="140" max="140" width="12.88671875" style="2" bestFit="1" customWidth="1"/>
    <col min="141" max="176" width="9.5546875" style="2" customWidth="1"/>
    <col min="177" max="16384" width="15" style="2"/>
  </cols>
  <sheetData>
    <row r="1" spans="1:140" s="11" customFormat="1" ht="15.75" hidden="1" customHeight="1">
      <c r="A1" s="10" t="s">
        <v>35</v>
      </c>
      <c r="B1" s="20"/>
      <c r="C1" s="32" t="s">
        <v>167</v>
      </c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  <c r="BF1" s="32"/>
      <c r="BG1" s="32"/>
      <c r="BH1" s="32"/>
      <c r="BI1" s="32"/>
      <c r="BJ1" s="32"/>
      <c r="BK1" s="32"/>
      <c r="BL1" s="32"/>
      <c r="BM1" s="32"/>
      <c r="BN1" s="32"/>
      <c r="BO1" s="32"/>
      <c r="BP1" s="32"/>
      <c r="BQ1" s="32"/>
      <c r="BR1" s="32"/>
      <c r="BS1" s="32"/>
      <c r="BT1" s="32"/>
      <c r="BU1" s="32"/>
      <c r="BV1" s="32"/>
      <c r="BW1" s="32"/>
      <c r="BX1" s="32"/>
      <c r="BY1" s="32"/>
      <c r="BZ1" s="32"/>
      <c r="CA1" s="32"/>
      <c r="CB1" s="32"/>
      <c r="CC1" s="32"/>
      <c r="CD1" s="32"/>
      <c r="CE1" s="32"/>
      <c r="CF1" s="32"/>
      <c r="CG1" s="32"/>
      <c r="CH1" s="32"/>
      <c r="CI1" s="32"/>
      <c r="CJ1" s="32"/>
      <c r="CK1" s="32"/>
      <c r="CL1" s="32"/>
      <c r="CM1" s="32"/>
      <c r="CN1" s="32"/>
      <c r="CO1" s="32"/>
      <c r="CP1" s="32"/>
      <c r="CQ1" s="32"/>
      <c r="CR1" s="32"/>
      <c r="CS1" s="32"/>
      <c r="CT1" s="32"/>
      <c r="CU1" s="32"/>
      <c r="CV1" s="32"/>
      <c r="CW1" s="32"/>
      <c r="CX1" s="32"/>
      <c r="CY1" s="32"/>
      <c r="CZ1" s="32"/>
      <c r="DA1" s="32"/>
      <c r="DB1" s="32"/>
      <c r="DC1" s="32"/>
      <c r="DD1" s="32" t="s">
        <v>170</v>
      </c>
      <c r="DE1" s="32"/>
      <c r="DF1" s="32"/>
      <c r="DG1" s="32"/>
      <c r="DH1" s="32"/>
      <c r="DI1" s="32"/>
      <c r="DJ1" s="32"/>
      <c r="DK1" s="32"/>
      <c r="DL1" s="32"/>
      <c r="DM1" s="32"/>
      <c r="DN1" s="32"/>
      <c r="DO1" s="32"/>
      <c r="DP1" s="32"/>
      <c r="DQ1" s="32"/>
      <c r="DR1" s="32"/>
      <c r="DS1" s="32"/>
      <c r="DT1" s="32"/>
      <c r="DU1" s="32"/>
      <c r="DV1" s="32"/>
      <c r="DW1" s="32"/>
      <c r="DX1" s="32"/>
      <c r="DY1" s="32"/>
      <c r="DZ1" s="32"/>
      <c r="EA1" s="32"/>
      <c r="EB1" s="32"/>
      <c r="EC1" s="32"/>
      <c r="ED1" s="32"/>
      <c r="EE1" s="32"/>
      <c r="EF1" s="32"/>
      <c r="EG1" s="32"/>
      <c r="EH1" s="32"/>
      <c r="EI1" s="32" t="s">
        <v>170</v>
      </c>
      <c r="EJ1" s="1" t="s">
        <v>119</v>
      </c>
    </row>
    <row r="2" spans="1:140" ht="15.75" hidden="1" customHeight="1">
      <c r="A2" s="511" t="s">
        <v>20</v>
      </c>
      <c r="B2" s="51" t="s">
        <v>84</v>
      </c>
      <c r="C2" s="3">
        <v>0.88288333333333335</v>
      </c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  <c r="AM2" s="83"/>
      <c r="AN2" s="83"/>
      <c r="AO2" s="83"/>
      <c r="AP2" s="83"/>
      <c r="AQ2" s="83"/>
      <c r="AR2" s="83"/>
      <c r="AS2" s="83"/>
      <c r="AT2" s="83"/>
      <c r="AU2" s="83"/>
      <c r="AV2" s="83"/>
      <c r="AW2" s="83"/>
      <c r="AX2" s="83"/>
      <c r="AY2" s="83"/>
      <c r="AZ2" s="83"/>
      <c r="BA2" s="83"/>
      <c r="BB2" s="83"/>
      <c r="BC2" s="83"/>
      <c r="BD2" s="83"/>
      <c r="BE2" s="83"/>
      <c r="BF2" s="83"/>
      <c r="BG2" s="83"/>
      <c r="BH2" s="83"/>
      <c r="BI2" s="83"/>
      <c r="BJ2" s="83"/>
      <c r="BK2" s="83"/>
      <c r="BL2" s="83"/>
      <c r="BM2" s="83"/>
      <c r="BN2" s="83"/>
      <c r="BO2" s="83"/>
      <c r="BP2" s="83"/>
      <c r="BQ2" s="83"/>
      <c r="BR2" s="83"/>
      <c r="BS2" s="83"/>
      <c r="BT2" s="83"/>
      <c r="BU2" s="83"/>
      <c r="BV2" s="83"/>
      <c r="BW2" s="83"/>
      <c r="BX2" s="83"/>
      <c r="BY2" s="83"/>
      <c r="BZ2" s="83"/>
      <c r="CA2" s="83"/>
      <c r="CB2" s="83"/>
      <c r="CC2" s="83"/>
      <c r="CD2" s="83"/>
      <c r="CE2" s="83"/>
      <c r="CF2" s="83"/>
      <c r="CG2" s="83"/>
      <c r="CH2" s="83"/>
      <c r="CI2" s="83"/>
      <c r="CJ2" s="83"/>
      <c r="CK2" s="83"/>
      <c r="CL2" s="83"/>
      <c r="CM2" s="83"/>
      <c r="CN2" s="83"/>
      <c r="CO2" s="83"/>
      <c r="CP2" s="83"/>
      <c r="CQ2" s="83"/>
      <c r="CR2" s="83"/>
      <c r="CS2" s="83"/>
      <c r="CT2" s="83"/>
      <c r="CU2" s="83"/>
      <c r="CV2" s="83"/>
      <c r="CW2" s="83"/>
      <c r="CX2" s="83"/>
      <c r="CY2" s="83"/>
      <c r="CZ2" s="83"/>
      <c r="DA2" s="83"/>
      <c r="DB2" s="83"/>
      <c r="DC2" s="83"/>
      <c r="DD2" s="3" t="e">
        <f>AVERAGE(#REF!)</f>
        <v>#REF!</v>
      </c>
      <c r="DE2" s="83"/>
      <c r="DF2" s="83"/>
      <c r="DG2" s="83"/>
      <c r="DH2" s="83"/>
      <c r="DI2" s="83"/>
      <c r="DJ2" s="83"/>
      <c r="DK2" s="83"/>
      <c r="DL2" s="83"/>
      <c r="DM2" s="83"/>
      <c r="DN2" s="83"/>
      <c r="DO2" s="83"/>
      <c r="DP2" s="83"/>
      <c r="DQ2" s="83"/>
      <c r="DR2" s="83"/>
      <c r="DS2" s="83"/>
      <c r="DT2" s="83"/>
      <c r="DU2" s="83"/>
      <c r="DV2" s="83"/>
      <c r="DW2" s="83"/>
      <c r="DX2" s="83"/>
      <c r="DY2" s="83"/>
      <c r="DZ2" s="83"/>
      <c r="EA2" s="83"/>
      <c r="EB2" s="83"/>
      <c r="EC2" s="83"/>
      <c r="ED2" s="83"/>
      <c r="EE2" s="83"/>
      <c r="EF2" s="83"/>
      <c r="EG2" s="83"/>
      <c r="EH2" s="83"/>
      <c r="EI2" s="3" t="e">
        <f>AVERAGE(#REF!)</f>
        <v>#REF!</v>
      </c>
      <c r="EJ2" s="24">
        <v>0.85</v>
      </c>
    </row>
    <row r="3" spans="1:140" ht="15.75" hidden="1" customHeight="1">
      <c r="A3" s="512"/>
      <c r="B3" s="51" t="s">
        <v>141</v>
      </c>
      <c r="C3" s="3">
        <v>9.2499999999999985E-2</v>
      </c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  <c r="AB3" s="83"/>
      <c r="AC3" s="83"/>
      <c r="AD3" s="83"/>
      <c r="AE3" s="83"/>
      <c r="AF3" s="83"/>
      <c r="AG3" s="83"/>
      <c r="AH3" s="83"/>
      <c r="AI3" s="83"/>
      <c r="AJ3" s="83"/>
      <c r="AK3" s="83"/>
      <c r="AL3" s="83"/>
      <c r="AM3" s="83"/>
      <c r="AN3" s="83"/>
      <c r="AO3" s="83"/>
      <c r="AP3" s="83"/>
      <c r="AQ3" s="83"/>
      <c r="AR3" s="83"/>
      <c r="AS3" s="83"/>
      <c r="AT3" s="83"/>
      <c r="AU3" s="83"/>
      <c r="AV3" s="83"/>
      <c r="AW3" s="83"/>
      <c r="AX3" s="83"/>
      <c r="AY3" s="83"/>
      <c r="AZ3" s="83"/>
      <c r="BA3" s="83"/>
      <c r="BB3" s="83"/>
      <c r="BC3" s="83"/>
      <c r="BD3" s="83"/>
      <c r="BE3" s="83"/>
      <c r="BF3" s="83"/>
      <c r="BG3" s="83"/>
      <c r="BH3" s="83"/>
      <c r="BI3" s="83"/>
      <c r="BJ3" s="83"/>
      <c r="BK3" s="83"/>
      <c r="BL3" s="83"/>
      <c r="BM3" s="83"/>
      <c r="BN3" s="83"/>
      <c r="BO3" s="83"/>
      <c r="BP3" s="83"/>
      <c r="BQ3" s="83"/>
      <c r="BR3" s="83"/>
      <c r="BS3" s="83"/>
      <c r="BT3" s="83"/>
      <c r="BU3" s="83"/>
      <c r="BV3" s="83"/>
      <c r="BW3" s="83"/>
      <c r="BX3" s="83"/>
      <c r="BY3" s="83"/>
      <c r="BZ3" s="83"/>
      <c r="CA3" s="83"/>
      <c r="CB3" s="83"/>
      <c r="CC3" s="83"/>
      <c r="CD3" s="83"/>
      <c r="CE3" s="83"/>
      <c r="CF3" s="83"/>
      <c r="CG3" s="83"/>
      <c r="CH3" s="83"/>
      <c r="CI3" s="83"/>
      <c r="CJ3" s="83"/>
      <c r="CK3" s="83"/>
      <c r="CL3" s="83"/>
      <c r="CM3" s="83"/>
      <c r="CN3" s="83"/>
      <c r="CO3" s="83"/>
      <c r="CP3" s="83"/>
      <c r="CQ3" s="83"/>
      <c r="CR3" s="83"/>
      <c r="CS3" s="83"/>
      <c r="CT3" s="83"/>
      <c r="CU3" s="83"/>
      <c r="CV3" s="83"/>
      <c r="CW3" s="83"/>
      <c r="CX3" s="83"/>
      <c r="CY3" s="83"/>
      <c r="CZ3" s="83"/>
      <c r="DA3" s="83"/>
      <c r="DB3" s="83"/>
      <c r="DC3" s="83"/>
      <c r="DD3" s="3" t="e">
        <f>AVERAGE(#REF!)</f>
        <v>#REF!</v>
      </c>
      <c r="DE3" s="83"/>
      <c r="DF3" s="83"/>
      <c r="DG3" s="83"/>
      <c r="DH3" s="83"/>
      <c r="DI3" s="83"/>
      <c r="DJ3" s="83"/>
      <c r="DK3" s="83"/>
      <c r="DL3" s="83"/>
      <c r="DM3" s="83"/>
      <c r="DN3" s="83"/>
      <c r="DO3" s="83"/>
      <c r="DP3" s="83"/>
      <c r="DQ3" s="83"/>
      <c r="DR3" s="83"/>
      <c r="DS3" s="83"/>
      <c r="DT3" s="83"/>
      <c r="DU3" s="83"/>
      <c r="DV3" s="83"/>
      <c r="DW3" s="83"/>
      <c r="DX3" s="83"/>
      <c r="DY3" s="83"/>
      <c r="DZ3" s="83"/>
      <c r="EA3" s="83"/>
      <c r="EB3" s="83"/>
      <c r="EC3" s="83"/>
      <c r="ED3" s="83"/>
      <c r="EE3" s="83"/>
      <c r="EF3" s="83"/>
      <c r="EG3" s="83"/>
      <c r="EH3" s="83"/>
      <c r="EI3" s="3" t="e">
        <f>AVERAGE(#REF!)</f>
        <v>#REF!</v>
      </c>
      <c r="EJ3" s="24">
        <v>0.5</v>
      </c>
    </row>
    <row r="4" spans="1:140" ht="15.75" hidden="1" customHeight="1">
      <c r="A4" s="512"/>
      <c r="B4" s="51" t="s">
        <v>18</v>
      </c>
      <c r="C4" s="5">
        <v>18.404166666666669</v>
      </c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  <c r="Z4" s="84"/>
      <c r="AA4" s="84"/>
      <c r="AB4" s="84"/>
      <c r="AC4" s="84"/>
      <c r="AD4" s="84"/>
      <c r="AE4" s="84"/>
      <c r="AF4" s="84"/>
      <c r="AG4" s="84"/>
      <c r="AH4" s="84"/>
      <c r="AI4" s="84"/>
      <c r="AJ4" s="84"/>
      <c r="AK4" s="84"/>
      <c r="AL4" s="84"/>
      <c r="AM4" s="84"/>
      <c r="AN4" s="84"/>
      <c r="AO4" s="84"/>
      <c r="AP4" s="84"/>
      <c r="AQ4" s="84"/>
      <c r="AR4" s="84"/>
      <c r="AS4" s="84"/>
      <c r="AT4" s="84"/>
      <c r="AU4" s="84"/>
      <c r="AV4" s="84"/>
      <c r="AW4" s="84"/>
      <c r="AX4" s="84"/>
      <c r="AY4" s="84"/>
      <c r="AZ4" s="84"/>
      <c r="BA4" s="84"/>
      <c r="BB4" s="84"/>
      <c r="BC4" s="84"/>
      <c r="BD4" s="84"/>
      <c r="BE4" s="84"/>
      <c r="BF4" s="84"/>
      <c r="BG4" s="84"/>
      <c r="BH4" s="84"/>
      <c r="BI4" s="84"/>
      <c r="BJ4" s="84"/>
      <c r="BK4" s="84"/>
      <c r="BL4" s="84"/>
      <c r="BM4" s="84"/>
      <c r="BN4" s="84"/>
      <c r="BO4" s="84"/>
      <c r="BP4" s="84"/>
      <c r="BQ4" s="84"/>
      <c r="BR4" s="84"/>
      <c r="BS4" s="84"/>
      <c r="BT4" s="84"/>
      <c r="BU4" s="84"/>
      <c r="BV4" s="84"/>
      <c r="BW4" s="84"/>
      <c r="BX4" s="84"/>
      <c r="BY4" s="84"/>
      <c r="BZ4" s="84"/>
      <c r="CA4" s="84"/>
      <c r="CB4" s="84"/>
      <c r="CC4" s="84"/>
      <c r="CD4" s="84"/>
      <c r="CE4" s="84"/>
      <c r="CF4" s="84"/>
      <c r="CG4" s="84"/>
      <c r="CH4" s="84"/>
      <c r="CI4" s="84"/>
      <c r="CJ4" s="84"/>
      <c r="CK4" s="84"/>
      <c r="CL4" s="84"/>
      <c r="CM4" s="84"/>
      <c r="CN4" s="84"/>
      <c r="CO4" s="84"/>
      <c r="CP4" s="84"/>
      <c r="CQ4" s="84"/>
      <c r="CR4" s="84"/>
      <c r="CS4" s="84"/>
      <c r="CT4" s="84"/>
      <c r="CU4" s="84"/>
      <c r="CV4" s="84"/>
      <c r="CW4" s="84"/>
      <c r="CX4" s="84"/>
      <c r="CY4" s="84"/>
      <c r="CZ4" s="84"/>
      <c r="DA4" s="84"/>
      <c r="DB4" s="84"/>
      <c r="DC4" s="84"/>
      <c r="DD4" s="5" t="e">
        <f>AVERAGE(#REF!)</f>
        <v>#REF!</v>
      </c>
      <c r="DE4" s="84"/>
      <c r="DF4" s="84"/>
      <c r="DG4" s="84"/>
      <c r="DH4" s="84"/>
      <c r="DI4" s="84"/>
      <c r="DJ4" s="84"/>
      <c r="DK4" s="84"/>
      <c r="DL4" s="84"/>
      <c r="DM4" s="84"/>
      <c r="DN4" s="84"/>
      <c r="DO4" s="84"/>
      <c r="DP4" s="84"/>
      <c r="DQ4" s="84"/>
      <c r="DR4" s="84"/>
      <c r="DS4" s="84"/>
      <c r="DT4" s="84"/>
      <c r="DU4" s="84"/>
      <c r="DV4" s="84"/>
      <c r="DW4" s="84"/>
      <c r="DX4" s="84"/>
      <c r="DY4" s="84"/>
      <c r="DZ4" s="84"/>
      <c r="EA4" s="84"/>
      <c r="EB4" s="84"/>
      <c r="EC4" s="84"/>
      <c r="ED4" s="84"/>
      <c r="EE4" s="84"/>
      <c r="EF4" s="84"/>
      <c r="EG4" s="84"/>
      <c r="EH4" s="84"/>
      <c r="EI4" s="5" t="e">
        <f>AVERAGE(#REF!)</f>
        <v>#REF!</v>
      </c>
      <c r="EJ4" s="25">
        <v>60</v>
      </c>
    </row>
    <row r="5" spans="1:140" ht="15.75" hidden="1" customHeight="1">
      <c r="A5" s="513"/>
      <c r="B5" s="51" t="s">
        <v>19</v>
      </c>
      <c r="C5" s="5">
        <v>16.186666666666664</v>
      </c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  <c r="AD5" s="84"/>
      <c r="AE5" s="84"/>
      <c r="AF5" s="84"/>
      <c r="AG5" s="84"/>
      <c r="AH5" s="84"/>
      <c r="AI5" s="84"/>
      <c r="AJ5" s="84"/>
      <c r="AK5" s="84"/>
      <c r="AL5" s="84"/>
      <c r="AM5" s="84"/>
      <c r="AN5" s="84"/>
      <c r="AO5" s="84"/>
      <c r="AP5" s="84"/>
      <c r="AQ5" s="84"/>
      <c r="AR5" s="84"/>
      <c r="AS5" s="84"/>
      <c r="AT5" s="84"/>
      <c r="AU5" s="84"/>
      <c r="AV5" s="84"/>
      <c r="AW5" s="84"/>
      <c r="AX5" s="84"/>
      <c r="AY5" s="84"/>
      <c r="AZ5" s="84"/>
      <c r="BA5" s="84"/>
      <c r="BB5" s="84"/>
      <c r="BC5" s="84"/>
      <c r="BD5" s="84"/>
      <c r="BE5" s="84"/>
      <c r="BF5" s="84"/>
      <c r="BG5" s="84"/>
      <c r="BH5" s="84"/>
      <c r="BI5" s="84"/>
      <c r="BJ5" s="84"/>
      <c r="BK5" s="84"/>
      <c r="BL5" s="84"/>
      <c r="BM5" s="84"/>
      <c r="BN5" s="84"/>
      <c r="BO5" s="84"/>
      <c r="BP5" s="84"/>
      <c r="BQ5" s="84"/>
      <c r="BR5" s="84"/>
      <c r="BS5" s="84"/>
      <c r="BT5" s="84"/>
      <c r="BU5" s="84"/>
      <c r="BV5" s="84"/>
      <c r="BW5" s="84"/>
      <c r="BX5" s="84"/>
      <c r="BY5" s="84"/>
      <c r="BZ5" s="84"/>
      <c r="CA5" s="84"/>
      <c r="CB5" s="84"/>
      <c r="CC5" s="84"/>
      <c r="CD5" s="84"/>
      <c r="CE5" s="84"/>
      <c r="CF5" s="84"/>
      <c r="CG5" s="84"/>
      <c r="CH5" s="84"/>
      <c r="CI5" s="84"/>
      <c r="CJ5" s="84"/>
      <c r="CK5" s="84"/>
      <c r="CL5" s="84"/>
      <c r="CM5" s="84"/>
      <c r="CN5" s="84"/>
      <c r="CO5" s="84"/>
      <c r="CP5" s="84"/>
      <c r="CQ5" s="84"/>
      <c r="CR5" s="84"/>
      <c r="CS5" s="84"/>
      <c r="CT5" s="84"/>
      <c r="CU5" s="84"/>
      <c r="CV5" s="84"/>
      <c r="CW5" s="84"/>
      <c r="CX5" s="84"/>
      <c r="CY5" s="84"/>
      <c r="CZ5" s="84"/>
      <c r="DA5" s="84"/>
      <c r="DB5" s="84"/>
      <c r="DC5" s="84"/>
      <c r="DD5" s="5" t="e">
        <f>AVERAGE(#REF!)</f>
        <v>#REF!</v>
      </c>
      <c r="DE5" s="84"/>
      <c r="DF5" s="84"/>
      <c r="DG5" s="84"/>
      <c r="DH5" s="84"/>
      <c r="DI5" s="84"/>
      <c r="DJ5" s="84"/>
      <c r="DK5" s="84"/>
      <c r="DL5" s="84"/>
      <c r="DM5" s="84"/>
      <c r="DN5" s="84"/>
      <c r="DO5" s="84"/>
      <c r="DP5" s="84"/>
      <c r="DQ5" s="84"/>
      <c r="DR5" s="84"/>
      <c r="DS5" s="84"/>
      <c r="DT5" s="84"/>
      <c r="DU5" s="84"/>
      <c r="DV5" s="84"/>
      <c r="DW5" s="84"/>
      <c r="DX5" s="84"/>
      <c r="DY5" s="84"/>
      <c r="DZ5" s="84"/>
      <c r="EA5" s="84"/>
      <c r="EB5" s="84"/>
      <c r="EC5" s="84"/>
      <c r="ED5" s="84"/>
      <c r="EE5" s="84"/>
      <c r="EF5" s="84"/>
      <c r="EG5" s="84"/>
      <c r="EH5" s="84"/>
      <c r="EI5" s="5" t="e">
        <f>AVERAGE(#REF!)</f>
        <v>#REF!</v>
      </c>
      <c r="EJ5" s="25">
        <v>2</v>
      </c>
    </row>
    <row r="6" spans="1:140" customFormat="1" ht="15.75" hidden="1" customHeight="1">
      <c r="A6" s="14"/>
      <c r="B6" s="13"/>
      <c r="EJ6" s="13"/>
    </row>
    <row r="7" spans="1:140" ht="15.75" hidden="1" customHeight="1">
      <c r="A7" s="505" t="s">
        <v>52</v>
      </c>
      <c r="B7" s="53" t="s">
        <v>142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</row>
    <row r="8" spans="1:140" ht="15.75" hidden="1" customHeight="1">
      <c r="A8" s="506"/>
      <c r="B8" s="53" t="s">
        <v>143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</row>
    <row r="9" spans="1:140" ht="15.75" hidden="1" customHeight="1">
      <c r="A9" s="506"/>
      <c r="B9" s="53" t="s">
        <v>144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</row>
    <row r="10" spans="1:140" ht="15.75" hidden="1" customHeight="1">
      <c r="A10" s="506"/>
      <c r="B10" s="53" t="s">
        <v>145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</row>
    <row r="11" spans="1:140" ht="15.75" hidden="1" customHeight="1">
      <c r="A11" s="507"/>
      <c r="B11" s="53" t="s">
        <v>146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</row>
    <row r="12" spans="1:140" ht="15.75" hidden="1" customHeight="1">
      <c r="A12" s="508" t="s">
        <v>162</v>
      </c>
      <c r="B12" s="54" t="s">
        <v>147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</row>
    <row r="13" spans="1:140" ht="15.75" hidden="1" customHeight="1">
      <c r="A13" s="509"/>
      <c r="B13" s="54" t="s">
        <v>148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</row>
    <row r="14" spans="1:140" ht="15.75" hidden="1" customHeight="1">
      <c r="A14" s="509"/>
      <c r="B14" s="54" t="s">
        <v>149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</row>
    <row r="15" spans="1:140" ht="15.75" hidden="1" customHeight="1">
      <c r="A15" s="509"/>
      <c r="B15" s="54" t="s">
        <v>150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</row>
    <row r="16" spans="1:140" ht="15.75" hidden="1" customHeight="1">
      <c r="A16" s="510"/>
      <c r="B16" s="54" t="s">
        <v>60</v>
      </c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</row>
    <row r="17" spans="1:140" ht="15.75" customHeight="1">
      <c r="A17" s="10" t="s">
        <v>346</v>
      </c>
      <c r="B17" s="20"/>
      <c r="C17" s="32" t="s">
        <v>229</v>
      </c>
      <c r="D17" s="32" t="s">
        <v>178</v>
      </c>
      <c r="E17" s="32" t="s">
        <v>179</v>
      </c>
      <c r="F17" s="32" t="s">
        <v>180</v>
      </c>
      <c r="G17" s="32" t="s">
        <v>181</v>
      </c>
      <c r="H17" s="32" t="s">
        <v>182</v>
      </c>
      <c r="I17" s="32" t="s">
        <v>183</v>
      </c>
      <c r="J17" s="32" t="s">
        <v>184</v>
      </c>
      <c r="K17" s="32" t="s">
        <v>185</v>
      </c>
      <c r="L17" s="32" t="s">
        <v>186</v>
      </c>
      <c r="M17" s="32" t="s">
        <v>187</v>
      </c>
      <c r="N17" s="32" t="s">
        <v>188</v>
      </c>
      <c r="O17" s="32" t="s">
        <v>237</v>
      </c>
      <c r="P17" s="32" t="s">
        <v>246</v>
      </c>
      <c r="Q17" s="32" t="s">
        <v>247</v>
      </c>
      <c r="R17" s="32" t="s">
        <v>248</v>
      </c>
      <c r="S17" s="32" t="s">
        <v>249</v>
      </c>
      <c r="T17" s="32" t="s">
        <v>189</v>
      </c>
      <c r="U17" s="32" t="s">
        <v>190</v>
      </c>
      <c r="V17" s="32" t="s">
        <v>191</v>
      </c>
      <c r="W17" s="32" t="s">
        <v>192</v>
      </c>
      <c r="X17" s="32" t="s">
        <v>193</v>
      </c>
      <c r="Y17" s="32" t="s">
        <v>194</v>
      </c>
      <c r="Z17" s="32" t="s">
        <v>111</v>
      </c>
      <c r="AA17" s="32" t="s">
        <v>112</v>
      </c>
      <c r="AB17" s="32" t="s">
        <v>113</v>
      </c>
      <c r="AC17" s="32" t="s">
        <v>114</v>
      </c>
      <c r="AD17" s="32" t="s">
        <v>195</v>
      </c>
      <c r="AE17" s="32" t="s">
        <v>196</v>
      </c>
      <c r="AF17" s="32" t="s">
        <v>197</v>
      </c>
      <c r="AG17" s="32" t="s">
        <v>198</v>
      </c>
      <c r="AH17" s="32" t="s">
        <v>199</v>
      </c>
      <c r="AI17" s="32" t="s">
        <v>200</v>
      </c>
      <c r="AJ17" s="32" t="s">
        <v>201</v>
      </c>
      <c r="AK17" s="32" t="s">
        <v>202</v>
      </c>
      <c r="AL17" s="32" t="s">
        <v>203</v>
      </c>
      <c r="AM17" s="32" t="s">
        <v>204</v>
      </c>
      <c r="AN17" s="32" t="s">
        <v>205</v>
      </c>
      <c r="AO17" s="32" t="s">
        <v>206</v>
      </c>
      <c r="AP17" s="32" t="s">
        <v>207</v>
      </c>
      <c r="AQ17" s="32" t="s">
        <v>208</v>
      </c>
      <c r="AR17" s="32" t="s">
        <v>209</v>
      </c>
      <c r="AS17" s="32" t="s">
        <v>210</v>
      </c>
      <c r="AT17" s="32" t="s">
        <v>211</v>
      </c>
      <c r="AU17" s="32" t="s">
        <v>212</v>
      </c>
      <c r="AV17" s="32" t="s">
        <v>213</v>
      </c>
      <c r="AW17" s="32" t="s">
        <v>307</v>
      </c>
      <c r="AX17" s="32" t="s">
        <v>215</v>
      </c>
      <c r="AY17" s="32" t="s">
        <v>216</v>
      </c>
      <c r="AZ17" s="32" t="s">
        <v>217</v>
      </c>
      <c r="BA17" s="32" t="s">
        <v>218</v>
      </c>
      <c r="BB17" s="32" t="s">
        <v>219</v>
      </c>
      <c r="BC17" s="32" t="s">
        <v>220</v>
      </c>
      <c r="BD17" s="32" t="s">
        <v>178</v>
      </c>
      <c r="BE17" s="32" t="s">
        <v>179</v>
      </c>
      <c r="BF17" s="32" t="s">
        <v>180</v>
      </c>
      <c r="BG17" s="32" t="s">
        <v>181</v>
      </c>
      <c r="BH17" s="32" t="s">
        <v>182</v>
      </c>
      <c r="BI17" s="32" t="s">
        <v>183</v>
      </c>
      <c r="BJ17" s="32" t="s">
        <v>184</v>
      </c>
      <c r="BK17" s="32" t="s">
        <v>185</v>
      </c>
      <c r="BL17" s="32" t="s">
        <v>186</v>
      </c>
      <c r="BM17" s="32" t="s">
        <v>187</v>
      </c>
      <c r="BN17" s="32" t="s">
        <v>188</v>
      </c>
      <c r="BO17" s="32" t="s">
        <v>237</v>
      </c>
      <c r="BP17" s="32" t="s">
        <v>246</v>
      </c>
      <c r="BQ17" s="32" t="s">
        <v>247</v>
      </c>
      <c r="BR17" s="32" t="s">
        <v>248</v>
      </c>
      <c r="BS17" s="32" t="s">
        <v>249</v>
      </c>
      <c r="BT17" s="32" t="s">
        <v>189</v>
      </c>
      <c r="BU17" s="32" t="s">
        <v>190</v>
      </c>
      <c r="BV17" s="32" t="s">
        <v>191</v>
      </c>
      <c r="BW17" s="32" t="s">
        <v>192</v>
      </c>
      <c r="BX17" s="32" t="s">
        <v>193</v>
      </c>
      <c r="BY17" s="32" t="s">
        <v>194</v>
      </c>
      <c r="BZ17" s="32" t="s">
        <v>111</v>
      </c>
      <c r="CA17" s="32" t="s">
        <v>112</v>
      </c>
      <c r="CB17" s="32" t="s">
        <v>113</v>
      </c>
      <c r="CC17" s="32" t="s">
        <v>114</v>
      </c>
      <c r="CD17" s="32" t="s">
        <v>195</v>
      </c>
      <c r="CE17" s="32" t="s">
        <v>196</v>
      </c>
      <c r="CF17" s="32" t="s">
        <v>197</v>
      </c>
      <c r="CG17" s="32" t="s">
        <v>198</v>
      </c>
      <c r="CH17" s="32" t="s">
        <v>199</v>
      </c>
      <c r="CI17" s="32" t="s">
        <v>200</v>
      </c>
      <c r="CJ17" s="32" t="s">
        <v>201</v>
      </c>
      <c r="CK17" s="32" t="s">
        <v>202</v>
      </c>
      <c r="CL17" s="32" t="s">
        <v>203</v>
      </c>
      <c r="CM17" s="32" t="s">
        <v>204</v>
      </c>
      <c r="CN17" s="32" t="s">
        <v>205</v>
      </c>
      <c r="CO17" s="32" t="s">
        <v>206</v>
      </c>
      <c r="CP17" s="32" t="s">
        <v>207</v>
      </c>
      <c r="CQ17" s="32" t="s">
        <v>208</v>
      </c>
      <c r="CR17" s="32" t="s">
        <v>209</v>
      </c>
      <c r="CS17" s="32" t="s">
        <v>210</v>
      </c>
      <c r="CT17" s="32" t="s">
        <v>211</v>
      </c>
      <c r="CU17" s="32" t="s">
        <v>212</v>
      </c>
      <c r="CV17" s="32" t="s">
        <v>213</v>
      </c>
      <c r="CW17" s="32" t="s">
        <v>214</v>
      </c>
      <c r="CX17" s="32" t="s">
        <v>215</v>
      </c>
      <c r="CY17" s="32" t="s">
        <v>216</v>
      </c>
      <c r="CZ17" s="32" t="s">
        <v>217</v>
      </c>
      <c r="DA17" s="32" t="s">
        <v>218</v>
      </c>
      <c r="DB17" s="32" t="s">
        <v>219</v>
      </c>
      <c r="DC17" s="32" t="s">
        <v>220</v>
      </c>
      <c r="DD17" s="32" t="s">
        <v>311</v>
      </c>
      <c r="DE17" s="32" t="s">
        <v>178</v>
      </c>
      <c r="DF17" s="32" t="s">
        <v>179</v>
      </c>
      <c r="DG17" s="32" t="s">
        <v>180</v>
      </c>
      <c r="DH17" s="32" t="s">
        <v>181</v>
      </c>
      <c r="DI17" s="32" t="s">
        <v>182</v>
      </c>
      <c r="DJ17" s="32" t="s">
        <v>183</v>
      </c>
      <c r="DK17" s="32" t="s">
        <v>184</v>
      </c>
      <c r="DL17" s="32" t="s">
        <v>185</v>
      </c>
      <c r="DM17" s="32" t="s">
        <v>186</v>
      </c>
      <c r="DN17" s="32" t="s">
        <v>187</v>
      </c>
      <c r="DO17" s="32" t="s">
        <v>188</v>
      </c>
      <c r="DP17" s="32" t="s">
        <v>237</v>
      </c>
      <c r="DQ17" s="32" t="s">
        <v>246</v>
      </c>
      <c r="DR17" s="32" t="s">
        <v>247</v>
      </c>
      <c r="DS17" s="32" t="s">
        <v>248</v>
      </c>
      <c r="DT17" s="32" t="s">
        <v>249</v>
      </c>
      <c r="DU17" s="32" t="s">
        <v>189</v>
      </c>
      <c r="DV17" s="32" t="s">
        <v>190</v>
      </c>
      <c r="DW17" s="32" t="s">
        <v>191</v>
      </c>
      <c r="DX17" s="32" t="s">
        <v>192</v>
      </c>
      <c r="DY17" s="32" t="s">
        <v>193</v>
      </c>
      <c r="DZ17" s="32" t="s">
        <v>194</v>
      </c>
      <c r="EA17" s="32" t="s">
        <v>111</v>
      </c>
      <c r="EB17" s="32" t="s">
        <v>112</v>
      </c>
      <c r="EC17" s="32" t="s">
        <v>113</v>
      </c>
      <c r="ED17" s="32" t="s">
        <v>114</v>
      </c>
      <c r="EE17" s="32" t="s">
        <v>195</v>
      </c>
      <c r="EF17" s="32" t="s">
        <v>196</v>
      </c>
      <c r="EG17" s="32" t="s">
        <v>197</v>
      </c>
      <c r="EH17" s="32" t="s">
        <v>198</v>
      </c>
      <c r="EI17" s="32" t="s">
        <v>378</v>
      </c>
      <c r="EJ17" s="1" t="s">
        <v>119</v>
      </c>
    </row>
    <row r="18" spans="1:140" ht="15.75" customHeight="1">
      <c r="A18" s="502" t="s">
        <v>20</v>
      </c>
      <c r="B18" s="51" t="s">
        <v>84</v>
      </c>
      <c r="C18" s="3"/>
      <c r="D18" s="161">
        <v>0.86607142857142905</v>
      </c>
      <c r="E18" s="161">
        <v>1</v>
      </c>
      <c r="F18" s="161">
        <v>1</v>
      </c>
      <c r="G18" s="161">
        <v>0.99404761904761896</v>
      </c>
      <c r="H18" s="161">
        <v>1</v>
      </c>
      <c r="I18" s="161">
        <v>1</v>
      </c>
      <c r="J18" s="161">
        <v>1</v>
      </c>
      <c r="K18" s="161">
        <v>1</v>
      </c>
      <c r="L18" s="161">
        <v>0.9910714285714286</v>
      </c>
      <c r="M18" s="161">
        <v>1</v>
      </c>
      <c r="N18" s="161">
        <v>0.9851190476142857</v>
      </c>
      <c r="O18" s="160">
        <v>0.97023809523809534</v>
      </c>
      <c r="P18" s="160">
        <v>1</v>
      </c>
      <c r="Q18" s="160">
        <v>1</v>
      </c>
      <c r="R18" s="160">
        <v>1</v>
      </c>
      <c r="S18" s="160">
        <v>1</v>
      </c>
      <c r="T18" s="160">
        <v>1</v>
      </c>
      <c r="U18" s="160">
        <v>0.99305555555555558</v>
      </c>
      <c r="V18" s="160">
        <v>1</v>
      </c>
      <c r="W18" s="160">
        <v>1</v>
      </c>
      <c r="X18" s="160">
        <v>1</v>
      </c>
      <c r="Y18" s="160">
        <v>1</v>
      </c>
      <c r="Z18" s="160">
        <v>1</v>
      </c>
      <c r="AA18" s="160">
        <v>1</v>
      </c>
      <c r="AB18" s="160">
        <v>1</v>
      </c>
      <c r="AC18" s="160">
        <v>1</v>
      </c>
      <c r="AD18" s="160">
        <v>1</v>
      </c>
      <c r="AE18" s="160">
        <v>1</v>
      </c>
      <c r="AF18" s="160">
        <v>0.97916666666666696</v>
      </c>
      <c r="AG18" s="160">
        <v>1</v>
      </c>
      <c r="AH18" s="160">
        <v>1</v>
      </c>
      <c r="AI18" s="160">
        <v>1</v>
      </c>
      <c r="AJ18" s="160">
        <v>1</v>
      </c>
      <c r="AK18" s="160">
        <v>1</v>
      </c>
      <c r="AL18" s="160">
        <v>1</v>
      </c>
      <c r="AM18" s="160">
        <v>1</v>
      </c>
      <c r="AN18" s="160">
        <v>1</v>
      </c>
      <c r="AO18" s="160">
        <v>1</v>
      </c>
      <c r="AP18" s="160">
        <v>1</v>
      </c>
      <c r="AQ18" s="160">
        <v>0.52380952380952384</v>
      </c>
      <c r="AR18" s="160">
        <v>1</v>
      </c>
      <c r="AS18" s="160">
        <v>0.98214285714285698</v>
      </c>
      <c r="AT18" s="160">
        <v>1</v>
      </c>
      <c r="AU18" s="160">
        <v>1</v>
      </c>
      <c r="AV18" s="160">
        <v>0.985119047619048</v>
      </c>
      <c r="AW18" s="160">
        <v>1</v>
      </c>
      <c r="AX18" s="160">
        <v>0.99404761904761896</v>
      </c>
      <c r="AY18" s="160">
        <v>1</v>
      </c>
      <c r="AZ18" s="160">
        <v>0.89880952380952395</v>
      </c>
      <c r="BA18" s="160">
        <v>0.9375</v>
      </c>
      <c r="BB18" s="160">
        <v>1</v>
      </c>
      <c r="BC18" s="160">
        <v>0.9642857142857143</v>
      </c>
      <c r="BD18" s="160">
        <v>0.98214285714285698</v>
      </c>
      <c r="BE18" s="160">
        <v>0.97619047619047605</v>
      </c>
      <c r="BF18" s="160">
        <v>1</v>
      </c>
      <c r="BG18" s="160">
        <v>1</v>
      </c>
      <c r="BH18" s="160">
        <v>1</v>
      </c>
      <c r="BI18" s="160">
        <v>0.95833333333333304</v>
      </c>
      <c r="BJ18" s="160"/>
      <c r="BK18" s="160"/>
      <c r="BL18" s="160"/>
      <c r="BM18" s="160"/>
      <c r="BN18" s="160"/>
      <c r="BO18" s="160"/>
      <c r="BP18" s="160"/>
      <c r="BQ18" s="160"/>
      <c r="BR18" s="160">
        <v>0.89285714285714302</v>
      </c>
      <c r="BS18" s="160">
        <v>1</v>
      </c>
      <c r="BT18" s="160">
        <v>0.96130952380952395</v>
      </c>
      <c r="BU18" s="160">
        <v>0.96130952380952395</v>
      </c>
      <c r="BV18" s="160">
        <v>1</v>
      </c>
      <c r="BW18" s="160">
        <v>0.97619047619047605</v>
      </c>
      <c r="BX18" s="160">
        <v>0.97023809523809501</v>
      </c>
      <c r="BY18" s="160">
        <v>0.952380952380952</v>
      </c>
      <c r="BZ18" s="160">
        <v>0.95654761904761898</v>
      </c>
      <c r="CA18" s="160">
        <v>0.89583333333333304</v>
      </c>
      <c r="CB18" s="160">
        <v>0.99404761904761896</v>
      </c>
      <c r="CC18" s="160">
        <v>1</v>
      </c>
      <c r="CD18" s="160">
        <v>0.94047619047619002</v>
      </c>
      <c r="CE18" s="160">
        <v>0.9375</v>
      </c>
      <c r="CF18" s="160">
        <v>1</v>
      </c>
      <c r="CG18" s="160">
        <v>0.97023809523809501</v>
      </c>
      <c r="CH18" s="160">
        <v>0.97023809523809501</v>
      </c>
      <c r="CI18" s="160">
        <v>0.98214285714285698</v>
      </c>
      <c r="CJ18" s="160">
        <v>0.94047619047619047</v>
      </c>
      <c r="CK18" s="160">
        <v>0.97619047619047605</v>
      </c>
      <c r="CL18" s="160">
        <v>0.92857142857142905</v>
      </c>
      <c r="CM18" s="160">
        <v>0.97023809523809523</v>
      </c>
      <c r="CN18" s="160">
        <v>0.91071428571428603</v>
      </c>
      <c r="CO18" s="160">
        <v>0.98214285714285698</v>
      </c>
      <c r="CP18" s="160">
        <v>1</v>
      </c>
      <c r="CQ18" s="160">
        <v>1</v>
      </c>
      <c r="CR18" s="160">
        <v>0.98809523809523803</v>
      </c>
      <c r="CS18" s="160">
        <v>1</v>
      </c>
      <c r="CT18" s="160">
        <v>1</v>
      </c>
      <c r="CU18" s="160">
        <v>0.98809523809523803</v>
      </c>
      <c r="CV18" s="160">
        <v>0.95833333333333304</v>
      </c>
      <c r="CW18" s="160">
        <v>1</v>
      </c>
      <c r="CX18" s="160">
        <v>1</v>
      </c>
      <c r="CY18" s="160">
        <v>1</v>
      </c>
      <c r="CZ18" s="160">
        <v>0.96726190476190499</v>
      </c>
      <c r="DA18" s="160">
        <v>0.96726190476190499</v>
      </c>
      <c r="DB18" s="160">
        <v>1</v>
      </c>
      <c r="DC18" s="160">
        <v>0.92857142857142905</v>
      </c>
      <c r="DD18" s="4">
        <f>AVERAGE(BD18:DC18)</f>
        <v>0.97236201298701319</v>
      </c>
      <c r="DE18" s="160">
        <v>0.875</v>
      </c>
      <c r="DF18" s="160">
        <v>0.85119047619047616</v>
      </c>
      <c r="DG18" s="160">
        <v>0.97023809523809501</v>
      </c>
      <c r="DH18" s="160">
        <v>0.96130952380952395</v>
      </c>
      <c r="DI18" s="160">
        <v>0.9375</v>
      </c>
      <c r="DJ18" s="160">
        <v>1</v>
      </c>
      <c r="DK18" s="160">
        <v>1</v>
      </c>
      <c r="DL18" s="160">
        <v>0.97916666666666696</v>
      </c>
      <c r="DM18" s="160">
        <v>1</v>
      </c>
      <c r="DN18" s="160">
        <v>0.85119047619047605</v>
      </c>
      <c r="DO18" s="160">
        <v>1</v>
      </c>
      <c r="DP18" s="160"/>
      <c r="DQ18" s="160"/>
      <c r="DR18" s="160">
        <v>1</v>
      </c>
      <c r="DS18" s="160">
        <v>1</v>
      </c>
      <c r="DT18" s="160">
        <v>0.91071428571428603</v>
      </c>
      <c r="DU18" s="160">
        <v>1</v>
      </c>
      <c r="DV18" s="160">
        <v>0.96488095238095195</v>
      </c>
      <c r="DW18" s="160">
        <v>0.978690476190476</v>
      </c>
      <c r="DX18" s="160">
        <v>0.9375</v>
      </c>
      <c r="DY18" s="160">
        <v>0.985119047619048</v>
      </c>
      <c r="DZ18" s="160">
        <v>0.95898809523809503</v>
      </c>
      <c r="EA18" s="160">
        <v>1</v>
      </c>
      <c r="EB18" s="160">
        <v>0.57142857142857095</v>
      </c>
      <c r="EC18" s="160">
        <v>0</v>
      </c>
      <c r="ED18" s="160">
        <v>1</v>
      </c>
      <c r="EE18" s="160">
        <v>0.91071428571428603</v>
      </c>
      <c r="EF18" s="160">
        <v>0.97857142857142898</v>
      </c>
      <c r="EG18" s="160">
        <v>1</v>
      </c>
      <c r="EH18" s="160">
        <v>1</v>
      </c>
      <c r="EI18" s="4">
        <f>AVERAGE(DE18:EH18)</f>
        <v>0.91507865646258491</v>
      </c>
      <c r="EJ18" s="24">
        <v>0.85</v>
      </c>
    </row>
    <row r="19" spans="1:140" ht="15.75" customHeight="1">
      <c r="A19" s="503"/>
      <c r="B19" s="51" t="s">
        <v>141</v>
      </c>
      <c r="C19" s="3"/>
      <c r="D19" s="161">
        <v>0.123780068728522</v>
      </c>
      <c r="E19" s="161">
        <v>0</v>
      </c>
      <c r="F19" s="161">
        <v>5.3571428571428568E-2</v>
      </c>
      <c r="G19" s="161">
        <v>3.59281437125748E-2</v>
      </c>
      <c r="H19" s="161">
        <v>0</v>
      </c>
      <c r="I19" s="161">
        <v>0.10714285714285714</v>
      </c>
      <c r="J19" s="161">
        <v>0</v>
      </c>
      <c r="K19" s="161">
        <v>0</v>
      </c>
      <c r="L19" s="161">
        <v>0</v>
      </c>
      <c r="M19" s="161">
        <v>0</v>
      </c>
      <c r="N19" s="161">
        <v>4.4565217385714291E-2</v>
      </c>
      <c r="O19" s="161">
        <v>0</v>
      </c>
      <c r="P19" s="161">
        <v>0</v>
      </c>
      <c r="Q19" s="161">
        <v>0</v>
      </c>
      <c r="R19" s="161">
        <v>0</v>
      </c>
      <c r="S19" s="161">
        <v>0</v>
      </c>
      <c r="T19" s="161">
        <v>1.3988095238095201E-2</v>
      </c>
      <c r="U19" s="161">
        <v>0</v>
      </c>
      <c r="V19" s="161">
        <v>0</v>
      </c>
      <c r="W19" s="161">
        <v>0</v>
      </c>
      <c r="X19" s="161">
        <v>0</v>
      </c>
      <c r="Y19" s="161">
        <v>0</v>
      </c>
      <c r="Z19" s="161">
        <v>0</v>
      </c>
      <c r="AA19" s="161">
        <v>3.57142857142857E-3</v>
      </c>
      <c r="AB19" s="160">
        <v>0</v>
      </c>
      <c r="AC19" s="160">
        <v>0</v>
      </c>
      <c r="AD19" s="160">
        <v>0</v>
      </c>
      <c r="AE19" s="160">
        <v>3.1547619047619047E-2</v>
      </c>
      <c r="AF19" s="160">
        <v>0.17629179331306999</v>
      </c>
      <c r="AG19" s="160">
        <v>0</v>
      </c>
      <c r="AH19" s="160">
        <v>5.8333333333333341E-2</v>
      </c>
      <c r="AI19" s="160">
        <v>5.3571428571428603E-2</v>
      </c>
      <c r="AJ19" s="160">
        <v>0</v>
      </c>
      <c r="AK19" s="160">
        <v>6.0714285714285714E-2</v>
      </c>
      <c r="AL19" s="160">
        <v>6.0714285714285714E-2</v>
      </c>
      <c r="AM19" s="160">
        <v>0</v>
      </c>
      <c r="AN19" s="160">
        <v>0</v>
      </c>
      <c r="AO19" s="160">
        <v>0</v>
      </c>
      <c r="AP19" s="160">
        <v>0</v>
      </c>
      <c r="AQ19" s="160">
        <v>0</v>
      </c>
      <c r="AR19" s="160">
        <v>0</v>
      </c>
      <c r="AS19" s="160">
        <v>0</v>
      </c>
      <c r="AT19" s="160">
        <v>0</v>
      </c>
      <c r="AU19" s="160">
        <v>0</v>
      </c>
      <c r="AV19" s="160">
        <v>0.16308157099697901</v>
      </c>
      <c r="AW19" s="160">
        <v>6.5476190476190479E-2</v>
      </c>
      <c r="AX19" s="160">
        <v>0</v>
      </c>
      <c r="AY19" s="160">
        <v>0</v>
      </c>
      <c r="AZ19" s="160">
        <v>0</v>
      </c>
      <c r="BA19" s="160">
        <v>0</v>
      </c>
      <c r="BB19" s="160">
        <v>0</v>
      </c>
      <c r="BC19" s="160">
        <v>0.15061728395061727</v>
      </c>
      <c r="BD19" s="160">
        <v>0.10606060606060599</v>
      </c>
      <c r="BE19" s="160">
        <v>6.4024390243902399E-2</v>
      </c>
      <c r="BF19" s="160">
        <v>0</v>
      </c>
      <c r="BG19" s="160">
        <v>0</v>
      </c>
      <c r="BH19" s="160">
        <v>0</v>
      </c>
      <c r="BI19" s="160">
        <v>0.173913043478261</v>
      </c>
      <c r="BJ19" s="160"/>
      <c r="BK19" s="160"/>
      <c r="BL19" s="160"/>
      <c r="BM19" s="160"/>
      <c r="BN19" s="160"/>
      <c r="BO19" s="160"/>
      <c r="BP19" s="160"/>
      <c r="BQ19" s="160"/>
      <c r="BR19" s="160">
        <v>0.40679999999999999</v>
      </c>
      <c r="BS19" s="160">
        <v>0.15</v>
      </c>
      <c r="BT19" s="160">
        <v>0.269349845201238</v>
      </c>
      <c r="BU19" s="160">
        <v>0.269349845201238</v>
      </c>
      <c r="BV19" s="160">
        <v>0.42708333333333298</v>
      </c>
      <c r="BW19" s="160">
        <v>0.41707317073170702</v>
      </c>
      <c r="BX19" s="160">
        <v>0.23748466257668699</v>
      </c>
      <c r="BY19" s="160">
        <v>0.38750000000000001</v>
      </c>
      <c r="BZ19" s="160">
        <v>7.8232870384749201E-2</v>
      </c>
      <c r="CA19" s="160">
        <v>0.106356589147287</v>
      </c>
      <c r="CB19" s="160">
        <v>0.39970059880239517</v>
      </c>
      <c r="CC19" s="160">
        <v>0.44047619047619052</v>
      </c>
      <c r="CD19" s="160">
        <v>0.16835443037974701</v>
      </c>
      <c r="CE19" s="160">
        <v>0.24888888888888894</v>
      </c>
      <c r="CF19" s="160">
        <v>0.41666666666666663</v>
      </c>
      <c r="CG19" s="160">
        <v>0.42944785276073599</v>
      </c>
      <c r="CH19" s="160">
        <v>0.220858895705521</v>
      </c>
      <c r="CI19" s="160">
        <v>0.203757575757576</v>
      </c>
      <c r="CJ19" s="160">
        <v>0.22721518987341771</v>
      </c>
      <c r="CK19" s="160">
        <v>0.20499999999999999</v>
      </c>
      <c r="CL19" s="160">
        <v>0.115384615384615</v>
      </c>
      <c r="CM19" s="160">
        <v>0.19349693251533742</v>
      </c>
      <c r="CN19" s="160">
        <v>0.30457516339869301</v>
      </c>
      <c r="CO19" s="160">
        <v>0.108</v>
      </c>
      <c r="CP19" s="160">
        <v>0.23845238095238094</v>
      </c>
      <c r="CQ19" s="160">
        <v>0.23845238095238094</v>
      </c>
      <c r="CR19" s="160">
        <v>4.46385542168675E-2</v>
      </c>
      <c r="CS19" s="160">
        <v>0.39642857142857141</v>
      </c>
      <c r="CT19" s="160">
        <v>0.37559523809523809</v>
      </c>
      <c r="CU19" s="160">
        <v>0.100722891566265</v>
      </c>
      <c r="CV19" s="160">
        <v>0.2</v>
      </c>
      <c r="CW19" s="160">
        <v>0.39874999999999999</v>
      </c>
      <c r="CX19" s="160">
        <v>0.101190476190476</v>
      </c>
      <c r="CY19" s="160">
        <v>0.1307142857142857</v>
      </c>
      <c r="CZ19" s="160">
        <v>0.24363076923076901</v>
      </c>
      <c r="DA19" s="160">
        <v>0.24363076923076901</v>
      </c>
      <c r="DB19" s="160">
        <v>9.7619047619047605E-2</v>
      </c>
      <c r="DC19" s="160">
        <v>0.16025641025640999</v>
      </c>
      <c r="DD19" s="4">
        <f>AVERAGE(BD19:DC19)</f>
        <v>0.22148029846414216</v>
      </c>
      <c r="DE19" s="160">
        <v>0</v>
      </c>
      <c r="DF19" s="160">
        <v>0.27965034965034963</v>
      </c>
      <c r="DG19" s="160">
        <v>0.245398773006135</v>
      </c>
      <c r="DH19" s="160">
        <v>6.1995046439628998E-2</v>
      </c>
      <c r="DI19" s="160">
        <v>0.30488888888888888</v>
      </c>
      <c r="DJ19" s="160">
        <v>0.34940476190476188</v>
      </c>
      <c r="DK19" s="160">
        <v>0</v>
      </c>
      <c r="DL19" s="160">
        <v>0.208510638297872</v>
      </c>
      <c r="DM19" s="160">
        <v>0.14702380952380953</v>
      </c>
      <c r="DN19" s="160">
        <v>1.5524475524475501E-2</v>
      </c>
      <c r="DO19" s="160">
        <v>0.40202380952380951</v>
      </c>
      <c r="DP19" s="160"/>
      <c r="DQ19" s="160"/>
      <c r="DR19" s="160">
        <v>5.17261904761908E-2</v>
      </c>
      <c r="DS19" s="160">
        <v>0.13392857142857101</v>
      </c>
      <c r="DT19" s="160">
        <v>0.162745098039216</v>
      </c>
      <c r="DU19" s="160">
        <v>0.36309523809523808</v>
      </c>
      <c r="DV19" s="160">
        <v>0.20974706971005599</v>
      </c>
      <c r="DW19" s="160">
        <v>0.30409925799781001</v>
      </c>
      <c r="DX19" s="160">
        <v>0.26025396825396824</v>
      </c>
      <c r="DY19" s="160">
        <v>0.30211480362537801</v>
      </c>
      <c r="DZ19" s="160">
        <v>0.57724536031283002</v>
      </c>
      <c r="EA19" s="160">
        <v>0.23226190476190478</v>
      </c>
      <c r="EB19" s="160">
        <v>0.21875</v>
      </c>
      <c r="EC19" s="160">
        <v>0</v>
      </c>
      <c r="ED19" s="160">
        <v>0.10714285714285714</v>
      </c>
      <c r="EE19" s="160">
        <v>0.217647058823529</v>
      </c>
      <c r="EF19" s="160">
        <v>0.22098540145985399</v>
      </c>
      <c r="EG19" s="160">
        <v>0.10357142857142856</v>
      </c>
      <c r="EH19" s="160">
        <v>0.32738095238095238</v>
      </c>
      <c r="EI19" s="4">
        <f>AVERAGE(DE19:EH19)</f>
        <v>0.20739698977998264</v>
      </c>
      <c r="EJ19" s="24">
        <v>0.5</v>
      </c>
    </row>
    <row r="20" spans="1:140" ht="15.75" customHeight="1">
      <c r="A20" s="503"/>
      <c r="B20" s="51" t="s">
        <v>18</v>
      </c>
      <c r="C20" s="5"/>
      <c r="D20" s="168">
        <v>9.0050000000000008</v>
      </c>
      <c r="E20" s="168">
        <v>0</v>
      </c>
      <c r="F20" s="168">
        <v>9</v>
      </c>
      <c r="G20" s="168">
        <v>6</v>
      </c>
      <c r="H20" s="168">
        <v>0</v>
      </c>
      <c r="I20" s="168">
        <v>18</v>
      </c>
      <c r="J20" s="168">
        <v>0</v>
      </c>
      <c r="K20" s="168">
        <v>0</v>
      </c>
      <c r="L20" s="168">
        <v>0</v>
      </c>
      <c r="M20" s="168">
        <v>0</v>
      </c>
      <c r="N20" s="168">
        <v>9.84</v>
      </c>
      <c r="O20" s="150">
        <v>0</v>
      </c>
      <c r="P20" s="150">
        <v>0</v>
      </c>
      <c r="Q20" s="150">
        <v>0</v>
      </c>
      <c r="R20" s="150">
        <v>0</v>
      </c>
      <c r="S20" s="150">
        <v>0</v>
      </c>
      <c r="T20" s="150">
        <v>2.35</v>
      </c>
      <c r="U20" s="150">
        <v>0</v>
      </c>
      <c r="V20" s="150">
        <v>0</v>
      </c>
      <c r="W20" s="150">
        <v>0</v>
      </c>
      <c r="X20" s="150">
        <v>0</v>
      </c>
      <c r="Y20" s="150">
        <v>0</v>
      </c>
      <c r="Z20" s="150">
        <v>0</v>
      </c>
      <c r="AA20" s="150">
        <v>0.6</v>
      </c>
      <c r="AB20" s="150">
        <v>0</v>
      </c>
      <c r="AC20" s="150">
        <v>0</v>
      </c>
      <c r="AD20" s="150">
        <v>0</v>
      </c>
      <c r="AE20" s="150">
        <v>5.3</v>
      </c>
      <c r="AF20" s="150">
        <v>14.5</v>
      </c>
      <c r="AG20" s="150">
        <v>0</v>
      </c>
      <c r="AH20" s="150">
        <v>9.8000000000000007</v>
      </c>
      <c r="AI20" s="150">
        <v>9</v>
      </c>
      <c r="AJ20" s="150">
        <v>0</v>
      </c>
      <c r="AK20" s="150">
        <v>10.199999999999999</v>
      </c>
      <c r="AL20" s="150">
        <v>10.199999999999999</v>
      </c>
      <c r="AM20" s="150">
        <v>0</v>
      </c>
      <c r="AN20" s="150">
        <v>0</v>
      </c>
      <c r="AO20" s="150">
        <v>0</v>
      </c>
      <c r="AP20" s="150">
        <v>0</v>
      </c>
      <c r="AQ20" s="150">
        <v>0</v>
      </c>
      <c r="AR20" s="150">
        <v>0</v>
      </c>
      <c r="AS20" s="150">
        <v>0</v>
      </c>
      <c r="AT20" s="150">
        <v>0</v>
      </c>
      <c r="AU20" s="150">
        <v>0</v>
      </c>
      <c r="AV20" s="150">
        <v>26.990000000000002</v>
      </c>
      <c r="AW20" s="150">
        <v>11</v>
      </c>
      <c r="AX20" s="150">
        <v>0</v>
      </c>
      <c r="AY20" s="150">
        <v>0</v>
      </c>
      <c r="AZ20" s="150">
        <v>0</v>
      </c>
      <c r="BA20" s="150">
        <v>0</v>
      </c>
      <c r="BB20" s="150">
        <v>0</v>
      </c>
      <c r="BC20" s="150">
        <v>24.4</v>
      </c>
      <c r="BD20" s="150">
        <v>17.5</v>
      </c>
      <c r="BE20" s="150">
        <v>10.5</v>
      </c>
      <c r="BF20" s="150">
        <v>0</v>
      </c>
      <c r="BG20" s="150">
        <v>0</v>
      </c>
      <c r="BH20" s="150">
        <v>0</v>
      </c>
      <c r="BI20" s="150">
        <v>28</v>
      </c>
      <c r="BJ20" s="150"/>
      <c r="BK20" s="150"/>
      <c r="BL20" s="150"/>
      <c r="BM20" s="150"/>
      <c r="BN20" s="150"/>
      <c r="BO20" s="150"/>
      <c r="BP20" s="150"/>
      <c r="BQ20" s="150"/>
      <c r="BR20" s="150">
        <v>61.019999999999996</v>
      </c>
      <c r="BS20" s="150">
        <v>40</v>
      </c>
      <c r="BT20" s="150">
        <v>43.5</v>
      </c>
      <c r="BU20" s="150">
        <v>43.5</v>
      </c>
      <c r="BV20" s="150">
        <v>61.5</v>
      </c>
      <c r="BW20" s="150">
        <v>68.400000000000006</v>
      </c>
      <c r="BX20" s="150">
        <v>38.71</v>
      </c>
      <c r="BY20" s="150">
        <v>62</v>
      </c>
      <c r="BZ20" s="150">
        <v>6.2860111354145953</v>
      </c>
      <c r="CA20" s="150">
        <v>6.86</v>
      </c>
      <c r="CB20" s="150">
        <v>66.75</v>
      </c>
      <c r="CC20" s="150">
        <v>74</v>
      </c>
      <c r="CD20" s="150">
        <v>26.6</v>
      </c>
      <c r="CE20" s="150">
        <v>39.200000000000003</v>
      </c>
      <c r="CF20" s="150">
        <v>70</v>
      </c>
      <c r="CG20" s="150">
        <v>70</v>
      </c>
      <c r="CH20" s="150">
        <v>36</v>
      </c>
      <c r="CI20" s="150">
        <v>33.620000000000005</v>
      </c>
      <c r="CJ20" s="150">
        <v>35.9</v>
      </c>
      <c r="CK20" s="150">
        <v>33.620000000000005</v>
      </c>
      <c r="CL20" s="150">
        <v>18</v>
      </c>
      <c r="CM20" s="150">
        <v>15.77</v>
      </c>
      <c r="CN20" s="150">
        <v>23.3</v>
      </c>
      <c r="CO20" s="150">
        <v>17.82</v>
      </c>
      <c r="CP20" s="150">
        <v>40.06</v>
      </c>
      <c r="CQ20" s="150">
        <v>40.06</v>
      </c>
      <c r="CR20" s="150">
        <v>7.4099999999999993</v>
      </c>
      <c r="CS20" s="150">
        <v>66.599999999999994</v>
      </c>
      <c r="CT20" s="150">
        <v>63.1</v>
      </c>
      <c r="CU20" s="150">
        <v>16.72</v>
      </c>
      <c r="CV20" s="150">
        <v>32.200000000000003</v>
      </c>
      <c r="CW20" s="150">
        <v>66.989999999999995</v>
      </c>
      <c r="CX20" s="150">
        <v>17</v>
      </c>
      <c r="CY20" s="165">
        <v>21.96</v>
      </c>
      <c r="CZ20" s="165">
        <v>39.590000000000003</v>
      </c>
      <c r="DA20" s="165">
        <v>39.590000000000003</v>
      </c>
      <c r="DB20" s="150">
        <v>16.399999999999999</v>
      </c>
      <c r="DC20" s="150">
        <v>25</v>
      </c>
      <c r="DD20" s="5">
        <f>AVERAGE(BD20:DC20)</f>
        <v>35.02354570762305</v>
      </c>
      <c r="DE20" s="150">
        <v>0</v>
      </c>
      <c r="DF20" s="150">
        <v>39.989999999999995</v>
      </c>
      <c r="DG20" s="150">
        <v>40</v>
      </c>
      <c r="DH20" s="150">
        <v>10</v>
      </c>
      <c r="DI20" s="150">
        <v>48.019999999999996</v>
      </c>
      <c r="DJ20" s="150">
        <v>58.7</v>
      </c>
      <c r="DK20" s="150">
        <v>0</v>
      </c>
      <c r="DL20" s="150">
        <v>34.299999999999997</v>
      </c>
      <c r="DM20" s="150">
        <v>24.7</v>
      </c>
      <c r="DN20" s="150">
        <v>2.2200000000000002</v>
      </c>
      <c r="DO20" s="150">
        <v>67.539999999999992</v>
      </c>
      <c r="DP20" s="150"/>
      <c r="DQ20" s="150"/>
      <c r="DR20" s="150">
        <v>8.6900000000000546</v>
      </c>
      <c r="DS20" s="150">
        <v>22.5</v>
      </c>
      <c r="DT20" s="150">
        <v>24.9</v>
      </c>
      <c r="DU20" s="150">
        <v>61</v>
      </c>
      <c r="DV20" s="150">
        <v>34</v>
      </c>
      <c r="DW20" s="150">
        <v>50</v>
      </c>
      <c r="DX20" s="150">
        <v>40.99</v>
      </c>
      <c r="DY20" s="150">
        <v>50</v>
      </c>
      <c r="DZ20" s="150">
        <v>93</v>
      </c>
      <c r="EA20" s="150">
        <v>39.020000000000003</v>
      </c>
      <c r="EB20" s="150">
        <v>21</v>
      </c>
      <c r="EC20" s="150">
        <v>0</v>
      </c>
      <c r="ED20" s="150">
        <v>18</v>
      </c>
      <c r="EE20" s="150">
        <v>33.299999999999997</v>
      </c>
      <c r="EF20" s="150">
        <v>36.330000000000005</v>
      </c>
      <c r="EG20" s="150">
        <v>17.399999999999999</v>
      </c>
      <c r="EH20" s="150">
        <v>55</v>
      </c>
      <c r="EI20" s="5">
        <f>AVERAGE(DE20:EH20)</f>
        <v>33.235714285714288</v>
      </c>
      <c r="EJ20" s="25">
        <v>50</v>
      </c>
    </row>
    <row r="21" spans="1:140" ht="15.75" customHeight="1">
      <c r="A21" s="504"/>
      <c r="B21" s="51" t="s">
        <v>19</v>
      </c>
      <c r="C21" s="5"/>
      <c r="D21" s="168">
        <v>11.25</v>
      </c>
      <c r="E21" s="168">
        <v>0</v>
      </c>
      <c r="F21" s="168">
        <v>0</v>
      </c>
      <c r="G21" s="168">
        <v>1</v>
      </c>
      <c r="H21" s="168">
        <v>0</v>
      </c>
      <c r="I21" s="168">
        <v>0</v>
      </c>
      <c r="J21" s="168">
        <v>0</v>
      </c>
      <c r="K21" s="168">
        <v>0</v>
      </c>
      <c r="L21" s="168">
        <v>1.5</v>
      </c>
      <c r="M21" s="168">
        <v>0</v>
      </c>
      <c r="N21" s="168">
        <v>1</v>
      </c>
      <c r="O21" s="150">
        <v>2.5</v>
      </c>
      <c r="P21" s="150">
        <v>0</v>
      </c>
      <c r="Q21" s="150">
        <v>0</v>
      </c>
      <c r="R21" s="150">
        <v>0</v>
      </c>
      <c r="S21" s="150">
        <v>0</v>
      </c>
      <c r="T21" s="150">
        <v>0</v>
      </c>
      <c r="U21" s="150">
        <v>1</v>
      </c>
      <c r="V21" s="150">
        <v>0</v>
      </c>
      <c r="W21" s="150">
        <v>0</v>
      </c>
      <c r="X21" s="150">
        <v>0</v>
      </c>
      <c r="Y21" s="150">
        <v>0</v>
      </c>
      <c r="Z21" s="150">
        <v>0</v>
      </c>
      <c r="AA21" s="150">
        <v>0</v>
      </c>
      <c r="AB21" s="150">
        <v>0</v>
      </c>
      <c r="AC21" s="150">
        <v>0</v>
      </c>
      <c r="AD21" s="150">
        <v>0</v>
      </c>
      <c r="AE21" s="150">
        <v>0</v>
      </c>
      <c r="AF21" s="150">
        <v>1.75</v>
      </c>
      <c r="AG21" s="150">
        <v>0</v>
      </c>
      <c r="AH21" s="150">
        <v>0</v>
      </c>
      <c r="AI21" s="150">
        <v>0</v>
      </c>
      <c r="AJ21" s="150">
        <v>0</v>
      </c>
      <c r="AK21" s="150">
        <v>0</v>
      </c>
      <c r="AL21" s="150">
        <v>0</v>
      </c>
      <c r="AM21" s="150">
        <v>0</v>
      </c>
      <c r="AN21" s="150">
        <v>0</v>
      </c>
      <c r="AO21" s="150">
        <v>0</v>
      </c>
      <c r="AP21" s="150">
        <v>0</v>
      </c>
      <c r="AQ21" s="150">
        <v>80</v>
      </c>
      <c r="AR21" s="150">
        <v>0</v>
      </c>
      <c r="AS21" s="150">
        <v>0</v>
      </c>
      <c r="AT21" s="150">
        <v>0</v>
      </c>
      <c r="AU21" s="150">
        <v>0</v>
      </c>
      <c r="AV21" s="150">
        <v>2.5</v>
      </c>
      <c r="AW21" s="150">
        <v>0</v>
      </c>
      <c r="AX21" s="150">
        <v>1</v>
      </c>
      <c r="AY21" s="150">
        <v>0</v>
      </c>
      <c r="AZ21" s="150">
        <v>17</v>
      </c>
      <c r="BA21" s="150">
        <v>10.5</v>
      </c>
      <c r="BB21" s="150">
        <v>0</v>
      </c>
      <c r="BC21" s="150">
        <v>6</v>
      </c>
      <c r="BD21" s="150">
        <v>3</v>
      </c>
      <c r="BE21" s="150">
        <v>4</v>
      </c>
      <c r="BF21" s="150">
        <v>0</v>
      </c>
      <c r="BG21" s="150">
        <v>0</v>
      </c>
      <c r="BH21" s="150">
        <v>0</v>
      </c>
      <c r="BI21" s="150">
        <v>7</v>
      </c>
      <c r="BJ21" s="150"/>
      <c r="BK21" s="150"/>
      <c r="BL21" s="150"/>
      <c r="BM21" s="150"/>
      <c r="BN21" s="150"/>
      <c r="BO21" s="150"/>
      <c r="BP21" s="150"/>
      <c r="BQ21" s="150"/>
      <c r="BR21" s="150">
        <v>0</v>
      </c>
      <c r="BS21" s="150">
        <v>5</v>
      </c>
      <c r="BT21" s="150">
        <v>0</v>
      </c>
      <c r="BU21" s="150">
        <v>0</v>
      </c>
      <c r="BV21" s="150">
        <v>0</v>
      </c>
      <c r="BW21" s="150">
        <v>0</v>
      </c>
      <c r="BX21" s="150">
        <v>0</v>
      </c>
      <c r="BY21" s="150">
        <v>0</v>
      </c>
      <c r="BZ21" s="150">
        <v>3.65</v>
      </c>
      <c r="CA21" s="150">
        <v>0</v>
      </c>
      <c r="CB21" s="150">
        <v>1</v>
      </c>
      <c r="CC21" s="150">
        <v>0</v>
      </c>
      <c r="CD21" s="150">
        <v>0</v>
      </c>
      <c r="CE21" s="150">
        <v>0</v>
      </c>
      <c r="CF21" s="150">
        <v>0</v>
      </c>
      <c r="CG21" s="150">
        <v>5</v>
      </c>
      <c r="CH21" s="150">
        <v>5</v>
      </c>
      <c r="CI21" s="150">
        <v>0</v>
      </c>
      <c r="CJ21" s="150">
        <v>0</v>
      </c>
      <c r="CK21" s="150">
        <v>4</v>
      </c>
      <c r="CL21" s="150">
        <v>0</v>
      </c>
      <c r="CM21" s="150">
        <v>2.5</v>
      </c>
      <c r="CN21" s="150">
        <v>2.5</v>
      </c>
      <c r="CO21" s="150">
        <v>0</v>
      </c>
      <c r="CP21" s="150">
        <v>0</v>
      </c>
      <c r="CQ21" s="150">
        <v>0</v>
      </c>
      <c r="CR21" s="150">
        <v>0</v>
      </c>
      <c r="CS21" s="150">
        <v>0</v>
      </c>
      <c r="CT21" s="150">
        <v>0</v>
      </c>
      <c r="CU21" s="150">
        <v>0</v>
      </c>
      <c r="CV21" s="150">
        <v>0</v>
      </c>
      <c r="CW21" s="150">
        <v>0</v>
      </c>
      <c r="CX21" s="150">
        <v>0</v>
      </c>
      <c r="CY21" s="165">
        <v>0</v>
      </c>
      <c r="CZ21" s="165">
        <v>0</v>
      </c>
      <c r="DA21" s="165">
        <v>0</v>
      </c>
      <c r="DB21" s="150">
        <v>0</v>
      </c>
      <c r="DC21" s="150">
        <v>0</v>
      </c>
      <c r="DD21" s="5">
        <f>AVERAGE(BD21:DC21)</f>
        <v>0.96931818181818175</v>
      </c>
      <c r="DE21" s="150">
        <v>0</v>
      </c>
      <c r="DF21" s="150">
        <v>0</v>
      </c>
      <c r="DG21" s="150">
        <v>0</v>
      </c>
      <c r="DH21" s="150">
        <v>0</v>
      </c>
      <c r="DI21" s="150">
        <v>0</v>
      </c>
      <c r="DJ21" s="150">
        <v>0</v>
      </c>
      <c r="DK21" s="150">
        <v>0</v>
      </c>
      <c r="DL21" s="150">
        <v>0</v>
      </c>
      <c r="DM21" s="150">
        <v>0</v>
      </c>
      <c r="DN21" s="150">
        <v>0</v>
      </c>
      <c r="DO21" s="150">
        <v>0</v>
      </c>
      <c r="DP21" s="150"/>
      <c r="DQ21" s="150"/>
      <c r="DR21" s="150">
        <v>0</v>
      </c>
      <c r="DS21" s="150">
        <v>0</v>
      </c>
      <c r="DT21" s="150">
        <v>15</v>
      </c>
      <c r="DU21" s="150">
        <v>0</v>
      </c>
      <c r="DV21" s="150">
        <v>0</v>
      </c>
      <c r="DW21" s="150">
        <v>3.58</v>
      </c>
      <c r="DX21" s="150">
        <v>10.5</v>
      </c>
      <c r="DY21" s="150">
        <v>0</v>
      </c>
      <c r="DZ21" s="150">
        <v>0</v>
      </c>
      <c r="EA21" s="150">
        <v>0</v>
      </c>
      <c r="EB21" s="150">
        <v>72</v>
      </c>
      <c r="EC21" s="150">
        <v>0</v>
      </c>
      <c r="ED21" s="150">
        <v>0</v>
      </c>
      <c r="EE21" s="150">
        <v>0</v>
      </c>
      <c r="EF21" s="150">
        <v>3.6</v>
      </c>
      <c r="EG21" s="150">
        <v>0</v>
      </c>
      <c r="EH21" s="150">
        <v>0</v>
      </c>
      <c r="EI21" s="5">
        <f>AVERAGE(DE21:EH21)</f>
        <v>3.7385714285714284</v>
      </c>
      <c r="EJ21" s="25">
        <v>5</v>
      </c>
    </row>
    <row r="22" spans="1:140" ht="15.75" customHeight="1">
      <c r="A22" s="14"/>
      <c r="B22" s="13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 s="13"/>
    </row>
    <row r="23" spans="1:140" ht="15.75" customHeight="1">
      <c r="A23" s="505" t="s">
        <v>52</v>
      </c>
      <c r="B23" s="53" t="s">
        <v>250</v>
      </c>
      <c r="C23" s="12"/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2">
        <v>0</v>
      </c>
      <c r="O23" s="12">
        <v>0</v>
      </c>
      <c r="P23" s="12">
        <v>0</v>
      </c>
      <c r="Q23" s="12">
        <v>0</v>
      </c>
      <c r="R23" s="12">
        <v>0</v>
      </c>
      <c r="S23" s="12">
        <v>0</v>
      </c>
      <c r="T23" s="12">
        <v>0</v>
      </c>
      <c r="U23" s="12">
        <v>0</v>
      </c>
      <c r="V23" s="94">
        <v>0</v>
      </c>
      <c r="W23" s="94">
        <v>0</v>
      </c>
      <c r="X23" s="94">
        <v>0</v>
      </c>
      <c r="Y23" s="94">
        <v>0</v>
      </c>
      <c r="Z23" s="94">
        <v>0</v>
      </c>
      <c r="AA23" s="94">
        <v>0</v>
      </c>
      <c r="AB23" s="94">
        <v>0</v>
      </c>
      <c r="AC23" s="94">
        <v>0</v>
      </c>
      <c r="AD23" s="94">
        <v>0</v>
      </c>
      <c r="AE23" s="94">
        <v>0</v>
      </c>
      <c r="AF23" s="94">
        <v>0</v>
      </c>
      <c r="AG23" s="94">
        <v>0</v>
      </c>
      <c r="AH23" s="94">
        <v>0</v>
      </c>
      <c r="AI23" s="94">
        <v>0</v>
      </c>
      <c r="AJ23" s="94">
        <v>0</v>
      </c>
      <c r="AK23" s="94">
        <v>0</v>
      </c>
      <c r="AL23" s="94">
        <v>0</v>
      </c>
      <c r="AM23" s="94">
        <v>0</v>
      </c>
      <c r="AN23" s="94">
        <v>0</v>
      </c>
      <c r="AO23" s="94">
        <v>0</v>
      </c>
      <c r="AP23" s="94">
        <v>0</v>
      </c>
      <c r="AQ23" s="94">
        <v>0</v>
      </c>
      <c r="AR23" s="94">
        <v>0</v>
      </c>
      <c r="AS23" s="94">
        <v>0</v>
      </c>
      <c r="AT23" s="94">
        <v>0</v>
      </c>
      <c r="AU23" s="94">
        <v>0</v>
      </c>
      <c r="AV23" s="94">
        <v>0</v>
      </c>
      <c r="AW23" s="94">
        <v>0</v>
      </c>
      <c r="AX23" s="94">
        <v>0</v>
      </c>
      <c r="AY23" s="94">
        <v>0</v>
      </c>
      <c r="AZ23" s="94">
        <v>0</v>
      </c>
      <c r="BA23" s="94">
        <v>0</v>
      </c>
      <c r="BB23" s="94">
        <v>0</v>
      </c>
      <c r="BC23" s="94">
        <v>0</v>
      </c>
      <c r="BD23" s="94">
        <v>0</v>
      </c>
      <c r="BE23" s="94">
        <v>0</v>
      </c>
      <c r="BF23" s="94">
        <v>0</v>
      </c>
      <c r="BG23" s="94">
        <v>0</v>
      </c>
      <c r="BH23" s="94">
        <v>0</v>
      </c>
      <c r="BI23" s="94">
        <v>0</v>
      </c>
      <c r="BJ23" s="94"/>
      <c r="BK23" s="94"/>
      <c r="BL23" s="94"/>
      <c r="BM23" s="94"/>
      <c r="BN23" s="94"/>
      <c r="BO23" s="94"/>
      <c r="BP23" s="94"/>
      <c r="BQ23" s="94"/>
      <c r="BR23" s="94">
        <v>0</v>
      </c>
      <c r="BS23" s="94">
        <v>0</v>
      </c>
      <c r="BT23" s="94">
        <v>0</v>
      </c>
      <c r="BU23" s="94">
        <v>0</v>
      </c>
      <c r="BV23" s="94">
        <v>0</v>
      </c>
      <c r="BW23" s="94"/>
      <c r="BX23" s="94"/>
      <c r="BY23" s="94">
        <v>8</v>
      </c>
      <c r="BZ23" s="94">
        <v>0</v>
      </c>
      <c r="CA23" s="94">
        <v>13</v>
      </c>
      <c r="CB23" s="94">
        <v>0</v>
      </c>
      <c r="CC23" s="94">
        <v>0</v>
      </c>
      <c r="CD23" s="94">
        <v>10</v>
      </c>
      <c r="CE23" s="94">
        <v>10.5</v>
      </c>
      <c r="CF23" s="94">
        <v>0</v>
      </c>
      <c r="CG23" s="94">
        <v>0</v>
      </c>
      <c r="CH23" s="94">
        <v>0</v>
      </c>
      <c r="CI23" s="94">
        <v>0</v>
      </c>
      <c r="CJ23" s="94">
        <v>10</v>
      </c>
      <c r="CK23" s="94">
        <v>10</v>
      </c>
      <c r="CL23" s="94">
        <v>0</v>
      </c>
      <c r="CM23" s="94">
        <v>0</v>
      </c>
      <c r="CN23" s="94">
        <v>10</v>
      </c>
      <c r="CO23" s="94">
        <v>0</v>
      </c>
      <c r="CP23" s="94">
        <v>0</v>
      </c>
      <c r="CQ23" s="94">
        <v>0</v>
      </c>
      <c r="CR23" s="94">
        <v>0</v>
      </c>
      <c r="CS23" s="94">
        <v>0</v>
      </c>
      <c r="CT23" s="94">
        <v>0</v>
      </c>
      <c r="CU23" s="94">
        <v>0</v>
      </c>
      <c r="CV23" s="94">
        <v>0</v>
      </c>
      <c r="CW23" s="94">
        <v>0</v>
      </c>
      <c r="CX23" s="94">
        <v>0</v>
      </c>
      <c r="CY23" s="94">
        <v>0</v>
      </c>
      <c r="CZ23" s="94">
        <v>0</v>
      </c>
      <c r="DA23" s="94">
        <v>0</v>
      </c>
      <c r="DB23" s="94">
        <v>0</v>
      </c>
      <c r="DC23" s="94">
        <v>0</v>
      </c>
      <c r="DD23" s="12"/>
      <c r="DE23" s="94">
        <v>18</v>
      </c>
      <c r="DF23" s="94">
        <v>12</v>
      </c>
      <c r="DG23" s="94">
        <v>0</v>
      </c>
      <c r="DH23" s="94">
        <v>0</v>
      </c>
      <c r="DI23" s="94">
        <v>10.5</v>
      </c>
      <c r="DJ23" s="94">
        <v>0</v>
      </c>
      <c r="DK23" s="94">
        <v>0</v>
      </c>
      <c r="DL23" s="94">
        <v>0</v>
      </c>
      <c r="DM23" s="94">
        <v>0</v>
      </c>
      <c r="DN23" s="94">
        <v>25</v>
      </c>
      <c r="DO23" s="94">
        <v>0</v>
      </c>
      <c r="DP23" s="94"/>
      <c r="DQ23" s="94"/>
      <c r="DR23" s="94">
        <v>0</v>
      </c>
      <c r="DS23" s="94">
        <v>0</v>
      </c>
      <c r="DT23" s="94">
        <v>0</v>
      </c>
      <c r="DU23" s="94">
        <v>0</v>
      </c>
      <c r="DV23" s="94">
        <v>0</v>
      </c>
      <c r="DW23" s="94">
        <v>12</v>
      </c>
      <c r="DX23" s="94">
        <v>0</v>
      </c>
      <c r="DY23" s="94">
        <v>0</v>
      </c>
      <c r="DZ23" s="94">
        <v>0</v>
      </c>
      <c r="EA23" s="94">
        <v>0</v>
      </c>
      <c r="EB23" s="94">
        <v>0</v>
      </c>
      <c r="EC23" s="94">
        <v>0</v>
      </c>
      <c r="ED23" s="94">
        <v>0</v>
      </c>
      <c r="EE23" s="94">
        <v>15</v>
      </c>
      <c r="EF23" s="94">
        <v>0</v>
      </c>
      <c r="EG23" s="94">
        <v>0</v>
      </c>
      <c r="EH23" s="94">
        <v>0</v>
      </c>
      <c r="EI23" s="94"/>
      <c r="EJ23" s="7"/>
    </row>
    <row r="24" spans="1:140" ht="15.75" customHeight="1">
      <c r="A24" s="506"/>
      <c r="B24" s="53" t="s">
        <v>251</v>
      </c>
      <c r="C24" s="12"/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  <c r="P24" s="12">
        <v>0</v>
      </c>
      <c r="Q24" s="12">
        <v>0</v>
      </c>
      <c r="R24" s="12">
        <v>0</v>
      </c>
      <c r="S24" s="12">
        <v>0</v>
      </c>
      <c r="T24" s="12">
        <v>0</v>
      </c>
      <c r="U24" s="12">
        <v>0</v>
      </c>
      <c r="V24" s="94">
        <v>0</v>
      </c>
      <c r="W24" s="94">
        <v>0</v>
      </c>
      <c r="X24" s="94">
        <v>0</v>
      </c>
      <c r="Y24" s="94">
        <v>0</v>
      </c>
      <c r="Z24" s="94">
        <v>0</v>
      </c>
      <c r="AA24" s="94">
        <v>0</v>
      </c>
      <c r="AB24" s="94">
        <v>0</v>
      </c>
      <c r="AC24" s="94">
        <v>0</v>
      </c>
      <c r="AD24" s="94">
        <v>0</v>
      </c>
      <c r="AE24" s="94">
        <v>0</v>
      </c>
      <c r="AF24" s="94">
        <v>0</v>
      </c>
      <c r="AG24" s="94">
        <v>0</v>
      </c>
      <c r="AH24" s="94">
        <v>0</v>
      </c>
      <c r="AI24" s="94">
        <v>0</v>
      </c>
      <c r="AJ24" s="94">
        <v>0</v>
      </c>
      <c r="AK24" s="94">
        <v>0</v>
      </c>
      <c r="AL24" s="94">
        <v>0</v>
      </c>
      <c r="AM24" s="94">
        <v>0</v>
      </c>
      <c r="AN24" s="94">
        <v>0</v>
      </c>
      <c r="AO24" s="94">
        <v>0</v>
      </c>
      <c r="AP24" s="94">
        <v>0</v>
      </c>
      <c r="AQ24" s="94">
        <v>0</v>
      </c>
      <c r="AR24" s="94">
        <v>0</v>
      </c>
      <c r="AS24" s="94">
        <v>3</v>
      </c>
      <c r="AT24" s="94">
        <v>0</v>
      </c>
      <c r="AU24" s="94">
        <v>0</v>
      </c>
      <c r="AV24" s="94">
        <v>0</v>
      </c>
      <c r="AW24" s="94">
        <v>0</v>
      </c>
      <c r="AX24" s="94">
        <v>0</v>
      </c>
      <c r="AY24" s="94">
        <v>0</v>
      </c>
      <c r="AZ24" s="94">
        <v>0</v>
      </c>
      <c r="BA24" s="94">
        <v>0</v>
      </c>
      <c r="BB24" s="94">
        <v>0</v>
      </c>
      <c r="BC24" s="94">
        <v>0</v>
      </c>
      <c r="BD24" s="94">
        <v>0</v>
      </c>
      <c r="BE24" s="94">
        <v>0</v>
      </c>
      <c r="BF24" s="94">
        <v>0</v>
      </c>
      <c r="BG24" s="94">
        <v>0</v>
      </c>
      <c r="BH24" s="94">
        <v>0</v>
      </c>
      <c r="BI24" s="94">
        <v>0</v>
      </c>
      <c r="BJ24" s="94"/>
      <c r="BK24" s="94"/>
      <c r="BL24" s="94"/>
      <c r="BM24" s="94"/>
      <c r="BN24" s="94"/>
      <c r="BO24" s="94"/>
      <c r="BP24" s="94"/>
      <c r="BQ24" s="94"/>
      <c r="BR24" s="94">
        <v>0</v>
      </c>
      <c r="BS24" s="94">
        <v>0</v>
      </c>
      <c r="BT24" s="94">
        <v>6.5</v>
      </c>
      <c r="BU24" s="94">
        <v>0</v>
      </c>
      <c r="BV24" s="94">
        <v>0</v>
      </c>
      <c r="BW24" s="94">
        <v>4</v>
      </c>
      <c r="BX24" s="94">
        <v>5</v>
      </c>
      <c r="BY24" s="94">
        <v>0</v>
      </c>
      <c r="BZ24" s="94">
        <v>0</v>
      </c>
      <c r="CA24" s="94">
        <v>2</v>
      </c>
      <c r="CB24" s="94">
        <v>0</v>
      </c>
      <c r="CC24" s="94">
        <v>0</v>
      </c>
      <c r="CD24" s="94">
        <v>0</v>
      </c>
      <c r="CE24" s="94">
        <v>0</v>
      </c>
      <c r="CF24" s="94">
        <v>0</v>
      </c>
      <c r="CG24" s="94">
        <v>0</v>
      </c>
      <c r="CH24" s="94">
        <v>0</v>
      </c>
      <c r="CI24" s="94">
        <v>3</v>
      </c>
      <c r="CJ24" s="94">
        <v>0</v>
      </c>
      <c r="CK24" s="94">
        <v>0</v>
      </c>
      <c r="CL24" s="94">
        <v>12</v>
      </c>
      <c r="CM24" s="94">
        <v>0</v>
      </c>
      <c r="CN24" s="94">
        <v>0</v>
      </c>
      <c r="CO24" s="94">
        <v>3</v>
      </c>
      <c r="CP24" s="94">
        <v>0</v>
      </c>
      <c r="CQ24" s="94">
        <v>0</v>
      </c>
      <c r="CR24" s="94">
        <v>2</v>
      </c>
      <c r="CS24" s="94">
        <v>0</v>
      </c>
      <c r="CT24" s="94">
        <v>0</v>
      </c>
      <c r="CU24" s="94">
        <v>2</v>
      </c>
      <c r="CV24" s="94">
        <v>7</v>
      </c>
      <c r="CW24" s="94">
        <v>0</v>
      </c>
      <c r="CX24" s="94">
        <v>0</v>
      </c>
      <c r="CY24" s="94">
        <v>0</v>
      </c>
      <c r="CZ24" s="94">
        <v>0</v>
      </c>
      <c r="DA24" s="94">
        <v>0</v>
      </c>
      <c r="DB24" s="94">
        <v>0</v>
      </c>
      <c r="DC24" s="94">
        <v>12</v>
      </c>
      <c r="DD24" s="12"/>
      <c r="DE24" s="94">
        <v>0</v>
      </c>
      <c r="DF24" s="94">
        <v>13</v>
      </c>
      <c r="DG24" s="94">
        <v>5</v>
      </c>
      <c r="DH24" s="94">
        <v>6.5</v>
      </c>
      <c r="DI24" s="94">
        <v>0</v>
      </c>
      <c r="DJ24" s="94">
        <v>0</v>
      </c>
      <c r="DK24" s="94">
        <v>0</v>
      </c>
      <c r="DL24" s="94">
        <v>3.5</v>
      </c>
      <c r="DM24" s="94">
        <v>0</v>
      </c>
      <c r="DN24" s="94">
        <v>0</v>
      </c>
      <c r="DO24" s="94">
        <v>0</v>
      </c>
      <c r="DP24" s="94"/>
      <c r="DQ24" s="94"/>
      <c r="DR24" s="94">
        <v>0</v>
      </c>
      <c r="DS24" s="94">
        <v>0</v>
      </c>
      <c r="DT24" s="94">
        <v>0</v>
      </c>
      <c r="DU24" s="94">
        <v>0</v>
      </c>
      <c r="DV24" s="94">
        <v>5.9</v>
      </c>
      <c r="DW24" s="94">
        <v>0</v>
      </c>
      <c r="DX24" s="94">
        <v>0</v>
      </c>
      <c r="DY24" s="94">
        <v>2.5</v>
      </c>
      <c r="DZ24" s="94">
        <v>6.89</v>
      </c>
      <c r="EA24" s="94">
        <v>0</v>
      </c>
      <c r="EB24" s="94">
        <v>0</v>
      </c>
      <c r="EC24" s="94">
        <v>0</v>
      </c>
      <c r="ED24" s="94">
        <v>0</v>
      </c>
      <c r="EE24" s="94">
        <v>0</v>
      </c>
      <c r="EF24" s="94">
        <v>0</v>
      </c>
      <c r="EG24" s="94">
        <v>0</v>
      </c>
      <c r="EH24" s="94">
        <v>0</v>
      </c>
      <c r="EI24" s="94"/>
      <c r="EJ24" s="7"/>
    </row>
    <row r="25" spans="1:140" ht="15.75" customHeight="1">
      <c r="A25" s="506"/>
      <c r="B25" s="53" t="s">
        <v>252</v>
      </c>
      <c r="C25" s="12"/>
      <c r="D25" s="12">
        <v>22.5</v>
      </c>
      <c r="E25" s="12">
        <v>0</v>
      </c>
      <c r="F25" s="12">
        <v>0</v>
      </c>
      <c r="G25" s="12">
        <v>1</v>
      </c>
      <c r="H25" s="12">
        <v>0</v>
      </c>
      <c r="I25" s="12">
        <v>0</v>
      </c>
      <c r="J25" s="12">
        <v>0</v>
      </c>
      <c r="K25" s="12">
        <v>0</v>
      </c>
      <c r="L25" s="12">
        <v>1.5</v>
      </c>
      <c r="M25" s="12">
        <v>0</v>
      </c>
      <c r="N25" s="12">
        <v>1</v>
      </c>
      <c r="O25" s="12">
        <v>5</v>
      </c>
      <c r="P25" s="12">
        <v>0</v>
      </c>
      <c r="Q25" s="12">
        <v>0</v>
      </c>
      <c r="R25" s="12">
        <v>0</v>
      </c>
      <c r="S25" s="12">
        <v>0</v>
      </c>
      <c r="T25" s="12">
        <v>0</v>
      </c>
      <c r="U25" s="12">
        <v>1</v>
      </c>
      <c r="V25" s="94">
        <v>0</v>
      </c>
      <c r="W25" s="94">
        <v>0</v>
      </c>
      <c r="X25" s="94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3.5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80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1</v>
      </c>
      <c r="AY25">
        <v>0</v>
      </c>
      <c r="AZ25">
        <v>0</v>
      </c>
      <c r="BA25">
        <v>10.5</v>
      </c>
      <c r="BB25">
        <v>0</v>
      </c>
      <c r="BC25">
        <v>6</v>
      </c>
      <c r="BD25">
        <v>3</v>
      </c>
      <c r="BE25">
        <v>4</v>
      </c>
      <c r="BF25">
        <v>0</v>
      </c>
      <c r="BG25">
        <v>0</v>
      </c>
      <c r="BH25">
        <v>0</v>
      </c>
      <c r="BI25">
        <v>7</v>
      </c>
      <c r="BJ25"/>
      <c r="BK25"/>
      <c r="BL25"/>
      <c r="BM25"/>
      <c r="BN25"/>
      <c r="BO25"/>
      <c r="BP25"/>
      <c r="BQ25"/>
      <c r="BR25">
        <v>0</v>
      </c>
      <c r="BS25">
        <v>0</v>
      </c>
      <c r="BT25">
        <v>0</v>
      </c>
      <c r="BU25">
        <v>6.5</v>
      </c>
      <c r="BV25">
        <v>0</v>
      </c>
      <c r="BW25">
        <v>0</v>
      </c>
      <c r="BX25">
        <v>0</v>
      </c>
      <c r="BY25"/>
      <c r="BZ25">
        <v>7.3</v>
      </c>
      <c r="CA25">
        <v>0</v>
      </c>
      <c r="CB25">
        <v>1</v>
      </c>
      <c r="CC25">
        <v>0</v>
      </c>
      <c r="CD25">
        <v>0</v>
      </c>
      <c r="CE25">
        <v>0</v>
      </c>
      <c r="CF25">
        <v>0</v>
      </c>
      <c r="CG25">
        <v>5</v>
      </c>
      <c r="CH25">
        <v>5</v>
      </c>
      <c r="CI25">
        <v>0</v>
      </c>
      <c r="CJ25">
        <v>0</v>
      </c>
      <c r="CK25">
        <v>0</v>
      </c>
      <c r="CL25">
        <v>0</v>
      </c>
      <c r="CM25">
        <v>5</v>
      </c>
      <c r="CN25">
        <v>5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0</v>
      </c>
      <c r="CU25">
        <v>0</v>
      </c>
      <c r="CV25">
        <v>0</v>
      </c>
      <c r="CW25">
        <v>0</v>
      </c>
      <c r="CX25">
        <v>0</v>
      </c>
      <c r="CY25">
        <v>0</v>
      </c>
      <c r="CZ25">
        <v>0</v>
      </c>
      <c r="DA25">
        <v>0</v>
      </c>
      <c r="DB25">
        <v>0</v>
      </c>
      <c r="DC25">
        <v>0</v>
      </c>
      <c r="DD25" s="12"/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0</v>
      </c>
      <c r="DL25">
        <v>0</v>
      </c>
      <c r="DM25">
        <v>0</v>
      </c>
      <c r="DN25">
        <v>0</v>
      </c>
      <c r="DO25">
        <v>0</v>
      </c>
      <c r="DP25"/>
      <c r="DQ25"/>
      <c r="DR25">
        <v>0</v>
      </c>
      <c r="DS25">
        <v>0</v>
      </c>
      <c r="DT25">
        <v>15</v>
      </c>
      <c r="DU25">
        <v>0</v>
      </c>
      <c r="DV25">
        <v>0</v>
      </c>
      <c r="DW25">
        <v>3.58</v>
      </c>
      <c r="DX25">
        <v>10.5</v>
      </c>
      <c r="DY25">
        <v>0</v>
      </c>
      <c r="DZ25">
        <v>0</v>
      </c>
      <c r="EA25">
        <v>0</v>
      </c>
      <c r="EB25">
        <v>72</v>
      </c>
      <c r="EC25">
        <v>0</v>
      </c>
      <c r="ED25">
        <v>0</v>
      </c>
      <c r="EE25">
        <v>0</v>
      </c>
      <c r="EF25">
        <v>3.6</v>
      </c>
      <c r="EG25">
        <v>0</v>
      </c>
      <c r="EH25">
        <v>0</v>
      </c>
      <c r="EI25"/>
      <c r="EJ25" s="7"/>
    </row>
    <row r="26" spans="1:140" customFormat="1" ht="15.75" customHeight="1">
      <c r="A26" s="506"/>
      <c r="B26" s="53" t="s">
        <v>222</v>
      </c>
      <c r="C26" s="12"/>
      <c r="D26" s="12">
        <v>168</v>
      </c>
      <c r="E26" s="12">
        <v>168</v>
      </c>
      <c r="F26" s="12">
        <v>168</v>
      </c>
      <c r="G26" s="12">
        <v>168</v>
      </c>
      <c r="H26" s="12">
        <v>168</v>
      </c>
      <c r="I26" s="12">
        <v>168</v>
      </c>
      <c r="J26" s="12">
        <v>168</v>
      </c>
      <c r="K26" s="12">
        <v>168</v>
      </c>
      <c r="L26" s="12">
        <v>168</v>
      </c>
      <c r="M26" s="12">
        <v>168</v>
      </c>
      <c r="N26" s="12">
        <v>168</v>
      </c>
      <c r="O26" s="12">
        <v>168</v>
      </c>
      <c r="P26" s="12">
        <v>168</v>
      </c>
      <c r="Q26" s="12">
        <v>168</v>
      </c>
      <c r="R26" s="12">
        <v>168</v>
      </c>
      <c r="S26" s="12">
        <v>168</v>
      </c>
      <c r="T26" s="12">
        <v>168</v>
      </c>
      <c r="U26" s="12">
        <v>144</v>
      </c>
      <c r="V26" s="12">
        <v>168</v>
      </c>
      <c r="W26" s="12">
        <v>168</v>
      </c>
      <c r="X26" s="12">
        <v>168</v>
      </c>
      <c r="Y26" s="12">
        <v>168</v>
      </c>
      <c r="Z26" s="12">
        <v>168</v>
      </c>
      <c r="AA26" s="12">
        <v>168</v>
      </c>
      <c r="AB26" s="12">
        <v>168</v>
      </c>
      <c r="AC26" s="12">
        <v>168</v>
      </c>
      <c r="AD26" s="12">
        <v>168</v>
      </c>
      <c r="AE26" s="12">
        <v>168</v>
      </c>
      <c r="AF26" s="12">
        <v>168</v>
      </c>
      <c r="AG26" s="12">
        <v>168</v>
      </c>
      <c r="AH26" s="12">
        <v>168</v>
      </c>
      <c r="AI26" s="12">
        <v>168</v>
      </c>
      <c r="AJ26" s="12">
        <v>168</v>
      </c>
      <c r="AK26" s="12">
        <v>168</v>
      </c>
      <c r="AL26" s="12">
        <v>168</v>
      </c>
      <c r="AM26" s="12">
        <v>168</v>
      </c>
      <c r="AN26" s="12">
        <v>168</v>
      </c>
      <c r="AO26" s="12">
        <v>168</v>
      </c>
      <c r="AP26" s="12">
        <v>168</v>
      </c>
      <c r="AQ26" s="12">
        <v>168</v>
      </c>
      <c r="AR26" s="12">
        <v>168</v>
      </c>
      <c r="AS26" s="12">
        <v>168</v>
      </c>
      <c r="AT26" s="12">
        <v>168</v>
      </c>
      <c r="AU26" s="12">
        <v>168</v>
      </c>
      <c r="AV26" s="12">
        <v>168</v>
      </c>
      <c r="AW26" s="12">
        <v>168</v>
      </c>
      <c r="AX26" s="12">
        <v>168</v>
      </c>
      <c r="AY26" s="12">
        <v>168</v>
      </c>
      <c r="AZ26" s="12">
        <v>168</v>
      </c>
      <c r="BA26" s="12">
        <v>168</v>
      </c>
      <c r="BB26" s="12">
        <v>168</v>
      </c>
      <c r="BC26" s="12">
        <v>168</v>
      </c>
      <c r="BD26" s="12">
        <v>168</v>
      </c>
      <c r="BE26" s="12">
        <v>168</v>
      </c>
      <c r="BF26" s="12">
        <v>168</v>
      </c>
      <c r="BG26" s="12">
        <v>168</v>
      </c>
      <c r="BH26" s="12">
        <v>168</v>
      </c>
      <c r="BI26" s="12">
        <v>168</v>
      </c>
      <c r="BJ26" s="12"/>
      <c r="BK26" s="12"/>
      <c r="BL26" s="12"/>
      <c r="BM26" s="12"/>
      <c r="BN26" s="12"/>
      <c r="BO26" s="12"/>
      <c r="BP26" s="12"/>
      <c r="BQ26" s="12"/>
      <c r="BR26" s="12">
        <v>168</v>
      </c>
      <c r="BS26" s="12">
        <v>168</v>
      </c>
      <c r="BT26" s="12">
        <v>168</v>
      </c>
      <c r="BU26" s="12">
        <v>168</v>
      </c>
      <c r="BV26" s="12">
        <v>168</v>
      </c>
      <c r="BW26" s="12">
        <v>168</v>
      </c>
      <c r="BX26" s="12">
        <v>168</v>
      </c>
      <c r="BY26" s="12">
        <v>168</v>
      </c>
      <c r="BZ26" s="12">
        <v>168</v>
      </c>
      <c r="CA26" s="12">
        <v>144</v>
      </c>
      <c r="CB26" s="12">
        <v>168</v>
      </c>
      <c r="CC26" s="12">
        <v>168</v>
      </c>
      <c r="CD26" s="12">
        <v>168</v>
      </c>
      <c r="CE26" s="12">
        <v>168</v>
      </c>
      <c r="CF26" s="12">
        <v>168</v>
      </c>
      <c r="CG26" s="12">
        <v>168</v>
      </c>
      <c r="CH26" s="12">
        <v>168</v>
      </c>
      <c r="CI26" s="12">
        <v>168</v>
      </c>
      <c r="CJ26" s="12">
        <v>168</v>
      </c>
      <c r="CK26" s="12">
        <v>168</v>
      </c>
      <c r="CL26" s="12">
        <v>168</v>
      </c>
      <c r="CM26" s="12">
        <v>168</v>
      </c>
      <c r="CN26" s="12">
        <v>168</v>
      </c>
      <c r="CO26" s="12">
        <v>168</v>
      </c>
      <c r="CP26" s="12">
        <v>168</v>
      </c>
      <c r="CQ26" s="12">
        <v>168</v>
      </c>
      <c r="CR26" s="12">
        <v>168</v>
      </c>
      <c r="CS26" s="12">
        <v>168</v>
      </c>
      <c r="CT26" s="12">
        <v>168</v>
      </c>
      <c r="CU26" s="12">
        <v>168</v>
      </c>
      <c r="CV26" s="12">
        <v>168</v>
      </c>
      <c r="CW26" s="12">
        <v>168</v>
      </c>
      <c r="CX26" s="12">
        <v>168</v>
      </c>
      <c r="CY26" s="12">
        <v>168</v>
      </c>
      <c r="CZ26" s="12">
        <v>168</v>
      </c>
      <c r="DA26" s="12">
        <v>168</v>
      </c>
      <c r="DB26" s="12">
        <v>168</v>
      </c>
      <c r="DC26" s="12">
        <v>168</v>
      </c>
      <c r="DD26" s="12"/>
      <c r="DE26" s="12">
        <v>144</v>
      </c>
      <c r="DF26" s="12">
        <v>168</v>
      </c>
      <c r="DG26" s="12">
        <v>168</v>
      </c>
      <c r="DH26" s="12">
        <v>168</v>
      </c>
      <c r="DI26" s="12">
        <v>168</v>
      </c>
      <c r="DJ26" s="12">
        <v>168</v>
      </c>
      <c r="DK26" s="12">
        <v>168</v>
      </c>
      <c r="DL26" s="12">
        <v>168</v>
      </c>
      <c r="DM26" s="12">
        <v>168</v>
      </c>
      <c r="DN26" s="12">
        <v>168</v>
      </c>
      <c r="DO26" s="12">
        <v>168</v>
      </c>
      <c r="DP26" s="12"/>
      <c r="DQ26" s="12"/>
      <c r="DR26" s="12">
        <v>168</v>
      </c>
      <c r="DS26" s="12">
        <v>168</v>
      </c>
      <c r="DT26" s="12">
        <v>168</v>
      </c>
      <c r="DU26" s="12">
        <v>168</v>
      </c>
      <c r="DV26" s="12">
        <v>168</v>
      </c>
      <c r="DW26" s="12">
        <v>168</v>
      </c>
      <c r="DX26" s="12">
        <v>168</v>
      </c>
      <c r="DY26" s="12">
        <v>168</v>
      </c>
      <c r="DZ26" s="12">
        <v>168</v>
      </c>
      <c r="EA26" s="12">
        <v>168</v>
      </c>
      <c r="EB26" s="12">
        <v>168</v>
      </c>
      <c r="EC26" s="12">
        <v>168</v>
      </c>
      <c r="ED26" s="12">
        <v>168</v>
      </c>
      <c r="EE26" s="12">
        <v>168</v>
      </c>
      <c r="EF26" s="12">
        <v>168</v>
      </c>
      <c r="EG26" s="12">
        <v>168</v>
      </c>
      <c r="EH26" s="12">
        <v>168</v>
      </c>
      <c r="EI26" s="12"/>
      <c r="EJ26" s="7"/>
    </row>
    <row r="27" spans="1:140" ht="15.75" customHeight="1">
      <c r="A27" s="507"/>
      <c r="B27" s="53" t="s">
        <v>146</v>
      </c>
      <c r="C27" s="12"/>
      <c r="D27" s="191">
        <v>18.010000000000002</v>
      </c>
      <c r="E27" s="191">
        <v>0</v>
      </c>
      <c r="F27" s="191">
        <v>9</v>
      </c>
      <c r="G27" s="191">
        <v>6</v>
      </c>
      <c r="H27" s="191">
        <v>0</v>
      </c>
      <c r="I27" s="191">
        <v>18</v>
      </c>
      <c r="J27" s="191">
        <v>0</v>
      </c>
      <c r="K27" s="191">
        <v>0</v>
      </c>
      <c r="L27" s="191">
        <v>0</v>
      </c>
      <c r="M27" s="191">
        <v>0</v>
      </c>
      <c r="N27" s="191">
        <v>9.84</v>
      </c>
      <c r="O27" s="164">
        <v>0</v>
      </c>
      <c r="P27" s="164">
        <v>0</v>
      </c>
      <c r="Q27" s="164">
        <v>0</v>
      </c>
      <c r="R27" s="164">
        <v>0</v>
      </c>
      <c r="S27">
        <v>0</v>
      </c>
      <c r="T27">
        <v>2.35</v>
      </c>
      <c r="U27" s="12">
        <v>0</v>
      </c>
      <c r="V27" s="94">
        <v>0</v>
      </c>
      <c r="W27" s="94">
        <v>0</v>
      </c>
      <c r="X27" s="94">
        <v>0</v>
      </c>
      <c r="Y27">
        <v>0</v>
      </c>
      <c r="Z27">
        <v>0</v>
      </c>
      <c r="AA27">
        <v>0.6</v>
      </c>
      <c r="AB27">
        <v>0</v>
      </c>
      <c r="AC27">
        <v>0</v>
      </c>
      <c r="AD27">
        <v>0</v>
      </c>
      <c r="AE27">
        <v>5.3</v>
      </c>
      <c r="AF27">
        <v>29</v>
      </c>
      <c r="AG27">
        <v>0</v>
      </c>
      <c r="AH27">
        <v>9.8000000000000007</v>
      </c>
      <c r="AI27">
        <v>9</v>
      </c>
      <c r="AJ27">
        <v>0</v>
      </c>
      <c r="AK27">
        <v>10.199999999999999</v>
      </c>
      <c r="AL27">
        <v>10.199999999999999</v>
      </c>
      <c r="AM27">
        <v>10.199999999999999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11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24.4</v>
      </c>
      <c r="BD27">
        <v>17.5</v>
      </c>
      <c r="BE27">
        <v>10.5</v>
      </c>
      <c r="BF27">
        <v>0</v>
      </c>
      <c r="BG27">
        <v>0</v>
      </c>
      <c r="BH27">
        <v>0</v>
      </c>
      <c r="BI27">
        <v>28</v>
      </c>
      <c r="BJ27"/>
      <c r="BK27"/>
      <c r="BL27"/>
      <c r="BM27"/>
      <c r="BN27"/>
      <c r="BO27"/>
      <c r="BP27"/>
      <c r="BQ27"/>
      <c r="BR27">
        <v>0</v>
      </c>
      <c r="BS27">
        <v>12.3</v>
      </c>
      <c r="BT27">
        <v>43.5</v>
      </c>
      <c r="BU27">
        <v>43.5</v>
      </c>
      <c r="BV27">
        <v>61.5</v>
      </c>
      <c r="BW27">
        <v>68.400000000000006</v>
      </c>
      <c r="BX27">
        <v>38.700000000000003</v>
      </c>
      <c r="BY27">
        <v>62</v>
      </c>
      <c r="BZ27">
        <v>12.57</v>
      </c>
      <c r="CA27">
        <v>13.72</v>
      </c>
      <c r="CB27">
        <v>66.75</v>
      </c>
      <c r="CC27">
        <v>74</v>
      </c>
      <c r="CD27">
        <v>26</v>
      </c>
      <c r="CE27">
        <v>39.200000000000003</v>
      </c>
      <c r="CF27">
        <v>70</v>
      </c>
      <c r="CG27">
        <v>68</v>
      </c>
      <c r="CH27">
        <v>36</v>
      </c>
      <c r="CI27">
        <v>33.36</v>
      </c>
      <c r="CJ27">
        <v>35.9</v>
      </c>
      <c r="CK27">
        <v>35.9</v>
      </c>
      <c r="CL27">
        <v>18</v>
      </c>
      <c r="CM27">
        <v>31.54</v>
      </c>
      <c r="CN27">
        <v>46.6</v>
      </c>
      <c r="CO27">
        <v>17.82</v>
      </c>
      <c r="CP27">
        <v>40.06</v>
      </c>
      <c r="CQ27">
        <v>40.06</v>
      </c>
      <c r="CR27">
        <v>7.4099999999999993</v>
      </c>
      <c r="CS27">
        <v>66.599999999999994</v>
      </c>
      <c r="CT27">
        <v>63.1</v>
      </c>
      <c r="CU27">
        <v>16.72</v>
      </c>
      <c r="CV27">
        <v>32.200000000000003</v>
      </c>
      <c r="CW27">
        <v>66.989999999999995</v>
      </c>
      <c r="CX27">
        <v>17</v>
      </c>
      <c r="CY27">
        <v>21.96</v>
      </c>
      <c r="CZ27">
        <v>39.590000000000003</v>
      </c>
      <c r="DA27">
        <v>39.590000000000003</v>
      </c>
      <c r="DB27">
        <v>16.399999999999999</v>
      </c>
      <c r="DC27">
        <v>25</v>
      </c>
      <c r="DD27" s="12"/>
      <c r="DE27">
        <v>0</v>
      </c>
      <c r="DF27">
        <v>39.989999999999995</v>
      </c>
      <c r="DG27">
        <v>40</v>
      </c>
      <c r="DH27">
        <v>10</v>
      </c>
      <c r="DI27">
        <v>48.019999999999996</v>
      </c>
      <c r="DJ27">
        <v>58.7</v>
      </c>
      <c r="DK27">
        <v>0</v>
      </c>
      <c r="DL27">
        <v>34.299999999999997</v>
      </c>
      <c r="DM27">
        <v>24.7</v>
      </c>
      <c r="DN27">
        <v>2.2200000000000002</v>
      </c>
      <c r="DO27">
        <v>67.539999999999992</v>
      </c>
      <c r="DP27"/>
      <c r="DQ27"/>
      <c r="DR27">
        <v>8.6900000000000546</v>
      </c>
      <c r="DS27">
        <v>22.5</v>
      </c>
      <c r="DT27">
        <v>24.9</v>
      </c>
      <c r="DU27">
        <v>61</v>
      </c>
      <c r="DV27">
        <v>34</v>
      </c>
      <c r="DW27">
        <v>50</v>
      </c>
      <c r="DX27">
        <v>40.99</v>
      </c>
      <c r="DY27">
        <v>50</v>
      </c>
      <c r="DZ27">
        <v>93</v>
      </c>
      <c r="EA27">
        <v>39.020000000000003</v>
      </c>
      <c r="EB27">
        <v>21</v>
      </c>
      <c r="EC27">
        <v>0</v>
      </c>
      <c r="ED27">
        <v>18</v>
      </c>
      <c r="EE27">
        <v>33.299999999999997</v>
      </c>
      <c r="EF27">
        <v>36.33</v>
      </c>
      <c r="EG27">
        <v>17.399999999999999</v>
      </c>
      <c r="EH27">
        <v>55</v>
      </c>
      <c r="EI27" s="12"/>
      <c r="EJ27" s="7"/>
    </row>
    <row r="28" spans="1:140" ht="15.75" customHeight="1">
      <c r="A28" s="508" t="s">
        <v>162</v>
      </c>
      <c r="B28" s="54" t="s">
        <v>147</v>
      </c>
      <c r="C28" s="8"/>
      <c r="D28" s="8">
        <f t="shared" ref="D28:BF28" si="0">+D18</f>
        <v>0.86607142857142905</v>
      </c>
      <c r="E28" s="8">
        <f t="shared" si="0"/>
        <v>1</v>
      </c>
      <c r="F28" s="8">
        <f t="shared" si="0"/>
        <v>1</v>
      </c>
      <c r="G28" s="8">
        <f t="shared" si="0"/>
        <v>0.99404761904761896</v>
      </c>
      <c r="H28" s="8">
        <f t="shared" si="0"/>
        <v>1</v>
      </c>
      <c r="I28" s="8">
        <f t="shared" si="0"/>
        <v>1</v>
      </c>
      <c r="J28" s="8">
        <f t="shared" si="0"/>
        <v>1</v>
      </c>
      <c r="K28" s="8">
        <f t="shared" si="0"/>
        <v>1</v>
      </c>
      <c r="L28" s="8">
        <f t="shared" si="0"/>
        <v>0.9910714285714286</v>
      </c>
      <c r="M28" s="8">
        <f t="shared" si="0"/>
        <v>1</v>
      </c>
      <c r="N28" s="8">
        <f t="shared" si="0"/>
        <v>0.9851190476142857</v>
      </c>
      <c r="O28" s="8">
        <f t="shared" si="0"/>
        <v>0.97023809523809534</v>
      </c>
      <c r="P28" s="8">
        <f t="shared" si="0"/>
        <v>1</v>
      </c>
      <c r="Q28" s="8">
        <f t="shared" si="0"/>
        <v>1</v>
      </c>
      <c r="R28" s="8">
        <f t="shared" si="0"/>
        <v>1</v>
      </c>
      <c r="S28" s="8">
        <f t="shared" si="0"/>
        <v>1</v>
      </c>
      <c r="T28" s="8">
        <f t="shared" si="0"/>
        <v>1</v>
      </c>
      <c r="U28" s="8">
        <f t="shared" si="0"/>
        <v>0.99305555555555558</v>
      </c>
      <c r="V28" s="8">
        <f t="shared" si="0"/>
        <v>1</v>
      </c>
      <c r="W28" s="8">
        <f t="shared" si="0"/>
        <v>1</v>
      </c>
      <c r="X28" s="8">
        <f t="shared" si="0"/>
        <v>1</v>
      </c>
      <c r="Y28" s="8">
        <f t="shared" si="0"/>
        <v>1</v>
      </c>
      <c r="Z28" s="8">
        <f t="shared" si="0"/>
        <v>1</v>
      </c>
      <c r="AA28" s="8">
        <f t="shared" si="0"/>
        <v>1</v>
      </c>
      <c r="AB28" s="8">
        <f t="shared" si="0"/>
        <v>1</v>
      </c>
      <c r="AC28" s="8">
        <f t="shared" si="0"/>
        <v>1</v>
      </c>
      <c r="AD28" s="8">
        <f t="shared" si="0"/>
        <v>1</v>
      </c>
      <c r="AE28" s="8">
        <f t="shared" si="0"/>
        <v>1</v>
      </c>
      <c r="AF28" s="8">
        <f t="shared" si="0"/>
        <v>0.97916666666666696</v>
      </c>
      <c r="AG28" s="8">
        <f t="shared" si="0"/>
        <v>1</v>
      </c>
      <c r="AH28" s="8">
        <f t="shared" si="0"/>
        <v>1</v>
      </c>
      <c r="AI28" s="8">
        <f t="shared" si="0"/>
        <v>1</v>
      </c>
      <c r="AJ28" s="8">
        <f t="shared" si="0"/>
        <v>1</v>
      </c>
      <c r="AK28" s="8">
        <f t="shared" si="0"/>
        <v>1</v>
      </c>
      <c r="AL28" s="8">
        <f t="shared" si="0"/>
        <v>1</v>
      </c>
      <c r="AM28" s="8">
        <f t="shared" si="0"/>
        <v>1</v>
      </c>
      <c r="AN28" s="8">
        <f t="shared" si="0"/>
        <v>1</v>
      </c>
      <c r="AO28" s="8">
        <f t="shared" si="0"/>
        <v>1</v>
      </c>
      <c r="AP28" s="8">
        <f t="shared" si="0"/>
        <v>1</v>
      </c>
      <c r="AQ28" s="8">
        <f t="shared" si="0"/>
        <v>0.52380952380952384</v>
      </c>
      <c r="AR28" s="8">
        <f t="shared" si="0"/>
        <v>1</v>
      </c>
      <c r="AS28" s="8">
        <f t="shared" si="0"/>
        <v>0.98214285714285698</v>
      </c>
      <c r="AT28" s="8">
        <f t="shared" si="0"/>
        <v>1</v>
      </c>
      <c r="AU28" s="8">
        <f t="shared" si="0"/>
        <v>1</v>
      </c>
      <c r="AV28" s="8">
        <f t="shared" si="0"/>
        <v>0.985119047619048</v>
      </c>
      <c r="AW28" s="8">
        <f t="shared" si="0"/>
        <v>1</v>
      </c>
      <c r="AX28" s="8">
        <f t="shared" si="0"/>
        <v>0.99404761904761896</v>
      </c>
      <c r="AY28" s="8">
        <f t="shared" si="0"/>
        <v>1</v>
      </c>
      <c r="AZ28" s="8">
        <f t="shared" si="0"/>
        <v>0.89880952380952395</v>
      </c>
      <c r="BA28" s="8">
        <f t="shared" si="0"/>
        <v>0.9375</v>
      </c>
      <c r="BB28" s="8">
        <f t="shared" si="0"/>
        <v>1</v>
      </c>
      <c r="BC28" s="8">
        <f t="shared" si="0"/>
        <v>0.9642857142857143</v>
      </c>
      <c r="BD28" s="8">
        <f t="shared" si="0"/>
        <v>0.98214285714285698</v>
      </c>
      <c r="BE28" s="8">
        <f t="shared" si="0"/>
        <v>0.97619047619047605</v>
      </c>
      <c r="BF28" s="8">
        <f t="shared" si="0"/>
        <v>1</v>
      </c>
      <c r="BG28" s="8">
        <f>+BG18</f>
        <v>1</v>
      </c>
      <c r="BH28" s="8">
        <f>+BH18</f>
        <v>1</v>
      </c>
      <c r="BI28" s="8">
        <f>+BI18</f>
        <v>0.95833333333333304</v>
      </c>
      <c r="BJ28" s="8"/>
      <c r="BK28" s="8"/>
      <c r="BL28" s="8"/>
      <c r="BM28" s="8"/>
      <c r="BN28" s="8"/>
      <c r="BO28" s="8"/>
      <c r="BP28" s="8"/>
      <c r="BQ28" s="8"/>
      <c r="BR28" s="8">
        <f t="shared" ref="BR28:BZ28" si="1">+BR18</f>
        <v>0.89285714285714302</v>
      </c>
      <c r="BS28" s="8">
        <f t="shared" si="1"/>
        <v>1</v>
      </c>
      <c r="BT28" s="8">
        <f t="shared" si="1"/>
        <v>0.96130952380952395</v>
      </c>
      <c r="BU28" s="8">
        <f t="shared" si="1"/>
        <v>0.96130952380952395</v>
      </c>
      <c r="BV28" s="8">
        <f t="shared" si="1"/>
        <v>1</v>
      </c>
      <c r="BW28" s="8">
        <f t="shared" si="1"/>
        <v>0.97619047619047605</v>
      </c>
      <c r="BX28" s="8">
        <f t="shared" si="1"/>
        <v>0.97023809523809501</v>
      </c>
      <c r="BY28" s="8">
        <f t="shared" si="1"/>
        <v>0.952380952380952</v>
      </c>
      <c r="BZ28" s="8">
        <f t="shared" si="1"/>
        <v>0.95654761904761898</v>
      </c>
      <c r="CA28" s="8">
        <f t="shared" ref="CA28:CC28" si="2">+CA18</f>
        <v>0.89583333333333304</v>
      </c>
      <c r="CB28" s="8">
        <f t="shared" si="2"/>
        <v>0.99404761904761896</v>
      </c>
      <c r="CC28" s="8">
        <f t="shared" si="2"/>
        <v>1</v>
      </c>
      <c r="CD28" s="8">
        <f t="shared" ref="CD28:CF28" si="3">+CD18</f>
        <v>0.94047619047619002</v>
      </c>
      <c r="CE28" s="8">
        <f t="shared" si="3"/>
        <v>0.9375</v>
      </c>
      <c r="CF28" s="8">
        <f t="shared" si="3"/>
        <v>1</v>
      </c>
      <c r="CG28" s="8">
        <f t="shared" ref="CG28:CH28" si="4">+CG18</f>
        <v>0.97023809523809501</v>
      </c>
      <c r="CH28" s="8">
        <f t="shared" si="4"/>
        <v>0.97023809523809501</v>
      </c>
      <c r="CI28" s="8">
        <f t="shared" ref="CI28:CJ28" si="5">+CI18</f>
        <v>0.98214285714285698</v>
      </c>
      <c r="CJ28" s="8">
        <f t="shared" si="5"/>
        <v>0.94047619047619047</v>
      </c>
      <c r="CK28" s="8">
        <f t="shared" ref="CK28:CM28" si="6">+CK18</f>
        <v>0.97619047619047605</v>
      </c>
      <c r="CL28" s="8">
        <f t="shared" si="6"/>
        <v>0.92857142857142905</v>
      </c>
      <c r="CM28" s="8">
        <f t="shared" si="6"/>
        <v>0.97023809523809523</v>
      </c>
      <c r="CN28" s="8">
        <f t="shared" ref="CN28:CP28" si="7">+CN18</f>
        <v>0.91071428571428603</v>
      </c>
      <c r="CO28" s="8">
        <f t="shared" si="7"/>
        <v>0.98214285714285698</v>
      </c>
      <c r="CP28" s="8">
        <f t="shared" si="7"/>
        <v>1</v>
      </c>
      <c r="CQ28" s="8">
        <f t="shared" ref="CQ28:CT28" si="8">+CQ18</f>
        <v>1</v>
      </c>
      <c r="CR28" s="8">
        <f t="shared" si="8"/>
        <v>0.98809523809523803</v>
      </c>
      <c r="CS28" s="8">
        <f t="shared" si="8"/>
        <v>1</v>
      </c>
      <c r="CT28" s="8">
        <f t="shared" si="8"/>
        <v>1</v>
      </c>
      <c r="CU28" s="8">
        <f t="shared" ref="CU28:CW28" si="9">+CU18</f>
        <v>0.98809523809523803</v>
      </c>
      <c r="CV28" s="8">
        <f t="shared" si="9"/>
        <v>0.95833333333333304</v>
      </c>
      <c r="CW28" s="8">
        <f t="shared" si="9"/>
        <v>1</v>
      </c>
      <c r="CX28" s="8">
        <f t="shared" ref="CX28:CY28" si="10">+CX18</f>
        <v>1</v>
      </c>
      <c r="CY28" s="8">
        <f t="shared" si="10"/>
        <v>1</v>
      </c>
      <c r="CZ28" s="8">
        <f t="shared" ref="CZ28:DB28" si="11">+CZ18</f>
        <v>0.96726190476190499</v>
      </c>
      <c r="DA28" s="8">
        <f t="shared" si="11"/>
        <v>0.96726190476190499</v>
      </c>
      <c r="DB28" s="8">
        <f t="shared" si="11"/>
        <v>1</v>
      </c>
      <c r="DC28" s="8">
        <f t="shared" ref="DC28:DF28" si="12">+DC18</f>
        <v>0.92857142857142905</v>
      </c>
      <c r="DD28" s="8"/>
      <c r="DE28" s="8">
        <f t="shared" si="12"/>
        <v>0.875</v>
      </c>
      <c r="DF28" s="8">
        <f t="shared" si="12"/>
        <v>0.85119047619047616</v>
      </c>
      <c r="DG28" s="8">
        <f t="shared" ref="DG28:DJ28" si="13">+DG18</f>
        <v>0.97023809523809501</v>
      </c>
      <c r="DH28" s="8">
        <f t="shared" si="13"/>
        <v>0.96130952380952395</v>
      </c>
      <c r="DI28" s="8">
        <f t="shared" si="13"/>
        <v>0.9375</v>
      </c>
      <c r="DJ28" s="8">
        <f t="shared" si="13"/>
        <v>1</v>
      </c>
      <c r="DK28" s="8">
        <f t="shared" ref="DK28:DM28" si="14">+DK18</f>
        <v>1</v>
      </c>
      <c r="DL28" s="8">
        <f t="shared" si="14"/>
        <v>0.97916666666666696</v>
      </c>
      <c r="DM28" s="8">
        <f t="shared" si="14"/>
        <v>1</v>
      </c>
      <c r="DN28" s="8">
        <f t="shared" ref="DN28:DR28" si="15">+DN18</f>
        <v>0.85119047619047605</v>
      </c>
      <c r="DO28" s="8">
        <f t="shared" si="15"/>
        <v>1</v>
      </c>
      <c r="DP28" s="8">
        <f t="shared" si="15"/>
        <v>0</v>
      </c>
      <c r="DQ28" s="8">
        <f t="shared" si="15"/>
        <v>0</v>
      </c>
      <c r="DR28" s="8">
        <f t="shared" si="15"/>
        <v>1</v>
      </c>
      <c r="DS28" s="8">
        <f t="shared" ref="DS28:DU28" si="16">+DS18</f>
        <v>1</v>
      </c>
      <c r="DT28" s="8">
        <f t="shared" si="16"/>
        <v>0.91071428571428603</v>
      </c>
      <c r="DU28" s="8">
        <f t="shared" si="16"/>
        <v>1</v>
      </c>
      <c r="DV28" s="8">
        <f t="shared" ref="DV28:DX28" si="17">+DV18</f>
        <v>0.96488095238095195</v>
      </c>
      <c r="DW28" s="8">
        <f t="shared" si="17"/>
        <v>0.978690476190476</v>
      </c>
      <c r="DX28" s="8">
        <f t="shared" si="17"/>
        <v>0.9375</v>
      </c>
      <c r="DY28" s="8">
        <f t="shared" ref="DY28:EA28" si="18">+DY18</f>
        <v>0.985119047619048</v>
      </c>
      <c r="DZ28" s="8">
        <f t="shared" si="18"/>
        <v>0.95898809523809503</v>
      </c>
      <c r="EA28" s="8">
        <f t="shared" si="18"/>
        <v>1</v>
      </c>
      <c r="EB28" s="8">
        <f t="shared" ref="EB28:ED28" si="19">+EB18</f>
        <v>0.57142857142857095</v>
      </c>
      <c r="EC28" s="8">
        <f t="shared" si="19"/>
        <v>0</v>
      </c>
      <c r="ED28" s="8">
        <f t="shared" si="19"/>
        <v>1</v>
      </c>
      <c r="EE28" s="8">
        <f t="shared" ref="EE28:EH28" si="20">+EE18</f>
        <v>0.91071428571428603</v>
      </c>
      <c r="EF28" s="8">
        <f t="shared" si="20"/>
        <v>0.97857142857142898</v>
      </c>
      <c r="EG28" s="8">
        <f t="shared" si="20"/>
        <v>1</v>
      </c>
      <c r="EH28" s="8">
        <f t="shared" si="20"/>
        <v>1</v>
      </c>
      <c r="EI28" s="8"/>
      <c r="EJ28" s="8"/>
    </row>
    <row r="29" spans="1:140" ht="15.75" customHeight="1">
      <c r="A29" s="509"/>
      <c r="B29" s="54" t="s">
        <v>253</v>
      </c>
      <c r="C29" s="8"/>
      <c r="D29" s="8">
        <f t="shared" ref="D29:BF29" si="21">+D23/D26</f>
        <v>0</v>
      </c>
      <c r="E29" s="8">
        <f t="shared" si="21"/>
        <v>0</v>
      </c>
      <c r="F29" s="8">
        <f t="shared" si="21"/>
        <v>0</v>
      </c>
      <c r="G29" s="8">
        <f t="shared" si="21"/>
        <v>0</v>
      </c>
      <c r="H29" s="8">
        <f t="shared" si="21"/>
        <v>0</v>
      </c>
      <c r="I29" s="8">
        <f t="shared" si="21"/>
        <v>0</v>
      </c>
      <c r="J29" s="8">
        <f t="shared" si="21"/>
        <v>0</v>
      </c>
      <c r="K29" s="8">
        <f t="shared" si="21"/>
        <v>0</v>
      </c>
      <c r="L29" s="8">
        <f t="shared" si="21"/>
        <v>0</v>
      </c>
      <c r="M29" s="8">
        <f t="shared" si="21"/>
        <v>0</v>
      </c>
      <c r="N29" s="8">
        <f t="shared" si="21"/>
        <v>0</v>
      </c>
      <c r="O29" s="8">
        <f t="shared" si="21"/>
        <v>0</v>
      </c>
      <c r="P29" s="8">
        <f t="shared" si="21"/>
        <v>0</v>
      </c>
      <c r="Q29" s="8">
        <f t="shared" si="21"/>
        <v>0</v>
      </c>
      <c r="R29" s="8">
        <f t="shared" si="21"/>
        <v>0</v>
      </c>
      <c r="S29" s="8">
        <f t="shared" si="21"/>
        <v>0</v>
      </c>
      <c r="T29" s="8">
        <f t="shared" si="21"/>
        <v>0</v>
      </c>
      <c r="U29" s="8">
        <f t="shared" si="21"/>
        <v>0</v>
      </c>
      <c r="V29" s="8">
        <f t="shared" si="21"/>
        <v>0</v>
      </c>
      <c r="W29" s="8">
        <f t="shared" si="21"/>
        <v>0</v>
      </c>
      <c r="X29" s="8">
        <f t="shared" si="21"/>
        <v>0</v>
      </c>
      <c r="Y29" s="8">
        <f t="shared" si="21"/>
        <v>0</v>
      </c>
      <c r="Z29" s="8">
        <f t="shared" si="21"/>
        <v>0</v>
      </c>
      <c r="AA29" s="8">
        <f t="shared" si="21"/>
        <v>0</v>
      </c>
      <c r="AB29" s="8">
        <f t="shared" si="21"/>
        <v>0</v>
      </c>
      <c r="AC29" s="8">
        <f t="shared" si="21"/>
        <v>0</v>
      </c>
      <c r="AD29" s="8">
        <f t="shared" si="21"/>
        <v>0</v>
      </c>
      <c r="AE29" s="8">
        <f t="shared" si="21"/>
        <v>0</v>
      </c>
      <c r="AF29" s="8">
        <f t="shared" si="21"/>
        <v>0</v>
      </c>
      <c r="AG29" s="8">
        <f t="shared" si="21"/>
        <v>0</v>
      </c>
      <c r="AH29" s="8">
        <f t="shared" si="21"/>
        <v>0</v>
      </c>
      <c r="AI29" s="8">
        <f t="shared" si="21"/>
        <v>0</v>
      </c>
      <c r="AJ29" s="8">
        <f t="shared" si="21"/>
        <v>0</v>
      </c>
      <c r="AK29" s="8">
        <f t="shared" si="21"/>
        <v>0</v>
      </c>
      <c r="AL29" s="8">
        <f t="shared" si="21"/>
        <v>0</v>
      </c>
      <c r="AM29" s="8">
        <f t="shared" si="21"/>
        <v>0</v>
      </c>
      <c r="AN29" s="8">
        <f t="shared" si="21"/>
        <v>0</v>
      </c>
      <c r="AO29" s="8">
        <f t="shared" si="21"/>
        <v>0</v>
      </c>
      <c r="AP29" s="8">
        <f t="shared" si="21"/>
        <v>0</v>
      </c>
      <c r="AQ29" s="8">
        <f t="shared" si="21"/>
        <v>0</v>
      </c>
      <c r="AR29" s="8">
        <f t="shared" si="21"/>
        <v>0</v>
      </c>
      <c r="AS29" s="8">
        <f t="shared" si="21"/>
        <v>0</v>
      </c>
      <c r="AT29" s="8">
        <f t="shared" si="21"/>
        <v>0</v>
      </c>
      <c r="AU29" s="8">
        <f t="shared" si="21"/>
        <v>0</v>
      </c>
      <c r="AV29" s="8">
        <f t="shared" si="21"/>
        <v>0</v>
      </c>
      <c r="AW29" s="8">
        <f t="shared" si="21"/>
        <v>0</v>
      </c>
      <c r="AX29" s="8">
        <f t="shared" si="21"/>
        <v>0</v>
      </c>
      <c r="AY29" s="8">
        <f t="shared" si="21"/>
        <v>0</v>
      </c>
      <c r="AZ29" s="8">
        <f t="shared" si="21"/>
        <v>0</v>
      </c>
      <c r="BA29" s="8">
        <f t="shared" si="21"/>
        <v>0</v>
      </c>
      <c r="BB29" s="8">
        <f t="shared" si="21"/>
        <v>0</v>
      </c>
      <c r="BC29" s="8">
        <f t="shared" si="21"/>
        <v>0</v>
      </c>
      <c r="BD29" s="8">
        <f t="shared" si="21"/>
        <v>0</v>
      </c>
      <c r="BE29" s="8">
        <f t="shared" si="21"/>
        <v>0</v>
      </c>
      <c r="BF29" s="8">
        <f t="shared" si="21"/>
        <v>0</v>
      </c>
      <c r="BG29" s="8">
        <f>+BG23/BG26</f>
        <v>0</v>
      </c>
      <c r="BH29" s="8">
        <f>+BH23/BH26</f>
        <v>0</v>
      </c>
      <c r="BI29" s="8">
        <f>+BI23/BI26</f>
        <v>0</v>
      </c>
      <c r="BJ29" s="8"/>
      <c r="BK29" s="8"/>
      <c r="BL29" s="8"/>
      <c r="BM29" s="8"/>
      <c r="BN29" s="8"/>
      <c r="BO29" s="8"/>
      <c r="BP29" s="8"/>
      <c r="BQ29" s="8"/>
      <c r="BR29" s="8">
        <f t="shared" ref="BR29:BZ29" si="22">+BR23/BR26</f>
        <v>0</v>
      </c>
      <c r="BS29" s="8">
        <f t="shared" si="22"/>
        <v>0</v>
      </c>
      <c r="BT29" s="8">
        <f t="shared" si="22"/>
        <v>0</v>
      </c>
      <c r="BU29" s="8">
        <f t="shared" si="22"/>
        <v>0</v>
      </c>
      <c r="BV29" s="8">
        <f t="shared" si="22"/>
        <v>0</v>
      </c>
      <c r="BW29" s="8">
        <f t="shared" si="22"/>
        <v>0</v>
      </c>
      <c r="BX29" s="8">
        <f t="shared" si="22"/>
        <v>0</v>
      </c>
      <c r="BY29" s="8">
        <f t="shared" si="22"/>
        <v>4.7619047619047616E-2</v>
      </c>
      <c r="BZ29" s="8">
        <f t="shared" si="22"/>
        <v>0</v>
      </c>
      <c r="CA29" s="8">
        <f t="shared" ref="CA29:CC29" si="23">+CA23/CA26</f>
        <v>9.0277777777777776E-2</v>
      </c>
      <c r="CB29" s="8">
        <f t="shared" si="23"/>
        <v>0</v>
      </c>
      <c r="CC29" s="8">
        <f t="shared" si="23"/>
        <v>0</v>
      </c>
      <c r="CD29" s="8">
        <f t="shared" ref="CD29:CF29" si="24">+CD23/CD26</f>
        <v>5.9523809523809521E-2</v>
      </c>
      <c r="CE29" s="8">
        <f t="shared" si="24"/>
        <v>6.25E-2</v>
      </c>
      <c r="CF29" s="8">
        <f t="shared" si="24"/>
        <v>0</v>
      </c>
      <c r="CG29" s="8">
        <f t="shared" ref="CG29:CH29" si="25">+CG23/CG26</f>
        <v>0</v>
      </c>
      <c r="CH29" s="8">
        <f t="shared" si="25"/>
        <v>0</v>
      </c>
      <c r="CI29" s="8">
        <f t="shared" ref="CI29:CJ29" si="26">+CI23/CI26</f>
        <v>0</v>
      </c>
      <c r="CJ29" s="8">
        <f t="shared" si="26"/>
        <v>5.9523809523809521E-2</v>
      </c>
      <c r="CK29" s="8">
        <f t="shared" ref="CK29:CM29" si="27">+CK23/CK26</f>
        <v>5.9523809523809521E-2</v>
      </c>
      <c r="CL29" s="8">
        <f t="shared" si="27"/>
        <v>0</v>
      </c>
      <c r="CM29" s="8">
        <f t="shared" si="27"/>
        <v>0</v>
      </c>
      <c r="CN29" s="8">
        <f t="shared" ref="CN29:CP29" si="28">+CN23/CN26</f>
        <v>5.9523809523809521E-2</v>
      </c>
      <c r="CO29" s="8">
        <f t="shared" si="28"/>
        <v>0</v>
      </c>
      <c r="CP29" s="8">
        <f t="shared" si="28"/>
        <v>0</v>
      </c>
      <c r="CQ29" s="8">
        <f t="shared" ref="CQ29:CT29" si="29">+CQ23/CQ26</f>
        <v>0</v>
      </c>
      <c r="CR29" s="8">
        <f t="shared" si="29"/>
        <v>0</v>
      </c>
      <c r="CS29" s="8">
        <f t="shared" si="29"/>
        <v>0</v>
      </c>
      <c r="CT29" s="8">
        <f t="shared" si="29"/>
        <v>0</v>
      </c>
      <c r="CU29" s="8">
        <f t="shared" ref="CU29:CW29" si="30">+CU23/CU26</f>
        <v>0</v>
      </c>
      <c r="CV29" s="8">
        <f t="shared" si="30"/>
        <v>0</v>
      </c>
      <c r="CW29" s="8">
        <f t="shared" si="30"/>
        <v>0</v>
      </c>
      <c r="CX29" s="8">
        <f t="shared" ref="CX29:CY29" si="31">+CX23/CX26</f>
        <v>0</v>
      </c>
      <c r="CY29" s="8">
        <f t="shared" si="31"/>
        <v>0</v>
      </c>
      <c r="CZ29" s="8">
        <f t="shared" ref="CZ29:DB29" si="32">+CZ23/CZ26</f>
        <v>0</v>
      </c>
      <c r="DA29" s="8">
        <f t="shared" si="32"/>
        <v>0</v>
      </c>
      <c r="DB29" s="8">
        <f t="shared" si="32"/>
        <v>0</v>
      </c>
      <c r="DC29" s="8">
        <f t="shared" ref="DC29:DF29" si="33">+DC23/DC26</f>
        <v>0</v>
      </c>
      <c r="DD29" s="8"/>
      <c r="DE29" s="8">
        <f t="shared" si="33"/>
        <v>0.125</v>
      </c>
      <c r="DF29" s="8">
        <f t="shared" si="33"/>
        <v>7.1428571428571425E-2</v>
      </c>
      <c r="DG29" s="8">
        <f t="shared" ref="DG29:DJ29" si="34">+DG23/DG26</f>
        <v>0</v>
      </c>
      <c r="DH29" s="8">
        <f t="shared" si="34"/>
        <v>0</v>
      </c>
      <c r="DI29" s="8">
        <f t="shared" si="34"/>
        <v>6.25E-2</v>
      </c>
      <c r="DJ29" s="8">
        <f t="shared" si="34"/>
        <v>0</v>
      </c>
      <c r="DK29" s="8">
        <f t="shared" ref="DK29:DM29" si="35">+DK23/DK26</f>
        <v>0</v>
      </c>
      <c r="DL29" s="8">
        <f t="shared" si="35"/>
        <v>0</v>
      </c>
      <c r="DM29" s="8">
        <f t="shared" si="35"/>
        <v>0</v>
      </c>
      <c r="DN29" s="8">
        <f t="shared" ref="DN29:DR29" si="36">+DN23/DN26</f>
        <v>0.14880952380952381</v>
      </c>
      <c r="DO29" s="8">
        <f t="shared" si="36"/>
        <v>0</v>
      </c>
      <c r="DP29" s="8" t="e">
        <f t="shared" si="36"/>
        <v>#DIV/0!</v>
      </c>
      <c r="DQ29" s="8" t="e">
        <f t="shared" si="36"/>
        <v>#DIV/0!</v>
      </c>
      <c r="DR29" s="8">
        <f t="shared" si="36"/>
        <v>0</v>
      </c>
      <c r="DS29" s="8">
        <f t="shared" ref="DS29:DU29" si="37">+DS23/DS26</f>
        <v>0</v>
      </c>
      <c r="DT29" s="8">
        <f t="shared" si="37"/>
        <v>0</v>
      </c>
      <c r="DU29" s="8">
        <f t="shared" si="37"/>
        <v>0</v>
      </c>
      <c r="DV29" s="8">
        <f t="shared" ref="DV29:DX29" si="38">+DV23/DV26</f>
        <v>0</v>
      </c>
      <c r="DW29" s="8">
        <f t="shared" si="38"/>
        <v>7.1428571428571425E-2</v>
      </c>
      <c r="DX29" s="8">
        <f t="shared" si="38"/>
        <v>0</v>
      </c>
      <c r="DY29" s="8">
        <f t="shared" ref="DY29:EA29" si="39">+DY23/DY26</f>
        <v>0</v>
      </c>
      <c r="DZ29" s="8">
        <f t="shared" si="39"/>
        <v>0</v>
      </c>
      <c r="EA29" s="8">
        <f t="shared" si="39"/>
        <v>0</v>
      </c>
      <c r="EB29" s="8">
        <f t="shared" ref="EB29:ED29" si="40">+EB23/EB26</f>
        <v>0</v>
      </c>
      <c r="EC29" s="8">
        <f t="shared" si="40"/>
        <v>0</v>
      </c>
      <c r="ED29" s="8">
        <f t="shared" si="40"/>
        <v>0</v>
      </c>
      <c r="EE29" s="8">
        <f t="shared" ref="EE29:EH29" si="41">+EE23/EE26</f>
        <v>8.9285714285714288E-2</v>
      </c>
      <c r="EF29" s="8">
        <f t="shared" si="41"/>
        <v>0</v>
      </c>
      <c r="EG29" s="8">
        <f t="shared" si="41"/>
        <v>0</v>
      </c>
      <c r="EH29" s="8">
        <f t="shared" si="41"/>
        <v>0</v>
      </c>
      <c r="EI29" s="8"/>
      <c r="EJ29" s="8"/>
    </row>
    <row r="30" spans="1:140" ht="15.75" customHeight="1">
      <c r="A30" s="509"/>
      <c r="B30" s="54" t="s">
        <v>254</v>
      </c>
      <c r="C30" s="8"/>
      <c r="D30" s="8">
        <f t="shared" ref="D30:BF30" si="42">+D24/D26</f>
        <v>0</v>
      </c>
      <c r="E30" s="8">
        <f t="shared" si="42"/>
        <v>0</v>
      </c>
      <c r="F30" s="8">
        <f t="shared" si="42"/>
        <v>0</v>
      </c>
      <c r="G30" s="8">
        <f t="shared" si="42"/>
        <v>0</v>
      </c>
      <c r="H30" s="8">
        <f t="shared" si="42"/>
        <v>0</v>
      </c>
      <c r="I30" s="8">
        <f t="shared" si="42"/>
        <v>0</v>
      </c>
      <c r="J30" s="8">
        <f t="shared" si="42"/>
        <v>0</v>
      </c>
      <c r="K30" s="8">
        <f t="shared" si="42"/>
        <v>0</v>
      </c>
      <c r="L30" s="8">
        <f t="shared" si="42"/>
        <v>0</v>
      </c>
      <c r="M30" s="8">
        <f t="shared" si="42"/>
        <v>0</v>
      </c>
      <c r="N30" s="8">
        <f t="shared" si="42"/>
        <v>0</v>
      </c>
      <c r="O30" s="8">
        <f t="shared" si="42"/>
        <v>0</v>
      </c>
      <c r="P30" s="8">
        <f t="shared" si="42"/>
        <v>0</v>
      </c>
      <c r="Q30" s="8">
        <f t="shared" si="42"/>
        <v>0</v>
      </c>
      <c r="R30" s="8">
        <f t="shared" si="42"/>
        <v>0</v>
      </c>
      <c r="S30" s="8">
        <f t="shared" si="42"/>
        <v>0</v>
      </c>
      <c r="T30" s="8">
        <f t="shared" si="42"/>
        <v>0</v>
      </c>
      <c r="U30" s="8">
        <f t="shared" si="42"/>
        <v>0</v>
      </c>
      <c r="V30" s="8">
        <f t="shared" si="42"/>
        <v>0</v>
      </c>
      <c r="W30" s="8">
        <f t="shared" si="42"/>
        <v>0</v>
      </c>
      <c r="X30" s="8">
        <f t="shared" si="42"/>
        <v>0</v>
      </c>
      <c r="Y30" s="8">
        <f t="shared" si="42"/>
        <v>0</v>
      </c>
      <c r="Z30" s="8">
        <f t="shared" si="42"/>
        <v>0</v>
      </c>
      <c r="AA30" s="8">
        <f t="shared" si="42"/>
        <v>0</v>
      </c>
      <c r="AB30" s="8">
        <f t="shared" si="42"/>
        <v>0</v>
      </c>
      <c r="AC30" s="8">
        <f t="shared" si="42"/>
        <v>0</v>
      </c>
      <c r="AD30" s="8">
        <f t="shared" si="42"/>
        <v>0</v>
      </c>
      <c r="AE30" s="8">
        <f t="shared" si="42"/>
        <v>0</v>
      </c>
      <c r="AF30" s="8">
        <f t="shared" si="42"/>
        <v>0</v>
      </c>
      <c r="AG30" s="8">
        <f t="shared" si="42"/>
        <v>0</v>
      </c>
      <c r="AH30" s="8">
        <f t="shared" si="42"/>
        <v>0</v>
      </c>
      <c r="AI30" s="8">
        <f t="shared" si="42"/>
        <v>0</v>
      </c>
      <c r="AJ30" s="8">
        <f t="shared" si="42"/>
        <v>0</v>
      </c>
      <c r="AK30" s="8">
        <f t="shared" si="42"/>
        <v>0</v>
      </c>
      <c r="AL30" s="8">
        <f t="shared" si="42"/>
        <v>0</v>
      </c>
      <c r="AM30" s="8">
        <f t="shared" si="42"/>
        <v>0</v>
      </c>
      <c r="AN30" s="8">
        <f t="shared" si="42"/>
        <v>0</v>
      </c>
      <c r="AO30" s="8">
        <f t="shared" si="42"/>
        <v>0</v>
      </c>
      <c r="AP30" s="8">
        <f t="shared" si="42"/>
        <v>0</v>
      </c>
      <c r="AQ30" s="8">
        <f t="shared" si="42"/>
        <v>0</v>
      </c>
      <c r="AR30" s="8">
        <f t="shared" si="42"/>
        <v>0</v>
      </c>
      <c r="AS30" s="8">
        <f t="shared" si="42"/>
        <v>1.7857142857142856E-2</v>
      </c>
      <c r="AT30" s="8">
        <f t="shared" si="42"/>
        <v>0</v>
      </c>
      <c r="AU30" s="8">
        <f t="shared" si="42"/>
        <v>0</v>
      </c>
      <c r="AV30" s="8">
        <f t="shared" si="42"/>
        <v>0</v>
      </c>
      <c r="AW30" s="8">
        <f t="shared" si="42"/>
        <v>0</v>
      </c>
      <c r="AX30" s="8">
        <f t="shared" si="42"/>
        <v>0</v>
      </c>
      <c r="AY30" s="8">
        <f t="shared" si="42"/>
        <v>0</v>
      </c>
      <c r="AZ30" s="8">
        <f t="shared" si="42"/>
        <v>0</v>
      </c>
      <c r="BA30" s="8">
        <f t="shared" si="42"/>
        <v>0</v>
      </c>
      <c r="BB30" s="8">
        <f t="shared" si="42"/>
        <v>0</v>
      </c>
      <c r="BC30" s="8">
        <f t="shared" si="42"/>
        <v>0</v>
      </c>
      <c r="BD30" s="8">
        <f t="shared" si="42"/>
        <v>0</v>
      </c>
      <c r="BE30" s="8">
        <f t="shared" si="42"/>
        <v>0</v>
      </c>
      <c r="BF30" s="8">
        <f t="shared" si="42"/>
        <v>0</v>
      </c>
      <c r="BG30" s="8">
        <f>+BG24/BG26</f>
        <v>0</v>
      </c>
      <c r="BH30" s="8">
        <f>+BH24/BH26</f>
        <v>0</v>
      </c>
      <c r="BI30" s="8">
        <f>+BI24/BI26</f>
        <v>0</v>
      </c>
      <c r="BJ30" s="8"/>
      <c r="BK30" s="8"/>
      <c r="BL30" s="8"/>
      <c r="BM30" s="8"/>
      <c r="BN30" s="8"/>
      <c r="BO30" s="8"/>
      <c r="BP30" s="8"/>
      <c r="BQ30" s="8"/>
      <c r="BR30" s="8">
        <f t="shared" ref="BR30:BZ30" si="43">+BR24/BR26</f>
        <v>0</v>
      </c>
      <c r="BS30" s="8">
        <f t="shared" si="43"/>
        <v>0</v>
      </c>
      <c r="BT30" s="8">
        <f t="shared" si="43"/>
        <v>3.8690476190476192E-2</v>
      </c>
      <c r="BU30" s="8">
        <f t="shared" si="43"/>
        <v>0</v>
      </c>
      <c r="BV30" s="8">
        <f t="shared" si="43"/>
        <v>0</v>
      </c>
      <c r="BW30" s="8">
        <f t="shared" si="43"/>
        <v>2.3809523809523808E-2</v>
      </c>
      <c r="BX30" s="8">
        <f t="shared" si="43"/>
        <v>2.976190476190476E-2</v>
      </c>
      <c r="BY30" s="8">
        <f t="shared" si="43"/>
        <v>0</v>
      </c>
      <c r="BZ30" s="8">
        <f t="shared" si="43"/>
        <v>0</v>
      </c>
      <c r="CA30" s="8">
        <f t="shared" ref="CA30:CC30" si="44">+CA24/CA26</f>
        <v>1.3888888888888888E-2</v>
      </c>
      <c r="CB30" s="8">
        <f t="shared" si="44"/>
        <v>0</v>
      </c>
      <c r="CC30" s="8">
        <f t="shared" si="44"/>
        <v>0</v>
      </c>
      <c r="CD30" s="8">
        <f t="shared" ref="CD30:CF30" si="45">+CD24/CD26</f>
        <v>0</v>
      </c>
      <c r="CE30" s="8">
        <f t="shared" si="45"/>
        <v>0</v>
      </c>
      <c r="CF30" s="8">
        <f t="shared" si="45"/>
        <v>0</v>
      </c>
      <c r="CG30" s="8">
        <f t="shared" ref="CG30:CH30" si="46">+CG24/CG26</f>
        <v>0</v>
      </c>
      <c r="CH30" s="8">
        <f t="shared" si="46"/>
        <v>0</v>
      </c>
      <c r="CI30" s="8">
        <f t="shared" ref="CI30:CJ30" si="47">+CI24/CI26</f>
        <v>1.7857142857142856E-2</v>
      </c>
      <c r="CJ30" s="8">
        <f t="shared" si="47"/>
        <v>0</v>
      </c>
      <c r="CK30" s="8">
        <f t="shared" ref="CK30:CM30" si="48">+CK24/CK26</f>
        <v>0</v>
      </c>
      <c r="CL30" s="8">
        <f t="shared" si="48"/>
        <v>7.1428571428571425E-2</v>
      </c>
      <c r="CM30" s="8">
        <f t="shared" si="48"/>
        <v>0</v>
      </c>
      <c r="CN30" s="8">
        <f t="shared" ref="CN30:CP30" si="49">+CN24/CN26</f>
        <v>0</v>
      </c>
      <c r="CO30" s="8">
        <f t="shared" si="49"/>
        <v>1.7857142857142856E-2</v>
      </c>
      <c r="CP30" s="8">
        <f t="shared" si="49"/>
        <v>0</v>
      </c>
      <c r="CQ30" s="8">
        <f t="shared" ref="CQ30:CT30" si="50">+CQ24/CQ26</f>
        <v>0</v>
      </c>
      <c r="CR30" s="8">
        <f t="shared" si="50"/>
        <v>1.1904761904761904E-2</v>
      </c>
      <c r="CS30" s="8">
        <f t="shared" si="50"/>
        <v>0</v>
      </c>
      <c r="CT30" s="8">
        <f t="shared" si="50"/>
        <v>0</v>
      </c>
      <c r="CU30" s="8">
        <f t="shared" ref="CU30:CW30" si="51">+CU24/CU26</f>
        <v>1.1904761904761904E-2</v>
      </c>
      <c r="CV30" s="8">
        <f t="shared" si="51"/>
        <v>4.1666666666666664E-2</v>
      </c>
      <c r="CW30" s="8">
        <f t="shared" si="51"/>
        <v>0</v>
      </c>
      <c r="CX30" s="8">
        <f t="shared" ref="CX30:CY30" si="52">+CX24/CX26</f>
        <v>0</v>
      </c>
      <c r="CY30" s="8">
        <f t="shared" si="52"/>
        <v>0</v>
      </c>
      <c r="CZ30" s="8">
        <f t="shared" ref="CZ30:DB30" si="53">+CZ24/CZ26</f>
        <v>0</v>
      </c>
      <c r="DA30" s="8">
        <f t="shared" si="53"/>
        <v>0</v>
      </c>
      <c r="DB30" s="8">
        <f t="shared" si="53"/>
        <v>0</v>
      </c>
      <c r="DC30" s="8">
        <f t="shared" ref="DC30:DF30" si="54">+DC24/DC26</f>
        <v>7.1428571428571425E-2</v>
      </c>
      <c r="DD30" s="8"/>
      <c r="DE30" s="8">
        <f t="shared" si="54"/>
        <v>0</v>
      </c>
      <c r="DF30" s="8">
        <f t="shared" si="54"/>
        <v>7.7380952380952384E-2</v>
      </c>
      <c r="DG30" s="8">
        <f t="shared" ref="DG30:DJ30" si="55">+DG24/DG26</f>
        <v>2.976190476190476E-2</v>
      </c>
      <c r="DH30" s="8">
        <f t="shared" si="55"/>
        <v>3.8690476190476192E-2</v>
      </c>
      <c r="DI30" s="8">
        <f t="shared" si="55"/>
        <v>0</v>
      </c>
      <c r="DJ30" s="8">
        <f t="shared" si="55"/>
        <v>0</v>
      </c>
      <c r="DK30" s="8">
        <f t="shared" ref="DK30:DM30" si="56">+DK24/DK26</f>
        <v>0</v>
      </c>
      <c r="DL30" s="8">
        <f t="shared" si="56"/>
        <v>2.0833333333333332E-2</v>
      </c>
      <c r="DM30" s="8">
        <f t="shared" si="56"/>
        <v>0</v>
      </c>
      <c r="DN30" s="8">
        <f t="shared" ref="DN30:DR30" si="57">+DN24/DN26</f>
        <v>0</v>
      </c>
      <c r="DO30" s="8">
        <f t="shared" si="57"/>
        <v>0</v>
      </c>
      <c r="DP30" s="8" t="e">
        <f t="shared" si="57"/>
        <v>#DIV/0!</v>
      </c>
      <c r="DQ30" s="8" t="e">
        <f t="shared" si="57"/>
        <v>#DIV/0!</v>
      </c>
      <c r="DR30" s="8">
        <f t="shared" si="57"/>
        <v>0</v>
      </c>
      <c r="DS30" s="8">
        <f t="shared" ref="DS30:DU30" si="58">+DS24/DS26</f>
        <v>0</v>
      </c>
      <c r="DT30" s="8">
        <f t="shared" si="58"/>
        <v>0</v>
      </c>
      <c r="DU30" s="8">
        <f t="shared" si="58"/>
        <v>0</v>
      </c>
      <c r="DV30" s="8">
        <f t="shared" ref="DV30:DX30" si="59">+DV24/DV26</f>
        <v>3.5119047619047619E-2</v>
      </c>
      <c r="DW30" s="8">
        <f t="shared" si="59"/>
        <v>0</v>
      </c>
      <c r="DX30" s="8">
        <f t="shared" si="59"/>
        <v>0</v>
      </c>
      <c r="DY30" s="8">
        <f t="shared" ref="DY30:EA30" si="60">+DY24/DY26</f>
        <v>1.488095238095238E-2</v>
      </c>
      <c r="DZ30" s="8">
        <f t="shared" si="60"/>
        <v>4.1011904761904763E-2</v>
      </c>
      <c r="EA30" s="8">
        <f t="shared" si="60"/>
        <v>0</v>
      </c>
      <c r="EB30" s="8">
        <f t="shared" ref="EB30:ED30" si="61">+EB24/EB26</f>
        <v>0</v>
      </c>
      <c r="EC30" s="8">
        <f t="shared" si="61"/>
        <v>0</v>
      </c>
      <c r="ED30" s="8">
        <f t="shared" si="61"/>
        <v>0</v>
      </c>
      <c r="EE30" s="8">
        <f t="shared" ref="EE30:EH30" si="62">+EE24/EE26</f>
        <v>0</v>
      </c>
      <c r="EF30" s="8">
        <f t="shared" si="62"/>
        <v>0</v>
      </c>
      <c r="EG30" s="8">
        <f t="shared" si="62"/>
        <v>0</v>
      </c>
      <c r="EH30" s="8">
        <f t="shared" si="62"/>
        <v>0</v>
      </c>
      <c r="EI30" s="8"/>
      <c r="EJ30" s="8"/>
    </row>
    <row r="31" spans="1:140" ht="15.75" customHeight="1">
      <c r="A31" s="509"/>
      <c r="B31" s="54" t="s">
        <v>255</v>
      </c>
      <c r="C31" s="8"/>
      <c r="D31" s="8">
        <f t="shared" ref="D31:BF31" si="63">+D25/D26</f>
        <v>0.13392857142857142</v>
      </c>
      <c r="E31" s="8">
        <f t="shared" si="63"/>
        <v>0</v>
      </c>
      <c r="F31" s="8">
        <f t="shared" si="63"/>
        <v>0</v>
      </c>
      <c r="G31" s="8">
        <f t="shared" si="63"/>
        <v>5.9523809523809521E-3</v>
      </c>
      <c r="H31" s="8">
        <f t="shared" si="63"/>
        <v>0</v>
      </c>
      <c r="I31" s="8">
        <f t="shared" si="63"/>
        <v>0</v>
      </c>
      <c r="J31" s="8">
        <f t="shared" si="63"/>
        <v>0</v>
      </c>
      <c r="K31" s="8">
        <f t="shared" si="63"/>
        <v>0</v>
      </c>
      <c r="L31" s="8">
        <f t="shared" si="63"/>
        <v>8.9285714285714281E-3</v>
      </c>
      <c r="M31" s="8">
        <f t="shared" si="63"/>
        <v>0</v>
      </c>
      <c r="N31" s="8">
        <f t="shared" si="63"/>
        <v>5.9523809523809521E-3</v>
      </c>
      <c r="O31" s="8">
        <f t="shared" si="63"/>
        <v>2.976190476190476E-2</v>
      </c>
      <c r="P31" s="8">
        <f t="shared" si="63"/>
        <v>0</v>
      </c>
      <c r="Q31" s="8">
        <f t="shared" si="63"/>
        <v>0</v>
      </c>
      <c r="R31" s="8">
        <f t="shared" si="63"/>
        <v>0</v>
      </c>
      <c r="S31" s="8">
        <f t="shared" si="63"/>
        <v>0</v>
      </c>
      <c r="T31" s="8">
        <f t="shared" si="63"/>
        <v>0</v>
      </c>
      <c r="U31" s="8">
        <f t="shared" si="63"/>
        <v>6.9444444444444441E-3</v>
      </c>
      <c r="V31" s="8">
        <f t="shared" si="63"/>
        <v>0</v>
      </c>
      <c r="W31" s="8">
        <f t="shared" si="63"/>
        <v>0</v>
      </c>
      <c r="X31" s="8">
        <f t="shared" si="63"/>
        <v>0</v>
      </c>
      <c r="Y31" s="8">
        <f t="shared" si="63"/>
        <v>0</v>
      </c>
      <c r="Z31" s="8">
        <f t="shared" si="63"/>
        <v>0</v>
      </c>
      <c r="AA31" s="8">
        <f t="shared" si="63"/>
        <v>0</v>
      </c>
      <c r="AB31" s="8">
        <f t="shared" si="63"/>
        <v>0</v>
      </c>
      <c r="AC31" s="8">
        <f t="shared" si="63"/>
        <v>0</v>
      </c>
      <c r="AD31" s="8">
        <f t="shared" si="63"/>
        <v>0</v>
      </c>
      <c r="AE31" s="8">
        <f t="shared" si="63"/>
        <v>0</v>
      </c>
      <c r="AF31" s="8">
        <f t="shared" si="63"/>
        <v>2.0833333333333332E-2</v>
      </c>
      <c r="AG31" s="8">
        <f t="shared" si="63"/>
        <v>0</v>
      </c>
      <c r="AH31" s="8">
        <f t="shared" si="63"/>
        <v>0</v>
      </c>
      <c r="AI31" s="8">
        <f t="shared" si="63"/>
        <v>0</v>
      </c>
      <c r="AJ31" s="8">
        <f t="shared" si="63"/>
        <v>0</v>
      </c>
      <c r="AK31" s="8">
        <f t="shared" si="63"/>
        <v>0</v>
      </c>
      <c r="AL31" s="8">
        <f t="shared" si="63"/>
        <v>0</v>
      </c>
      <c r="AM31" s="8">
        <f t="shared" si="63"/>
        <v>0</v>
      </c>
      <c r="AN31" s="8">
        <f t="shared" si="63"/>
        <v>0</v>
      </c>
      <c r="AO31" s="8">
        <f t="shared" si="63"/>
        <v>0</v>
      </c>
      <c r="AP31" s="8">
        <f t="shared" si="63"/>
        <v>0</v>
      </c>
      <c r="AQ31" s="8">
        <f t="shared" si="63"/>
        <v>0.47619047619047616</v>
      </c>
      <c r="AR31" s="8">
        <f t="shared" si="63"/>
        <v>0</v>
      </c>
      <c r="AS31" s="8">
        <f t="shared" si="63"/>
        <v>0</v>
      </c>
      <c r="AT31" s="8">
        <f t="shared" si="63"/>
        <v>0</v>
      </c>
      <c r="AU31" s="8">
        <f t="shared" si="63"/>
        <v>0</v>
      </c>
      <c r="AV31" s="8">
        <f t="shared" si="63"/>
        <v>0</v>
      </c>
      <c r="AW31" s="8">
        <f t="shared" si="63"/>
        <v>0</v>
      </c>
      <c r="AX31" s="8">
        <f t="shared" si="63"/>
        <v>5.9523809523809521E-3</v>
      </c>
      <c r="AY31" s="8">
        <f t="shared" si="63"/>
        <v>0</v>
      </c>
      <c r="AZ31" s="8">
        <f t="shared" si="63"/>
        <v>0</v>
      </c>
      <c r="BA31" s="8">
        <f t="shared" si="63"/>
        <v>6.25E-2</v>
      </c>
      <c r="BB31" s="8">
        <f t="shared" si="63"/>
        <v>0</v>
      </c>
      <c r="BC31" s="8">
        <f t="shared" si="63"/>
        <v>3.5714285714285712E-2</v>
      </c>
      <c r="BD31" s="8">
        <f t="shared" si="63"/>
        <v>1.7857142857142856E-2</v>
      </c>
      <c r="BE31" s="8">
        <f t="shared" si="63"/>
        <v>2.3809523809523808E-2</v>
      </c>
      <c r="BF31" s="8">
        <f t="shared" si="63"/>
        <v>0</v>
      </c>
      <c r="BG31" s="8">
        <f>+BG25/BG26</f>
        <v>0</v>
      </c>
      <c r="BH31" s="8">
        <f>+BH25/BH26</f>
        <v>0</v>
      </c>
      <c r="BI31" s="8">
        <f>+BI25/BI26</f>
        <v>4.1666666666666664E-2</v>
      </c>
      <c r="BJ31" s="8"/>
      <c r="BK31" s="8"/>
      <c r="BL31" s="8"/>
      <c r="BM31" s="8"/>
      <c r="BN31" s="8"/>
      <c r="BO31" s="8"/>
      <c r="BP31" s="8"/>
      <c r="BQ31" s="8"/>
      <c r="BR31" s="8">
        <f t="shared" ref="BR31:BZ31" si="64">+BR25/BR26</f>
        <v>0</v>
      </c>
      <c r="BS31" s="8">
        <f t="shared" si="64"/>
        <v>0</v>
      </c>
      <c r="BT31" s="8">
        <f t="shared" si="64"/>
        <v>0</v>
      </c>
      <c r="BU31" s="8">
        <f t="shared" si="64"/>
        <v>3.8690476190476192E-2</v>
      </c>
      <c r="BV31" s="8">
        <f t="shared" si="64"/>
        <v>0</v>
      </c>
      <c r="BW31" s="8">
        <f t="shared" si="64"/>
        <v>0</v>
      </c>
      <c r="BX31" s="8">
        <f t="shared" si="64"/>
        <v>0</v>
      </c>
      <c r="BY31" s="8">
        <f t="shared" si="64"/>
        <v>0</v>
      </c>
      <c r="BZ31" s="8">
        <f t="shared" si="64"/>
        <v>4.3452380952380951E-2</v>
      </c>
      <c r="CA31" s="8">
        <f t="shared" ref="CA31:CC31" si="65">+CA25/CA26</f>
        <v>0</v>
      </c>
      <c r="CB31" s="8">
        <f t="shared" si="65"/>
        <v>5.9523809523809521E-3</v>
      </c>
      <c r="CC31" s="8">
        <f t="shared" si="65"/>
        <v>0</v>
      </c>
      <c r="CD31" s="8">
        <f t="shared" ref="CD31:CF31" si="66">+CD25/CD26</f>
        <v>0</v>
      </c>
      <c r="CE31" s="8">
        <f t="shared" si="66"/>
        <v>0</v>
      </c>
      <c r="CF31" s="8">
        <f t="shared" si="66"/>
        <v>0</v>
      </c>
      <c r="CG31" s="8">
        <f t="shared" ref="CG31:CH31" si="67">+CG25/CG26</f>
        <v>2.976190476190476E-2</v>
      </c>
      <c r="CH31" s="8">
        <f t="shared" si="67"/>
        <v>2.976190476190476E-2</v>
      </c>
      <c r="CI31" s="8">
        <f t="shared" ref="CI31:CJ31" si="68">+CI25/CI26</f>
        <v>0</v>
      </c>
      <c r="CJ31" s="8">
        <f t="shared" si="68"/>
        <v>0</v>
      </c>
      <c r="CK31" s="8">
        <f t="shared" ref="CK31:CM31" si="69">+CK25/CK26</f>
        <v>0</v>
      </c>
      <c r="CL31" s="8">
        <f t="shared" si="69"/>
        <v>0</v>
      </c>
      <c r="CM31" s="8">
        <f t="shared" si="69"/>
        <v>2.976190476190476E-2</v>
      </c>
      <c r="CN31" s="8">
        <f t="shared" ref="CN31:CP31" si="70">+CN25/CN26</f>
        <v>2.976190476190476E-2</v>
      </c>
      <c r="CO31" s="8">
        <f t="shared" si="70"/>
        <v>0</v>
      </c>
      <c r="CP31" s="8">
        <f t="shared" si="70"/>
        <v>0</v>
      </c>
      <c r="CQ31" s="8">
        <f t="shared" ref="CQ31:CT31" si="71">+CQ25/CQ26</f>
        <v>0</v>
      </c>
      <c r="CR31" s="8">
        <f t="shared" si="71"/>
        <v>0</v>
      </c>
      <c r="CS31" s="8">
        <f t="shared" si="71"/>
        <v>0</v>
      </c>
      <c r="CT31" s="8">
        <f t="shared" si="71"/>
        <v>0</v>
      </c>
      <c r="CU31" s="8">
        <f t="shared" ref="CU31:CW31" si="72">+CU25/CU26</f>
        <v>0</v>
      </c>
      <c r="CV31" s="8">
        <f t="shared" si="72"/>
        <v>0</v>
      </c>
      <c r="CW31" s="8">
        <f t="shared" si="72"/>
        <v>0</v>
      </c>
      <c r="CX31" s="8">
        <f t="shared" ref="CX31:CY31" si="73">+CX25/CX26</f>
        <v>0</v>
      </c>
      <c r="CY31" s="8">
        <f t="shared" si="73"/>
        <v>0</v>
      </c>
      <c r="CZ31" s="8">
        <f t="shared" ref="CZ31:DB31" si="74">+CZ25/CZ26</f>
        <v>0</v>
      </c>
      <c r="DA31" s="8">
        <f t="shared" si="74"/>
        <v>0</v>
      </c>
      <c r="DB31" s="8">
        <f t="shared" si="74"/>
        <v>0</v>
      </c>
      <c r="DC31" s="8">
        <f t="shared" ref="DC31:DF31" si="75">+DC25/DC26</f>
        <v>0</v>
      </c>
      <c r="DD31" s="8"/>
      <c r="DE31" s="8">
        <f t="shared" si="75"/>
        <v>0</v>
      </c>
      <c r="DF31" s="8">
        <f t="shared" si="75"/>
        <v>0</v>
      </c>
      <c r="DG31" s="8">
        <f t="shared" ref="DG31:DJ31" si="76">+DG25/DG26</f>
        <v>0</v>
      </c>
      <c r="DH31" s="8">
        <f t="shared" si="76"/>
        <v>0</v>
      </c>
      <c r="DI31" s="8">
        <f t="shared" si="76"/>
        <v>0</v>
      </c>
      <c r="DJ31" s="8">
        <f t="shared" si="76"/>
        <v>0</v>
      </c>
      <c r="DK31" s="8">
        <f t="shared" ref="DK31:DM31" si="77">+DK25/DK26</f>
        <v>0</v>
      </c>
      <c r="DL31" s="8">
        <f t="shared" si="77"/>
        <v>0</v>
      </c>
      <c r="DM31" s="8">
        <f t="shared" si="77"/>
        <v>0</v>
      </c>
      <c r="DN31" s="8">
        <f t="shared" ref="DN31:DR31" si="78">+DN25/DN26</f>
        <v>0</v>
      </c>
      <c r="DO31" s="8">
        <f t="shared" si="78"/>
        <v>0</v>
      </c>
      <c r="DP31" s="8" t="e">
        <f t="shared" si="78"/>
        <v>#DIV/0!</v>
      </c>
      <c r="DQ31" s="8" t="e">
        <f t="shared" si="78"/>
        <v>#DIV/0!</v>
      </c>
      <c r="DR31" s="8">
        <f t="shared" si="78"/>
        <v>0</v>
      </c>
      <c r="DS31" s="8">
        <f t="shared" ref="DS31:DU31" si="79">+DS25/DS26</f>
        <v>0</v>
      </c>
      <c r="DT31" s="8">
        <f t="shared" si="79"/>
        <v>8.9285714285714288E-2</v>
      </c>
      <c r="DU31" s="8">
        <f t="shared" si="79"/>
        <v>0</v>
      </c>
      <c r="DV31" s="8">
        <f t="shared" ref="DV31:DX31" si="80">+DV25/DV26</f>
        <v>0</v>
      </c>
      <c r="DW31" s="8">
        <f t="shared" si="80"/>
        <v>2.1309523809523809E-2</v>
      </c>
      <c r="DX31" s="8">
        <f t="shared" si="80"/>
        <v>6.25E-2</v>
      </c>
      <c r="DY31" s="8">
        <f t="shared" ref="DY31:EA31" si="81">+DY25/DY26</f>
        <v>0</v>
      </c>
      <c r="DZ31" s="8">
        <f t="shared" si="81"/>
        <v>0</v>
      </c>
      <c r="EA31" s="8">
        <f t="shared" si="81"/>
        <v>0</v>
      </c>
      <c r="EB31" s="8">
        <f t="shared" ref="EB31:ED31" si="82">+EB25/EB26</f>
        <v>0.42857142857142855</v>
      </c>
      <c r="EC31" s="8">
        <f t="shared" si="82"/>
        <v>0</v>
      </c>
      <c r="ED31" s="8">
        <f t="shared" si="82"/>
        <v>0</v>
      </c>
      <c r="EE31" s="8">
        <f t="shared" ref="EE31:EH31" si="83">+EE25/EE26</f>
        <v>0</v>
      </c>
      <c r="EF31" s="8">
        <f t="shared" si="83"/>
        <v>2.1428571428571429E-2</v>
      </c>
      <c r="EG31" s="8">
        <f t="shared" si="83"/>
        <v>0</v>
      </c>
      <c r="EH31" s="8">
        <f t="shared" si="83"/>
        <v>0</v>
      </c>
      <c r="EI31" s="8"/>
      <c r="EJ31" s="8"/>
    </row>
    <row r="32" spans="1:140" customFormat="1" ht="15.75" customHeight="1">
      <c r="A32" s="510"/>
      <c r="B32" s="54" t="s">
        <v>60</v>
      </c>
      <c r="C32" s="9"/>
      <c r="D32" s="9">
        <f t="shared" ref="D32:BF32" si="84">SUM(D28:D31)</f>
        <v>1.0000000000000004</v>
      </c>
      <c r="E32" s="9">
        <f t="shared" si="84"/>
        <v>1</v>
      </c>
      <c r="F32" s="9">
        <f t="shared" si="84"/>
        <v>1</v>
      </c>
      <c r="G32" s="9">
        <f t="shared" si="84"/>
        <v>0.99999999999999989</v>
      </c>
      <c r="H32" s="9">
        <f t="shared" si="84"/>
        <v>1</v>
      </c>
      <c r="I32" s="9">
        <f t="shared" si="84"/>
        <v>1</v>
      </c>
      <c r="J32" s="9">
        <f t="shared" si="84"/>
        <v>1</v>
      </c>
      <c r="K32" s="9">
        <f t="shared" si="84"/>
        <v>1</v>
      </c>
      <c r="L32" s="9">
        <f t="shared" si="84"/>
        <v>1</v>
      </c>
      <c r="M32" s="9">
        <f t="shared" si="84"/>
        <v>1</v>
      </c>
      <c r="N32" s="9">
        <f t="shared" si="84"/>
        <v>0.99107142856666663</v>
      </c>
      <c r="O32" s="9">
        <f t="shared" si="84"/>
        <v>1</v>
      </c>
      <c r="P32" s="9">
        <f t="shared" si="84"/>
        <v>1</v>
      </c>
      <c r="Q32" s="9">
        <f t="shared" si="84"/>
        <v>1</v>
      </c>
      <c r="R32" s="9">
        <f t="shared" si="84"/>
        <v>1</v>
      </c>
      <c r="S32" s="9">
        <f t="shared" si="84"/>
        <v>1</v>
      </c>
      <c r="T32" s="9">
        <f t="shared" si="84"/>
        <v>1</v>
      </c>
      <c r="U32" s="9">
        <f t="shared" si="84"/>
        <v>1</v>
      </c>
      <c r="V32" s="9">
        <f t="shared" si="84"/>
        <v>1</v>
      </c>
      <c r="W32" s="9">
        <f t="shared" si="84"/>
        <v>1</v>
      </c>
      <c r="X32" s="9">
        <f t="shared" si="84"/>
        <v>1</v>
      </c>
      <c r="Y32" s="9">
        <f t="shared" si="84"/>
        <v>1</v>
      </c>
      <c r="Z32" s="9">
        <f t="shared" si="84"/>
        <v>1</v>
      </c>
      <c r="AA32" s="9">
        <f t="shared" si="84"/>
        <v>1</v>
      </c>
      <c r="AB32" s="9">
        <f t="shared" si="84"/>
        <v>1</v>
      </c>
      <c r="AC32" s="9">
        <f t="shared" si="84"/>
        <v>1</v>
      </c>
      <c r="AD32" s="9">
        <f t="shared" si="84"/>
        <v>1</v>
      </c>
      <c r="AE32" s="9">
        <f t="shared" si="84"/>
        <v>1</v>
      </c>
      <c r="AF32" s="9">
        <f t="shared" si="84"/>
        <v>1.0000000000000002</v>
      </c>
      <c r="AG32" s="9">
        <f t="shared" si="84"/>
        <v>1</v>
      </c>
      <c r="AH32" s="9">
        <f t="shared" si="84"/>
        <v>1</v>
      </c>
      <c r="AI32" s="9">
        <f t="shared" si="84"/>
        <v>1</v>
      </c>
      <c r="AJ32" s="9">
        <f t="shared" si="84"/>
        <v>1</v>
      </c>
      <c r="AK32" s="9">
        <f t="shared" si="84"/>
        <v>1</v>
      </c>
      <c r="AL32" s="9">
        <f t="shared" si="84"/>
        <v>1</v>
      </c>
      <c r="AM32" s="9">
        <f t="shared" si="84"/>
        <v>1</v>
      </c>
      <c r="AN32" s="9">
        <f t="shared" si="84"/>
        <v>1</v>
      </c>
      <c r="AO32" s="9">
        <f t="shared" si="84"/>
        <v>1</v>
      </c>
      <c r="AP32" s="9">
        <f t="shared" si="84"/>
        <v>1</v>
      </c>
      <c r="AQ32" s="9">
        <f t="shared" si="84"/>
        <v>1</v>
      </c>
      <c r="AR32" s="9">
        <f t="shared" si="84"/>
        <v>1</v>
      </c>
      <c r="AS32" s="9">
        <f t="shared" si="84"/>
        <v>0.99999999999999989</v>
      </c>
      <c r="AT32" s="9">
        <f t="shared" si="84"/>
        <v>1</v>
      </c>
      <c r="AU32" s="9">
        <f t="shared" si="84"/>
        <v>1</v>
      </c>
      <c r="AV32" s="9">
        <f t="shared" si="84"/>
        <v>0.985119047619048</v>
      </c>
      <c r="AW32" s="9">
        <f t="shared" si="84"/>
        <v>1</v>
      </c>
      <c r="AX32" s="9">
        <f t="shared" si="84"/>
        <v>0.99999999999999989</v>
      </c>
      <c r="AY32" s="9">
        <f t="shared" si="84"/>
        <v>1</v>
      </c>
      <c r="AZ32" s="9">
        <f t="shared" si="84"/>
        <v>0.89880952380952395</v>
      </c>
      <c r="BA32" s="9">
        <f t="shared" si="84"/>
        <v>1</v>
      </c>
      <c r="BB32" s="9">
        <f t="shared" si="84"/>
        <v>1</v>
      </c>
      <c r="BC32" s="9">
        <f t="shared" si="84"/>
        <v>1</v>
      </c>
      <c r="BD32" s="9">
        <f t="shared" si="84"/>
        <v>0.99999999999999989</v>
      </c>
      <c r="BE32" s="9">
        <f t="shared" si="84"/>
        <v>0.99999999999999989</v>
      </c>
      <c r="BF32" s="9">
        <f t="shared" si="84"/>
        <v>1</v>
      </c>
      <c r="BG32" s="9">
        <f>SUM(BG28:BG31)</f>
        <v>1</v>
      </c>
      <c r="BH32" s="9">
        <f>SUM(BH28:BH31)</f>
        <v>1</v>
      </c>
      <c r="BI32" s="9">
        <f>SUM(BI28:BI31)</f>
        <v>0.99999999999999967</v>
      </c>
      <c r="BJ32" s="9"/>
      <c r="BK32" s="9"/>
      <c r="BL32" s="9"/>
      <c r="BM32" s="9"/>
      <c r="BN32" s="9"/>
      <c r="BO32" s="9"/>
      <c r="BP32" s="9"/>
      <c r="BQ32" s="9"/>
      <c r="BR32" s="9">
        <f t="shared" ref="BR32:BZ32" si="85">SUM(BR28:BR31)</f>
        <v>0.89285714285714302</v>
      </c>
      <c r="BS32" s="9">
        <f t="shared" si="85"/>
        <v>1</v>
      </c>
      <c r="BT32" s="9">
        <f t="shared" si="85"/>
        <v>1.0000000000000002</v>
      </c>
      <c r="BU32" s="9">
        <f t="shared" si="85"/>
        <v>1.0000000000000002</v>
      </c>
      <c r="BV32" s="9">
        <f t="shared" si="85"/>
        <v>1</v>
      </c>
      <c r="BW32" s="9">
        <f t="shared" si="85"/>
        <v>0.99999999999999989</v>
      </c>
      <c r="BX32" s="9">
        <f t="shared" si="85"/>
        <v>0.99999999999999978</v>
      </c>
      <c r="BY32" s="9">
        <f t="shared" si="85"/>
        <v>0.99999999999999956</v>
      </c>
      <c r="BZ32" s="9">
        <f t="shared" si="85"/>
        <v>0.99999999999999989</v>
      </c>
      <c r="CA32" s="9">
        <f t="shared" ref="CA32:CC32" si="86">SUM(CA28:CA31)</f>
        <v>0.99999999999999967</v>
      </c>
      <c r="CB32" s="9">
        <f t="shared" si="86"/>
        <v>0.99999999999999989</v>
      </c>
      <c r="CC32" s="9">
        <f t="shared" si="86"/>
        <v>1</v>
      </c>
      <c r="CD32" s="9">
        <f t="shared" ref="CD32:CF32" si="87">SUM(CD28:CD31)</f>
        <v>0.99999999999999956</v>
      </c>
      <c r="CE32" s="9">
        <f t="shared" si="87"/>
        <v>1</v>
      </c>
      <c r="CF32" s="9">
        <f t="shared" si="87"/>
        <v>1</v>
      </c>
      <c r="CG32" s="9">
        <f t="shared" ref="CG32:CH32" si="88">SUM(CG28:CG31)</f>
        <v>0.99999999999999978</v>
      </c>
      <c r="CH32" s="9">
        <f t="shared" si="88"/>
        <v>0.99999999999999978</v>
      </c>
      <c r="CI32" s="9">
        <f t="shared" ref="CI32:CJ32" si="89">SUM(CI28:CI31)</f>
        <v>0.99999999999999989</v>
      </c>
      <c r="CJ32" s="9">
        <f t="shared" si="89"/>
        <v>1</v>
      </c>
      <c r="CK32" s="9">
        <f t="shared" ref="CK32:CM32" si="90">SUM(CK28:CK31)</f>
        <v>1.0357142857142856</v>
      </c>
      <c r="CL32" s="9">
        <f t="shared" si="90"/>
        <v>1.0000000000000004</v>
      </c>
      <c r="CM32" s="9">
        <f t="shared" si="90"/>
        <v>1</v>
      </c>
      <c r="CN32" s="9">
        <f t="shared" ref="CN32:CP32" si="91">SUM(CN28:CN31)</f>
        <v>1.0000000000000002</v>
      </c>
      <c r="CO32" s="9">
        <f t="shared" si="91"/>
        <v>0.99999999999999989</v>
      </c>
      <c r="CP32" s="9">
        <f t="shared" si="91"/>
        <v>1</v>
      </c>
      <c r="CQ32" s="9">
        <f t="shared" ref="CQ32:CT32" si="92">SUM(CQ28:CQ31)</f>
        <v>1</v>
      </c>
      <c r="CR32" s="9">
        <f t="shared" si="92"/>
        <v>0.99999999999999989</v>
      </c>
      <c r="CS32" s="9">
        <f t="shared" si="92"/>
        <v>1</v>
      </c>
      <c r="CT32" s="9">
        <f t="shared" si="92"/>
        <v>1</v>
      </c>
      <c r="CU32" s="9">
        <f t="shared" ref="CU32:CW32" si="93">SUM(CU28:CU31)</f>
        <v>0.99999999999999989</v>
      </c>
      <c r="CV32" s="9">
        <f t="shared" si="93"/>
        <v>0.99999999999999967</v>
      </c>
      <c r="CW32" s="9">
        <f t="shared" si="93"/>
        <v>1</v>
      </c>
      <c r="CX32" s="9">
        <f t="shared" ref="CX32:CY32" si="94">SUM(CX28:CX31)</f>
        <v>1</v>
      </c>
      <c r="CY32" s="9">
        <f t="shared" si="94"/>
        <v>1</v>
      </c>
      <c r="CZ32" s="9">
        <f t="shared" ref="CZ32:DB32" si="95">SUM(CZ28:CZ31)</f>
        <v>0.96726190476190499</v>
      </c>
      <c r="DA32" s="9">
        <f t="shared" si="95"/>
        <v>0.96726190476190499</v>
      </c>
      <c r="DB32" s="9">
        <f t="shared" si="95"/>
        <v>1</v>
      </c>
      <c r="DC32" s="9">
        <f t="shared" ref="DC32:DF32" si="96">SUM(DC28:DC31)</f>
        <v>1.0000000000000004</v>
      </c>
      <c r="DD32" s="9"/>
      <c r="DE32" s="9">
        <f t="shared" si="96"/>
        <v>1</v>
      </c>
      <c r="DF32" s="9">
        <f t="shared" si="96"/>
        <v>1</v>
      </c>
      <c r="DG32" s="9">
        <f t="shared" ref="DG32:DJ32" si="97">SUM(DG28:DG31)</f>
        <v>0.99999999999999978</v>
      </c>
      <c r="DH32" s="9">
        <f t="shared" si="97"/>
        <v>1.0000000000000002</v>
      </c>
      <c r="DI32" s="9">
        <f t="shared" si="97"/>
        <v>1</v>
      </c>
      <c r="DJ32" s="9">
        <f t="shared" si="97"/>
        <v>1</v>
      </c>
      <c r="DK32" s="9">
        <f t="shared" ref="DK32:DM32" si="98">SUM(DK28:DK31)</f>
        <v>1</v>
      </c>
      <c r="DL32" s="9">
        <f t="shared" si="98"/>
        <v>1.0000000000000002</v>
      </c>
      <c r="DM32" s="9">
        <f t="shared" si="98"/>
        <v>1</v>
      </c>
      <c r="DN32" s="9">
        <f t="shared" ref="DN32:DR32" si="99">SUM(DN28:DN31)</f>
        <v>0.99999999999999989</v>
      </c>
      <c r="DO32" s="9">
        <f t="shared" si="99"/>
        <v>1</v>
      </c>
      <c r="DP32" s="9" t="e">
        <f t="shared" si="99"/>
        <v>#DIV/0!</v>
      </c>
      <c r="DQ32" s="9" t="e">
        <f t="shared" si="99"/>
        <v>#DIV/0!</v>
      </c>
      <c r="DR32" s="9">
        <f t="shared" si="99"/>
        <v>1</v>
      </c>
      <c r="DS32" s="9">
        <f t="shared" ref="DS32:DU32" si="100">SUM(DS28:DS31)</f>
        <v>1</v>
      </c>
      <c r="DT32" s="9">
        <f t="shared" si="100"/>
        <v>1.0000000000000002</v>
      </c>
      <c r="DU32" s="9">
        <f t="shared" si="100"/>
        <v>1</v>
      </c>
      <c r="DV32" s="9">
        <f t="shared" ref="DV32:DX32" si="101">SUM(DV28:DV31)</f>
        <v>0.99999999999999956</v>
      </c>
      <c r="DW32" s="9">
        <f t="shared" si="101"/>
        <v>1.0714285714285712</v>
      </c>
      <c r="DX32" s="9">
        <f t="shared" si="101"/>
        <v>1</v>
      </c>
      <c r="DY32" s="9">
        <f t="shared" ref="DY32:EA32" si="102">SUM(DY28:DY31)</f>
        <v>1.0000000000000004</v>
      </c>
      <c r="DZ32" s="9">
        <f t="shared" si="102"/>
        <v>0.99999999999999978</v>
      </c>
      <c r="EA32" s="9">
        <f t="shared" si="102"/>
        <v>1</v>
      </c>
      <c r="EB32" s="9">
        <f t="shared" ref="EB32:ED32" si="103">SUM(EB28:EB31)</f>
        <v>0.99999999999999956</v>
      </c>
      <c r="EC32" s="9">
        <f t="shared" si="103"/>
        <v>0</v>
      </c>
      <c r="ED32" s="9">
        <f t="shared" si="103"/>
        <v>1</v>
      </c>
      <c r="EE32" s="9">
        <f t="shared" ref="EE32:EH32" si="104">SUM(EE28:EE31)</f>
        <v>1.0000000000000002</v>
      </c>
      <c r="EF32" s="9">
        <f t="shared" si="104"/>
        <v>1.0000000000000004</v>
      </c>
      <c r="EG32" s="9">
        <f t="shared" si="104"/>
        <v>1</v>
      </c>
      <c r="EH32" s="9">
        <f t="shared" si="104"/>
        <v>1</v>
      </c>
      <c r="EI32" s="9"/>
      <c r="EJ32" s="9"/>
    </row>
    <row r="33" spans="1:140" ht="22.5" customHeight="1">
      <c r="A33" s="141" t="s">
        <v>347</v>
      </c>
      <c r="B33" s="21"/>
      <c r="C33" s="32" t="s">
        <v>229</v>
      </c>
      <c r="D33" s="32" t="s">
        <v>178</v>
      </c>
      <c r="E33" s="32" t="s">
        <v>179</v>
      </c>
      <c r="F33" s="32" t="s">
        <v>180</v>
      </c>
      <c r="G33" s="32" t="s">
        <v>181</v>
      </c>
      <c r="H33" s="32" t="s">
        <v>182</v>
      </c>
      <c r="I33" s="32" t="s">
        <v>183</v>
      </c>
      <c r="J33" s="32" t="s">
        <v>184</v>
      </c>
      <c r="K33" s="32" t="s">
        <v>185</v>
      </c>
      <c r="L33" s="32" t="s">
        <v>186</v>
      </c>
      <c r="M33" s="32" t="s">
        <v>187</v>
      </c>
      <c r="N33" s="32" t="s">
        <v>188</v>
      </c>
      <c r="O33" s="32" t="s">
        <v>237</v>
      </c>
      <c r="P33" s="32" t="s">
        <v>246</v>
      </c>
      <c r="Q33" s="32" t="s">
        <v>247</v>
      </c>
      <c r="R33" s="32" t="s">
        <v>248</v>
      </c>
      <c r="S33" s="32" t="s">
        <v>249</v>
      </c>
      <c r="T33" s="32" t="s">
        <v>189</v>
      </c>
      <c r="U33" s="32" t="s">
        <v>190</v>
      </c>
      <c r="V33" s="32" t="s">
        <v>191</v>
      </c>
      <c r="W33" s="32" t="s">
        <v>192</v>
      </c>
      <c r="X33" s="32" t="s">
        <v>193</v>
      </c>
      <c r="Y33" s="32" t="s">
        <v>194</v>
      </c>
      <c r="Z33" s="32" t="s">
        <v>111</v>
      </c>
      <c r="AA33" s="32" t="s">
        <v>112</v>
      </c>
      <c r="AB33" s="32" t="s">
        <v>113</v>
      </c>
      <c r="AC33" s="32" t="s">
        <v>114</v>
      </c>
      <c r="AD33" s="32" t="s">
        <v>195</v>
      </c>
      <c r="AE33" s="32" t="s">
        <v>196</v>
      </c>
      <c r="AF33" s="32" t="s">
        <v>197</v>
      </c>
      <c r="AG33" s="32" t="s">
        <v>198</v>
      </c>
      <c r="AH33" s="32" t="s">
        <v>199</v>
      </c>
      <c r="AI33" s="32" t="s">
        <v>200</v>
      </c>
      <c r="AJ33" s="32" t="s">
        <v>201</v>
      </c>
      <c r="AK33" s="32" t="s">
        <v>202</v>
      </c>
      <c r="AL33" s="32" t="s">
        <v>203</v>
      </c>
      <c r="AM33" s="32" t="s">
        <v>204</v>
      </c>
      <c r="AN33" s="32" t="s">
        <v>205</v>
      </c>
      <c r="AO33" s="32" t="s">
        <v>206</v>
      </c>
      <c r="AP33" s="32" t="s">
        <v>207</v>
      </c>
      <c r="AQ33" s="32" t="s">
        <v>208</v>
      </c>
      <c r="AR33" s="32" t="s">
        <v>209</v>
      </c>
      <c r="AS33" s="32" t="s">
        <v>210</v>
      </c>
      <c r="AT33" s="32" t="s">
        <v>211</v>
      </c>
      <c r="AU33" s="32" t="s">
        <v>212</v>
      </c>
      <c r="AV33" s="32" t="s">
        <v>213</v>
      </c>
      <c r="AW33" s="32" t="s">
        <v>307</v>
      </c>
      <c r="AX33" s="32" t="s">
        <v>215</v>
      </c>
      <c r="AY33" s="32" t="s">
        <v>216</v>
      </c>
      <c r="AZ33" s="32" t="s">
        <v>217</v>
      </c>
      <c r="BA33" s="32" t="s">
        <v>218</v>
      </c>
      <c r="BB33" s="32" t="s">
        <v>219</v>
      </c>
      <c r="BC33" s="32" t="s">
        <v>220</v>
      </c>
      <c r="BD33" s="32" t="s">
        <v>178</v>
      </c>
      <c r="BE33" s="32" t="s">
        <v>179</v>
      </c>
      <c r="BF33" s="32" t="s">
        <v>180</v>
      </c>
      <c r="BG33" s="32" t="s">
        <v>181</v>
      </c>
      <c r="BH33" s="32" t="s">
        <v>182</v>
      </c>
      <c r="BI33" s="32" t="s">
        <v>183</v>
      </c>
      <c r="BJ33" s="32" t="s">
        <v>184</v>
      </c>
      <c r="BK33" s="32" t="s">
        <v>185</v>
      </c>
      <c r="BL33" s="32" t="s">
        <v>186</v>
      </c>
      <c r="BM33" s="32" t="s">
        <v>187</v>
      </c>
      <c r="BN33" s="32" t="s">
        <v>188</v>
      </c>
      <c r="BO33" s="32" t="s">
        <v>237</v>
      </c>
      <c r="BP33" s="32" t="s">
        <v>246</v>
      </c>
      <c r="BQ33" s="32" t="s">
        <v>247</v>
      </c>
      <c r="BR33" s="32" t="s">
        <v>248</v>
      </c>
      <c r="BS33" s="32" t="s">
        <v>249</v>
      </c>
      <c r="BT33" s="32" t="s">
        <v>189</v>
      </c>
      <c r="BU33" s="32" t="s">
        <v>190</v>
      </c>
      <c r="BV33" s="32" t="s">
        <v>191</v>
      </c>
      <c r="BW33" s="32" t="s">
        <v>192</v>
      </c>
      <c r="BX33" s="32" t="s">
        <v>193</v>
      </c>
      <c r="BY33" s="32" t="s">
        <v>194</v>
      </c>
      <c r="BZ33" s="32" t="s">
        <v>111</v>
      </c>
      <c r="CA33" s="32" t="s">
        <v>112</v>
      </c>
      <c r="CB33" s="32" t="s">
        <v>113</v>
      </c>
      <c r="CC33" s="32" t="s">
        <v>114</v>
      </c>
      <c r="CD33" s="32" t="s">
        <v>195</v>
      </c>
      <c r="CE33" s="32" t="s">
        <v>196</v>
      </c>
      <c r="CF33" s="32" t="s">
        <v>197</v>
      </c>
      <c r="CG33" s="32" t="s">
        <v>198</v>
      </c>
      <c r="CH33" s="32" t="s">
        <v>199</v>
      </c>
      <c r="CI33" s="32" t="s">
        <v>200</v>
      </c>
      <c r="CJ33" s="32" t="s">
        <v>201</v>
      </c>
      <c r="CK33" s="32" t="s">
        <v>202</v>
      </c>
      <c r="CL33" s="32" t="s">
        <v>203</v>
      </c>
      <c r="CM33" s="32" t="s">
        <v>204</v>
      </c>
      <c r="CN33" s="32" t="s">
        <v>205</v>
      </c>
      <c r="CO33" s="32" t="s">
        <v>206</v>
      </c>
      <c r="CP33" s="32" t="s">
        <v>207</v>
      </c>
      <c r="CQ33" s="32" t="s">
        <v>208</v>
      </c>
      <c r="CR33" s="32" t="s">
        <v>209</v>
      </c>
      <c r="CS33" s="32" t="s">
        <v>210</v>
      </c>
      <c r="CT33" s="32" t="s">
        <v>211</v>
      </c>
      <c r="CU33" s="32" t="s">
        <v>212</v>
      </c>
      <c r="CV33" s="32" t="s">
        <v>213</v>
      </c>
      <c r="CW33" s="32" t="s">
        <v>214</v>
      </c>
      <c r="CX33" s="32" t="s">
        <v>215</v>
      </c>
      <c r="CY33" s="32" t="s">
        <v>216</v>
      </c>
      <c r="CZ33" s="32" t="s">
        <v>217</v>
      </c>
      <c r="DA33" s="32" t="s">
        <v>218</v>
      </c>
      <c r="DB33" s="32" t="s">
        <v>219</v>
      </c>
      <c r="DC33" s="32" t="s">
        <v>220</v>
      </c>
      <c r="DD33" s="32" t="s">
        <v>311</v>
      </c>
      <c r="DE33" s="32" t="s">
        <v>178</v>
      </c>
      <c r="DF33" s="32" t="s">
        <v>179</v>
      </c>
      <c r="DG33" s="32" t="s">
        <v>180</v>
      </c>
      <c r="DH33" s="32" t="s">
        <v>181</v>
      </c>
      <c r="DI33" s="32" t="s">
        <v>182</v>
      </c>
      <c r="DJ33" s="32" t="s">
        <v>183</v>
      </c>
      <c r="DK33" s="32" t="s">
        <v>184</v>
      </c>
      <c r="DL33" s="32" t="s">
        <v>185</v>
      </c>
      <c r="DM33" s="32" t="s">
        <v>186</v>
      </c>
      <c r="DN33" s="32" t="s">
        <v>187</v>
      </c>
      <c r="DO33" s="32" t="s">
        <v>188</v>
      </c>
      <c r="DP33" s="32" t="s">
        <v>237</v>
      </c>
      <c r="DQ33" s="32" t="s">
        <v>246</v>
      </c>
      <c r="DR33" s="32" t="s">
        <v>247</v>
      </c>
      <c r="DS33" s="32" t="s">
        <v>248</v>
      </c>
      <c r="DT33" s="32" t="s">
        <v>249</v>
      </c>
      <c r="DU33" s="32" t="s">
        <v>189</v>
      </c>
      <c r="DV33" s="32" t="s">
        <v>190</v>
      </c>
      <c r="DW33" s="32" t="s">
        <v>191</v>
      </c>
      <c r="DX33" s="32" t="s">
        <v>192</v>
      </c>
      <c r="DY33" s="32" t="s">
        <v>193</v>
      </c>
      <c r="DZ33" s="32" t="s">
        <v>194</v>
      </c>
      <c r="EA33" s="32" t="s">
        <v>111</v>
      </c>
      <c r="EB33" s="32" t="s">
        <v>112</v>
      </c>
      <c r="EC33" s="32" t="s">
        <v>113</v>
      </c>
      <c r="ED33" s="32" t="s">
        <v>114</v>
      </c>
      <c r="EE33" s="32" t="s">
        <v>195</v>
      </c>
      <c r="EF33" s="32" t="s">
        <v>196</v>
      </c>
      <c r="EG33" s="32" t="s">
        <v>197</v>
      </c>
      <c r="EH33" s="32" t="s">
        <v>198</v>
      </c>
      <c r="EI33" s="32" t="s">
        <v>378</v>
      </c>
      <c r="EJ33" s="19" t="s">
        <v>119</v>
      </c>
    </row>
    <row r="34" spans="1:140" ht="15.75" customHeight="1">
      <c r="A34" s="502" t="s">
        <v>20</v>
      </c>
      <c r="B34" s="51" t="s">
        <v>84</v>
      </c>
      <c r="C34" s="23"/>
      <c r="D34" s="23">
        <f t="shared" ref="D34:BB37" si="105">+AVERAGE(D18)</f>
        <v>0.86607142857142905</v>
      </c>
      <c r="E34" s="23">
        <f t="shared" si="105"/>
        <v>1</v>
      </c>
      <c r="F34" s="23">
        <f t="shared" si="105"/>
        <v>1</v>
      </c>
      <c r="G34" s="23">
        <f t="shared" si="105"/>
        <v>0.99404761904761896</v>
      </c>
      <c r="H34" s="23">
        <f t="shared" si="105"/>
        <v>1</v>
      </c>
      <c r="I34" s="23">
        <f t="shared" si="105"/>
        <v>1</v>
      </c>
      <c r="J34" s="23">
        <f t="shared" si="105"/>
        <v>1</v>
      </c>
      <c r="K34" s="23">
        <f t="shared" si="105"/>
        <v>1</v>
      </c>
      <c r="L34" s="23">
        <f t="shared" si="105"/>
        <v>0.9910714285714286</v>
      </c>
      <c r="M34" s="23">
        <f t="shared" si="105"/>
        <v>1</v>
      </c>
      <c r="N34" s="23">
        <f t="shared" si="105"/>
        <v>0.9851190476142857</v>
      </c>
      <c r="O34" s="23">
        <f t="shared" si="105"/>
        <v>0.97023809523809534</v>
      </c>
      <c r="P34" s="23">
        <f t="shared" si="105"/>
        <v>1</v>
      </c>
      <c r="Q34" s="23">
        <f t="shared" si="105"/>
        <v>1</v>
      </c>
      <c r="R34" s="23">
        <f t="shared" si="105"/>
        <v>1</v>
      </c>
      <c r="S34" s="23">
        <f t="shared" si="105"/>
        <v>1</v>
      </c>
      <c r="T34" s="23">
        <f t="shared" si="105"/>
        <v>1</v>
      </c>
      <c r="U34" s="23">
        <f t="shared" si="105"/>
        <v>0.99305555555555558</v>
      </c>
      <c r="V34" s="23">
        <f t="shared" si="105"/>
        <v>1</v>
      </c>
      <c r="W34" s="23">
        <f t="shared" si="105"/>
        <v>1</v>
      </c>
      <c r="X34" s="23">
        <f t="shared" si="105"/>
        <v>1</v>
      </c>
      <c r="Y34" s="23">
        <f t="shared" si="105"/>
        <v>1</v>
      </c>
      <c r="Z34" s="23">
        <f t="shared" si="105"/>
        <v>1</v>
      </c>
      <c r="AA34" s="23">
        <f t="shared" si="105"/>
        <v>1</v>
      </c>
      <c r="AB34" s="23">
        <f t="shared" si="105"/>
        <v>1</v>
      </c>
      <c r="AC34" s="23">
        <f t="shared" si="105"/>
        <v>1</v>
      </c>
      <c r="AD34" s="23">
        <f t="shared" si="105"/>
        <v>1</v>
      </c>
      <c r="AE34" s="23">
        <f t="shared" si="105"/>
        <v>1</v>
      </c>
      <c r="AF34" s="23">
        <f t="shared" si="105"/>
        <v>0.97916666666666696</v>
      </c>
      <c r="AG34" s="23">
        <f t="shared" si="105"/>
        <v>1</v>
      </c>
      <c r="AH34" s="23">
        <f t="shared" si="105"/>
        <v>1</v>
      </c>
      <c r="AI34" s="23">
        <f t="shared" si="105"/>
        <v>1</v>
      </c>
      <c r="AJ34" s="23">
        <f t="shared" si="105"/>
        <v>1</v>
      </c>
      <c r="AK34" s="23">
        <f t="shared" si="105"/>
        <v>1</v>
      </c>
      <c r="AL34" s="23">
        <f t="shared" si="105"/>
        <v>1</v>
      </c>
      <c r="AM34" s="23">
        <f t="shared" si="105"/>
        <v>1</v>
      </c>
      <c r="AN34" s="23">
        <f t="shared" si="105"/>
        <v>1</v>
      </c>
      <c r="AO34" s="23">
        <f t="shared" si="105"/>
        <v>1</v>
      </c>
      <c r="AP34" s="23">
        <f t="shared" si="105"/>
        <v>1</v>
      </c>
      <c r="AQ34" s="23">
        <f t="shared" si="105"/>
        <v>0.52380952380952384</v>
      </c>
      <c r="AR34" s="23">
        <f t="shared" si="105"/>
        <v>1</v>
      </c>
      <c r="AS34" s="23">
        <f t="shared" si="105"/>
        <v>0.98214285714285698</v>
      </c>
      <c r="AT34" s="23">
        <f t="shared" si="105"/>
        <v>1</v>
      </c>
      <c r="AU34" s="23">
        <f t="shared" si="105"/>
        <v>1</v>
      </c>
      <c r="AV34" s="23">
        <f t="shared" si="105"/>
        <v>0.985119047619048</v>
      </c>
      <c r="AW34" s="23">
        <f t="shared" si="105"/>
        <v>1</v>
      </c>
      <c r="AX34" s="23">
        <f t="shared" si="105"/>
        <v>0.99404761904761896</v>
      </c>
      <c r="AY34" s="23">
        <f t="shared" si="105"/>
        <v>1</v>
      </c>
      <c r="AZ34" s="23">
        <f t="shared" si="105"/>
        <v>0.89880952380952395</v>
      </c>
      <c r="BA34" s="23">
        <f t="shared" si="105"/>
        <v>0.9375</v>
      </c>
      <c r="BB34" s="23">
        <f t="shared" si="105"/>
        <v>1</v>
      </c>
      <c r="BC34" s="23">
        <f t="shared" ref="BC34:BI37" si="106">+AVERAGE(BC2,BC18)</f>
        <v>0.9642857142857143</v>
      </c>
      <c r="BD34" s="23">
        <f t="shared" si="106"/>
        <v>0.98214285714285698</v>
      </c>
      <c r="BE34" s="23">
        <f t="shared" si="106"/>
        <v>0.97619047619047605</v>
      </c>
      <c r="BF34" s="23">
        <f t="shared" si="106"/>
        <v>1</v>
      </c>
      <c r="BG34" s="23">
        <f t="shared" si="106"/>
        <v>1</v>
      </c>
      <c r="BH34" s="23">
        <f t="shared" si="106"/>
        <v>1</v>
      </c>
      <c r="BI34" s="23">
        <f t="shared" si="106"/>
        <v>0.95833333333333304</v>
      </c>
      <c r="BJ34" s="23"/>
      <c r="BK34" s="23"/>
      <c r="BL34" s="23"/>
      <c r="BM34" s="23"/>
      <c r="BN34" s="23"/>
      <c r="BO34" s="23"/>
      <c r="BP34" s="23"/>
      <c r="BQ34" s="23"/>
      <c r="BR34" s="23">
        <f t="shared" ref="BR34:BT35" si="107">+AVERAGE(BR2,BR18)</f>
        <v>0.89285714285714302</v>
      </c>
      <c r="BS34" s="23">
        <f t="shared" si="107"/>
        <v>1</v>
      </c>
      <c r="BT34" s="23">
        <f t="shared" si="107"/>
        <v>0.96130952380952395</v>
      </c>
      <c r="BU34" s="23">
        <f t="shared" ref="BU34:BZ35" si="108">+AVERAGE(BU2,BU18)</f>
        <v>0.96130952380952395</v>
      </c>
      <c r="BV34" s="23">
        <f t="shared" si="108"/>
        <v>1</v>
      </c>
      <c r="BW34" s="23">
        <f t="shared" si="108"/>
        <v>0.97619047619047605</v>
      </c>
      <c r="BX34" s="23">
        <f t="shared" si="108"/>
        <v>0.97023809523809501</v>
      </c>
      <c r="BY34" s="23">
        <f t="shared" si="108"/>
        <v>0.952380952380952</v>
      </c>
      <c r="BZ34" s="23">
        <f t="shared" si="108"/>
        <v>0.95654761904761898</v>
      </c>
      <c r="CA34" s="23">
        <f t="shared" ref="CA34" si="109">+AVERAGE(CA2,CA18)</f>
        <v>0.89583333333333304</v>
      </c>
      <c r="CB34" s="23">
        <f t="shared" ref="CB34:CC34" si="110">+AVERAGE(CB2,CB18)</f>
        <v>0.99404761904761896</v>
      </c>
      <c r="CC34" s="23">
        <f t="shared" si="110"/>
        <v>1</v>
      </c>
      <c r="CD34" s="23">
        <f t="shared" ref="CD34:CE34" si="111">+AVERAGE(CD2,CD18)</f>
        <v>0.94047619047619002</v>
      </c>
      <c r="CE34" s="23">
        <f t="shared" si="111"/>
        <v>0.9375</v>
      </c>
      <c r="CF34" s="23">
        <f t="shared" ref="CF34:CG34" si="112">+AVERAGE(CF2,CF18)</f>
        <v>1</v>
      </c>
      <c r="CG34" s="23">
        <f t="shared" si="112"/>
        <v>0.97023809523809501</v>
      </c>
      <c r="CH34" s="23">
        <f t="shared" ref="CH34:CI34" si="113">+AVERAGE(CH2,CH18)</f>
        <v>0.97023809523809501</v>
      </c>
      <c r="CI34" s="23">
        <f t="shared" si="113"/>
        <v>0.98214285714285698</v>
      </c>
      <c r="CJ34" s="23">
        <f t="shared" ref="CJ34:CK34" si="114">+AVERAGE(CJ2,CJ18)</f>
        <v>0.94047619047619047</v>
      </c>
      <c r="CK34" s="23">
        <f t="shared" si="114"/>
        <v>0.97619047619047605</v>
      </c>
      <c r="CL34" s="23">
        <f t="shared" ref="CL34:CM34" si="115">+AVERAGE(CL2,CL18)</f>
        <v>0.92857142857142905</v>
      </c>
      <c r="CM34" s="23">
        <f t="shared" si="115"/>
        <v>0.97023809523809523</v>
      </c>
      <c r="CN34" s="23">
        <f t="shared" ref="CN34:CO34" si="116">+AVERAGE(CN2,CN18)</f>
        <v>0.91071428571428603</v>
      </c>
      <c r="CO34" s="23">
        <f t="shared" si="116"/>
        <v>0.98214285714285698</v>
      </c>
      <c r="CP34" s="23">
        <f t="shared" ref="CP34:CR35" si="117">+AVERAGE(CP2,CP18)</f>
        <v>1</v>
      </c>
      <c r="CQ34" s="23">
        <f t="shared" si="117"/>
        <v>1</v>
      </c>
      <c r="CR34" s="23">
        <f t="shared" si="117"/>
        <v>0.98809523809523803</v>
      </c>
      <c r="CS34" s="23">
        <f t="shared" ref="CS34:CX34" si="118">+AVERAGE(CS2,CS18)</f>
        <v>1</v>
      </c>
      <c r="CT34" s="23">
        <f t="shared" si="118"/>
        <v>1</v>
      </c>
      <c r="CU34" s="23">
        <f t="shared" si="118"/>
        <v>0.98809523809523803</v>
      </c>
      <c r="CV34" s="23">
        <f t="shared" si="118"/>
        <v>0.95833333333333304</v>
      </c>
      <c r="CW34" s="23">
        <f t="shared" si="118"/>
        <v>1</v>
      </c>
      <c r="CX34" s="23">
        <f t="shared" si="118"/>
        <v>1</v>
      </c>
      <c r="CY34" s="23">
        <f t="shared" ref="CY34:CZ34" si="119">+AVERAGE(CY2,CY18)</f>
        <v>1</v>
      </c>
      <c r="CZ34" s="23">
        <f t="shared" si="119"/>
        <v>0.96726190476190499</v>
      </c>
      <c r="DA34" s="23">
        <f t="shared" ref="DA34:DB34" si="120">+AVERAGE(DA2,DA18)</f>
        <v>0.96726190476190499</v>
      </c>
      <c r="DB34" s="23">
        <f t="shared" si="120"/>
        <v>1</v>
      </c>
      <c r="DC34" s="23">
        <f t="shared" ref="DC34:DE34" si="121">+AVERAGE(DC2,DC18)</f>
        <v>0.92857142857142905</v>
      </c>
      <c r="DD34" s="4">
        <f>AVERAGE(BE34:DC34)</f>
        <v>0.97213455149501682</v>
      </c>
      <c r="DE34" s="23">
        <f t="shared" si="121"/>
        <v>0.875</v>
      </c>
      <c r="DF34" s="23">
        <f t="shared" ref="DF34:DG34" si="122">+AVERAGE(DF2,DF18)</f>
        <v>0.85119047619047616</v>
      </c>
      <c r="DG34" s="23">
        <f t="shared" si="122"/>
        <v>0.97023809523809501</v>
      </c>
      <c r="DH34" s="23">
        <f t="shared" ref="DH34:DI34" si="123">+AVERAGE(DH2,DH18)</f>
        <v>0.96130952380952395</v>
      </c>
      <c r="DI34" s="23">
        <f t="shared" si="123"/>
        <v>0.9375</v>
      </c>
      <c r="DJ34" s="23">
        <f t="shared" ref="DJ34:DK34" si="124">+AVERAGE(DJ2,DJ18)</f>
        <v>1</v>
      </c>
      <c r="DK34" s="23">
        <f t="shared" si="124"/>
        <v>1</v>
      </c>
      <c r="DL34" s="23">
        <f t="shared" ref="DL34:DM34" si="125">+AVERAGE(DL2,DL18)</f>
        <v>0.97916666666666696</v>
      </c>
      <c r="DM34" s="23">
        <f t="shared" si="125"/>
        <v>1</v>
      </c>
      <c r="DN34" s="23">
        <f t="shared" ref="DN34:DO34" si="126">+AVERAGE(DN2,DN18)</f>
        <v>0.85119047619047605</v>
      </c>
      <c r="DO34" s="23">
        <f t="shared" si="126"/>
        <v>1</v>
      </c>
      <c r="DP34" s="160">
        <v>0.94</v>
      </c>
      <c r="DQ34" s="160">
        <v>0.97</v>
      </c>
      <c r="DR34" s="23">
        <f t="shared" ref="DR34:DS34" si="127">+AVERAGE(DR2,DR18)</f>
        <v>1</v>
      </c>
      <c r="DS34" s="23">
        <f t="shared" si="127"/>
        <v>1</v>
      </c>
      <c r="DT34" s="23">
        <f t="shared" ref="DT34:DU34" si="128">+AVERAGE(DT2,DT18)</f>
        <v>0.91071428571428603</v>
      </c>
      <c r="DU34" s="23">
        <f t="shared" si="128"/>
        <v>1</v>
      </c>
      <c r="DV34" s="23">
        <f t="shared" ref="DV34:DW34" si="129">+AVERAGE(DV2,DV18)</f>
        <v>0.96488095238095195</v>
      </c>
      <c r="DW34" s="23">
        <f t="shared" si="129"/>
        <v>0.978690476190476</v>
      </c>
      <c r="DX34" s="23">
        <f t="shared" ref="DX34:DY34" si="130">+AVERAGE(DX2,DX18)</f>
        <v>0.9375</v>
      </c>
      <c r="DY34" s="23">
        <f t="shared" si="130"/>
        <v>0.985119047619048</v>
      </c>
      <c r="DZ34" s="23">
        <f t="shared" ref="DZ34:EA34" si="131">+AVERAGE(DZ2,DZ18)</f>
        <v>0.95898809523809503</v>
      </c>
      <c r="EA34" s="23">
        <f t="shared" si="131"/>
        <v>1</v>
      </c>
      <c r="EB34" s="23">
        <f t="shared" ref="EB34:EC34" si="132">+AVERAGE(EB2,EB18)</f>
        <v>0.57142857142857095</v>
      </c>
      <c r="EC34" s="23">
        <f t="shared" si="132"/>
        <v>0</v>
      </c>
      <c r="ED34" s="23">
        <f t="shared" ref="ED34:EE34" si="133">+AVERAGE(ED2,ED18)</f>
        <v>1</v>
      </c>
      <c r="EE34" s="23">
        <f t="shared" si="133"/>
        <v>0.91071428571428603</v>
      </c>
      <c r="EF34" s="23">
        <f t="shared" ref="EF34:EG34" si="134">+AVERAGE(EF2,EF18)</f>
        <v>0.97857142857142898</v>
      </c>
      <c r="EG34" s="23">
        <f t="shared" si="134"/>
        <v>1</v>
      </c>
      <c r="EH34" s="23">
        <f t="shared" ref="EH34" si="135">+AVERAGE(EH2,EH18)</f>
        <v>1</v>
      </c>
      <c r="EI34" s="4">
        <f>AVERAGE(DE34:EH34)</f>
        <v>0.91774007936507929</v>
      </c>
      <c r="EJ34" s="256">
        <v>0.85</v>
      </c>
    </row>
    <row r="35" spans="1:140" ht="15.75" customHeight="1">
      <c r="A35" s="503"/>
      <c r="B35" s="51" t="s">
        <v>141</v>
      </c>
      <c r="C35" s="23"/>
      <c r="D35" s="23">
        <f t="shared" si="105"/>
        <v>0.123780068728522</v>
      </c>
      <c r="E35" s="23">
        <f t="shared" si="105"/>
        <v>0</v>
      </c>
      <c r="F35" s="23">
        <f t="shared" si="105"/>
        <v>5.3571428571428568E-2</v>
      </c>
      <c r="G35" s="23">
        <f t="shared" si="105"/>
        <v>3.59281437125748E-2</v>
      </c>
      <c r="H35" s="23">
        <f t="shared" si="105"/>
        <v>0</v>
      </c>
      <c r="I35" s="23">
        <f t="shared" si="105"/>
        <v>0.10714285714285714</v>
      </c>
      <c r="J35" s="23">
        <f t="shared" si="105"/>
        <v>0</v>
      </c>
      <c r="K35" s="23">
        <f t="shared" si="105"/>
        <v>0</v>
      </c>
      <c r="L35" s="23">
        <f t="shared" si="105"/>
        <v>0</v>
      </c>
      <c r="M35" s="23">
        <f t="shared" si="105"/>
        <v>0</v>
      </c>
      <c r="N35" s="23">
        <f t="shared" si="105"/>
        <v>4.4565217385714291E-2</v>
      </c>
      <c r="O35" s="23">
        <f t="shared" si="105"/>
        <v>0</v>
      </c>
      <c r="P35" s="23">
        <f t="shared" si="105"/>
        <v>0</v>
      </c>
      <c r="Q35" s="23">
        <f t="shared" si="105"/>
        <v>0</v>
      </c>
      <c r="R35" s="23">
        <f t="shared" si="105"/>
        <v>0</v>
      </c>
      <c r="S35" s="23">
        <f t="shared" si="105"/>
        <v>0</v>
      </c>
      <c r="T35" s="23">
        <f t="shared" si="105"/>
        <v>1.3988095238095201E-2</v>
      </c>
      <c r="U35" s="23">
        <f t="shared" si="105"/>
        <v>0</v>
      </c>
      <c r="V35" s="23">
        <f t="shared" si="105"/>
        <v>0</v>
      </c>
      <c r="W35" s="23">
        <f t="shared" si="105"/>
        <v>0</v>
      </c>
      <c r="X35" s="23">
        <f t="shared" si="105"/>
        <v>0</v>
      </c>
      <c r="Y35" s="23">
        <f t="shared" si="105"/>
        <v>0</v>
      </c>
      <c r="Z35" s="23">
        <f t="shared" si="105"/>
        <v>0</v>
      </c>
      <c r="AA35" s="23">
        <f t="shared" si="105"/>
        <v>3.57142857142857E-3</v>
      </c>
      <c r="AB35" s="23">
        <f t="shared" si="105"/>
        <v>0</v>
      </c>
      <c r="AC35" s="23">
        <f t="shared" si="105"/>
        <v>0</v>
      </c>
      <c r="AD35" s="23">
        <f t="shared" si="105"/>
        <v>0</v>
      </c>
      <c r="AE35" s="23">
        <f t="shared" si="105"/>
        <v>3.1547619047619047E-2</v>
      </c>
      <c r="AF35" s="23">
        <f t="shared" si="105"/>
        <v>0.17629179331306999</v>
      </c>
      <c r="AG35" s="23">
        <f t="shared" si="105"/>
        <v>0</v>
      </c>
      <c r="AH35" s="23">
        <f t="shared" si="105"/>
        <v>5.8333333333333341E-2</v>
      </c>
      <c r="AI35" s="23">
        <f t="shared" si="105"/>
        <v>5.3571428571428603E-2</v>
      </c>
      <c r="AJ35" s="23">
        <f t="shared" si="105"/>
        <v>0</v>
      </c>
      <c r="AK35" s="23">
        <f t="shared" si="105"/>
        <v>6.0714285714285714E-2</v>
      </c>
      <c r="AL35" s="23">
        <f t="shared" si="105"/>
        <v>6.0714285714285714E-2</v>
      </c>
      <c r="AM35" s="23">
        <f t="shared" si="105"/>
        <v>0</v>
      </c>
      <c r="AN35" s="23">
        <f t="shared" si="105"/>
        <v>0</v>
      </c>
      <c r="AO35" s="23">
        <f t="shared" si="105"/>
        <v>0</v>
      </c>
      <c r="AP35" s="23">
        <f t="shared" si="105"/>
        <v>0</v>
      </c>
      <c r="AQ35" s="23">
        <f t="shared" si="105"/>
        <v>0</v>
      </c>
      <c r="AR35" s="23">
        <f t="shared" si="105"/>
        <v>0</v>
      </c>
      <c r="AS35" s="23">
        <f t="shared" si="105"/>
        <v>0</v>
      </c>
      <c r="AT35" s="23">
        <f t="shared" si="105"/>
        <v>0</v>
      </c>
      <c r="AU35" s="23">
        <f t="shared" si="105"/>
        <v>0</v>
      </c>
      <c r="AV35" s="23">
        <f t="shared" si="105"/>
        <v>0.16308157099697901</v>
      </c>
      <c r="AW35" s="23">
        <f t="shared" si="105"/>
        <v>6.5476190476190479E-2</v>
      </c>
      <c r="AX35" s="23">
        <f t="shared" si="105"/>
        <v>0</v>
      </c>
      <c r="AY35" s="23">
        <f t="shared" si="105"/>
        <v>0</v>
      </c>
      <c r="AZ35" s="23">
        <f t="shared" si="105"/>
        <v>0</v>
      </c>
      <c r="BA35" s="23">
        <f t="shared" si="105"/>
        <v>0</v>
      </c>
      <c r="BB35" s="23">
        <f t="shared" si="105"/>
        <v>0</v>
      </c>
      <c r="BC35" s="23">
        <f t="shared" si="106"/>
        <v>0.15061728395061727</v>
      </c>
      <c r="BD35" s="23">
        <f t="shared" si="106"/>
        <v>0.10606060606060599</v>
      </c>
      <c r="BE35" s="23">
        <f t="shared" si="106"/>
        <v>6.4024390243902399E-2</v>
      </c>
      <c r="BF35" s="23">
        <f t="shared" si="106"/>
        <v>0</v>
      </c>
      <c r="BG35" s="23">
        <f t="shared" si="106"/>
        <v>0</v>
      </c>
      <c r="BH35" s="23">
        <f t="shared" si="106"/>
        <v>0</v>
      </c>
      <c r="BI35" s="23">
        <f t="shared" si="106"/>
        <v>0.173913043478261</v>
      </c>
      <c r="BJ35" s="23"/>
      <c r="BK35" s="23"/>
      <c r="BL35" s="23"/>
      <c r="BM35" s="23"/>
      <c r="BN35" s="23"/>
      <c r="BO35" s="23"/>
      <c r="BP35" s="23"/>
      <c r="BQ35" s="23"/>
      <c r="BR35" s="23">
        <f t="shared" si="107"/>
        <v>0.40679999999999999</v>
      </c>
      <c r="BS35" s="23">
        <f t="shared" si="107"/>
        <v>0.15</v>
      </c>
      <c r="BT35" s="23">
        <f t="shared" si="107"/>
        <v>0.269349845201238</v>
      </c>
      <c r="BU35" s="23">
        <f t="shared" si="108"/>
        <v>0.269349845201238</v>
      </c>
      <c r="BV35" s="23">
        <f t="shared" si="108"/>
        <v>0.42708333333333298</v>
      </c>
      <c r="BW35" s="23">
        <f t="shared" si="108"/>
        <v>0.41707317073170702</v>
      </c>
      <c r="BX35" s="23">
        <f t="shared" si="108"/>
        <v>0.23748466257668699</v>
      </c>
      <c r="BY35" s="23">
        <f t="shared" si="108"/>
        <v>0.38750000000000001</v>
      </c>
      <c r="BZ35" s="23">
        <f t="shared" si="108"/>
        <v>7.8232870384749201E-2</v>
      </c>
      <c r="CA35" s="23">
        <f t="shared" ref="CA35" si="136">+AVERAGE(CA3,CA19)</f>
        <v>0.106356589147287</v>
      </c>
      <c r="CB35" s="23">
        <f t="shared" ref="CB35:CC35" si="137">+AVERAGE(CB3,CB19)</f>
        <v>0.39970059880239517</v>
      </c>
      <c r="CC35" s="23">
        <f t="shared" si="137"/>
        <v>0.44047619047619052</v>
      </c>
      <c r="CD35" s="23">
        <f t="shared" ref="CD35:CE35" si="138">+AVERAGE(CD3,CD19)</f>
        <v>0.16835443037974701</v>
      </c>
      <c r="CE35" s="23">
        <f t="shared" si="138"/>
        <v>0.24888888888888894</v>
      </c>
      <c r="CF35" s="23">
        <f t="shared" ref="CF35:CG35" si="139">+AVERAGE(CF3,CF19)</f>
        <v>0.41666666666666663</v>
      </c>
      <c r="CG35" s="23">
        <f t="shared" si="139"/>
        <v>0.42944785276073599</v>
      </c>
      <c r="CH35" s="23">
        <f t="shared" ref="CH35:CI35" si="140">+AVERAGE(CH3,CH19)</f>
        <v>0.220858895705521</v>
      </c>
      <c r="CI35" s="23">
        <f t="shared" si="140"/>
        <v>0.203757575757576</v>
      </c>
      <c r="CJ35" s="23">
        <f t="shared" ref="CJ35:CK35" si="141">+AVERAGE(CJ3,CJ19)</f>
        <v>0.22721518987341771</v>
      </c>
      <c r="CK35" s="23">
        <f t="shared" si="141"/>
        <v>0.20499999999999999</v>
      </c>
      <c r="CL35" s="23">
        <f t="shared" ref="CL35:CM35" si="142">+AVERAGE(CL3,CL19)</f>
        <v>0.115384615384615</v>
      </c>
      <c r="CM35" s="23">
        <f t="shared" si="142"/>
        <v>0.19349693251533742</v>
      </c>
      <c r="CN35" s="23">
        <f t="shared" ref="CN35:CO35" si="143">+AVERAGE(CN3,CN19)</f>
        <v>0.30457516339869301</v>
      </c>
      <c r="CO35" s="23">
        <f t="shared" si="143"/>
        <v>0.108</v>
      </c>
      <c r="CP35" s="23">
        <f t="shared" si="117"/>
        <v>0.23845238095238094</v>
      </c>
      <c r="CQ35" s="23">
        <f t="shared" si="117"/>
        <v>0.23845238095238094</v>
      </c>
      <c r="CR35" s="23">
        <f t="shared" si="117"/>
        <v>4.46385542168675E-2</v>
      </c>
      <c r="CS35" s="23">
        <f t="shared" ref="CS35:CT35" si="144">+AVERAGE(CS3,CS19)</f>
        <v>0.39642857142857141</v>
      </c>
      <c r="CT35" s="23">
        <f t="shared" si="144"/>
        <v>0.37559523809523809</v>
      </c>
      <c r="CU35" s="23">
        <f t="shared" ref="CU35:CV35" si="145">+AVERAGE(CU3,CU19)</f>
        <v>0.100722891566265</v>
      </c>
      <c r="CV35" s="23">
        <f t="shared" si="145"/>
        <v>0.2</v>
      </c>
      <c r="CW35" s="23">
        <f t="shared" ref="CW35:CX35" si="146">+AVERAGE(CW3,CW19)</f>
        <v>0.39874999999999999</v>
      </c>
      <c r="CX35" s="23">
        <f t="shared" si="146"/>
        <v>0.101190476190476</v>
      </c>
      <c r="CY35" s="23">
        <f t="shared" ref="CY35:CZ35" si="147">+AVERAGE(CY3,CY19)</f>
        <v>0.1307142857142857</v>
      </c>
      <c r="CZ35" s="23">
        <f t="shared" si="147"/>
        <v>0.24363076923076901</v>
      </c>
      <c r="DA35" s="23">
        <f t="shared" ref="DA35:DB35" si="148">+AVERAGE(DA3,DA19)</f>
        <v>0.24363076923076901</v>
      </c>
      <c r="DB35" s="23">
        <f t="shared" si="148"/>
        <v>9.7619047619047605E-2</v>
      </c>
      <c r="DC35" s="23">
        <f t="shared" ref="DC35:DE35" si="149">+AVERAGE(DC3,DC19)</f>
        <v>0.16025641025640999</v>
      </c>
      <c r="DD35" s="4">
        <f>AVERAGE(BD35:DC35)</f>
        <v>0.22148029846414216</v>
      </c>
      <c r="DE35" s="23">
        <f t="shared" si="149"/>
        <v>0</v>
      </c>
      <c r="DF35" s="23">
        <f t="shared" ref="DF35:DG35" si="150">+AVERAGE(DF3,DF19)</f>
        <v>0.27965034965034963</v>
      </c>
      <c r="DG35" s="23">
        <f t="shared" si="150"/>
        <v>0.245398773006135</v>
      </c>
      <c r="DH35" s="23">
        <f t="shared" ref="DH35:DI35" si="151">+AVERAGE(DH3,DH19)</f>
        <v>6.1995046439628998E-2</v>
      </c>
      <c r="DI35" s="23">
        <f t="shared" si="151"/>
        <v>0.30488888888888888</v>
      </c>
      <c r="DJ35" s="23">
        <f t="shared" ref="DJ35:DK35" si="152">+AVERAGE(DJ3,DJ19)</f>
        <v>0.34940476190476188</v>
      </c>
      <c r="DK35" s="23">
        <f t="shared" si="152"/>
        <v>0</v>
      </c>
      <c r="DL35" s="23">
        <f t="shared" ref="DL35:DM35" si="153">+AVERAGE(DL3,DL19)</f>
        <v>0.208510638297872</v>
      </c>
      <c r="DM35" s="23">
        <f t="shared" si="153"/>
        <v>0.14702380952380953</v>
      </c>
      <c r="DN35" s="23">
        <f t="shared" ref="DN35:DO35" si="154">+AVERAGE(DN3,DN19)</f>
        <v>1.5524475524475501E-2</v>
      </c>
      <c r="DO35" s="23">
        <f t="shared" si="154"/>
        <v>0.40202380952380951</v>
      </c>
      <c r="DP35" s="160">
        <v>0.38</v>
      </c>
      <c r="DQ35" s="160">
        <v>0.37</v>
      </c>
      <c r="DR35" s="23">
        <f t="shared" ref="DR35:DS35" si="155">+AVERAGE(DR3,DR19)</f>
        <v>5.17261904761908E-2</v>
      </c>
      <c r="DS35" s="23">
        <f t="shared" si="155"/>
        <v>0.13392857142857101</v>
      </c>
      <c r="DT35" s="23">
        <f t="shared" ref="DT35:DU35" si="156">+AVERAGE(DT3,DT19)</f>
        <v>0.162745098039216</v>
      </c>
      <c r="DU35" s="23">
        <f t="shared" si="156"/>
        <v>0.36309523809523808</v>
      </c>
      <c r="DV35" s="23">
        <f t="shared" ref="DV35:DW35" si="157">+AVERAGE(DV3,DV19)</f>
        <v>0.20974706971005599</v>
      </c>
      <c r="DW35" s="23">
        <f t="shared" si="157"/>
        <v>0.30409925799781001</v>
      </c>
      <c r="DX35" s="23">
        <f t="shared" ref="DX35:DY35" si="158">+AVERAGE(DX3,DX19)</f>
        <v>0.26025396825396824</v>
      </c>
      <c r="DY35" s="23">
        <f t="shared" si="158"/>
        <v>0.30211480362537801</v>
      </c>
      <c r="DZ35" s="23">
        <f t="shared" ref="DZ35:EA35" si="159">+AVERAGE(DZ3,DZ19)</f>
        <v>0.57724536031283002</v>
      </c>
      <c r="EA35" s="23">
        <f t="shared" si="159"/>
        <v>0.23226190476190478</v>
      </c>
      <c r="EB35" s="23">
        <f t="shared" ref="EB35:EC35" si="160">+AVERAGE(EB3,EB19)</f>
        <v>0.21875</v>
      </c>
      <c r="EC35" s="23">
        <f t="shared" si="160"/>
        <v>0</v>
      </c>
      <c r="ED35" s="23">
        <f t="shared" ref="ED35:EE35" si="161">+AVERAGE(ED3,ED19)</f>
        <v>0.10714285714285714</v>
      </c>
      <c r="EE35" s="23">
        <f t="shared" si="161"/>
        <v>0.217647058823529</v>
      </c>
      <c r="EF35" s="23">
        <f t="shared" ref="EF35:EG35" si="162">+AVERAGE(EF3,EF19)</f>
        <v>0.22098540145985399</v>
      </c>
      <c r="EG35" s="23">
        <f t="shared" si="162"/>
        <v>0.10357142857142856</v>
      </c>
      <c r="EH35" s="23">
        <f t="shared" ref="EH35" si="163">+AVERAGE(EH3,EH19)</f>
        <v>0.32738095238095238</v>
      </c>
      <c r="EI35" s="4">
        <f>AVERAGE(DE35:EH35)</f>
        <v>0.21857052379465047</v>
      </c>
      <c r="EJ35" s="256">
        <v>0.5</v>
      </c>
    </row>
    <row r="36" spans="1:140" ht="15.75" customHeight="1">
      <c r="A36" s="503"/>
      <c r="B36" s="51" t="s">
        <v>18</v>
      </c>
      <c r="C36" s="97"/>
      <c r="D36" s="97">
        <f t="shared" si="105"/>
        <v>9.0050000000000008</v>
      </c>
      <c r="E36" s="97">
        <f t="shared" si="105"/>
        <v>0</v>
      </c>
      <c r="F36" s="97">
        <f t="shared" si="105"/>
        <v>9</v>
      </c>
      <c r="G36" s="97">
        <f t="shared" si="105"/>
        <v>6</v>
      </c>
      <c r="H36" s="97">
        <f t="shared" si="105"/>
        <v>0</v>
      </c>
      <c r="I36" s="97">
        <f t="shared" si="105"/>
        <v>18</v>
      </c>
      <c r="J36" s="97">
        <f t="shared" si="105"/>
        <v>0</v>
      </c>
      <c r="K36" s="97">
        <f t="shared" si="105"/>
        <v>0</v>
      </c>
      <c r="L36" s="97">
        <f t="shared" si="105"/>
        <v>0</v>
      </c>
      <c r="M36" s="97">
        <f t="shared" si="105"/>
        <v>0</v>
      </c>
      <c r="N36" s="97">
        <f t="shared" si="105"/>
        <v>9.84</v>
      </c>
      <c r="O36" s="97">
        <f t="shared" si="105"/>
        <v>0</v>
      </c>
      <c r="P36" s="97">
        <f t="shared" si="105"/>
        <v>0</v>
      </c>
      <c r="Q36" s="97">
        <f t="shared" si="105"/>
        <v>0</v>
      </c>
      <c r="R36" s="97">
        <f t="shared" si="105"/>
        <v>0</v>
      </c>
      <c r="S36" s="97">
        <f t="shared" si="105"/>
        <v>0</v>
      </c>
      <c r="T36" s="97">
        <f t="shared" si="105"/>
        <v>2.35</v>
      </c>
      <c r="U36" s="97">
        <f t="shared" si="105"/>
        <v>0</v>
      </c>
      <c r="V36" s="97">
        <f t="shared" si="105"/>
        <v>0</v>
      </c>
      <c r="W36" s="97">
        <f t="shared" si="105"/>
        <v>0</v>
      </c>
      <c r="X36" s="97">
        <f t="shared" si="105"/>
        <v>0</v>
      </c>
      <c r="Y36" s="97">
        <f t="shared" si="105"/>
        <v>0</v>
      </c>
      <c r="Z36" s="97">
        <f t="shared" si="105"/>
        <v>0</v>
      </c>
      <c r="AA36" s="97">
        <f t="shared" si="105"/>
        <v>0.6</v>
      </c>
      <c r="AB36" s="97">
        <f t="shared" si="105"/>
        <v>0</v>
      </c>
      <c r="AC36" s="97">
        <f t="shared" si="105"/>
        <v>0</v>
      </c>
      <c r="AD36" s="97">
        <f t="shared" si="105"/>
        <v>0</v>
      </c>
      <c r="AE36" s="97">
        <f t="shared" si="105"/>
        <v>5.3</v>
      </c>
      <c r="AF36" s="97">
        <f t="shared" si="105"/>
        <v>14.5</v>
      </c>
      <c r="AG36" s="97">
        <f t="shared" si="105"/>
        <v>0</v>
      </c>
      <c r="AH36" s="97">
        <f t="shared" si="105"/>
        <v>9.8000000000000007</v>
      </c>
      <c r="AI36" s="97">
        <f t="shared" si="105"/>
        <v>9</v>
      </c>
      <c r="AJ36" s="97">
        <f t="shared" si="105"/>
        <v>0</v>
      </c>
      <c r="AK36" s="97">
        <f t="shared" si="105"/>
        <v>10.199999999999999</v>
      </c>
      <c r="AL36" s="97">
        <f t="shared" si="105"/>
        <v>10.199999999999999</v>
      </c>
      <c r="AM36" s="97">
        <f t="shared" si="105"/>
        <v>0</v>
      </c>
      <c r="AN36" s="97">
        <f t="shared" si="105"/>
        <v>0</v>
      </c>
      <c r="AO36" s="97">
        <f t="shared" si="105"/>
        <v>0</v>
      </c>
      <c r="AP36" s="97">
        <f t="shared" si="105"/>
        <v>0</v>
      </c>
      <c r="AQ36" s="97">
        <f t="shared" si="105"/>
        <v>0</v>
      </c>
      <c r="AR36" s="97">
        <f t="shared" si="105"/>
        <v>0</v>
      </c>
      <c r="AS36" s="97">
        <f t="shared" si="105"/>
        <v>0</v>
      </c>
      <c r="AT36" s="97">
        <f t="shared" si="105"/>
        <v>0</v>
      </c>
      <c r="AU36" s="97">
        <f t="shared" si="105"/>
        <v>0</v>
      </c>
      <c r="AV36" s="97">
        <f t="shared" si="105"/>
        <v>26.990000000000002</v>
      </c>
      <c r="AW36" s="97">
        <f t="shared" si="105"/>
        <v>11</v>
      </c>
      <c r="AX36" s="97">
        <f t="shared" si="105"/>
        <v>0</v>
      </c>
      <c r="AY36" s="97">
        <f t="shared" si="105"/>
        <v>0</v>
      </c>
      <c r="AZ36" s="97">
        <f t="shared" si="105"/>
        <v>0</v>
      </c>
      <c r="BA36" s="97">
        <f t="shared" si="105"/>
        <v>0</v>
      </c>
      <c r="BB36" s="97">
        <f t="shared" si="105"/>
        <v>0</v>
      </c>
      <c r="BC36" s="97">
        <f t="shared" si="106"/>
        <v>24.4</v>
      </c>
      <c r="BD36" s="97">
        <f t="shared" si="106"/>
        <v>17.5</v>
      </c>
      <c r="BE36" s="97">
        <f t="shared" si="106"/>
        <v>10.5</v>
      </c>
      <c r="BF36" s="97">
        <f t="shared" si="106"/>
        <v>0</v>
      </c>
      <c r="BG36" s="97">
        <f t="shared" si="106"/>
        <v>0</v>
      </c>
      <c r="BH36" s="97">
        <f t="shared" si="106"/>
        <v>0</v>
      </c>
      <c r="BI36" s="97">
        <f t="shared" si="106"/>
        <v>28</v>
      </c>
      <c r="BJ36" s="97"/>
      <c r="BK36" s="97"/>
      <c r="BL36" s="97"/>
      <c r="BM36" s="97"/>
      <c r="BN36" s="97"/>
      <c r="BO36" s="97"/>
      <c r="BP36" s="97"/>
      <c r="BQ36" s="97"/>
      <c r="BR36" s="97">
        <v>61.019999999999996</v>
      </c>
      <c r="BS36" s="97">
        <f t="shared" ref="BS36:BU37" si="164">BS20</f>
        <v>40</v>
      </c>
      <c r="BT36" s="97">
        <f t="shared" si="164"/>
        <v>43.5</v>
      </c>
      <c r="BU36" s="97">
        <f t="shared" si="164"/>
        <v>43.5</v>
      </c>
      <c r="BV36" s="97">
        <f t="shared" ref="BV36:BZ37" si="165">BV20</f>
        <v>61.5</v>
      </c>
      <c r="BW36" s="97">
        <f t="shared" si="165"/>
        <v>68.400000000000006</v>
      </c>
      <c r="BX36" s="97">
        <f t="shared" si="165"/>
        <v>38.71</v>
      </c>
      <c r="BY36" s="97">
        <f t="shared" si="165"/>
        <v>62</v>
      </c>
      <c r="BZ36" s="97">
        <f t="shared" si="165"/>
        <v>6.2860111354145953</v>
      </c>
      <c r="CA36" s="97">
        <f t="shared" ref="CA36" si="166">CA20</f>
        <v>6.86</v>
      </c>
      <c r="CB36" s="97">
        <f t="shared" ref="CB36:CC36" si="167">CB20</f>
        <v>66.75</v>
      </c>
      <c r="CC36" s="97">
        <f t="shared" si="167"/>
        <v>74</v>
      </c>
      <c r="CD36" s="97">
        <f t="shared" ref="CD36:CE36" si="168">CD20</f>
        <v>26.6</v>
      </c>
      <c r="CE36" s="97">
        <f t="shared" si="168"/>
        <v>39.200000000000003</v>
      </c>
      <c r="CF36" s="97">
        <f t="shared" ref="CF36:CG36" si="169">CF20</f>
        <v>70</v>
      </c>
      <c r="CG36" s="97">
        <f t="shared" si="169"/>
        <v>70</v>
      </c>
      <c r="CH36" s="97">
        <f t="shared" ref="CH36:CI36" si="170">CH20</f>
        <v>36</v>
      </c>
      <c r="CI36" s="97">
        <f t="shared" si="170"/>
        <v>33.620000000000005</v>
      </c>
      <c r="CJ36" s="97">
        <f t="shared" ref="CJ36:CK36" si="171">CJ20</f>
        <v>35.9</v>
      </c>
      <c r="CK36" s="97">
        <f t="shared" si="171"/>
        <v>33.620000000000005</v>
      </c>
      <c r="CL36" s="97">
        <f t="shared" ref="CL36:CM36" si="172">CL20</f>
        <v>18</v>
      </c>
      <c r="CM36" s="97">
        <f t="shared" si="172"/>
        <v>15.77</v>
      </c>
      <c r="CN36" s="97">
        <f t="shared" ref="CN36:CO36" si="173">CN20</f>
        <v>23.3</v>
      </c>
      <c r="CO36" s="97">
        <f t="shared" si="173"/>
        <v>17.82</v>
      </c>
      <c r="CP36" s="97">
        <f t="shared" ref="CP36:CR37" si="174">CP20</f>
        <v>40.06</v>
      </c>
      <c r="CQ36" s="97">
        <f t="shared" si="174"/>
        <v>40.06</v>
      </c>
      <c r="CR36" s="97">
        <f t="shared" si="174"/>
        <v>7.4099999999999993</v>
      </c>
      <c r="CS36" s="97">
        <f t="shared" ref="CS36:CT36" si="175">CS20</f>
        <v>66.599999999999994</v>
      </c>
      <c r="CT36" s="97">
        <f t="shared" si="175"/>
        <v>63.1</v>
      </c>
      <c r="CU36" s="97">
        <f t="shared" ref="CU36:CV36" si="176">CU20</f>
        <v>16.72</v>
      </c>
      <c r="CV36" s="97">
        <f t="shared" si="176"/>
        <v>32.200000000000003</v>
      </c>
      <c r="CW36" s="97">
        <f t="shared" ref="CW36:CX36" si="177">CW20</f>
        <v>66.989999999999995</v>
      </c>
      <c r="CX36" s="97">
        <f t="shared" si="177"/>
        <v>17</v>
      </c>
      <c r="CY36" s="97">
        <f t="shared" ref="CY36:CZ36" si="178">CY20</f>
        <v>21.96</v>
      </c>
      <c r="CZ36" s="97">
        <f t="shared" si="178"/>
        <v>39.590000000000003</v>
      </c>
      <c r="DA36" s="97">
        <f t="shared" ref="DA36:DB36" si="179">DA20</f>
        <v>39.590000000000003</v>
      </c>
      <c r="DB36" s="97">
        <f t="shared" si="179"/>
        <v>16.399999999999999</v>
      </c>
      <c r="DC36" s="97">
        <f t="shared" ref="DC36:DE36" si="180">DC20</f>
        <v>25</v>
      </c>
      <c r="DD36" s="5">
        <f>AVERAGE(BD36:DC36)</f>
        <v>35.02354570762305</v>
      </c>
      <c r="DE36" s="97">
        <f t="shared" si="180"/>
        <v>0</v>
      </c>
      <c r="DF36" s="97">
        <f t="shared" ref="DF36:DG36" si="181">DF20</f>
        <v>39.989999999999995</v>
      </c>
      <c r="DG36" s="97">
        <f t="shared" si="181"/>
        <v>40</v>
      </c>
      <c r="DH36" s="97">
        <f t="shared" ref="DH36:DI36" si="182">DH20</f>
        <v>10</v>
      </c>
      <c r="DI36" s="97">
        <f t="shared" si="182"/>
        <v>48.019999999999996</v>
      </c>
      <c r="DJ36" s="97">
        <f t="shared" ref="DJ36:DK36" si="183">DJ20</f>
        <v>58.7</v>
      </c>
      <c r="DK36" s="97">
        <f t="shared" si="183"/>
        <v>0</v>
      </c>
      <c r="DL36" s="97">
        <f t="shared" ref="DL36:DM36" si="184">DL20</f>
        <v>34.299999999999997</v>
      </c>
      <c r="DM36" s="97">
        <f t="shared" si="184"/>
        <v>24.7</v>
      </c>
      <c r="DN36" s="97">
        <f t="shared" ref="DN36:DO36" si="185">DN20</f>
        <v>2.2200000000000002</v>
      </c>
      <c r="DO36" s="97">
        <f t="shared" si="185"/>
        <v>67.539999999999992</v>
      </c>
      <c r="DP36" s="150">
        <v>60</v>
      </c>
      <c r="DQ36" s="150">
        <v>58</v>
      </c>
      <c r="DR36" s="97">
        <f t="shared" ref="DR36:DS36" si="186">DR20</f>
        <v>8.6900000000000546</v>
      </c>
      <c r="DS36" s="97">
        <f t="shared" si="186"/>
        <v>22.5</v>
      </c>
      <c r="DT36" s="97">
        <f t="shared" ref="DT36:DU36" si="187">DT20</f>
        <v>24.9</v>
      </c>
      <c r="DU36" s="97">
        <f t="shared" si="187"/>
        <v>61</v>
      </c>
      <c r="DV36" s="97">
        <f t="shared" ref="DV36:DW36" si="188">DV20</f>
        <v>34</v>
      </c>
      <c r="DW36" s="97">
        <f t="shared" si="188"/>
        <v>50</v>
      </c>
      <c r="DX36" s="97">
        <f t="shared" ref="DX36:DY36" si="189">DX20</f>
        <v>40.99</v>
      </c>
      <c r="DY36" s="97">
        <f t="shared" si="189"/>
        <v>50</v>
      </c>
      <c r="DZ36" s="97">
        <f t="shared" ref="DZ36:EA36" si="190">DZ20</f>
        <v>93</v>
      </c>
      <c r="EA36" s="97">
        <f t="shared" si="190"/>
        <v>39.020000000000003</v>
      </c>
      <c r="EB36" s="97">
        <f t="shared" ref="EB36:EC36" si="191">EB20</f>
        <v>21</v>
      </c>
      <c r="EC36" s="97">
        <f t="shared" si="191"/>
        <v>0</v>
      </c>
      <c r="ED36" s="97">
        <f t="shared" ref="ED36:EE36" si="192">ED20</f>
        <v>18</v>
      </c>
      <c r="EE36" s="97">
        <f t="shared" si="192"/>
        <v>33.299999999999997</v>
      </c>
      <c r="EF36" s="97">
        <f t="shared" ref="EF36:EG36" si="193">EF20</f>
        <v>36.330000000000005</v>
      </c>
      <c r="EG36" s="97">
        <f t="shared" si="193"/>
        <v>17.399999999999999</v>
      </c>
      <c r="EH36" s="97">
        <f t="shared" ref="EH36" si="194">EH20</f>
        <v>55</v>
      </c>
      <c r="EI36" s="5">
        <f>AVERAGE(DE36:EH36)</f>
        <v>34.953333333333333</v>
      </c>
      <c r="EJ36" s="257">
        <v>50</v>
      </c>
    </row>
    <row r="37" spans="1:140" ht="15.75" customHeight="1">
      <c r="A37" s="504"/>
      <c r="B37" s="51" t="s">
        <v>19</v>
      </c>
      <c r="C37" s="97"/>
      <c r="D37" s="97">
        <f t="shared" si="105"/>
        <v>11.25</v>
      </c>
      <c r="E37" s="97">
        <f t="shared" si="105"/>
        <v>0</v>
      </c>
      <c r="F37" s="97">
        <f t="shared" si="105"/>
        <v>0</v>
      </c>
      <c r="G37" s="97">
        <f t="shared" si="105"/>
        <v>1</v>
      </c>
      <c r="H37" s="97">
        <f t="shared" si="105"/>
        <v>0</v>
      </c>
      <c r="I37" s="97">
        <f t="shared" si="105"/>
        <v>0</v>
      </c>
      <c r="J37" s="97">
        <f t="shared" si="105"/>
        <v>0</v>
      </c>
      <c r="K37" s="97">
        <f t="shared" si="105"/>
        <v>0</v>
      </c>
      <c r="L37" s="97">
        <f t="shared" si="105"/>
        <v>1.5</v>
      </c>
      <c r="M37" s="97">
        <f t="shared" si="105"/>
        <v>0</v>
      </c>
      <c r="N37" s="97">
        <f t="shared" si="105"/>
        <v>1</v>
      </c>
      <c r="O37" s="97">
        <f t="shared" si="105"/>
        <v>2.5</v>
      </c>
      <c r="P37" s="97">
        <f t="shared" si="105"/>
        <v>0</v>
      </c>
      <c r="Q37" s="97">
        <f t="shared" si="105"/>
        <v>0</v>
      </c>
      <c r="R37" s="97">
        <f t="shared" si="105"/>
        <v>0</v>
      </c>
      <c r="S37" s="97">
        <f t="shared" si="105"/>
        <v>0</v>
      </c>
      <c r="T37" s="97">
        <f t="shared" si="105"/>
        <v>0</v>
      </c>
      <c r="U37" s="97">
        <f t="shared" si="105"/>
        <v>1</v>
      </c>
      <c r="V37" s="97">
        <f t="shared" si="105"/>
        <v>0</v>
      </c>
      <c r="W37" s="97">
        <f t="shared" si="105"/>
        <v>0</v>
      </c>
      <c r="X37" s="97">
        <f t="shared" si="105"/>
        <v>0</v>
      </c>
      <c r="Y37" s="97">
        <f t="shared" si="105"/>
        <v>0</v>
      </c>
      <c r="Z37" s="97">
        <f t="shared" si="105"/>
        <v>0</v>
      </c>
      <c r="AA37" s="97">
        <f t="shared" si="105"/>
        <v>0</v>
      </c>
      <c r="AB37" s="97">
        <f t="shared" si="105"/>
        <v>0</v>
      </c>
      <c r="AC37" s="97">
        <f t="shared" si="105"/>
        <v>0</v>
      </c>
      <c r="AD37" s="97">
        <f t="shared" si="105"/>
        <v>0</v>
      </c>
      <c r="AE37" s="97">
        <f t="shared" si="105"/>
        <v>0</v>
      </c>
      <c r="AF37" s="97">
        <f t="shared" si="105"/>
        <v>1.75</v>
      </c>
      <c r="AG37" s="97">
        <f t="shared" si="105"/>
        <v>0</v>
      </c>
      <c r="AH37" s="97">
        <f t="shared" si="105"/>
        <v>0</v>
      </c>
      <c r="AI37" s="97">
        <f t="shared" si="105"/>
        <v>0</v>
      </c>
      <c r="AJ37" s="97">
        <f t="shared" si="105"/>
        <v>0</v>
      </c>
      <c r="AK37" s="97">
        <f t="shared" si="105"/>
        <v>0</v>
      </c>
      <c r="AL37" s="97">
        <f t="shared" si="105"/>
        <v>0</v>
      </c>
      <c r="AM37" s="97">
        <f t="shared" si="105"/>
        <v>0</v>
      </c>
      <c r="AN37" s="97">
        <f t="shared" si="105"/>
        <v>0</v>
      </c>
      <c r="AO37" s="97">
        <f t="shared" si="105"/>
        <v>0</v>
      </c>
      <c r="AP37" s="97">
        <f t="shared" si="105"/>
        <v>0</v>
      </c>
      <c r="AQ37" s="97">
        <f t="shared" si="105"/>
        <v>80</v>
      </c>
      <c r="AR37" s="97">
        <f t="shared" si="105"/>
        <v>0</v>
      </c>
      <c r="AS37" s="97">
        <f t="shared" si="105"/>
        <v>0</v>
      </c>
      <c r="AT37" s="97">
        <f t="shared" si="105"/>
        <v>0</v>
      </c>
      <c r="AU37" s="97">
        <f t="shared" si="105"/>
        <v>0</v>
      </c>
      <c r="AV37" s="97">
        <f t="shared" si="105"/>
        <v>2.5</v>
      </c>
      <c r="AW37" s="97">
        <f t="shared" si="105"/>
        <v>0</v>
      </c>
      <c r="AX37" s="97">
        <f t="shared" si="105"/>
        <v>1</v>
      </c>
      <c r="AY37" s="97">
        <f t="shared" si="105"/>
        <v>0</v>
      </c>
      <c r="AZ37" s="97">
        <f t="shared" si="105"/>
        <v>17</v>
      </c>
      <c r="BA37" s="97">
        <f t="shared" si="105"/>
        <v>10.5</v>
      </c>
      <c r="BB37" s="97">
        <f t="shared" si="105"/>
        <v>0</v>
      </c>
      <c r="BC37" s="97">
        <f t="shared" si="106"/>
        <v>6</v>
      </c>
      <c r="BD37" s="97">
        <f t="shared" si="106"/>
        <v>3</v>
      </c>
      <c r="BE37" s="97">
        <f t="shared" si="106"/>
        <v>4</v>
      </c>
      <c r="BF37" s="97">
        <f t="shared" si="106"/>
        <v>0</v>
      </c>
      <c r="BG37" s="97">
        <f t="shared" si="106"/>
        <v>0</v>
      </c>
      <c r="BH37" s="97">
        <f t="shared" si="106"/>
        <v>0</v>
      </c>
      <c r="BI37" s="97">
        <f t="shared" si="106"/>
        <v>7</v>
      </c>
      <c r="BJ37" s="97"/>
      <c r="BK37" s="97"/>
      <c r="BL37" s="97"/>
      <c r="BM37" s="97"/>
      <c r="BN37" s="97"/>
      <c r="BO37" s="97"/>
      <c r="BP37" s="97"/>
      <c r="BQ37" s="97"/>
      <c r="BR37" s="97">
        <v>0</v>
      </c>
      <c r="BS37" s="97">
        <f t="shared" si="164"/>
        <v>5</v>
      </c>
      <c r="BT37" s="97">
        <f t="shared" si="164"/>
        <v>0</v>
      </c>
      <c r="BU37" s="97">
        <f t="shared" si="164"/>
        <v>0</v>
      </c>
      <c r="BV37" s="97">
        <f t="shared" si="165"/>
        <v>0</v>
      </c>
      <c r="BW37" s="97">
        <f t="shared" si="165"/>
        <v>0</v>
      </c>
      <c r="BX37" s="97">
        <f t="shared" si="165"/>
        <v>0</v>
      </c>
      <c r="BY37" s="97">
        <f t="shared" si="165"/>
        <v>0</v>
      </c>
      <c r="BZ37" s="97">
        <f t="shared" si="165"/>
        <v>3.65</v>
      </c>
      <c r="CA37" s="97">
        <f t="shared" ref="CA37" si="195">CA21</f>
        <v>0</v>
      </c>
      <c r="CB37" s="97">
        <f t="shared" ref="CB37:CC37" si="196">CB21</f>
        <v>1</v>
      </c>
      <c r="CC37" s="97">
        <f t="shared" si="196"/>
        <v>0</v>
      </c>
      <c r="CD37" s="97">
        <f t="shared" ref="CD37:CE37" si="197">CD21</f>
        <v>0</v>
      </c>
      <c r="CE37" s="97">
        <f t="shared" si="197"/>
        <v>0</v>
      </c>
      <c r="CF37" s="97">
        <f t="shared" ref="CF37:CG37" si="198">CF21</f>
        <v>0</v>
      </c>
      <c r="CG37" s="97">
        <f t="shared" si="198"/>
        <v>5</v>
      </c>
      <c r="CH37" s="97">
        <f t="shared" ref="CH37:CI37" si="199">CH21</f>
        <v>5</v>
      </c>
      <c r="CI37" s="97">
        <f t="shared" si="199"/>
        <v>0</v>
      </c>
      <c r="CJ37" s="97">
        <f t="shared" ref="CJ37:CK37" si="200">CJ21</f>
        <v>0</v>
      </c>
      <c r="CK37" s="97">
        <f t="shared" si="200"/>
        <v>4</v>
      </c>
      <c r="CL37" s="97">
        <f t="shared" ref="CL37:CM37" si="201">CL21</f>
        <v>0</v>
      </c>
      <c r="CM37" s="97">
        <f t="shared" si="201"/>
        <v>2.5</v>
      </c>
      <c r="CN37" s="97">
        <f t="shared" ref="CN37:CO37" si="202">CN21</f>
        <v>2.5</v>
      </c>
      <c r="CO37" s="97">
        <f t="shared" si="202"/>
        <v>0</v>
      </c>
      <c r="CP37" s="97">
        <f t="shared" si="174"/>
        <v>0</v>
      </c>
      <c r="CQ37" s="97">
        <f t="shared" si="174"/>
        <v>0</v>
      </c>
      <c r="CR37" s="97">
        <f t="shared" si="174"/>
        <v>0</v>
      </c>
      <c r="CS37" s="97">
        <f t="shared" ref="CS37:CT37" si="203">CS21</f>
        <v>0</v>
      </c>
      <c r="CT37" s="97">
        <f t="shared" si="203"/>
        <v>0</v>
      </c>
      <c r="CU37" s="97">
        <f t="shared" ref="CU37:CV37" si="204">CU21</f>
        <v>0</v>
      </c>
      <c r="CV37" s="97">
        <f t="shared" si="204"/>
        <v>0</v>
      </c>
      <c r="CW37" s="97">
        <f t="shared" ref="CW37:CX37" si="205">CW21</f>
        <v>0</v>
      </c>
      <c r="CX37" s="97">
        <f t="shared" si="205"/>
        <v>0</v>
      </c>
      <c r="CY37" s="97">
        <f t="shared" ref="CY37:CZ37" si="206">CY21</f>
        <v>0</v>
      </c>
      <c r="CZ37" s="97">
        <f t="shared" si="206"/>
        <v>0</v>
      </c>
      <c r="DA37" s="97">
        <f t="shared" ref="DA37:DB37" si="207">DA21</f>
        <v>0</v>
      </c>
      <c r="DB37" s="97">
        <f t="shared" si="207"/>
        <v>0</v>
      </c>
      <c r="DC37" s="97">
        <f t="shared" ref="DC37:DE37" si="208">DC21</f>
        <v>0</v>
      </c>
      <c r="DD37" s="5">
        <f>AVERAGE(BD37:DC37)</f>
        <v>0.96931818181818175</v>
      </c>
      <c r="DE37" s="97">
        <f t="shared" si="208"/>
        <v>0</v>
      </c>
      <c r="DF37" s="97">
        <f t="shared" ref="DF37:DG37" si="209">DF21</f>
        <v>0</v>
      </c>
      <c r="DG37" s="97">
        <f t="shared" si="209"/>
        <v>0</v>
      </c>
      <c r="DH37" s="97">
        <f t="shared" ref="DH37:DI37" si="210">DH21</f>
        <v>0</v>
      </c>
      <c r="DI37" s="97">
        <f t="shared" si="210"/>
        <v>0</v>
      </c>
      <c r="DJ37" s="97">
        <f t="shared" ref="DJ37:DK37" si="211">DJ21</f>
        <v>0</v>
      </c>
      <c r="DK37" s="97">
        <f t="shared" si="211"/>
        <v>0</v>
      </c>
      <c r="DL37" s="97">
        <f t="shared" ref="DL37:DM37" si="212">DL21</f>
        <v>0</v>
      </c>
      <c r="DM37" s="97">
        <f t="shared" si="212"/>
        <v>0</v>
      </c>
      <c r="DN37" s="97">
        <f t="shared" ref="DN37:DO37" si="213">DN21</f>
        <v>0</v>
      </c>
      <c r="DO37" s="97">
        <f t="shared" si="213"/>
        <v>0</v>
      </c>
      <c r="DP37" s="150">
        <v>0</v>
      </c>
      <c r="DQ37" s="150">
        <v>0</v>
      </c>
      <c r="DR37" s="97">
        <f t="shared" ref="DR37:DS37" si="214">DR21</f>
        <v>0</v>
      </c>
      <c r="DS37" s="97">
        <f t="shared" si="214"/>
        <v>0</v>
      </c>
      <c r="DT37" s="97">
        <f t="shared" ref="DT37:DU37" si="215">DT21</f>
        <v>15</v>
      </c>
      <c r="DU37" s="97">
        <f t="shared" si="215"/>
        <v>0</v>
      </c>
      <c r="DV37" s="97">
        <f t="shared" ref="DV37:DW37" si="216">DV21</f>
        <v>0</v>
      </c>
      <c r="DW37" s="97">
        <f t="shared" si="216"/>
        <v>3.58</v>
      </c>
      <c r="DX37" s="97">
        <f t="shared" ref="DX37:DY37" si="217">DX21</f>
        <v>10.5</v>
      </c>
      <c r="DY37" s="97">
        <f t="shared" si="217"/>
        <v>0</v>
      </c>
      <c r="DZ37" s="97">
        <f t="shared" ref="DZ37:EA37" si="218">DZ21</f>
        <v>0</v>
      </c>
      <c r="EA37" s="97">
        <f t="shared" si="218"/>
        <v>0</v>
      </c>
      <c r="EB37" s="97">
        <f t="shared" ref="EB37:EC37" si="219">EB21</f>
        <v>72</v>
      </c>
      <c r="EC37" s="97">
        <f t="shared" si="219"/>
        <v>0</v>
      </c>
      <c r="ED37" s="97">
        <f t="shared" ref="ED37:EE37" si="220">ED21</f>
        <v>0</v>
      </c>
      <c r="EE37" s="97">
        <f t="shared" si="220"/>
        <v>0</v>
      </c>
      <c r="EF37" s="97">
        <f t="shared" ref="EF37:EG37" si="221">EF21</f>
        <v>3.6</v>
      </c>
      <c r="EG37" s="97">
        <f t="shared" si="221"/>
        <v>0</v>
      </c>
      <c r="EH37" s="97">
        <f t="shared" ref="EH37" si="222">EH21</f>
        <v>0</v>
      </c>
      <c r="EI37" s="5">
        <f>AVERAGE(DE37:EH37)</f>
        <v>3.4893333333333332</v>
      </c>
      <c r="EJ37" s="257">
        <v>5</v>
      </c>
    </row>
    <row r="38" spans="1:140" ht="15.75" customHeight="1">
      <c r="A38" s="14"/>
      <c r="B38" s="13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 s="13"/>
    </row>
    <row r="39" spans="1:140" ht="15.75" customHeight="1">
      <c r="A39" s="505" t="s">
        <v>52</v>
      </c>
      <c r="B39" s="53" t="s">
        <v>250</v>
      </c>
      <c r="C39" s="12"/>
      <c r="D39" s="12">
        <f t="shared" ref="D39:AE41" si="223">+D23+D7</f>
        <v>0</v>
      </c>
      <c r="E39" s="12">
        <f t="shared" si="223"/>
        <v>0</v>
      </c>
      <c r="F39" s="12">
        <f t="shared" si="223"/>
        <v>0</v>
      </c>
      <c r="G39" s="12">
        <f t="shared" si="223"/>
        <v>0</v>
      </c>
      <c r="H39" s="12">
        <f t="shared" si="223"/>
        <v>0</v>
      </c>
      <c r="I39" s="12">
        <f t="shared" si="223"/>
        <v>0</v>
      </c>
      <c r="J39" s="12">
        <f t="shared" si="223"/>
        <v>0</v>
      </c>
      <c r="K39" s="12">
        <f t="shared" si="223"/>
        <v>0</v>
      </c>
      <c r="L39" s="12">
        <f t="shared" si="223"/>
        <v>0</v>
      </c>
      <c r="M39" s="12">
        <f t="shared" si="223"/>
        <v>0</v>
      </c>
      <c r="N39" s="12">
        <f t="shared" si="223"/>
        <v>0</v>
      </c>
      <c r="O39" s="12">
        <f t="shared" si="223"/>
        <v>0</v>
      </c>
      <c r="P39" s="12">
        <f t="shared" si="223"/>
        <v>0</v>
      </c>
      <c r="Q39" s="12">
        <f t="shared" si="223"/>
        <v>0</v>
      </c>
      <c r="R39" s="12">
        <f t="shared" si="223"/>
        <v>0</v>
      </c>
      <c r="S39" s="12">
        <f t="shared" si="223"/>
        <v>0</v>
      </c>
      <c r="T39" s="12">
        <f t="shared" si="223"/>
        <v>0</v>
      </c>
      <c r="U39" s="12">
        <f t="shared" si="223"/>
        <v>0</v>
      </c>
      <c r="V39" s="12">
        <f t="shared" si="223"/>
        <v>0</v>
      </c>
      <c r="W39" s="12">
        <f t="shared" si="223"/>
        <v>0</v>
      </c>
      <c r="X39" s="12">
        <f t="shared" si="223"/>
        <v>0</v>
      </c>
      <c r="Y39" s="12">
        <f t="shared" si="223"/>
        <v>0</v>
      </c>
      <c r="Z39" s="12">
        <f t="shared" si="223"/>
        <v>0</v>
      </c>
      <c r="AA39" s="12">
        <f t="shared" si="223"/>
        <v>0</v>
      </c>
      <c r="AB39" s="12">
        <f t="shared" si="223"/>
        <v>0</v>
      </c>
      <c r="AC39" s="12">
        <f t="shared" si="223"/>
        <v>0</v>
      </c>
      <c r="AD39" s="12">
        <f t="shared" si="223"/>
        <v>0</v>
      </c>
      <c r="AE39" s="12">
        <f t="shared" si="223"/>
        <v>0</v>
      </c>
      <c r="AF39" s="12">
        <f t="shared" ref="AF39:BB41" si="224">+AF23</f>
        <v>0</v>
      </c>
      <c r="AG39" s="12">
        <f t="shared" si="224"/>
        <v>0</v>
      </c>
      <c r="AH39" s="12">
        <f t="shared" si="224"/>
        <v>0</v>
      </c>
      <c r="AI39" s="12">
        <f t="shared" si="224"/>
        <v>0</v>
      </c>
      <c r="AJ39" s="12">
        <f t="shared" si="224"/>
        <v>0</v>
      </c>
      <c r="AK39" s="12">
        <f t="shared" si="224"/>
        <v>0</v>
      </c>
      <c r="AL39" s="12">
        <f t="shared" si="224"/>
        <v>0</v>
      </c>
      <c r="AM39" s="12">
        <f t="shared" si="224"/>
        <v>0</v>
      </c>
      <c r="AN39" s="12">
        <f t="shared" si="224"/>
        <v>0</v>
      </c>
      <c r="AO39" s="12">
        <f t="shared" si="224"/>
        <v>0</v>
      </c>
      <c r="AP39" s="12">
        <f t="shared" si="224"/>
        <v>0</v>
      </c>
      <c r="AQ39" s="12">
        <f t="shared" si="224"/>
        <v>0</v>
      </c>
      <c r="AR39" s="12">
        <f t="shared" si="224"/>
        <v>0</v>
      </c>
      <c r="AS39" s="12">
        <f t="shared" si="224"/>
        <v>0</v>
      </c>
      <c r="AT39" s="12">
        <f t="shared" si="224"/>
        <v>0</v>
      </c>
      <c r="AU39" s="12">
        <f t="shared" si="224"/>
        <v>0</v>
      </c>
      <c r="AV39" s="12">
        <f t="shared" si="224"/>
        <v>0</v>
      </c>
      <c r="AW39" s="12">
        <f t="shared" si="224"/>
        <v>0</v>
      </c>
      <c r="AX39" s="12">
        <f t="shared" si="224"/>
        <v>0</v>
      </c>
      <c r="AY39" s="12">
        <f t="shared" si="224"/>
        <v>0</v>
      </c>
      <c r="AZ39" s="12">
        <f t="shared" si="224"/>
        <v>0</v>
      </c>
      <c r="BA39" s="12">
        <f t="shared" si="224"/>
        <v>0</v>
      </c>
      <c r="BB39" s="12">
        <f t="shared" si="224"/>
        <v>0</v>
      </c>
      <c r="BC39" s="12">
        <f t="shared" ref="BC39:BI43" si="225">SUM(BC23,BC7)</f>
        <v>0</v>
      </c>
      <c r="BD39" s="12">
        <f t="shared" si="225"/>
        <v>0</v>
      </c>
      <c r="BE39" s="12">
        <f t="shared" si="225"/>
        <v>0</v>
      </c>
      <c r="BF39" s="12">
        <f t="shared" si="225"/>
        <v>0</v>
      </c>
      <c r="BG39" s="12">
        <f t="shared" si="225"/>
        <v>0</v>
      </c>
      <c r="BH39" s="12">
        <f t="shared" si="225"/>
        <v>0</v>
      </c>
      <c r="BI39" s="12">
        <f t="shared" si="225"/>
        <v>0</v>
      </c>
      <c r="BJ39" s="12"/>
      <c r="BK39" s="12"/>
      <c r="BL39" s="12"/>
      <c r="BM39" s="12"/>
      <c r="BN39" s="12"/>
      <c r="BO39" s="12"/>
      <c r="BP39" s="12"/>
      <c r="BQ39" s="12"/>
      <c r="BR39" s="12">
        <v>18</v>
      </c>
      <c r="BS39" s="12">
        <f t="shared" ref="BS39:BX39" si="226">BS23</f>
        <v>0</v>
      </c>
      <c r="BT39" s="12">
        <f t="shared" si="226"/>
        <v>0</v>
      </c>
      <c r="BU39" s="12">
        <f t="shared" si="226"/>
        <v>0</v>
      </c>
      <c r="BV39" s="12">
        <f t="shared" si="226"/>
        <v>0</v>
      </c>
      <c r="BW39" s="12">
        <f t="shared" si="226"/>
        <v>0</v>
      </c>
      <c r="BX39" s="12">
        <f t="shared" si="226"/>
        <v>0</v>
      </c>
      <c r="BY39" s="12">
        <f t="shared" ref="BY39:CD39" si="227">BY23</f>
        <v>8</v>
      </c>
      <c r="BZ39" s="12">
        <f t="shared" si="227"/>
        <v>0</v>
      </c>
      <c r="CA39" s="12">
        <f t="shared" si="227"/>
        <v>13</v>
      </c>
      <c r="CB39" s="12">
        <f t="shared" si="227"/>
        <v>0</v>
      </c>
      <c r="CC39" s="12">
        <f t="shared" si="227"/>
        <v>0</v>
      </c>
      <c r="CD39" s="12">
        <f t="shared" si="227"/>
        <v>10</v>
      </c>
      <c r="CE39" s="12">
        <f t="shared" ref="CE39:CF39" si="228">CE23</f>
        <v>10.5</v>
      </c>
      <c r="CF39" s="12">
        <f t="shared" si="228"/>
        <v>0</v>
      </c>
      <c r="CG39" s="12">
        <f t="shared" ref="CG39:CH39" si="229">CG23</f>
        <v>0</v>
      </c>
      <c r="CH39" s="12">
        <f t="shared" si="229"/>
        <v>0</v>
      </c>
      <c r="CI39" s="12">
        <f t="shared" ref="CI39:CJ39" si="230">CI23</f>
        <v>0</v>
      </c>
      <c r="CJ39" s="12">
        <f t="shared" si="230"/>
        <v>10</v>
      </c>
      <c r="CK39" s="12">
        <f t="shared" ref="CK39:CL39" si="231">CK23</f>
        <v>10</v>
      </c>
      <c r="CL39" s="12">
        <f t="shared" si="231"/>
        <v>0</v>
      </c>
      <c r="CM39" s="12">
        <f t="shared" ref="CM39:CN39" si="232">CM23</f>
        <v>0</v>
      </c>
      <c r="CN39" s="12">
        <f t="shared" si="232"/>
        <v>10</v>
      </c>
      <c r="CO39" s="12">
        <f t="shared" ref="CO39" si="233">CO23</f>
        <v>0</v>
      </c>
      <c r="CP39" s="12">
        <f t="shared" ref="CP39:CU39" si="234">CP23</f>
        <v>0</v>
      </c>
      <c r="CQ39" s="12">
        <f t="shared" si="234"/>
        <v>0</v>
      </c>
      <c r="CR39" s="12">
        <f t="shared" si="234"/>
        <v>0</v>
      </c>
      <c r="CS39" s="12">
        <f t="shared" si="234"/>
        <v>0</v>
      </c>
      <c r="CT39" s="12">
        <f t="shared" si="234"/>
        <v>0</v>
      </c>
      <c r="CU39" s="12">
        <f t="shared" si="234"/>
        <v>0</v>
      </c>
      <c r="CV39" s="12">
        <f t="shared" ref="CV39:CW39" si="235">CV23</f>
        <v>0</v>
      </c>
      <c r="CW39" s="12">
        <f t="shared" si="235"/>
        <v>0</v>
      </c>
      <c r="CX39" s="12">
        <f t="shared" ref="CX39:CY39" si="236">CX23</f>
        <v>0</v>
      </c>
      <c r="CY39" s="12">
        <f t="shared" si="236"/>
        <v>0</v>
      </c>
      <c r="CZ39" s="12">
        <f t="shared" ref="CZ39:DA39" si="237">CZ23</f>
        <v>0</v>
      </c>
      <c r="DA39" s="12">
        <f t="shared" si="237"/>
        <v>0</v>
      </c>
      <c r="DB39" s="12">
        <f t="shared" ref="DB39:DC39" si="238">DB23</f>
        <v>0</v>
      </c>
      <c r="DC39" s="12">
        <f t="shared" si="238"/>
        <v>0</v>
      </c>
      <c r="DD39" s="12"/>
      <c r="DE39" s="12">
        <f t="shared" ref="DE39" si="239">DE23</f>
        <v>18</v>
      </c>
      <c r="DF39" s="12">
        <f t="shared" ref="DF39:DG39" si="240">DF23</f>
        <v>12</v>
      </c>
      <c r="DG39" s="12">
        <f t="shared" si="240"/>
        <v>0</v>
      </c>
      <c r="DH39" s="12">
        <f t="shared" ref="DH39:DI39" si="241">DH23</f>
        <v>0</v>
      </c>
      <c r="DI39" s="12">
        <f t="shared" si="241"/>
        <v>10.5</v>
      </c>
      <c r="DJ39" s="12">
        <f t="shared" ref="DJ39:DK39" si="242">DJ23</f>
        <v>0</v>
      </c>
      <c r="DK39" s="12">
        <f t="shared" si="242"/>
        <v>0</v>
      </c>
      <c r="DL39" s="12">
        <f t="shared" ref="DL39:DM39" si="243">DL23</f>
        <v>0</v>
      </c>
      <c r="DM39" s="12">
        <f t="shared" si="243"/>
        <v>0</v>
      </c>
      <c r="DN39" s="12">
        <f t="shared" ref="DN39:DO39" si="244">DN23</f>
        <v>25</v>
      </c>
      <c r="DO39" s="12">
        <f t="shared" si="244"/>
        <v>0</v>
      </c>
      <c r="DP39" s="94"/>
      <c r="DQ39" s="94"/>
      <c r="DR39" s="12">
        <f t="shared" ref="DR39:DS39" si="245">DR23</f>
        <v>0</v>
      </c>
      <c r="DS39" s="12">
        <f t="shared" si="245"/>
        <v>0</v>
      </c>
      <c r="DT39" s="12">
        <f t="shared" ref="DT39:DU39" si="246">DT23</f>
        <v>0</v>
      </c>
      <c r="DU39" s="12">
        <f t="shared" si="246"/>
        <v>0</v>
      </c>
      <c r="DV39" s="12">
        <f t="shared" ref="DV39:DW39" si="247">DV23</f>
        <v>0</v>
      </c>
      <c r="DW39" s="12">
        <f t="shared" si="247"/>
        <v>12</v>
      </c>
      <c r="DX39" s="12">
        <f t="shared" ref="DX39:DY39" si="248">DX23</f>
        <v>0</v>
      </c>
      <c r="DY39" s="12">
        <f t="shared" si="248"/>
        <v>0</v>
      </c>
      <c r="DZ39" s="12">
        <f t="shared" ref="DZ39:EA39" si="249">DZ23</f>
        <v>0</v>
      </c>
      <c r="EA39" s="12">
        <f t="shared" si="249"/>
        <v>0</v>
      </c>
      <c r="EB39" s="12">
        <f t="shared" ref="EB39:EC39" si="250">EB23</f>
        <v>0</v>
      </c>
      <c r="EC39" s="12">
        <f t="shared" si="250"/>
        <v>0</v>
      </c>
      <c r="ED39" s="12">
        <f t="shared" ref="ED39:EE39" si="251">ED23</f>
        <v>0</v>
      </c>
      <c r="EE39" s="12">
        <f t="shared" si="251"/>
        <v>15</v>
      </c>
      <c r="EF39" s="12">
        <f t="shared" ref="EF39:EG39" si="252">EF23</f>
        <v>0</v>
      </c>
      <c r="EG39" s="12">
        <f t="shared" si="252"/>
        <v>0</v>
      </c>
      <c r="EH39" s="12">
        <f t="shared" ref="EH39" si="253">EH23</f>
        <v>0</v>
      </c>
      <c r="EI39" s="94"/>
      <c r="EJ39" s="7"/>
    </row>
    <row r="40" spans="1:140" ht="15.75" customHeight="1">
      <c r="A40" s="506"/>
      <c r="B40" s="53" t="s">
        <v>251</v>
      </c>
      <c r="C40" s="12"/>
      <c r="D40" s="12">
        <f t="shared" si="223"/>
        <v>0</v>
      </c>
      <c r="E40" s="12">
        <f t="shared" si="223"/>
        <v>0</v>
      </c>
      <c r="F40" s="12">
        <f t="shared" si="223"/>
        <v>0</v>
      </c>
      <c r="G40" s="12">
        <f t="shared" si="223"/>
        <v>0</v>
      </c>
      <c r="H40" s="12">
        <f t="shared" si="223"/>
        <v>0</v>
      </c>
      <c r="I40" s="12">
        <f t="shared" si="223"/>
        <v>0</v>
      </c>
      <c r="J40" s="12">
        <f t="shared" si="223"/>
        <v>0</v>
      </c>
      <c r="K40" s="12">
        <f t="shared" si="223"/>
        <v>0</v>
      </c>
      <c r="L40" s="12">
        <f t="shared" si="223"/>
        <v>0</v>
      </c>
      <c r="M40" s="12">
        <f t="shared" si="223"/>
        <v>0</v>
      </c>
      <c r="N40" s="12">
        <f t="shared" si="223"/>
        <v>0</v>
      </c>
      <c r="O40" s="12">
        <f t="shared" si="223"/>
        <v>0</v>
      </c>
      <c r="P40" s="12">
        <f t="shared" si="223"/>
        <v>0</v>
      </c>
      <c r="Q40" s="12">
        <f t="shared" si="223"/>
        <v>0</v>
      </c>
      <c r="R40" s="12">
        <f t="shared" si="223"/>
        <v>0</v>
      </c>
      <c r="S40" s="12">
        <f t="shared" si="223"/>
        <v>0</v>
      </c>
      <c r="T40" s="12">
        <f t="shared" si="223"/>
        <v>0</v>
      </c>
      <c r="U40" s="12">
        <f t="shared" si="223"/>
        <v>0</v>
      </c>
      <c r="V40" s="12">
        <f t="shared" si="223"/>
        <v>0</v>
      </c>
      <c r="W40" s="12">
        <f t="shared" si="223"/>
        <v>0</v>
      </c>
      <c r="X40" s="12">
        <f t="shared" si="223"/>
        <v>0</v>
      </c>
      <c r="Y40" s="12">
        <f t="shared" si="223"/>
        <v>0</v>
      </c>
      <c r="Z40" s="12">
        <f t="shared" si="223"/>
        <v>0</v>
      </c>
      <c r="AA40" s="12">
        <f t="shared" si="223"/>
        <v>0</v>
      </c>
      <c r="AB40" s="12">
        <f t="shared" si="223"/>
        <v>0</v>
      </c>
      <c r="AC40" s="12">
        <f t="shared" si="223"/>
        <v>0</v>
      </c>
      <c r="AD40" s="12">
        <f t="shared" si="223"/>
        <v>0</v>
      </c>
      <c r="AE40" s="12">
        <f t="shared" si="223"/>
        <v>0</v>
      </c>
      <c r="AF40" s="12">
        <f t="shared" si="224"/>
        <v>0</v>
      </c>
      <c r="AG40" s="12">
        <f t="shared" si="224"/>
        <v>0</v>
      </c>
      <c r="AH40" s="12">
        <f t="shared" si="224"/>
        <v>0</v>
      </c>
      <c r="AI40" s="12">
        <f t="shared" si="224"/>
        <v>0</v>
      </c>
      <c r="AJ40" s="12">
        <f t="shared" si="224"/>
        <v>0</v>
      </c>
      <c r="AK40" s="12">
        <f t="shared" si="224"/>
        <v>0</v>
      </c>
      <c r="AL40" s="12">
        <f t="shared" si="224"/>
        <v>0</v>
      </c>
      <c r="AM40" s="12">
        <f t="shared" si="224"/>
        <v>0</v>
      </c>
      <c r="AN40" s="12">
        <f t="shared" si="224"/>
        <v>0</v>
      </c>
      <c r="AO40" s="12">
        <f t="shared" si="224"/>
        <v>0</v>
      </c>
      <c r="AP40" s="12">
        <f t="shared" si="224"/>
        <v>0</v>
      </c>
      <c r="AQ40" s="12">
        <f t="shared" si="224"/>
        <v>0</v>
      </c>
      <c r="AR40" s="12">
        <f t="shared" si="224"/>
        <v>0</v>
      </c>
      <c r="AS40" s="12">
        <f>+AS24</f>
        <v>3</v>
      </c>
      <c r="AT40" s="12">
        <f t="shared" si="224"/>
        <v>0</v>
      </c>
      <c r="AU40" s="12">
        <f t="shared" si="224"/>
        <v>0</v>
      </c>
      <c r="AV40" s="12">
        <f t="shared" si="224"/>
        <v>0</v>
      </c>
      <c r="AW40" s="12">
        <f t="shared" si="224"/>
        <v>0</v>
      </c>
      <c r="AX40" s="12">
        <f t="shared" si="224"/>
        <v>0</v>
      </c>
      <c r="AY40" s="12">
        <f t="shared" si="224"/>
        <v>0</v>
      </c>
      <c r="AZ40" s="12">
        <f t="shared" si="224"/>
        <v>0</v>
      </c>
      <c r="BA40" s="12">
        <f t="shared" si="224"/>
        <v>0</v>
      </c>
      <c r="BB40" s="12">
        <f t="shared" si="224"/>
        <v>0</v>
      </c>
      <c r="BC40" s="12">
        <f t="shared" si="225"/>
        <v>0</v>
      </c>
      <c r="BD40" s="12">
        <f t="shared" si="225"/>
        <v>0</v>
      </c>
      <c r="BE40" s="12">
        <f t="shared" si="225"/>
        <v>0</v>
      </c>
      <c r="BF40" s="12">
        <f t="shared" si="225"/>
        <v>0</v>
      </c>
      <c r="BG40" s="12">
        <f t="shared" si="225"/>
        <v>0</v>
      </c>
      <c r="BH40" s="12">
        <f t="shared" si="225"/>
        <v>0</v>
      </c>
      <c r="BI40" s="12">
        <f t="shared" si="225"/>
        <v>0</v>
      </c>
      <c r="BJ40" s="12"/>
      <c r="BK40" s="12"/>
      <c r="BL40" s="12"/>
      <c r="BM40" s="12"/>
      <c r="BN40" s="12"/>
      <c r="BO40" s="12"/>
      <c r="BP40" s="12"/>
      <c r="BQ40" s="12"/>
      <c r="BR40" s="12">
        <f t="shared" ref="BR40:BS42" si="254">SUM(BR24,BR8)</f>
        <v>0</v>
      </c>
      <c r="BS40" s="12">
        <f t="shared" si="254"/>
        <v>0</v>
      </c>
      <c r="BT40" s="12">
        <f t="shared" ref="BT40:BZ42" si="255">SUM(BT24,BT8)</f>
        <v>6.5</v>
      </c>
      <c r="BU40" s="12">
        <f t="shared" si="255"/>
        <v>0</v>
      </c>
      <c r="BV40" s="12">
        <f t="shared" si="255"/>
        <v>0</v>
      </c>
      <c r="BW40" s="12">
        <f t="shared" si="255"/>
        <v>4</v>
      </c>
      <c r="BX40" s="12">
        <f t="shared" si="255"/>
        <v>5</v>
      </c>
      <c r="BY40" s="12">
        <f t="shared" si="255"/>
        <v>0</v>
      </c>
      <c r="BZ40" s="12">
        <f t="shared" si="255"/>
        <v>0</v>
      </c>
      <c r="CA40" s="12">
        <f t="shared" ref="CA40" si="256">SUM(CA24,CA8)</f>
        <v>2</v>
      </c>
      <c r="CB40" s="12">
        <f t="shared" ref="CB40:CC40" si="257">SUM(CB24,CB8)</f>
        <v>0</v>
      </c>
      <c r="CC40" s="12">
        <f t="shared" si="257"/>
        <v>0</v>
      </c>
      <c r="CD40" s="12">
        <f t="shared" ref="CD40:CE40" si="258">SUM(CD24,CD8)</f>
        <v>0</v>
      </c>
      <c r="CE40" s="12">
        <f t="shared" si="258"/>
        <v>0</v>
      </c>
      <c r="CF40" s="12">
        <f t="shared" ref="CF40:CG40" si="259">SUM(CF24,CF8)</f>
        <v>0</v>
      </c>
      <c r="CG40" s="12">
        <f t="shared" si="259"/>
        <v>0</v>
      </c>
      <c r="CH40" s="12">
        <f t="shared" ref="CH40:CI40" si="260">SUM(CH24,CH8)</f>
        <v>0</v>
      </c>
      <c r="CI40" s="12">
        <f t="shared" si="260"/>
        <v>3</v>
      </c>
      <c r="CJ40" s="12">
        <f t="shared" ref="CJ40:CK40" si="261">SUM(CJ24,CJ8)</f>
        <v>0</v>
      </c>
      <c r="CK40" s="12">
        <f t="shared" si="261"/>
        <v>0</v>
      </c>
      <c r="CL40" s="12">
        <f t="shared" ref="CL40:CM40" si="262">SUM(CL24,CL8)</f>
        <v>12</v>
      </c>
      <c r="CM40" s="12">
        <f t="shared" si="262"/>
        <v>0</v>
      </c>
      <c r="CN40" s="12">
        <f t="shared" ref="CN40:CO40" si="263">SUM(CN24,CN8)</f>
        <v>0</v>
      </c>
      <c r="CO40" s="12">
        <f t="shared" si="263"/>
        <v>3</v>
      </c>
      <c r="CP40" s="12">
        <f t="shared" ref="CP40:CQ42" si="264">SUM(CP24,CP8)</f>
        <v>0</v>
      </c>
      <c r="CQ40" s="12">
        <f t="shared" si="264"/>
        <v>0</v>
      </c>
      <c r="CR40" s="12">
        <f t="shared" ref="CR40:CS40" si="265">SUM(CR24,CR8)</f>
        <v>2</v>
      </c>
      <c r="CS40" s="12">
        <f t="shared" si="265"/>
        <v>0</v>
      </c>
      <c r="CT40" s="12">
        <f t="shared" ref="CT40:CU40" si="266">SUM(CT24,CT8)</f>
        <v>0</v>
      </c>
      <c r="CU40" s="12">
        <f t="shared" si="266"/>
        <v>2</v>
      </c>
      <c r="CV40" s="12">
        <f t="shared" ref="CV40:CW40" si="267">SUM(CV24,CV8)</f>
        <v>7</v>
      </c>
      <c r="CW40" s="12">
        <f t="shared" si="267"/>
        <v>0</v>
      </c>
      <c r="CX40" s="12">
        <f t="shared" ref="CX40:CY40" si="268">SUM(CX24,CX8)</f>
        <v>0</v>
      </c>
      <c r="CY40" s="12">
        <f t="shared" si="268"/>
        <v>0</v>
      </c>
      <c r="CZ40" s="12">
        <f t="shared" ref="CZ40:DA40" si="269">SUM(CZ24,CZ8)</f>
        <v>0</v>
      </c>
      <c r="DA40" s="12">
        <f t="shared" si="269"/>
        <v>0</v>
      </c>
      <c r="DB40" s="12">
        <f t="shared" ref="DB40:DC40" si="270">SUM(DB24,DB8)</f>
        <v>0</v>
      </c>
      <c r="DC40" s="12">
        <f t="shared" si="270"/>
        <v>12</v>
      </c>
      <c r="DD40" s="12"/>
      <c r="DE40" s="12">
        <f t="shared" ref="DE40" si="271">SUM(DE24,DE8)</f>
        <v>0</v>
      </c>
      <c r="DF40" s="12">
        <f t="shared" ref="DF40:DG40" si="272">SUM(DF24,DF8)</f>
        <v>13</v>
      </c>
      <c r="DG40" s="12">
        <f t="shared" si="272"/>
        <v>5</v>
      </c>
      <c r="DH40" s="12">
        <f t="shared" ref="DH40:DI40" si="273">SUM(DH24,DH8)</f>
        <v>6.5</v>
      </c>
      <c r="DI40" s="12">
        <f t="shared" si="273"/>
        <v>0</v>
      </c>
      <c r="DJ40" s="12">
        <f t="shared" ref="DJ40:DK40" si="274">SUM(DJ24,DJ8)</f>
        <v>0</v>
      </c>
      <c r="DK40" s="12">
        <f t="shared" si="274"/>
        <v>0</v>
      </c>
      <c r="DL40" s="12">
        <f t="shared" ref="DL40:DM40" si="275">SUM(DL24,DL8)</f>
        <v>3.5</v>
      </c>
      <c r="DM40" s="12">
        <f t="shared" si="275"/>
        <v>0</v>
      </c>
      <c r="DN40" s="12">
        <f t="shared" ref="DN40:DO40" si="276">SUM(DN24,DN8)</f>
        <v>0</v>
      </c>
      <c r="DO40" s="12">
        <f t="shared" si="276"/>
        <v>0</v>
      </c>
      <c r="DP40" s="94"/>
      <c r="DQ40" s="94"/>
      <c r="DR40" s="12">
        <f t="shared" ref="DR40:DS40" si="277">SUM(DR24,DR8)</f>
        <v>0</v>
      </c>
      <c r="DS40" s="12">
        <f t="shared" si="277"/>
        <v>0</v>
      </c>
      <c r="DT40" s="12">
        <f t="shared" ref="DT40:DU40" si="278">SUM(DT24,DT8)</f>
        <v>0</v>
      </c>
      <c r="DU40" s="12">
        <f t="shared" si="278"/>
        <v>0</v>
      </c>
      <c r="DV40" s="12">
        <f t="shared" ref="DV40:DW40" si="279">SUM(DV24,DV8)</f>
        <v>5.9</v>
      </c>
      <c r="DW40" s="12">
        <f t="shared" si="279"/>
        <v>0</v>
      </c>
      <c r="DX40" s="12">
        <f t="shared" ref="DX40:DY40" si="280">SUM(DX24,DX8)</f>
        <v>0</v>
      </c>
      <c r="DY40" s="12">
        <f t="shared" si="280"/>
        <v>2.5</v>
      </c>
      <c r="DZ40" s="12">
        <f t="shared" ref="DZ40:EA40" si="281">SUM(DZ24,DZ8)</f>
        <v>6.89</v>
      </c>
      <c r="EA40" s="12">
        <f t="shared" si="281"/>
        <v>0</v>
      </c>
      <c r="EB40" s="12">
        <f t="shared" ref="EB40:EC40" si="282">SUM(EB24,EB8)</f>
        <v>0</v>
      </c>
      <c r="EC40" s="12">
        <f t="shared" si="282"/>
        <v>0</v>
      </c>
      <c r="ED40" s="12">
        <f t="shared" ref="ED40:EE40" si="283">SUM(ED24,ED8)</f>
        <v>0</v>
      </c>
      <c r="EE40" s="12">
        <f t="shared" si="283"/>
        <v>0</v>
      </c>
      <c r="EF40" s="12">
        <f t="shared" ref="EF40:EG40" si="284">SUM(EF24,EF8)</f>
        <v>0</v>
      </c>
      <c r="EG40" s="12">
        <f t="shared" si="284"/>
        <v>0</v>
      </c>
      <c r="EH40" s="12">
        <f t="shared" ref="EH40" si="285">SUM(EH24,EH8)</f>
        <v>0</v>
      </c>
      <c r="EI40" s="94"/>
      <c r="EJ40" s="7"/>
    </row>
    <row r="41" spans="1:140" ht="15.75" customHeight="1">
      <c r="A41" s="506"/>
      <c r="B41" s="53" t="s">
        <v>252</v>
      </c>
      <c r="C41" s="12"/>
      <c r="D41" s="12">
        <f t="shared" si="223"/>
        <v>22.5</v>
      </c>
      <c r="E41" s="12">
        <f t="shared" si="223"/>
        <v>0</v>
      </c>
      <c r="F41" s="12">
        <f t="shared" si="223"/>
        <v>0</v>
      </c>
      <c r="G41" s="12">
        <f t="shared" si="223"/>
        <v>1</v>
      </c>
      <c r="H41" s="12">
        <f t="shared" si="223"/>
        <v>0</v>
      </c>
      <c r="I41" s="12">
        <f t="shared" si="223"/>
        <v>0</v>
      </c>
      <c r="J41" s="12">
        <f t="shared" si="223"/>
        <v>0</v>
      </c>
      <c r="K41" s="12">
        <f t="shared" si="223"/>
        <v>0</v>
      </c>
      <c r="L41" s="12">
        <f t="shared" si="223"/>
        <v>1.5</v>
      </c>
      <c r="M41" s="12">
        <f t="shared" si="223"/>
        <v>0</v>
      </c>
      <c r="N41" s="12">
        <f t="shared" si="223"/>
        <v>1</v>
      </c>
      <c r="O41" s="12">
        <f t="shared" si="223"/>
        <v>5</v>
      </c>
      <c r="P41" s="12">
        <f t="shared" si="223"/>
        <v>0</v>
      </c>
      <c r="Q41" s="12">
        <f t="shared" si="223"/>
        <v>0</v>
      </c>
      <c r="R41" s="12">
        <f t="shared" si="223"/>
        <v>0</v>
      </c>
      <c r="S41" s="12">
        <f t="shared" si="223"/>
        <v>0</v>
      </c>
      <c r="T41" s="12">
        <f t="shared" si="223"/>
        <v>0</v>
      </c>
      <c r="U41" s="12">
        <f t="shared" si="223"/>
        <v>1</v>
      </c>
      <c r="V41" s="12">
        <f t="shared" si="223"/>
        <v>0</v>
      </c>
      <c r="W41" s="12">
        <f t="shared" si="223"/>
        <v>0</v>
      </c>
      <c r="X41" s="12">
        <f t="shared" si="223"/>
        <v>0</v>
      </c>
      <c r="Y41" s="12">
        <f t="shared" si="223"/>
        <v>0</v>
      </c>
      <c r="Z41" s="12">
        <f t="shared" si="223"/>
        <v>0</v>
      </c>
      <c r="AA41" s="12">
        <f t="shared" si="223"/>
        <v>0</v>
      </c>
      <c r="AB41" s="12">
        <f t="shared" si="223"/>
        <v>0</v>
      </c>
      <c r="AC41" s="12">
        <f t="shared" si="223"/>
        <v>0</v>
      </c>
      <c r="AD41" s="12">
        <f t="shared" si="223"/>
        <v>0</v>
      </c>
      <c r="AE41" s="12">
        <f t="shared" si="223"/>
        <v>0</v>
      </c>
      <c r="AF41" s="12">
        <f t="shared" si="224"/>
        <v>3.5</v>
      </c>
      <c r="AG41" s="12">
        <f t="shared" si="224"/>
        <v>0</v>
      </c>
      <c r="AH41" s="12">
        <f t="shared" si="224"/>
        <v>0</v>
      </c>
      <c r="AI41" s="12">
        <f t="shared" si="224"/>
        <v>0</v>
      </c>
      <c r="AJ41" s="12">
        <f t="shared" si="224"/>
        <v>0</v>
      </c>
      <c r="AK41" s="12">
        <f t="shared" si="224"/>
        <v>0</v>
      </c>
      <c r="AL41" s="12">
        <f t="shared" si="224"/>
        <v>0</v>
      </c>
      <c r="AM41" s="12">
        <f t="shared" si="224"/>
        <v>0</v>
      </c>
      <c r="AN41" s="12">
        <f t="shared" si="224"/>
        <v>0</v>
      </c>
      <c r="AO41" s="12">
        <f t="shared" si="224"/>
        <v>0</v>
      </c>
      <c r="AP41" s="12">
        <f t="shared" si="224"/>
        <v>0</v>
      </c>
      <c r="AQ41" s="12">
        <f t="shared" si="224"/>
        <v>80</v>
      </c>
      <c r="AR41" s="12">
        <f t="shared" si="224"/>
        <v>0</v>
      </c>
      <c r="AS41" s="12">
        <f t="shared" si="224"/>
        <v>0</v>
      </c>
      <c r="AT41" s="12">
        <f t="shared" si="224"/>
        <v>0</v>
      </c>
      <c r="AU41" s="12">
        <f t="shared" si="224"/>
        <v>0</v>
      </c>
      <c r="AV41" s="12">
        <f t="shared" si="224"/>
        <v>0</v>
      </c>
      <c r="AW41" s="12">
        <f t="shared" si="224"/>
        <v>0</v>
      </c>
      <c r="AX41" s="12">
        <f t="shared" si="224"/>
        <v>1</v>
      </c>
      <c r="AY41" s="12">
        <f t="shared" si="224"/>
        <v>0</v>
      </c>
      <c r="AZ41" s="12">
        <f t="shared" si="224"/>
        <v>0</v>
      </c>
      <c r="BA41" s="12">
        <f t="shared" si="224"/>
        <v>10.5</v>
      </c>
      <c r="BB41" s="12">
        <f t="shared" si="224"/>
        <v>0</v>
      </c>
      <c r="BC41" s="12">
        <f t="shared" si="225"/>
        <v>6</v>
      </c>
      <c r="BD41" s="12">
        <f t="shared" si="225"/>
        <v>3</v>
      </c>
      <c r="BE41" s="12">
        <f t="shared" si="225"/>
        <v>4</v>
      </c>
      <c r="BF41" s="12">
        <f t="shared" si="225"/>
        <v>0</v>
      </c>
      <c r="BG41" s="12">
        <f t="shared" si="225"/>
        <v>0</v>
      </c>
      <c r="BH41" s="12">
        <f t="shared" si="225"/>
        <v>0</v>
      </c>
      <c r="BI41" s="12">
        <f t="shared" si="225"/>
        <v>7</v>
      </c>
      <c r="BJ41" s="12"/>
      <c r="BK41" s="12"/>
      <c r="BL41" s="12"/>
      <c r="BM41" s="12"/>
      <c r="BN41" s="12"/>
      <c r="BO41" s="12"/>
      <c r="BP41" s="12"/>
      <c r="BQ41" s="12"/>
      <c r="BR41" s="12">
        <f t="shared" si="254"/>
        <v>0</v>
      </c>
      <c r="BS41" s="12">
        <f t="shared" si="254"/>
        <v>0</v>
      </c>
      <c r="BT41" s="12">
        <f t="shared" si="255"/>
        <v>0</v>
      </c>
      <c r="BU41" s="12">
        <f t="shared" si="255"/>
        <v>6.5</v>
      </c>
      <c r="BV41" s="12">
        <f t="shared" si="255"/>
        <v>0</v>
      </c>
      <c r="BW41" s="12">
        <f t="shared" si="255"/>
        <v>0</v>
      </c>
      <c r="BX41" s="12">
        <f t="shared" si="255"/>
        <v>0</v>
      </c>
      <c r="BY41" s="12">
        <f t="shared" si="255"/>
        <v>0</v>
      </c>
      <c r="BZ41" s="12">
        <f t="shared" si="255"/>
        <v>7.3</v>
      </c>
      <c r="CA41" s="12">
        <f t="shared" ref="CA41" si="286">SUM(CA25,CA9)</f>
        <v>0</v>
      </c>
      <c r="CB41" s="12">
        <f t="shared" ref="CB41:CC41" si="287">SUM(CB25,CB9)</f>
        <v>1</v>
      </c>
      <c r="CC41" s="12">
        <f t="shared" si="287"/>
        <v>0</v>
      </c>
      <c r="CD41" s="12">
        <f t="shared" ref="CD41:CE41" si="288">SUM(CD25,CD9)</f>
        <v>0</v>
      </c>
      <c r="CE41" s="12">
        <f t="shared" si="288"/>
        <v>0</v>
      </c>
      <c r="CF41" s="12">
        <f t="shared" ref="CF41:CG41" si="289">SUM(CF25,CF9)</f>
        <v>0</v>
      </c>
      <c r="CG41" s="12">
        <f t="shared" si="289"/>
        <v>5</v>
      </c>
      <c r="CH41" s="12">
        <f t="shared" ref="CH41:CI41" si="290">SUM(CH25,CH9)</f>
        <v>5</v>
      </c>
      <c r="CI41" s="12">
        <f t="shared" si="290"/>
        <v>0</v>
      </c>
      <c r="CJ41" s="12">
        <f t="shared" ref="CJ41:CK41" si="291">SUM(CJ25,CJ9)</f>
        <v>0</v>
      </c>
      <c r="CK41" s="12">
        <f t="shared" si="291"/>
        <v>0</v>
      </c>
      <c r="CL41" s="12">
        <f t="shared" ref="CL41:CM41" si="292">SUM(CL25,CL9)</f>
        <v>0</v>
      </c>
      <c r="CM41" s="12">
        <f t="shared" si="292"/>
        <v>5</v>
      </c>
      <c r="CN41" s="12">
        <f t="shared" ref="CN41:CO41" si="293">SUM(CN25,CN9)</f>
        <v>5</v>
      </c>
      <c r="CO41" s="12">
        <f t="shared" si="293"/>
        <v>0</v>
      </c>
      <c r="CP41" s="12">
        <f t="shared" si="264"/>
        <v>0</v>
      </c>
      <c r="CQ41" s="12">
        <f t="shared" si="264"/>
        <v>0</v>
      </c>
      <c r="CR41" s="12">
        <f t="shared" ref="CR41:CS41" si="294">SUM(CR25,CR9)</f>
        <v>0</v>
      </c>
      <c r="CS41" s="12">
        <f t="shared" si="294"/>
        <v>0</v>
      </c>
      <c r="CT41" s="12">
        <f t="shared" ref="CT41:CU41" si="295">SUM(CT25,CT9)</f>
        <v>0</v>
      </c>
      <c r="CU41" s="12">
        <f t="shared" si="295"/>
        <v>0</v>
      </c>
      <c r="CV41" s="12">
        <f t="shared" ref="CV41:CW41" si="296">SUM(CV25,CV9)</f>
        <v>0</v>
      </c>
      <c r="CW41" s="12">
        <f t="shared" si="296"/>
        <v>0</v>
      </c>
      <c r="CX41" s="12">
        <f t="shared" ref="CX41:CY41" si="297">SUM(CX25,CX9)</f>
        <v>0</v>
      </c>
      <c r="CY41" s="12">
        <f t="shared" si="297"/>
        <v>0</v>
      </c>
      <c r="CZ41" s="12">
        <f t="shared" ref="CZ41:DA41" si="298">SUM(CZ25,CZ9)</f>
        <v>0</v>
      </c>
      <c r="DA41" s="12">
        <f t="shared" si="298"/>
        <v>0</v>
      </c>
      <c r="DB41" s="12">
        <f t="shared" ref="DB41:DC41" si="299">SUM(DB25,DB9)</f>
        <v>0</v>
      </c>
      <c r="DC41" s="12">
        <f t="shared" si="299"/>
        <v>0</v>
      </c>
      <c r="DD41" s="12"/>
      <c r="DE41" s="12">
        <f t="shared" ref="DE41" si="300">SUM(DE25,DE9)</f>
        <v>0</v>
      </c>
      <c r="DF41" s="12">
        <f t="shared" ref="DF41:DG41" si="301">SUM(DF25,DF9)</f>
        <v>0</v>
      </c>
      <c r="DG41" s="12">
        <f t="shared" si="301"/>
        <v>0</v>
      </c>
      <c r="DH41" s="12">
        <f t="shared" ref="DH41:DI41" si="302">SUM(DH25,DH9)</f>
        <v>0</v>
      </c>
      <c r="DI41" s="12">
        <f t="shared" si="302"/>
        <v>0</v>
      </c>
      <c r="DJ41" s="12">
        <f t="shared" ref="DJ41:DK41" si="303">SUM(DJ25,DJ9)</f>
        <v>0</v>
      </c>
      <c r="DK41" s="12">
        <f t="shared" si="303"/>
        <v>0</v>
      </c>
      <c r="DL41" s="12">
        <f t="shared" ref="DL41:DM41" si="304">SUM(DL25,DL9)</f>
        <v>0</v>
      </c>
      <c r="DM41" s="12">
        <f t="shared" si="304"/>
        <v>0</v>
      </c>
      <c r="DN41" s="12">
        <f t="shared" ref="DN41:DO41" si="305">SUM(DN25,DN9)</f>
        <v>0</v>
      </c>
      <c r="DO41" s="12">
        <f t="shared" si="305"/>
        <v>0</v>
      </c>
      <c r="DP41"/>
      <c r="DQ41"/>
      <c r="DR41" s="12">
        <f t="shared" ref="DR41:DS41" si="306">SUM(DR25,DR9)</f>
        <v>0</v>
      </c>
      <c r="DS41" s="12">
        <f t="shared" si="306"/>
        <v>0</v>
      </c>
      <c r="DT41" s="12">
        <f t="shared" ref="DT41:DU41" si="307">SUM(DT25,DT9)</f>
        <v>15</v>
      </c>
      <c r="DU41" s="12">
        <f t="shared" si="307"/>
        <v>0</v>
      </c>
      <c r="DV41" s="12">
        <f t="shared" ref="DV41:DW41" si="308">SUM(DV25,DV9)</f>
        <v>0</v>
      </c>
      <c r="DW41" s="12">
        <f t="shared" si="308"/>
        <v>3.58</v>
      </c>
      <c r="DX41" s="12">
        <f t="shared" ref="DX41:DY41" si="309">SUM(DX25,DX9)</f>
        <v>10.5</v>
      </c>
      <c r="DY41" s="12">
        <f t="shared" si="309"/>
        <v>0</v>
      </c>
      <c r="DZ41" s="12">
        <f t="shared" ref="DZ41:EA41" si="310">SUM(DZ25,DZ9)</f>
        <v>0</v>
      </c>
      <c r="EA41" s="12">
        <f t="shared" si="310"/>
        <v>0</v>
      </c>
      <c r="EB41" s="12">
        <f t="shared" ref="EB41:EC41" si="311">SUM(EB25,EB9)</f>
        <v>72</v>
      </c>
      <c r="EC41" s="12">
        <f t="shared" si="311"/>
        <v>0</v>
      </c>
      <c r="ED41" s="12">
        <f t="shared" ref="ED41:EE41" si="312">SUM(ED25,ED9)</f>
        <v>0</v>
      </c>
      <c r="EE41" s="12">
        <f t="shared" si="312"/>
        <v>0</v>
      </c>
      <c r="EF41" s="12">
        <f t="shared" ref="EF41:EG41" si="313">SUM(EF25,EF9)</f>
        <v>3.6</v>
      </c>
      <c r="EG41" s="12">
        <f t="shared" si="313"/>
        <v>0</v>
      </c>
      <c r="EH41" s="12">
        <f t="shared" ref="EH41" si="314">SUM(EH25,EH9)</f>
        <v>0</v>
      </c>
      <c r="EI41"/>
      <c r="EJ41" s="7"/>
    </row>
    <row r="42" spans="1:140" customFormat="1" ht="15.75" customHeight="1">
      <c r="A42" s="506"/>
      <c r="B42" s="53" t="s">
        <v>222</v>
      </c>
      <c r="C42" s="12"/>
      <c r="D42" s="12">
        <v>170</v>
      </c>
      <c r="E42" s="12">
        <v>170</v>
      </c>
      <c r="F42" s="12">
        <v>170</v>
      </c>
      <c r="G42" s="12">
        <v>170</v>
      </c>
      <c r="H42" s="12">
        <v>170</v>
      </c>
      <c r="I42" s="12">
        <v>170</v>
      </c>
      <c r="J42" s="12">
        <v>170</v>
      </c>
      <c r="K42" s="12">
        <v>170</v>
      </c>
      <c r="L42" s="12">
        <v>170</v>
      </c>
      <c r="M42" s="12">
        <v>170</v>
      </c>
      <c r="N42" s="12">
        <v>170</v>
      </c>
      <c r="O42" s="12">
        <v>170</v>
      </c>
      <c r="P42" s="12">
        <v>170</v>
      </c>
      <c r="Q42" s="12">
        <v>170</v>
      </c>
      <c r="R42" s="12">
        <v>170</v>
      </c>
      <c r="S42" s="12">
        <v>170</v>
      </c>
      <c r="T42" s="12">
        <v>170</v>
      </c>
      <c r="U42" s="12">
        <v>170</v>
      </c>
      <c r="V42" s="12">
        <v>170</v>
      </c>
      <c r="W42" s="12">
        <v>170</v>
      </c>
      <c r="X42" s="12">
        <v>168</v>
      </c>
      <c r="Y42" s="12">
        <v>168</v>
      </c>
      <c r="Z42" s="12">
        <v>168</v>
      </c>
      <c r="AA42" s="12">
        <v>168</v>
      </c>
      <c r="AB42" s="12">
        <v>168</v>
      </c>
      <c r="AC42" s="12">
        <v>168</v>
      </c>
      <c r="AD42" s="12">
        <v>168</v>
      </c>
      <c r="AE42" s="12">
        <v>168</v>
      </c>
      <c r="AF42" s="12">
        <v>168</v>
      </c>
      <c r="AG42" s="12">
        <v>168</v>
      </c>
      <c r="AH42" s="12">
        <v>168</v>
      </c>
      <c r="AI42" s="12">
        <v>168</v>
      </c>
      <c r="AJ42" s="12">
        <v>168</v>
      </c>
      <c r="AK42" s="12">
        <v>168</v>
      </c>
      <c r="AL42" s="12">
        <v>168</v>
      </c>
      <c r="AM42" s="12">
        <v>168</v>
      </c>
      <c r="AN42" s="12">
        <v>168</v>
      </c>
      <c r="AO42" s="12">
        <v>168</v>
      </c>
      <c r="AP42" s="12">
        <v>168</v>
      </c>
      <c r="AQ42" s="12">
        <v>168</v>
      </c>
      <c r="AR42" s="12">
        <v>168</v>
      </c>
      <c r="AS42" s="12">
        <v>168</v>
      </c>
      <c r="AT42" s="12">
        <v>168</v>
      </c>
      <c r="AU42" s="12">
        <v>168</v>
      </c>
      <c r="AV42" s="12">
        <v>168</v>
      </c>
      <c r="AW42" s="12">
        <v>168</v>
      </c>
      <c r="AX42" s="12">
        <v>168</v>
      </c>
      <c r="AY42" s="12">
        <v>168</v>
      </c>
      <c r="AZ42" s="12">
        <v>168</v>
      </c>
      <c r="BA42" s="12">
        <v>169</v>
      </c>
      <c r="BB42" s="12">
        <v>169</v>
      </c>
      <c r="BC42" s="12">
        <f t="shared" si="225"/>
        <v>168</v>
      </c>
      <c r="BD42" s="12">
        <f t="shared" si="225"/>
        <v>168</v>
      </c>
      <c r="BE42" s="12">
        <f t="shared" si="225"/>
        <v>168</v>
      </c>
      <c r="BF42" s="12">
        <f t="shared" si="225"/>
        <v>168</v>
      </c>
      <c r="BG42" s="12">
        <f t="shared" si="225"/>
        <v>168</v>
      </c>
      <c r="BH42" s="12">
        <f t="shared" si="225"/>
        <v>168</v>
      </c>
      <c r="BI42" s="12">
        <f t="shared" si="225"/>
        <v>168</v>
      </c>
      <c r="BJ42" s="12"/>
      <c r="BK42" s="12"/>
      <c r="BL42" s="12"/>
      <c r="BM42" s="12"/>
      <c r="BN42" s="12"/>
      <c r="BO42" s="12"/>
      <c r="BP42" s="12"/>
      <c r="BQ42" s="12"/>
      <c r="BR42" s="12">
        <f t="shared" si="254"/>
        <v>168</v>
      </c>
      <c r="BS42" s="12">
        <f t="shared" si="254"/>
        <v>168</v>
      </c>
      <c r="BT42" s="12">
        <f t="shared" si="255"/>
        <v>168</v>
      </c>
      <c r="BU42" s="12">
        <f t="shared" si="255"/>
        <v>168</v>
      </c>
      <c r="BV42" s="12">
        <f t="shared" si="255"/>
        <v>168</v>
      </c>
      <c r="BW42" s="12">
        <f t="shared" si="255"/>
        <v>168</v>
      </c>
      <c r="BX42" s="12">
        <f t="shared" si="255"/>
        <v>168</v>
      </c>
      <c r="BY42" s="12">
        <f t="shared" si="255"/>
        <v>168</v>
      </c>
      <c r="BZ42" s="12">
        <f t="shared" si="255"/>
        <v>168</v>
      </c>
      <c r="CA42" s="12">
        <f t="shared" ref="CA42" si="315">SUM(CA26,CA10)</f>
        <v>144</v>
      </c>
      <c r="CB42" s="12">
        <f t="shared" ref="CB42:CC42" si="316">SUM(CB26,CB10)</f>
        <v>168</v>
      </c>
      <c r="CC42" s="12">
        <f t="shared" si="316"/>
        <v>168</v>
      </c>
      <c r="CD42" s="12">
        <f t="shared" ref="CD42:CE42" si="317">SUM(CD26,CD10)</f>
        <v>168</v>
      </c>
      <c r="CE42" s="12">
        <f t="shared" si="317"/>
        <v>168</v>
      </c>
      <c r="CF42" s="12">
        <f t="shared" ref="CF42:CG42" si="318">SUM(CF26,CF10)</f>
        <v>168</v>
      </c>
      <c r="CG42" s="12">
        <f t="shared" si="318"/>
        <v>168</v>
      </c>
      <c r="CH42" s="12">
        <f t="shared" ref="CH42:CI42" si="319">SUM(CH26,CH10)</f>
        <v>168</v>
      </c>
      <c r="CI42" s="12">
        <f t="shared" si="319"/>
        <v>168</v>
      </c>
      <c r="CJ42" s="12">
        <f t="shared" ref="CJ42:CK42" si="320">SUM(CJ26,CJ10)</f>
        <v>168</v>
      </c>
      <c r="CK42" s="12">
        <f t="shared" si="320"/>
        <v>168</v>
      </c>
      <c r="CL42" s="12">
        <f t="shared" ref="CL42:CM42" si="321">SUM(CL26,CL10)</f>
        <v>168</v>
      </c>
      <c r="CM42" s="12">
        <f t="shared" si="321"/>
        <v>168</v>
      </c>
      <c r="CN42" s="12">
        <f t="shared" ref="CN42:CO42" si="322">SUM(CN26,CN10)</f>
        <v>168</v>
      </c>
      <c r="CO42" s="12">
        <f t="shared" si="322"/>
        <v>168</v>
      </c>
      <c r="CP42" s="12">
        <f t="shared" si="264"/>
        <v>168</v>
      </c>
      <c r="CQ42" s="12">
        <f t="shared" si="264"/>
        <v>168</v>
      </c>
      <c r="CR42" s="12">
        <f t="shared" ref="CR42:CS42" si="323">SUM(CR26,CR10)</f>
        <v>168</v>
      </c>
      <c r="CS42" s="12">
        <f t="shared" si="323"/>
        <v>168</v>
      </c>
      <c r="CT42" s="12">
        <f t="shared" ref="CT42:CU42" si="324">SUM(CT26,CT10)</f>
        <v>168</v>
      </c>
      <c r="CU42" s="12">
        <f t="shared" si="324"/>
        <v>168</v>
      </c>
      <c r="CV42" s="12">
        <f t="shared" ref="CV42:CW42" si="325">SUM(CV26,CV10)</f>
        <v>168</v>
      </c>
      <c r="CW42" s="12">
        <f t="shared" si="325"/>
        <v>168</v>
      </c>
      <c r="CX42" s="12">
        <f t="shared" ref="CX42:CY42" si="326">SUM(CX26,CX10)</f>
        <v>168</v>
      </c>
      <c r="CY42" s="12">
        <f t="shared" si="326"/>
        <v>168</v>
      </c>
      <c r="CZ42" s="12">
        <f t="shared" ref="CZ42:DA42" si="327">SUM(CZ26,CZ10)</f>
        <v>168</v>
      </c>
      <c r="DA42" s="12">
        <f t="shared" si="327"/>
        <v>168</v>
      </c>
      <c r="DB42" s="12">
        <f t="shared" ref="DB42:DC42" si="328">SUM(DB26,DB10)</f>
        <v>168</v>
      </c>
      <c r="DC42" s="12">
        <f t="shared" si="328"/>
        <v>168</v>
      </c>
      <c r="DD42" s="12"/>
      <c r="DE42" s="12">
        <f t="shared" ref="DE42" si="329">SUM(DE26,DE10)</f>
        <v>144</v>
      </c>
      <c r="DF42" s="12">
        <f t="shared" ref="DF42:DG42" si="330">SUM(DF26,DF10)</f>
        <v>168</v>
      </c>
      <c r="DG42" s="12">
        <f t="shared" si="330"/>
        <v>168</v>
      </c>
      <c r="DH42" s="12">
        <f t="shared" ref="DH42:DI42" si="331">SUM(DH26,DH10)</f>
        <v>168</v>
      </c>
      <c r="DI42" s="12">
        <f t="shared" si="331"/>
        <v>168</v>
      </c>
      <c r="DJ42" s="12">
        <f t="shared" ref="DJ42:DK42" si="332">SUM(DJ26,DJ10)</f>
        <v>168</v>
      </c>
      <c r="DK42" s="12">
        <f t="shared" si="332"/>
        <v>168</v>
      </c>
      <c r="DL42" s="12">
        <f t="shared" ref="DL42:DM42" si="333">SUM(DL26,DL10)</f>
        <v>168</v>
      </c>
      <c r="DM42" s="12">
        <f t="shared" si="333"/>
        <v>168</v>
      </c>
      <c r="DN42" s="12">
        <f t="shared" ref="DN42:DO42" si="334">SUM(DN26,DN10)</f>
        <v>168</v>
      </c>
      <c r="DO42" s="12">
        <f t="shared" si="334"/>
        <v>168</v>
      </c>
      <c r="DP42" s="12"/>
      <c r="DQ42" s="12"/>
      <c r="DR42" s="12">
        <f t="shared" ref="DR42:DS42" si="335">SUM(DR26,DR10)</f>
        <v>168</v>
      </c>
      <c r="DS42" s="12">
        <f t="shared" si="335"/>
        <v>168</v>
      </c>
      <c r="DT42" s="12">
        <f t="shared" ref="DT42:DU42" si="336">SUM(DT26,DT10)</f>
        <v>168</v>
      </c>
      <c r="DU42" s="12">
        <f t="shared" si="336"/>
        <v>168</v>
      </c>
      <c r="DV42" s="12">
        <f t="shared" ref="DV42:DW42" si="337">SUM(DV26,DV10)</f>
        <v>168</v>
      </c>
      <c r="DW42" s="12">
        <f t="shared" si="337"/>
        <v>168</v>
      </c>
      <c r="DX42" s="12">
        <f t="shared" ref="DX42:DY42" si="338">SUM(DX26,DX10)</f>
        <v>168</v>
      </c>
      <c r="DY42" s="12">
        <f t="shared" si="338"/>
        <v>168</v>
      </c>
      <c r="DZ42" s="12">
        <f t="shared" ref="DZ42:EA42" si="339">SUM(DZ26,DZ10)</f>
        <v>168</v>
      </c>
      <c r="EA42" s="12">
        <f t="shared" si="339"/>
        <v>168</v>
      </c>
      <c r="EB42" s="12">
        <f t="shared" ref="EB42:EC42" si="340">SUM(EB26,EB10)</f>
        <v>168</v>
      </c>
      <c r="EC42" s="12">
        <f t="shared" si="340"/>
        <v>168</v>
      </c>
      <c r="ED42" s="12">
        <f t="shared" ref="ED42:EE42" si="341">SUM(ED26,ED10)</f>
        <v>168</v>
      </c>
      <c r="EE42" s="12">
        <f t="shared" si="341"/>
        <v>168</v>
      </c>
      <c r="EF42" s="12">
        <f t="shared" ref="EF42:EG42" si="342">SUM(EF26,EF10)</f>
        <v>168</v>
      </c>
      <c r="EG42" s="12">
        <f t="shared" si="342"/>
        <v>168</v>
      </c>
      <c r="EH42" s="12">
        <f t="shared" ref="EH42" si="343">SUM(EH26,EH10)</f>
        <v>168</v>
      </c>
      <c r="EI42" s="12"/>
      <c r="EJ42" s="7"/>
    </row>
    <row r="43" spans="1:140" ht="15.75" customHeight="1">
      <c r="A43" s="507"/>
      <c r="B43" s="53" t="s">
        <v>146</v>
      </c>
      <c r="C43" s="12"/>
      <c r="D43" s="12">
        <f t="shared" ref="D43:BB43" si="344">+D27+D11</f>
        <v>18.010000000000002</v>
      </c>
      <c r="E43" s="12">
        <f t="shared" si="344"/>
        <v>0</v>
      </c>
      <c r="F43" s="12">
        <f t="shared" si="344"/>
        <v>9</v>
      </c>
      <c r="G43" s="12">
        <f t="shared" si="344"/>
        <v>6</v>
      </c>
      <c r="H43" s="12">
        <f t="shared" si="344"/>
        <v>0</v>
      </c>
      <c r="I43" s="12">
        <f t="shared" si="344"/>
        <v>18</v>
      </c>
      <c r="J43" s="12">
        <f t="shared" si="344"/>
        <v>0</v>
      </c>
      <c r="K43" s="12">
        <f t="shared" si="344"/>
        <v>0</v>
      </c>
      <c r="L43" s="12">
        <f t="shared" si="344"/>
        <v>0</v>
      </c>
      <c r="M43" s="12">
        <f t="shared" si="344"/>
        <v>0</v>
      </c>
      <c r="N43" s="12">
        <f t="shared" si="344"/>
        <v>9.84</v>
      </c>
      <c r="O43" s="12">
        <f t="shared" si="344"/>
        <v>0</v>
      </c>
      <c r="P43" s="12">
        <f t="shared" si="344"/>
        <v>0</v>
      </c>
      <c r="Q43" s="12">
        <f t="shared" si="344"/>
        <v>0</v>
      </c>
      <c r="R43" s="12">
        <f t="shared" si="344"/>
        <v>0</v>
      </c>
      <c r="S43" s="12">
        <f t="shared" si="344"/>
        <v>0</v>
      </c>
      <c r="T43" s="12">
        <f t="shared" si="344"/>
        <v>2.35</v>
      </c>
      <c r="U43" s="12">
        <f t="shared" si="344"/>
        <v>0</v>
      </c>
      <c r="V43" s="12">
        <f t="shared" si="344"/>
        <v>0</v>
      </c>
      <c r="W43" s="12">
        <f t="shared" si="344"/>
        <v>0</v>
      </c>
      <c r="X43" s="12">
        <f t="shared" si="344"/>
        <v>0</v>
      </c>
      <c r="Y43" s="12">
        <f t="shared" si="344"/>
        <v>0</v>
      </c>
      <c r="Z43" s="12">
        <f t="shared" si="344"/>
        <v>0</v>
      </c>
      <c r="AA43" s="12">
        <f t="shared" si="344"/>
        <v>0.6</v>
      </c>
      <c r="AB43" s="12">
        <f t="shared" si="344"/>
        <v>0</v>
      </c>
      <c r="AC43" s="12">
        <f t="shared" si="344"/>
        <v>0</v>
      </c>
      <c r="AD43" s="12">
        <f t="shared" si="344"/>
        <v>0</v>
      </c>
      <c r="AE43" s="12">
        <f t="shared" si="344"/>
        <v>5.3</v>
      </c>
      <c r="AF43" s="12">
        <f t="shared" si="344"/>
        <v>29</v>
      </c>
      <c r="AG43" s="12">
        <f t="shared" si="344"/>
        <v>0</v>
      </c>
      <c r="AH43" s="12">
        <f t="shared" si="344"/>
        <v>9.8000000000000007</v>
      </c>
      <c r="AI43" s="12">
        <f t="shared" si="344"/>
        <v>9</v>
      </c>
      <c r="AJ43" s="12">
        <f t="shared" si="344"/>
        <v>0</v>
      </c>
      <c r="AK43" s="12">
        <f t="shared" si="344"/>
        <v>10.199999999999999</v>
      </c>
      <c r="AL43" s="12">
        <f t="shared" si="344"/>
        <v>10.199999999999999</v>
      </c>
      <c r="AM43" s="12">
        <f t="shared" si="344"/>
        <v>10.199999999999999</v>
      </c>
      <c r="AN43" s="12">
        <f t="shared" si="344"/>
        <v>0</v>
      </c>
      <c r="AO43" s="12">
        <f t="shared" si="344"/>
        <v>0</v>
      </c>
      <c r="AP43" s="12">
        <f t="shared" si="344"/>
        <v>0</v>
      </c>
      <c r="AQ43" s="12">
        <f t="shared" si="344"/>
        <v>0</v>
      </c>
      <c r="AR43" s="12">
        <f t="shared" si="344"/>
        <v>0</v>
      </c>
      <c r="AS43" s="12">
        <f t="shared" si="344"/>
        <v>0</v>
      </c>
      <c r="AT43" s="12">
        <f t="shared" si="344"/>
        <v>0</v>
      </c>
      <c r="AU43" s="12">
        <f t="shared" si="344"/>
        <v>0</v>
      </c>
      <c r="AV43" s="12">
        <f t="shared" si="344"/>
        <v>0</v>
      </c>
      <c r="AW43" s="12">
        <f t="shared" si="344"/>
        <v>11</v>
      </c>
      <c r="AX43" s="12">
        <f t="shared" si="344"/>
        <v>0</v>
      </c>
      <c r="AY43" s="12">
        <f t="shared" si="344"/>
        <v>0</v>
      </c>
      <c r="AZ43" s="12">
        <f t="shared" si="344"/>
        <v>0</v>
      </c>
      <c r="BA43" s="12">
        <f t="shared" si="344"/>
        <v>0</v>
      </c>
      <c r="BB43" s="12">
        <f t="shared" si="344"/>
        <v>0</v>
      </c>
      <c r="BC43" s="12">
        <f t="shared" si="225"/>
        <v>24.4</v>
      </c>
      <c r="BD43" s="12">
        <f t="shared" si="225"/>
        <v>17.5</v>
      </c>
      <c r="BE43" s="12">
        <f t="shared" si="225"/>
        <v>10.5</v>
      </c>
      <c r="BF43" s="12">
        <f t="shared" si="225"/>
        <v>0</v>
      </c>
      <c r="BG43" s="12">
        <f t="shared" si="225"/>
        <v>0</v>
      </c>
      <c r="BH43" s="12">
        <f t="shared" si="225"/>
        <v>0</v>
      </c>
      <c r="BI43" s="12">
        <f t="shared" si="225"/>
        <v>28</v>
      </c>
      <c r="BJ43" s="12"/>
      <c r="BK43" s="12"/>
      <c r="BL43" s="12"/>
      <c r="BM43" s="12"/>
      <c r="BN43" s="12"/>
      <c r="BO43" s="12"/>
      <c r="BP43" s="12"/>
      <c r="BQ43" s="12"/>
      <c r="BR43" s="12">
        <v>61.2</v>
      </c>
      <c r="BS43" s="12">
        <f t="shared" ref="BS43:BX43" si="345">BS27</f>
        <v>12.3</v>
      </c>
      <c r="BT43" s="12">
        <f t="shared" si="345"/>
        <v>43.5</v>
      </c>
      <c r="BU43" s="12">
        <f t="shared" si="345"/>
        <v>43.5</v>
      </c>
      <c r="BV43" s="12">
        <f t="shared" si="345"/>
        <v>61.5</v>
      </c>
      <c r="BW43" s="12">
        <f t="shared" si="345"/>
        <v>68.400000000000006</v>
      </c>
      <c r="BX43" s="12">
        <f t="shared" si="345"/>
        <v>38.700000000000003</v>
      </c>
      <c r="BY43" s="12">
        <f t="shared" ref="BY43:CD43" si="346">BY27</f>
        <v>62</v>
      </c>
      <c r="BZ43" s="12">
        <f t="shared" si="346"/>
        <v>12.57</v>
      </c>
      <c r="CA43" s="12">
        <f t="shared" si="346"/>
        <v>13.72</v>
      </c>
      <c r="CB43" s="12">
        <f t="shared" si="346"/>
        <v>66.75</v>
      </c>
      <c r="CC43" s="12">
        <f t="shared" si="346"/>
        <v>74</v>
      </c>
      <c r="CD43" s="12">
        <f t="shared" si="346"/>
        <v>26</v>
      </c>
      <c r="CE43" s="12">
        <f t="shared" ref="CE43:CF43" si="347">CE27</f>
        <v>39.200000000000003</v>
      </c>
      <c r="CF43" s="12">
        <f t="shared" si="347"/>
        <v>70</v>
      </c>
      <c r="CG43" s="12">
        <f t="shared" ref="CG43:CH43" si="348">CG27</f>
        <v>68</v>
      </c>
      <c r="CH43" s="12">
        <f t="shared" si="348"/>
        <v>36</v>
      </c>
      <c r="CI43" s="12">
        <f t="shared" ref="CI43:CJ43" si="349">CI27</f>
        <v>33.36</v>
      </c>
      <c r="CJ43" s="12">
        <f t="shared" si="349"/>
        <v>35.9</v>
      </c>
      <c r="CK43" s="12">
        <f t="shared" ref="CK43:CL43" si="350">CK27</f>
        <v>35.9</v>
      </c>
      <c r="CL43" s="12">
        <f t="shared" si="350"/>
        <v>18</v>
      </c>
      <c r="CM43" s="12">
        <f t="shared" ref="CM43:CN43" si="351">CM27</f>
        <v>31.54</v>
      </c>
      <c r="CN43" s="12">
        <f t="shared" si="351"/>
        <v>46.6</v>
      </c>
      <c r="CO43" s="12">
        <f t="shared" ref="CO43" si="352">CO27</f>
        <v>17.82</v>
      </c>
      <c r="CP43" s="12">
        <f t="shared" ref="CP43:CU43" si="353">CP27</f>
        <v>40.06</v>
      </c>
      <c r="CQ43" s="12">
        <f t="shared" si="353"/>
        <v>40.06</v>
      </c>
      <c r="CR43" s="12">
        <f t="shared" si="353"/>
        <v>7.4099999999999993</v>
      </c>
      <c r="CS43" s="12">
        <f t="shared" si="353"/>
        <v>66.599999999999994</v>
      </c>
      <c r="CT43" s="12">
        <f t="shared" si="353"/>
        <v>63.1</v>
      </c>
      <c r="CU43" s="12">
        <f t="shared" si="353"/>
        <v>16.72</v>
      </c>
      <c r="CV43" s="12">
        <f t="shared" ref="CV43:CW43" si="354">CV27</f>
        <v>32.200000000000003</v>
      </c>
      <c r="CW43" s="12">
        <f t="shared" si="354"/>
        <v>66.989999999999995</v>
      </c>
      <c r="CX43" s="12">
        <f t="shared" ref="CX43:CY43" si="355">CX27</f>
        <v>17</v>
      </c>
      <c r="CY43" s="12">
        <f t="shared" si="355"/>
        <v>21.96</v>
      </c>
      <c r="CZ43" s="12">
        <f t="shared" ref="CZ43:DA43" si="356">CZ27</f>
        <v>39.590000000000003</v>
      </c>
      <c r="DA43" s="12">
        <f t="shared" si="356"/>
        <v>39.590000000000003</v>
      </c>
      <c r="DB43" s="12">
        <f t="shared" ref="DB43:DC43" si="357">DB27</f>
        <v>16.399999999999999</v>
      </c>
      <c r="DC43" s="12">
        <f t="shared" si="357"/>
        <v>25</v>
      </c>
      <c r="DD43" s="12"/>
      <c r="DE43" s="12">
        <f t="shared" ref="DE43" si="358">DE27</f>
        <v>0</v>
      </c>
      <c r="DF43" s="12">
        <f t="shared" ref="DF43:DG43" si="359">DF27</f>
        <v>39.989999999999995</v>
      </c>
      <c r="DG43" s="12">
        <f t="shared" si="359"/>
        <v>40</v>
      </c>
      <c r="DH43" s="12">
        <f t="shared" ref="DH43:DI43" si="360">DH27</f>
        <v>10</v>
      </c>
      <c r="DI43" s="12">
        <f t="shared" si="360"/>
        <v>48.019999999999996</v>
      </c>
      <c r="DJ43" s="12">
        <f t="shared" ref="DJ43:DK43" si="361">DJ27</f>
        <v>58.7</v>
      </c>
      <c r="DK43" s="12">
        <f t="shared" si="361"/>
        <v>0</v>
      </c>
      <c r="DL43" s="12">
        <f t="shared" ref="DL43:DM43" si="362">DL27</f>
        <v>34.299999999999997</v>
      </c>
      <c r="DM43" s="12">
        <f t="shared" si="362"/>
        <v>24.7</v>
      </c>
      <c r="DN43" s="12">
        <f t="shared" ref="DN43:DO43" si="363">DN27</f>
        <v>2.2200000000000002</v>
      </c>
      <c r="DO43" s="12">
        <f t="shared" si="363"/>
        <v>67.539999999999992</v>
      </c>
      <c r="DP43"/>
      <c r="DQ43"/>
      <c r="DR43" s="12">
        <f t="shared" ref="DR43:DS43" si="364">DR27</f>
        <v>8.6900000000000546</v>
      </c>
      <c r="DS43" s="12">
        <f t="shared" si="364"/>
        <v>22.5</v>
      </c>
      <c r="DT43" s="12">
        <f t="shared" ref="DT43:DU43" si="365">DT27</f>
        <v>24.9</v>
      </c>
      <c r="DU43" s="12">
        <f t="shared" si="365"/>
        <v>61</v>
      </c>
      <c r="DV43" s="12">
        <f t="shared" ref="DV43:DW43" si="366">DV27</f>
        <v>34</v>
      </c>
      <c r="DW43" s="12">
        <f t="shared" si="366"/>
        <v>50</v>
      </c>
      <c r="DX43" s="12">
        <f t="shared" ref="DX43:DY43" si="367">DX27</f>
        <v>40.99</v>
      </c>
      <c r="DY43" s="12">
        <f t="shared" si="367"/>
        <v>50</v>
      </c>
      <c r="DZ43" s="12">
        <f t="shared" ref="DZ43:EA43" si="368">DZ27</f>
        <v>93</v>
      </c>
      <c r="EA43" s="12">
        <f t="shared" si="368"/>
        <v>39.020000000000003</v>
      </c>
      <c r="EB43" s="12">
        <f t="shared" ref="EB43:EC43" si="369">EB27</f>
        <v>21</v>
      </c>
      <c r="EC43" s="12">
        <f t="shared" si="369"/>
        <v>0</v>
      </c>
      <c r="ED43" s="12">
        <f t="shared" ref="ED43:EE43" si="370">ED27</f>
        <v>18</v>
      </c>
      <c r="EE43" s="12">
        <f t="shared" si="370"/>
        <v>33.299999999999997</v>
      </c>
      <c r="EF43" s="12">
        <f t="shared" ref="EF43:EG43" si="371">EF27</f>
        <v>36.33</v>
      </c>
      <c r="EG43" s="12">
        <f t="shared" si="371"/>
        <v>17.399999999999999</v>
      </c>
      <c r="EH43" s="12">
        <f t="shared" ref="EH43" si="372">EH27</f>
        <v>55</v>
      </c>
      <c r="EI43" s="12"/>
      <c r="EJ43" s="7"/>
    </row>
    <row r="44" spans="1:140" ht="15.75" customHeight="1">
      <c r="A44" s="508" t="s">
        <v>162</v>
      </c>
      <c r="B44" s="54" t="s">
        <v>147</v>
      </c>
      <c r="C44" s="8"/>
      <c r="D44" s="8">
        <f t="shared" ref="D44:AQ44" si="373">+D34</f>
        <v>0.86607142857142905</v>
      </c>
      <c r="E44" s="8">
        <f t="shared" si="373"/>
        <v>1</v>
      </c>
      <c r="F44" s="8">
        <f t="shared" si="373"/>
        <v>1</v>
      </c>
      <c r="G44" s="8">
        <f t="shared" si="373"/>
        <v>0.99404761904761896</v>
      </c>
      <c r="H44" s="8">
        <f t="shared" si="373"/>
        <v>1</v>
      </c>
      <c r="I44" s="8">
        <f t="shared" si="373"/>
        <v>1</v>
      </c>
      <c r="J44" s="8">
        <f t="shared" si="373"/>
        <v>1</v>
      </c>
      <c r="K44" s="8">
        <f t="shared" si="373"/>
        <v>1</v>
      </c>
      <c r="L44" s="8">
        <f t="shared" si="373"/>
        <v>0.9910714285714286</v>
      </c>
      <c r="M44" s="8">
        <f t="shared" si="373"/>
        <v>1</v>
      </c>
      <c r="N44" s="8">
        <f t="shared" si="373"/>
        <v>0.9851190476142857</v>
      </c>
      <c r="O44" s="8">
        <f t="shared" si="373"/>
        <v>0.97023809523809534</v>
      </c>
      <c r="P44" s="8">
        <f t="shared" si="373"/>
        <v>1</v>
      </c>
      <c r="Q44" s="8">
        <f t="shared" si="373"/>
        <v>1</v>
      </c>
      <c r="R44" s="8">
        <f t="shared" si="373"/>
        <v>1</v>
      </c>
      <c r="S44" s="8">
        <f t="shared" si="373"/>
        <v>1</v>
      </c>
      <c r="T44" s="8">
        <f t="shared" si="373"/>
        <v>1</v>
      </c>
      <c r="U44" s="8">
        <f t="shared" si="373"/>
        <v>0.99305555555555558</v>
      </c>
      <c r="V44" s="8">
        <f t="shared" si="373"/>
        <v>1</v>
      </c>
      <c r="W44" s="8">
        <f t="shared" si="373"/>
        <v>1</v>
      </c>
      <c r="X44" s="8">
        <f t="shared" si="373"/>
        <v>1</v>
      </c>
      <c r="Y44" s="8">
        <f t="shared" si="373"/>
        <v>1</v>
      </c>
      <c r="Z44" s="8">
        <f t="shared" si="373"/>
        <v>1</v>
      </c>
      <c r="AA44" s="8">
        <f t="shared" si="373"/>
        <v>1</v>
      </c>
      <c r="AB44" s="8">
        <f t="shared" si="373"/>
        <v>1</v>
      </c>
      <c r="AC44" s="8">
        <f t="shared" si="373"/>
        <v>1</v>
      </c>
      <c r="AD44" s="8">
        <f t="shared" si="373"/>
        <v>1</v>
      </c>
      <c r="AE44" s="8">
        <f t="shared" si="373"/>
        <v>1</v>
      </c>
      <c r="AF44" s="8">
        <f t="shared" si="373"/>
        <v>0.97916666666666696</v>
      </c>
      <c r="AG44" s="8">
        <f t="shared" si="373"/>
        <v>1</v>
      </c>
      <c r="AH44" s="8">
        <f t="shared" si="373"/>
        <v>1</v>
      </c>
      <c r="AI44" s="8">
        <f t="shared" si="373"/>
        <v>1</v>
      </c>
      <c r="AJ44" s="8">
        <f t="shared" si="373"/>
        <v>1</v>
      </c>
      <c r="AK44" s="8">
        <f t="shared" si="373"/>
        <v>1</v>
      </c>
      <c r="AL44" s="8">
        <f t="shared" si="373"/>
        <v>1</v>
      </c>
      <c r="AM44" s="8">
        <f t="shared" si="373"/>
        <v>1</v>
      </c>
      <c r="AN44" s="8">
        <f t="shared" si="373"/>
        <v>1</v>
      </c>
      <c r="AO44" s="8">
        <f t="shared" si="373"/>
        <v>1</v>
      </c>
      <c r="AP44" s="8">
        <f t="shared" si="373"/>
        <v>1</v>
      </c>
      <c r="AQ44" s="8">
        <f t="shared" si="373"/>
        <v>0.52380952380952384</v>
      </c>
      <c r="AR44" s="8">
        <f>+AR34</f>
        <v>1</v>
      </c>
      <c r="AS44" s="8">
        <f t="shared" ref="AS44:BB44" si="374">+AS34</f>
        <v>0.98214285714285698</v>
      </c>
      <c r="AT44" s="8">
        <f t="shared" si="374"/>
        <v>1</v>
      </c>
      <c r="AU44" s="8">
        <f t="shared" si="374"/>
        <v>1</v>
      </c>
      <c r="AV44" s="8">
        <f t="shared" si="374"/>
        <v>0.985119047619048</v>
      </c>
      <c r="AW44" s="8">
        <f t="shared" si="374"/>
        <v>1</v>
      </c>
      <c r="AX44" s="8">
        <f t="shared" si="374"/>
        <v>0.99404761904761896</v>
      </c>
      <c r="AY44" s="8">
        <f t="shared" si="374"/>
        <v>1</v>
      </c>
      <c r="AZ44" s="8">
        <f t="shared" si="374"/>
        <v>0.89880952380952395</v>
      </c>
      <c r="BA44" s="8">
        <f t="shared" si="374"/>
        <v>0.9375</v>
      </c>
      <c r="BB44" s="8">
        <f t="shared" si="374"/>
        <v>1</v>
      </c>
      <c r="BC44" s="8">
        <f>BC34</f>
        <v>0.9642857142857143</v>
      </c>
      <c r="BD44" s="8">
        <f t="shared" ref="BD44:BR44" si="375">+BD34</f>
        <v>0.98214285714285698</v>
      </c>
      <c r="BE44" s="8">
        <f t="shared" si="375"/>
        <v>0.97619047619047605</v>
      </c>
      <c r="BF44" s="8">
        <f t="shared" si="375"/>
        <v>1</v>
      </c>
      <c r="BG44" s="8">
        <f t="shared" si="375"/>
        <v>1</v>
      </c>
      <c r="BH44" s="8">
        <f t="shared" si="375"/>
        <v>1</v>
      </c>
      <c r="BI44" s="8">
        <f t="shared" si="375"/>
        <v>0.95833333333333304</v>
      </c>
      <c r="BJ44" s="8"/>
      <c r="BK44" s="8"/>
      <c r="BL44" s="8"/>
      <c r="BM44" s="8"/>
      <c r="BN44" s="8"/>
      <c r="BO44" s="8"/>
      <c r="BP44" s="8"/>
      <c r="BQ44" s="8"/>
      <c r="BR44" s="8">
        <f t="shared" si="375"/>
        <v>0.89285714285714302</v>
      </c>
      <c r="BS44" s="8">
        <f t="shared" ref="BS44:BX44" si="376">+BS34</f>
        <v>1</v>
      </c>
      <c r="BT44" s="8">
        <f t="shared" si="376"/>
        <v>0.96130952380952395</v>
      </c>
      <c r="BU44" s="8">
        <f t="shared" si="376"/>
        <v>0.96130952380952395</v>
      </c>
      <c r="BV44" s="8">
        <f t="shared" si="376"/>
        <v>1</v>
      </c>
      <c r="BW44" s="8">
        <f t="shared" si="376"/>
        <v>0.97619047619047605</v>
      </c>
      <c r="BX44" s="8">
        <f t="shared" si="376"/>
        <v>0.97023809523809501</v>
      </c>
      <c r="BY44" s="8">
        <f t="shared" ref="BY44:CD44" si="377">+BY34</f>
        <v>0.952380952380952</v>
      </c>
      <c r="BZ44" s="8">
        <f t="shared" si="377"/>
        <v>0.95654761904761898</v>
      </c>
      <c r="CA44" s="8">
        <f t="shared" si="377"/>
        <v>0.89583333333333304</v>
      </c>
      <c r="CB44" s="8">
        <f t="shared" si="377"/>
        <v>0.99404761904761896</v>
      </c>
      <c r="CC44" s="8">
        <f t="shared" si="377"/>
        <v>1</v>
      </c>
      <c r="CD44" s="8">
        <f t="shared" si="377"/>
        <v>0.94047619047619002</v>
      </c>
      <c r="CE44" s="8">
        <f t="shared" ref="CE44" si="378">+CE34</f>
        <v>0.9375</v>
      </c>
      <c r="CF44" s="8">
        <f t="shared" ref="CF44:CG44" si="379">+CF34</f>
        <v>1</v>
      </c>
      <c r="CG44" s="8">
        <f t="shared" si="379"/>
        <v>0.97023809523809501</v>
      </c>
      <c r="CH44" s="8">
        <f t="shared" ref="CH44:CI44" si="380">+CH34</f>
        <v>0.97023809523809501</v>
      </c>
      <c r="CI44" s="8">
        <f t="shared" si="380"/>
        <v>0.98214285714285698</v>
      </c>
      <c r="CJ44" s="8">
        <f t="shared" ref="CJ44:CK44" si="381">+CJ34</f>
        <v>0.94047619047619047</v>
      </c>
      <c r="CK44" s="8">
        <f t="shared" si="381"/>
        <v>0.97619047619047605</v>
      </c>
      <c r="CL44" s="8">
        <f t="shared" ref="CL44" si="382">+CL34</f>
        <v>0.92857142857142905</v>
      </c>
      <c r="CM44" s="8">
        <f t="shared" ref="CM44:CN44" si="383">+CM34</f>
        <v>0.97023809523809523</v>
      </c>
      <c r="CN44" s="8">
        <f t="shared" si="383"/>
        <v>0.91071428571428603</v>
      </c>
      <c r="CO44" s="8">
        <f t="shared" ref="CO44" si="384">+CO34</f>
        <v>0.98214285714285698</v>
      </c>
      <c r="CP44" s="8">
        <f t="shared" ref="CP44:CU44" si="385">+CP34</f>
        <v>1</v>
      </c>
      <c r="CQ44" s="8">
        <f t="shared" si="385"/>
        <v>1</v>
      </c>
      <c r="CR44" s="8">
        <f t="shared" si="385"/>
        <v>0.98809523809523803</v>
      </c>
      <c r="CS44" s="8">
        <f t="shared" si="385"/>
        <v>1</v>
      </c>
      <c r="CT44" s="8">
        <f t="shared" si="385"/>
        <v>1</v>
      </c>
      <c r="CU44" s="8">
        <f t="shared" si="385"/>
        <v>0.98809523809523803</v>
      </c>
      <c r="CV44" s="8">
        <f t="shared" ref="CV44" si="386">+CV34</f>
        <v>0.95833333333333304</v>
      </c>
      <c r="CW44" s="8">
        <f t="shared" ref="CW44:CX44" si="387">+CW34</f>
        <v>1</v>
      </c>
      <c r="CX44" s="8">
        <f t="shared" si="387"/>
        <v>1</v>
      </c>
      <c r="CY44" s="8">
        <f t="shared" ref="CY44:CZ44" si="388">+CY34</f>
        <v>1</v>
      </c>
      <c r="CZ44" s="8">
        <f t="shared" si="388"/>
        <v>0.96726190476190499</v>
      </c>
      <c r="DA44" s="8">
        <f t="shared" ref="DA44" si="389">+DA34</f>
        <v>0.96726190476190499</v>
      </c>
      <c r="DB44" s="8">
        <f t="shared" ref="DB44:DC44" si="390">+DB34</f>
        <v>1</v>
      </c>
      <c r="DC44" s="8">
        <f t="shared" si="390"/>
        <v>0.92857142857142905</v>
      </c>
      <c r="DD44" s="8"/>
      <c r="DE44" s="8">
        <f t="shared" ref="DE44" si="391">+DE34</f>
        <v>0.875</v>
      </c>
      <c r="DF44" s="8">
        <f t="shared" ref="DF44:DG44" si="392">+DF34</f>
        <v>0.85119047619047616</v>
      </c>
      <c r="DG44" s="8">
        <f t="shared" si="392"/>
        <v>0.97023809523809501</v>
      </c>
      <c r="DH44" s="8">
        <f t="shared" ref="DH44" si="393">+DH34</f>
        <v>0.96130952380952395</v>
      </c>
      <c r="DI44" s="8">
        <f t="shared" ref="DI44" si="394">+DI34</f>
        <v>0.9375</v>
      </c>
      <c r="DJ44" s="8">
        <f t="shared" ref="DJ44:DK44" si="395">+DJ34</f>
        <v>1</v>
      </c>
      <c r="DK44" s="8">
        <f t="shared" si="395"/>
        <v>1</v>
      </c>
      <c r="DL44" s="8">
        <f t="shared" ref="DL44" si="396">+DL34</f>
        <v>0.97916666666666696</v>
      </c>
      <c r="DM44" s="8">
        <f t="shared" ref="DM44:DN44" si="397">+DM34</f>
        <v>1</v>
      </c>
      <c r="DN44" s="8">
        <f t="shared" si="397"/>
        <v>0.85119047619047605</v>
      </c>
      <c r="DO44" s="8">
        <f t="shared" ref="DO44:DQ44" si="398">+DO34</f>
        <v>1</v>
      </c>
      <c r="DP44" s="8">
        <f t="shared" si="398"/>
        <v>0.94</v>
      </c>
      <c r="DQ44" s="8">
        <f t="shared" si="398"/>
        <v>0.97</v>
      </c>
      <c r="DR44" s="8">
        <f t="shared" ref="DR44:DS44" si="399">+DR34</f>
        <v>1</v>
      </c>
      <c r="DS44" s="8">
        <f t="shared" si="399"/>
        <v>1</v>
      </c>
      <c r="DT44" s="8">
        <f t="shared" ref="DT44" si="400">+DT34</f>
        <v>0.91071428571428603</v>
      </c>
      <c r="DU44" s="8">
        <f t="shared" ref="DU44:DV44" si="401">+DU34</f>
        <v>1</v>
      </c>
      <c r="DV44" s="8">
        <f t="shared" si="401"/>
        <v>0.96488095238095195</v>
      </c>
      <c r="DW44" s="8">
        <f t="shared" ref="DW44" si="402">+DW34</f>
        <v>0.978690476190476</v>
      </c>
      <c r="DX44" s="8">
        <f t="shared" ref="DX44:DY44" si="403">+DX34</f>
        <v>0.9375</v>
      </c>
      <c r="DY44" s="8">
        <f t="shared" si="403"/>
        <v>0.985119047619048</v>
      </c>
      <c r="DZ44" s="8">
        <f t="shared" ref="DZ44" si="404">+DZ34</f>
        <v>0.95898809523809503</v>
      </c>
      <c r="EA44" s="8">
        <f t="shared" ref="EA44:EB44" si="405">+EA34</f>
        <v>1</v>
      </c>
      <c r="EB44" s="8">
        <f t="shared" si="405"/>
        <v>0.57142857142857095</v>
      </c>
      <c r="EC44" s="8">
        <f t="shared" ref="EC44" si="406">+EC34</f>
        <v>0</v>
      </c>
      <c r="ED44" s="8">
        <f t="shared" ref="ED44:EE44" si="407">+ED34</f>
        <v>1</v>
      </c>
      <c r="EE44" s="8">
        <f t="shared" si="407"/>
        <v>0.91071428571428603</v>
      </c>
      <c r="EF44" s="8">
        <f t="shared" ref="EF44" si="408">+EF34</f>
        <v>0.97857142857142898</v>
      </c>
      <c r="EG44" s="8">
        <f t="shared" ref="EG44" si="409">+EG34</f>
        <v>1</v>
      </c>
      <c r="EH44" s="8">
        <f t="shared" ref="EH44" si="410">+EH34</f>
        <v>1</v>
      </c>
      <c r="EI44" s="8"/>
      <c r="EJ44" s="8"/>
    </row>
    <row r="45" spans="1:140" ht="15.75" customHeight="1">
      <c r="A45" s="509"/>
      <c r="B45" s="54" t="s">
        <v>253</v>
      </c>
      <c r="C45" s="8"/>
      <c r="D45" s="8">
        <f t="shared" ref="D45:T45" si="411">IFERROR(+D39/SUM(D$39:D$41),0)</f>
        <v>0</v>
      </c>
      <c r="E45" s="8">
        <f t="shared" si="411"/>
        <v>0</v>
      </c>
      <c r="F45" s="8">
        <f t="shared" si="411"/>
        <v>0</v>
      </c>
      <c r="G45" s="8">
        <f t="shared" si="411"/>
        <v>0</v>
      </c>
      <c r="H45" s="8">
        <f t="shared" si="411"/>
        <v>0</v>
      </c>
      <c r="I45" s="8">
        <f t="shared" si="411"/>
        <v>0</v>
      </c>
      <c r="J45" s="8">
        <f t="shared" si="411"/>
        <v>0</v>
      </c>
      <c r="K45" s="8">
        <f t="shared" si="411"/>
        <v>0</v>
      </c>
      <c r="L45" s="8">
        <f t="shared" si="411"/>
        <v>0</v>
      </c>
      <c r="M45" s="8">
        <f t="shared" si="411"/>
        <v>0</v>
      </c>
      <c r="N45" s="8">
        <f t="shared" si="411"/>
        <v>0</v>
      </c>
      <c r="O45" s="8">
        <f t="shared" si="411"/>
        <v>0</v>
      </c>
      <c r="P45" s="8">
        <f t="shared" si="411"/>
        <v>0</v>
      </c>
      <c r="Q45" s="8">
        <f t="shared" si="411"/>
        <v>0</v>
      </c>
      <c r="R45" s="8">
        <f t="shared" si="411"/>
        <v>0</v>
      </c>
      <c r="S45" s="8">
        <f t="shared" si="411"/>
        <v>0</v>
      </c>
      <c r="T45" s="8">
        <f t="shared" si="411"/>
        <v>0</v>
      </c>
      <c r="U45" s="8">
        <f t="shared" ref="U45:AE47" si="412">IFERROR(+U39/SUM(U$39:U$41),0)</f>
        <v>0</v>
      </c>
      <c r="V45" s="8">
        <f t="shared" si="412"/>
        <v>0</v>
      </c>
      <c r="W45" s="8">
        <f t="shared" si="412"/>
        <v>0</v>
      </c>
      <c r="X45" s="8">
        <f t="shared" si="412"/>
        <v>0</v>
      </c>
      <c r="Y45" s="8">
        <f t="shared" si="412"/>
        <v>0</v>
      </c>
      <c r="Z45" s="8">
        <f t="shared" si="412"/>
        <v>0</v>
      </c>
      <c r="AA45" s="8">
        <f t="shared" si="412"/>
        <v>0</v>
      </c>
      <c r="AB45" s="8">
        <f t="shared" si="412"/>
        <v>0</v>
      </c>
      <c r="AC45" s="8">
        <f t="shared" si="412"/>
        <v>0</v>
      </c>
      <c r="AD45" s="8">
        <f>IFERROR(+AD39/SUM(AD$39:AD$41),0)</f>
        <v>0</v>
      </c>
      <c r="AE45" s="8">
        <f>IFERROR(+AE39/SUM(AE$39:AE$41),0)</f>
        <v>0</v>
      </c>
      <c r="AF45" s="8">
        <f t="shared" ref="AF45:AK46" si="413">IFERROR(+AF39/SUM(AF$150:AF$152),0)</f>
        <v>0</v>
      </c>
      <c r="AG45" s="8">
        <f t="shared" si="413"/>
        <v>0</v>
      </c>
      <c r="AH45" s="8">
        <f t="shared" si="413"/>
        <v>0</v>
      </c>
      <c r="AI45" s="8">
        <f t="shared" si="413"/>
        <v>0</v>
      </c>
      <c r="AJ45" s="8">
        <f t="shared" si="413"/>
        <v>0</v>
      </c>
      <c r="AK45" s="8">
        <f t="shared" si="413"/>
        <v>0</v>
      </c>
      <c r="AL45" s="8">
        <f t="shared" ref="AL45:BB45" si="414">IFERROR(+AL39/SUM(AL39:AL41),0)</f>
        <v>0</v>
      </c>
      <c r="AM45" s="8">
        <f t="shared" si="414"/>
        <v>0</v>
      </c>
      <c r="AN45" s="8">
        <f t="shared" si="414"/>
        <v>0</v>
      </c>
      <c r="AO45" s="8">
        <f>IFERROR(+AO39/SUM(AO39:AO41),0)</f>
        <v>0</v>
      </c>
      <c r="AP45" s="8">
        <f t="shared" si="414"/>
        <v>0</v>
      </c>
      <c r="AQ45" s="8">
        <f t="shared" si="414"/>
        <v>0</v>
      </c>
      <c r="AR45" s="8">
        <f t="shared" si="414"/>
        <v>0</v>
      </c>
      <c r="AS45" s="8">
        <f t="shared" si="414"/>
        <v>0</v>
      </c>
      <c r="AT45" s="8">
        <f t="shared" si="414"/>
        <v>0</v>
      </c>
      <c r="AU45" s="8">
        <f t="shared" si="414"/>
        <v>0</v>
      </c>
      <c r="AV45" s="8">
        <f t="shared" si="414"/>
        <v>0</v>
      </c>
      <c r="AW45" s="8">
        <f t="shared" si="414"/>
        <v>0</v>
      </c>
      <c r="AX45" s="8">
        <f t="shared" si="414"/>
        <v>0</v>
      </c>
      <c r="AY45" s="8">
        <f t="shared" si="414"/>
        <v>0</v>
      </c>
      <c r="AZ45" s="8">
        <f t="shared" si="414"/>
        <v>0</v>
      </c>
      <c r="BA45" s="8">
        <f t="shared" si="414"/>
        <v>0</v>
      </c>
      <c r="BB45" s="8">
        <f t="shared" si="414"/>
        <v>0</v>
      </c>
      <c r="BC45" s="8"/>
      <c r="BD45" s="8">
        <f t="shared" ref="BD45:BR45" si="415">IFERROR(+BD39/SUM(BD39:BD41),0)</f>
        <v>0</v>
      </c>
      <c r="BE45" s="8">
        <f t="shared" si="415"/>
        <v>0</v>
      </c>
      <c r="BF45" s="8">
        <f t="shared" si="415"/>
        <v>0</v>
      </c>
      <c r="BG45" s="8">
        <f t="shared" si="415"/>
        <v>0</v>
      </c>
      <c r="BH45" s="8">
        <f t="shared" si="415"/>
        <v>0</v>
      </c>
      <c r="BI45" s="8">
        <f t="shared" si="415"/>
        <v>0</v>
      </c>
      <c r="BJ45" s="8"/>
      <c r="BK45" s="8"/>
      <c r="BL45" s="8"/>
      <c r="BM45" s="8"/>
      <c r="BN45" s="8"/>
      <c r="BO45" s="8"/>
      <c r="BP45" s="8"/>
      <c r="BQ45" s="8"/>
      <c r="BR45" s="8">
        <f t="shared" si="415"/>
        <v>1</v>
      </c>
      <c r="BS45" s="8">
        <f t="shared" ref="BS45:BX45" si="416">IFERROR(+BS39/SUM(BS39:BS41),0)</f>
        <v>0</v>
      </c>
      <c r="BT45" s="8">
        <f t="shared" si="416"/>
        <v>0</v>
      </c>
      <c r="BU45" s="8">
        <f t="shared" si="416"/>
        <v>0</v>
      </c>
      <c r="BV45" s="8">
        <f t="shared" si="416"/>
        <v>0</v>
      </c>
      <c r="BW45" s="8">
        <f t="shared" si="416"/>
        <v>0</v>
      </c>
      <c r="BX45" s="8">
        <f t="shared" si="416"/>
        <v>0</v>
      </c>
      <c r="BY45" s="8">
        <f t="shared" ref="BY45:CD45" si="417">IFERROR(+BY39/SUM(BY39:BY41),0)</f>
        <v>1</v>
      </c>
      <c r="BZ45" s="8">
        <f t="shared" si="417"/>
        <v>0</v>
      </c>
      <c r="CA45" s="8">
        <f t="shared" si="417"/>
        <v>0.8666666666666667</v>
      </c>
      <c r="CB45" s="8">
        <f t="shared" si="417"/>
        <v>0</v>
      </c>
      <c r="CC45" s="8">
        <f t="shared" si="417"/>
        <v>0</v>
      </c>
      <c r="CD45" s="8">
        <f t="shared" si="417"/>
        <v>1</v>
      </c>
      <c r="CE45" s="8">
        <f t="shared" ref="CE45:CF45" si="418">IFERROR(+CE39/SUM(CE39:CE41),0)</f>
        <v>1</v>
      </c>
      <c r="CF45" s="8">
        <f t="shared" si="418"/>
        <v>0</v>
      </c>
      <c r="CG45" s="8">
        <f t="shared" ref="CG45:CH45" si="419">IFERROR(+CG39/SUM(CG39:CG41),0)</f>
        <v>0</v>
      </c>
      <c r="CH45" s="8">
        <f t="shared" si="419"/>
        <v>0</v>
      </c>
      <c r="CI45" s="8">
        <f t="shared" ref="CI45:CJ45" si="420">IFERROR(+CI39/SUM(CI39:CI41),0)</f>
        <v>0</v>
      </c>
      <c r="CJ45" s="8">
        <f t="shared" si="420"/>
        <v>1</v>
      </c>
      <c r="CK45" s="8">
        <f t="shared" ref="CK45:CL45" si="421">IFERROR(+CK39/SUM(CK39:CK41),0)</f>
        <v>1</v>
      </c>
      <c r="CL45" s="8">
        <f t="shared" si="421"/>
        <v>0</v>
      </c>
      <c r="CM45" s="8">
        <f t="shared" ref="CM45:CN45" si="422">IFERROR(+CM39/SUM(CM39:CM41),0)</f>
        <v>0</v>
      </c>
      <c r="CN45" s="8">
        <f t="shared" si="422"/>
        <v>0.66666666666666663</v>
      </c>
      <c r="CO45" s="8">
        <f t="shared" ref="CO45" si="423">IFERROR(+CO39/SUM(CO39:CO41),0)</f>
        <v>0</v>
      </c>
      <c r="CP45" s="8">
        <f t="shared" ref="CP45:CU45" si="424">IFERROR(+CP39/SUM(CP39:CP41),0)</f>
        <v>0</v>
      </c>
      <c r="CQ45" s="8">
        <f t="shared" si="424"/>
        <v>0</v>
      </c>
      <c r="CR45" s="8">
        <f t="shared" si="424"/>
        <v>0</v>
      </c>
      <c r="CS45" s="8">
        <f t="shared" si="424"/>
        <v>0</v>
      </c>
      <c r="CT45" s="8">
        <f t="shared" si="424"/>
        <v>0</v>
      </c>
      <c r="CU45" s="8">
        <f t="shared" si="424"/>
        <v>0</v>
      </c>
      <c r="CV45" s="8">
        <f t="shared" ref="CV45:CW45" si="425">IFERROR(+CV39/SUM(CV39:CV41),0)</f>
        <v>0</v>
      </c>
      <c r="CW45" s="8">
        <f t="shared" si="425"/>
        <v>0</v>
      </c>
      <c r="CX45" s="8">
        <f t="shared" ref="CX45:CY45" si="426">IFERROR(+CX39/SUM(CX39:CX41),0)</f>
        <v>0</v>
      </c>
      <c r="CY45" s="8">
        <f t="shared" si="426"/>
        <v>0</v>
      </c>
      <c r="CZ45" s="8">
        <f t="shared" ref="CZ45:DA45" si="427">IFERROR(+CZ39/SUM(CZ39:CZ41),0)</f>
        <v>0</v>
      </c>
      <c r="DA45" s="8">
        <f t="shared" si="427"/>
        <v>0</v>
      </c>
      <c r="DB45" s="8">
        <f t="shared" ref="DB45:DC45" si="428">IFERROR(+DB39/SUM(DB39:DB41),0)</f>
        <v>0</v>
      </c>
      <c r="DC45" s="8">
        <f t="shared" si="428"/>
        <v>0</v>
      </c>
      <c r="DD45" s="8"/>
      <c r="DE45" s="8">
        <f t="shared" ref="DE45:DF45" si="429">IFERROR(+DE39/SUM(DE39:DE41),0)</f>
        <v>1</v>
      </c>
      <c r="DF45" s="8">
        <f t="shared" si="429"/>
        <v>0.48</v>
      </c>
      <c r="DG45" s="8">
        <f t="shared" ref="DG45:DH45" si="430">IFERROR(+DG39/SUM(DG39:DG41),0)</f>
        <v>0</v>
      </c>
      <c r="DH45" s="8">
        <f t="shared" si="430"/>
        <v>0</v>
      </c>
      <c r="DI45" s="8">
        <f t="shared" ref="DI45:DJ45" si="431">IFERROR(+DI39/SUM(DI39:DI41),0)</f>
        <v>1</v>
      </c>
      <c r="DJ45" s="8">
        <f t="shared" si="431"/>
        <v>0</v>
      </c>
      <c r="DK45" s="8">
        <f t="shared" ref="DK45:DL45" si="432">IFERROR(+DK39/SUM(DK39:DK41),0)</f>
        <v>0</v>
      </c>
      <c r="DL45" s="8">
        <f t="shared" si="432"/>
        <v>0</v>
      </c>
      <c r="DM45" s="8">
        <f t="shared" ref="DM45:DN45" si="433">IFERROR(+DM39/SUM(DM39:DM41),0)</f>
        <v>0</v>
      </c>
      <c r="DN45" s="8">
        <f t="shared" si="433"/>
        <v>1</v>
      </c>
      <c r="DO45" s="8">
        <f t="shared" ref="DO45" si="434">IFERROR(+DO39/SUM(DO39:DO41),0)</f>
        <v>0</v>
      </c>
      <c r="DP45" s="8" t="e">
        <f t="shared" ref="DP45:DQ45" si="435">+DP39/DP42</f>
        <v>#DIV/0!</v>
      </c>
      <c r="DQ45" s="8" t="e">
        <f t="shared" si="435"/>
        <v>#DIV/0!</v>
      </c>
      <c r="DR45" s="8">
        <f t="shared" ref="DR45:DS45" si="436">IFERROR(+DR39/SUM(DR39:DR41),0)</f>
        <v>0</v>
      </c>
      <c r="DS45" s="8">
        <f t="shared" si="436"/>
        <v>0</v>
      </c>
      <c r="DT45" s="8">
        <f t="shared" ref="DT45:DU45" si="437">IFERROR(+DT39/SUM(DT39:DT41),0)</f>
        <v>0</v>
      </c>
      <c r="DU45" s="8">
        <f t="shared" si="437"/>
        <v>0</v>
      </c>
      <c r="DV45" s="8">
        <f t="shared" ref="DV45:DW45" si="438">IFERROR(+DV39/SUM(DV39:DV41),0)</f>
        <v>0</v>
      </c>
      <c r="DW45" s="8">
        <f t="shared" si="438"/>
        <v>0.77021822849807442</v>
      </c>
      <c r="DX45" s="8">
        <f t="shared" ref="DX45:DY45" si="439">IFERROR(+DX39/SUM(DX39:DX41),0)</f>
        <v>0</v>
      </c>
      <c r="DY45" s="8">
        <f t="shared" si="439"/>
        <v>0</v>
      </c>
      <c r="DZ45" s="8">
        <f t="shared" ref="DZ45:EA45" si="440">IFERROR(+DZ39/SUM(DZ39:DZ41),0)</f>
        <v>0</v>
      </c>
      <c r="EA45" s="8">
        <f t="shared" si="440"/>
        <v>0</v>
      </c>
      <c r="EB45" s="8">
        <f t="shared" ref="EB45:EC45" si="441">IFERROR(+EB39/SUM(EB39:EB41),0)</f>
        <v>0</v>
      </c>
      <c r="EC45" s="8">
        <f t="shared" si="441"/>
        <v>0</v>
      </c>
      <c r="ED45" s="8">
        <f t="shared" ref="ED45:EE45" si="442">IFERROR(+ED39/SUM(ED39:ED41),0)</f>
        <v>0</v>
      </c>
      <c r="EE45" s="8">
        <f t="shared" si="442"/>
        <v>1</v>
      </c>
      <c r="EF45" s="8">
        <f t="shared" ref="EF45:EG45" si="443">IFERROR(+EF39/SUM(EF39:EF41),0)</f>
        <v>0</v>
      </c>
      <c r="EG45" s="8">
        <f t="shared" si="443"/>
        <v>0</v>
      </c>
      <c r="EH45" s="8">
        <f t="shared" ref="EH45" si="444">IFERROR(+EH39/SUM(EH39:EH41),0)</f>
        <v>0</v>
      </c>
      <c r="EI45" s="8"/>
      <c r="EJ45" s="8"/>
    </row>
    <row r="46" spans="1:140" ht="15.75" customHeight="1">
      <c r="A46" s="509"/>
      <c r="B46" s="54" t="s">
        <v>254</v>
      </c>
      <c r="C46" s="8"/>
      <c r="D46" s="8">
        <f t="shared" ref="D46:T47" si="445">IFERROR(+D40/SUM(D$39:D$41),0)</f>
        <v>0</v>
      </c>
      <c r="E46" s="8">
        <f t="shared" si="445"/>
        <v>0</v>
      </c>
      <c r="F46" s="8">
        <f t="shared" si="445"/>
        <v>0</v>
      </c>
      <c r="G46" s="8">
        <f t="shared" si="445"/>
        <v>0</v>
      </c>
      <c r="H46" s="8">
        <f t="shared" si="445"/>
        <v>0</v>
      </c>
      <c r="I46" s="8">
        <f t="shared" si="445"/>
        <v>0</v>
      </c>
      <c r="J46" s="8">
        <f t="shared" si="445"/>
        <v>0</v>
      </c>
      <c r="K46" s="8">
        <f t="shared" si="445"/>
        <v>0</v>
      </c>
      <c r="L46" s="8">
        <f t="shared" si="445"/>
        <v>0</v>
      </c>
      <c r="M46" s="8">
        <f t="shared" si="445"/>
        <v>0</v>
      </c>
      <c r="N46" s="8">
        <f t="shared" si="445"/>
        <v>0</v>
      </c>
      <c r="O46" s="8">
        <f t="shared" si="445"/>
        <v>0</v>
      </c>
      <c r="P46" s="8">
        <f t="shared" si="445"/>
        <v>0</v>
      </c>
      <c r="Q46" s="8">
        <f t="shared" si="445"/>
        <v>0</v>
      </c>
      <c r="R46" s="8">
        <f t="shared" si="445"/>
        <v>0</v>
      </c>
      <c r="S46" s="8">
        <f t="shared" si="445"/>
        <v>0</v>
      </c>
      <c r="T46" s="8">
        <f t="shared" si="445"/>
        <v>0</v>
      </c>
      <c r="U46" s="8">
        <f t="shared" si="412"/>
        <v>0</v>
      </c>
      <c r="V46" s="8">
        <f t="shared" si="412"/>
        <v>0</v>
      </c>
      <c r="W46" s="8">
        <f t="shared" si="412"/>
        <v>0</v>
      </c>
      <c r="X46" s="8">
        <f t="shared" si="412"/>
        <v>0</v>
      </c>
      <c r="Y46" s="8">
        <f t="shared" si="412"/>
        <v>0</v>
      </c>
      <c r="Z46" s="8">
        <f t="shared" si="412"/>
        <v>0</v>
      </c>
      <c r="AA46" s="8">
        <f t="shared" si="412"/>
        <v>0</v>
      </c>
      <c r="AB46" s="8">
        <f t="shared" si="412"/>
        <v>0</v>
      </c>
      <c r="AC46" s="8">
        <f t="shared" si="412"/>
        <v>0</v>
      </c>
      <c r="AD46" s="8">
        <f t="shared" si="412"/>
        <v>0</v>
      </c>
      <c r="AE46" s="8">
        <f t="shared" si="412"/>
        <v>0</v>
      </c>
      <c r="AF46" s="8">
        <f t="shared" si="413"/>
        <v>0</v>
      </c>
      <c r="AG46" s="8">
        <f t="shared" si="413"/>
        <v>0</v>
      </c>
      <c r="AH46" s="8">
        <f t="shared" si="413"/>
        <v>0</v>
      </c>
      <c r="AI46" s="8">
        <f t="shared" si="413"/>
        <v>0</v>
      </c>
      <c r="AJ46" s="8">
        <f t="shared" si="413"/>
        <v>0</v>
      </c>
      <c r="AK46" s="8">
        <f t="shared" si="413"/>
        <v>0</v>
      </c>
      <c r="AL46" s="8">
        <f t="shared" ref="AL46:AR46" si="446">IFERROR(+AL40/SUM(AL39:AL41),0)</f>
        <v>0</v>
      </c>
      <c r="AM46" s="8">
        <f t="shared" si="446"/>
        <v>0</v>
      </c>
      <c r="AN46" s="8">
        <f t="shared" si="446"/>
        <v>0</v>
      </c>
      <c r="AO46" s="8">
        <f t="shared" si="446"/>
        <v>0</v>
      </c>
      <c r="AP46" s="8">
        <f t="shared" si="446"/>
        <v>0</v>
      </c>
      <c r="AQ46" s="8">
        <f t="shared" si="446"/>
        <v>0</v>
      </c>
      <c r="AR46" s="8">
        <f t="shared" si="446"/>
        <v>0</v>
      </c>
      <c r="AS46" s="8">
        <f>IFERROR(+AS40/SUM(AS39:AS41),0)</f>
        <v>1</v>
      </c>
      <c r="AT46" s="8">
        <f t="shared" ref="AT46:BB46" si="447">IFERROR(+AT40/SUM(AT39:AT41),0)</f>
        <v>0</v>
      </c>
      <c r="AU46" s="8">
        <f t="shared" si="447"/>
        <v>0</v>
      </c>
      <c r="AV46" s="8">
        <f t="shared" si="447"/>
        <v>0</v>
      </c>
      <c r="AW46" s="8">
        <f t="shared" si="447"/>
        <v>0</v>
      </c>
      <c r="AX46" s="8">
        <f t="shared" si="447"/>
        <v>0</v>
      </c>
      <c r="AY46" s="8">
        <f t="shared" si="447"/>
        <v>0</v>
      </c>
      <c r="AZ46" s="8">
        <f t="shared" si="447"/>
        <v>0</v>
      </c>
      <c r="BA46" s="8">
        <f t="shared" si="447"/>
        <v>0</v>
      </c>
      <c r="BB46" s="8">
        <f t="shared" si="447"/>
        <v>0</v>
      </c>
      <c r="BC46" s="8">
        <f>IFERROR(+BC40/SUM(BC$55:BC$57),0)</f>
        <v>0</v>
      </c>
      <c r="BD46" s="8">
        <f t="shared" ref="BD46:BR46" si="448">IFERROR(+BD40/SUM(BD39:BD41),0)</f>
        <v>0</v>
      </c>
      <c r="BE46" s="8">
        <f t="shared" si="448"/>
        <v>0</v>
      </c>
      <c r="BF46" s="8">
        <f t="shared" si="448"/>
        <v>0</v>
      </c>
      <c r="BG46" s="8">
        <f t="shared" si="448"/>
        <v>0</v>
      </c>
      <c r="BH46" s="8">
        <f t="shared" si="448"/>
        <v>0</v>
      </c>
      <c r="BI46" s="8">
        <f t="shared" si="448"/>
        <v>0</v>
      </c>
      <c r="BJ46" s="8"/>
      <c r="BK46" s="8"/>
      <c r="BL46" s="8"/>
      <c r="BM46" s="8"/>
      <c r="BN46" s="8"/>
      <c r="BO46" s="8"/>
      <c r="BP46" s="8"/>
      <c r="BQ46" s="8"/>
      <c r="BR46" s="8">
        <f t="shared" si="448"/>
        <v>0</v>
      </c>
      <c r="BS46" s="8">
        <f t="shared" ref="BS46:BX46" si="449">IFERROR(+BS40/SUM(BS39:BS41),0)</f>
        <v>0</v>
      </c>
      <c r="BT46" s="8">
        <f t="shared" si="449"/>
        <v>1</v>
      </c>
      <c r="BU46" s="8">
        <f t="shared" si="449"/>
        <v>0</v>
      </c>
      <c r="BV46" s="8">
        <f t="shared" si="449"/>
        <v>0</v>
      </c>
      <c r="BW46" s="8">
        <f t="shared" si="449"/>
        <v>1</v>
      </c>
      <c r="BX46" s="8">
        <f t="shared" si="449"/>
        <v>1</v>
      </c>
      <c r="BY46" s="8">
        <f t="shared" ref="BY46:CD46" si="450">IFERROR(+BY40/SUM(BY39:BY41),0)</f>
        <v>0</v>
      </c>
      <c r="BZ46" s="8">
        <f t="shared" si="450"/>
        <v>0</v>
      </c>
      <c r="CA46" s="8">
        <f t="shared" si="450"/>
        <v>0.13333333333333333</v>
      </c>
      <c r="CB46" s="8">
        <f t="shared" si="450"/>
        <v>0</v>
      </c>
      <c r="CC46" s="8">
        <f t="shared" si="450"/>
        <v>0</v>
      </c>
      <c r="CD46" s="8">
        <f t="shared" si="450"/>
        <v>0</v>
      </c>
      <c r="CE46" s="8">
        <f t="shared" ref="CE46:CF46" si="451">IFERROR(+CE40/SUM(CE39:CE41),0)</f>
        <v>0</v>
      </c>
      <c r="CF46" s="8">
        <f t="shared" si="451"/>
        <v>0</v>
      </c>
      <c r="CG46" s="8">
        <f t="shared" ref="CG46:CH46" si="452">IFERROR(+CG40/SUM(CG39:CG41),0)</f>
        <v>0</v>
      </c>
      <c r="CH46" s="8">
        <f t="shared" si="452"/>
        <v>0</v>
      </c>
      <c r="CI46" s="8">
        <f t="shared" ref="CI46:CJ46" si="453">IFERROR(+CI40/SUM(CI39:CI41),0)</f>
        <v>1</v>
      </c>
      <c r="CJ46" s="8">
        <f t="shared" si="453"/>
        <v>0</v>
      </c>
      <c r="CK46" s="8">
        <f t="shared" ref="CK46:CL46" si="454">IFERROR(+CK40/SUM(CK39:CK41),0)</f>
        <v>0</v>
      </c>
      <c r="CL46" s="8">
        <f t="shared" si="454"/>
        <v>1</v>
      </c>
      <c r="CM46" s="8">
        <f t="shared" ref="CM46:CN46" si="455">IFERROR(+CM40/SUM(CM39:CM41),0)</f>
        <v>0</v>
      </c>
      <c r="CN46" s="8">
        <f t="shared" si="455"/>
        <v>0</v>
      </c>
      <c r="CO46" s="8">
        <f t="shared" ref="CO46" si="456">IFERROR(+CO40/SUM(CO39:CO41),0)</f>
        <v>1</v>
      </c>
      <c r="CP46" s="8">
        <f t="shared" ref="CP46:CU46" si="457">IFERROR(+CP40/SUM(CP39:CP41),0)</f>
        <v>0</v>
      </c>
      <c r="CQ46" s="8">
        <f t="shared" si="457"/>
        <v>0</v>
      </c>
      <c r="CR46" s="8">
        <f t="shared" si="457"/>
        <v>1</v>
      </c>
      <c r="CS46" s="8">
        <f t="shared" si="457"/>
        <v>0</v>
      </c>
      <c r="CT46" s="8">
        <f t="shared" si="457"/>
        <v>0</v>
      </c>
      <c r="CU46" s="8">
        <f t="shared" si="457"/>
        <v>1</v>
      </c>
      <c r="CV46" s="8">
        <f t="shared" ref="CV46:CW46" si="458">IFERROR(+CV40/SUM(CV39:CV41),0)</f>
        <v>1</v>
      </c>
      <c r="CW46" s="8">
        <f t="shared" si="458"/>
        <v>0</v>
      </c>
      <c r="CX46" s="8">
        <f t="shared" ref="CX46:CY46" si="459">IFERROR(+CX40/SUM(CX39:CX41),0)</f>
        <v>0</v>
      </c>
      <c r="CY46" s="8">
        <f t="shared" si="459"/>
        <v>0</v>
      </c>
      <c r="CZ46" s="8">
        <f t="shared" ref="CZ46:DA46" si="460">IFERROR(+CZ40/SUM(CZ39:CZ41),0)</f>
        <v>0</v>
      </c>
      <c r="DA46" s="8">
        <f t="shared" si="460"/>
        <v>0</v>
      </c>
      <c r="DB46" s="8">
        <f t="shared" ref="DB46:DC46" si="461">IFERROR(+DB40/SUM(DB39:DB41),0)</f>
        <v>0</v>
      </c>
      <c r="DC46" s="8">
        <f t="shared" si="461"/>
        <v>1</v>
      </c>
      <c r="DD46" s="8"/>
      <c r="DE46" s="8">
        <f t="shared" ref="DE46:DF46" si="462">IFERROR(+DE40/SUM(DE39:DE41),0)</f>
        <v>0</v>
      </c>
      <c r="DF46" s="8">
        <f t="shared" si="462"/>
        <v>0.52</v>
      </c>
      <c r="DG46" s="8">
        <f t="shared" ref="DG46:DH46" si="463">IFERROR(+DG40/SUM(DG39:DG41),0)</f>
        <v>1</v>
      </c>
      <c r="DH46" s="8">
        <f t="shared" si="463"/>
        <v>1</v>
      </c>
      <c r="DI46" s="8">
        <f t="shared" ref="DI46:DJ46" si="464">IFERROR(+DI40/SUM(DI39:DI41),0)</f>
        <v>0</v>
      </c>
      <c r="DJ46" s="8">
        <f t="shared" si="464"/>
        <v>0</v>
      </c>
      <c r="DK46" s="8">
        <f t="shared" ref="DK46:DL46" si="465">IFERROR(+DK40/SUM(DK39:DK41),0)</f>
        <v>0</v>
      </c>
      <c r="DL46" s="8">
        <f t="shared" si="465"/>
        <v>1</v>
      </c>
      <c r="DM46" s="8">
        <f t="shared" ref="DM46:DN46" si="466">IFERROR(+DM40/SUM(DM39:DM41),0)</f>
        <v>0</v>
      </c>
      <c r="DN46" s="8">
        <f t="shared" si="466"/>
        <v>0</v>
      </c>
      <c r="DO46" s="8">
        <f t="shared" ref="DO46" si="467">IFERROR(+DO40/SUM(DO39:DO41),0)</f>
        <v>0</v>
      </c>
      <c r="DP46" s="8" t="e">
        <f t="shared" ref="DP46:DQ46" si="468">+DP40/DP42</f>
        <v>#DIV/0!</v>
      </c>
      <c r="DQ46" s="8" t="e">
        <f t="shared" si="468"/>
        <v>#DIV/0!</v>
      </c>
      <c r="DR46" s="8">
        <f t="shared" ref="DR46:DS46" si="469">IFERROR(+DR40/SUM(DR39:DR41),0)</f>
        <v>0</v>
      </c>
      <c r="DS46" s="8">
        <f t="shared" si="469"/>
        <v>0</v>
      </c>
      <c r="DT46" s="8">
        <f t="shared" ref="DT46:DU46" si="470">IFERROR(+DT40/SUM(DT39:DT41),0)</f>
        <v>0</v>
      </c>
      <c r="DU46" s="8">
        <f t="shared" si="470"/>
        <v>0</v>
      </c>
      <c r="DV46" s="8">
        <f t="shared" ref="DV46:DW46" si="471">IFERROR(+DV40/SUM(DV39:DV41),0)</f>
        <v>1</v>
      </c>
      <c r="DW46" s="8">
        <f t="shared" si="471"/>
        <v>0</v>
      </c>
      <c r="DX46" s="8">
        <f t="shared" ref="DX46:DY46" si="472">IFERROR(+DX40/SUM(DX39:DX41),0)</f>
        <v>0</v>
      </c>
      <c r="DY46" s="8">
        <f t="shared" si="472"/>
        <v>1</v>
      </c>
      <c r="DZ46" s="8">
        <f t="shared" ref="DZ46:EA46" si="473">IFERROR(+DZ40/SUM(DZ39:DZ41),0)</f>
        <v>1</v>
      </c>
      <c r="EA46" s="8">
        <f t="shared" si="473"/>
        <v>0</v>
      </c>
      <c r="EB46" s="8">
        <f t="shared" ref="EB46:EC46" si="474">IFERROR(+EB40/SUM(EB39:EB41),0)</f>
        <v>0</v>
      </c>
      <c r="EC46" s="8">
        <f t="shared" si="474"/>
        <v>0</v>
      </c>
      <c r="ED46" s="8">
        <f t="shared" ref="ED46:EE46" si="475">IFERROR(+ED40/SUM(ED39:ED41),0)</f>
        <v>0</v>
      </c>
      <c r="EE46" s="8">
        <f t="shared" si="475"/>
        <v>0</v>
      </c>
      <c r="EF46" s="8">
        <f t="shared" ref="EF46:EG46" si="476">IFERROR(+EF40/SUM(EF39:EF41),0)</f>
        <v>0</v>
      </c>
      <c r="EG46" s="8">
        <f t="shared" si="476"/>
        <v>0</v>
      </c>
      <c r="EH46" s="8">
        <f t="shared" ref="EH46" si="477">IFERROR(+EH40/SUM(EH39:EH41),0)</f>
        <v>0</v>
      </c>
      <c r="EI46" s="8"/>
      <c r="EJ46" s="8"/>
    </row>
    <row r="47" spans="1:140" ht="15.75" customHeight="1">
      <c r="A47" s="509"/>
      <c r="B47" s="54" t="s">
        <v>255</v>
      </c>
      <c r="C47" s="8"/>
      <c r="D47" s="8">
        <f t="shared" si="445"/>
        <v>1</v>
      </c>
      <c r="E47" s="8">
        <f t="shared" si="445"/>
        <v>0</v>
      </c>
      <c r="F47" s="8">
        <f t="shared" si="445"/>
        <v>0</v>
      </c>
      <c r="G47" s="8">
        <f t="shared" si="445"/>
        <v>1</v>
      </c>
      <c r="H47" s="8">
        <f t="shared" si="445"/>
        <v>0</v>
      </c>
      <c r="I47" s="8">
        <f t="shared" si="445"/>
        <v>0</v>
      </c>
      <c r="J47" s="8">
        <f t="shared" si="445"/>
        <v>0</v>
      </c>
      <c r="K47" s="8">
        <f t="shared" si="445"/>
        <v>0</v>
      </c>
      <c r="L47" s="8">
        <f t="shared" si="445"/>
        <v>1</v>
      </c>
      <c r="M47" s="8">
        <f t="shared" si="445"/>
        <v>0</v>
      </c>
      <c r="N47" s="8">
        <f t="shared" si="445"/>
        <v>1</v>
      </c>
      <c r="O47" s="8">
        <f t="shared" si="445"/>
        <v>1</v>
      </c>
      <c r="P47" s="8">
        <f t="shared" si="445"/>
        <v>0</v>
      </c>
      <c r="Q47" s="8">
        <f t="shared" si="445"/>
        <v>0</v>
      </c>
      <c r="R47" s="8">
        <f t="shared" si="445"/>
        <v>0</v>
      </c>
      <c r="S47" s="8">
        <f t="shared" si="445"/>
        <v>0</v>
      </c>
      <c r="T47" s="8">
        <f t="shared" si="445"/>
        <v>0</v>
      </c>
      <c r="U47" s="8">
        <f t="shared" si="412"/>
        <v>1</v>
      </c>
      <c r="V47" s="8">
        <f t="shared" si="412"/>
        <v>0</v>
      </c>
      <c r="W47" s="8">
        <f t="shared" si="412"/>
        <v>0</v>
      </c>
      <c r="X47" s="8">
        <f t="shared" si="412"/>
        <v>0</v>
      </c>
      <c r="Y47" s="8">
        <f t="shared" si="412"/>
        <v>0</v>
      </c>
      <c r="Z47" s="8">
        <f t="shared" si="412"/>
        <v>0</v>
      </c>
      <c r="AA47" s="8">
        <f t="shared" si="412"/>
        <v>0</v>
      </c>
      <c r="AB47" s="8">
        <f t="shared" si="412"/>
        <v>0</v>
      </c>
      <c r="AC47" s="8">
        <f t="shared" si="412"/>
        <v>0</v>
      </c>
      <c r="AD47" s="8">
        <f t="shared" si="412"/>
        <v>0</v>
      </c>
      <c r="AE47" s="8">
        <f t="shared" si="412"/>
        <v>0</v>
      </c>
      <c r="AF47" s="8">
        <f t="shared" ref="AF47:BB47" si="478">IFERROR(+AF41/SUM(AF39:AF41),0)</f>
        <v>1</v>
      </c>
      <c r="AG47" s="8">
        <f t="shared" si="478"/>
        <v>0</v>
      </c>
      <c r="AH47" s="8">
        <f t="shared" si="478"/>
        <v>0</v>
      </c>
      <c r="AI47" s="8">
        <f t="shared" si="478"/>
        <v>0</v>
      </c>
      <c r="AJ47" s="8">
        <f t="shared" si="478"/>
        <v>0</v>
      </c>
      <c r="AK47" s="8">
        <f t="shared" si="478"/>
        <v>0</v>
      </c>
      <c r="AL47" s="8">
        <f t="shared" si="478"/>
        <v>0</v>
      </c>
      <c r="AM47" s="8">
        <f t="shared" si="478"/>
        <v>0</v>
      </c>
      <c r="AN47" s="8">
        <f t="shared" si="478"/>
        <v>0</v>
      </c>
      <c r="AO47" s="8">
        <f t="shared" si="478"/>
        <v>0</v>
      </c>
      <c r="AP47" s="8">
        <f t="shared" si="478"/>
        <v>0</v>
      </c>
      <c r="AQ47" s="8">
        <f t="shared" si="478"/>
        <v>1</v>
      </c>
      <c r="AR47" s="8">
        <f t="shared" si="478"/>
        <v>0</v>
      </c>
      <c r="AS47" s="8">
        <f t="shared" si="478"/>
        <v>0</v>
      </c>
      <c r="AT47" s="8">
        <f t="shared" si="478"/>
        <v>0</v>
      </c>
      <c r="AU47" s="8">
        <f t="shared" si="478"/>
        <v>0</v>
      </c>
      <c r="AV47" s="8">
        <f t="shared" si="478"/>
        <v>0</v>
      </c>
      <c r="AW47" s="8">
        <f t="shared" si="478"/>
        <v>0</v>
      </c>
      <c r="AX47" s="8">
        <f t="shared" si="478"/>
        <v>1</v>
      </c>
      <c r="AY47" s="8">
        <f t="shared" si="478"/>
        <v>0</v>
      </c>
      <c r="AZ47" s="8">
        <f t="shared" si="478"/>
        <v>0</v>
      </c>
      <c r="BA47" s="8">
        <f t="shared" si="478"/>
        <v>1</v>
      </c>
      <c r="BB47" s="8">
        <f t="shared" si="478"/>
        <v>0</v>
      </c>
      <c r="BC47" s="8">
        <f>IFERROR(+BC41/SUM(BC$55:BC$57),0)</f>
        <v>0</v>
      </c>
      <c r="BD47" s="8">
        <f t="shared" ref="BD47:BR47" si="479">IFERROR(+BD41/SUM(BD39:BD41),0)</f>
        <v>1</v>
      </c>
      <c r="BE47" s="8">
        <f t="shared" si="479"/>
        <v>1</v>
      </c>
      <c r="BF47" s="8">
        <f t="shared" si="479"/>
        <v>0</v>
      </c>
      <c r="BG47" s="8">
        <f t="shared" si="479"/>
        <v>0</v>
      </c>
      <c r="BH47" s="8">
        <f t="shared" si="479"/>
        <v>0</v>
      </c>
      <c r="BI47" s="8">
        <f t="shared" si="479"/>
        <v>1</v>
      </c>
      <c r="BJ47" s="8"/>
      <c r="BK47" s="8"/>
      <c r="BL47" s="8"/>
      <c r="BM47" s="8"/>
      <c r="BN47" s="8"/>
      <c r="BO47" s="8"/>
      <c r="BP47" s="8"/>
      <c r="BQ47" s="8"/>
      <c r="BR47" s="8">
        <f t="shared" si="479"/>
        <v>0</v>
      </c>
      <c r="BS47" s="8">
        <f t="shared" ref="BS47:BX47" si="480">IFERROR(+BS41/SUM(BS39:BS41),0)</f>
        <v>0</v>
      </c>
      <c r="BT47" s="8">
        <f t="shared" si="480"/>
        <v>0</v>
      </c>
      <c r="BU47" s="8">
        <f t="shared" si="480"/>
        <v>1</v>
      </c>
      <c r="BV47" s="8">
        <f t="shared" si="480"/>
        <v>0</v>
      </c>
      <c r="BW47" s="8">
        <f t="shared" si="480"/>
        <v>0</v>
      </c>
      <c r="BX47" s="8">
        <f t="shared" si="480"/>
        <v>0</v>
      </c>
      <c r="BY47" s="8">
        <f t="shared" ref="BY47:CD47" si="481">IFERROR(+BY41/SUM(BY39:BY41),0)</f>
        <v>0</v>
      </c>
      <c r="BZ47" s="8">
        <f t="shared" si="481"/>
        <v>1</v>
      </c>
      <c r="CA47" s="8">
        <f t="shared" si="481"/>
        <v>0</v>
      </c>
      <c r="CB47" s="8">
        <f t="shared" si="481"/>
        <v>1</v>
      </c>
      <c r="CC47" s="8">
        <f t="shared" si="481"/>
        <v>0</v>
      </c>
      <c r="CD47" s="8">
        <f t="shared" si="481"/>
        <v>0</v>
      </c>
      <c r="CE47" s="8">
        <f t="shared" ref="CE47:CF47" si="482">IFERROR(+CE41/SUM(CE39:CE41),0)</f>
        <v>0</v>
      </c>
      <c r="CF47" s="8">
        <f t="shared" si="482"/>
        <v>0</v>
      </c>
      <c r="CG47" s="8">
        <f t="shared" ref="CG47:CH47" si="483">IFERROR(+CG41/SUM(CG39:CG41),0)</f>
        <v>1</v>
      </c>
      <c r="CH47" s="8">
        <f t="shared" si="483"/>
        <v>1</v>
      </c>
      <c r="CI47" s="8">
        <f t="shared" ref="CI47:CJ47" si="484">IFERROR(+CI41/SUM(CI39:CI41),0)</f>
        <v>0</v>
      </c>
      <c r="CJ47" s="8">
        <f t="shared" si="484"/>
        <v>0</v>
      </c>
      <c r="CK47" s="8">
        <f t="shared" ref="CK47:CL47" si="485">IFERROR(+CK41/SUM(CK39:CK41),0)</f>
        <v>0</v>
      </c>
      <c r="CL47" s="8">
        <f t="shared" si="485"/>
        <v>0</v>
      </c>
      <c r="CM47" s="8">
        <f t="shared" ref="CM47:CN47" si="486">IFERROR(+CM41/SUM(CM39:CM41),0)</f>
        <v>1</v>
      </c>
      <c r="CN47" s="8">
        <f t="shared" si="486"/>
        <v>0.33333333333333331</v>
      </c>
      <c r="CO47" s="8">
        <f t="shared" ref="CO47" si="487">IFERROR(+CO41/SUM(CO39:CO41),0)</f>
        <v>0</v>
      </c>
      <c r="CP47" s="8">
        <f t="shared" ref="CP47:CU47" si="488">IFERROR(+CP41/SUM(CP39:CP41),0)</f>
        <v>0</v>
      </c>
      <c r="CQ47" s="8">
        <f t="shared" si="488"/>
        <v>0</v>
      </c>
      <c r="CR47" s="8">
        <f t="shared" si="488"/>
        <v>0</v>
      </c>
      <c r="CS47" s="8">
        <f t="shared" si="488"/>
        <v>0</v>
      </c>
      <c r="CT47" s="8">
        <f t="shared" si="488"/>
        <v>0</v>
      </c>
      <c r="CU47" s="8">
        <f t="shared" si="488"/>
        <v>0</v>
      </c>
      <c r="CV47" s="8">
        <f t="shared" ref="CV47:CW47" si="489">IFERROR(+CV41/SUM(CV39:CV41),0)</f>
        <v>0</v>
      </c>
      <c r="CW47" s="8">
        <f t="shared" si="489"/>
        <v>0</v>
      </c>
      <c r="CX47" s="8">
        <f t="shared" ref="CX47:CY47" si="490">IFERROR(+CX41/SUM(CX39:CX41),0)</f>
        <v>0</v>
      </c>
      <c r="CY47" s="8">
        <f t="shared" si="490"/>
        <v>0</v>
      </c>
      <c r="CZ47" s="8">
        <f t="shared" ref="CZ47:DA47" si="491">IFERROR(+CZ41/SUM(CZ39:CZ41),0)</f>
        <v>0</v>
      </c>
      <c r="DA47" s="8">
        <f t="shared" si="491"/>
        <v>0</v>
      </c>
      <c r="DB47" s="8">
        <f t="shared" ref="DB47:DC47" si="492">IFERROR(+DB41/SUM(DB39:DB41),0)</f>
        <v>0</v>
      </c>
      <c r="DC47" s="8">
        <f t="shared" si="492"/>
        <v>0</v>
      </c>
      <c r="DD47" s="8"/>
      <c r="DE47" s="8">
        <f t="shared" ref="DE47:DF47" si="493">IFERROR(+DE41/SUM(DE39:DE41),0)</f>
        <v>0</v>
      </c>
      <c r="DF47" s="8">
        <f t="shared" si="493"/>
        <v>0</v>
      </c>
      <c r="DG47" s="8">
        <f t="shared" ref="DG47:DH47" si="494">IFERROR(+DG41/SUM(DG39:DG41),0)</f>
        <v>0</v>
      </c>
      <c r="DH47" s="8">
        <f t="shared" si="494"/>
        <v>0</v>
      </c>
      <c r="DI47" s="8">
        <f t="shared" ref="DI47:DJ47" si="495">IFERROR(+DI41/SUM(DI39:DI41),0)</f>
        <v>0</v>
      </c>
      <c r="DJ47" s="8">
        <f t="shared" si="495"/>
        <v>0</v>
      </c>
      <c r="DK47" s="8">
        <f t="shared" ref="DK47:DL47" si="496">IFERROR(+DK41/SUM(DK39:DK41),0)</f>
        <v>0</v>
      </c>
      <c r="DL47" s="8">
        <f t="shared" si="496"/>
        <v>0</v>
      </c>
      <c r="DM47" s="8">
        <f t="shared" ref="DM47:DN47" si="497">IFERROR(+DM41/SUM(DM39:DM41),0)</f>
        <v>0</v>
      </c>
      <c r="DN47" s="8">
        <f t="shared" si="497"/>
        <v>0</v>
      </c>
      <c r="DO47" s="8">
        <f t="shared" ref="DO47" si="498">IFERROR(+DO41/SUM(DO39:DO41),0)</f>
        <v>0</v>
      </c>
      <c r="DP47" s="8" t="e">
        <f t="shared" ref="DP47:DQ47" si="499">+DP41/DP42</f>
        <v>#DIV/0!</v>
      </c>
      <c r="DQ47" s="8" t="e">
        <f t="shared" si="499"/>
        <v>#DIV/0!</v>
      </c>
      <c r="DR47" s="8">
        <f t="shared" ref="DR47:DS47" si="500">IFERROR(+DR41/SUM(DR39:DR41),0)</f>
        <v>0</v>
      </c>
      <c r="DS47" s="8">
        <f t="shared" si="500"/>
        <v>0</v>
      </c>
      <c r="DT47" s="8">
        <f t="shared" ref="DT47:DU47" si="501">IFERROR(+DT41/SUM(DT39:DT41),0)</f>
        <v>1</v>
      </c>
      <c r="DU47" s="8">
        <f t="shared" si="501"/>
        <v>0</v>
      </c>
      <c r="DV47" s="8">
        <f t="shared" ref="DV47:DW47" si="502">IFERROR(+DV41/SUM(DV39:DV41),0)</f>
        <v>0</v>
      </c>
      <c r="DW47" s="8">
        <f t="shared" si="502"/>
        <v>0.22978177150192555</v>
      </c>
      <c r="DX47" s="8">
        <f t="shared" ref="DX47:DY47" si="503">IFERROR(+DX41/SUM(DX39:DX41),0)</f>
        <v>1</v>
      </c>
      <c r="DY47" s="8">
        <f t="shared" si="503"/>
        <v>0</v>
      </c>
      <c r="DZ47" s="8">
        <f t="shared" ref="DZ47:EA47" si="504">IFERROR(+DZ41/SUM(DZ39:DZ41),0)</f>
        <v>0</v>
      </c>
      <c r="EA47" s="8">
        <f t="shared" si="504"/>
        <v>0</v>
      </c>
      <c r="EB47" s="8">
        <f t="shared" ref="EB47:EC47" si="505">IFERROR(+EB41/SUM(EB39:EB41),0)</f>
        <v>1</v>
      </c>
      <c r="EC47" s="8">
        <f t="shared" si="505"/>
        <v>0</v>
      </c>
      <c r="ED47" s="8">
        <f t="shared" ref="ED47:EE47" si="506">IFERROR(+ED41/SUM(ED39:ED41),0)</f>
        <v>0</v>
      </c>
      <c r="EE47" s="8">
        <f t="shared" si="506"/>
        <v>0</v>
      </c>
      <c r="EF47" s="8">
        <f t="shared" ref="EF47:EG47" si="507">IFERROR(+EF41/SUM(EF39:EF41),0)</f>
        <v>1</v>
      </c>
      <c r="EG47" s="8">
        <f t="shared" si="507"/>
        <v>0</v>
      </c>
      <c r="EH47" s="8">
        <f t="shared" ref="EH47" si="508">IFERROR(+EH41/SUM(EH39:EH41),0)</f>
        <v>0</v>
      </c>
      <c r="EI47" s="8"/>
      <c r="EJ47" s="8"/>
    </row>
    <row r="48" spans="1:140" customFormat="1" ht="15.75" customHeight="1">
      <c r="A48" s="510"/>
      <c r="B48" s="54" t="s">
        <v>60</v>
      </c>
      <c r="C48" s="9"/>
      <c r="D48" s="9">
        <f t="shared" ref="D48:AR48" si="509">SUM(D45:D47)</f>
        <v>1</v>
      </c>
      <c r="E48" s="9">
        <f t="shared" si="509"/>
        <v>0</v>
      </c>
      <c r="F48" s="9">
        <f t="shared" si="509"/>
        <v>0</v>
      </c>
      <c r="G48" s="9">
        <f t="shared" si="509"/>
        <v>1</v>
      </c>
      <c r="H48" s="9">
        <f t="shared" si="509"/>
        <v>0</v>
      </c>
      <c r="I48" s="9">
        <f t="shared" si="509"/>
        <v>0</v>
      </c>
      <c r="J48" s="9">
        <f t="shared" si="509"/>
        <v>0</v>
      </c>
      <c r="K48" s="9">
        <f t="shared" si="509"/>
        <v>0</v>
      </c>
      <c r="L48" s="9">
        <f t="shared" si="509"/>
        <v>1</v>
      </c>
      <c r="M48" s="9">
        <f t="shared" si="509"/>
        <v>0</v>
      </c>
      <c r="N48" s="9">
        <f t="shared" si="509"/>
        <v>1</v>
      </c>
      <c r="O48" s="9">
        <f t="shared" si="509"/>
        <v>1</v>
      </c>
      <c r="P48" s="9">
        <f t="shared" si="509"/>
        <v>0</v>
      </c>
      <c r="Q48" s="9">
        <f t="shared" si="509"/>
        <v>0</v>
      </c>
      <c r="R48" s="9">
        <f t="shared" si="509"/>
        <v>0</v>
      </c>
      <c r="S48" s="9">
        <f t="shared" si="509"/>
        <v>0</v>
      </c>
      <c r="T48" s="9">
        <f t="shared" si="509"/>
        <v>0</v>
      </c>
      <c r="U48" s="9">
        <f t="shared" si="509"/>
        <v>1</v>
      </c>
      <c r="V48" s="9">
        <f t="shared" si="509"/>
        <v>0</v>
      </c>
      <c r="W48" s="9">
        <f t="shared" si="509"/>
        <v>0</v>
      </c>
      <c r="X48" s="9">
        <f t="shared" si="509"/>
        <v>0</v>
      </c>
      <c r="Y48" s="9">
        <f t="shared" si="509"/>
        <v>0</v>
      </c>
      <c r="Z48" s="9">
        <f t="shared" si="509"/>
        <v>0</v>
      </c>
      <c r="AA48" s="9">
        <f t="shared" si="509"/>
        <v>0</v>
      </c>
      <c r="AB48" s="9">
        <f t="shared" si="509"/>
        <v>0</v>
      </c>
      <c r="AC48" s="9">
        <f t="shared" si="509"/>
        <v>0</v>
      </c>
      <c r="AD48" s="9">
        <f t="shared" si="509"/>
        <v>0</v>
      </c>
      <c r="AE48" s="9">
        <f t="shared" si="509"/>
        <v>0</v>
      </c>
      <c r="AF48" s="9">
        <f t="shared" si="509"/>
        <v>1</v>
      </c>
      <c r="AG48" s="9">
        <f t="shared" si="509"/>
        <v>0</v>
      </c>
      <c r="AH48" s="9">
        <f t="shared" si="509"/>
        <v>0</v>
      </c>
      <c r="AI48" s="9">
        <f t="shared" si="509"/>
        <v>0</v>
      </c>
      <c r="AJ48" s="9">
        <f t="shared" si="509"/>
        <v>0</v>
      </c>
      <c r="AK48" s="9">
        <f t="shared" si="509"/>
        <v>0</v>
      </c>
      <c r="AL48" s="9">
        <f t="shared" si="509"/>
        <v>0</v>
      </c>
      <c r="AM48" s="9">
        <f t="shared" si="509"/>
        <v>0</v>
      </c>
      <c r="AN48" s="9">
        <f t="shared" si="509"/>
        <v>0</v>
      </c>
      <c r="AO48" s="9">
        <f t="shared" si="509"/>
        <v>0</v>
      </c>
      <c r="AP48" s="9">
        <f t="shared" si="509"/>
        <v>0</v>
      </c>
      <c r="AQ48" s="9">
        <f t="shared" si="509"/>
        <v>1</v>
      </c>
      <c r="AR48" s="9">
        <f t="shared" si="509"/>
        <v>0</v>
      </c>
      <c r="AS48" s="9">
        <f>SUM(AS45:AS47)</f>
        <v>1</v>
      </c>
      <c r="AT48" s="9">
        <f t="shared" ref="AT48:BR48" si="510">SUM(AT45:AT47)</f>
        <v>0</v>
      </c>
      <c r="AU48" s="9">
        <f t="shared" si="510"/>
        <v>0</v>
      </c>
      <c r="AV48" s="9">
        <f t="shared" si="510"/>
        <v>0</v>
      </c>
      <c r="AW48" s="9">
        <f t="shared" si="510"/>
        <v>0</v>
      </c>
      <c r="AX48" s="9">
        <f t="shared" si="510"/>
        <v>1</v>
      </c>
      <c r="AY48" s="9">
        <f t="shared" si="510"/>
        <v>0</v>
      </c>
      <c r="AZ48" s="9">
        <f t="shared" si="510"/>
        <v>0</v>
      </c>
      <c r="BA48" s="9">
        <f t="shared" si="510"/>
        <v>1</v>
      </c>
      <c r="BB48" s="9">
        <f t="shared" si="510"/>
        <v>0</v>
      </c>
      <c r="BC48" s="9">
        <f t="shared" si="510"/>
        <v>0</v>
      </c>
      <c r="BD48" s="9">
        <f t="shared" si="510"/>
        <v>1</v>
      </c>
      <c r="BE48" s="9">
        <f t="shared" si="510"/>
        <v>1</v>
      </c>
      <c r="BF48" s="9">
        <f t="shared" si="510"/>
        <v>0</v>
      </c>
      <c r="BG48" s="9">
        <f t="shared" si="510"/>
        <v>0</v>
      </c>
      <c r="BH48" s="9">
        <f t="shared" si="510"/>
        <v>0</v>
      </c>
      <c r="BI48" s="9">
        <f t="shared" si="510"/>
        <v>1</v>
      </c>
      <c r="BJ48" s="9"/>
      <c r="BK48" s="9"/>
      <c r="BL48" s="9"/>
      <c r="BM48" s="9"/>
      <c r="BN48" s="9"/>
      <c r="BO48" s="9"/>
      <c r="BP48" s="9"/>
      <c r="BQ48" s="9"/>
      <c r="BR48" s="9">
        <f t="shared" si="510"/>
        <v>1</v>
      </c>
      <c r="BS48" s="9">
        <f t="shared" ref="BS48:BX48" si="511">SUM(BS45:BS47)</f>
        <v>0</v>
      </c>
      <c r="BT48" s="9">
        <f t="shared" si="511"/>
        <v>1</v>
      </c>
      <c r="BU48" s="9">
        <f t="shared" si="511"/>
        <v>1</v>
      </c>
      <c r="BV48" s="9">
        <f t="shared" si="511"/>
        <v>0</v>
      </c>
      <c r="BW48" s="9">
        <f t="shared" si="511"/>
        <v>1</v>
      </c>
      <c r="BX48" s="9">
        <f t="shared" si="511"/>
        <v>1</v>
      </c>
      <c r="BY48" s="9">
        <f t="shared" ref="BY48:CD48" si="512">SUM(BY45:BY47)</f>
        <v>1</v>
      </c>
      <c r="BZ48" s="9">
        <f t="shared" si="512"/>
        <v>1</v>
      </c>
      <c r="CA48" s="9">
        <f t="shared" si="512"/>
        <v>1</v>
      </c>
      <c r="CB48" s="9">
        <f t="shared" si="512"/>
        <v>1</v>
      </c>
      <c r="CC48" s="9">
        <f t="shared" si="512"/>
        <v>0</v>
      </c>
      <c r="CD48" s="9">
        <f t="shared" si="512"/>
        <v>1</v>
      </c>
      <c r="CE48" s="9">
        <f t="shared" ref="CE48:CF48" si="513">SUM(CE45:CE47)</f>
        <v>1</v>
      </c>
      <c r="CF48" s="9">
        <f t="shared" si="513"/>
        <v>0</v>
      </c>
      <c r="CG48" s="9">
        <f t="shared" ref="CG48:CH48" si="514">SUM(CG45:CG47)</f>
        <v>1</v>
      </c>
      <c r="CH48" s="9">
        <f t="shared" si="514"/>
        <v>1</v>
      </c>
      <c r="CI48" s="9">
        <f t="shared" ref="CI48:CJ48" si="515">SUM(CI45:CI47)</f>
        <v>1</v>
      </c>
      <c r="CJ48" s="9">
        <f t="shared" si="515"/>
        <v>1</v>
      </c>
      <c r="CK48" s="9">
        <f t="shared" ref="CK48:CL48" si="516">SUM(CK45:CK47)</f>
        <v>1</v>
      </c>
      <c r="CL48" s="9">
        <f t="shared" si="516"/>
        <v>1</v>
      </c>
      <c r="CM48" s="9">
        <f t="shared" ref="CM48:CN48" si="517">SUM(CM45:CM47)</f>
        <v>1</v>
      </c>
      <c r="CN48" s="9">
        <f t="shared" si="517"/>
        <v>1</v>
      </c>
      <c r="CO48" s="9">
        <f t="shared" ref="CO48" si="518">SUM(CO45:CO47)</f>
        <v>1</v>
      </c>
      <c r="CP48" s="9">
        <f t="shared" ref="CP48:CU48" si="519">SUM(CP45:CP47)</f>
        <v>0</v>
      </c>
      <c r="CQ48" s="9">
        <f t="shared" si="519"/>
        <v>0</v>
      </c>
      <c r="CR48" s="9">
        <f t="shared" si="519"/>
        <v>1</v>
      </c>
      <c r="CS48" s="9">
        <f t="shared" si="519"/>
        <v>0</v>
      </c>
      <c r="CT48" s="9">
        <f t="shared" si="519"/>
        <v>0</v>
      </c>
      <c r="CU48" s="9">
        <f t="shared" si="519"/>
        <v>1</v>
      </c>
      <c r="CV48" s="9">
        <f t="shared" ref="CV48:CW48" si="520">SUM(CV45:CV47)</f>
        <v>1</v>
      </c>
      <c r="CW48" s="9">
        <f t="shared" si="520"/>
        <v>0</v>
      </c>
      <c r="CX48" s="9">
        <f t="shared" ref="CX48:CY48" si="521">SUM(CX45:CX47)</f>
        <v>0</v>
      </c>
      <c r="CY48" s="9">
        <f t="shared" si="521"/>
        <v>0</v>
      </c>
      <c r="CZ48" s="9">
        <f t="shared" ref="CZ48:DA48" si="522">SUM(CZ45:CZ47)</f>
        <v>0</v>
      </c>
      <c r="DA48" s="9">
        <f t="shared" si="522"/>
        <v>0</v>
      </c>
      <c r="DB48" s="9">
        <f t="shared" ref="DB48:DC48" si="523">SUM(DB45:DB47)</f>
        <v>0</v>
      </c>
      <c r="DC48" s="9">
        <f t="shared" si="523"/>
        <v>1</v>
      </c>
      <c r="DD48" s="9"/>
      <c r="DE48" s="9">
        <f t="shared" ref="DE48:DF48" si="524">SUM(DE45:DE47)</f>
        <v>1</v>
      </c>
      <c r="DF48" s="9">
        <f t="shared" si="524"/>
        <v>1</v>
      </c>
      <c r="DG48" s="9">
        <f t="shared" ref="DG48:DH48" si="525">SUM(DG45:DG47)</f>
        <v>1</v>
      </c>
      <c r="DH48" s="9">
        <f t="shared" si="525"/>
        <v>1</v>
      </c>
      <c r="DI48" s="9">
        <f t="shared" ref="DI48:DJ48" si="526">SUM(DI45:DI47)</f>
        <v>1</v>
      </c>
      <c r="DJ48" s="9">
        <f t="shared" si="526"/>
        <v>0</v>
      </c>
      <c r="DK48" s="9">
        <f t="shared" ref="DK48:DL48" si="527">SUM(DK45:DK47)</f>
        <v>0</v>
      </c>
      <c r="DL48" s="9">
        <f t="shared" si="527"/>
        <v>1</v>
      </c>
      <c r="DM48" s="9">
        <f t="shared" ref="DM48:DN48" si="528">SUM(DM45:DM47)</f>
        <v>0</v>
      </c>
      <c r="DN48" s="9">
        <f t="shared" si="528"/>
        <v>1</v>
      </c>
      <c r="DO48" s="9">
        <f t="shared" ref="DO48" si="529">SUM(DO45:DO47)</f>
        <v>0</v>
      </c>
      <c r="DP48" s="9" t="e">
        <f t="shared" ref="DP48:DQ48" si="530">SUM(DP44:DP47)</f>
        <v>#DIV/0!</v>
      </c>
      <c r="DQ48" s="9" t="e">
        <f t="shared" si="530"/>
        <v>#DIV/0!</v>
      </c>
      <c r="DR48" s="9">
        <f t="shared" ref="DR48:DS48" si="531">SUM(DR45:DR47)</f>
        <v>0</v>
      </c>
      <c r="DS48" s="9">
        <f t="shared" si="531"/>
        <v>0</v>
      </c>
      <c r="DT48" s="9">
        <f t="shared" ref="DT48:DU48" si="532">SUM(DT45:DT47)</f>
        <v>1</v>
      </c>
      <c r="DU48" s="9">
        <f t="shared" si="532"/>
        <v>0</v>
      </c>
      <c r="DV48" s="9">
        <f t="shared" ref="DV48:DW48" si="533">SUM(DV45:DV47)</f>
        <v>1</v>
      </c>
      <c r="DW48" s="9">
        <f t="shared" si="533"/>
        <v>1</v>
      </c>
      <c r="DX48" s="9">
        <f t="shared" ref="DX48:DY48" si="534">SUM(DX45:DX47)</f>
        <v>1</v>
      </c>
      <c r="DY48" s="9">
        <f t="shared" si="534"/>
        <v>1</v>
      </c>
      <c r="DZ48" s="9">
        <f t="shared" ref="DZ48:EA48" si="535">SUM(DZ45:DZ47)</f>
        <v>1</v>
      </c>
      <c r="EA48" s="9">
        <f t="shared" si="535"/>
        <v>0</v>
      </c>
      <c r="EB48" s="9">
        <f t="shared" ref="EB48:EC48" si="536">SUM(EB45:EB47)</f>
        <v>1</v>
      </c>
      <c r="EC48" s="9">
        <f t="shared" si="536"/>
        <v>0</v>
      </c>
      <c r="ED48" s="9">
        <f t="shared" ref="ED48:EE48" si="537">SUM(ED45:ED47)</f>
        <v>0</v>
      </c>
      <c r="EE48" s="9">
        <f t="shared" si="537"/>
        <v>1</v>
      </c>
      <c r="EF48" s="9">
        <f t="shared" ref="EF48:EG48" si="538">SUM(EF45:EF47)</f>
        <v>1</v>
      </c>
      <c r="EG48" s="9">
        <f t="shared" si="538"/>
        <v>0</v>
      </c>
      <c r="EH48" s="9">
        <f t="shared" ref="EH48" si="539">SUM(EH45:EH47)</f>
        <v>0</v>
      </c>
      <c r="EI48" s="9"/>
      <c r="EJ48" s="9"/>
    </row>
    <row r="54" spans="3:139" ht="15.75" customHeight="1">
      <c r="C54" s="52"/>
      <c r="D54" s="260" t="str">
        <f t="shared" ref="D54:BI54" si="540">+D33</f>
        <v>SEM 01</v>
      </c>
      <c r="E54" s="260" t="str">
        <f t="shared" si="540"/>
        <v>SEM 02</v>
      </c>
      <c r="F54" s="260" t="str">
        <f t="shared" si="540"/>
        <v>SEM 03</v>
      </c>
      <c r="G54" s="260" t="str">
        <f t="shared" si="540"/>
        <v>SEM 04</v>
      </c>
      <c r="H54" s="260" t="str">
        <f t="shared" si="540"/>
        <v>SEM 05</v>
      </c>
      <c r="I54" s="260" t="str">
        <f t="shared" si="540"/>
        <v>SEM 06</v>
      </c>
      <c r="J54" s="260" t="str">
        <f t="shared" si="540"/>
        <v>SEM 07</v>
      </c>
      <c r="K54" s="260" t="str">
        <f t="shared" si="540"/>
        <v>SEM 08</v>
      </c>
      <c r="L54" s="260" t="str">
        <f t="shared" si="540"/>
        <v>SEM 09</v>
      </c>
      <c r="M54" s="260" t="str">
        <f t="shared" si="540"/>
        <v>SEM 10</v>
      </c>
      <c r="N54" s="260" t="str">
        <f t="shared" si="540"/>
        <v>SEM 11</v>
      </c>
      <c r="O54" s="260" t="str">
        <f t="shared" si="540"/>
        <v>SEM 12</v>
      </c>
      <c r="P54" s="260" t="str">
        <f t="shared" si="540"/>
        <v>SEM 13</v>
      </c>
      <c r="Q54" s="260" t="str">
        <f t="shared" si="540"/>
        <v>SEM 14</v>
      </c>
      <c r="R54" s="260" t="str">
        <f t="shared" si="540"/>
        <v>SEM 15</v>
      </c>
      <c r="S54" s="260" t="str">
        <f t="shared" si="540"/>
        <v>SEM 16</v>
      </c>
      <c r="T54" s="260" t="str">
        <f t="shared" si="540"/>
        <v>SEM 17</v>
      </c>
      <c r="U54" s="260" t="str">
        <f t="shared" si="540"/>
        <v>SEM 18</v>
      </c>
      <c r="V54" s="260" t="str">
        <f t="shared" si="540"/>
        <v>SEM 19</v>
      </c>
      <c r="W54" s="260" t="str">
        <f t="shared" si="540"/>
        <v>SEM 20</v>
      </c>
      <c r="X54" s="260" t="str">
        <f t="shared" si="540"/>
        <v>SEM 21</v>
      </c>
      <c r="Y54" s="260" t="str">
        <f t="shared" si="540"/>
        <v>SEM 22</v>
      </c>
      <c r="Z54" s="260" t="str">
        <f t="shared" si="540"/>
        <v>SEM 23</v>
      </c>
      <c r="AA54" s="260" t="str">
        <f t="shared" si="540"/>
        <v>SEM 24</v>
      </c>
      <c r="AB54" s="260" t="str">
        <f t="shared" si="540"/>
        <v>SEM 25</v>
      </c>
      <c r="AC54" s="260" t="str">
        <f t="shared" si="540"/>
        <v>SEM 26</v>
      </c>
      <c r="AD54" s="260" t="str">
        <f t="shared" si="540"/>
        <v>SEM 27</v>
      </c>
      <c r="AE54" s="260" t="str">
        <f t="shared" si="540"/>
        <v>SEM 28</v>
      </c>
      <c r="AF54" s="260" t="str">
        <f t="shared" si="540"/>
        <v>SEM 29</v>
      </c>
      <c r="AG54" s="260" t="str">
        <f t="shared" si="540"/>
        <v>SEM 30</v>
      </c>
      <c r="AH54" s="260" t="str">
        <f t="shared" si="540"/>
        <v>SEM 31</v>
      </c>
      <c r="AI54" s="260" t="str">
        <f t="shared" si="540"/>
        <v>SEM 32</v>
      </c>
      <c r="AJ54" s="260" t="str">
        <f t="shared" si="540"/>
        <v>SEM 33</v>
      </c>
      <c r="AK54" s="260" t="str">
        <f t="shared" si="540"/>
        <v>SEM 34</v>
      </c>
      <c r="AL54" s="260" t="str">
        <f t="shared" si="540"/>
        <v>SEM 35</v>
      </c>
      <c r="AM54" s="260" t="str">
        <f t="shared" si="540"/>
        <v>SEM 36</v>
      </c>
      <c r="AN54" s="260" t="str">
        <f t="shared" si="540"/>
        <v>SEM 37</v>
      </c>
      <c r="AO54" s="260" t="str">
        <f t="shared" si="540"/>
        <v>SEM 38</v>
      </c>
      <c r="AP54" s="260" t="str">
        <f t="shared" si="540"/>
        <v>SEM 39</v>
      </c>
      <c r="AQ54" s="260" t="str">
        <f t="shared" si="540"/>
        <v>SEM 40</v>
      </c>
      <c r="AR54" s="260" t="str">
        <f t="shared" si="540"/>
        <v>SEM 41</v>
      </c>
      <c r="AS54" s="260" t="str">
        <f t="shared" si="540"/>
        <v>SEM 42</v>
      </c>
      <c r="AT54" s="260" t="str">
        <f t="shared" si="540"/>
        <v>SEM 43</v>
      </c>
      <c r="AU54" s="260" t="str">
        <f t="shared" si="540"/>
        <v>SEM 44</v>
      </c>
      <c r="AV54" s="260" t="str">
        <f t="shared" si="540"/>
        <v>SEM 45</v>
      </c>
      <c r="AW54" s="260" t="str">
        <f t="shared" si="540"/>
        <v>SEM46</v>
      </c>
      <c r="AX54" s="260" t="str">
        <f t="shared" si="540"/>
        <v>SEM 47</v>
      </c>
      <c r="AY54" s="260" t="str">
        <f t="shared" si="540"/>
        <v>SEM 48</v>
      </c>
      <c r="AZ54" s="260" t="str">
        <f t="shared" si="540"/>
        <v>SEM 49</v>
      </c>
      <c r="BA54" s="260" t="str">
        <f t="shared" si="540"/>
        <v>SEM 50</v>
      </c>
      <c r="BB54" s="260" t="str">
        <f t="shared" si="540"/>
        <v>SEM 51</v>
      </c>
      <c r="BC54" s="260" t="str">
        <f t="shared" si="540"/>
        <v>SEM 52</v>
      </c>
      <c r="BD54" s="260" t="str">
        <f t="shared" si="540"/>
        <v>SEM 01</v>
      </c>
      <c r="BE54" s="260" t="str">
        <f t="shared" si="540"/>
        <v>SEM 02</v>
      </c>
      <c r="BF54" s="260" t="str">
        <f t="shared" si="540"/>
        <v>SEM 03</v>
      </c>
      <c r="BG54" s="260" t="str">
        <f t="shared" si="540"/>
        <v>SEM 04</v>
      </c>
      <c r="BH54" s="260" t="str">
        <f t="shared" si="540"/>
        <v>SEM 05</v>
      </c>
      <c r="BI54" s="260" t="str">
        <f t="shared" si="540"/>
        <v>SEM 06</v>
      </c>
      <c r="BJ54" s="260"/>
      <c r="BK54" s="260"/>
      <c r="BL54" s="260"/>
      <c r="BM54" s="260"/>
      <c r="BN54" s="260"/>
      <c r="BO54" s="260"/>
      <c r="BP54" s="260"/>
      <c r="BQ54" s="260"/>
      <c r="BR54" s="260" t="str">
        <f t="shared" ref="BR54:BZ54" si="541">+BR33</f>
        <v>SEM 15</v>
      </c>
      <c r="BS54" s="260" t="str">
        <f t="shared" si="541"/>
        <v>SEM 16</v>
      </c>
      <c r="BT54" s="260" t="str">
        <f t="shared" si="541"/>
        <v>SEM 17</v>
      </c>
      <c r="BU54" s="260" t="str">
        <f t="shared" si="541"/>
        <v>SEM 18</v>
      </c>
      <c r="BV54" s="260" t="str">
        <f t="shared" si="541"/>
        <v>SEM 19</v>
      </c>
      <c r="BW54" s="260" t="str">
        <f t="shared" si="541"/>
        <v>SEM 20</v>
      </c>
      <c r="BX54" s="260" t="str">
        <f t="shared" si="541"/>
        <v>SEM 21</v>
      </c>
      <c r="BY54" s="260" t="str">
        <f t="shared" si="541"/>
        <v>SEM 22</v>
      </c>
      <c r="BZ54" s="260" t="str">
        <f t="shared" si="541"/>
        <v>SEM 23</v>
      </c>
      <c r="CA54" s="260" t="str">
        <f t="shared" ref="CA54:CB54" si="542">+CA33</f>
        <v>SEM 24</v>
      </c>
      <c r="CB54" s="260" t="str">
        <f t="shared" si="542"/>
        <v>SEM 25</v>
      </c>
      <c r="CC54" s="260" t="str">
        <f t="shared" ref="CC54:CD54" si="543">+CC33</f>
        <v>SEM 26</v>
      </c>
      <c r="CD54" s="260" t="str">
        <f t="shared" si="543"/>
        <v>SEM 27</v>
      </c>
      <c r="CE54" s="260" t="str">
        <f t="shared" ref="CE54:CF54" si="544">+CE33</f>
        <v>SEM 28</v>
      </c>
      <c r="CF54" s="260" t="str">
        <f t="shared" si="544"/>
        <v>SEM 29</v>
      </c>
      <c r="CG54" s="260" t="str">
        <f t="shared" ref="CG54:CH54" si="545">+CG33</f>
        <v>SEM 30</v>
      </c>
      <c r="CH54" s="260" t="str">
        <f t="shared" si="545"/>
        <v>SEM 31</v>
      </c>
      <c r="CI54" s="260" t="str">
        <f t="shared" ref="CI54:CJ54" si="546">+CI33</f>
        <v>SEM 32</v>
      </c>
      <c r="CJ54" s="260" t="str">
        <f t="shared" si="546"/>
        <v>SEM 33</v>
      </c>
      <c r="CK54" s="260" t="str">
        <f t="shared" ref="CK54:CL54" si="547">+CK33</f>
        <v>SEM 34</v>
      </c>
      <c r="CL54" s="260" t="str">
        <f t="shared" si="547"/>
        <v>SEM 35</v>
      </c>
      <c r="CM54" s="260" t="str">
        <f t="shared" ref="CM54:CN54" si="548">+CM33</f>
        <v>SEM 36</v>
      </c>
      <c r="CN54" s="260" t="str">
        <f t="shared" si="548"/>
        <v>SEM 37</v>
      </c>
      <c r="CO54" s="260" t="str">
        <f t="shared" ref="CO54" si="549">+CO33</f>
        <v>SEM 38</v>
      </c>
      <c r="CP54" s="260" t="str">
        <f t="shared" ref="CP54:DD54" si="550">+CP33</f>
        <v>SEM 39</v>
      </c>
      <c r="CQ54" s="260" t="str">
        <f t="shared" si="550"/>
        <v>SEM 40</v>
      </c>
      <c r="CR54" s="260" t="str">
        <f t="shared" si="550"/>
        <v>SEM 41</v>
      </c>
      <c r="CS54" s="260" t="str">
        <f t="shared" si="550"/>
        <v>SEM 42</v>
      </c>
      <c r="CT54" s="260" t="str">
        <f t="shared" si="550"/>
        <v>SEM 43</v>
      </c>
      <c r="CU54" s="260" t="str">
        <f t="shared" ref="CU54:CV54" si="551">+CU33</f>
        <v>SEM 44</v>
      </c>
      <c r="CV54" s="260" t="str">
        <f t="shared" si="551"/>
        <v>SEM 45</v>
      </c>
      <c r="CW54" s="260" t="str">
        <f t="shared" ref="CW54:CX54" si="552">+CW33</f>
        <v>SEM 46</v>
      </c>
      <c r="CX54" s="260" t="str">
        <f t="shared" si="552"/>
        <v>SEM 47</v>
      </c>
      <c r="CY54" s="260" t="str">
        <f t="shared" ref="CY54:CZ54" si="553">+CY33</f>
        <v>SEM 48</v>
      </c>
      <c r="CZ54" s="260" t="str">
        <f t="shared" si="553"/>
        <v>SEM 49</v>
      </c>
      <c r="DA54" s="260" t="str">
        <f t="shared" ref="DA54:DB54" si="554">+DA33</f>
        <v>SEM 50</v>
      </c>
      <c r="DB54" s="260" t="str">
        <f t="shared" si="554"/>
        <v>SEM 51</v>
      </c>
      <c r="DC54" s="260" t="str">
        <f t="shared" ref="DC54:EI54" si="555">+DC33</f>
        <v>SEM 52</v>
      </c>
      <c r="DD54" s="260" t="str">
        <f t="shared" si="550"/>
        <v>PROM. 2023</v>
      </c>
      <c r="DE54" s="260" t="str">
        <f t="shared" si="555"/>
        <v>SEM 01</v>
      </c>
      <c r="DF54" s="260" t="str">
        <f t="shared" ref="DF54:DG54" si="556">+DF33</f>
        <v>SEM 02</v>
      </c>
      <c r="DG54" s="260" t="str">
        <f t="shared" si="556"/>
        <v>SEM 03</v>
      </c>
      <c r="DH54" s="260" t="str">
        <f t="shared" ref="DH54:DI54" si="557">+DH33</f>
        <v>SEM 04</v>
      </c>
      <c r="DI54" s="260" t="str">
        <f t="shared" si="557"/>
        <v>SEM 05</v>
      </c>
      <c r="DJ54" s="260" t="str">
        <f t="shared" ref="DJ54:DK54" si="558">+DJ33</f>
        <v>SEM 06</v>
      </c>
      <c r="DK54" s="260" t="str">
        <f t="shared" si="558"/>
        <v>SEM 07</v>
      </c>
      <c r="DL54" s="260" t="str">
        <f t="shared" ref="DL54:DM54" si="559">+DL33</f>
        <v>SEM 08</v>
      </c>
      <c r="DM54" s="260" t="str">
        <f t="shared" si="559"/>
        <v>SEM 09</v>
      </c>
      <c r="DN54" s="260" t="str">
        <f t="shared" ref="DN54:DO54" si="560">+DN33</f>
        <v>SEM 10</v>
      </c>
      <c r="DO54" s="260" t="str">
        <f t="shared" si="560"/>
        <v>SEM 11</v>
      </c>
      <c r="DP54" s="260" t="str">
        <f t="shared" ref="DP54:DR54" si="561">+DP33</f>
        <v>SEM 12</v>
      </c>
      <c r="DQ54" s="260" t="str">
        <f t="shared" si="561"/>
        <v>SEM 13</v>
      </c>
      <c r="DR54" s="260" t="str">
        <f t="shared" si="561"/>
        <v>SEM 14</v>
      </c>
      <c r="DS54" s="260" t="str">
        <f t="shared" ref="DS54:DT54" si="562">+DS33</f>
        <v>SEM 15</v>
      </c>
      <c r="DT54" s="260" t="str">
        <f t="shared" si="562"/>
        <v>SEM 16</v>
      </c>
      <c r="DU54" s="260" t="str">
        <f t="shared" ref="DU54:DV54" si="563">+DU33</f>
        <v>SEM 17</v>
      </c>
      <c r="DV54" s="260" t="str">
        <f t="shared" si="563"/>
        <v>SEM 18</v>
      </c>
      <c r="DW54" s="260" t="str">
        <f t="shared" ref="DW54:DX54" si="564">+DW33</f>
        <v>SEM 19</v>
      </c>
      <c r="DX54" s="260" t="str">
        <f t="shared" si="564"/>
        <v>SEM 20</v>
      </c>
      <c r="DY54" s="260" t="str">
        <f t="shared" ref="DY54:DZ54" si="565">+DY33</f>
        <v>SEM 21</v>
      </c>
      <c r="DZ54" s="260" t="str">
        <f t="shared" si="565"/>
        <v>SEM 22</v>
      </c>
      <c r="EA54" s="260" t="str">
        <f t="shared" ref="EA54:EB54" si="566">+EA33</f>
        <v>SEM 23</v>
      </c>
      <c r="EB54" s="260" t="str">
        <f t="shared" si="566"/>
        <v>SEM 24</v>
      </c>
      <c r="EC54" s="260" t="str">
        <f t="shared" ref="EC54:ED54" si="567">+EC33</f>
        <v>SEM 25</v>
      </c>
      <c r="ED54" s="260" t="str">
        <f t="shared" si="567"/>
        <v>SEM 26</v>
      </c>
      <c r="EE54" s="260" t="str">
        <f t="shared" ref="EE54:EF54" si="568">+EE33</f>
        <v>SEM 27</v>
      </c>
      <c r="EF54" s="260" t="str">
        <f t="shared" si="568"/>
        <v>SEM 28</v>
      </c>
      <c r="EG54" s="260" t="str">
        <f t="shared" ref="EG54:EH54" si="569">+EG33</f>
        <v>SEM 29</v>
      </c>
      <c r="EH54" s="260" t="str">
        <f t="shared" si="569"/>
        <v>SEM 30</v>
      </c>
      <c r="EI54" s="260" t="str">
        <f t="shared" si="555"/>
        <v>PROM. 2024</v>
      </c>
    </row>
    <row r="55" spans="3:139" ht="15.75" customHeight="1">
      <c r="C55" s="260" t="str">
        <f>+B45</f>
        <v>% PREVENTIVO</v>
      </c>
      <c r="D55" s="262">
        <f>+D45</f>
        <v>0</v>
      </c>
      <c r="E55" s="262">
        <f t="shared" ref="E55:AR57" si="570">+E45</f>
        <v>0</v>
      </c>
      <c r="F55" s="262">
        <f t="shared" si="570"/>
        <v>0</v>
      </c>
      <c r="G55" s="262">
        <f t="shared" si="570"/>
        <v>0</v>
      </c>
      <c r="H55" s="262">
        <f t="shared" si="570"/>
        <v>0</v>
      </c>
      <c r="I55" s="262">
        <f t="shared" si="570"/>
        <v>0</v>
      </c>
      <c r="J55" s="262">
        <f t="shared" si="570"/>
        <v>0</v>
      </c>
      <c r="K55" s="262">
        <f t="shared" si="570"/>
        <v>0</v>
      </c>
      <c r="L55" s="262">
        <f t="shared" si="570"/>
        <v>0</v>
      </c>
      <c r="M55" s="262">
        <f t="shared" si="570"/>
        <v>0</v>
      </c>
      <c r="N55" s="262">
        <f t="shared" si="570"/>
        <v>0</v>
      </c>
      <c r="O55" s="262">
        <f t="shared" si="570"/>
        <v>0</v>
      </c>
      <c r="P55" s="262">
        <f t="shared" si="570"/>
        <v>0</v>
      </c>
      <c r="Q55" s="262">
        <f t="shared" si="570"/>
        <v>0</v>
      </c>
      <c r="R55" s="262">
        <f t="shared" si="570"/>
        <v>0</v>
      </c>
      <c r="S55" s="262">
        <f t="shared" si="570"/>
        <v>0</v>
      </c>
      <c r="T55" s="262">
        <f t="shared" si="570"/>
        <v>0</v>
      </c>
      <c r="U55" s="262">
        <f t="shared" si="570"/>
        <v>0</v>
      </c>
      <c r="V55" s="262">
        <f t="shared" si="570"/>
        <v>0</v>
      </c>
      <c r="W55" s="262">
        <f t="shared" si="570"/>
        <v>0</v>
      </c>
      <c r="X55" s="262">
        <f t="shared" si="570"/>
        <v>0</v>
      </c>
      <c r="Y55" s="262">
        <f t="shared" si="570"/>
        <v>0</v>
      </c>
      <c r="Z55" s="262">
        <f t="shared" si="570"/>
        <v>0</v>
      </c>
      <c r="AA55" s="262">
        <f t="shared" si="570"/>
        <v>0</v>
      </c>
      <c r="AB55" s="262">
        <f t="shared" si="570"/>
        <v>0</v>
      </c>
      <c r="AC55" s="262">
        <f t="shared" si="570"/>
        <v>0</v>
      </c>
      <c r="AD55" s="262">
        <f t="shared" si="570"/>
        <v>0</v>
      </c>
      <c r="AE55" s="262">
        <f t="shared" si="570"/>
        <v>0</v>
      </c>
      <c r="AF55" s="262">
        <f t="shared" si="570"/>
        <v>0</v>
      </c>
      <c r="AG55" s="262">
        <f t="shared" si="570"/>
        <v>0</v>
      </c>
      <c r="AH55" s="262">
        <f t="shared" si="570"/>
        <v>0</v>
      </c>
      <c r="AI55" s="262">
        <f t="shared" si="570"/>
        <v>0</v>
      </c>
      <c r="AJ55" s="262">
        <f t="shared" si="570"/>
        <v>0</v>
      </c>
      <c r="AK55" s="262">
        <f t="shared" si="570"/>
        <v>0</v>
      </c>
      <c r="AL55" s="262">
        <f t="shared" si="570"/>
        <v>0</v>
      </c>
      <c r="AM55" s="262">
        <f t="shared" si="570"/>
        <v>0</v>
      </c>
      <c r="AN55" s="262">
        <f t="shared" si="570"/>
        <v>0</v>
      </c>
      <c r="AO55" s="262">
        <f t="shared" si="570"/>
        <v>0</v>
      </c>
      <c r="AP55" s="262">
        <f t="shared" si="570"/>
        <v>0</v>
      </c>
      <c r="AQ55" s="262">
        <f t="shared" si="570"/>
        <v>0</v>
      </c>
      <c r="AR55" s="262">
        <f t="shared" si="570"/>
        <v>0</v>
      </c>
      <c r="AS55" s="262">
        <f>+AS45</f>
        <v>0</v>
      </c>
      <c r="AT55" s="262">
        <f t="shared" ref="AT55:BI57" si="571">+AT45</f>
        <v>0</v>
      </c>
      <c r="AU55" s="262">
        <f t="shared" si="571"/>
        <v>0</v>
      </c>
      <c r="AV55" s="262">
        <f t="shared" si="571"/>
        <v>0</v>
      </c>
      <c r="AW55" s="262">
        <f t="shared" si="571"/>
        <v>0</v>
      </c>
      <c r="AX55" s="262">
        <f t="shared" si="571"/>
        <v>0</v>
      </c>
      <c r="AY55" s="262">
        <f t="shared" si="571"/>
        <v>0</v>
      </c>
      <c r="AZ55" s="262">
        <f t="shared" si="571"/>
        <v>0</v>
      </c>
      <c r="BA55" s="262">
        <f t="shared" si="571"/>
        <v>0</v>
      </c>
      <c r="BB55" s="262">
        <f t="shared" si="571"/>
        <v>0</v>
      </c>
      <c r="BC55" s="262"/>
      <c r="BD55" s="262">
        <f t="shared" si="571"/>
        <v>0</v>
      </c>
      <c r="BE55" s="262">
        <f t="shared" si="571"/>
        <v>0</v>
      </c>
      <c r="BF55" s="262">
        <f t="shared" si="571"/>
        <v>0</v>
      </c>
      <c r="BG55" s="262">
        <f t="shared" si="571"/>
        <v>0</v>
      </c>
      <c r="BH55" s="262">
        <f t="shared" si="571"/>
        <v>0</v>
      </c>
      <c r="BI55" s="262">
        <f t="shared" si="571"/>
        <v>0</v>
      </c>
      <c r="BJ55" s="262"/>
      <c r="BK55" s="262"/>
      <c r="BL55" s="262"/>
      <c r="BM55" s="262"/>
      <c r="BN55" s="262"/>
      <c r="BO55" s="262"/>
      <c r="BP55" s="262"/>
      <c r="BQ55" s="262"/>
      <c r="BR55" s="262">
        <f t="shared" ref="BR55:BZ55" si="572">+BR45</f>
        <v>1</v>
      </c>
      <c r="BS55" s="262">
        <f t="shared" si="572"/>
        <v>0</v>
      </c>
      <c r="BT55" s="262">
        <f t="shared" si="572"/>
        <v>0</v>
      </c>
      <c r="BU55" s="262">
        <f t="shared" si="572"/>
        <v>0</v>
      </c>
      <c r="BV55" s="262">
        <f t="shared" si="572"/>
        <v>0</v>
      </c>
      <c r="BW55" s="262">
        <f t="shared" si="572"/>
        <v>0</v>
      </c>
      <c r="BX55" s="262">
        <f t="shared" si="572"/>
        <v>0</v>
      </c>
      <c r="BY55" s="262">
        <f t="shared" si="572"/>
        <v>1</v>
      </c>
      <c r="BZ55" s="262">
        <f t="shared" si="572"/>
        <v>0</v>
      </c>
      <c r="CA55" s="262">
        <f t="shared" ref="CA55:CB55" si="573">+CA45</f>
        <v>0.8666666666666667</v>
      </c>
      <c r="CB55" s="262">
        <f t="shared" si="573"/>
        <v>0</v>
      </c>
      <c r="CC55" s="262">
        <f t="shared" ref="CC55:CD55" si="574">+CC45</f>
        <v>0</v>
      </c>
      <c r="CD55" s="262">
        <f t="shared" si="574"/>
        <v>1</v>
      </c>
      <c r="CE55" s="262">
        <f t="shared" ref="CE55:CF55" si="575">+CE45</f>
        <v>1</v>
      </c>
      <c r="CF55" s="262">
        <f t="shared" si="575"/>
        <v>0</v>
      </c>
      <c r="CG55" s="262">
        <f t="shared" ref="CG55:CH55" si="576">+CG45</f>
        <v>0</v>
      </c>
      <c r="CH55" s="262">
        <f t="shared" si="576"/>
        <v>0</v>
      </c>
      <c r="CI55" s="262">
        <f t="shared" ref="CI55:CJ55" si="577">+CI45</f>
        <v>0</v>
      </c>
      <c r="CJ55" s="262">
        <f t="shared" si="577"/>
        <v>1</v>
      </c>
      <c r="CK55" s="262">
        <f t="shared" ref="CK55:CL55" si="578">+CK45</f>
        <v>1</v>
      </c>
      <c r="CL55" s="262">
        <f t="shared" si="578"/>
        <v>0</v>
      </c>
      <c r="CM55" s="262">
        <f t="shared" ref="CM55:CN55" si="579">+CM45</f>
        <v>0</v>
      </c>
      <c r="CN55" s="262">
        <f t="shared" si="579"/>
        <v>0.66666666666666663</v>
      </c>
      <c r="CO55" s="262">
        <f t="shared" ref="CO55" si="580">+CO45</f>
        <v>0</v>
      </c>
      <c r="CP55" s="262">
        <f t="shared" ref="CP55:CQ57" si="581">+CP45</f>
        <v>0</v>
      </c>
      <c r="CQ55" s="262">
        <f t="shared" si="581"/>
        <v>0</v>
      </c>
      <c r="CR55" s="262">
        <f t="shared" ref="CR55:CS55" si="582">+CR45</f>
        <v>0</v>
      </c>
      <c r="CS55" s="262">
        <f t="shared" si="582"/>
        <v>0</v>
      </c>
      <c r="CT55" s="262">
        <f t="shared" ref="CT55:CU55" si="583">+CT45</f>
        <v>0</v>
      </c>
      <c r="CU55" s="262">
        <f t="shared" si="583"/>
        <v>0</v>
      </c>
      <c r="CV55" s="262">
        <f t="shared" ref="CV55:CW55" si="584">+CV45</f>
        <v>0</v>
      </c>
      <c r="CW55" s="262">
        <f t="shared" si="584"/>
        <v>0</v>
      </c>
      <c r="CX55" s="262">
        <f t="shared" ref="CX55:CY55" si="585">+CX45</f>
        <v>0</v>
      </c>
      <c r="CY55" s="262">
        <f t="shared" si="585"/>
        <v>0</v>
      </c>
      <c r="CZ55" s="262">
        <f t="shared" ref="CZ55:DA55" si="586">+CZ45</f>
        <v>0</v>
      </c>
      <c r="DA55" s="262">
        <f t="shared" si="586"/>
        <v>0</v>
      </c>
      <c r="DB55" s="262">
        <f t="shared" ref="DB55:DC55" si="587">+DB45</f>
        <v>0</v>
      </c>
      <c r="DC55" s="262">
        <f t="shared" si="587"/>
        <v>0</v>
      </c>
      <c r="DD55" s="261">
        <f>AVERAGE(BS55:DC55)</f>
        <v>0.1765765765765766</v>
      </c>
      <c r="DE55" s="262">
        <f t="shared" ref="DE55:DF55" si="588">+DE45</f>
        <v>1</v>
      </c>
      <c r="DF55" s="262">
        <f t="shared" si="588"/>
        <v>0.48</v>
      </c>
      <c r="DG55" s="262">
        <f t="shared" ref="DG55:DH55" si="589">+DG45</f>
        <v>0</v>
      </c>
      <c r="DH55" s="262">
        <f t="shared" si="589"/>
        <v>0</v>
      </c>
      <c r="DI55" s="262">
        <f t="shared" ref="DI55:DJ55" si="590">+DI45</f>
        <v>1</v>
      </c>
      <c r="DJ55" s="262">
        <f t="shared" si="590"/>
        <v>0</v>
      </c>
      <c r="DK55" s="262">
        <f t="shared" ref="DK55:DL55" si="591">+DK45</f>
        <v>0</v>
      </c>
      <c r="DL55" s="262">
        <f t="shared" si="591"/>
        <v>0</v>
      </c>
      <c r="DM55" s="262">
        <f t="shared" ref="DM55:DN55" si="592">+DM45</f>
        <v>0</v>
      </c>
      <c r="DN55" s="262">
        <f t="shared" si="592"/>
        <v>1</v>
      </c>
      <c r="DO55" s="262">
        <f t="shared" ref="DO55:DR55" si="593">+DO45</f>
        <v>0</v>
      </c>
      <c r="DP55" s="262" t="e">
        <f t="shared" si="593"/>
        <v>#DIV/0!</v>
      </c>
      <c r="DQ55" s="262" t="e">
        <f t="shared" si="593"/>
        <v>#DIV/0!</v>
      </c>
      <c r="DR55" s="262">
        <f t="shared" si="593"/>
        <v>0</v>
      </c>
      <c r="DS55" s="262">
        <f t="shared" ref="DS55:DT55" si="594">+DS45</f>
        <v>0</v>
      </c>
      <c r="DT55" s="262">
        <f t="shared" si="594"/>
        <v>0</v>
      </c>
      <c r="DU55" s="262">
        <f t="shared" ref="DU55:DV55" si="595">+DU45</f>
        <v>0</v>
      </c>
      <c r="DV55" s="262">
        <f t="shared" si="595"/>
        <v>0</v>
      </c>
      <c r="DW55" s="262">
        <f t="shared" ref="DW55:DX55" si="596">+DW45</f>
        <v>0.77021822849807442</v>
      </c>
      <c r="DX55" s="262">
        <f t="shared" si="596"/>
        <v>0</v>
      </c>
      <c r="DY55" s="262">
        <f t="shared" ref="DY55:DZ55" si="597">+DY45</f>
        <v>0</v>
      </c>
      <c r="DZ55" s="262">
        <f t="shared" si="597"/>
        <v>0</v>
      </c>
      <c r="EA55" s="262">
        <f t="shared" ref="EA55:EB55" si="598">+EA45</f>
        <v>0</v>
      </c>
      <c r="EB55" s="262">
        <f t="shared" si="598"/>
        <v>0</v>
      </c>
      <c r="EC55" s="262">
        <f t="shared" ref="EC55:ED55" si="599">+EC45</f>
        <v>0</v>
      </c>
      <c r="ED55" s="262">
        <f t="shared" si="599"/>
        <v>0</v>
      </c>
      <c r="EE55" s="262">
        <f t="shared" ref="EE55:EF55" si="600">+EE45</f>
        <v>1</v>
      </c>
      <c r="EF55" s="262">
        <f t="shared" si="600"/>
        <v>0</v>
      </c>
      <c r="EG55" s="262">
        <f t="shared" ref="EG55:EH55" si="601">+EG45</f>
        <v>0</v>
      </c>
      <c r="EH55" s="262">
        <f t="shared" si="601"/>
        <v>0</v>
      </c>
      <c r="EI55" s="455">
        <f>AVERAGE(DR55:EF55)</f>
        <v>0.1180145485665383</v>
      </c>
    </row>
    <row r="56" spans="3:139" ht="15.75" customHeight="1">
      <c r="C56" s="260" t="str">
        <f>+B46</f>
        <v>% CORREC. PROG.</v>
      </c>
      <c r="D56" s="262">
        <f t="shared" ref="D56:H57" si="602">+D46</f>
        <v>0</v>
      </c>
      <c r="E56" s="262">
        <f t="shared" si="602"/>
        <v>0</v>
      </c>
      <c r="F56" s="262">
        <f t="shared" si="602"/>
        <v>0</v>
      </c>
      <c r="G56" s="262">
        <f t="shared" si="602"/>
        <v>0</v>
      </c>
      <c r="H56" s="262">
        <f t="shared" si="602"/>
        <v>0</v>
      </c>
      <c r="I56" s="262">
        <f t="shared" si="570"/>
        <v>0</v>
      </c>
      <c r="J56" s="262">
        <f t="shared" si="570"/>
        <v>0</v>
      </c>
      <c r="K56" s="262">
        <f t="shared" si="570"/>
        <v>0</v>
      </c>
      <c r="L56" s="262">
        <f t="shared" si="570"/>
        <v>0</v>
      </c>
      <c r="M56" s="262">
        <f t="shared" si="570"/>
        <v>0</v>
      </c>
      <c r="N56" s="262">
        <f t="shared" si="570"/>
        <v>0</v>
      </c>
      <c r="O56" s="262">
        <f t="shared" si="570"/>
        <v>0</v>
      </c>
      <c r="P56" s="262">
        <f t="shared" si="570"/>
        <v>0</v>
      </c>
      <c r="Q56" s="262">
        <f t="shared" si="570"/>
        <v>0</v>
      </c>
      <c r="R56" s="262">
        <f t="shared" si="570"/>
        <v>0</v>
      </c>
      <c r="S56" s="262">
        <f t="shared" si="570"/>
        <v>0</v>
      </c>
      <c r="T56" s="262">
        <f t="shared" si="570"/>
        <v>0</v>
      </c>
      <c r="U56" s="262">
        <f t="shared" si="570"/>
        <v>0</v>
      </c>
      <c r="V56" s="262">
        <f t="shared" si="570"/>
        <v>0</v>
      </c>
      <c r="W56" s="262">
        <f t="shared" si="570"/>
        <v>0</v>
      </c>
      <c r="X56" s="262">
        <f t="shared" si="570"/>
        <v>0</v>
      </c>
      <c r="Y56" s="262">
        <f t="shared" si="570"/>
        <v>0</v>
      </c>
      <c r="Z56" s="262">
        <f t="shared" si="570"/>
        <v>0</v>
      </c>
      <c r="AA56" s="262">
        <f t="shared" si="570"/>
        <v>0</v>
      </c>
      <c r="AB56" s="262">
        <f t="shared" si="570"/>
        <v>0</v>
      </c>
      <c r="AC56" s="262">
        <f t="shared" si="570"/>
        <v>0</v>
      </c>
      <c r="AD56" s="262">
        <f t="shared" si="570"/>
        <v>0</v>
      </c>
      <c r="AE56" s="262">
        <f t="shared" si="570"/>
        <v>0</v>
      </c>
      <c r="AF56" s="262">
        <f t="shared" si="570"/>
        <v>0</v>
      </c>
      <c r="AG56" s="262">
        <f t="shared" si="570"/>
        <v>0</v>
      </c>
      <c r="AH56" s="262">
        <f t="shared" si="570"/>
        <v>0</v>
      </c>
      <c r="AI56" s="262">
        <f t="shared" si="570"/>
        <v>0</v>
      </c>
      <c r="AJ56" s="262">
        <f t="shared" si="570"/>
        <v>0</v>
      </c>
      <c r="AK56" s="262">
        <f t="shared" si="570"/>
        <v>0</v>
      </c>
      <c r="AL56" s="262">
        <f t="shared" si="570"/>
        <v>0</v>
      </c>
      <c r="AM56" s="262">
        <f t="shared" si="570"/>
        <v>0</v>
      </c>
      <c r="AN56" s="262">
        <f t="shared" si="570"/>
        <v>0</v>
      </c>
      <c r="AO56" s="262">
        <f t="shared" si="570"/>
        <v>0</v>
      </c>
      <c r="AP56" s="262">
        <f t="shared" si="570"/>
        <v>0</v>
      </c>
      <c r="AQ56" s="262">
        <f t="shared" si="570"/>
        <v>0</v>
      </c>
      <c r="AR56" s="262">
        <f t="shared" si="570"/>
        <v>0</v>
      </c>
      <c r="AS56" s="262">
        <f>+AS46</f>
        <v>1</v>
      </c>
      <c r="AT56" s="262">
        <f t="shared" si="571"/>
        <v>0</v>
      </c>
      <c r="AU56" s="262">
        <f t="shared" si="571"/>
        <v>0</v>
      </c>
      <c r="AV56" s="262">
        <f t="shared" si="571"/>
        <v>0</v>
      </c>
      <c r="AW56" s="262">
        <f t="shared" si="571"/>
        <v>0</v>
      </c>
      <c r="AX56" s="262">
        <f t="shared" si="571"/>
        <v>0</v>
      </c>
      <c r="AY56" s="262">
        <f t="shared" si="571"/>
        <v>0</v>
      </c>
      <c r="AZ56" s="262">
        <f t="shared" si="571"/>
        <v>0</v>
      </c>
      <c r="BA56" s="262">
        <f t="shared" si="571"/>
        <v>0</v>
      </c>
      <c r="BB56" s="262">
        <f t="shared" si="571"/>
        <v>0</v>
      </c>
      <c r="BC56" s="262"/>
      <c r="BD56" s="262">
        <f t="shared" si="571"/>
        <v>0</v>
      </c>
      <c r="BE56" s="262">
        <f t="shared" si="571"/>
        <v>0</v>
      </c>
      <c r="BF56" s="262">
        <f t="shared" si="571"/>
        <v>0</v>
      </c>
      <c r="BG56" s="262">
        <f t="shared" si="571"/>
        <v>0</v>
      </c>
      <c r="BH56" s="262">
        <f t="shared" si="571"/>
        <v>0</v>
      </c>
      <c r="BI56" s="262">
        <f t="shared" si="571"/>
        <v>0</v>
      </c>
      <c r="BJ56" s="262"/>
      <c r="BK56" s="262"/>
      <c r="BL56" s="262"/>
      <c r="BM56" s="262"/>
      <c r="BN56" s="262"/>
      <c r="BO56" s="262"/>
      <c r="BP56" s="262"/>
      <c r="BQ56" s="262"/>
      <c r="BR56" s="262">
        <f t="shared" ref="BR56:BZ56" si="603">+BR46</f>
        <v>0</v>
      </c>
      <c r="BS56" s="262">
        <f t="shared" si="603"/>
        <v>0</v>
      </c>
      <c r="BT56" s="262">
        <f t="shared" si="603"/>
        <v>1</v>
      </c>
      <c r="BU56" s="262">
        <f t="shared" si="603"/>
        <v>0</v>
      </c>
      <c r="BV56" s="262">
        <f t="shared" si="603"/>
        <v>0</v>
      </c>
      <c r="BW56" s="262">
        <f t="shared" si="603"/>
        <v>1</v>
      </c>
      <c r="BX56" s="262">
        <f t="shared" si="603"/>
        <v>1</v>
      </c>
      <c r="BY56" s="262">
        <f t="shared" si="603"/>
        <v>0</v>
      </c>
      <c r="BZ56" s="262">
        <f t="shared" si="603"/>
        <v>0</v>
      </c>
      <c r="CA56" s="262">
        <f t="shared" ref="CA56:CB56" si="604">+CA46</f>
        <v>0.13333333333333333</v>
      </c>
      <c r="CB56" s="262">
        <f t="shared" si="604"/>
        <v>0</v>
      </c>
      <c r="CC56" s="262">
        <f t="shared" ref="CC56:CD56" si="605">+CC46</f>
        <v>0</v>
      </c>
      <c r="CD56" s="262">
        <f t="shared" si="605"/>
        <v>0</v>
      </c>
      <c r="CE56" s="262">
        <f t="shared" ref="CE56:CF56" si="606">+CE46</f>
        <v>0</v>
      </c>
      <c r="CF56" s="262">
        <f t="shared" si="606"/>
        <v>0</v>
      </c>
      <c r="CG56" s="262">
        <f t="shared" ref="CG56:CH56" si="607">+CG46</f>
        <v>0</v>
      </c>
      <c r="CH56" s="262">
        <f t="shared" si="607"/>
        <v>0</v>
      </c>
      <c r="CI56" s="262">
        <f t="shared" ref="CI56:CJ56" si="608">+CI46</f>
        <v>1</v>
      </c>
      <c r="CJ56" s="262">
        <f t="shared" si="608"/>
        <v>0</v>
      </c>
      <c r="CK56" s="262">
        <f t="shared" ref="CK56:CL56" si="609">+CK46</f>
        <v>0</v>
      </c>
      <c r="CL56" s="262">
        <f t="shared" si="609"/>
        <v>1</v>
      </c>
      <c r="CM56" s="262">
        <f t="shared" ref="CM56:CN56" si="610">+CM46</f>
        <v>0</v>
      </c>
      <c r="CN56" s="262">
        <f t="shared" si="610"/>
        <v>0</v>
      </c>
      <c r="CO56" s="262">
        <f t="shared" ref="CO56" si="611">+CO46</f>
        <v>1</v>
      </c>
      <c r="CP56" s="262">
        <f t="shared" si="581"/>
        <v>0</v>
      </c>
      <c r="CQ56" s="262">
        <f t="shared" si="581"/>
        <v>0</v>
      </c>
      <c r="CR56" s="262">
        <f t="shared" ref="CR56:CS56" si="612">+CR46</f>
        <v>1</v>
      </c>
      <c r="CS56" s="262">
        <f t="shared" si="612"/>
        <v>0</v>
      </c>
      <c r="CT56" s="262">
        <f t="shared" ref="CT56:CU56" si="613">+CT46</f>
        <v>0</v>
      </c>
      <c r="CU56" s="262">
        <f t="shared" si="613"/>
        <v>1</v>
      </c>
      <c r="CV56" s="262">
        <f t="shared" ref="CV56:CW56" si="614">+CV46</f>
        <v>1</v>
      </c>
      <c r="CW56" s="262">
        <f t="shared" si="614"/>
        <v>0</v>
      </c>
      <c r="CX56" s="262">
        <f t="shared" ref="CX56:CY56" si="615">+CX46</f>
        <v>0</v>
      </c>
      <c r="CY56" s="262">
        <f t="shared" si="615"/>
        <v>0</v>
      </c>
      <c r="CZ56" s="262">
        <f t="shared" ref="CZ56:DA56" si="616">+CZ46</f>
        <v>0</v>
      </c>
      <c r="DA56" s="262">
        <f t="shared" si="616"/>
        <v>0</v>
      </c>
      <c r="DB56" s="262">
        <f t="shared" ref="DB56:DC56" si="617">+DB46</f>
        <v>0</v>
      </c>
      <c r="DC56" s="262">
        <f t="shared" si="617"/>
        <v>1</v>
      </c>
      <c r="DD56" s="261">
        <f t="shared" ref="DD56" si="618">AVERAGE(BS56:DC56)</f>
        <v>0.27387387387387385</v>
      </c>
      <c r="DE56" s="262">
        <f t="shared" ref="DE56:DF56" si="619">+DE46</f>
        <v>0</v>
      </c>
      <c r="DF56" s="262">
        <f t="shared" si="619"/>
        <v>0.52</v>
      </c>
      <c r="DG56" s="262">
        <f t="shared" ref="DG56:DH56" si="620">+DG46</f>
        <v>1</v>
      </c>
      <c r="DH56" s="262">
        <f t="shared" si="620"/>
        <v>1</v>
      </c>
      <c r="DI56" s="262">
        <f t="shared" ref="DI56:DJ56" si="621">+DI46</f>
        <v>0</v>
      </c>
      <c r="DJ56" s="262">
        <f t="shared" si="621"/>
        <v>0</v>
      </c>
      <c r="DK56" s="262">
        <f t="shared" ref="DK56:DL56" si="622">+DK46</f>
        <v>0</v>
      </c>
      <c r="DL56" s="262">
        <f t="shared" si="622"/>
        <v>1</v>
      </c>
      <c r="DM56" s="262">
        <f t="shared" ref="DM56:DN56" si="623">+DM46</f>
        <v>0</v>
      </c>
      <c r="DN56" s="262">
        <f t="shared" si="623"/>
        <v>0</v>
      </c>
      <c r="DO56" s="262">
        <f t="shared" ref="DO56:DR56" si="624">+DO46</f>
        <v>0</v>
      </c>
      <c r="DP56" s="262" t="e">
        <f t="shared" si="624"/>
        <v>#DIV/0!</v>
      </c>
      <c r="DQ56" s="262" t="e">
        <f t="shared" si="624"/>
        <v>#DIV/0!</v>
      </c>
      <c r="DR56" s="262">
        <f t="shared" si="624"/>
        <v>0</v>
      </c>
      <c r="DS56" s="262">
        <f t="shared" ref="DS56:DT56" si="625">+DS46</f>
        <v>0</v>
      </c>
      <c r="DT56" s="262">
        <f t="shared" si="625"/>
        <v>0</v>
      </c>
      <c r="DU56" s="262">
        <f t="shared" ref="DU56:DV56" si="626">+DU46</f>
        <v>0</v>
      </c>
      <c r="DV56" s="262">
        <f t="shared" si="626"/>
        <v>1</v>
      </c>
      <c r="DW56" s="262">
        <f t="shared" ref="DW56:DX56" si="627">+DW46</f>
        <v>0</v>
      </c>
      <c r="DX56" s="262">
        <f t="shared" si="627"/>
        <v>0</v>
      </c>
      <c r="DY56" s="262">
        <f t="shared" ref="DY56:DZ56" si="628">+DY46</f>
        <v>1</v>
      </c>
      <c r="DZ56" s="262">
        <f t="shared" si="628"/>
        <v>1</v>
      </c>
      <c r="EA56" s="262">
        <f t="shared" ref="EA56:EB56" si="629">+EA46</f>
        <v>0</v>
      </c>
      <c r="EB56" s="262">
        <f t="shared" si="629"/>
        <v>0</v>
      </c>
      <c r="EC56" s="262">
        <f t="shared" ref="EC56:ED56" si="630">+EC46</f>
        <v>0</v>
      </c>
      <c r="ED56" s="262">
        <f t="shared" si="630"/>
        <v>0</v>
      </c>
      <c r="EE56" s="262">
        <f t="shared" ref="EE56:EF56" si="631">+EE46</f>
        <v>0</v>
      </c>
      <c r="EF56" s="262">
        <f t="shared" si="631"/>
        <v>0</v>
      </c>
      <c r="EG56" s="262">
        <f t="shared" ref="EG56:EH56" si="632">+EG46</f>
        <v>0</v>
      </c>
      <c r="EH56" s="262">
        <f t="shared" si="632"/>
        <v>0</v>
      </c>
      <c r="EI56" s="455">
        <f>AVERAGE(DR56:EF56)</f>
        <v>0.2</v>
      </c>
    </row>
    <row r="57" spans="3:139" ht="15.75" customHeight="1">
      <c r="C57" s="260" t="str">
        <f>+B47</f>
        <v>% CORREC. FALLA</v>
      </c>
      <c r="D57" s="262">
        <f t="shared" si="602"/>
        <v>1</v>
      </c>
      <c r="E57" s="262">
        <f t="shared" si="602"/>
        <v>0</v>
      </c>
      <c r="F57" s="262">
        <f t="shared" si="602"/>
        <v>0</v>
      </c>
      <c r="G57" s="262">
        <f t="shared" si="602"/>
        <v>1</v>
      </c>
      <c r="H57" s="262">
        <f t="shared" si="602"/>
        <v>0</v>
      </c>
      <c r="I57" s="262">
        <f t="shared" si="570"/>
        <v>0</v>
      </c>
      <c r="J57" s="262">
        <f t="shared" si="570"/>
        <v>0</v>
      </c>
      <c r="K57" s="262">
        <f t="shared" si="570"/>
        <v>0</v>
      </c>
      <c r="L57" s="262">
        <f t="shared" si="570"/>
        <v>1</v>
      </c>
      <c r="M57" s="262">
        <f t="shared" si="570"/>
        <v>0</v>
      </c>
      <c r="N57" s="262">
        <f t="shared" si="570"/>
        <v>1</v>
      </c>
      <c r="O57" s="262">
        <f t="shared" si="570"/>
        <v>1</v>
      </c>
      <c r="P57" s="262">
        <f t="shared" si="570"/>
        <v>0</v>
      </c>
      <c r="Q57" s="262">
        <f t="shared" si="570"/>
        <v>0</v>
      </c>
      <c r="R57" s="262">
        <f t="shared" si="570"/>
        <v>0</v>
      </c>
      <c r="S57" s="262">
        <f t="shared" si="570"/>
        <v>0</v>
      </c>
      <c r="T57" s="262">
        <f t="shared" si="570"/>
        <v>0</v>
      </c>
      <c r="U57" s="262">
        <f t="shared" si="570"/>
        <v>1</v>
      </c>
      <c r="V57" s="262">
        <f t="shared" si="570"/>
        <v>0</v>
      </c>
      <c r="W57" s="262">
        <f t="shared" si="570"/>
        <v>0</v>
      </c>
      <c r="X57" s="262">
        <f t="shared" si="570"/>
        <v>0</v>
      </c>
      <c r="Y57" s="262">
        <f t="shared" si="570"/>
        <v>0</v>
      </c>
      <c r="Z57" s="262">
        <f t="shared" si="570"/>
        <v>0</v>
      </c>
      <c r="AA57" s="262">
        <f t="shared" si="570"/>
        <v>0</v>
      </c>
      <c r="AB57" s="262">
        <f t="shared" si="570"/>
        <v>0</v>
      </c>
      <c r="AC57" s="262">
        <f t="shared" si="570"/>
        <v>0</v>
      </c>
      <c r="AD57" s="262">
        <f t="shared" si="570"/>
        <v>0</v>
      </c>
      <c r="AE57" s="262">
        <f t="shared" si="570"/>
        <v>0</v>
      </c>
      <c r="AF57" s="262">
        <f t="shared" si="570"/>
        <v>1</v>
      </c>
      <c r="AG57" s="262">
        <f t="shared" si="570"/>
        <v>0</v>
      </c>
      <c r="AH57" s="262">
        <f t="shared" si="570"/>
        <v>0</v>
      </c>
      <c r="AI57" s="262">
        <f t="shared" si="570"/>
        <v>0</v>
      </c>
      <c r="AJ57" s="262">
        <f t="shared" si="570"/>
        <v>0</v>
      </c>
      <c r="AK57" s="262">
        <f t="shared" si="570"/>
        <v>0</v>
      </c>
      <c r="AL57" s="262">
        <f t="shared" si="570"/>
        <v>0</v>
      </c>
      <c r="AM57" s="262">
        <f t="shared" si="570"/>
        <v>0</v>
      </c>
      <c r="AN57" s="262">
        <f t="shared" si="570"/>
        <v>0</v>
      </c>
      <c r="AO57" s="262">
        <f t="shared" si="570"/>
        <v>0</v>
      </c>
      <c r="AP57" s="262">
        <f t="shared" si="570"/>
        <v>0</v>
      </c>
      <c r="AQ57" s="262">
        <f t="shared" si="570"/>
        <v>1</v>
      </c>
      <c r="AR57" s="262">
        <f t="shared" si="570"/>
        <v>0</v>
      </c>
      <c r="AS57" s="262">
        <f>+AS47</f>
        <v>0</v>
      </c>
      <c r="AT57" s="262">
        <f t="shared" si="571"/>
        <v>0</v>
      </c>
      <c r="AU57" s="262">
        <f t="shared" si="571"/>
        <v>0</v>
      </c>
      <c r="AV57" s="262">
        <f t="shared" si="571"/>
        <v>0</v>
      </c>
      <c r="AW57" s="262">
        <f t="shared" si="571"/>
        <v>0</v>
      </c>
      <c r="AX57" s="262">
        <f t="shared" si="571"/>
        <v>1</v>
      </c>
      <c r="AY57" s="262">
        <f t="shared" si="571"/>
        <v>0</v>
      </c>
      <c r="AZ57" s="262">
        <f t="shared" si="571"/>
        <v>0</v>
      </c>
      <c r="BA57" s="262">
        <f t="shared" si="571"/>
        <v>1</v>
      </c>
      <c r="BB57" s="262">
        <f t="shared" si="571"/>
        <v>0</v>
      </c>
      <c r="BC57" s="262"/>
      <c r="BD57" s="262">
        <f t="shared" si="571"/>
        <v>1</v>
      </c>
      <c r="BE57" s="262">
        <f t="shared" si="571"/>
        <v>1</v>
      </c>
      <c r="BF57" s="262">
        <f t="shared" si="571"/>
        <v>0</v>
      </c>
      <c r="BG57" s="262">
        <f t="shared" si="571"/>
        <v>0</v>
      </c>
      <c r="BH57" s="262">
        <f t="shared" si="571"/>
        <v>0</v>
      </c>
      <c r="BI57" s="262">
        <f t="shared" si="571"/>
        <v>1</v>
      </c>
      <c r="BJ57" s="262"/>
      <c r="BK57" s="262"/>
      <c r="BL57" s="262"/>
      <c r="BM57" s="262"/>
      <c r="BN57" s="262"/>
      <c r="BO57" s="262"/>
      <c r="BP57" s="262"/>
      <c r="BQ57" s="262"/>
      <c r="BR57" s="262">
        <f t="shared" ref="BR57:BZ57" si="633">+BR47</f>
        <v>0</v>
      </c>
      <c r="BS57" s="262">
        <f t="shared" si="633"/>
        <v>0</v>
      </c>
      <c r="BT57" s="262">
        <f t="shared" si="633"/>
        <v>0</v>
      </c>
      <c r="BU57" s="262">
        <f t="shared" si="633"/>
        <v>1</v>
      </c>
      <c r="BV57" s="262">
        <f t="shared" si="633"/>
        <v>0</v>
      </c>
      <c r="BW57" s="262">
        <f t="shared" si="633"/>
        <v>0</v>
      </c>
      <c r="BX57" s="262">
        <f t="shared" si="633"/>
        <v>0</v>
      </c>
      <c r="BY57" s="262">
        <f t="shared" si="633"/>
        <v>0</v>
      </c>
      <c r="BZ57" s="262">
        <f t="shared" si="633"/>
        <v>1</v>
      </c>
      <c r="CA57" s="262">
        <f t="shared" ref="CA57:CB57" si="634">+CA47</f>
        <v>0</v>
      </c>
      <c r="CB57" s="262">
        <f t="shared" si="634"/>
        <v>1</v>
      </c>
      <c r="CC57" s="262">
        <f t="shared" ref="CC57:CD57" si="635">+CC47</f>
        <v>0</v>
      </c>
      <c r="CD57" s="262">
        <f t="shared" si="635"/>
        <v>0</v>
      </c>
      <c r="CE57" s="262">
        <f t="shared" ref="CE57:CF57" si="636">+CE47</f>
        <v>0</v>
      </c>
      <c r="CF57" s="262">
        <f t="shared" si="636"/>
        <v>0</v>
      </c>
      <c r="CG57" s="262">
        <f t="shared" ref="CG57:CH57" si="637">+CG47</f>
        <v>1</v>
      </c>
      <c r="CH57" s="262">
        <f t="shared" si="637"/>
        <v>1</v>
      </c>
      <c r="CI57" s="262">
        <f t="shared" ref="CI57:CJ57" si="638">+CI47</f>
        <v>0</v>
      </c>
      <c r="CJ57" s="262">
        <f t="shared" si="638"/>
        <v>0</v>
      </c>
      <c r="CK57" s="262">
        <f t="shared" ref="CK57:CL57" si="639">+CK47</f>
        <v>0</v>
      </c>
      <c r="CL57" s="262">
        <f t="shared" si="639"/>
        <v>0</v>
      </c>
      <c r="CM57" s="262">
        <f t="shared" ref="CM57:CN57" si="640">+CM47</f>
        <v>1</v>
      </c>
      <c r="CN57" s="262">
        <f t="shared" si="640"/>
        <v>0.33333333333333331</v>
      </c>
      <c r="CO57" s="262">
        <f t="shared" ref="CO57" si="641">+CO47</f>
        <v>0</v>
      </c>
      <c r="CP57" s="262">
        <f t="shared" si="581"/>
        <v>0</v>
      </c>
      <c r="CQ57" s="262">
        <f t="shared" si="581"/>
        <v>0</v>
      </c>
      <c r="CR57" s="262">
        <f t="shared" ref="CR57:CS57" si="642">+CR47</f>
        <v>0</v>
      </c>
      <c r="CS57" s="262">
        <f t="shared" si="642"/>
        <v>0</v>
      </c>
      <c r="CT57" s="262">
        <f t="shared" ref="CT57:CU57" si="643">+CT47</f>
        <v>0</v>
      </c>
      <c r="CU57" s="262">
        <f t="shared" si="643"/>
        <v>0</v>
      </c>
      <c r="CV57" s="262">
        <f t="shared" ref="CV57:CW57" si="644">+CV47</f>
        <v>0</v>
      </c>
      <c r="CW57" s="262">
        <f t="shared" si="644"/>
        <v>0</v>
      </c>
      <c r="CX57" s="262">
        <f t="shared" ref="CX57:CY57" si="645">+CX47</f>
        <v>0</v>
      </c>
      <c r="CY57" s="262">
        <f t="shared" si="645"/>
        <v>0</v>
      </c>
      <c r="CZ57" s="262">
        <f t="shared" ref="CZ57:DA57" si="646">+CZ47</f>
        <v>0</v>
      </c>
      <c r="DA57" s="262">
        <f t="shared" si="646"/>
        <v>0</v>
      </c>
      <c r="DB57" s="262">
        <f t="shared" ref="DB57:DC57" si="647">+DB47</f>
        <v>0</v>
      </c>
      <c r="DC57" s="262">
        <f t="shared" si="647"/>
        <v>0</v>
      </c>
      <c r="DD57" s="261">
        <f>AVERAGE(BS57:DC57)</f>
        <v>0.17117117117117117</v>
      </c>
      <c r="DE57" s="262">
        <f t="shared" ref="DE57:DF57" si="648">+DE47</f>
        <v>0</v>
      </c>
      <c r="DF57" s="262">
        <f t="shared" si="648"/>
        <v>0</v>
      </c>
      <c r="DG57" s="262">
        <f t="shared" ref="DG57:DI57" si="649">+DG47</f>
        <v>0</v>
      </c>
      <c r="DH57" s="262">
        <f t="shared" si="649"/>
        <v>0</v>
      </c>
      <c r="DI57" s="262">
        <f t="shared" si="649"/>
        <v>0</v>
      </c>
      <c r="DJ57" s="262">
        <f t="shared" ref="DJ57:DK57" si="650">+DJ47</f>
        <v>0</v>
      </c>
      <c r="DK57" s="262">
        <f t="shared" si="650"/>
        <v>0</v>
      </c>
      <c r="DL57" s="262">
        <f t="shared" ref="DL57:DM57" si="651">+DL47</f>
        <v>0</v>
      </c>
      <c r="DM57" s="262">
        <f t="shared" si="651"/>
        <v>0</v>
      </c>
      <c r="DN57" s="262">
        <f t="shared" ref="DN57:DO57" si="652">+DN47</f>
        <v>0</v>
      </c>
      <c r="DO57" s="262">
        <f t="shared" si="652"/>
        <v>0</v>
      </c>
      <c r="DP57" s="262" t="e">
        <f t="shared" ref="DP57:DR57" si="653">+DP47</f>
        <v>#DIV/0!</v>
      </c>
      <c r="DQ57" s="262" t="e">
        <f t="shared" si="653"/>
        <v>#DIV/0!</v>
      </c>
      <c r="DR57" s="262">
        <f t="shared" si="653"/>
        <v>0</v>
      </c>
      <c r="DS57" s="262">
        <f t="shared" ref="DS57:DT57" si="654">+DS47</f>
        <v>0</v>
      </c>
      <c r="DT57" s="262">
        <f t="shared" si="654"/>
        <v>1</v>
      </c>
      <c r="DU57" s="262">
        <f t="shared" ref="DU57:DV57" si="655">+DU47</f>
        <v>0</v>
      </c>
      <c r="DV57" s="262">
        <f t="shared" si="655"/>
        <v>0</v>
      </c>
      <c r="DW57" s="262">
        <f t="shared" ref="DW57:DX57" si="656">+DW47</f>
        <v>0.22978177150192555</v>
      </c>
      <c r="DX57" s="262">
        <f t="shared" si="656"/>
        <v>1</v>
      </c>
      <c r="DY57" s="262">
        <f t="shared" ref="DY57:DZ57" si="657">+DY47</f>
        <v>0</v>
      </c>
      <c r="DZ57" s="262">
        <f t="shared" si="657"/>
        <v>0</v>
      </c>
      <c r="EA57" s="262">
        <f t="shared" ref="EA57:EB57" si="658">+EA47</f>
        <v>0</v>
      </c>
      <c r="EB57" s="262">
        <f t="shared" si="658"/>
        <v>1</v>
      </c>
      <c r="EC57" s="262">
        <f t="shared" ref="EC57:ED57" si="659">+EC47</f>
        <v>0</v>
      </c>
      <c r="ED57" s="262">
        <f t="shared" si="659"/>
        <v>0</v>
      </c>
      <c r="EE57" s="262">
        <f t="shared" ref="EE57:EF57" si="660">+EE47</f>
        <v>0</v>
      </c>
      <c r="EF57" s="262">
        <f t="shared" si="660"/>
        <v>1</v>
      </c>
      <c r="EG57" s="262">
        <f t="shared" ref="EG57:EH57" si="661">+EG47</f>
        <v>0</v>
      </c>
      <c r="EH57" s="262">
        <f t="shared" si="661"/>
        <v>0</v>
      </c>
      <c r="EI57" s="455">
        <f>AVERAGE(DR57:EF57)</f>
        <v>0.28198545143346171</v>
      </c>
    </row>
    <row r="69" spans="1:140" customFormat="1" ht="15.75" customHeight="1">
      <c r="A69" s="2"/>
      <c r="B69" s="2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</row>
    <row r="75" spans="1:140" customFormat="1" ht="15.75" customHeight="1">
      <c r="A75" s="2"/>
      <c r="B75" s="2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</row>
    <row r="96" spans="1:140" customFormat="1" ht="15.75" customHeight="1">
      <c r="A96" s="2"/>
      <c r="B96" s="2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</row>
    <row r="102" spans="1:140" customFormat="1" ht="15.75" customHeight="1">
      <c r="A102" s="2"/>
      <c r="B102" s="2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</row>
    <row r="113" spans="1:140" ht="15.75" customHeight="1">
      <c r="DD113" s="2" t="e">
        <f>AVERAGE(#REF!)</f>
        <v>#REF!</v>
      </c>
      <c r="EI113" s="2" t="e">
        <f>AVERAGE(#REF!)</f>
        <v>#REF!</v>
      </c>
    </row>
    <row r="114" spans="1:140" ht="15.75" customHeight="1">
      <c r="DD114" s="2" t="e">
        <f>AVERAGE(#REF!)</f>
        <v>#REF!</v>
      </c>
      <c r="EI114" s="2" t="e">
        <f>AVERAGE(#REF!)</f>
        <v>#REF!</v>
      </c>
    </row>
    <row r="115" spans="1:140" ht="15.75" customHeight="1">
      <c r="DD115" s="2" t="e">
        <f>AVERAGE(#REF!)</f>
        <v>#REF!</v>
      </c>
      <c r="EI115" s="2" t="e">
        <f>AVERAGE(#REF!)</f>
        <v>#REF!</v>
      </c>
    </row>
    <row r="116" spans="1:140" ht="15.75" customHeight="1">
      <c r="DD116" s="2" t="e">
        <f>AVERAGE(#REF!)</f>
        <v>#REF!</v>
      </c>
      <c r="EI116" s="2" t="e">
        <f>AVERAGE(#REF!)</f>
        <v>#REF!</v>
      </c>
    </row>
    <row r="123" spans="1:140" customFormat="1" ht="15.75" customHeight="1">
      <c r="A123" s="2"/>
      <c r="B123" s="2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  <c r="EF123" s="2"/>
      <c r="EG123" s="2"/>
      <c r="EH123" s="2"/>
      <c r="EI123" s="2"/>
      <c r="EJ123" s="2"/>
    </row>
    <row r="129" spans="1:140" customFormat="1" ht="15.75" customHeight="1">
      <c r="A129" s="2"/>
      <c r="B129" s="2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  <c r="EF129" s="2"/>
      <c r="EG129" s="2"/>
      <c r="EH129" s="2"/>
      <c r="EI129" s="2"/>
      <c r="EJ129" s="2"/>
    </row>
    <row r="150" spans="1:140" customFormat="1" ht="15.75" customHeight="1">
      <c r="A150" s="2"/>
      <c r="B150" s="2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  <c r="DX150" s="2"/>
      <c r="DY150" s="2"/>
      <c r="DZ150" s="2"/>
      <c r="EA150" s="2"/>
      <c r="EB150" s="2"/>
      <c r="EC150" s="2"/>
      <c r="ED150" s="2"/>
      <c r="EE150" s="2"/>
      <c r="EF150" s="2"/>
      <c r="EG150" s="2"/>
      <c r="EH150" s="2"/>
      <c r="EI150" s="2"/>
      <c r="EJ150" s="2"/>
    </row>
    <row r="156" spans="1:140" customFormat="1" ht="15.75" customHeight="1">
      <c r="A156" s="2"/>
      <c r="B156" s="2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  <c r="EE156" s="2"/>
      <c r="EF156" s="2"/>
      <c r="EG156" s="2"/>
      <c r="EH156" s="2"/>
      <c r="EI156" s="2"/>
      <c r="EJ156" s="2"/>
    </row>
    <row r="165" spans="1:140" ht="15.75" customHeight="1">
      <c r="C165"/>
    </row>
    <row r="166" spans="1:140" ht="15.75" customHeight="1">
      <c r="C166" s="12"/>
    </row>
    <row r="167" spans="1:140" ht="15.75" customHeight="1">
      <c r="C167" s="12"/>
    </row>
    <row r="168" spans="1:140" ht="15.75" customHeight="1">
      <c r="C168" s="12"/>
    </row>
    <row r="169" spans="1:140" ht="15.75" customHeight="1">
      <c r="C169" s="12"/>
    </row>
    <row r="170" spans="1:140" ht="15.75" customHeight="1">
      <c r="C170" s="12"/>
    </row>
    <row r="171" spans="1:140" ht="15.75" customHeight="1">
      <c r="C171" s="8"/>
    </row>
    <row r="172" spans="1:140" customFormat="1" ht="15.75" customHeight="1">
      <c r="A172" s="2"/>
      <c r="B172" s="22"/>
      <c r="C172" s="8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  <c r="EF172" s="2"/>
      <c r="EG172" s="2"/>
      <c r="EH172" s="2"/>
      <c r="EI172" s="2"/>
      <c r="EJ172" s="2"/>
    </row>
    <row r="173" spans="1:140" ht="15.75" customHeight="1">
      <c r="C173" s="8"/>
    </row>
    <row r="174" spans="1:140" ht="15.75" customHeight="1">
      <c r="C174" s="8"/>
    </row>
  </sheetData>
  <mergeCells count="9">
    <mergeCell ref="A34:A37"/>
    <mergeCell ref="A39:A43"/>
    <mergeCell ref="A44:A48"/>
    <mergeCell ref="A2:A5"/>
    <mergeCell ref="A7:A11"/>
    <mergeCell ref="A12:A16"/>
    <mergeCell ref="A18:A21"/>
    <mergeCell ref="A23:A27"/>
    <mergeCell ref="A28:A32"/>
  </mergeCells>
  <phoneticPr fontId="60" type="noConversion"/>
  <conditionalFormatting sqref="D20:N21">
    <cfRule type="cellIs" dxfId="138" priority="231" operator="lessThan">
      <formula>0</formula>
    </cfRule>
    <cfRule type="cellIs" dxfId="137" priority="232" operator="greaterThan">
      <formula>100</formula>
    </cfRule>
  </conditionalFormatting>
  <conditionalFormatting sqref="S27:T27">
    <cfRule type="cellIs" dxfId="136" priority="229" operator="lessThan">
      <formula>0</formula>
    </cfRule>
    <cfRule type="cellIs" dxfId="135" priority="230" operator="greaterThan">
      <formula>100</formula>
    </cfRule>
  </conditionalFormatting>
  <conditionalFormatting sqref="V23:BS25">
    <cfRule type="cellIs" dxfId="134" priority="221" operator="lessThan">
      <formula>0</formula>
    </cfRule>
    <cfRule type="cellIs" dxfId="133" priority="222" operator="greaterThan">
      <formula>100</formula>
    </cfRule>
  </conditionalFormatting>
  <conditionalFormatting sqref="V27:BS27">
    <cfRule type="cellIs" dxfId="132" priority="223" operator="lessThan">
      <formula>0</formula>
    </cfRule>
    <cfRule type="cellIs" dxfId="131" priority="224" operator="greaterThan">
      <formula>100</formula>
    </cfRule>
  </conditionalFormatting>
  <conditionalFormatting sqref="BV23:DC25">
    <cfRule type="cellIs" dxfId="130" priority="101" operator="lessThan">
      <formula>0</formula>
    </cfRule>
    <cfRule type="cellIs" dxfId="129" priority="102" operator="greaterThan">
      <formula>100</formula>
    </cfRule>
  </conditionalFormatting>
  <conditionalFormatting sqref="BV27:DC27">
    <cfRule type="cellIs" dxfId="128" priority="103" operator="lessThan">
      <formula>0</formula>
    </cfRule>
    <cfRule type="cellIs" dxfId="127" priority="104" operator="greaterThan">
      <formula>100</formula>
    </cfRule>
  </conditionalFormatting>
  <conditionalFormatting sqref="DF27:EH27">
    <cfRule type="cellIs" dxfId="126" priority="7" operator="lessThan">
      <formula>0</formula>
    </cfRule>
    <cfRule type="cellIs" dxfId="125" priority="8" operator="greaterThan">
      <formula>100</formula>
    </cfRule>
  </conditionalFormatting>
  <conditionalFormatting sqref="DF23:EI25">
    <cfRule type="cellIs" dxfId="124" priority="5" operator="lessThan">
      <formula>0</formula>
    </cfRule>
    <cfRule type="cellIs" dxfId="123" priority="6" operator="greaterThan">
      <formula>100</formula>
    </cfRule>
  </conditionalFormatting>
  <conditionalFormatting sqref="DP39:DQ41">
    <cfRule type="cellIs" dxfId="122" priority="49" operator="lessThan">
      <formula>0</formula>
    </cfRule>
    <cfRule type="cellIs" dxfId="121" priority="50" operator="greaterThan">
      <formula>100</formula>
    </cfRule>
  </conditionalFormatting>
  <conditionalFormatting sqref="DP43:DQ43">
    <cfRule type="cellIs" dxfId="120" priority="51" operator="lessThan">
      <formula>0</formula>
    </cfRule>
    <cfRule type="cellIs" dxfId="119" priority="52" operator="greaterThan">
      <formula>100</formula>
    </cfRule>
  </conditionalFormatting>
  <conditionalFormatting sqref="EI39:EI41">
    <cfRule type="cellIs" dxfId="118" priority="1" operator="lessThan">
      <formula>0</formula>
    </cfRule>
    <cfRule type="cellIs" dxfId="117" priority="2" operator="greaterThan">
      <formula>100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EJ155"/>
  <sheetViews>
    <sheetView showGridLines="0" topLeftCell="A17" zoomScale="70" zoomScaleNormal="70" workbookViewId="0">
      <pane xSplit="43" ySplit="1" topLeftCell="EA73" activePane="bottomRight" state="frozen"/>
      <selection activeCell="A17" sqref="A17"/>
      <selection pane="topRight" activeCell="AR17" sqref="AR17"/>
      <selection pane="bottomLeft" activeCell="A18" sqref="A18"/>
      <selection pane="bottomRight" activeCell="DY32" sqref="DY32"/>
    </sheetView>
  </sheetViews>
  <sheetFormatPr baseColWidth="10" defaultColWidth="15" defaultRowHeight="14.4"/>
  <cols>
    <col min="1" max="1" width="8.6640625" style="2" customWidth="1"/>
    <col min="2" max="2" width="20.6640625" style="22" bestFit="1" customWidth="1"/>
    <col min="3" max="3" width="10.88671875" style="2" hidden="1" customWidth="1"/>
    <col min="4" max="4" width="12" style="2" hidden="1" customWidth="1"/>
    <col min="5" max="6" width="10" style="2" hidden="1" customWidth="1"/>
    <col min="7" max="34" width="9.88671875" style="2" hidden="1" customWidth="1"/>
    <col min="35" max="50" width="12.109375" style="2" hidden="1" customWidth="1"/>
    <col min="51" max="107" width="12.33203125" style="2" hidden="1" customWidth="1"/>
    <col min="108" max="108" width="11.44140625" style="2" customWidth="1"/>
    <col min="109" max="109" width="7.33203125" style="2" hidden="1" customWidth="1"/>
    <col min="110" max="110" width="8.44140625" style="2" hidden="1" customWidth="1"/>
    <col min="111" max="127" width="12.33203125" style="2" hidden="1" customWidth="1"/>
    <col min="128" max="138" width="12.33203125" style="2" customWidth="1"/>
    <col min="139" max="139" width="11.44140625" style="2" customWidth="1"/>
    <col min="140" max="140" width="9.33203125" style="2" bestFit="1" customWidth="1"/>
    <col min="141" max="177" width="11.33203125" style="2" customWidth="1"/>
    <col min="178" max="16384" width="15" style="2"/>
  </cols>
  <sheetData>
    <row r="1" spans="1:140" s="11" customFormat="1" hidden="1">
      <c r="A1" s="31" t="s">
        <v>29</v>
      </c>
      <c r="B1" s="29"/>
      <c r="C1" s="34" t="s">
        <v>73</v>
      </c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  <c r="BF1" s="32"/>
      <c r="BG1" s="32"/>
      <c r="BH1" s="32"/>
      <c r="BI1" s="32"/>
      <c r="BJ1" s="32"/>
      <c r="BK1" s="32"/>
      <c r="BL1" s="32"/>
      <c r="BM1" s="32"/>
      <c r="BN1" s="32"/>
      <c r="BO1" s="32"/>
      <c r="BP1" s="32"/>
      <c r="BQ1" s="32"/>
      <c r="BR1" s="32"/>
      <c r="BS1" s="32"/>
      <c r="BT1" s="32"/>
      <c r="BU1" s="32"/>
      <c r="BV1" s="32"/>
      <c r="BW1" s="32"/>
      <c r="BX1" s="32"/>
      <c r="BY1" s="32"/>
      <c r="BZ1" s="32"/>
      <c r="CA1" s="32"/>
      <c r="CB1" s="32"/>
      <c r="CC1" s="32"/>
      <c r="CD1" s="32"/>
      <c r="CE1" s="32"/>
      <c r="CF1" s="32"/>
      <c r="CG1" s="32"/>
      <c r="CH1" s="32"/>
      <c r="CI1" s="32"/>
      <c r="CJ1" s="32"/>
      <c r="CK1" s="32"/>
      <c r="CL1" s="32"/>
      <c r="CM1" s="32"/>
      <c r="CN1" s="32"/>
      <c r="CO1" s="32"/>
      <c r="CP1" s="32"/>
      <c r="CQ1" s="32"/>
      <c r="CR1" s="32"/>
      <c r="CS1" s="32"/>
      <c r="CT1" s="32"/>
      <c r="CU1" s="32"/>
      <c r="CV1" s="32"/>
      <c r="CW1" s="32"/>
      <c r="CX1" s="32"/>
      <c r="CY1" s="32"/>
      <c r="CZ1" s="32"/>
      <c r="DA1" s="32"/>
      <c r="DB1" s="32"/>
      <c r="DC1" s="32"/>
      <c r="DD1" s="34" t="s">
        <v>155</v>
      </c>
      <c r="DE1" s="32"/>
      <c r="DF1" s="32"/>
      <c r="DG1" s="32"/>
      <c r="DH1" s="32"/>
      <c r="DI1" s="32"/>
      <c r="DJ1" s="32"/>
      <c r="DK1" s="32"/>
      <c r="DL1" s="32"/>
      <c r="DM1" s="32"/>
      <c r="DN1" s="32"/>
      <c r="DO1" s="32"/>
      <c r="DP1" s="32"/>
      <c r="DQ1" s="32"/>
      <c r="DR1" s="32"/>
      <c r="DS1" s="32"/>
      <c r="DT1" s="32"/>
      <c r="DU1" s="32"/>
      <c r="DV1" s="32"/>
      <c r="DW1" s="32"/>
      <c r="DX1" s="32"/>
      <c r="DY1" s="32"/>
      <c r="DZ1" s="32"/>
      <c r="EA1" s="32"/>
      <c r="EB1" s="32"/>
      <c r="EC1" s="32"/>
      <c r="ED1" s="32"/>
      <c r="EE1" s="32"/>
      <c r="EF1" s="32"/>
      <c r="EG1" s="32"/>
      <c r="EH1" s="32"/>
      <c r="EI1" s="34" t="s">
        <v>155</v>
      </c>
      <c r="EJ1" s="32" t="s">
        <v>119</v>
      </c>
    </row>
    <row r="2" spans="1:140" ht="16.5" hidden="1" customHeight="1">
      <c r="A2" s="502" t="s">
        <v>20</v>
      </c>
      <c r="B2" s="51" t="s">
        <v>84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 t="e">
        <f>AVERAGE(#REF!)</f>
        <v>#REF!</v>
      </c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 t="e">
        <f>AVERAGE(#REF!)</f>
        <v>#REF!</v>
      </c>
      <c r="EJ2" s="4">
        <v>0.85</v>
      </c>
    </row>
    <row r="3" spans="1:140" hidden="1">
      <c r="A3" s="503"/>
      <c r="B3" s="51" t="s">
        <v>141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 t="e">
        <f>AVERAGE(#REF!)</f>
        <v>#REF!</v>
      </c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 t="e">
        <f>AVERAGE(#REF!)</f>
        <v>#REF!</v>
      </c>
      <c r="EJ3" s="3">
        <v>0.2</v>
      </c>
    </row>
    <row r="4" spans="1:140" hidden="1">
      <c r="A4" s="503"/>
      <c r="B4" s="51" t="s">
        <v>18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 t="e">
        <f>AVERAGE(#REF!)</f>
        <v>#REF!</v>
      </c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 t="e">
        <f>AVERAGE(#REF!)</f>
        <v>#REF!</v>
      </c>
      <c r="EJ4" s="5">
        <v>20</v>
      </c>
    </row>
    <row r="5" spans="1:140" hidden="1">
      <c r="A5" s="504"/>
      <c r="B5" s="51" t="s">
        <v>19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 t="e">
        <f>AVERAGE(#REF!)</f>
        <v>#REF!</v>
      </c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 t="e">
        <f>AVERAGE(#REF!)</f>
        <v>#REF!</v>
      </c>
      <c r="EJ5" s="5">
        <v>2</v>
      </c>
    </row>
    <row r="6" spans="1:140" ht="15.75" hidden="1" customHeight="1">
      <c r="A6" s="14"/>
      <c r="B6" s="13"/>
      <c r="C6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 s="13"/>
    </row>
    <row r="7" spans="1:140" hidden="1">
      <c r="A7" s="499" t="s">
        <v>52</v>
      </c>
      <c r="B7" s="53" t="s">
        <v>142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</row>
    <row r="8" spans="1:140" hidden="1">
      <c r="A8" s="500"/>
      <c r="B8" s="53" t="s">
        <v>143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</row>
    <row r="9" spans="1:140" hidden="1">
      <c r="A9" s="500"/>
      <c r="B9" s="53" t="s">
        <v>144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</row>
    <row r="10" spans="1:140" ht="16.5" hidden="1" customHeight="1">
      <c r="A10" s="500"/>
      <c r="B10" s="53" t="s">
        <v>145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</row>
    <row r="11" spans="1:140" hidden="1">
      <c r="A11" s="501"/>
      <c r="B11" s="53" t="s">
        <v>146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</row>
    <row r="12" spans="1:140" hidden="1">
      <c r="A12" s="496" t="s">
        <v>162</v>
      </c>
      <c r="B12" s="54" t="s">
        <v>147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</row>
    <row r="13" spans="1:140" hidden="1">
      <c r="A13" s="497"/>
      <c r="B13" s="54" t="s">
        <v>148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</row>
    <row r="14" spans="1:140" hidden="1">
      <c r="A14" s="497"/>
      <c r="B14" s="54" t="s">
        <v>149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</row>
    <row r="15" spans="1:140" hidden="1">
      <c r="A15" s="497"/>
      <c r="B15" s="54" t="s">
        <v>150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</row>
    <row r="16" spans="1:140" ht="16.5" hidden="1" customHeight="1">
      <c r="A16" s="498"/>
      <c r="B16" s="54" t="s">
        <v>60</v>
      </c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</row>
    <row r="17" spans="1:140">
      <c r="A17" s="31" t="s">
        <v>354</v>
      </c>
      <c r="B17" s="29"/>
      <c r="C17" s="32" t="s">
        <v>229</v>
      </c>
      <c r="D17" s="32" t="s">
        <v>178</v>
      </c>
      <c r="E17" s="32" t="s">
        <v>179</v>
      </c>
      <c r="F17" s="32" t="s">
        <v>180</v>
      </c>
      <c r="G17" s="32" t="s">
        <v>181</v>
      </c>
      <c r="H17" s="32" t="s">
        <v>182</v>
      </c>
      <c r="I17" s="32" t="s">
        <v>183</v>
      </c>
      <c r="J17" s="32" t="s">
        <v>236</v>
      </c>
      <c r="K17" s="32" t="s">
        <v>185</v>
      </c>
      <c r="L17" s="32" t="s">
        <v>186</v>
      </c>
      <c r="M17" s="32" t="s">
        <v>187</v>
      </c>
      <c r="N17" s="32" t="s">
        <v>188</v>
      </c>
      <c r="O17" s="32" t="s">
        <v>237</v>
      </c>
      <c r="P17" s="32" t="s">
        <v>246</v>
      </c>
      <c r="Q17" s="32" t="s">
        <v>247</v>
      </c>
      <c r="R17" s="32" t="s">
        <v>248</v>
      </c>
      <c r="S17" s="32" t="s">
        <v>249</v>
      </c>
      <c r="T17" s="32" t="s">
        <v>189</v>
      </c>
      <c r="U17" s="32" t="s">
        <v>190</v>
      </c>
      <c r="V17" s="32" t="s">
        <v>191</v>
      </c>
      <c r="W17" s="32" t="s">
        <v>192</v>
      </c>
      <c r="X17" s="32" t="s">
        <v>193</v>
      </c>
      <c r="Y17" s="32" t="s">
        <v>194</v>
      </c>
      <c r="Z17" s="32" t="s">
        <v>111</v>
      </c>
      <c r="AA17" s="32" t="s">
        <v>112</v>
      </c>
      <c r="AB17" s="32" t="s">
        <v>113</v>
      </c>
      <c r="AC17" s="32" t="s">
        <v>114</v>
      </c>
      <c r="AD17" s="32" t="s">
        <v>195</v>
      </c>
      <c r="AE17" s="32" t="s">
        <v>196</v>
      </c>
      <c r="AF17" s="32" t="s">
        <v>197</v>
      </c>
      <c r="AG17" s="32" t="s">
        <v>198</v>
      </c>
      <c r="AH17" s="32" t="s">
        <v>199</v>
      </c>
      <c r="AI17" s="32" t="s">
        <v>200</v>
      </c>
      <c r="AJ17" s="32" t="s">
        <v>201</v>
      </c>
      <c r="AK17" s="32" t="s">
        <v>202</v>
      </c>
      <c r="AL17" s="32" t="s">
        <v>203</v>
      </c>
      <c r="AM17" s="32" t="s">
        <v>204</v>
      </c>
      <c r="AN17" s="32" t="s">
        <v>205</v>
      </c>
      <c r="AO17" s="32" t="s">
        <v>206</v>
      </c>
      <c r="AP17" s="32" t="s">
        <v>207</v>
      </c>
      <c r="AQ17" s="32" t="s">
        <v>208</v>
      </c>
      <c r="AR17" s="32" t="s">
        <v>209</v>
      </c>
      <c r="AS17" s="32" t="s">
        <v>210</v>
      </c>
      <c r="AT17" s="32" t="s">
        <v>211</v>
      </c>
      <c r="AU17" s="32" t="s">
        <v>212</v>
      </c>
      <c r="AV17" s="32" t="s">
        <v>213</v>
      </c>
      <c r="AW17" s="32" t="s">
        <v>307</v>
      </c>
      <c r="AX17" s="32" t="s">
        <v>215</v>
      </c>
      <c r="AY17" s="32" t="s">
        <v>216</v>
      </c>
      <c r="AZ17" s="32" t="s">
        <v>217</v>
      </c>
      <c r="BA17" s="32" t="s">
        <v>218</v>
      </c>
      <c r="BB17" s="32" t="s">
        <v>219</v>
      </c>
      <c r="BC17" s="32" t="s">
        <v>220</v>
      </c>
      <c r="BD17" s="32" t="s">
        <v>178</v>
      </c>
      <c r="BE17" s="32" t="s">
        <v>179</v>
      </c>
      <c r="BF17" s="32" t="s">
        <v>180</v>
      </c>
      <c r="BG17" s="32" t="s">
        <v>181</v>
      </c>
      <c r="BH17" s="32" t="s">
        <v>182</v>
      </c>
      <c r="BI17" s="32" t="s">
        <v>183</v>
      </c>
      <c r="BJ17" s="32" t="s">
        <v>184</v>
      </c>
      <c r="BK17" s="32" t="s">
        <v>185</v>
      </c>
      <c r="BL17" s="32" t="s">
        <v>186</v>
      </c>
      <c r="BM17" s="32" t="s">
        <v>187</v>
      </c>
      <c r="BN17" s="32" t="s">
        <v>188</v>
      </c>
      <c r="BO17" s="32" t="s">
        <v>237</v>
      </c>
      <c r="BP17" s="32" t="s">
        <v>246</v>
      </c>
      <c r="BQ17" s="32" t="s">
        <v>247</v>
      </c>
      <c r="BR17" s="32" t="s">
        <v>248</v>
      </c>
      <c r="BS17" s="32" t="s">
        <v>249</v>
      </c>
      <c r="BT17" s="32" t="s">
        <v>189</v>
      </c>
      <c r="BU17" s="32" t="s">
        <v>190</v>
      </c>
      <c r="BV17" s="32" t="s">
        <v>191</v>
      </c>
      <c r="BW17" s="32" t="s">
        <v>192</v>
      </c>
      <c r="BX17" s="32" t="s">
        <v>193</v>
      </c>
      <c r="BY17" s="32" t="s">
        <v>194</v>
      </c>
      <c r="BZ17" s="32" t="s">
        <v>111</v>
      </c>
      <c r="CA17" s="32" t="s">
        <v>112</v>
      </c>
      <c r="CB17" s="32" t="s">
        <v>113</v>
      </c>
      <c r="CC17" s="32" t="s">
        <v>114</v>
      </c>
      <c r="CD17" s="32" t="s">
        <v>195</v>
      </c>
      <c r="CE17" s="32" t="s">
        <v>196</v>
      </c>
      <c r="CF17" s="32" t="s">
        <v>197</v>
      </c>
      <c r="CG17" s="32" t="s">
        <v>198</v>
      </c>
      <c r="CH17" s="32" t="s">
        <v>199</v>
      </c>
      <c r="CI17" s="32" t="s">
        <v>200</v>
      </c>
      <c r="CJ17" s="32" t="s">
        <v>201</v>
      </c>
      <c r="CK17" s="32" t="s">
        <v>202</v>
      </c>
      <c r="CL17" s="32" t="s">
        <v>203</v>
      </c>
      <c r="CM17" s="32" t="s">
        <v>204</v>
      </c>
      <c r="CN17" s="32" t="s">
        <v>205</v>
      </c>
      <c r="CO17" s="32" t="s">
        <v>206</v>
      </c>
      <c r="CP17" s="32" t="s">
        <v>207</v>
      </c>
      <c r="CQ17" s="32" t="s">
        <v>370</v>
      </c>
      <c r="CR17" s="32" t="s">
        <v>371</v>
      </c>
      <c r="CS17" s="32" t="s">
        <v>210</v>
      </c>
      <c r="CT17" s="32" t="s">
        <v>211</v>
      </c>
      <c r="CU17" s="32" t="s">
        <v>212</v>
      </c>
      <c r="CV17" s="32" t="s">
        <v>213</v>
      </c>
      <c r="CW17" s="32" t="s">
        <v>214</v>
      </c>
      <c r="CX17" s="32" t="s">
        <v>215</v>
      </c>
      <c r="CY17" s="32" t="s">
        <v>216</v>
      </c>
      <c r="CZ17" s="32" t="s">
        <v>217</v>
      </c>
      <c r="DA17" s="32" t="s">
        <v>218</v>
      </c>
      <c r="DB17" s="32" t="s">
        <v>219</v>
      </c>
      <c r="DC17" s="32" t="s">
        <v>220</v>
      </c>
      <c r="DD17" s="32" t="s">
        <v>311</v>
      </c>
      <c r="DE17" s="32" t="s">
        <v>178</v>
      </c>
      <c r="DF17" s="32" t="s">
        <v>179</v>
      </c>
      <c r="DG17" s="32" t="s">
        <v>180</v>
      </c>
      <c r="DH17" s="32" t="s">
        <v>181</v>
      </c>
      <c r="DI17" s="32" t="s">
        <v>182</v>
      </c>
      <c r="DJ17" s="32" t="s">
        <v>183</v>
      </c>
      <c r="DK17" s="32" t="s">
        <v>184</v>
      </c>
      <c r="DL17" s="32" t="s">
        <v>185</v>
      </c>
      <c r="DM17" s="32" t="s">
        <v>186</v>
      </c>
      <c r="DN17" s="32" t="s">
        <v>187</v>
      </c>
      <c r="DO17" s="32" t="s">
        <v>188</v>
      </c>
      <c r="DP17" s="32" t="s">
        <v>237</v>
      </c>
      <c r="DQ17" s="32" t="s">
        <v>246</v>
      </c>
      <c r="DR17" s="32" t="s">
        <v>247</v>
      </c>
      <c r="DS17" s="32" t="s">
        <v>248</v>
      </c>
      <c r="DT17" s="32" t="s">
        <v>249</v>
      </c>
      <c r="DU17" s="32" t="s">
        <v>189</v>
      </c>
      <c r="DV17" s="32" t="s">
        <v>190</v>
      </c>
      <c r="DW17" s="32" t="s">
        <v>191</v>
      </c>
      <c r="DX17" s="32" t="s">
        <v>192</v>
      </c>
      <c r="DY17" s="32" t="s">
        <v>193</v>
      </c>
      <c r="DZ17" s="32" t="s">
        <v>194</v>
      </c>
      <c r="EA17" s="32" t="s">
        <v>111</v>
      </c>
      <c r="EB17" s="32" t="s">
        <v>112</v>
      </c>
      <c r="EC17" s="32" t="s">
        <v>113</v>
      </c>
      <c r="ED17" s="32" t="s">
        <v>114</v>
      </c>
      <c r="EE17" s="32" t="s">
        <v>195</v>
      </c>
      <c r="EF17" s="32" t="s">
        <v>196</v>
      </c>
      <c r="EG17" s="32" t="s">
        <v>197</v>
      </c>
      <c r="EH17" s="32" t="s">
        <v>198</v>
      </c>
      <c r="EI17" s="32" t="s">
        <v>378</v>
      </c>
      <c r="EJ17" s="32" t="s">
        <v>119</v>
      </c>
    </row>
    <row r="18" spans="1:140">
      <c r="A18" s="502" t="s">
        <v>20</v>
      </c>
      <c r="B18" s="51" t="s">
        <v>84</v>
      </c>
      <c r="C18" s="4"/>
      <c r="D18" s="169">
        <v>0.83779761904761896</v>
      </c>
      <c r="E18" s="169">
        <v>0.88785714285714279</v>
      </c>
      <c r="F18" s="169">
        <v>0.79315476190476186</v>
      </c>
      <c r="G18" s="169">
        <v>0.92559523809523803</v>
      </c>
      <c r="H18" s="169">
        <v>0.78619047619999993</v>
      </c>
      <c r="I18" s="169">
        <v>0.44047619047619047</v>
      </c>
      <c r="J18" s="169">
        <v>0.93351190476190504</v>
      </c>
      <c r="K18" s="169">
        <v>0.78672619047619097</v>
      </c>
      <c r="L18" s="169">
        <v>0.78869047619523813</v>
      </c>
      <c r="M18" s="169">
        <v>0.52232142857142849</v>
      </c>
      <c r="N18" s="169">
        <v>0</v>
      </c>
      <c r="O18" s="160">
        <v>0</v>
      </c>
      <c r="P18" s="160">
        <v>0</v>
      </c>
      <c r="Q18" s="160">
        <v>0.78571428571428603</v>
      </c>
      <c r="R18" s="160">
        <v>0.19047619047618999</v>
      </c>
      <c r="S18" s="160">
        <v>0.70285714285714274</v>
      </c>
      <c r="T18" s="160">
        <v>0.94345238095238104</v>
      </c>
      <c r="U18" s="160">
        <v>0.92708333333333348</v>
      </c>
      <c r="V18" s="160">
        <v>0.9732142857142857</v>
      </c>
      <c r="W18" s="160">
        <v>0.89285714285714302</v>
      </c>
      <c r="X18" s="160">
        <v>0.85613095238095205</v>
      </c>
      <c r="Y18" s="160">
        <v>0.86636904761904754</v>
      </c>
      <c r="Z18" s="160">
        <v>0.696011904761905</v>
      </c>
      <c r="AA18" s="160">
        <v>0.66071428571428603</v>
      </c>
      <c r="AB18" s="160">
        <v>0.21428571428571427</v>
      </c>
      <c r="AC18" s="160">
        <v>0</v>
      </c>
      <c r="AD18" s="160">
        <v>0</v>
      </c>
      <c r="AE18" s="160">
        <v>0.49160714285714285</v>
      </c>
      <c r="AF18" s="160">
        <v>0.85410714285714295</v>
      </c>
      <c r="AG18" s="160">
        <v>0.74553571428571397</v>
      </c>
      <c r="AH18" s="160">
        <v>0.84273809523809518</v>
      </c>
      <c r="AI18" s="160">
        <v>0.81696428571428603</v>
      </c>
      <c r="AJ18" s="160">
        <v>0</v>
      </c>
      <c r="AK18" s="160">
        <v>0.69446428571428565</v>
      </c>
      <c r="AL18" s="160">
        <v>0.51386904761904795</v>
      </c>
      <c r="AM18" s="160">
        <v>0.875</v>
      </c>
      <c r="AN18" s="160">
        <v>0</v>
      </c>
      <c r="AO18" s="160">
        <v>0</v>
      </c>
      <c r="AP18" s="160">
        <v>0</v>
      </c>
      <c r="AQ18" s="160">
        <v>0</v>
      </c>
      <c r="AR18" s="160">
        <v>0</v>
      </c>
      <c r="AS18" s="160">
        <v>0</v>
      </c>
      <c r="AT18" s="160">
        <v>0</v>
      </c>
      <c r="AU18" s="160">
        <v>0.33333333333333298</v>
      </c>
      <c r="AV18" s="160">
        <v>0.79565476190476203</v>
      </c>
      <c r="AW18" s="160">
        <v>0.9107142857142857</v>
      </c>
      <c r="AX18" s="160">
        <v>0.90690476190476199</v>
      </c>
      <c r="AY18" s="160">
        <v>0.81648809523809529</v>
      </c>
      <c r="AZ18" s="160">
        <v>1</v>
      </c>
      <c r="BA18" s="160">
        <v>0.93452380952380953</v>
      </c>
      <c r="BB18" s="160">
        <v>1</v>
      </c>
      <c r="BC18" s="160">
        <v>0.9553571428571429</v>
      </c>
      <c r="BD18" s="160">
        <v>0.75279761904761899</v>
      </c>
      <c r="BE18" s="160">
        <v>0.48214285714285698</v>
      </c>
      <c r="BF18" s="160">
        <v>0.89464285714285718</v>
      </c>
      <c r="BG18" s="160">
        <v>0.86011904761904778</v>
      </c>
      <c r="BH18" s="160">
        <v>0.95833333333333304</v>
      </c>
      <c r="BI18" s="160">
        <v>0.98065476190476197</v>
      </c>
      <c r="BJ18" s="160">
        <v>0.92065476190476181</v>
      </c>
      <c r="BK18" s="160">
        <v>0</v>
      </c>
      <c r="BL18" s="160">
        <v>0</v>
      </c>
      <c r="BM18" s="160">
        <v>0</v>
      </c>
      <c r="BN18" s="160">
        <v>0</v>
      </c>
      <c r="BO18" s="160">
        <v>0</v>
      </c>
      <c r="BP18" s="160">
        <v>0</v>
      </c>
      <c r="BQ18" s="160">
        <v>0</v>
      </c>
      <c r="BR18" s="160">
        <v>0</v>
      </c>
      <c r="BS18" s="160"/>
      <c r="BT18" s="160"/>
      <c r="BU18" s="160"/>
      <c r="BV18" s="160"/>
      <c r="BW18" s="160"/>
      <c r="BX18" s="160"/>
      <c r="BY18" s="160"/>
      <c r="BZ18" s="160"/>
      <c r="CA18" s="160">
        <v>0</v>
      </c>
      <c r="CB18" s="160">
        <v>0.92261904761904756</v>
      </c>
      <c r="CC18" s="160">
        <v>0.97619047619047616</v>
      </c>
      <c r="CD18" s="160">
        <v>1</v>
      </c>
      <c r="CE18" s="160">
        <v>0.9642857142857143</v>
      </c>
      <c r="CF18" s="160">
        <v>1</v>
      </c>
      <c r="CG18" s="160">
        <v>0.98214285714285698</v>
      </c>
      <c r="CH18" s="160">
        <v>0.922619047619048</v>
      </c>
      <c r="CI18" s="160">
        <v>0.922619047619048</v>
      </c>
      <c r="CJ18" s="160">
        <v>0.42857142857142855</v>
      </c>
      <c r="CK18" s="160">
        <v>0</v>
      </c>
      <c r="CL18" s="160">
        <v>0</v>
      </c>
      <c r="CM18" s="160">
        <v>0.42857142857142855</v>
      </c>
      <c r="CN18" s="160">
        <v>0.94047619047619002</v>
      </c>
      <c r="CO18" s="160">
        <v>0.86904761904761896</v>
      </c>
      <c r="CP18" s="160">
        <v>0.93452380952380953</v>
      </c>
      <c r="CQ18" s="160">
        <v>0.879940476190476</v>
      </c>
      <c r="CR18" s="160">
        <v>0.85714285714285698</v>
      </c>
      <c r="CS18" s="160">
        <v>0.9910714285714286</v>
      </c>
      <c r="CT18" s="160">
        <v>0.875</v>
      </c>
      <c r="CU18" s="160">
        <v>0.95059523809523805</v>
      </c>
      <c r="CV18" s="160">
        <v>0.91666666666666696</v>
      </c>
      <c r="CW18" s="160">
        <v>0.92261904761904756</v>
      </c>
      <c r="CX18" s="160">
        <v>0.95833333333333304</v>
      </c>
      <c r="CY18" s="160">
        <v>1</v>
      </c>
      <c r="CZ18" s="160">
        <v>0.80059523809523803</v>
      </c>
      <c r="DA18" s="160">
        <v>0.80059523809523803</v>
      </c>
      <c r="DB18" s="160">
        <v>0.95357142857142851</v>
      </c>
      <c r="DC18" s="160">
        <v>1</v>
      </c>
      <c r="DD18" s="4">
        <f>AVERAGE(BD18:DC18)</f>
        <v>0.66016233766233767</v>
      </c>
      <c r="DE18" s="160">
        <v>0.96527777777777801</v>
      </c>
      <c r="DF18" s="160">
        <v>0.9732142857142857</v>
      </c>
      <c r="DG18" s="160">
        <v>0.92857142857142905</v>
      </c>
      <c r="DH18" s="160">
        <v>0.95833333333333304</v>
      </c>
      <c r="DI18" s="160">
        <v>1</v>
      </c>
      <c r="DJ18" s="160">
        <v>0.9910714285714286</v>
      </c>
      <c r="DK18" s="160">
        <v>0.97023809523809501</v>
      </c>
      <c r="DL18" s="160">
        <v>0.952380952380952</v>
      </c>
      <c r="DM18" s="160">
        <v>0.88095238095238104</v>
      </c>
      <c r="DN18" s="160">
        <v>0.97023809523809501</v>
      </c>
      <c r="DO18" s="160">
        <v>0.95952380952380933</v>
      </c>
      <c r="DP18" s="160"/>
      <c r="DQ18" s="160"/>
      <c r="DR18" s="160">
        <v>0.97380952380952379</v>
      </c>
      <c r="DS18" s="160">
        <v>0.99404761904761896</v>
      </c>
      <c r="DT18" s="160">
        <v>0.95267857142857204</v>
      </c>
      <c r="DU18" s="160">
        <v>1</v>
      </c>
      <c r="DV18" s="160">
        <v>0.97916666666666696</v>
      </c>
      <c r="DW18" s="160">
        <v>0.94047619047619002</v>
      </c>
      <c r="DX18" s="160">
        <v>0.9642857142857143</v>
      </c>
      <c r="DY18" s="160">
        <v>1</v>
      </c>
      <c r="DZ18" s="160">
        <v>0.952380952380952</v>
      </c>
      <c r="EA18" s="160">
        <v>0.96130952380952384</v>
      </c>
      <c r="EB18" s="160">
        <v>0.90595238095238095</v>
      </c>
      <c r="EC18" s="160">
        <v>0.9</v>
      </c>
      <c r="ED18" s="160">
        <v>0.98511904761904756</v>
      </c>
      <c r="EE18" s="160">
        <v>0.92797619047618995</v>
      </c>
      <c r="EF18" s="160">
        <v>0.94363095238095196</v>
      </c>
      <c r="EG18" s="160">
        <v>0.96249999999999991</v>
      </c>
      <c r="EH18" s="160">
        <v>0.91666666666666674</v>
      </c>
      <c r="EI18" s="4">
        <f>AVERAGE(DE18:EH18)</f>
        <v>0.95749291383219959</v>
      </c>
      <c r="EJ18" s="23">
        <v>0.85</v>
      </c>
    </row>
    <row r="19" spans="1:140">
      <c r="A19" s="503"/>
      <c r="B19" s="51" t="s">
        <v>141</v>
      </c>
      <c r="C19" s="4"/>
      <c r="D19" s="169">
        <v>4.3810489872562301E-2</v>
      </c>
      <c r="E19" s="169">
        <v>5.5561956047197644E-2</v>
      </c>
      <c r="F19" s="169">
        <v>8.3063393523369E-2</v>
      </c>
      <c r="G19" s="169">
        <v>3.1772301697460897E-2</v>
      </c>
      <c r="H19" s="169">
        <v>5.7623201975714286E-2</v>
      </c>
      <c r="I19" s="169">
        <v>3.093636836690122E-2</v>
      </c>
      <c r="J19" s="169">
        <v>0.45463240451444198</v>
      </c>
      <c r="K19" s="169">
        <v>7.7276951027890395E-2</v>
      </c>
      <c r="L19" s="169">
        <v>2.0846260221260224E-2</v>
      </c>
      <c r="M19" s="169">
        <v>7.160937550475259E-2</v>
      </c>
      <c r="N19" s="169">
        <v>0</v>
      </c>
      <c r="O19" s="161">
        <v>0</v>
      </c>
      <c r="P19" s="161">
        <v>0</v>
      </c>
      <c r="Q19" s="161">
        <v>0</v>
      </c>
      <c r="R19" s="161">
        <v>0.187068965517241</v>
      </c>
      <c r="S19" s="161">
        <v>0.10412788995106069</v>
      </c>
      <c r="T19" s="161">
        <v>3.75579884950826E-2</v>
      </c>
      <c r="U19" s="161">
        <v>3.6970616594617797E-2</v>
      </c>
      <c r="V19" s="161">
        <v>6.36085626911315E-3</v>
      </c>
      <c r="W19" s="161">
        <v>5.5284634760705303E-2</v>
      </c>
      <c r="X19" s="161">
        <v>1.8569148494357798E-2</v>
      </c>
      <c r="Y19" s="161">
        <v>4.7444244701748239E-2</v>
      </c>
      <c r="Z19" s="161">
        <v>4.8975647138705398E-2</v>
      </c>
      <c r="AA19" s="161">
        <v>3.9559559559559601E-2</v>
      </c>
      <c r="AB19" s="160">
        <v>0</v>
      </c>
      <c r="AC19" s="160">
        <v>0</v>
      </c>
      <c r="AD19" s="160">
        <v>0</v>
      </c>
      <c r="AE19" s="160">
        <v>0.15613369617645134</v>
      </c>
      <c r="AF19" s="160">
        <v>7.9330875953327107E-2</v>
      </c>
      <c r="AG19" s="160">
        <v>9.0883731661021205E-2</v>
      </c>
      <c r="AH19" s="160">
        <v>4.8988596627594631E-2</v>
      </c>
      <c r="AI19" s="160">
        <v>3.58825553747966E-2</v>
      </c>
      <c r="AJ19" s="160">
        <v>0</v>
      </c>
      <c r="AK19" s="160">
        <v>4.3182157227539424E-2</v>
      </c>
      <c r="AL19" s="160">
        <v>8.4884463219960404E-2</v>
      </c>
      <c r="AM19" s="160">
        <v>2.5720597517357498E-2</v>
      </c>
      <c r="AN19" s="160">
        <v>0</v>
      </c>
      <c r="AO19" s="160">
        <v>0</v>
      </c>
      <c r="AP19" s="160">
        <v>0</v>
      </c>
      <c r="AQ19" s="160">
        <v>0</v>
      </c>
      <c r="AR19" s="160">
        <v>0</v>
      </c>
      <c r="AS19" s="160">
        <v>0</v>
      </c>
      <c r="AT19" s="160">
        <v>0</v>
      </c>
      <c r="AU19" s="160">
        <v>0</v>
      </c>
      <c r="AV19" s="160">
        <v>7.3132745582371206E-2</v>
      </c>
      <c r="AW19" s="160">
        <v>6.0444444444444453E-2</v>
      </c>
      <c r="AX19" s="160">
        <v>1.8830175356007998E-2</v>
      </c>
      <c r="AY19" s="160">
        <v>2.7822698647369797E-2</v>
      </c>
      <c r="AZ19" s="160">
        <v>0</v>
      </c>
      <c r="BA19" s="160">
        <v>0</v>
      </c>
      <c r="BB19" s="160">
        <v>0</v>
      </c>
      <c r="BC19" s="160">
        <v>1.2432413076950623E-2</v>
      </c>
      <c r="BD19" s="160">
        <v>4.9769968330330101E-2</v>
      </c>
      <c r="BE19" s="160">
        <v>3.1210366694237698E-2</v>
      </c>
      <c r="BF19" s="160">
        <v>6.9429464053259948E-2</v>
      </c>
      <c r="BG19" s="160">
        <v>5.7920866556341218E-2</v>
      </c>
      <c r="BH19" s="160">
        <v>0</v>
      </c>
      <c r="BI19" s="160">
        <v>0</v>
      </c>
      <c r="BJ19" s="160">
        <v>2.5517963849710262E-2</v>
      </c>
      <c r="BK19" s="160">
        <v>0</v>
      </c>
      <c r="BL19" s="160">
        <v>0</v>
      </c>
      <c r="BM19" s="160">
        <v>0</v>
      </c>
      <c r="BN19" s="160">
        <v>0</v>
      </c>
      <c r="BO19" s="160">
        <v>0</v>
      </c>
      <c r="BP19" s="160">
        <v>0</v>
      </c>
      <c r="BQ19" s="160">
        <v>0</v>
      </c>
      <c r="BR19" s="160">
        <v>0</v>
      </c>
      <c r="BS19" s="160"/>
      <c r="BT19" s="160"/>
      <c r="BU19" s="160"/>
      <c r="BV19" s="160"/>
      <c r="BW19" s="160"/>
      <c r="BX19" s="160"/>
      <c r="BY19" s="160"/>
      <c r="BZ19" s="160"/>
      <c r="CA19" s="160">
        <v>0</v>
      </c>
      <c r="CB19" s="160">
        <v>0.53185032258064502</v>
      </c>
      <c r="CC19" s="160">
        <v>0.50406504065040658</v>
      </c>
      <c r="CD19" s="160">
        <v>0.66666666666666696</v>
      </c>
      <c r="CE19" s="160">
        <v>0.22839506172839508</v>
      </c>
      <c r="CF19" s="160">
        <v>0.49880952380951948</v>
      </c>
      <c r="CG19" s="160">
        <v>0.59393939393939399</v>
      </c>
      <c r="CH19" s="160">
        <v>0.55548387096774199</v>
      </c>
      <c r="CI19" s="160">
        <v>0.48516129032258098</v>
      </c>
      <c r="CJ19" s="160">
        <v>0.29166666666666669</v>
      </c>
      <c r="CK19" s="160">
        <v>0</v>
      </c>
      <c r="CL19" s="160">
        <v>0</v>
      </c>
      <c r="CM19" s="160">
        <v>0.5444444444444545</v>
      </c>
      <c r="CN19" s="160">
        <v>0.50126582278481502</v>
      </c>
      <c r="CO19" s="160">
        <v>0.45342465753425198</v>
      </c>
      <c r="CP19" s="160">
        <v>0.52229299363057324</v>
      </c>
      <c r="CQ19" s="160">
        <v>0.60880741392139603</v>
      </c>
      <c r="CR19" s="160">
        <v>0.5</v>
      </c>
      <c r="CS19" s="160">
        <v>0.58858858858858865</v>
      </c>
      <c r="CT19" s="160">
        <v>0.49659863945578231</v>
      </c>
      <c r="CU19" s="160">
        <v>0.50720100187852202</v>
      </c>
      <c r="CV19" s="160">
        <v>0.40259740259740301</v>
      </c>
      <c r="CW19" s="160">
        <v>0.47741935483870968</v>
      </c>
      <c r="CX19" s="160">
        <v>0.434782608695652</v>
      </c>
      <c r="CY19" s="160">
        <v>0.48214285714285715</v>
      </c>
      <c r="CZ19" s="160">
        <v>0.55762081784386597</v>
      </c>
      <c r="DA19" s="160">
        <v>0.55762081784386597</v>
      </c>
      <c r="DB19" s="160">
        <v>0.58052434456928848</v>
      </c>
      <c r="DC19" s="160">
        <v>0.61904761904761896</v>
      </c>
      <c r="DD19" s="4">
        <f>AVERAGE(BD19:DC19)</f>
        <v>0.30509695117348962</v>
      </c>
      <c r="DE19" s="160">
        <v>0.56115107913669104</v>
      </c>
      <c r="DF19" s="160">
        <v>0.59938837920489296</v>
      </c>
      <c r="DG19" s="160">
        <v>0.62820512820512797</v>
      </c>
      <c r="DH19" s="160">
        <v>0.62732919254658404</v>
      </c>
      <c r="DI19" s="160">
        <v>0.43452380952380948</v>
      </c>
      <c r="DJ19" s="160">
        <v>0.55255255255255253</v>
      </c>
      <c r="DK19" s="160">
        <v>0.45398773006135001</v>
      </c>
      <c r="DL19" s="160">
        <v>0.53749999999999998</v>
      </c>
      <c r="DM19" s="160">
        <v>0.33783783783783783</v>
      </c>
      <c r="DN19" s="160">
        <v>0.374233128834356</v>
      </c>
      <c r="DO19" s="160">
        <v>0.50868486352357323</v>
      </c>
      <c r="DP19" s="160"/>
      <c r="DQ19" s="160"/>
      <c r="DR19" s="160">
        <v>0.40770171149144702</v>
      </c>
      <c r="DS19" s="160">
        <v>0.465269461077849</v>
      </c>
      <c r="DT19" s="160">
        <v>0.36925960637300798</v>
      </c>
      <c r="DU19" s="160">
        <v>0.60119047619047616</v>
      </c>
      <c r="DV19" s="160">
        <v>0</v>
      </c>
      <c r="DW19" s="160">
        <v>0.253164556962025</v>
      </c>
      <c r="DX19" s="160">
        <v>0.57407407407407407</v>
      </c>
      <c r="DY19" s="160">
        <v>0.65476190476190499</v>
      </c>
      <c r="DZ19" s="160">
        <v>0.56874999999999998</v>
      </c>
      <c r="EA19" s="160">
        <v>0.49535603715170284</v>
      </c>
      <c r="EB19" s="160">
        <v>0.55847568988173502</v>
      </c>
      <c r="EC19" s="160">
        <v>0.55000000000000004</v>
      </c>
      <c r="ED19" s="160">
        <v>0.30815709969788518</v>
      </c>
      <c r="EE19" s="160">
        <v>0.43677703656189898</v>
      </c>
      <c r="EF19" s="160">
        <v>0.39267015706806302</v>
      </c>
      <c r="EG19" s="160">
        <v>0.60606060606060608</v>
      </c>
      <c r="EH19" s="160">
        <v>0.42857142857142855</v>
      </c>
      <c r="EI19" s="4">
        <f>AVERAGE(DE19:EH19)</f>
        <v>0.47448691240538859</v>
      </c>
      <c r="EJ19" s="23">
        <v>0.5</v>
      </c>
    </row>
    <row r="20" spans="1:140" ht="15.75" customHeight="1">
      <c r="A20" s="503"/>
      <c r="B20" s="51" t="s">
        <v>18</v>
      </c>
      <c r="C20" s="5"/>
      <c r="D20" s="171">
        <v>1.5415816123907862</v>
      </c>
      <c r="E20" s="171">
        <v>4.1438106820000007</v>
      </c>
      <c r="F20" s="171">
        <v>2.7160334159898114</v>
      </c>
      <c r="G20" s="171">
        <v>4.9405929139551699</v>
      </c>
      <c r="H20" s="171">
        <v>2.8617198335644933</v>
      </c>
      <c r="I20" s="171">
        <v>0.80142857142857138</v>
      </c>
      <c r="J20" s="171">
        <v>71.3</v>
      </c>
      <c r="K20" s="171">
        <v>2.5534236543390696</v>
      </c>
      <c r="L20" s="171">
        <v>3.3825471085120205</v>
      </c>
      <c r="M20" s="171">
        <v>1.3217712177121772</v>
      </c>
      <c r="N20" s="171">
        <v>0</v>
      </c>
      <c r="O20" s="150">
        <v>0</v>
      </c>
      <c r="P20" s="150">
        <v>0</v>
      </c>
      <c r="Q20" s="150">
        <v>0</v>
      </c>
      <c r="R20" s="150">
        <v>5.9862068965517228</v>
      </c>
      <c r="S20" s="150">
        <v>1.5369276556776559</v>
      </c>
      <c r="T20" s="150">
        <v>5.9529411764705884</v>
      </c>
      <c r="U20" s="150">
        <v>4.9355773153814759</v>
      </c>
      <c r="V20" s="150">
        <v>0.52</v>
      </c>
      <c r="W20" s="150">
        <v>2.7642317380352641</v>
      </c>
      <c r="X20" s="150">
        <v>0.66770015698587137</v>
      </c>
      <c r="Y20" s="150">
        <v>0.98650140233420802</v>
      </c>
      <c r="Z20" s="150">
        <v>1.9089074733096083</v>
      </c>
      <c r="AA20" s="150">
        <v>4.3911111111111119</v>
      </c>
      <c r="AB20" s="150">
        <v>0</v>
      </c>
      <c r="AC20" s="150">
        <v>0</v>
      </c>
      <c r="AD20" s="150">
        <v>0</v>
      </c>
      <c r="AE20" s="150">
        <v>1.8421545667447308</v>
      </c>
      <c r="AF20" s="150">
        <v>1.6261696272204154</v>
      </c>
      <c r="AG20" s="150">
        <v>1.897197898423818</v>
      </c>
      <c r="AH20" s="150">
        <v>3.4679027552674233</v>
      </c>
      <c r="AI20" s="150">
        <v>2.4624403625954199</v>
      </c>
      <c r="AJ20" s="150">
        <v>0</v>
      </c>
      <c r="AK20" s="150">
        <v>0.83967704728950399</v>
      </c>
      <c r="AL20" s="150">
        <v>1.2213459516298635</v>
      </c>
      <c r="AM20" s="150">
        <v>1.8904639175257731</v>
      </c>
      <c r="AN20" s="150">
        <v>0</v>
      </c>
      <c r="AO20" s="150">
        <v>0</v>
      </c>
      <c r="AP20" s="150">
        <v>0</v>
      </c>
      <c r="AQ20" s="150">
        <v>0</v>
      </c>
      <c r="AR20" s="150">
        <v>0</v>
      </c>
      <c r="AS20" s="150">
        <v>0</v>
      </c>
      <c r="AT20" s="150">
        <v>0</v>
      </c>
      <c r="AU20" s="150">
        <v>0</v>
      </c>
      <c r="AV20" s="150">
        <v>9.7756541019955652</v>
      </c>
      <c r="AW20" s="150">
        <v>2.3120000000000003</v>
      </c>
      <c r="AX20" s="150">
        <v>0.71724137931034482</v>
      </c>
      <c r="AY20" s="150">
        <v>0.95410989336492891</v>
      </c>
      <c r="AZ20" s="150">
        <v>0</v>
      </c>
      <c r="BA20" s="150">
        <v>0</v>
      </c>
      <c r="BB20" s="150">
        <v>0</v>
      </c>
      <c r="BC20" s="150">
        <v>1.9954022988505749</v>
      </c>
      <c r="BD20" s="150">
        <v>6.2944078947368425</v>
      </c>
      <c r="BE20" s="150">
        <v>2.5280397022332504</v>
      </c>
      <c r="BF20" s="150">
        <v>1.7392080745341616</v>
      </c>
      <c r="BG20" s="150">
        <v>1.394927536231884</v>
      </c>
      <c r="BH20" s="150">
        <v>0</v>
      </c>
      <c r="BI20" s="150">
        <v>0</v>
      </c>
      <c r="BJ20" s="150">
        <v>0.98671586715867154</v>
      </c>
      <c r="BK20" s="150">
        <v>0</v>
      </c>
      <c r="BL20" s="150">
        <v>0</v>
      </c>
      <c r="BM20" s="150">
        <v>0</v>
      </c>
      <c r="BN20" s="150">
        <v>0</v>
      </c>
      <c r="BO20" s="150">
        <v>0</v>
      </c>
      <c r="BP20" s="150">
        <v>0</v>
      </c>
      <c r="BQ20" s="150">
        <v>0</v>
      </c>
      <c r="BR20" s="150">
        <v>0</v>
      </c>
      <c r="BS20" s="150"/>
      <c r="BT20" s="150"/>
      <c r="BU20" s="150"/>
      <c r="BV20" s="150"/>
      <c r="BW20" s="150"/>
      <c r="BX20" s="150"/>
      <c r="BY20" s="150"/>
      <c r="BZ20" s="150"/>
      <c r="CA20" s="150">
        <v>0</v>
      </c>
      <c r="CB20" s="150">
        <v>41.218399999999995</v>
      </c>
      <c r="CC20" s="150">
        <v>41.333333333333336</v>
      </c>
      <c r="CD20" s="150">
        <v>112</v>
      </c>
      <c r="CE20" s="150">
        <v>18.5</v>
      </c>
      <c r="CF20" s="150">
        <v>83.799999999999272</v>
      </c>
      <c r="CG20" s="150">
        <v>98</v>
      </c>
      <c r="CH20" s="150">
        <v>86.1</v>
      </c>
      <c r="CI20" s="150">
        <v>75.199999999999989</v>
      </c>
      <c r="CJ20" s="150">
        <v>5.25</v>
      </c>
      <c r="CK20" s="150">
        <v>0</v>
      </c>
      <c r="CL20" s="150">
        <v>0</v>
      </c>
      <c r="CM20" s="150">
        <v>39.200000000000728</v>
      </c>
      <c r="CN20" s="150">
        <v>79.200000000000728</v>
      </c>
      <c r="CO20" s="150">
        <v>66.200000000000728</v>
      </c>
      <c r="CP20" s="150">
        <v>16.399999999999999</v>
      </c>
      <c r="CQ20" s="150">
        <v>30</v>
      </c>
      <c r="CR20" s="150">
        <v>72</v>
      </c>
      <c r="CS20" s="150">
        <v>98</v>
      </c>
      <c r="CT20" s="150">
        <v>36.5</v>
      </c>
      <c r="CU20" s="150">
        <v>40.5</v>
      </c>
      <c r="CV20" s="150">
        <v>31</v>
      </c>
      <c r="CW20" s="150">
        <v>37</v>
      </c>
      <c r="CX20" s="150">
        <v>70</v>
      </c>
      <c r="CY20" s="165">
        <v>81</v>
      </c>
      <c r="CZ20" s="165">
        <v>25</v>
      </c>
      <c r="DA20" s="165">
        <v>25</v>
      </c>
      <c r="DB20" s="150">
        <v>46.5</v>
      </c>
      <c r="DC20" s="150">
        <v>104</v>
      </c>
      <c r="DD20" s="5">
        <f>AVERAGE(BD20:DC20)</f>
        <v>33.451023463823397</v>
      </c>
      <c r="DE20" s="150">
        <v>78</v>
      </c>
      <c r="DF20" s="150">
        <v>49</v>
      </c>
      <c r="DG20" s="150">
        <v>49</v>
      </c>
      <c r="DH20" s="150">
        <v>14.428571428571429</v>
      </c>
      <c r="DI20" s="150">
        <v>73</v>
      </c>
      <c r="DJ20" s="150">
        <v>92</v>
      </c>
      <c r="DK20" s="150">
        <v>37</v>
      </c>
      <c r="DL20" s="150">
        <v>43</v>
      </c>
      <c r="DM20" s="150">
        <v>16.666666666666668</v>
      </c>
      <c r="DN20" s="150">
        <v>30.5</v>
      </c>
      <c r="DO20" s="150">
        <v>41</v>
      </c>
      <c r="DP20" s="150"/>
      <c r="DQ20" s="150"/>
      <c r="DR20" s="150">
        <v>33.350000000000364</v>
      </c>
      <c r="DS20" s="150">
        <v>77.700000000000728</v>
      </c>
      <c r="DT20" s="150">
        <v>59.099999999999994</v>
      </c>
      <c r="DU20" s="150">
        <v>101</v>
      </c>
      <c r="DV20" s="150">
        <v>0</v>
      </c>
      <c r="DW20" s="150">
        <v>40</v>
      </c>
      <c r="DX20" s="150">
        <v>31</v>
      </c>
      <c r="DY20" s="150">
        <v>36.666666666666664</v>
      </c>
      <c r="DZ20" s="150">
        <v>30.333333333333332</v>
      </c>
      <c r="EA20" s="150">
        <v>40</v>
      </c>
      <c r="EB20" s="150">
        <v>21.25</v>
      </c>
      <c r="EC20" s="150">
        <v>11.5</v>
      </c>
      <c r="ED20" s="150">
        <v>51</v>
      </c>
      <c r="EE20" s="150">
        <v>68</v>
      </c>
      <c r="EF20" s="150">
        <v>20.75</v>
      </c>
      <c r="EG20" s="150">
        <v>24.5</v>
      </c>
      <c r="EH20" s="150">
        <v>33</v>
      </c>
      <c r="EI20" s="5">
        <f>AVERAGE(DE20:EH20)</f>
        <v>42.955187074829965</v>
      </c>
      <c r="EJ20" s="97">
        <v>20</v>
      </c>
    </row>
    <row r="21" spans="1:140" ht="16.5" customHeight="1">
      <c r="A21" s="504"/>
      <c r="B21" s="51" t="s">
        <v>19</v>
      </c>
      <c r="C21" s="5"/>
      <c r="D21" s="171">
        <v>6.8125</v>
      </c>
      <c r="E21" s="171">
        <v>3.5</v>
      </c>
      <c r="F21" s="171">
        <v>8.6666666666666661</v>
      </c>
      <c r="G21" s="171">
        <v>0.5</v>
      </c>
      <c r="H21" s="171">
        <v>11.973333333333334</v>
      </c>
      <c r="I21" s="171">
        <v>15.8</v>
      </c>
      <c r="J21" s="171">
        <v>1</v>
      </c>
      <c r="K21" s="171">
        <v>8</v>
      </c>
      <c r="L21" s="171">
        <v>1</v>
      </c>
      <c r="M21" s="171">
        <v>20.0625</v>
      </c>
      <c r="N21" s="171">
        <v>168</v>
      </c>
      <c r="O21" s="150">
        <v>168</v>
      </c>
      <c r="P21" s="150">
        <v>168</v>
      </c>
      <c r="Q21" s="150">
        <v>36</v>
      </c>
      <c r="R21" s="150">
        <v>136</v>
      </c>
      <c r="S21" s="150">
        <v>6.24</v>
      </c>
      <c r="T21" s="150">
        <v>9.5</v>
      </c>
      <c r="U21" s="150">
        <v>10.5</v>
      </c>
      <c r="V21" s="150">
        <v>2.25</v>
      </c>
      <c r="W21" s="150">
        <v>6</v>
      </c>
      <c r="X21" s="150">
        <v>6.0425000000000004</v>
      </c>
      <c r="Y21" s="150">
        <v>3.2071428571428569</v>
      </c>
      <c r="Z21" s="150">
        <v>9.5233333333333334</v>
      </c>
      <c r="AA21" s="150">
        <v>33</v>
      </c>
      <c r="AB21" s="150">
        <v>132</v>
      </c>
      <c r="AC21" s="150">
        <v>168</v>
      </c>
      <c r="AD21" s="150">
        <v>168</v>
      </c>
      <c r="AE21" s="150">
        <v>12.20142857142857</v>
      </c>
      <c r="AF21" s="150">
        <v>3.3942857142857141</v>
      </c>
      <c r="AG21" s="150">
        <v>7.125</v>
      </c>
      <c r="AH21" s="150">
        <v>3.335</v>
      </c>
      <c r="AI21" s="150">
        <v>15.375</v>
      </c>
      <c r="AJ21" s="150">
        <v>168</v>
      </c>
      <c r="AK21" s="150">
        <v>8.5549999999999997</v>
      </c>
      <c r="AL21" s="150">
        <v>11.945</v>
      </c>
      <c r="AM21" s="150">
        <v>10.5</v>
      </c>
      <c r="AN21" s="150">
        <v>168</v>
      </c>
      <c r="AO21" s="150">
        <v>168</v>
      </c>
      <c r="AP21" s="150">
        <v>168</v>
      </c>
      <c r="AQ21" s="150">
        <v>168</v>
      </c>
      <c r="AR21" s="150">
        <v>168</v>
      </c>
      <c r="AS21" s="150">
        <v>168</v>
      </c>
      <c r="AT21" s="150">
        <v>168</v>
      </c>
      <c r="AU21" s="150">
        <v>112</v>
      </c>
      <c r="AV21" s="150">
        <v>33.33</v>
      </c>
      <c r="AW21" s="150">
        <v>3.75</v>
      </c>
      <c r="AX21" s="150">
        <v>3.9099999999999997</v>
      </c>
      <c r="AY21" s="150">
        <v>3.2075</v>
      </c>
      <c r="AZ21" s="150">
        <v>0</v>
      </c>
      <c r="BA21" s="150">
        <v>1</v>
      </c>
      <c r="BB21" s="150">
        <v>0</v>
      </c>
      <c r="BC21" s="150">
        <v>7.5</v>
      </c>
      <c r="BD21" s="150">
        <v>41.53</v>
      </c>
      <c r="BE21" s="150">
        <v>87</v>
      </c>
      <c r="BF21" s="150">
        <v>2.9499999999999997</v>
      </c>
      <c r="BG21" s="150">
        <v>2.5833333333333335</v>
      </c>
      <c r="BH21" s="150">
        <v>3.5</v>
      </c>
      <c r="BI21" s="150">
        <v>1.625</v>
      </c>
      <c r="BJ21" s="150">
        <v>3.3325</v>
      </c>
      <c r="BK21" s="150">
        <v>154</v>
      </c>
      <c r="BL21" s="150">
        <v>168</v>
      </c>
      <c r="BM21" s="150">
        <v>168</v>
      </c>
      <c r="BN21" s="150">
        <v>168</v>
      </c>
      <c r="BO21" s="150">
        <v>168</v>
      </c>
      <c r="BP21" s="150">
        <v>168</v>
      </c>
      <c r="BQ21" s="150">
        <v>168</v>
      </c>
      <c r="BR21" s="150">
        <v>168</v>
      </c>
      <c r="BS21" s="150"/>
      <c r="BT21" s="150"/>
      <c r="BU21" s="150"/>
      <c r="BV21" s="150"/>
      <c r="BW21" s="150"/>
      <c r="BX21" s="150"/>
      <c r="BY21" s="150"/>
      <c r="BZ21" s="150"/>
      <c r="CA21" s="150">
        <v>144</v>
      </c>
      <c r="CB21" s="150">
        <v>0.5</v>
      </c>
      <c r="CC21" s="150">
        <v>2</v>
      </c>
      <c r="CD21" s="150">
        <v>0</v>
      </c>
      <c r="CE21" s="150">
        <v>3</v>
      </c>
      <c r="CF21" s="150">
        <v>0</v>
      </c>
      <c r="CG21" s="150">
        <v>3</v>
      </c>
      <c r="CH21" s="150">
        <v>10</v>
      </c>
      <c r="CI21" s="150">
        <v>10</v>
      </c>
      <c r="CJ21" s="150">
        <v>24</v>
      </c>
      <c r="CK21" s="150">
        <v>168</v>
      </c>
      <c r="CL21" s="150">
        <v>168</v>
      </c>
      <c r="CM21" s="150">
        <v>96</v>
      </c>
      <c r="CN21" s="150">
        <v>0</v>
      </c>
      <c r="CO21" s="150">
        <v>11.3</v>
      </c>
      <c r="CP21" s="150">
        <v>2.2000000000000002</v>
      </c>
      <c r="CQ21" s="150">
        <v>6.7233333333333336</v>
      </c>
      <c r="CR21" s="150">
        <v>24</v>
      </c>
      <c r="CS21" s="150">
        <v>0</v>
      </c>
      <c r="CT21" s="150">
        <v>10.5</v>
      </c>
      <c r="CU21" s="150">
        <v>4.1500000000000004</v>
      </c>
      <c r="CV21" s="150">
        <v>7</v>
      </c>
      <c r="CW21" s="150">
        <v>1</v>
      </c>
      <c r="CX21" s="150">
        <v>7</v>
      </c>
      <c r="CY21" s="165">
        <v>0</v>
      </c>
      <c r="CZ21" s="165">
        <v>11.166666666666666</v>
      </c>
      <c r="DA21" s="165">
        <v>11.166666666666666</v>
      </c>
      <c r="DB21" s="150">
        <v>0.4</v>
      </c>
      <c r="DC21" s="150">
        <v>0</v>
      </c>
      <c r="DD21" s="5">
        <f>AVERAGE(BD21:DC21)</f>
        <v>49.946079545454545</v>
      </c>
      <c r="DE21" s="150">
        <v>5</v>
      </c>
      <c r="DF21" s="150">
        <v>2.25</v>
      </c>
      <c r="DG21" s="150">
        <v>2</v>
      </c>
      <c r="DH21" s="150">
        <v>1</v>
      </c>
      <c r="DI21" s="150">
        <v>0</v>
      </c>
      <c r="DJ21" s="150">
        <v>1.5</v>
      </c>
      <c r="DK21" s="150">
        <v>2.5</v>
      </c>
      <c r="DL21" s="150">
        <v>1</v>
      </c>
      <c r="DM21" s="150">
        <v>6.666666666666667</v>
      </c>
      <c r="DN21" s="150">
        <v>2.5</v>
      </c>
      <c r="DO21" s="150">
        <v>3.4</v>
      </c>
      <c r="DP21" s="150"/>
      <c r="DQ21" s="150"/>
      <c r="DR21" s="150">
        <v>2.2000000000000002</v>
      </c>
      <c r="DS21" s="150">
        <v>1</v>
      </c>
      <c r="DT21" s="150">
        <v>4</v>
      </c>
      <c r="DU21" s="150">
        <v>0</v>
      </c>
      <c r="DV21" s="150">
        <v>3.5</v>
      </c>
      <c r="DW21" s="150">
        <v>0</v>
      </c>
      <c r="DX21" s="150">
        <v>2</v>
      </c>
      <c r="DY21" s="150">
        <v>0</v>
      </c>
      <c r="DZ21" s="150">
        <v>0</v>
      </c>
      <c r="EA21" s="150">
        <v>3.25</v>
      </c>
      <c r="EB21" s="150">
        <v>3.95</v>
      </c>
      <c r="EC21" s="150">
        <v>3.25</v>
      </c>
      <c r="ED21" s="150">
        <v>2.5</v>
      </c>
      <c r="EE21" s="150">
        <v>0</v>
      </c>
      <c r="EF21" s="150">
        <v>3.1566666666666667</v>
      </c>
      <c r="EG21" s="150">
        <v>1.575</v>
      </c>
      <c r="EH21" s="150">
        <v>7</v>
      </c>
      <c r="EI21" s="5">
        <f>AVERAGE(DE21:EH21)</f>
        <v>2.3285119047619047</v>
      </c>
      <c r="EJ21" s="97">
        <v>4</v>
      </c>
    </row>
    <row r="22" spans="1:140" ht="24" customHeight="1">
      <c r="A22" s="14"/>
      <c r="B22" s="13"/>
      <c r="C22"/>
      <c r="D22" s="234"/>
      <c r="E22" s="234"/>
      <c r="F22" s="234"/>
      <c r="G22" s="234"/>
      <c r="H22" s="234"/>
      <c r="I22" s="234"/>
      <c r="J22" s="234"/>
      <c r="K22" s="234"/>
      <c r="L22" s="234"/>
      <c r="M22" s="234"/>
      <c r="N22" s="234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 s="13"/>
    </row>
    <row r="23" spans="1:140">
      <c r="A23" s="499" t="s">
        <v>52</v>
      </c>
      <c r="B23" s="53" t="s">
        <v>250</v>
      </c>
      <c r="C23" s="12"/>
      <c r="D23" s="216">
        <v>0</v>
      </c>
      <c r="E23" s="216">
        <v>0</v>
      </c>
      <c r="F23" s="216">
        <v>0</v>
      </c>
      <c r="G23" s="216">
        <v>0</v>
      </c>
      <c r="H23" s="216">
        <v>0</v>
      </c>
      <c r="I23" s="216">
        <v>0</v>
      </c>
      <c r="J23" s="216">
        <v>0</v>
      </c>
      <c r="K23" s="216">
        <v>24</v>
      </c>
      <c r="L23" s="216">
        <v>34.5</v>
      </c>
      <c r="M23" s="216">
        <v>0</v>
      </c>
      <c r="N23" s="216">
        <v>0</v>
      </c>
      <c r="O23" s="12">
        <v>0</v>
      </c>
      <c r="P23" s="12">
        <v>0</v>
      </c>
      <c r="Q23" s="12">
        <v>0</v>
      </c>
      <c r="R23" s="12">
        <v>0</v>
      </c>
      <c r="S23" s="12">
        <v>0</v>
      </c>
      <c r="T23" s="12"/>
      <c r="U23" s="94">
        <v>0</v>
      </c>
      <c r="V23" s="94">
        <v>0</v>
      </c>
      <c r="W23" s="94">
        <v>0</v>
      </c>
      <c r="X23" s="94">
        <v>0</v>
      </c>
      <c r="Y23" s="94">
        <v>0</v>
      </c>
      <c r="Z23" s="94">
        <v>15.5</v>
      </c>
      <c r="AA23" s="94">
        <v>0</v>
      </c>
      <c r="AB23" s="94">
        <v>0</v>
      </c>
      <c r="AC23" s="94">
        <v>0</v>
      </c>
      <c r="AD23" s="94">
        <v>0</v>
      </c>
      <c r="AE23" s="94">
        <v>0</v>
      </c>
      <c r="AF23" s="94">
        <v>0</v>
      </c>
      <c r="AG23" s="94">
        <v>0</v>
      </c>
      <c r="AH23" s="94">
        <v>10</v>
      </c>
      <c r="AI23" s="94">
        <v>0</v>
      </c>
      <c r="AJ23" s="94">
        <v>0</v>
      </c>
      <c r="AK23" s="94">
        <v>0</v>
      </c>
      <c r="AL23" s="94">
        <v>0</v>
      </c>
      <c r="AM23" s="94">
        <v>0</v>
      </c>
      <c r="AN23" s="94">
        <v>0</v>
      </c>
      <c r="AO23" s="94">
        <v>0</v>
      </c>
      <c r="AP23" s="94">
        <v>0</v>
      </c>
      <c r="AQ23" s="94">
        <v>0</v>
      </c>
      <c r="AR23" s="94">
        <v>0</v>
      </c>
      <c r="AS23" s="94">
        <v>0</v>
      </c>
      <c r="AT23" s="94">
        <v>0</v>
      </c>
      <c r="AU23" s="94">
        <v>0</v>
      </c>
      <c r="AV23" s="94">
        <v>0</v>
      </c>
      <c r="AW23" s="94">
        <v>0</v>
      </c>
      <c r="AX23" s="94">
        <v>0</v>
      </c>
      <c r="AY23" s="94">
        <v>18</v>
      </c>
      <c r="AZ23" s="94"/>
      <c r="BA23" s="94">
        <v>10</v>
      </c>
      <c r="BB23" s="94">
        <v>0</v>
      </c>
      <c r="BC23" s="94">
        <v>0</v>
      </c>
      <c r="BD23" s="94">
        <v>0</v>
      </c>
      <c r="BE23" s="94">
        <v>0</v>
      </c>
      <c r="BF23" s="94">
        <v>0</v>
      </c>
      <c r="BG23" s="94">
        <v>8</v>
      </c>
      <c r="BH23" s="94">
        <v>0</v>
      </c>
      <c r="BI23" s="94">
        <v>0</v>
      </c>
      <c r="BJ23" s="94">
        <v>0</v>
      </c>
      <c r="BK23" s="94">
        <v>12</v>
      </c>
      <c r="BL23" s="94">
        <v>0</v>
      </c>
      <c r="BM23" s="94">
        <v>0</v>
      </c>
      <c r="BN23" s="94">
        <v>0</v>
      </c>
      <c r="BO23" s="94">
        <v>0</v>
      </c>
      <c r="BP23" s="94">
        <v>0</v>
      </c>
      <c r="BQ23" s="94">
        <v>0</v>
      </c>
      <c r="BR23" s="94">
        <v>0</v>
      </c>
      <c r="BS23" s="94"/>
      <c r="BT23" s="94"/>
      <c r="BU23" s="94"/>
      <c r="BV23" s="94"/>
      <c r="BW23" s="94"/>
      <c r="BX23" s="94"/>
      <c r="BY23" s="94"/>
      <c r="BZ23" s="94"/>
      <c r="CA23" s="94">
        <v>0</v>
      </c>
      <c r="CB23" s="94">
        <v>12</v>
      </c>
      <c r="CC23" s="94">
        <v>0</v>
      </c>
      <c r="CD23" s="94">
        <v>0</v>
      </c>
      <c r="CE23" s="94">
        <v>0</v>
      </c>
      <c r="CF23" s="94">
        <v>0</v>
      </c>
      <c r="CG23" s="94">
        <v>0</v>
      </c>
      <c r="CH23" s="94">
        <v>10</v>
      </c>
      <c r="CI23" s="94">
        <v>0</v>
      </c>
      <c r="CJ23" s="94">
        <v>0</v>
      </c>
      <c r="CK23" s="94">
        <v>0</v>
      </c>
      <c r="CL23" s="94">
        <v>0</v>
      </c>
      <c r="CM23" s="94">
        <v>0</v>
      </c>
      <c r="CN23" s="94">
        <v>10</v>
      </c>
      <c r="CO23" s="94">
        <v>0</v>
      </c>
      <c r="CP23" s="94">
        <v>0</v>
      </c>
      <c r="CQ23" s="94">
        <v>0</v>
      </c>
      <c r="CR23" s="94">
        <v>0</v>
      </c>
      <c r="CS23" s="94">
        <v>0</v>
      </c>
      <c r="CT23" s="94">
        <v>0</v>
      </c>
      <c r="CU23" s="94">
        <v>0</v>
      </c>
      <c r="CV23" s="94">
        <v>0</v>
      </c>
      <c r="CW23" s="94">
        <v>11</v>
      </c>
      <c r="CX23" s="94">
        <v>0</v>
      </c>
      <c r="CY23" s="94">
        <v>0</v>
      </c>
      <c r="CZ23" s="94">
        <v>0</v>
      </c>
      <c r="DA23" s="94">
        <v>0</v>
      </c>
      <c r="DB23" s="94">
        <v>7</v>
      </c>
      <c r="DC23" s="94">
        <v>0</v>
      </c>
      <c r="DD23" s="12"/>
      <c r="DE23" s="94">
        <v>0</v>
      </c>
      <c r="DF23" s="94">
        <v>0</v>
      </c>
      <c r="DG23" s="94">
        <v>8</v>
      </c>
      <c r="DH23" s="94">
        <v>0</v>
      </c>
      <c r="DI23" s="94">
        <v>0</v>
      </c>
      <c r="DJ23" s="94">
        <v>0</v>
      </c>
      <c r="DK23" s="94">
        <v>0</v>
      </c>
      <c r="DL23" s="94">
        <v>6</v>
      </c>
      <c r="DM23" s="94">
        <v>0</v>
      </c>
      <c r="DN23" s="94">
        <v>0</v>
      </c>
      <c r="DO23" s="94">
        <v>0</v>
      </c>
      <c r="DP23" s="94"/>
      <c r="DQ23" s="94"/>
      <c r="DR23" s="94">
        <v>0</v>
      </c>
      <c r="DS23" s="94">
        <v>0</v>
      </c>
      <c r="DT23" s="94">
        <v>0</v>
      </c>
      <c r="DU23" s="94">
        <v>0</v>
      </c>
      <c r="DV23" s="94">
        <v>0</v>
      </c>
      <c r="DW23" s="94">
        <v>10</v>
      </c>
      <c r="DX23" s="94">
        <v>0</v>
      </c>
      <c r="DY23" s="94">
        <v>0</v>
      </c>
      <c r="DZ23" s="94">
        <v>8</v>
      </c>
      <c r="EA23" s="94">
        <v>0</v>
      </c>
      <c r="EB23" s="94">
        <v>0</v>
      </c>
      <c r="EC23" s="94">
        <v>0</v>
      </c>
      <c r="ED23" s="94">
        <v>0</v>
      </c>
      <c r="EE23" s="94">
        <v>12.1</v>
      </c>
      <c r="EF23" s="94">
        <v>0</v>
      </c>
      <c r="EG23" s="94">
        <v>0</v>
      </c>
      <c r="EH23" s="94">
        <v>0</v>
      </c>
      <c r="EI23" s="94"/>
      <c r="EJ23" s="12"/>
    </row>
    <row r="24" spans="1:140" ht="16.5" customHeight="1">
      <c r="A24" s="500"/>
      <c r="B24" s="53" t="s">
        <v>251</v>
      </c>
      <c r="C24" s="12"/>
      <c r="D24" s="216">
        <v>0</v>
      </c>
      <c r="E24" s="216">
        <v>11.84</v>
      </c>
      <c r="F24" s="216">
        <v>8.75</v>
      </c>
      <c r="G24" s="216">
        <v>12</v>
      </c>
      <c r="H24" s="216">
        <v>0</v>
      </c>
      <c r="I24" s="216">
        <v>15</v>
      </c>
      <c r="J24" s="216">
        <v>1</v>
      </c>
      <c r="K24" s="216">
        <v>8</v>
      </c>
      <c r="L24" s="216">
        <v>0</v>
      </c>
      <c r="M24" s="216">
        <v>0</v>
      </c>
      <c r="N24" s="216">
        <v>0</v>
      </c>
      <c r="O24" s="12">
        <v>0</v>
      </c>
      <c r="P24" s="12">
        <v>0</v>
      </c>
      <c r="Q24" s="12">
        <v>0</v>
      </c>
      <c r="R24" s="12">
        <v>0</v>
      </c>
      <c r="S24" s="12">
        <v>0</v>
      </c>
      <c r="T24" s="12">
        <v>9.5</v>
      </c>
      <c r="U24" s="94">
        <v>0</v>
      </c>
      <c r="V24" s="94">
        <v>0</v>
      </c>
      <c r="W24" s="94">
        <v>0</v>
      </c>
      <c r="X24" s="94">
        <v>0</v>
      </c>
      <c r="Y24" s="94">
        <v>0</v>
      </c>
      <c r="Z24" s="94">
        <v>7</v>
      </c>
      <c r="AA24" s="94">
        <v>24</v>
      </c>
      <c r="AB24" s="94">
        <v>0</v>
      </c>
      <c r="AC24" s="94">
        <v>0</v>
      </c>
      <c r="AD24" s="94">
        <v>0</v>
      </c>
      <c r="AE24" s="94">
        <v>0</v>
      </c>
      <c r="AF24" s="94">
        <v>0.75</v>
      </c>
      <c r="AG24" s="94">
        <v>0</v>
      </c>
      <c r="AH24" s="94">
        <v>9.75</v>
      </c>
      <c r="AI24" s="94">
        <v>0</v>
      </c>
      <c r="AJ24" s="94">
        <v>0</v>
      </c>
      <c r="AK24" s="94">
        <v>0</v>
      </c>
      <c r="AL24" s="94">
        <v>10</v>
      </c>
      <c r="AM24" s="94">
        <v>0</v>
      </c>
      <c r="AN24" s="94">
        <v>0</v>
      </c>
      <c r="AO24" s="94">
        <v>0</v>
      </c>
      <c r="AP24" s="94">
        <v>0</v>
      </c>
      <c r="AQ24" s="94">
        <v>0</v>
      </c>
      <c r="AR24" s="94">
        <v>0</v>
      </c>
      <c r="AS24" s="94">
        <v>0</v>
      </c>
      <c r="AT24" s="94">
        <v>0</v>
      </c>
      <c r="AU24" s="94">
        <v>0</v>
      </c>
      <c r="AV24" s="94">
        <v>1</v>
      </c>
      <c r="AW24" s="94">
        <v>0</v>
      </c>
      <c r="AX24" s="94">
        <v>0</v>
      </c>
      <c r="AY24" s="94">
        <v>0</v>
      </c>
      <c r="AZ24" s="94">
        <v>0</v>
      </c>
      <c r="BA24" s="94">
        <v>0</v>
      </c>
      <c r="BB24" s="94">
        <v>0</v>
      </c>
      <c r="BC24" s="94">
        <v>0</v>
      </c>
      <c r="BD24" s="94">
        <v>0</v>
      </c>
      <c r="BE24" s="94">
        <v>0</v>
      </c>
      <c r="BF24" s="94">
        <v>0</v>
      </c>
      <c r="BG24" s="94">
        <v>0</v>
      </c>
      <c r="BH24" s="94">
        <v>0</v>
      </c>
      <c r="BI24" s="94">
        <v>0</v>
      </c>
      <c r="BJ24" s="94">
        <v>0</v>
      </c>
      <c r="BK24" s="94">
        <v>0</v>
      </c>
      <c r="BL24" s="94">
        <v>0</v>
      </c>
      <c r="BM24" s="94">
        <v>0</v>
      </c>
      <c r="BN24" s="94">
        <v>0</v>
      </c>
      <c r="BO24" s="94">
        <v>0</v>
      </c>
      <c r="BP24" s="94">
        <v>0</v>
      </c>
      <c r="BQ24" s="94">
        <v>0</v>
      </c>
      <c r="BR24" s="94">
        <v>0</v>
      </c>
      <c r="BS24" s="94"/>
      <c r="BT24" s="94"/>
      <c r="BU24" s="94"/>
      <c r="BV24" s="94"/>
      <c r="BW24" s="94"/>
      <c r="BX24" s="94"/>
      <c r="BY24" s="94"/>
      <c r="BZ24" s="94"/>
      <c r="CA24" s="94">
        <v>0</v>
      </c>
      <c r="CB24" s="94">
        <v>0</v>
      </c>
      <c r="CC24" s="94">
        <v>0</v>
      </c>
      <c r="CD24" s="94">
        <v>0</v>
      </c>
      <c r="CE24" s="94">
        <v>0</v>
      </c>
      <c r="CF24" s="94">
        <v>0</v>
      </c>
      <c r="CG24" s="94">
        <v>0</v>
      </c>
      <c r="CH24" s="94">
        <v>0</v>
      </c>
      <c r="CI24" s="94">
        <v>0</v>
      </c>
      <c r="CJ24" s="94">
        <v>0</v>
      </c>
      <c r="CK24" s="94">
        <v>0</v>
      </c>
      <c r="CL24" s="94">
        <v>0</v>
      </c>
      <c r="CM24" s="94">
        <v>0</v>
      </c>
      <c r="CN24" s="94">
        <v>0</v>
      </c>
      <c r="CO24" s="94">
        <v>22</v>
      </c>
      <c r="CP24" s="94">
        <v>0</v>
      </c>
      <c r="CQ24" s="94">
        <v>0</v>
      </c>
      <c r="CR24" s="94">
        <v>0</v>
      </c>
      <c r="CS24" s="94">
        <v>1.5</v>
      </c>
      <c r="CT24" s="94">
        <v>0</v>
      </c>
      <c r="CU24" s="94">
        <v>0</v>
      </c>
      <c r="CV24" s="94">
        <v>0</v>
      </c>
      <c r="CW24" s="94">
        <v>0</v>
      </c>
      <c r="CX24" s="94">
        <v>0</v>
      </c>
      <c r="CY24" s="94">
        <v>0</v>
      </c>
      <c r="CZ24" s="94">
        <v>0</v>
      </c>
      <c r="DA24" s="94">
        <v>0</v>
      </c>
      <c r="DB24" s="94">
        <v>0</v>
      </c>
      <c r="DC24" s="94">
        <v>0</v>
      </c>
      <c r="DD24" s="12"/>
      <c r="DE24" s="94">
        <v>0</v>
      </c>
      <c r="DF24" s="94">
        <v>0</v>
      </c>
      <c r="DG24" s="94">
        <v>0</v>
      </c>
      <c r="DH24" s="94">
        <v>0</v>
      </c>
      <c r="DI24" s="94">
        <v>0</v>
      </c>
      <c r="DJ24" s="94">
        <v>0</v>
      </c>
      <c r="DK24" s="94">
        <v>0</v>
      </c>
      <c r="DL24" s="94">
        <v>0</v>
      </c>
      <c r="DM24" s="94">
        <v>0</v>
      </c>
      <c r="DN24" s="94">
        <v>0</v>
      </c>
      <c r="DO24" s="94">
        <v>0</v>
      </c>
      <c r="DP24" s="94"/>
      <c r="DQ24" s="94"/>
      <c r="DR24" s="94">
        <v>0</v>
      </c>
      <c r="DS24" s="94">
        <v>0</v>
      </c>
      <c r="DT24" s="94">
        <v>3.95</v>
      </c>
      <c r="DU24" s="94">
        <v>0</v>
      </c>
      <c r="DV24" s="94">
        <v>3.5</v>
      </c>
      <c r="DW24" s="94">
        <v>0</v>
      </c>
      <c r="DX24" s="94">
        <v>0</v>
      </c>
      <c r="DY24" s="94">
        <v>0</v>
      </c>
      <c r="DZ24" s="94">
        <v>0</v>
      </c>
      <c r="EA24" s="94">
        <v>0</v>
      </c>
      <c r="EB24" s="94">
        <v>0</v>
      </c>
      <c r="EC24" s="94">
        <v>0</v>
      </c>
      <c r="ED24" s="94">
        <v>0</v>
      </c>
      <c r="EE24" s="94">
        <v>0</v>
      </c>
      <c r="EF24" s="94">
        <v>0</v>
      </c>
      <c r="EG24" s="94">
        <v>0</v>
      </c>
      <c r="EH24" s="94">
        <v>0</v>
      </c>
      <c r="EI24" s="94"/>
      <c r="EJ24" s="12"/>
    </row>
    <row r="25" spans="1:140">
      <c r="A25" s="500"/>
      <c r="B25" s="53" t="s">
        <v>252</v>
      </c>
      <c r="C25" s="12"/>
      <c r="D25" s="216">
        <v>27.25</v>
      </c>
      <c r="E25" s="216">
        <v>7</v>
      </c>
      <c r="F25" s="216">
        <v>26</v>
      </c>
      <c r="G25" s="216">
        <v>0.5</v>
      </c>
      <c r="H25" s="216">
        <v>35.92</v>
      </c>
      <c r="I25" s="216">
        <v>79</v>
      </c>
      <c r="J25" s="216">
        <v>10.17</v>
      </c>
      <c r="K25" s="216">
        <v>3.83</v>
      </c>
      <c r="L25" s="216">
        <v>1</v>
      </c>
      <c r="M25" s="216">
        <v>80.25</v>
      </c>
      <c r="N25" s="216">
        <v>168</v>
      </c>
      <c r="O25" s="12">
        <v>168</v>
      </c>
      <c r="P25" s="12">
        <v>168</v>
      </c>
      <c r="Q25" s="12">
        <v>36</v>
      </c>
      <c r="R25" s="12">
        <v>136</v>
      </c>
      <c r="S25" s="12">
        <v>49.92</v>
      </c>
      <c r="T25" s="12"/>
      <c r="U25" s="94">
        <v>10.5</v>
      </c>
      <c r="V25" s="94">
        <v>4.5</v>
      </c>
      <c r="W25" s="94">
        <v>18</v>
      </c>
      <c r="X25" s="94">
        <v>24.17</v>
      </c>
      <c r="Y25">
        <v>22.45</v>
      </c>
      <c r="Z25">
        <v>28.57</v>
      </c>
      <c r="AA25">
        <v>33</v>
      </c>
      <c r="AB25">
        <v>132</v>
      </c>
      <c r="AC25">
        <v>168</v>
      </c>
      <c r="AD25">
        <v>168</v>
      </c>
      <c r="AE25">
        <v>85.41</v>
      </c>
      <c r="AF25">
        <v>23.759999999999998</v>
      </c>
      <c r="AG25">
        <v>42.75</v>
      </c>
      <c r="AH25">
        <v>6.67</v>
      </c>
      <c r="AI25">
        <v>30.75</v>
      </c>
      <c r="AJ25">
        <v>168</v>
      </c>
      <c r="AK25">
        <v>51.33</v>
      </c>
      <c r="AL25">
        <v>71.67</v>
      </c>
      <c r="AM25">
        <v>21</v>
      </c>
      <c r="AN25">
        <v>168</v>
      </c>
      <c r="AO25">
        <v>168</v>
      </c>
      <c r="AP25">
        <v>168</v>
      </c>
      <c r="AQ25">
        <v>168</v>
      </c>
      <c r="AR25">
        <v>168</v>
      </c>
      <c r="AS25">
        <v>168</v>
      </c>
      <c r="AT25">
        <v>168</v>
      </c>
      <c r="AU25">
        <v>112</v>
      </c>
      <c r="AV25">
        <v>33.33</v>
      </c>
      <c r="AW25">
        <v>15</v>
      </c>
      <c r="AX25">
        <v>15.639999999999999</v>
      </c>
      <c r="AY25">
        <v>12.83</v>
      </c>
      <c r="AZ25"/>
      <c r="BA25">
        <v>1</v>
      </c>
      <c r="BB25">
        <v>0</v>
      </c>
      <c r="BC25">
        <v>7.5</v>
      </c>
      <c r="BD25">
        <v>41.53</v>
      </c>
      <c r="BE25">
        <v>87</v>
      </c>
      <c r="BF25">
        <v>17.7</v>
      </c>
      <c r="BG25">
        <v>15.5</v>
      </c>
      <c r="BH25">
        <v>7</v>
      </c>
      <c r="BI25">
        <v>3.25</v>
      </c>
      <c r="BJ25">
        <v>13.33</v>
      </c>
      <c r="BK25">
        <v>156</v>
      </c>
      <c r="BL25">
        <v>168</v>
      </c>
      <c r="BM25">
        <v>168</v>
      </c>
      <c r="BN25">
        <v>168</v>
      </c>
      <c r="BO25">
        <v>168</v>
      </c>
      <c r="BP25">
        <v>168</v>
      </c>
      <c r="BQ25">
        <v>168</v>
      </c>
      <c r="BR25">
        <v>168</v>
      </c>
      <c r="BS25"/>
      <c r="BT25"/>
      <c r="BU25"/>
      <c r="BV25"/>
      <c r="BW25"/>
      <c r="BX25"/>
      <c r="BY25"/>
      <c r="BZ25"/>
      <c r="CA25">
        <v>144</v>
      </c>
      <c r="CB25">
        <v>1</v>
      </c>
      <c r="CC25">
        <v>4</v>
      </c>
      <c r="CD25">
        <v>0</v>
      </c>
      <c r="CE25">
        <v>6</v>
      </c>
      <c r="CF25">
        <v>0</v>
      </c>
      <c r="CG25">
        <v>3</v>
      </c>
      <c r="CH25"/>
      <c r="CI25">
        <v>10</v>
      </c>
      <c r="CJ25">
        <v>96</v>
      </c>
      <c r="CK25">
        <v>168</v>
      </c>
      <c r="CL25">
        <v>168</v>
      </c>
      <c r="CM25">
        <v>96</v>
      </c>
      <c r="CN25">
        <v>0</v>
      </c>
      <c r="CO25">
        <v>0</v>
      </c>
      <c r="CP25">
        <v>11</v>
      </c>
      <c r="CQ25">
        <v>20.170000000000002</v>
      </c>
      <c r="CR25">
        <v>24</v>
      </c>
      <c r="CS25">
        <v>0</v>
      </c>
      <c r="CT25">
        <v>21</v>
      </c>
      <c r="CU25">
        <v>8.3000000000000007</v>
      </c>
      <c r="CV25">
        <v>14</v>
      </c>
      <c r="CW25">
        <v>2</v>
      </c>
      <c r="CX25">
        <v>7</v>
      </c>
      <c r="CY25">
        <v>0</v>
      </c>
      <c r="CZ25">
        <v>33.5</v>
      </c>
      <c r="DA25">
        <v>33.5</v>
      </c>
      <c r="DB25">
        <v>0.8</v>
      </c>
      <c r="DC25">
        <v>0</v>
      </c>
      <c r="DD25" s="12"/>
      <c r="DE25">
        <v>5</v>
      </c>
      <c r="DF25">
        <v>4.5</v>
      </c>
      <c r="DG25">
        <v>4</v>
      </c>
      <c r="DH25">
        <v>7</v>
      </c>
      <c r="DI25">
        <v>0</v>
      </c>
      <c r="DJ25">
        <v>1.5</v>
      </c>
      <c r="DK25">
        <v>5</v>
      </c>
      <c r="DL25">
        <v>2</v>
      </c>
      <c r="DM25">
        <v>20</v>
      </c>
      <c r="DN25">
        <v>5</v>
      </c>
      <c r="DO25">
        <v>6.8</v>
      </c>
      <c r="DP25"/>
      <c r="DQ25"/>
      <c r="DR25">
        <v>4.4000000000000004</v>
      </c>
      <c r="DS25">
        <v>1</v>
      </c>
      <c r="DT25">
        <v>4</v>
      </c>
      <c r="DU25">
        <v>0</v>
      </c>
      <c r="DV25">
        <v>0</v>
      </c>
      <c r="DW25">
        <v>0</v>
      </c>
      <c r="DX25">
        <v>6</v>
      </c>
      <c r="DY25"/>
      <c r="DZ25">
        <v>0</v>
      </c>
      <c r="EA25">
        <v>6.5</v>
      </c>
      <c r="EB25">
        <v>15.8</v>
      </c>
      <c r="EC25">
        <v>15.8</v>
      </c>
      <c r="ED25">
        <v>2.5</v>
      </c>
      <c r="EE25">
        <v>0</v>
      </c>
      <c r="EF25">
        <v>9.4700000000000006</v>
      </c>
      <c r="EG25">
        <v>6.3</v>
      </c>
      <c r="EH25">
        <v>14</v>
      </c>
      <c r="EI25"/>
      <c r="EJ25" s="12"/>
    </row>
    <row r="26" spans="1:140">
      <c r="A26" s="500"/>
      <c r="B26" s="53" t="s">
        <v>222</v>
      </c>
      <c r="C26" s="12"/>
      <c r="D26" s="216">
        <v>168</v>
      </c>
      <c r="E26" s="216">
        <v>168</v>
      </c>
      <c r="F26" s="216">
        <v>168</v>
      </c>
      <c r="G26" s="216">
        <v>168</v>
      </c>
      <c r="H26" s="216">
        <v>168</v>
      </c>
      <c r="I26" s="216">
        <v>168</v>
      </c>
      <c r="J26" s="216">
        <v>168</v>
      </c>
      <c r="K26" s="216">
        <v>168</v>
      </c>
      <c r="L26" s="216">
        <v>168</v>
      </c>
      <c r="M26" s="216">
        <v>168</v>
      </c>
      <c r="N26" s="216">
        <v>168</v>
      </c>
      <c r="O26" s="12">
        <v>168</v>
      </c>
      <c r="P26" s="12">
        <v>168</v>
      </c>
      <c r="Q26" s="12">
        <v>168</v>
      </c>
      <c r="R26" s="12">
        <v>168</v>
      </c>
      <c r="S26" s="12">
        <v>168</v>
      </c>
      <c r="T26" s="12">
        <v>168</v>
      </c>
      <c r="U26" s="12">
        <v>144</v>
      </c>
      <c r="V26" s="12">
        <v>168</v>
      </c>
      <c r="W26" s="12">
        <v>168</v>
      </c>
      <c r="X26" s="12">
        <v>168</v>
      </c>
      <c r="Y26" s="12">
        <v>168</v>
      </c>
      <c r="Z26" s="12">
        <v>168</v>
      </c>
      <c r="AA26" s="12">
        <v>168</v>
      </c>
      <c r="AB26" s="12">
        <v>168</v>
      </c>
      <c r="AC26" s="12">
        <v>168</v>
      </c>
      <c r="AD26" s="12">
        <v>168</v>
      </c>
      <c r="AE26" s="12">
        <v>168</v>
      </c>
      <c r="AF26" s="12">
        <v>168</v>
      </c>
      <c r="AG26" s="12">
        <v>168</v>
      </c>
      <c r="AH26" s="12">
        <v>168</v>
      </c>
      <c r="AI26" s="12">
        <v>168</v>
      </c>
      <c r="AJ26" s="12">
        <v>168</v>
      </c>
      <c r="AK26" s="12">
        <v>168</v>
      </c>
      <c r="AL26" s="12">
        <v>168</v>
      </c>
      <c r="AM26" s="12">
        <v>168</v>
      </c>
      <c r="AN26" s="12">
        <v>168</v>
      </c>
      <c r="AO26" s="12">
        <v>168</v>
      </c>
      <c r="AP26" s="12">
        <v>168</v>
      </c>
      <c r="AQ26" s="12">
        <v>168</v>
      </c>
      <c r="AR26" s="12">
        <v>168</v>
      </c>
      <c r="AS26" s="12">
        <v>168</v>
      </c>
      <c r="AT26" s="12">
        <v>168</v>
      </c>
      <c r="AU26" s="12">
        <v>168</v>
      </c>
      <c r="AV26" s="12">
        <v>168</v>
      </c>
      <c r="AW26" s="12">
        <v>168</v>
      </c>
      <c r="AX26" s="12">
        <v>168</v>
      </c>
      <c r="AY26" s="12">
        <v>168</v>
      </c>
      <c r="AZ26" s="12">
        <v>168</v>
      </c>
      <c r="BA26" s="12">
        <v>168</v>
      </c>
      <c r="BB26" s="12">
        <v>168</v>
      </c>
      <c r="BC26" s="12">
        <v>168</v>
      </c>
      <c r="BD26" s="12">
        <v>168</v>
      </c>
      <c r="BE26" s="12">
        <v>168</v>
      </c>
      <c r="BF26" s="12">
        <v>168</v>
      </c>
      <c r="BG26" s="12">
        <v>168</v>
      </c>
      <c r="BH26" s="12">
        <v>168</v>
      </c>
      <c r="BI26" s="12">
        <v>168</v>
      </c>
      <c r="BJ26" s="12">
        <v>168</v>
      </c>
      <c r="BK26" s="12">
        <v>168</v>
      </c>
      <c r="BL26" s="12">
        <v>168</v>
      </c>
      <c r="BM26" s="12">
        <v>168</v>
      </c>
      <c r="BN26" s="12">
        <v>168</v>
      </c>
      <c r="BO26" s="12">
        <v>168</v>
      </c>
      <c r="BP26" s="12">
        <v>168</v>
      </c>
      <c r="BQ26" s="12">
        <v>168</v>
      </c>
      <c r="BR26" s="12">
        <v>168</v>
      </c>
      <c r="BS26" s="12"/>
      <c r="BT26" s="12"/>
      <c r="BU26" s="12"/>
      <c r="BV26" s="12"/>
      <c r="BW26" s="12"/>
      <c r="BX26" s="12"/>
      <c r="BY26" s="12"/>
      <c r="BZ26" s="12"/>
      <c r="CA26" s="12">
        <v>144</v>
      </c>
      <c r="CB26" s="12">
        <v>168</v>
      </c>
      <c r="CC26" s="12">
        <v>168</v>
      </c>
      <c r="CD26" s="12">
        <v>168</v>
      </c>
      <c r="CE26" s="12">
        <v>168</v>
      </c>
      <c r="CF26" s="12">
        <v>168</v>
      </c>
      <c r="CG26" s="12">
        <v>168</v>
      </c>
      <c r="CH26" s="12">
        <v>168</v>
      </c>
      <c r="CI26" s="12">
        <v>168</v>
      </c>
      <c r="CJ26" s="12">
        <v>168</v>
      </c>
      <c r="CK26" s="12">
        <v>168</v>
      </c>
      <c r="CL26" s="12">
        <v>168</v>
      </c>
      <c r="CM26" s="12">
        <v>168</v>
      </c>
      <c r="CN26" s="12">
        <v>168</v>
      </c>
      <c r="CO26" s="12">
        <v>168</v>
      </c>
      <c r="CP26" s="12">
        <v>168</v>
      </c>
      <c r="CQ26" s="12">
        <v>168</v>
      </c>
      <c r="CR26" s="12">
        <v>168</v>
      </c>
      <c r="CS26" s="12">
        <v>168</v>
      </c>
      <c r="CT26" s="12">
        <v>168</v>
      </c>
      <c r="CU26" s="12">
        <v>168</v>
      </c>
      <c r="CV26" s="12">
        <v>168</v>
      </c>
      <c r="CW26" s="12">
        <v>168</v>
      </c>
      <c r="CX26" s="12">
        <v>168</v>
      </c>
      <c r="CY26" s="12">
        <v>168</v>
      </c>
      <c r="CZ26" s="12">
        <v>168</v>
      </c>
      <c r="DA26" s="12">
        <v>168</v>
      </c>
      <c r="DB26" s="12">
        <v>168</v>
      </c>
      <c r="DC26" s="12">
        <v>168</v>
      </c>
      <c r="DD26" s="12"/>
      <c r="DE26" s="12">
        <v>144</v>
      </c>
      <c r="DF26" s="12">
        <v>168</v>
      </c>
      <c r="DG26" s="12">
        <v>168</v>
      </c>
      <c r="DH26" s="12">
        <v>168</v>
      </c>
      <c r="DI26" s="12">
        <v>168</v>
      </c>
      <c r="DJ26" s="12">
        <v>168</v>
      </c>
      <c r="DK26" s="12">
        <v>168</v>
      </c>
      <c r="DL26" s="12">
        <v>168</v>
      </c>
      <c r="DM26" s="12">
        <v>168</v>
      </c>
      <c r="DN26" s="12">
        <v>168</v>
      </c>
      <c r="DO26" s="12">
        <v>168</v>
      </c>
      <c r="DP26" s="12"/>
      <c r="DQ26" s="12"/>
      <c r="DR26" s="12">
        <v>168</v>
      </c>
      <c r="DS26" s="12">
        <v>168</v>
      </c>
      <c r="DT26" s="12">
        <v>168</v>
      </c>
      <c r="DU26" s="12">
        <v>168</v>
      </c>
      <c r="DV26" s="12">
        <v>168</v>
      </c>
      <c r="DW26" s="12">
        <v>168</v>
      </c>
      <c r="DX26" s="12">
        <v>168</v>
      </c>
      <c r="DY26" s="12">
        <v>168</v>
      </c>
      <c r="DZ26" s="12">
        <v>168</v>
      </c>
      <c r="EA26" s="12">
        <v>168</v>
      </c>
      <c r="EB26" s="12">
        <v>168</v>
      </c>
      <c r="EC26" s="12">
        <v>168</v>
      </c>
      <c r="ED26" s="12">
        <v>168</v>
      </c>
      <c r="EE26" s="12">
        <v>168</v>
      </c>
      <c r="EF26" s="12">
        <v>168</v>
      </c>
      <c r="EG26" s="12">
        <v>168</v>
      </c>
      <c r="EH26" s="12">
        <v>168</v>
      </c>
      <c r="EI26" s="12"/>
      <c r="EJ26" s="12"/>
    </row>
    <row r="27" spans="1:140">
      <c r="A27" s="501"/>
      <c r="B27" s="53" t="s">
        <v>146</v>
      </c>
      <c r="C27" s="12"/>
      <c r="D27" s="172">
        <v>6.1663264495631447</v>
      </c>
      <c r="E27" s="172">
        <v>8.2876213640000014</v>
      </c>
      <c r="F27" s="172">
        <v>8.1481002479694347</v>
      </c>
      <c r="G27" s="172">
        <v>4.9000000000000004</v>
      </c>
      <c r="H27" s="172">
        <v>8.5851595006934804</v>
      </c>
      <c r="I27" s="172">
        <v>4.0071428571428571</v>
      </c>
      <c r="J27" s="172">
        <v>6.2149168646080755</v>
      </c>
      <c r="K27" s="172">
        <v>10.213694617356278</v>
      </c>
      <c r="L27" s="172">
        <v>3.3825471085120205</v>
      </c>
      <c r="M27" s="172">
        <v>5.2870848708487088</v>
      </c>
      <c r="N27" s="172">
        <v>0</v>
      </c>
      <c r="O27" s="164">
        <v>0</v>
      </c>
      <c r="P27" s="164">
        <v>0</v>
      </c>
      <c r="Q27" s="164">
        <v>0</v>
      </c>
      <c r="R27" s="164">
        <v>5.9862068965517228</v>
      </c>
      <c r="S27">
        <v>12.295421245421247</v>
      </c>
      <c r="T27">
        <v>5.9529411764705884</v>
      </c>
      <c r="U27">
        <v>4.9355773153814759</v>
      </c>
      <c r="V27">
        <v>1.04</v>
      </c>
      <c r="W27">
        <v>8.2926952141057928</v>
      </c>
      <c r="X27">
        <v>2.67</v>
      </c>
      <c r="Y27">
        <v>6.9055098163394559</v>
      </c>
      <c r="Z27">
        <v>5.72</v>
      </c>
      <c r="AA27">
        <v>4.3899999999999997</v>
      </c>
      <c r="AB27">
        <v>0</v>
      </c>
      <c r="AC27">
        <v>0</v>
      </c>
      <c r="AD27">
        <v>0</v>
      </c>
      <c r="AE27">
        <v>12.895081967213116</v>
      </c>
      <c r="AF27">
        <v>11.383187390542908</v>
      </c>
      <c r="AG27">
        <v>10.8</v>
      </c>
      <c r="AH27">
        <v>6.9358055105348466</v>
      </c>
      <c r="AI27">
        <v>4.9248807251908397</v>
      </c>
      <c r="AJ27">
        <v>0</v>
      </c>
      <c r="AK27">
        <v>5.0380622837370241</v>
      </c>
      <c r="AL27">
        <v>7.3280757097791804</v>
      </c>
      <c r="AM27">
        <v>3.7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9.77</v>
      </c>
      <c r="AW27">
        <v>9.2480000000000011</v>
      </c>
      <c r="AX27">
        <v>2.8689655172413793</v>
      </c>
      <c r="AY27">
        <v>3.8164395734597156</v>
      </c>
      <c r="AZ27"/>
      <c r="BA27">
        <v>0</v>
      </c>
      <c r="BB27">
        <v>0</v>
      </c>
      <c r="BC27">
        <v>1.9954022988505749</v>
      </c>
      <c r="BD27">
        <v>1.99540229885057</v>
      </c>
      <c r="BE27">
        <v>2.5299999999999998</v>
      </c>
      <c r="BF27">
        <v>10.43524844720497</v>
      </c>
      <c r="BG27">
        <v>8.3695652173913047</v>
      </c>
      <c r="BH27">
        <v>0</v>
      </c>
      <c r="BI27">
        <v>0</v>
      </c>
      <c r="BJ27">
        <v>3.9468634686346862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/>
      <c r="BT27"/>
      <c r="BU27"/>
      <c r="BV27"/>
      <c r="BW27"/>
      <c r="BX27"/>
      <c r="BY27"/>
      <c r="BZ27"/>
      <c r="CA27">
        <v>0</v>
      </c>
      <c r="CB27">
        <v>82.436799999999991</v>
      </c>
      <c r="CC27">
        <v>82.666666666666671</v>
      </c>
      <c r="CD27">
        <v>112</v>
      </c>
      <c r="CE27">
        <v>37</v>
      </c>
      <c r="CF27">
        <v>83.799999999999272</v>
      </c>
      <c r="CG27">
        <v>98</v>
      </c>
      <c r="CH27">
        <v>86.21</v>
      </c>
      <c r="CI27">
        <v>75.209999999999994</v>
      </c>
      <c r="CJ27">
        <v>21</v>
      </c>
      <c r="CK27">
        <v>0</v>
      </c>
      <c r="CL27">
        <v>0</v>
      </c>
      <c r="CM27">
        <v>39.200000000000728</v>
      </c>
      <c r="CN27">
        <v>79.200000000000728</v>
      </c>
      <c r="CO27">
        <v>66.2</v>
      </c>
      <c r="CP27">
        <v>82</v>
      </c>
      <c r="CQ27">
        <v>90</v>
      </c>
      <c r="CR27">
        <v>72</v>
      </c>
      <c r="CS27">
        <v>98</v>
      </c>
      <c r="CT27">
        <v>73</v>
      </c>
      <c r="CU27">
        <v>81</v>
      </c>
      <c r="CV27">
        <v>62</v>
      </c>
      <c r="CW27">
        <v>74</v>
      </c>
      <c r="CX27">
        <v>70</v>
      </c>
      <c r="CY27">
        <v>81</v>
      </c>
      <c r="CZ27">
        <v>75</v>
      </c>
      <c r="DA27">
        <v>75</v>
      </c>
      <c r="DB27">
        <v>93</v>
      </c>
      <c r="DC27">
        <v>104</v>
      </c>
      <c r="DD27" s="12"/>
      <c r="DE27">
        <v>78</v>
      </c>
      <c r="DF27">
        <v>98</v>
      </c>
      <c r="DG27">
        <v>90</v>
      </c>
      <c r="DH27">
        <v>101</v>
      </c>
      <c r="DI27">
        <v>73</v>
      </c>
      <c r="DJ27">
        <v>92</v>
      </c>
      <c r="DK27">
        <v>74</v>
      </c>
      <c r="DL27">
        <v>86</v>
      </c>
      <c r="DM27">
        <v>50</v>
      </c>
      <c r="DN27">
        <v>61</v>
      </c>
      <c r="DO27">
        <v>82</v>
      </c>
      <c r="DP27"/>
      <c r="DQ27"/>
      <c r="DR27">
        <v>66.700000000000728</v>
      </c>
      <c r="DS27">
        <v>77.7</v>
      </c>
      <c r="DT27">
        <v>59.1</v>
      </c>
      <c r="DU27">
        <v>101</v>
      </c>
      <c r="DV27">
        <v>101</v>
      </c>
      <c r="DW27">
        <v>40</v>
      </c>
      <c r="DX27">
        <v>93</v>
      </c>
      <c r="DY27">
        <v>110</v>
      </c>
      <c r="DZ27">
        <v>91</v>
      </c>
      <c r="EA27">
        <v>80</v>
      </c>
      <c r="EB27">
        <v>85</v>
      </c>
      <c r="EC27">
        <v>85</v>
      </c>
      <c r="ED27">
        <v>51</v>
      </c>
      <c r="EE27">
        <v>68</v>
      </c>
      <c r="EF27">
        <v>62.35</v>
      </c>
      <c r="EG27">
        <v>98</v>
      </c>
      <c r="EH27">
        <v>66</v>
      </c>
      <c r="EI27" s="12"/>
      <c r="EJ27" s="12"/>
    </row>
    <row r="28" spans="1:140" customFormat="1">
      <c r="A28" s="496" t="s">
        <v>162</v>
      </c>
      <c r="B28" s="54" t="s">
        <v>147</v>
      </c>
      <c r="C28" s="8"/>
      <c r="D28" s="8">
        <f t="shared" ref="D28:N28" si="0">D18</f>
        <v>0.83779761904761896</v>
      </c>
      <c r="E28" s="8">
        <f t="shared" si="0"/>
        <v>0.88785714285714279</v>
      </c>
      <c r="F28" s="8">
        <f t="shared" si="0"/>
        <v>0.79315476190476186</v>
      </c>
      <c r="G28" s="8">
        <f t="shared" si="0"/>
        <v>0.92559523809523803</v>
      </c>
      <c r="H28" s="8">
        <f t="shared" si="0"/>
        <v>0.78619047619999993</v>
      </c>
      <c r="I28" s="8">
        <f t="shared" si="0"/>
        <v>0.44047619047619047</v>
      </c>
      <c r="J28" s="8">
        <f t="shared" si="0"/>
        <v>0.93351190476190504</v>
      </c>
      <c r="K28" s="8">
        <f t="shared" si="0"/>
        <v>0.78672619047619097</v>
      </c>
      <c r="L28" s="8">
        <f t="shared" si="0"/>
        <v>0.78869047619523813</v>
      </c>
      <c r="M28" s="8">
        <f t="shared" si="0"/>
        <v>0.52232142857142849</v>
      </c>
      <c r="N28" s="8">
        <f t="shared" si="0"/>
        <v>0</v>
      </c>
      <c r="O28" s="8">
        <f t="shared" ref="O28:BR28" si="1">+O18</f>
        <v>0</v>
      </c>
      <c r="P28" s="8">
        <f t="shared" si="1"/>
        <v>0</v>
      </c>
      <c r="Q28" s="8">
        <f t="shared" si="1"/>
        <v>0.78571428571428603</v>
      </c>
      <c r="R28" s="8">
        <f t="shared" si="1"/>
        <v>0.19047619047618999</v>
      </c>
      <c r="S28" s="8">
        <f t="shared" si="1"/>
        <v>0.70285714285714274</v>
      </c>
      <c r="T28" s="8">
        <f t="shared" si="1"/>
        <v>0.94345238095238104</v>
      </c>
      <c r="U28" s="8">
        <f t="shared" si="1"/>
        <v>0.92708333333333348</v>
      </c>
      <c r="V28" s="8">
        <f t="shared" si="1"/>
        <v>0.9732142857142857</v>
      </c>
      <c r="W28" s="8">
        <f t="shared" si="1"/>
        <v>0.89285714285714302</v>
      </c>
      <c r="X28" s="8">
        <f t="shared" si="1"/>
        <v>0.85613095238095205</v>
      </c>
      <c r="Y28" s="8">
        <f t="shared" si="1"/>
        <v>0.86636904761904754</v>
      </c>
      <c r="Z28" s="8">
        <f t="shared" si="1"/>
        <v>0.696011904761905</v>
      </c>
      <c r="AA28" s="8">
        <f t="shared" si="1"/>
        <v>0.66071428571428603</v>
      </c>
      <c r="AB28" s="8">
        <f t="shared" si="1"/>
        <v>0.21428571428571427</v>
      </c>
      <c r="AC28" s="8">
        <f t="shared" si="1"/>
        <v>0</v>
      </c>
      <c r="AD28" s="8">
        <f t="shared" si="1"/>
        <v>0</v>
      </c>
      <c r="AE28" s="8">
        <f t="shared" si="1"/>
        <v>0.49160714285714285</v>
      </c>
      <c r="AF28" s="8">
        <f t="shared" si="1"/>
        <v>0.85410714285714295</v>
      </c>
      <c r="AG28" s="8">
        <f t="shared" si="1"/>
        <v>0.74553571428571397</v>
      </c>
      <c r="AH28" s="8">
        <f t="shared" si="1"/>
        <v>0.84273809523809518</v>
      </c>
      <c r="AI28" s="8">
        <f t="shared" si="1"/>
        <v>0.81696428571428603</v>
      </c>
      <c r="AJ28" s="8">
        <f t="shared" si="1"/>
        <v>0</v>
      </c>
      <c r="AK28" s="8">
        <f t="shared" si="1"/>
        <v>0.69446428571428565</v>
      </c>
      <c r="AL28" s="8">
        <f t="shared" si="1"/>
        <v>0.51386904761904795</v>
      </c>
      <c r="AM28" s="8">
        <f t="shared" si="1"/>
        <v>0.875</v>
      </c>
      <c r="AN28" s="8">
        <f t="shared" si="1"/>
        <v>0</v>
      </c>
      <c r="AO28" s="8">
        <f t="shared" si="1"/>
        <v>0</v>
      </c>
      <c r="AP28" s="8">
        <f t="shared" si="1"/>
        <v>0</v>
      </c>
      <c r="AQ28" s="8">
        <f t="shared" si="1"/>
        <v>0</v>
      </c>
      <c r="AR28" s="8">
        <f t="shared" si="1"/>
        <v>0</v>
      </c>
      <c r="AS28" s="8">
        <f t="shared" si="1"/>
        <v>0</v>
      </c>
      <c r="AT28" s="8">
        <f t="shared" si="1"/>
        <v>0</v>
      </c>
      <c r="AU28" s="8">
        <f t="shared" si="1"/>
        <v>0.33333333333333298</v>
      </c>
      <c r="AV28" s="8">
        <f t="shared" si="1"/>
        <v>0.79565476190476203</v>
      </c>
      <c r="AW28" s="8">
        <f t="shared" si="1"/>
        <v>0.9107142857142857</v>
      </c>
      <c r="AX28" s="8">
        <f t="shared" si="1"/>
        <v>0.90690476190476199</v>
      </c>
      <c r="AY28" s="8">
        <f t="shared" si="1"/>
        <v>0.81648809523809529</v>
      </c>
      <c r="AZ28" s="8">
        <f t="shared" si="1"/>
        <v>1</v>
      </c>
      <c r="BA28" s="8">
        <f t="shared" si="1"/>
        <v>0.93452380952380953</v>
      </c>
      <c r="BB28" s="8">
        <f t="shared" si="1"/>
        <v>1</v>
      </c>
      <c r="BC28" s="8">
        <f t="shared" si="1"/>
        <v>0.9553571428571429</v>
      </c>
      <c r="BD28" s="8">
        <f t="shared" si="1"/>
        <v>0.75279761904761899</v>
      </c>
      <c r="BE28" s="8">
        <f t="shared" si="1"/>
        <v>0.48214285714285698</v>
      </c>
      <c r="BF28" s="8">
        <f t="shared" si="1"/>
        <v>0.89464285714285718</v>
      </c>
      <c r="BG28" s="8">
        <f t="shared" si="1"/>
        <v>0.86011904761904778</v>
      </c>
      <c r="BH28" s="8">
        <f t="shared" si="1"/>
        <v>0.95833333333333304</v>
      </c>
      <c r="BI28" s="8">
        <f t="shared" si="1"/>
        <v>0.98065476190476197</v>
      </c>
      <c r="BJ28" s="8">
        <f t="shared" si="1"/>
        <v>0.92065476190476181</v>
      </c>
      <c r="BK28" s="8">
        <f t="shared" si="1"/>
        <v>0</v>
      </c>
      <c r="BL28" s="8">
        <f t="shared" si="1"/>
        <v>0</v>
      </c>
      <c r="BM28" s="8">
        <f t="shared" si="1"/>
        <v>0</v>
      </c>
      <c r="BN28" s="8">
        <f t="shared" si="1"/>
        <v>0</v>
      </c>
      <c r="BO28" s="8">
        <f t="shared" si="1"/>
        <v>0</v>
      </c>
      <c r="BP28" s="8">
        <f t="shared" si="1"/>
        <v>0</v>
      </c>
      <c r="BQ28" s="8">
        <f t="shared" si="1"/>
        <v>0</v>
      </c>
      <c r="BR28" s="8">
        <f t="shared" si="1"/>
        <v>0</v>
      </c>
      <c r="BS28" s="8"/>
      <c r="BT28" s="8"/>
      <c r="BU28" s="8"/>
      <c r="BV28" s="8"/>
      <c r="BW28" s="8"/>
      <c r="BX28" s="8"/>
      <c r="BY28" s="8"/>
      <c r="BZ28" s="8"/>
      <c r="CA28" s="8">
        <f t="shared" ref="CA28:CC28" si="2">+CA18</f>
        <v>0</v>
      </c>
      <c r="CB28" s="8">
        <f t="shared" si="2"/>
        <v>0.92261904761904756</v>
      </c>
      <c r="CC28" s="8">
        <f t="shared" si="2"/>
        <v>0.97619047619047616</v>
      </c>
      <c r="CD28" s="8">
        <f t="shared" ref="CD28:CF28" si="3">+CD18</f>
        <v>1</v>
      </c>
      <c r="CE28" s="8">
        <f t="shared" si="3"/>
        <v>0.9642857142857143</v>
      </c>
      <c r="CF28" s="8">
        <f t="shared" si="3"/>
        <v>1</v>
      </c>
      <c r="CG28" s="8">
        <f t="shared" ref="CG28:CH28" si="4">+CG18</f>
        <v>0.98214285714285698</v>
      </c>
      <c r="CH28" s="8">
        <f t="shared" si="4"/>
        <v>0.922619047619048</v>
      </c>
      <c r="CI28" s="8">
        <f t="shared" ref="CI28:CJ28" si="5">+CI18</f>
        <v>0.922619047619048</v>
      </c>
      <c r="CJ28" s="8">
        <f t="shared" si="5"/>
        <v>0.42857142857142855</v>
      </c>
      <c r="CK28" s="8">
        <f t="shared" ref="CK28:CM28" si="6">+CK18</f>
        <v>0</v>
      </c>
      <c r="CL28" s="8">
        <f t="shared" si="6"/>
        <v>0</v>
      </c>
      <c r="CM28" s="8">
        <f t="shared" si="6"/>
        <v>0.42857142857142855</v>
      </c>
      <c r="CN28" s="8">
        <f t="shared" ref="CN28:CP28" si="7">+CN18</f>
        <v>0.94047619047619002</v>
      </c>
      <c r="CO28" s="8">
        <f t="shared" si="7"/>
        <v>0.86904761904761896</v>
      </c>
      <c r="CP28" s="8">
        <f t="shared" si="7"/>
        <v>0.93452380952380953</v>
      </c>
      <c r="CQ28" s="8">
        <f t="shared" ref="CQ28:CT28" si="8">+CQ18</f>
        <v>0.879940476190476</v>
      </c>
      <c r="CR28" s="8">
        <f t="shared" si="8"/>
        <v>0.85714285714285698</v>
      </c>
      <c r="CS28" s="8">
        <f t="shared" si="8"/>
        <v>0.9910714285714286</v>
      </c>
      <c r="CT28" s="8">
        <f t="shared" si="8"/>
        <v>0.875</v>
      </c>
      <c r="CU28" s="8">
        <f t="shared" ref="CU28:CW28" si="9">+CU18</f>
        <v>0.95059523809523805</v>
      </c>
      <c r="CV28" s="8">
        <f t="shared" si="9"/>
        <v>0.91666666666666696</v>
      </c>
      <c r="CW28" s="8">
        <f t="shared" si="9"/>
        <v>0.92261904761904756</v>
      </c>
      <c r="CX28" s="8">
        <f t="shared" ref="CX28:CY28" si="10">+CX18</f>
        <v>0.95833333333333304</v>
      </c>
      <c r="CY28" s="8">
        <f t="shared" si="10"/>
        <v>1</v>
      </c>
      <c r="CZ28" s="8">
        <f t="shared" ref="CZ28:DB28" si="11">+CZ18</f>
        <v>0.80059523809523803</v>
      </c>
      <c r="DA28" s="8">
        <f t="shared" si="11"/>
        <v>0.80059523809523803</v>
      </c>
      <c r="DB28" s="8">
        <f t="shared" si="11"/>
        <v>0.95357142857142851</v>
      </c>
      <c r="DC28" s="8">
        <f t="shared" ref="DC28:DF28" si="12">+DC18</f>
        <v>1</v>
      </c>
      <c r="DD28" s="8"/>
      <c r="DE28" s="8">
        <f t="shared" si="12"/>
        <v>0.96527777777777801</v>
      </c>
      <c r="DF28" s="8">
        <f t="shared" si="12"/>
        <v>0.9732142857142857</v>
      </c>
      <c r="DG28" s="8">
        <f t="shared" ref="DG28:DI28" si="13">+DG18</f>
        <v>0.92857142857142905</v>
      </c>
      <c r="DH28" s="8">
        <f t="shared" si="13"/>
        <v>0.95833333333333304</v>
      </c>
      <c r="DI28" s="8">
        <f t="shared" si="13"/>
        <v>1</v>
      </c>
      <c r="DJ28" s="8">
        <f t="shared" ref="DJ28:DK28" si="14">+DJ18</f>
        <v>0.9910714285714286</v>
      </c>
      <c r="DK28" s="8">
        <f t="shared" si="14"/>
        <v>0.97023809523809501</v>
      </c>
      <c r="DL28" s="8">
        <f t="shared" ref="DL28:DM28" si="15">+DL18</f>
        <v>0.952380952380952</v>
      </c>
      <c r="DM28" s="8">
        <f t="shared" si="15"/>
        <v>0.88095238095238104</v>
      </c>
      <c r="DN28" s="8">
        <f t="shared" ref="DN28:DR28" si="16">+DN18</f>
        <v>0.97023809523809501</v>
      </c>
      <c r="DO28" s="8">
        <f t="shared" si="16"/>
        <v>0.95952380952380933</v>
      </c>
      <c r="DP28" s="8">
        <f t="shared" si="16"/>
        <v>0</v>
      </c>
      <c r="DQ28" s="8">
        <f t="shared" si="16"/>
        <v>0</v>
      </c>
      <c r="DR28" s="8">
        <f t="shared" si="16"/>
        <v>0.97380952380952379</v>
      </c>
      <c r="DS28" s="8">
        <f t="shared" ref="DS28:DU28" si="17">+DS18</f>
        <v>0.99404761904761896</v>
      </c>
      <c r="DT28" s="8">
        <f t="shared" si="17"/>
        <v>0.95267857142857204</v>
      </c>
      <c r="DU28" s="8">
        <f t="shared" si="17"/>
        <v>1</v>
      </c>
      <c r="DV28" s="8">
        <f t="shared" ref="DV28:DX28" si="18">+DV18</f>
        <v>0.97916666666666696</v>
      </c>
      <c r="DW28" s="8">
        <f t="shared" si="18"/>
        <v>0.94047619047619002</v>
      </c>
      <c r="DX28" s="8">
        <f t="shared" si="18"/>
        <v>0.9642857142857143</v>
      </c>
      <c r="DY28" s="8">
        <f t="shared" ref="DY28:EA28" si="19">+DY18</f>
        <v>1</v>
      </c>
      <c r="DZ28" s="8">
        <f t="shared" si="19"/>
        <v>0.952380952380952</v>
      </c>
      <c r="EA28" s="8">
        <f t="shared" si="19"/>
        <v>0.96130952380952384</v>
      </c>
      <c r="EB28" s="8">
        <f t="shared" ref="EB28:ED28" si="20">+EB18</f>
        <v>0.90595238095238095</v>
      </c>
      <c r="EC28" s="8">
        <f t="shared" si="20"/>
        <v>0.9</v>
      </c>
      <c r="ED28" s="8">
        <f t="shared" si="20"/>
        <v>0.98511904761904756</v>
      </c>
      <c r="EE28" s="8">
        <f t="shared" ref="EE28:EH28" si="21">+EE18</f>
        <v>0.92797619047618995</v>
      </c>
      <c r="EF28" s="8">
        <f t="shared" si="21"/>
        <v>0.94363095238095196</v>
      </c>
      <c r="EG28" s="8">
        <f t="shared" si="21"/>
        <v>0.96249999999999991</v>
      </c>
      <c r="EH28" s="8">
        <f t="shared" si="21"/>
        <v>0.91666666666666674</v>
      </c>
      <c r="EI28" s="8"/>
      <c r="EJ28" s="8"/>
    </row>
    <row r="29" spans="1:140">
      <c r="A29" s="497"/>
      <c r="B29" s="54" t="s">
        <v>253</v>
      </c>
      <c r="C29" s="8"/>
      <c r="D29" s="8">
        <f t="shared" ref="D29:BO29" si="22">+D23/D26</f>
        <v>0</v>
      </c>
      <c r="E29" s="8">
        <f t="shared" si="22"/>
        <v>0</v>
      </c>
      <c r="F29" s="8">
        <f t="shared" si="22"/>
        <v>0</v>
      </c>
      <c r="G29" s="8">
        <f t="shared" si="22"/>
        <v>0</v>
      </c>
      <c r="H29" s="8">
        <f t="shared" si="22"/>
        <v>0</v>
      </c>
      <c r="I29" s="8">
        <f t="shared" si="22"/>
        <v>0</v>
      </c>
      <c r="J29" s="8">
        <f t="shared" si="22"/>
        <v>0</v>
      </c>
      <c r="K29" s="8">
        <f t="shared" si="22"/>
        <v>0.14285714285714285</v>
      </c>
      <c r="L29" s="8">
        <f t="shared" si="22"/>
        <v>0.20535714285714285</v>
      </c>
      <c r="M29" s="8">
        <f t="shared" si="22"/>
        <v>0</v>
      </c>
      <c r="N29" s="8">
        <f t="shared" si="22"/>
        <v>0</v>
      </c>
      <c r="O29" s="8">
        <f t="shared" si="22"/>
        <v>0</v>
      </c>
      <c r="P29" s="8">
        <f t="shared" si="22"/>
        <v>0</v>
      </c>
      <c r="Q29" s="8">
        <f t="shared" si="22"/>
        <v>0</v>
      </c>
      <c r="R29" s="8">
        <f t="shared" si="22"/>
        <v>0</v>
      </c>
      <c r="S29" s="8">
        <f t="shared" si="22"/>
        <v>0</v>
      </c>
      <c r="T29" s="8">
        <f t="shared" si="22"/>
        <v>0</v>
      </c>
      <c r="U29" s="8">
        <f t="shared" si="22"/>
        <v>0</v>
      </c>
      <c r="V29" s="8">
        <f t="shared" si="22"/>
        <v>0</v>
      </c>
      <c r="W29" s="8">
        <f t="shared" si="22"/>
        <v>0</v>
      </c>
      <c r="X29" s="8">
        <f t="shared" si="22"/>
        <v>0</v>
      </c>
      <c r="Y29" s="8">
        <f t="shared" si="22"/>
        <v>0</v>
      </c>
      <c r="Z29" s="8">
        <f t="shared" si="22"/>
        <v>9.2261904761904767E-2</v>
      </c>
      <c r="AA29" s="8">
        <f t="shared" si="22"/>
        <v>0</v>
      </c>
      <c r="AB29" s="8">
        <f t="shared" si="22"/>
        <v>0</v>
      </c>
      <c r="AC29" s="8">
        <f t="shared" si="22"/>
        <v>0</v>
      </c>
      <c r="AD29" s="8">
        <f t="shared" si="22"/>
        <v>0</v>
      </c>
      <c r="AE29" s="8">
        <f t="shared" si="22"/>
        <v>0</v>
      </c>
      <c r="AF29" s="8">
        <f t="shared" si="22"/>
        <v>0</v>
      </c>
      <c r="AG29" s="8">
        <f t="shared" si="22"/>
        <v>0</v>
      </c>
      <c r="AH29" s="8">
        <f t="shared" si="22"/>
        <v>5.9523809523809521E-2</v>
      </c>
      <c r="AI29" s="8">
        <f t="shared" si="22"/>
        <v>0</v>
      </c>
      <c r="AJ29" s="8">
        <f t="shared" si="22"/>
        <v>0</v>
      </c>
      <c r="AK29" s="8">
        <f t="shared" si="22"/>
        <v>0</v>
      </c>
      <c r="AL29" s="8">
        <f t="shared" si="22"/>
        <v>0</v>
      </c>
      <c r="AM29" s="8">
        <f t="shared" si="22"/>
        <v>0</v>
      </c>
      <c r="AN29" s="8">
        <f t="shared" si="22"/>
        <v>0</v>
      </c>
      <c r="AO29" s="8">
        <f t="shared" si="22"/>
        <v>0</v>
      </c>
      <c r="AP29" s="8">
        <f t="shared" si="22"/>
        <v>0</v>
      </c>
      <c r="AQ29" s="8">
        <f t="shared" si="22"/>
        <v>0</v>
      </c>
      <c r="AR29" s="8">
        <f t="shared" si="22"/>
        <v>0</v>
      </c>
      <c r="AS29" s="8">
        <f t="shared" si="22"/>
        <v>0</v>
      </c>
      <c r="AT29" s="8">
        <f t="shared" si="22"/>
        <v>0</v>
      </c>
      <c r="AU29" s="8">
        <f t="shared" si="22"/>
        <v>0</v>
      </c>
      <c r="AV29" s="8">
        <f t="shared" si="22"/>
        <v>0</v>
      </c>
      <c r="AW29" s="8">
        <f t="shared" si="22"/>
        <v>0</v>
      </c>
      <c r="AX29" s="8">
        <f t="shared" si="22"/>
        <v>0</v>
      </c>
      <c r="AY29" s="8">
        <f t="shared" si="22"/>
        <v>0.10714285714285714</v>
      </c>
      <c r="AZ29" s="8">
        <f t="shared" si="22"/>
        <v>0</v>
      </c>
      <c r="BA29" s="8">
        <f t="shared" si="22"/>
        <v>5.9523809523809521E-2</v>
      </c>
      <c r="BB29" s="8">
        <f t="shared" si="22"/>
        <v>0</v>
      </c>
      <c r="BC29" s="8">
        <f t="shared" si="22"/>
        <v>0</v>
      </c>
      <c r="BD29" s="8">
        <f t="shared" si="22"/>
        <v>0</v>
      </c>
      <c r="BE29" s="8">
        <f t="shared" si="22"/>
        <v>0</v>
      </c>
      <c r="BF29" s="8">
        <f t="shared" si="22"/>
        <v>0</v>
      </c>
      <c r="BG29" s="8">
        <f t="shared" si="22"/>
        <v>4.7619047619047616E-2</v>
      </c>
      <c r="BH29" s="8">
        <f t="shared" si="22"/>
        <v>0</v>
      </c>
      <c r="BI29" s="8">
        <f t="shared" si="22"/>
        <v>0</v>
      </c>
      <c r="BJ29" s="8">
        <f t="shared" si="22"/>
        <v>0</v>
      </c>
      <c r="BK29" s="8">
        <f t="shared" si="22"/>
        <v>7.1428571428571425E-2</v>
      </c>
      <c r="BL29" s="8">
        <f t="shared" si="22"/>
        <v>0</v>
      </c>
      <c r="BM29" s="8">
        <f t="shared" si="22"/>
        <v>0</v>
      </c>
      <c r="BN29" s="8">
        <f t="shared" si="22"/>
        <v>0</v>
      </c>
      <c r="BO29" s="8">
        <f t="shared" si="22"/>
        <v>0</v>
      </c>
      <c r="BP29" s="8">
        <f t="shared" ref="BP29:CA29" si="23">+BP23/BP26</f>
        <v>0</v>
      </c>
      <c r="BQ29" s="8">
        <f t="shared" si="23"/>
        <v>0</v>
      </c>
      <c r="BR29" s="8">
        <f t="shared" si="23"/>
        <v>0</v>
      </c>
      <c r="BS29" s="8"/>
      <c r="BT29" s="8"/>
      <c r="BU29" s="8"/>
      <c r="BV29" s="8"/>
      <c r="BW29" s="8"/>
      <c r="BX29" s="8"/>
      <c r="BY29" s="8"/>
      <c r="BZ29" s="8"/>
      <c r="CA29" s="8">
        <f t="shared" si="23"/>
        <v>0</v>
      </c>
      <c r="CB29" s="8">
        <f t="shared" ref="CB29:CC29" si="24">+CB23/CB26</f>
        <v>7.1428571428571425E-2</v>
      </c>
      <c r="CC29" s="8">
        <f t="shared" si="24"/>
        <v>0</v>
      </c>
      <c r="CD29" s="8">
        <f t="shared" ref="CD29:CF29" si="25">+CD23/CD26</f>
        <v>0</v>
      </c>
      <c r="CE29" s="8">
        <f t="shared" si="25"/>
        <v>0</v>
      </c>
      <c r="CF29" s="8">
        <f t="shared" si="25"/>
        <v>0</v>
      </c>
      <c r="CG29" s="8">
        <f t="shared" ref="CG29:CH29" si="26">+CG23/CG26</f>
        <v>0</v>
      </c>
      <c r="CH29" s="8">
        <f t="shared" si="26"/>
        <v>5.9523809523809521E-2</v>
      </c>
      <c r="CI29" s="8">
        <f t="shared" ref="CI29:CJ29" si="27">+CI23/CI26</f>
        <v>0</v>
      </c>
      <c r="CJ29" s="8">
        <f t="shared" si="27"/>
        <v>0</v>
      </c>
      <c r="CK29" s="8">
        <f t="shared" ref="CK29:CM29" si="28">+CK23/CK26</f>
        <v>0</v>
      </c>
      <c r="CL29" s="8">
        <f t="shared" si="28"/>
        <v>0</v>
      </c>
      <c r="CM29" s="8">
        <f t="shared" si="28"/>
        <v>0</v>
      </c>
      <c r="CN29" s="8">
        <f t="shared" ref="CN29:CP29" si="29">+CN23/CN26</f>
        <v>5.9523809523809521E-2</v>
      </c>
      <c r="CO29" s="8">
        <f t="shared" si="29"/>
        <v>0</v>
      </c>
      <c r="CP29" s="8">
        <f t="shared" si="29"/>
        <v>0</v>
      </c>
      <c r="CQ29" s="8">
        <f t="shared" ref="CQ29:CT29" si="30">+CQ23/CQ26</f>
        <v>0</v>
      </c>
      <c r="CR29" s="8">
        <f t="shared" si="30"/>
        <v>0</v>
      </c>
      <c r="CS29" s="8">
        <f t="shared" si="30"/>
        <v>0</v>
      </c>
      <c r="CT29" s="8">
        <f t="shared" si="30"/>
        <v>0</v>
      </c>
      <c r="CU29" s="8">
        <f t="shared" ref="CU29:CW29" si="31">+CU23/CU26</f>
        <v>0</v>
      </c>
      <c r="CV29" s="8">
        <f t="shared" si="31"/>
        <v>0</v>
      </c>
      <c r="CW29" s="8">
        <f t="shared" si="31"/>
        <v>6.5476190476190479E-2</v>
      </c>
      <c r="CX29" s="8">
        <f t="shared" ref="CX29:CY29" si="32">+CX23/CX26</f>
        <v>0</v>
      </c>
      <c r="CY29" s="8">
        <f t="shared" si="32"/>
        <v>0</v>
      </c>
      <c r="CZ29" s="8">
        <f t="shared" ref="CZ29:DB29" si="33">+CZ23/CZ26</f>
        <v>0</v>
      </c>
      <c r="DA29" s="8">
        <f t="shared" si="33"/>
        <v>0</v>
      </c>
      <c r="DB29" s="8">
        <f t="shared" si="33"/>
        <v>4.1666666666666664E-2</v>
      </c>
      <c r="DC29" s="8">
        <f t="shared" ref="DC29:DF29" si="34">+DC23/DC26</f>
        <v>0</v>
      </c>
      <c r="DD29" s="8"/>
      <c r="DE29" s="8">
        <f t="shared" si="34"/>
        <v>0</v>
      </c>
      <c r="DF29" s="8">
        <f t="shared" si="34"/>
        <v>0</v>
      </c>
      <c r="DG29" s="8">
        <f t="shared" ref="DG29:DI29" si="35">+DG23/DG26</f>
        <v>4.7619047619047616E-2</v>
      </c>
      <c r="DH29" s="8">
        <f t="shared" si="35"/>
        <v>0</v>
      </c>
      <c r="DI29" s="8">
        <f t="shared" si="35"/>
        <v>0</v>
      </c>
      <c r="DJ29" s="8">
        <f t="shared" ref="DJ29:DK29" si="36">+DJ23/DJ26</f>
        <v>0</v>
      </c>
      <c r="DK29" s="8">
        <f t="shared" si="36"/>
        <v>0</v>
      </c>
      <c r="DL29" s="8">
        <f t="shared" ref="DL29:DM29" si="37">+DL23/DL26</f>
        <v>3.5714285714285712E-2</v>
      </c>
      <c r="DM29" s="8">
        <f t="shared" si="37"/>
        <v>0</v>
      </c>
      <c r="DN29" s="8">
        <f t="shared" ref="DN29:DR29" si="38">+DN23/DN26</f>
        <v>0</v>
      </c>
      <c r="DO29" s="8">
        <f t="shared" si="38"/>
        <v>0</v>
      </c>
      <c r="DP29" s="8" t="e">
        <f t="shared" si="38"/>
        <v>#DIV/0!</v>
      </c>
      <c r="DQ29" s="8" t="e">
        <f t="shared" si="38"/>
        <v>#DIV/0!</v>
      </c>
      <c r="DR29" s="8">
        <f t="shared" si="38"/>
        <v>0</v>
      </c>
      <c r="DS29" s="8">
        <f t="shared" ref="DS29:DU29" si="39">+DS23/DS26</f>
        <v>0</v>
      </c>
      <c r="DT29" s="8">
        <f t="shared" si="39"/>
        <v>0</v>
      </c>
      <c r="DU29" s="8">
        <f t="shared" si="39"/>
        <v>0</v>
      </c>
      <c r="DV29" s="8">
        <f t="shared" ref="DV29:DX29" si="40">+DV23/DV26</f>
        <v>0</v>
      </c>
      <c r="DW29" s="8">
        <f t="shared" si="40"/>
        <v>5.9523809523809521E-2</v>
      </c>
      <c r="DX29" s="8">
        <f t="shared" si="40"/>
        <v>0</v>
      </c>
      <c r="DY29" s="8">
        <f t="shared" ref="DY29:EA29" si="41">+DY23/DY26</f>
        <v>0</v>
      </c>
      <c r="DZ29" s="8">
        <f t="shared" si="41"/>
        <v>4.7619047619047616E-2</v>
      </c>
      <c r="EA29" s="8">
        <f t="shared" si="41"/>
        <v>0</v>
      </c>
      <c r="EB29" s="8">
        <f t="shared" ref="EB29:ED29" si="42">+EB23/EB26</f>
        <v>0</v>
      </c>
      <c r="EC29" s="8">
        <f t="shared" si="42"/>
        <v>0</v>
      </c>
      <c r="ED29" s="8">
        <f t="shared" si="42"/>
        <v>0</v>
      </c>
      <c r="EE29" s="8">
        <f t="shared" ref="EE29:EH29" si="43">+EE23/EE26</f>
        <v>7.2023809523809518E-2</v>
      </c>
      <c r="EF29" s="8">
        <f t="shared" si="43"/>
        <v>0</v>
      </c>
      <c r="EG29" s="8">
        <f t="shared" si="43"/>
        <v>0</v>
      </c>
      <c r="EH29" s="8">
        <f t="shared" si="43"/>
        <v>0</v>
      </c>
      <c r="EI29" s="8"/>
      <c r="EJ29" s="8"/>
    </row>
    <row r="30" spans="1:140" ht="16.5" customHeight="1">
      <c r="A30" s="497"/>
      <c r="B30" s="54" t="s">
        <v>254</v>
      </c>
      <c r="C30" s="8"/>
      <c r="D30" s="8">
        <f t="shared" ref="D30:BO30" si="44">+D24/D26</f>
        <v>0</v>
      </c>
      <c r="E30" s="8">
        <f t="shared" si="44"/>
        <v>7.047619047619047E-2</v>
      </c>
      <c r="F30" s="8">
        <f t="shared" si="44"/>
        <v>5.2083333333333336E-2</v>
      </c>
      <c r="G30" s="8">
        <f t="shared" si="44"/>
        <v>7.1428571428571425E-2</v>
      </c>
      <c r="H30" s="8">
        <f t="shared" si="44"/>
        <v>0</v>
      </c>
      <c r="I30" s="8">
        <f t="shared" si="44"/>
        <v>8.9285714285714288E-2</v>
      </c>
      <c r="J30" s="8">
        <f t="shared" si="44"/>
        <v>5.9523809523809521E-3</v>
      </c>
      <c r="K30" s="8">
        <f t="shared" si="44"/>
        <v>4.7619047619047616E-2</v>
      </c>
      <c r="L30" s="8">
        <f t="shared" si="44"/>
        <v>0</v>
      </c>
      <c r="M30" s="8">
        <f t="shared" si="44"/>
        <v>0</v>
      </c>
      <c r="N30" s="8">
        <f t="shared" si="44"/>
        <v>0</v>
      </c>
      <c r="O30" s="8">
        <f t="shared" si="44"/>
        <v>0</v>
      </c>
      <c r="P30" s="8">
        <f t="shared" si="44"/>
        <v>0</v>
      </c>
      <c r="Q30" s="8">
        <f t="shared" si="44"/>
        <v>0</v>
      </c>
      <c r="R30" s="8">
        <f t="shared" si="44"/>
        <v>0</v>
      </c>
      <c r="S30" s="8">
        <f t="shared" si="44"/>
        <v>0</v>
      </c>
      <c r="T30" s="8">
        <f t="shared" si="44"/>
        <v>5.6547619047619048E-2</v>
      </c>
      <c r="U30" s="8">
        <f t="shared" si="44"/>
        <v>0</v>
      </c>
      <c r="V30" s="8">
        <f t="shared" si="44"/>
        <v>0</v>
      </c>
      <c r="W30" s="8">
        <f t="shared" si="44"/>
        <v>0</v>
      </c>
      <c r="X30" s="8">
        <f t="shared" si="44"/>
        <v>0</v>
      </c>
      <c r="Y30" s="8">
        <f t="shared" si="44"/>
        <v>0</v>
      </c>
      <c r="Z30" s="8">
        <f t="shared" si="44"/>
        <v>4.1666666666666664E-2</v>
      </c>
      <c r="AA30" s="8">
        <f t="shared" si="44"/>
        <v>0.14285714285714285</v>
      </c>
      <c r="AB30" s="8">
        <f t="shared" si="44"/>
        <v>0</v>
      </c>
      <c r="AC30" s="8">
        <f t="shared" si="44"/>
        <v>0</v>
      </c>
      <c r="AD30" s="8">
        <f t="shared" si="44"/>
        <v>0</v>
      </c>
      <c r="AE30" s="8">
        <f t="shared" si="44"/>
        <v>0</v>
      </c>
      <c r="AF30" s="8">
        <f t="shared" si="44"/>
        <v>4.464285714285714E-3</v>
      </c>
      <c r="AG30" s="8">
        <f t="shared" si="44"/>
        <v>0</v>
      </c>
      <c r="AH30" s="8">
        <f t="shared" si="44"/>
        <v>5.8035714285714288E-2</v>
      </c>
      <c r="AI30" s="8">
        <f t="shared" si="44"/>
        <v>0</v>
      </c>
      <c r="AJ30" s="8">
        <f t="shared" si="44"/>
        <v>0</v>
      </c>
      <c r="AK30" s="8">
        <f t="shared" si="44"/>
        <v>0</v>
      </c>
      <c r="AL30" s="8">
        <f t="shared" si="44"/>
        <v>5.9523809523809521E-2</v>
      </c>
      <c r="AM30" s="8">
        <f t="shared" si="44"/>
        <v>0</v>
      </c>
      <c r="AN30" s="8">
        <f t="shared" si="44"/>
        <v>0</v>
      </c>
      <c r="AO30" s="8">
        <f t="shared" si="44"/>
        <v>0</v>
      </c>
      <c r="AP30" s="8">
        <f t="shared" si="44"/>
        <v>0</v>
      </c>
      <c r="AQ30" s="8">
        <f t="shared" si="44"/>
        <v>0</v>
      </c>
      <c r="AR30" s="8">
        <f t="shared" si="44"/>
        <v>0</v>
      </c>
      <c r="AS30" s="8">
        <f t="shared" si="44"/>
        <v>0</v>
      </c>
      <c r="AT30" s="8">
        <f t="shared" si="44"/>
        <v>0</v>
      </c>
      <c r="AU30" s="8">
        <f t="shared" si="44"/>
        <v>0</v>
      </c>
      <c r="AV30" s="8">
        <f t="shared" si="44"/>
        <v>5.9523809523809521E-3</v>
      </c>
      <c r="AW30" s="8">
        <f t="shared" si="44"/>
        <v>0</v>
      </c>
      <c r="AX30" s="8">
        <f t="shared" si="44"/>
        <v>0</v>
      </c>
      <c r="AY30" s="8">
        <f t="shared" si="44"/>
        <v>0</v>
      </c>
      <c r="AZ30" s="8">
        <f t="shared" si="44"/>
        <v>0</v>
      </c>
      <c r="BA30" s="8">
        <f t="shared" si="44"/>
        <v>0</v>
      </c>
      <c r="BB30" s="8">
        <f t="shared" si="44"/>
        <v>0</v>
      </c>
      <c r="BC30" s="8">
        <f t="shared" si="44"/>
        <v>0</v>
      </c>
      <c r="BD30" s="8">
        <f t="shared" si="44"/>
        <v>0</v>
      </c>
      <c r="BE30" s="8">
        <f t="shared" si="44"/>
        <v>0</v>
      </c>
      <c r="BF30" s="8">
        <f t="shared" si="44"/>
        <v>0</v>
      </c>
      <c r="BG30" s="8">
        <f t="shared" si="44"/>
        <v>0</v>
      </c>
      <c r="BH30" s="8">
        <f t="shared" si="44"/>
        <v>0</v>
      </c>
      <c r="BI30" s="8">
        <f t="shared" si="44"/>
        <v>0</v>
      </c>
      <c r="BJ30" s="8">
        <f t="shared" si="44"/>
        <v>0</v>
      </c>
      <c r="BK30" s="8">
        <f t="shared" si="44"/>
        <v>0</v>
      </c>
      <c r="BL30" s="8">
        <f t="shared" si="44"/>
        <v>0</v>
      </c>
      <c r="BM30" s="8">
        <f t="shared" si="44"/>
        <v>0</v>
      </c>
      <c r="BN30" s="8">
        <f t="shared" si="44"/>
        <v>0</v>
      </c>
      <c r="BO30" s="8">
        <f t="shared" si="44"/>
        <v>0</v>
      </c>
      <c r="BP30" s="8">
        <f t="shared" ref="BP30:CA30" si="45">+BP24/BP26</f>
        <v>0</v>
      </c>
      <c r="BQ30" s="8">
        <f t="shared" si="45"/>
        <v>0</v>
      </c>
      <c r="BR30" s="8">
        <f t="shared" si="45"/>
        <v>0</v>
      </c>
      <c r="BS30" s="8"/>
      <c r="BT30" s="8"/>
      <c r="BU30" s="8"/>
      <c r="BV30" s="8"/>
      <c r="BW30" s="8"/>
      <c r="BX30" s="8"/>
      <c r="BY30" s="8"/>
      <c r="BZ30" s="8"/>
      <c r="CA30" s="8">
        <f t="shared" si="45"/>
        <v>0</v>
      </c>
      <c r="CB30" s="8">
        <f t="shared" ref="CB30:CC30" si="46">+CB24/CB26</f>
        <v>0</v>
      </c>
      <c r="CC30" s="8">
        <f t="shared" si="46"/>
        <v>0</v>
      </c>
      <c r="CD30" s="8">
        <f t="shared" ref="CD30:CF30" si="47">+CD24/CD26</f>
        <v>0</v>
      </c>
      <c r="CE30" s="8">
        <f t="shared" si="47"/>
        <v>0</v>
      </c>
      <c r="CF30" s="8">
        <f t="shared" si="47"/>
        <v>0</v>
      </c>
      <c r="CG30" s="8">
        <f t="shared" ref="CG30:CH30" si="48">+CG24/CG26</f>
        <v>0</v>
      </c>
      <c r="CH30" s="8">
        <f t="shared" si="48"/>
        <v>0</v>
      </c>
      <c r="CI30" s="8">
        <f t="shared" ref="CI30:CJ30" si="49">+CI24/CI26</f>
        <v>0</v>
      </c>
      <c r="CJ30" s="8">
        <f t="shared" si="49"/>
        <v>0</v>
      </c>
      <c r="CK30" s="8">
        <f t="shared" ref="CK30:CM30" si="50">+CK24/CK26</f>
        <v>0</v>
      </c>
      <c r="CL30" s="8">
        <f t="shared" si="50"/>
        <v>0</v>
      </c>
      <c r="CM30" s="8">
        <f t="shared" si="50"/>
        <v>0</v>
      </c>
      <c r="CN30" s="8">
        <f t="shared" ref="CN30:CP30" si="51">+CN24/CN26</f>
        <v>0</v>
      </c>
      <c r="CO30" s="8">
        <f t="shared" si="51"/>
        <v>0.13095238095238096</v>
      </c>
      <c r="CP30" s="8">
        <f t="shared" si="51"/>
        <v>0</v>
      </c>
      <c r="CQ30" s="8">
        <f t="shared" ref="CQ30:CT30" si="52">+CQ24/CQ26</f>
        <v>0</v>
      </c>
      <c r="CR30" s="8">
        <f t="shared" si="52"/>
        <v>0</v>
      </c>
      <c r="CS30" s="8">
        <f t="shared" si="52"/>
        <v>8.9285714285714281E-3</v>
      </c>
      <c r="CT30" s="8">
        <f t="shared" si="52"/>
        <v>0</v>
      </c>
      <c r="CU30" s="8">
        <f t="shared" ref="CU30:CW30" si="53">+CU24/CU26</f>
        <v>0</v>
      </c>
      <c r="CV30" s="8">
        <f t="shared" si="53"/>
        <v>0</v>
      </c>
      <c r="CW30" s="8">
        <f t="shared" si="53"/>
        <v>0</v>
      </c>
      <c r="CX30" s="8">
        <f t="shared" ref="CX30:CY30" si="54">+CX24/CX26</f>
        <v>0</v>
      </c>
      <c r="CY30" s="8">
        <f t="shared" si="54"/>
        <v>0</v>
      </c>
      <c r="CZ30" s="8">
        <f t="shared" ref="CZ30:DB30" si="55">+CZ24/CZ26</f>
        <v>0</v>
      </c>
      <c r="DA30" s="8">
        <f t="shared" si="55"/>
        <v>0</v>
      </c>
      <c r="DB30" s="8">
        <f t="shared" si="55"/>
        <v>0</v>
      </c>
      <c r="DC30" s="8">
        <f t="shared" ref="DC30:DF30" si="56">+DC24/DC26</f>
        <v>0</v>
      </c>
      <c r="DD30" s="8"/>
      <c r="DE30" s="8">
        <f t="shared" si="56"/>
        <v>0</v>
      </c>
      <c r="DF30" s="8">
        <f t="shared" si="56"/>
        <v>0</v>
      </c>
      <c r="DG30" s="8">
        <f t="shared" ref="DG30:DI30" si="57">+DG24/DG26</f>
        <v>0</v>
      </c>
      <c r="DH30" s="8">
        <f t="shared" si="57"/>
        <v>0</v>
      </c>
      <c r="DI30" s="8">
        <f t="shared" si="57"/>
        <v>0</v>
      </c>
      <c r="DJ30" s="8">
        <f t="shared" ref="DJ30:DK30" si="58">+DJ24/DJ26</f>
        <v>0</v>
      </c>
      <c r="DK30" s="8">
        <f t="shared" si="58"/>
        <v>0</v>
      </c>
      <c r="DL30" s="8">
        <f t="shared" ref="DL30:DM30" si="59">+DL24/DL26</f>
        <v>0</v>
      </c>
      <c r="DM30" s="8">
        <f t="shared" si="59"/>
        <v>0</v>
      </c>
      <c r="DN30" s="8">
        <f t="shared" ref="DN30:DR30" si="60">+DN24/DN26</f>
        <v>0</v>
      </c>
      <c r="DO30" s="8">
        <f t="shared" si="60"/>
        <v>0</v>
      </c>
      <c r="DP30" s="8" t="e">
        <f t="shared" si="60"/>
        <v>#DIV/0!</v>
      </c>
      <c r="DQ30" s="8" t="e">
        <f t="shared" si="60"/>
        <v>#DIV/0!</v>
      </c>
      <c r="DR30" s="8">
        <f t="shared" si="60"/>
        <v>0</v>
      </c>
      <c r="DS30" s="8">
        <f t="shared" ref="DS30:DU30" si="61">+DS24/DS26</f>
        <v>0</v>
      </c>
      <c r="DT30" s="8">
        <f t="shared" si="61"/>
        <v>2.3511904761904762E-2</v>
      </c>
      <c r="DU30" s="8">
        <f t="shared" si="61"/>
        <v>0</v>
      </c>
      <c r="DV30" s="8">
        <f t="shared" ref="DV30:DX30" si="62">+DV24/DV26</f>
        <v>2.0833333333333332E-2</v>
      </c>
      <c r="DW30" s="8">
        <f t="shared" si="62"/>
        <v>0</v>
      </c>
      <c r="DX30" s="8">
        <f t="shared" si="62"/>
        <v>0</v>
      </c>
      <c r="DY30" s="8">
        <f t="shared" ref="DY30:EA30" si="63">+DY24/DY26</f>
        <v>0</v>
      </c>
      <c r="DZ30" s="8">
        <f t="shared" si="63"/>
        <v>0</v>
      </c>
      <c r="EA30" s="8">
        <f t="shared" si="63"/>
        <v>0</v>
      </c>
      <c r="EB30" s="8">
        <f t="shared" ref="EB30:ED30" si="64">+EB24/EB26</f>
        <v>0</v>
      </c>
      <c r="EC30" s="8">
        <f t="shared" si="64"/>
        <v>0</v>
      </c>
      <c r="ED30" s="8">
        <f t="shared" si="64"/>
        <v>0</v>
      </c>
      <c r="EE30" s="8">
        <f t="shared" ref="EE30:EH30" si="65">+EE24/EE26</f>
        <v>0</v>
      </c>
      <c r="EF30" s="8">
        <f t="shared" si="65"/>
        <v>0</v>
      </c>
      <c r="EG30" s="8">
        <f t="shared" si="65"/>
        <v>0</v>
      </c>
      <c r="EH30" s="8">
        <f t="shared" si="65"/>
        <v>0</v>
      </c>
      <c r="EI30" s="8"/>
      <c r="EJ30" s="8"/>
    </row>
    <row r="31" spans="1:140">
      <c r="A31" s="497"/>
      <c r="B31" s="54" t="s">
        <v>255</v>
      </c>
      <c r="C31" s="8"/>
      <c r="D31" s="8">
        <f t="shared" ref="D31:BO31" si="66">+D25/D26</f>
        <v>0.16220238095238096</v>
      </c>
      <c r="E31" s="8">
        <f t="shared" si="66"/>
        <v>4.1666666666666664E-2</v>
      </c>
      <c r="F31" s="8">
        <f t="shared" si="66"/>
        <v>0.15476190476190477</v>
      </c>
      <c r="G31" s="8">
        <f t="shared" si="66"/>
        <v>2.976190476190476E-3</v>
      </c>
      <c r="H31" s="8">
        <f t="shared" si="66"/>
        <v>0.21380952380952381</v>
      </c>
      <c r="I31" s="8">
        <f t="shared" si="66"/>
        <v>0.47023809523809523</v>
      </c>
      <c r="J31" s="8">
        <f t="shared" si="66"/>
        <v>6.0535714285714283E-2</v>
      </c>
      <c r="K31" s="8">
        <f t="shared" si="66"/>
        <v>2.2797619047619049E-2</v>
      </c>
      <c r="L31" s="8">
        <f t="shared" si="66"/>
        <v>5.9523809523809521E-3</v>
      </c>
      <c r="M31" s="8">
        <f t="shared" si="66"/>
        <v>0.47767857142857145</v>
      </c>
      <c r="N31" s="8">
        <f t="shared" si="66"/>
        <v>1</v>
      </c>
      <c r="O31" s="8">
        <f t="shared" si="66"/>
        <v>1</v>
      </c>
      <c r="P31" s="8">
        <f t="shared" si="66"/>
        <v>1</v>
      </c>
      <c r="Q31" s="8">
        <f t="shared" si="66"/>
        <v>0.21428571428571427</v>
      </c>
      <c r="R31" s="8">
        <f t="shared" si="66"/>
        <v>0.80952380952380953</v>
      </c>
      <c r="S31" s="8">
        <f t="shared" si="66"/>
        <v>0.29714285714285715</v>
      </c>
      <c r="T31" s="8">
        <f t="shared" si="66"/>
        <v>0</v>
      </c>
      <c r="U31" s="8">
        <f t="shared" si="66"/>
        <v>7.2916666666666671E-2</v>
      </c>
      <c r="V31" s="8">
        <f t="shared" si="66"/>
        <v>2.6785714285714284E-2</v>
      </c>
      <c r="W31" s="8">
        <f t="shared" si="66"/>
        <v>0.10714285714285714</v>
      </c>
      <c r="X31" s="8">
        <f t="shared" si="66"/>
        <v>0.14386904761904762</v>
      </c>
      <c r="Y31" s="8">
        <f t="shared" si="66"/>
        <v>0.13363095238095238</v>
      </c>
      <c r="Z31" s="8">
        <f t="shared" si="66"/>
        <v>0.1700595238095238</v>
      </c>
      <c r="AA31" s="8">
        <f t="shared" si="66"/>
        <v>0.19642857142857142</v>
      </c>
      <c r="AB31" s="8">
        <f t="shared" si="66"/>
        <v>0.7857142857142857</v>
      </c>
      <c r="AC31" s="8">
        <f t="shared" si="66"/>
        <v>1</v>
      </c>
      <c r="AD31" s="8">
        <f t="shared" si="66"/>
        <v>1</v>
      </c>
      <c r="AE31" s="8">
        <f t="shared" si="66"/>
        <v>0.50839285714285709</v>
      </c>
      <c r="AF31" s="8">
        <f t="shared" si="66"/>
        <v>0.1414285714285714</v>
      </c>
      <c r="AG31" s="8">
        <f t="shared" si="66"/>
        <v>0.2544642857142857</v>
      </c>
      <c r="AH31" s="8">
        <f t="shared" si="66"/>
        <v>3.9702380952380954E-2</v>
      </c>
      <c r="AI31" s="8">
        <f t="shared" si="66"/>
        <v>0.18303571428571427</v>
      </c>
      <c r="AJ31" s="8">
        <f t="shared" si="66"/>
        <v>1</v>
      </c>
      <c r="AK31" s="8">
        <f t="shared" si="66"/>
        <v>0.3055357142857143</v>
      </c>
      <c r="AL31" s="8">
        <f t="shared" si="66"/>
        <v>0.42660714285714285</v>
      </c>
      <c r="AM31" s="8">
        <f t="shared" si="66"/>
        <v>0.125</v>
      </c>
      <c r="AN31" s="8">
        <f t="shared" si="66"/>
        <v>1</v>
      </c>
      <c r="AO31" s="8">
        <f t="shared" si="66"/>
        <v>1</v>
      </c>
      <c r="AP31" s="8">
        <f t="shared" si="66"/>
        <v>1</v>
      </c>
      <c r="AQ31" s="8">
        <f t="shared" si="66"/>
        <v>1</v>
      </c>
      <c r="AR31" s="8">
        <f t="shared" si="66"/>
        <v>1</v>
      </c>
      <c r="AS31" s="8">
        <f t="shared" si="66"/>
        <v>1</v>
      </c>
      <c r="AT31" s="8">
        <f t="shared" si="66"/>
        <v>1</v>
      </c>
      <c r="AU31" s="8">
        <f t="shared" si="66"/>
        <v>0.66666666666666663</v>
      </c>
      <c r="AV31" s="8">
        <f t="shared" si="66"/>
        <v>0.19839285714285712</v>
      </c>
      <c r="AW31" s="8">
        <f t="shared" si="66"/>
        <v>8.9285714285714288E-2</v>
      </c>
      <c r="AX31" s="8">
        <f t="shared" si="66"/>
        <v>9.3095238095238092E-2</v>
      </c>
      <c r="AY31" s="8">
        <f t="shared" si="66"/>
        <v>7.6369047619047614E-2</v>
      </c>
      <c r="AZ31" s="8">
        <f t="shared" si="66"/>
        <v>0</v>
      </c>
      <c r="BA31" s="8">
        <f t="shared" si="66"/>
        <v>5.9523809523809521E-3</v>
      </c>
      <c r="BB31" s="8">
        <f t="shared" si="66"/>
        <v>0</v>
      </c>
      <c r="BC31" s="8">
        <f t="shared" si="66"/>
        <v>4.4642857142857144E-2</v>
      </c>
      <c r="BD31" s="8">
        <f t="shared" si="66"/>
        <v>0.24720238095238095</v>
      </c>
      <c r="BE31" s="8">
        <f t="shared" si="66"/>
        <v>0.5178571428571429</v>
      </c>
      <c r="BF31" s="8">
        <f t="shared" si="66"/>
        <v>0.10535714285714286</v>
      </c>
      <c r="BG31" s="8">
        <f t="shared" si="66"/>
        <v>9.2261904761904767E-2</v>
      </c>
      <c r="BH31" s="8">
        <f t="shared" si="66"/>
        <v>4.1666666666666664E-2</v>
      </c>
      <c r="BI31" s="8">
        <f t="shared" si="66"/>
        <v>1.9345238095238096E-2</v>
      </c>
      <c r="BJ31" s="8">
        <f t="shared" si="66"/>
        <v>7.9345238095238094E-2</v>
      </c>
      <c r="BK31" s="8">
        <f t="shared" si="66"/>
        <v>0.9285714285714286</v>
      </c>
      <c r="BL31" s="8">
        <f t="shared" si="66"/>
        <v>1</v>
      </c>
      <c r="BM31" s="8">
        <f t="shared" si="66"/>
        <v>1</v>
      </c>
      <c r="BN31" s="8">
        <f t="shared" si="66"/>
        <v>1</v>
      </c>
      <c r="BO31" s="8">
        <f t="shared" si="66"/>
        <v>1</v>
      </c>
      <c r="BP31" s="8">
        <f t="shared" ref="BP31:CA31" si="67">+BP25/BP26</f>
        <v>1</v>
      </c>
      <c r="BQ31" s="8">
        <f t="shared" si="67"/>
        <v>1</v>
      </c>
      <c r="BR31" s="8">
        <f t="shared" si="67"/>
        <v>1</v>
      </c>
      <c r="BS31" s="8"/>
      <c r="BT31" s="8"/>
      <c r="BU31" s="8"/>
      <c r="BV31" s="8"/>
      <c r="BW31" s="8"/>
      <c r="BX31" s="8"/>
      <c r="BY31" s="8"/>
      <c r="BZ31" s="8"/>
      <c r="CA31" s="8">
        <f t="shared" si="67"/>
        <v>1</v>
      </c>
      <c r="CB31" s="8">
        <f t="shared" ref="CB31:CC31" si="68">+CB25/CB26</f>
        <v>5.9523809523809521E-3</v>
      </c>
      <c r="CC31" s="8">
        <f t="shared" si="68"/>
        <v>2.3809523809523808E-2</v>
      </c>
      <c r="CD31" s="8">
        <f t="shared" ref="CD31:CF31" si="69">+CD25/CD26</f>
        <v>0</v>
      </c>
      <c r="CE31" s="8">
        <f t="shared" si="69"/>
        <v>3.5714285714285712E-2</v>
      </c>
      <c r="CF31" s="8">
        <f t="shared" si="69"/>
        <v>0</v>
      </c>
      <c r="CG31" s="8">
        <f t="shared" ref="CG31:CH31" si="70">+CG25/CG26</f>
        <v>1.7857142857142856E-2</v>
      </c>
      <c r="CH31" s="8">
        <f t="shared" si="70"/>
        <v>0</v>
      </c>
      <c r="CI31" s="8">
        <f t="shared" ref="CI31:CJ31" si="71">+CI25/CI26</f>
        <v>5.9523809523809521E-2</v>
      </c>
      <c r="CJ31" s="8">
        <f t="shared" si="71"/>
        <v>0.5714285714285714</v>
      </c>
      <c r="CK31" s="8">
        <f t="shared" ref="CK31:CM31" si="72">+CK25/CK26</f>
        <v>1</v>
      </c>
      <c r="CL31" s="8">
        <f t="shared" si="72"/>
        <v>1</v>
      </c>
      <c r="CM31" s="8">
        <f t="shared" si="72"/>
        <v>0.5714285714285714</v>
      </c>
      <c r="CN31" s="8">
        <f t="shared" ref="CN31:CP31" si="73">+CN25/CN26</f>
        <v>0</v>
      </c>
      <c r="CO31" s="8">
        <f t="shared" si="73"/>
        <v>0</v>
      </c>
      <c r="CP31" s="8">
        <f t="shared" si="73"/>
        <v>6.5476190476190479E-2</v>
      </c>
      <c r="CQ31" s="8">
        <f t="shared" ref="CQ31:CT31" si="74">+CQ25/CQ26</f>
        <v>0.12005952380952382</v>
      </c>
      <c r="CR31" s="8">
        <f t="shared" si="74"/>
        <v>0.14285714285714285</v>
      </c>
      <c r="CS31" s="8">
        <f t="shared" si="74"/>
        <v>0</v>
      </c>
      <c r="CT31" s="8">
        <f t="shared" si="74"/>
        <v>0.125</v>
      </c>
      <c r="CU31" s="8">
        <f t="shared" ref="CU31:CW31" si="75">+CU25/CU26</f>
        <v>4.940476190476191E-2</v>
      </c>
      <c r="CV31" s="8">
        <f t="shared" si="75"/>
        <v>8.3333333333333329E-2</v>
      </c>
      <c r="CW31" s="8">
        <f t="shared" si="75"/>
        <v>1.1904761904761904E-2</v>
      </c>
      <c r="CX31" s="8">
        <f t="shared" ref="CX31:CY31" si="76">+CX25/CX26</f>
        <v>4.1666666666666664E-2</v>
      </c>
      <c r="CY31" s="8">
        <f t="shared" si="76"/>
        <v>0</v>
      </c>
      <c r="CZ31" s="8">
        <f t="shared" ref="CZ31:DB31" si="77">+CZ25/CZ26</f>
        <v>0.19940476190476192</v>
      </c>
      <c r="DA31" s="8">
        <f t="shared" si="77"/>
        <v>0.19940476190476192</v>
      </c>
      <c r="DB31" s="8">
        <f t="shared" si="77"/>
        <v>4.7619047619047623E-3</v>
      </c>
      <c r="DC31" s="8">
        <f t="shared" ref="DC31:DF31" si="78">+DC25/DC26</f>
        <v>0</v>
      </c>
      <c r="DD31" s="8"/>
      <c r="DE31" s="8">
        <f t="shared" si="78"/>
        <v>3.4722222222222224E-2</v>
      </c>
      <c r="DF31" s="8">
        <f t="shared" si="78"/>
        <v>2.6785714285714284E-2</v>
      </c>
      <c r="DG31" s="8">
        <f t="shared" ref="DG31:DI31" si="79">+DG25/DG26</f>
        <v>2.3809523809523808E-2</v>
      </c>
      <c r="DH31" s="8">
        <f t="shared" si="79"/>
        <v>4.1666666666666664E-2</v>
      </c>
      <c r="DI31" s="8">
        <f t="shared" si="79"/>
        <v>0</v>
      </c>
      <c r="DJ31" s="8">
        <f t="shared" ref="DJ31:DK31" si="80">+DJ25/DJ26</f>
        <v>8.9285714285714281E-3</v>
      </c>
      <c r="DK31" s="8">
        <f t="shared" si="80"/>
        <v>2.976190476190476E-2</v>
      </c>
      <c r="DL31" s="8">
        <f t="shared" ref="DL31:DM31" si="81">+DL25/DL26</f>
        <v>1.1904761904761904E-2</v>
      </c>
      <c r="DM31" s="8">
        <f t="shared" si="81"/>
        <v>0.11904761904761904</v>
      </c>
      <c r="DN31" s="8">
        <f t="shared" ref="DN31:DR31" si="82">+DN25/DN26</f>
        <v>2.976190476190476E-2</v>
      </c>
      <c r="DO31" s="8">
        <f t="shared" si="82"/>
        <v>4.0476190476190478E-2</v>
      </c>
      <c r="DP31" s="8" t="e">
        <f t="shared" si="82"/>
        <v>#DIV/0!</v>
      </c>
      <c r="DQ31" s="8" t="e">
        <f t="shared" si="82"/>
        <v>#DIV/0!</v>
      </c>
      <c r="DR31" s="8">
        <f t="shared" si="82"/>
        <v>2.6190476190476191E-2</v>
      </c>
      <c r="DS31" s="8">
        <f t="shared" ref="DS31:DU31" si="83">+DS25/DS26</f>
        <v>5.9523809523809521E-3</v>
      </c>
      <c r="DT31" s="8">
        <f t="shared" si="83"/>
        <v>2.3809523809523808E-2</v>
      </c>
      <c r="DU31" s="8">
        <f t="shared" si="83"/>
        <v>0</v>
      </c>
      <c r="DV31" s="8">
        <f t="shared" ref="DV31:DX31" si="84">+DV25/DV26</f>
        <v>0</v>
      </c>
      <c r="DW31" s="8">
        <f t="shared" si="84"/>
        <v>0</v>
      </c>
      <c r="DX31" s="8">
        <f t="shared" si="84"/>
        <v>3.5714285714285712E-2</v>
      </c>
      <c r="DY31" s="8">
        <f t="shared" ref="DY31:EA31" si="85">+DY25/DY26</f>
        <v>0</v>
      </c>
      <c r="DZ31" s="8">
        <f t="shared" si="85"/>
        <v>0</v>
      </c>
      <c r="EA31" s="8">
        <f t="shared" si="85"/>
        <v>3.8690476190476192E-2</v>
      </c>
      <c r="EB31" s="8">
        <f t="shared" ref="EB31:ED31" si="86">+EB25/EB26</f>
        <v>9.4047619047619047E-2</v>
      </c>
      <c r="EC31" s="8">
        <f t="shared" si="86"/>
        <v>9.4047619047619047E-2</v>
      </c>
      <c r="ED31" s="8">
        <f t="shared" si="86"/>
        <v>1.488095238095238E-2</v>
      </c>
      <c r="EE31" s="8">
        <f t="shared" ref="EE31:EH31" si="87">+EE25/EE26</f>
        <v>0</v>
      </c>
      <c r="EF31" s="8">
        <f t="shared" si="87"/>
        <v>5.6369047619047624E-2</v>
      </c>
      <c r="EG31" s="8">
        <f t="shared" si="87"/>
        <v>3.7499999999999999E-2</v>
      </c>
      <c r="EH31" s="8">
        <f t="shared" si="87"/>
        <v>8.3333333333333329E-2</v>
      </c>
      <c r="EI31" s="8"/>
      <c r="EJ31" s="8"/>
    </row>
    <row r="32" spans="1:140">
      <c r="A32" s="498"/>
      <c r="B32" s="54" t="s">
        <v>60</v>
      </c>
      <c r="C32" s="9"/>
      <c r="D32" s="9">
        <f t="shared" ref="D32:BO32" si="88">SUM(D28:D31)</f>
        <v>0.99999999999999989</v>
      </c>
      <c r="E32" s="9">
        <f t="shared" si="88"/>
        <v>0.99999999999999989</v>
      </c>
      <c r="F32" s="9">
        <f t="shared" si="88"/>
        <v>1</v>
      </c>
      <c r="G32" s="9">
        <f t="shared" si="88"/>
        <v>0.99999999999999989</v>
      </c>
      <c r="H32" s="9">
        <f t="shared" si="88"/>
        <v>1.0000000000095237</v>
      </c>
      <c r="I32" s="9">
        <f t="shared" si="88"/>
        <v>1</v>
      </c>
      <c r="J32" s="9">
        <f t="shared" si="88"/>
        <v>1.0000000000000002</v>
      </c>
      <c r="K32" s="9">
        <f t="shared" si="88"/>
        <v>1.0000000000000007</v>
      </c>
      <c r="L32" s="9">
        <f t="shared" si="88"/>
        <v>1.000000000004762</v>
      </c>
      <c r="M32" s="9">
        <f t="shared" si="88"/>
        <v>1</v>
      </c>
      <c r="N32" s="9">
        <f t="shared" si="88"/>
        <v>1</v>
      </c>
      <c r="O32" s="9">
        <f t="shared" si="88"/>
        <v>1</v>
      </c>
      <c r="P32" s="9">
        <f t="shared" si="88"/>
        <v>1</v>
      </c>
      <c r="Q32" s="9">
        <f t="shared" si="88"/>
        <v>1.0000000000000002</v>
      </c>
      <c r="R32" s="9">
        <f t="shared" si="88"/>
        <v>0.99999999999999956</v>
      </c>
      <c r="S32" s="9">
        <f t="shared" si="88"/>
        <v>0.99999999999999989</v>
      </c>
      <c r="T32" s="9">
        <f t="shared" si="88"/>
        <v>1</v>
      </c>
      <c r="U32" s="9">
        <f t="shared" si="88"/>
        <v>1.0000000000000002</v>
      </c>
      <c r="V32" s="9">
        <f t="shared" si="88"/>
        <v>1</v>
      </c>
      <c r="W32" s="9">
        <f t="shared" si="88"/>
        <v>1.0000000000000002</v>
      </c>
      <c r="X32" s="9">
        <f t="shared" si="88"/>
        <v>0.99999999999999967</v>
      </c>
      <c r="Y32" s="9">
        <f t="shared" si="88"/>
        <v>0.99999999999999989</v>
      </c>
      <c r="Z32" s="9">
        <f t="shared" si="88"/>
        <v>1.0000000000000002</v>
      </c>
      <c r="AA32" s="9">
        <f t="shared" si="88"/>
        <v>1.0000000000000002</v>
      </c>
      <c r="AB32" s="9">
        <f t="shared" si="88"/>
        <v>1</v>
      </c>
      <c r="AC32" s="9">
        <f t="shared" si="88"/>
        <v>1</v>
      </c>
      <c r="AD32" s="9">
        <f t="shared" si="88"/>
        <v>1</v>
      </c>
      <c r="AE32" s="9">
        <f t="shared" si="88"/>
        <v>1</v>
      </c>
      <c r="AF32" s="9">
        <f t="shared" si="88"/>
        <v>1</v>
      </c>
      <c r="AG32" s="9">
        <f t="shared" si="88"/>
        <v>0.99999999999999967</v>
      </c>
      <c r="AH32" s="9">
        <f t="shared" si="88"/>
        <v>1</v>
      </c>
      <c r="AI32" s="9">
        <f t="shared" si="88"/>
        <v>1.0000000000000002</v>
      </c>
      <c r="AJ32" s="9">
        <f t="shared" si="88"/>
        <v>1</v>
      </c>
      <c r="AK32" s="9">
        <f t="shared" si="88"/>
        <v>1</v>
      </c>
      <c r="AL32" s="9">
        <f t="shared" si="88"/>
        <v>1.0000000000000004</v>
      </c>
      <c r="AM32" s="9">
        <f t="shared" si="88"/>
        <v>1</v>
      </c>
      <c r="AN32" s="9">
        <f t="shared" si="88"/>
        <v>1</v>
      </c>
      <c r="AO32" s="9">
        <f t="shared" si="88"/>
        <v>1</v>
      </c>
      <c r="AP32" s="9">
        <f t="shared" si="88"/>
        <v>1</v>
      </c>
      <c r="AQ32" s="9">
        <f t="shared" si="88"/>
        <v>1</v>
      </c>
      <c r="AR32" s="9">
        <f t="shared" si="88"/>
        <v>1</v>
      </c>
      <c r="AS32" s="9">
        <f t="shared" si="88"/>
        <v>1</v>
      </c>
      <c r="AT32" s="9">
        <f t="shared" si="88"/>
        <v>1</v>
      </c>
      <c r="AU32" s="9">
        <f t="shared" si="88"/>
        <v>0.99999999999999956</v>
      </c>
      <c r="AV32" s="9">
        <f t="shared" si="88"/>
        <v>1</v>
      </c>
      <c r="AW32" s="9">
        <f t="shared" si="88"/>
        <v>1</v>
      </c>
      <c r="AX32" s="9">
        <f t="shared" si="88"/>
        <v>1</v>
      </c>
      <c r="AY32" s="9">
        <f t="shared" si="88"/>
        <v>1</v>
      </c>
      <c r="AZ32" s="9">
        <f t="shared" si="88"/>
        <v>1</v>
      </c>
      <c r="BA32" s="9">
        <f t="shared" si="88"/>
        <v>1</v>
      </c>
      <c r="BB32" s="9">
        <f t="shared" si="88"/>
        <v>1</v>
      </c>
      <c r="BC32" s="9">
        <f t="shared" si="88"/>
        <v>1</v>
      </c>
      <c r="BD32" s="9">
        <f t="shared" si="88"/>
        <v>1</v>
      </c>
      <c r="BE32" s="9">
        <f t="shared" si="88"/>
        <v>0.99999999999999989</v>
      </c>
      <c r="BF32" s="9">
        <f t="shared" si="88"/>
        <v>1</v>
      </c>
      <c r="BG32" s="9">
        <f t="shared" si="88"/>
        <v>1</v>
      </c>
      <c r="BH32" s="9">
        <f t="shared" si="88"/>
        <v>0.99999999999999967</v>
      </c>
      <c r="BI32" s="9">
        <f t="shared" si="88"/>
        <v>1</v>
      </c>
      <c r="BJ32" s="9">
        <f t="shared" si="88"/>
        <v>0.99999999999999989</v>
      </c>
      <c r="BK32" s="9">
        <f t="shared" si="88"/>
        <v>1</v>
      </c>
      <c r="BL32" s="9">
        <f t="shared" si="88"/>
        <v>1</v>
      </c>
      <c r="BM32" s="9">
        <f t="shared" si="88"/>
        <v>1</v>
      </c>
      <c r="BN32" s="9">
        <f t="shared" si="88"/>
        <v>1</v>
      </c>
      <c r="BO32" s="9">
        <f t="shared" si="88"/>
        <v>1</v>
      </c>
      <c r="BP32" s="9">
        <f t="shared" ref="BP32:CA32" si="89">SUM(BP28:BP31)</f>
        <v>1</v>
      </c>
      <c r="BQ32" s="9">
        <f t="shared" si="89"/>
        <v>1</v>
      </c>
      <c r="BR32" s="9">
        <f t="shared" si="89"/>
        <v>1</v>
      </c>
      <c r="BS32" s="9"/>
      <c r="BT32" s="9"/>
      <c r="BU32" s="9"/>
      <c r="BV32" s="9"/>
      <c r="BW32" s="9"/>
      <c r="BX32" s="9"/>
      <c r="BY32" s="9"/>
      <c r="BZ32" s="9"/>
      <c r="CA32" s="9">
        <f t="shared" si="89"/>
        <v>1</v>
      </c>
      <c r="CB32" s="9">
        <f t="shared" ref="CB32:CC32" si="90">SUM(CB28:CB31)</f>
        <v>0.99999999999999989</v>
      </c>
      <c r="CC32" s="9">
        <f t="shared" si="90"/>
        <v>1</v>
      </c>
      <c r="CD32" s="9">
        <f t="shared" ref="CD32:CF32" si="91">SUM(CD28:CD31)</f>
        <v>1</v>
      </c>
      <c r="CE32" s="9">
        <f t="shared" si="91"/>
        <v>1</v>
      </c>
      <c r="CF32" s="9">
        <f t="shared" si="91"/>
        <v>1</v>
      </c>
      <c r="CG32" s="9">
        <f t="shared" ref="CG32:CH32" si="92">SUM(CG28:CG31)</f>
        <v>0.99999999999999989</v>
      </c>
      <c r="CH32" s="9">
        <f t="shared" si="92"/>
        <v>0.98214285714285754</v>
      </c>
      <c r="CI32" s="9">
        <f t="shared" ref="CI32:CJ32" si="93">SUM(CI28:CI31)</f>
        <v>0.98214285714285754</v>
      </c>
      <c r="CJ32" s="9">
        <f t="shared" si="93"/>
        <v>1</v>
      </c>
      <c r="CK32" s="9">
        <f t="shared" ref="CK32:CM32" si="94">SUM(CK28:CK31)</f>
        <v>1</v>
      </c>
      <c r="CL32" s="9">
        <f t="shared" si="94"/>
        <v>1</v>
      </c>
      <c r="CM32" s="9">
        <f t="shared" si="94"/>
        <v>1</v>
      </c>
      <c r="CN32" s="9">
        <f t="shared" ref="CN32:CP32" si="95">SUM(CN28:CN31)</f>
        <v>0.99999999999999956</v>
      </c>
      <c r="CO32" s="9">
        <f t="shared" si="95"/>
        <v>0.99999999999999989</v>
      </c>
      <c r="CP32" s="9">
        <f t="shared" si="95"/>
        <v>1</v>
      </c>
      <c r="CQ32" s="9">
        <f t="shared" ref="CQ32:CT32" si="96">SUM(CQ28:CQ31)</f>
        <v>0.99999999999999978</v>
      </c>
      <c r="CR32" s="9">
        <f t="shared" si="96"/>
        <v>0.99999999999999978</v>
      </c>
      <c r="CS32" s="9">
        <f t="shared" si="96"/>
        <v>1</v>
      </c>
      <c r="CT32" s="9">
        <f t="shared" si="96"/>
        <v>1</v>
      </c>
      <c r="CU32" s="9">
        <f t="shared" ref="CU32:CW32" si="97">SUM(CU28:CU31)</f>
        <v>1</v>
      </c>
      <c r="CV32" s="9">
        <f t="shared" si="97"/>
        <v>1.0000000000000002</v>
      </c>
      <c r="CW32" s="9">
        <f t="shared" si="97"/>
        <v>0.99999999999999989</v>
      </c>
      <c r="CX32" s="9">
        <f t="shared" ref="CX32:CY32" si="98">SUM(CX28:CX31)</f>
        <v>0.99999999999999967</v>
      </c>
      <c r="CY32" s="9">
        <f t="shared" si="98"/>
        <v>1</v>
      </c>
      <c r="CZ32" s="9">
        <f t="shared" ref="CZ32:DB32" si="99">SUM(CZ28:CZ31)</f>
        <v>1</v>
      </c>
      <c r="DA32" s="9">
        <f t="shared" si="99"/>
        <v>1</v>
      </c>
      <c r="DB32" s="9">
        <f t="shared" si="99"/>
        <v>0.99999999999999989</v>
      </c>
      <c r="DC32" s="9">
        <f t="shared" ref="DC32:DF32" si="100">SUM(DC28:DC31)</f>
        <v>1</v>
      </c>
      <c r="DD32" s="9"/>
      <c r="DE32" s="9">
        <f t="shared" si="100"/>
        <v>1.0000000000000002</v>
      </c>
      <c r="DF32" s="9">
        <f t="shared" si="100"/>
        <v>1</v>
      </c>
      <c r="DG32" s="9">
        <f t="shared" ref="DG32:DI32" si="101">SUM(DG28:DG31)</f>
        <v>1.0000000000000004</v>
      </c>
      <c r="DH32" s="9">
        <f t="shared" si="101"/>
        <v>0.99999999999999967</v>
      </c>
      <c r="DI32" s="9">
        <f t="shared" si="101"/>
        <v>1</v>
      </c>
      <c r="DJ32" s="9">
        <f t="shared" ref="DJ32:DK32" si="102">SUM(DJ28:DJ31)</f>
        <v>1</v>
      </c>
      <c r="DK32" s="9">
        <f t="shared" si="102"/>
        <v>0.99999999999999978</v>
      </c>
      <c r="DL32" s="9">
        <f t="shared" ref="DL32:DM32" si="103">SUM(DL28:DL31)</f>
        <v>0.99999999999999956</v>
      </c>
      <c r="DM32" s="9">
        <f t="shared" si="103"/>
        <v>1</v>
      </c>
      <c r="DN32" s="9">
        <f t="shared" ref="DN32:DR32" si="104">SUM(DN28:DN31)</f>
        <v>0.99999999999999978</v>
      </c>
      <c r="DO32" s="9">
        <f t="shared" si="104"/>
        <v>0.99999999999999978</v>
      </c>
      <c r="DP32" s="9" t="e">
        <f t="shared" si="104"/>
        <v>#DIV/0!</v>
      </c>
      <c r="DQ32" s="9" t="e">
        <f t="shared" si="104"/>
        <v>#DIV/0!</v>
      </c>
      <c r="DR32" s="9">
        <f t="shared" si="104"/>
        <v>1</v>
      </c>
      <c r="DS32" s="9">
        <f t="shared" ref="DS32:DU32" si="105">SUM(DS28:DS31)</f>
        <v>0.99999999999999989</v>
      </c>
      <c r="DT32" s="9">
        <f t="shared" si="105"/>
        <v>1.0000000000000007</v>
      </c>
      <c r="DU32" s="9">
        <f t="shared" si="105"/>
        <v>1</v>
      </c>
      <c r="DV32" s="9">
        <f t="shared" ref="DV32:DX32" si="106">SUM(DV28:DV31)</f>
        <v>1.0000000000000002</v>
      </c>
      <c r="DW32" s="9">
        <f t="shared" si="106"/>
        <v>0.99999999999999956</v>
      </c>
      <c r="DX32" s="9">
        <f t="shared" si="106"/>
        <v>1</v>
      </c>
      <c r="DY32" s="9">
        <f t="shared" ref="DY32:EA32" si="107">SUM(DY28:DY31)</f>
        <v>1</v>
      </c>
      <c r="DZ32" s="9">
        <f t="shared" si="107"/>
        <v>0.99999999999999956</v>
      </c>
      <c r="EA32" s="9">
        <f t="shared" si="107"/>
        <v>1</v>
      </c>
      <c r="EB32" s="9">
        <f t="shared" ref="EB32:ED32" si="108">SUM(EB28:EB31)</f>
        <v>1</v>
      </c>
      <c r="EC32" s="9">
        <f t="shared" si="108"/>
        <v>0.99404761904761907</v>
      </c>
      <c r="ED32" s="9">
        <f t="shared" si="108"/>
        <v>0.99999999999999989</v>
      </c>
      <c r="EE32" s="9">
        <f t="shared" ref="EE32:EH32" si="109">SUM(EE28:EE31)</f>
        <v>0.99999999999999944</v>
      </c>
      <c r="EF32" s="9">
        <f t="shared" si="109"/>
        <v>0.99999999999999956</v>
      </c>
      <c r="EG32" s="9">
        <f t="shared" si="109"/>
        <v>0.99999999999999989</v>
      </c>
      <c r="EH32" s="9">
        <f t="shared" si="109"/>
        <v>1</v>
      </c>
      <c r="EI32" s="9"/>
      <c r="EJ32" s="9"/>
    </row>
    <row r="33" spans="1:140">
      <c r="A33" s="31" t="s">
        <v>355</v>
      </c>
      <c r="B33" s="29"/>
      <c r="C33" s="32" t="s">
        <v>229</v>
      </c>
      <c r="D33" s="32" t="s">
        <v>178</v>
      </c>
      <c r="E33" s="32" t="s">
        <v>179</v>
      </c>
      <c r="F33" s="32" t="s">
        <v>180</v>
      </c>
      <c r="G33" s="32" t="s">
        <v>181</v>
      </c>
      <c r="H33" s="32" t="s">
        <v>182</v>
      </c>
      <c r="I33" s="32" t="s">
        <v>183</v>
      </c>
      <c r="J33" s="32" t="s">
        <v>236</v>
      </c>
      <c r="K33" s="32" t="s">
        <v>185</v>
      </c>
      <c r="L33" s="32" t="s">
        <v>186</v>
      </c>
      <c r="M33" s="32" t="s">
        <v>187</v>
      </c>
      <c r="N33" s="32" t="s">
        <v>188</v>
      </c>
      <c r="O33" s="32" t="s">
        <v>237</v>
      </c>
      <c r="P33" s="32" t="s">
        <v>246</v>
      </c>
      <c r="Q33" s="32" t="s">
        <v>247</v>
      </c>
      <c r="R33" s="32" t="s">
        <v>248</v>
      </c>
      <c r="S33" s="32" t="s">
        <v>249</v>
      </c>
      <c r="T33" s="32" t="s">
        <v>189</v>
      </c>
      <c r="U33" s="32" t="s">
        <v>190</v>
      </c>
      <c r="V33" s="32" t="s">
        <v>191</v>
      </c>
      <c r="W33" s="32" t="s">
        <v>192</v>
      </c>
      <c r="X33" s="32" t="s">
        <v>193</v>
      </c>
      <c r="Y33" s="32" t="s">
        <v>194</v>
      </c>
      <c r="Z33" s="32" t="s">
        <v>111</v>
      </c>
      <c r="AA33" s="32" t="s">
        <v>112</v>
      </c>
      <c r="AB33" s="32" t="s">
        <v>113</v>
      </c>
      <c r="AC33" s="32" t="s">
        <v>114</v>
      </c>
      <c r="AD33" s="32" t="s">
        <v>195</v>
      </c>
      <c r="AE33" s="32" t="s">
        <v>196</v>
      </c>
      <c r="AF33" s="32" t="s">
        <v>197</v>
      </c>
      <c r="AG33" s="32" t="s">
        <v>198</v>
      </c>
      <c r="AH33" s="32" t="s">
        <v>199</v>
      </c>
      <c r="AI33" s="32" t="s">
        <v>200</v>
      </c>
      <c r="AJ33" s="32" t="s">
        <v>201</v>
      </c>
      <c r="AK33" s="32" t="s">
        <v>202</v>
      </c>
      <c r="AL33" s="32" t="s">
        <v>203</v>
      </c>
      <c r="AM33" s="32" t="s">
        <v>204</v>
      </c>
      <c r="AN33" s="32" t="s">
        <v>205</v>
      </c>
      <c r="AO33" s="32" t="s">
        <v>206</v>
      </c>
      <c r="AP33" s="32" t="s">
        <v>207</v>
      </c>
      <c r="AQ33" s="32" t="s">
        <v>208</v>
      </c>
      <c r="AR33" s="32" t="s">
        <v>209</v>
      </c>
      <c r="AS33" s="32" t="s">
        <v>210</v>
      </c>
      <c r="AT33" s="32" t="s">
        <v>211</v>
      </c>
      <c r="AU33" s="32" t="s">
        <v>212</v>
      </c>
      <c r="AV33" s="32" t="s">
        <v>213</v>
      </c>
      <c r="AW33" s="32" t="s">
        <v>307</v>
      </c>
      <c r="AX33" s="32" t="s">
        <v>215</v>
      </c>
      <c r="AY33" s="32" t="s">
        <v>216</v>
      </c>
      <c r="AZ33" s="32" t="s">
        <v>217</v>
      </c>
      <c r="BA33" s="32" t="s">
        <v>218</v>
      </c>
      <c r="BB33" s="32" t="s">
        <v>219</v>
      </c>
      <c r="BC33" s="32" t="s">
        <v>220</v>
      </c>
      <c r="BD33" s="32" t="s">
        <v>178</v>
      </c>
      <c r="BE33" s="32" t="s">
        <v>179</v>
      </c>
      <c r="BF33" s="32" t="s">
        <v>180</v>
      </c>
      <c r="BG33" s="32" t="s">
        <v>181</v>
      </c>
      <c r="BH33" s="32" t="s">
        <v>182</v>
      </c>
      <c r="BI33" s="32" t="s">
        <v>183</v>
      </c>
      <c r="BJ33" s="32" t="s">
        <v>184</v>
      </c>
      <c r="BK33" s="32" t="s">
        <v>185</v>
      </c>
      <c r="BL33" s="32" t="s">
        <v>186</v>
      </c>
      <c r="BM33" s="32" t="s">
        <v>187</v>
      </c>
      <c r="BN33" s="32" t="s">
        <v>188</v>
      </c>
      <c r="BO33" s="32" t="s">
        <v>237</v>
      </c>
      <c r="BP33" s="32" t="s">
        <v>246</v>
      </c>
      <c r="BQ33" s="32" t="s">
        <v>247</v>
      </c>
      <c r="BR33" s="32" t="s">
        <v>248</v>
      </c>
      <c r="BS33" s="32"/>
      <c r="BT33" s="32"/>
      <c r="BU33" s="32"/>
      <c r="BV33" s="32"/>
      <c r="BW33" s="32"/>
      <c r="BX33" s="32"/>
      <c r="BY33" s="32"/>
      <c r="BZ33" s="32"/>
      <c r="CA33" s="32" t="s">
        <v>112</v>
      </c>
      <c r="CB33" s="32" t="s">
        <v>113</v>
      </c>
      <c r="CC33" s="32" t="s">
        <v>114</v>
      </c>
      <c r="CD33" s="32" t="s">
        <v>195</v>
      </c>
      <c r="CE33" s="32" t="s">
        <v>196</v>
      </c>
      <c r="CF33" s="32" t="s">
        <v>197</v>
      </c>
      <c r="CG33" s="32" t="s">
        <v>198</v>
      </c>
      <c r="CH33" s="32" t="s">
        <v>199</v>
      </c>
      <c r="CI33" s="32" t="s">
        <v>199</v>
      </c>
      <c r="CJ33" s="32" t="s">
        <v>201</v>
      </c>
      <c r="CK33" s="32" t="s">
        <v>202</v>
      </c>
      <c r="CL33" s="32" t="s">
        <v>202</v>
      </c>
      <c r="CM33" s="32" t="s">
        <v>204</v>
      </c>
      <c r="CN33" s="32" t="s">
        <v>205</v>
      </c>
      <c r="CO33" s="32" t="s">
        <v>205</v>
      </c>
      <c r="CP33" s="32" t="s">
        <v>207</v>
      </c>
      <c r="CQ33" s="32" t="s">
        <v>370</v>
      </c>
      <c r="CR33" s="32" t="s">
        <v>371</v>
      </c>
      <c r="CS33" s="32" t="s">
        <v>210</v>
      </c>
      <c r="CT33" s="32" t="s">
        <v>211</v>
      </c>
      <c r="CU33" s="32" t="s">
        <v>212</v>
      </c>
      <c r="CV33" s="32" t="s">
        <v>213</v>
      </c>
      <c r="CW33" s="32" t="s">
        <v>214</v>
      </c>
      <c r="CX33" s="32" t="s">
        <v>215</v>
      </c>
      <c r="CY33" s="32" t="s">
        <v>216</v>
      </c>
      <c r="CZ33" s="32" t="s">
        <v>216</v>
      </c>
      <c r="DA33" s="32" t="s">
        <v>218</v>
      </c>
      <c r="DB33" s="32" t="s">
        <v>219</v>
      </c>
      <c r="DC33" s="32" t="s">
        <v>220</v>
      </c>
      <c r="DD33" s="32" t="s">
        <v>311</v>
      </c>
      <c r="DE33" s="32" t="s">
        <v>178</v>
      </c>
      <c r="DF33" s="32" t="s">
        <v>179</v>
      </c>
      <c r="DG33" s="32" t="s">
        <v>180</v>
      </c>
      <c r="DH33" s="32" t="s">
        <v>180</v>
      </c>
      <c r="DI33" s="32" t="s">
        <v>182</v>
      </c>
      <c r="DJ33" s="32"/>
      <c r="DK33" s="32"/>
      <c r="DL33" s="32"/>
      <c r="DM33" s="32"/>
      <c r="DN33" s="32"/>
      <c r="DO33" s="32"/>
      <c r="DP33" s="32"/>
      <c r="DQ33" s="32"/>
      <c r="DR33" s="32"/>
      <c r="DS33" s="32"/>
      <c r="DT33" s="32"/>
      <c r="DU33" s="32"/>
      <c r="DV33" s="32"/>
      <c r="DW33" s="32"/>
      <c r="DX33" s="32"/>
      <c r="DY33" s="32"/>
      <c r="DZ33" s="32"/>
      <c r="EA33" s="32"/>
      <c r="EB33" s="32"/>
      <c r="EC33" s="32"/>
      <c r="ED33" s="32"/>
      <c r="EE33" s="32"/>
      <c r="EF33" s="32"/>
      <c r="EG33" s="32"/>
      <c r="EH33" s="32"/>
      <c r="EI33" s="32" t="s">
        <v>378</v>
      </c>
      <c r="EJ33" s="32" t="s">
        <v>119</v>
      </c>
    </row>
    <row r="34" spans="1:140" ht="15.75" customHeight="1">
      <c r="A34" s="502" t="s">
        <v>20</v>
      </c>
      <c r="B34" s="51" t="s">
        <v>84</v>
      </c>
      <c r="C34" s="4"/>
      <c r="D34" s="169">
        <v>0.92660714285714296</v>
      </c>
      <c r="E34" s="169">
        <v>0.45833333333333326</v>
      </c>
      <c r="F34" s="169">
        <v>0.48214285714285715</v>
      </c>
      <c r="G34" s="169">
        <v>0.93154761904761896</v>
      </c>
      <c r="H34" s="169">
        <v>0.39791666666714287</v>
      </c>
      <c r="I34" s="169">
        <v>0.63392857142857151</v>
      </c>
      <c r="J34" s="169">
        <v>0.99404761904761896</v>
      </c>
      <c r="K34" s="169">
        <v>0.92458333333333298</v>
      </c>
      <c r="L34" s="169">
        <v>0.6101190476285715</v>
      </c>
      <c r="M34" s="169">
        <v>0.80458333333333343</v>
      </c>
      <c r="N34" s="169">
        <v>0.86952380952380948</v>
      </c>
      <c r="O34" s="160">
        <v>0.77577380952380959</v>
      </c>
      <c r="P34" s="160">
        <v>0.85565476190476186</v>
      </c>
      <c r="Q34" s="160">
        <v>0.89684523809523797</v>
      </c>
      <c r="R34" s="160">
        <v>0.56101190476190499</v>
      </c>
      <c r="S34" s="160">
        <v>0.84523809523809523</v>
      </c>
      <c r="T34" s="160">
        <v>0.66666666666666696</v>
      </c>
      <c r="U34" s="160">
        <v>0.82694444444444448</v>
      </c>
      <c r="V34" s="160">
        <v>0.85517857142857157</v>
      </c>
      <c r="W34" s="160">
        <v>0.69491701244813286</v>
      </c>
      <c r="X34" s="160">
        <v>0.451369047619048</v>
      </c>
      <c r="Y34" s="160">
        <v>0.97916666666666652</v>
      </c>
      <c r="Z34" s="160">
        <v>0.83196428571428604</v>
      </c>
      <c r="AA34" s="160">
        <v>0.94839285714285704</v>
      </c>
      <c r="AB34" s="160">
        <v>0.48113095238095238</v>
      </c>
      <c r="AC34" s="160">
        <v>0.81547619047619102</v>
      </c>
      <c r="AD34" s="160">
        <v>0.88095238095238104</v>
      </c>
      <c r="AE34" s="160">
        <v>0.70833333333333348</v>
      </c>
      <c r="AF34" s="160">
        <v>0.90077380952381003</v>
      </c>
      <c r="AG34" s="160">
        <v>0.87452380952381004</v>
      </c>
      <c r="AH34" s="160">
        <v>0.81595238095238087</v>
      </c>
      <c r="AI34" s="160">
        <v>0.88690476190476197</v>
      </c>
      <c r="AJ34" s="160">
        <v>0.80458333333333298</v>
      </c>
      <c r="AK34" s="160">
        <v>0.8660714285714286</v>
      </c>
      <c r="AL34" s="160">
        <v>0.70285714285714296</v>
      </c>
      <c r="AM34" s="160">
        <v>0.65375000000000005</v>
      </c>
      <c r="AN34" s="160">
        <v>0.81946428571428565</v>
      </c>
      <c r="AO34" s="160">
        <v>0.83684523809523803</v>
      </c>
      <c r="AP34" s="160">
        <v>0.77083333333333304</v>
      </c>
      <c r="AQ34" s="160">
        <v>0.84125000000000005</v>
      </c>
      <c r="AR34" s="160">
        <v>0.769880952380952</v>
      </c>
      <c r="AS34" s="160">
        <v>0.44095238095238098</v>
      </c>
      <c r="AT34" s="160">
        <v>0.75595238095238093</v>
      </c>
      <c r="AU34" s="160">
        <v>0.96625000000000005</v>
      </c>
      <c r="AV34" s="160">
        <v>0.84523809523809501</v>
      </c>
      <c r="AW34" s="160">
        <v>0.8392857142857143</v>
      </c>
      <c r="AX34" s="160">
        <v>0.95440476190476209</v>
      </c>
      <c r="AY34" s="160">
        <v>0.86369047619047601</v>
      </c>
      <c r="AZ34" s="160">
        <v>0.65375000000000005</v>
      </c>
      <c r="BA34" s="160">
        <v>0.63988095238095233</v>
      </c>
      <c r="BB34" s="160">
        <v>0.764880952380952</v>
      </c>
      <c r="BC34" s="160">
        <v>0.90327380952380953</v>
      </c>
      <c r="BD34" s="160">
        <v>0.62976190476190497</v>
      </c>
      <c r="BE34" s="160">
        <v>0.65773809523809501</v>
      </c>
      <c r="BF34" s="160">
        <v>0.9598214285714286</v>
      </c>
      <c r="BG34" s="160">
        <v>0.4505952380952381</v>
      </c>
      <c r="BH34" s="160">
        <v>0.87696428571428597</v>
      </c>
      <c r="BI34" s="160">
        <v>0.82934523809523797</v>
      </c>
      <c r="BJ34" s="160">
        <v>0.98511904761904778</v>
      </c>
      <c r="BK34" s="160">
        <v>0.95773809523809506</v>
      </c>
      <c r="BL34" s="160">
        <v>0.95041666666666702</v>
      </c>
      <c r="BM34" s="160">
        <v>0.90077380952380948</v>
      </c>
      <c r="BN34" s="160">
        <v>0.96369047619047599</v>
      </c>
      <c r="BO34" s="160">
        <v>0.83511904761904798</v>
      </c>
      <c r="BP34" s="160">
        <v>0.90029761904761907</v>
      </c>
      <c r="BQ34" s="160">
        <v>0.84494047619047596</v>
      </c>
      <c r="BR34" s="160">
        <v>0.84523809523809501</v>
      </c>
      <c r="BS34" s="160"/>
      <c r="BT34" s="160"/>
      <c r="BU34" s="160"/>
      <c r="BV34" s="160"/>
      <c r="BW34" s="160"/>
      <c r="BX34" s="160"/>
      <c r="BY34" s="160"/>
      <c r="BZ34" s="160"/>
      <c r="CA34" s="160">
        <v>0</v>
      </c>
      <c r="CB34" s="160">
        <v>0</v>
      </c>
      <c r="CC34" s="160">
        <v>0</v>
      </c>
      <c r="CD34" s="160">
        <v>0</v>
      </c>
      <c r="CE34" s="160">
        <v>0</v>
      </c>
      <c r="CF34" s="160">
        <v>1</v>
      </c>
      <c r="CG34" s="160">
        <v>0.985119047619048</v>
      </c>
      <c r="CH34" s="160">
        <v>0.97916666666666696</v>
      </c>
      <c r="CI34" s="160">
        <v>0.95833333333333304</v>
      </c>
      <c r="CJ34" s="160">
        <v>1</v>
      </c>
      <c r="CK34" s="160">
        <v>0.97321428571428603</v>
      </c>
      <c r="CL34" s="160">
        <v>0</v>
      </c>
      <c r="CM34" s="160">
        <v>0</v>
      </c>
      <c r="CN34" s="160">
        <v>0</v>
      </c>
      <c r="CO34" s="160">
        <v>0</v>
      </c>
      <c r="CP34" s="160">
        <v>0</v>
      </c>
      <c r="CQ34" s="160">
        <v>0</v>
      </c>
      <c r="CR34" s="160">
        <v>0</v>
      </c>
      <c r="CS34" s="160">
        <v>0</v>
      </c>
      <c r="CT34" s="160">
        <v>0</v>
      </c>
      <c r="CU34" s="160">
        <v>0</v>
      </c>
      <c r="CV34" s="160">
        <v>0</v>
      </c>
      <c r="CW34" s="160">
        <v>0</v>
      </c>
      <c r="CX34" s="160">
        <v>0</v>
      </c>
      <c r="CY34" s="160">
        <v>0</v>
      </c>
      <c r="CZ34" s="160">
        <v>0</v>
      </c>
      <c r="DA34" s="160">
        <v>0</v>
      </c>
      <c r="DB34" s="160">
        <v>0</v>
      </c>
      <c r="DC34" s="160">
        <v>0</v>
      </c>
      <c r="DD34" s="4">
        <f>AVERAGE(BD34:DC34)</f>
        <v>0.42007711038961032</v>
      </c>
      <c r="DE34" s="160"/>
      <c r="DF34" s="160"/>
      <c r="DG34" s="160"/>
      <c r="DH34" s="160"/>
      <c r="DI34" s="160"/>
      <c r="DJ34" s="160"/>
      <c r="DK34" s="160"/>
      <c r="DL34" s="160"/>
      <c r="DM34" s="160"/>
      <c r="DN34" s="160"/>
      <c r="DO34" s="160"/>
      <c r="DP34" s="160"/>
      <c r="DQ34" s="160"/>
      <c r="DR34" s="160"/>
      <c r="DS34" s="160"/>
      <c r="DT34" s="160"/>
      <c r="DU34" s="160"/>
      <c r="DV34" s="160"/>
      <c r="DW34" s="160"/>
      <c r="DX34" s="160"/>
      <c r="DY34" s="160"/>
      <c r="DZ34" s="160"/>
      <c r="EA34" s="160"/>
      <c r="EB34" s="160"/>
      <c r="EC34" s="160"/>
      <c r="ED34" s="160"/>
      <c r="EE34" s="160"/>
      <c r="EF34" s="160"/>
      <c r="EG34" s="160"/>
      <c r="EH34" s="160"/>
      <c r="EI34" s="4" t="e">
        <f>AVERAGE(DE34:DI34)</f>
        <v>#DIV/0!</v>
      </c>
      <c r="EJ34" s="23">
        <v>0.85</v>
      </c>
    </row>
    <row r="35" spans="1:140" ht="16.5" customHeight="1">
      <c r="A35" s="503"/>
      <c r="B35" s="51" t="s">
        <v>141</v>
      </c>
      <c r="C35" s="4"/>
      <c r="D35" s="169">
        <v>4.0087819769526599E-2</v>
      </c>
      <c r="E35" s="169">
        <v>3.3339263480519486E-2</v>
      </c>
      <c r="F35" s="169">
        <v>4.3621448793375352E-2</v>
      </c>
      <c r="G35" s="169">
        <v>5.98161025148434E-2</v>
      </c>
      <c r="H35" s="169">
        <v>0</v>
      </c>
      <c r="I35" s="169">
        <v>5.7646340723801127E-2</v>
      </c>
      <c r="J35" s="169">
        <v>0.51347305389221598</v>
      </c>
      <c r="K35" s="169">
        <v>7.57408885261385E-2</v>
      </c>
      <c r="L35" s="169">
        <v>0.34191467716360896</v>
      </c>
      <c r="M35" s="169">
        <v>7.5388860671970925E-2</v>
      </c>
      <c r="N35" s="169">
        <v>9.5677313205727768E-2</v>
      </c>
      <c r="O35" s="161">
        <v>7.421645109781877E-2</v>
      </c>
      <c r="P35" s="161">
        <v>5.0474226804123709E-2</v>
      </c>
      <c r="Q35" s="161">
        <v>2.0650878674641601E-2</v>
      </c>
      <c r="R35" s="161">
        <v>7.6329191773697E-2</v>
      </c>
      <c r="S35" s="161">
        <v>6.4082608860711432E-2</v>
      </c>
      <c r="T35" s="161">
        <v>6.8635072831752006E-2</v>
      </c>
      <c r="U35" s="161">
        <v>3.595338783393439E-2</v>
      </c>
      <c r="V35" s="161">
        <v>3.434487616210033E-2</v>
      </c>
      <c r="W35" s="161">
        <v>3.7912500000000002E-2</v>
      </c>
      <c r="X35" s="161">
        <v>0</v>
      </c>
      <c r="Y35" s="161">
        <v>2.7825650988625328E-2</v>
      </c>
      <c r="Z35" s="161">
        <v>7.1694195280951598E-2</v>
      </c>
      <c r="AA35" s="161">
        <v>6.7517492479441596E-2</v>
      </c>
      <c r="AB35" s="160">
        <v>9.5380230049721904E-2</v>
      </c>
      <c r="AC35" s="160">
        <v>5.0103113340714801E-2</v>
      </c>
      <c r="AD35" s="160">
        <v>1.8998633464925599E-2</v>
      </c>
      <c r="AE35" s="160">
        <v>5.2323133662282542E-2</v>
      </c>
      <c r="AF35" s="160">
        <v>7.7152393432321498E-2</v>
      </c>
      <c r="AG35" s="160">
        <v>7.9468225552091001E-2</v>
      </c>
      <c r="AH35" s="160">
        <v>4.3088501512684035E-2</v>
      </c>
      <c r="AI35" s="160">
        <v>4.53122274674857E-2</v>
      </c>
      <c r="AJ35" s="160">
        <v>6.2654631565233099E-2</v>
      </c>
      <c r="AK35" s="160">
        <v>5.5043581034106025E-2</v>
      </c>
      <c r="AL35" s="160">
        <v>5.3930687611960897E-2</v>
      </c>
      <c r="AM35" s="160">
        <v>5.48800957482522E-2</v>
      </c>
      <c r="AN35" s="160">
        <v>6.7514315666304545E-2</v>
      </c>
      <c r="AO35" s="160">
        <v>6.5844959507382103E-2</v>
      </c>
      <c r="AP35" s="160">
        <v>5.7608301537574597E-2</v>
      </c>
      <c r="AQ35" s="160">
        <v>4.0869337340175137E-2</v>
      </c>
      <c r="AR35" s="160">
        <v>4.740890777693E-2</v>
      </c>
      <c r="AS35" s="160">
        <v>8.2773597892388404E-2</v>
      </c>
      <c r="AT35" s="160">
        <v>3.5371154135996841E-2</v>
      </c>
      <c r="AU35" s="160">
        <v>5.6822265344257598E-2</v>
      </c>
      <c r="AV35" s="160">
        <v>5.7797481266428599E-2</v>
      </c>
      <c r="AW35" s="160">
        <v>6.0252672497570464E-2</v>
      </c>
      <c r="AX35" s="160">
        <v>7.1094023239831036E-2</v>
      </c>
      <c r="AY35" s="160">
        <v>4.0558442040797803E-2</v>
      </c>
      <c r="AZ35" s="160">
        <v>0</v>
      </c>
      <c r="BA35" s="160">
        <v>1.9327467001885611E-2</v>
      </c>
      <c r="BB35" s="160">
        <v>2.2886339055954101E-2</v>
      </c>
      <c r="BC35" s="160">
        <v>7.1133232537398949E-2</v>
      </c>
      <c r="BD35" s="160">
        <v>6.4836003051105998E-2</v>
      </c>
      <c r="BE35" s="160">
        <v>6.4864276086177106E-2</v>
      </c>
      <c r="BF35" s="160">
        <v>2.3025389374866648E-2</v>
      </c>
      <c r="BG35" s="160">
        <v>6.758950361596848E-2</v>
      </c>
      <c r="BH35" s="160">
        <v>6.7945274950726706E-2</v>
      </c>
      <c r="BI35" s="160">
        <v>5.7905606080801697E-2</v>
      </c>
      <c r="BJ35" s="160">
        <v>4.3476428019391555E-2</v>
      </c>
      <c r="BK35" s="160">
        <v>1.6912929288879101E-2</v>
      </c>
      <c r="BL35" s="160">
        <v>5.6488659102492803E-2</v>
      </c>
      <c r="BM35" s="160">
        <v>5.9994365746521207E-2</v>
      </c>
      <c r="BN35" s="160">
        <v>0</v>
      </c>
      <c r="BO35" s="160">
        <v>3.6403609444016702E-2</v>
      </c>
      <c r="BP35" s="160">
        <v>3.3980395925427641E-2</v>
      </c>
      <c r="BQ35" s="160">
        <v>3.6111170886900301E-2</v>
      </c>
      <c r="BR35" s="160">
        <v>5.68828831548088E-2</v>
      </c>
      <c r="BS35" s="160"/>
      <c r="BT35" s="160"/>
      <c r="BU35" s="160"/>
      <c r="BV35" s="160"/>
      <c r="BW35" s="160"/>
      <c r="BX35" s="160"/>
      <c r="BY35" s="160"/>
      <c r="BZ35" s="160"/>
      <c r="CA35" s="160">
        <v>0</v>
      </c>
      <c r="CB35" s="160">
        <v>0</v>
      </c>
      <c r="CC35" s="160">
        <v>0</v>
      </c>
      <c r="CD35" s="160">
        <v>0</v>
      </c>
      <c r="CE35" s="160">
        <v>0</v>
      </c>
      <c r="CF35" s="160">
        <v>0.27380952380952378</v>
      </c>
      <c r="CG35" s="160">
        <v>0.43504531722054401</v>
      </c>
      <c r="CH35" s="160">
        <v>0.45957446808510599</v>
      </c>
      <c r="CI35" s="160">
        <v>0.39503105590062099</v>
      </c>
      <c r="CJ35" s="160">
        <v>0.47619047619047622</v>
      </c>
      <c r="CK35" s="160">
        <v>0.45259938837920499</v>
      </c>
      <c r="CL35" s="160">
        <v>0</v>
      </c>
      <c r="CM35" s="160">
        <v>0</v>
      </c>
      <c r="CN35" s="160">
        <v>0</v>
      </c>
      <c r="CO35" s="160">
        <v>0</v>
      </c>
      <c r="CP35" s="160">
        <v>0</v>
      </c>
      <c r="CQ35" s="160">
        <v>0</v>
      </c>
      <c r="CR35" s="160">
        <v>0</v>
      </c>
      <c r="CS35" s="160">
        <v>0</v>
      </c>
      <c r="CT35" s="160">
        <v>0</v>
      </c>
      <c r="CU35" s="160">
        <v>0</v>
      </c>
      <c r="CV35" s="160">
        <v>0</v>
      </c>
      <c r="CW35" s="160">
        <v>0</v>
      </c>
      <c r="CX35" s="160">
        <v>0</v>
      </c>
      <c r="CY35" s="160">
        <v>0</v>
      </c>
      <c r="CZ35" s="160">
        <v>0</v>
      </c>
      <c r="DA35" s="160">
        <v>0</v>
      </c>
      <c r="DB35" s="160">
        <v>0</v>
      </c>
      <c r="DC35" s="160">
        <v>0</v>
      </c>
      <c r="DD35" s="4">
        <f>AVERAGE(BD35:DC35)</f>
        <v>7.2242425552580924E-2</v>
      </c>
      <c r="DE35" s="160"/>
      <c r="DF35" s="160"/>
      <c r="DG35" s="160"/>
      <c r="DH35" s="160"/>
      <c r="DI35" s="160"/>
      <c r="DJ35" s="160"/>
      <c r="DK35" s="160"/>
      <c r="DL35" s="160"/>
      <c r="DM35" s="160"/>
      <c r="DN35" s="160"/>
      <c r="DO35" s="160"/>
      <c r="DP35" s="160"/>
      <c r="DQ35" s="160"/>
      <c r="DR35" s="160"/>
      <c r="DS35" s="160"/>
      <c r="DT35" s="160"/>
      <c r="DU35" s="160"/>
      <c r="DV35" s="160"/>
      <c r="DW35" s="160"/>
      <c r="DX35" s="160"/>
      <c r="DY35" s="160"/>
      <c r="DZ35" s="160"/>
      <c r="EA35" s="160"/>
      <c r="EB35" s="160"/>
      <c r="EC35" s="160"/>
      <c r="ED35" s="160"/>
      <c r="EE35" s="160"/>
      <c r="EF35" s="160"/>
      <c r="EG35" s="160"/>
      <c r="EH35" s="160"/>
      <c r="EI35" s="4" t="e">
        <f>AVERAGE(DE35:DI35)</f>
        <v>#DIV/0!</v>
      </c>
      <c r="EJ35" s="23">
        <v>0.5</v>
      </c>
    </row>
    <row r="36" spans="1:140">
      <c r="A36" s="503"/>
      <c r="B36" s="51" t="s">
        <v>18</v>
      </c>
      <c r="C36" s="5"/>
      <c r="D36" s="171">
        <v>1.5601177258805514</v>
      </c>
      <c r="E36" s="171">
        <v>2.5671232880000003</v>
      </c>
      <c r="F36" s="171">
        <v>1.4663979863402445</v>
      </c>
      <c r="G36" s="171">
        <v>3.1204066811909947</v>
      </c>
      <c r="H36" s="171">
        <v>0</v>
      </c>
      <c r="I36" s="171">
        <v>1.2136092319936331</v>
      </c>
      <c r="J36" s="171">
        <v>85.75</v>
      </c>
      <c r="K36" s="171">
        <v>2.941208053691275</v>
      </c>
      <c r="L36" s="171">
        <v>4.7503886010362688</v>
      </c>
      <c r="M36" s="171">
        <v>2.0957746478873238</v>
      </c>
      <c r="N36" s="171">
        <v>1.6690178571428576</v>
      </c>
      <c r="O36" s="150">
        <v>1.9176590330788805</v>
      </c>
      <c r="P36" s="150">
        <v>2.4185567010309277</v>
      </c>
      <c r="Q36" s="150">
        <v>1.0371559633027523</v>
      </c>
      <c r="R36" s="150">
        <v>1.7985065811677354</v>
      </c>
      <c r="S36" s="150">
        <v>2.2749326145552562</v>
      </c>
      <c r="T36" s="150">
        <v>1.2811880261927036</v>
      </c>
      <c r="U36" s="150">
        <v>2.1406647116324535</v>
      </c>
      <c r="V36" s="150">
        <v>0.98686567164179095</v>
      </c>
      <c r="W36" s="150">
        <v>0.69491701244813286</v>
      </c>
      <c r="X36" s="150">
        <v>0</v>
      </c>
      <c r="Y36" s="150">
        <v>4.5773195876288666</v>
      </c>
      <c r="Z36" s="150">
        <v>2.0041395348837208</v>
      </c>
      <c r="AA36" s="150">
        <v>3.5858540255831453</v>
      </c>
      <c r="AB36" s="150">
        <v>3.8547919974595106</v>
      </c>
      <c r="AC36" s="150">
        <v>0.98058950395398992</v>
      </c>
      <c r="AD36" s="150">
        <v>0.70294943820224698</v>
      </c>
      <c r="AE36" s="150">
        <v>1.2452905811623247</v>
      </c>
      <c r="AF36" s="150">
        <v>3.8918238993710692</v>
      </c>
      <c r="AG36" s="150">
        <v>1.9459119496855346</v>
      </c>
      <c r="AH36" s="150">
        <v>1.968857262452909</v>
      </c>
      <c r="AI36" s="150">
        <v>2.2505072975517888</v>
      </c>
      <c r="AJ36" s="150">
        <v>2.1172566371681412</v>
      </c>
      <c r="AK36" s="150">
        <v>1.6017682080924853</v>
      </c>
      <c r="AL36" s="150">
        <v>1.592033898305085</v>
      </c>
      <c r="AM36" s="150">
        <v>1.5068702290076337</v>
      </c>
      <c r="AN36" s="150">
        <v>2.3236739594450371</v>
      </c>
      <c r="AO36" s="150">
        <v>1.157142857142857</v>
      </c>
      <c r="AP36" s="150">
        <v>7.4602750491159142</v>
      </c>
      <c r="AQ36" s="150">
        <v>0.72200793078586889</v>
      </c>
      <c r="AR36" s="150">
        <v>1.2263736263736265</v>
      </c>
      <c r="AS36" s="150">
        <v>2.0439560439560442</v>
      </c>
      <c r="AT36" s="150">
        <v>4.4921365752715987</v>
      </c>
      <c r="AU36" s="150">
        <v>9.2239583333333339</v>
      </c>
      <c r="AV36" s="150">
        <v>2.7357474466109561</v>
      </c>
      <c r="AW36" s="150">
        <v>4.2478134110787176</v>
      </c>
      <c r="AX36" s="150">
        <v>3.7997385620915032</v>
      </c>
      <c r="AY36" s="150">
        <v>1.9616766467065867</v>
      </c>
      <c r="AZ36" s="150">
        <v>0</v>
      </c>
      <c r="BA36" s="150">
        <v>0.41554054054054063</v>
      </c>
      <c r="BB36" s="150">
        <v>0.98029818956336534</v>
      </c>
      <c r="BC36" s="150">
        <v>5.3972340187751451</v>
      </c>
      <c r="BD36" s="150">
        <v>6.8596491228070171</v>
      </c>
      <c r="BE36" s="150">
        <v>1.7918756268806419</v>
      </c>
      <c r="BF36" s="150">
        <v>1.2376146788990825</v>
      </c>
      <c r="BG36" s="150">
        <v>1.2791313559322035</v>
      </c>
      <c r="BH36" s="150">
        <v>5.0051886792452827</v>
      </c>
      <c r="BI36" s="150">
        <v>2.6893293650793648</v>
      </c>
      <c r="BJ36" s="150">
        <v>3.597674418604651</v>
      </c>
      <c r="BK36" s="150">
        <v>0.90709677419354851</v>
      </c>
      <c r="BL36" s="150">
        <v>3.0065147329650093</v>
      </c>
      <c r="BM36" s="150">
        <v>1.5131578947368423</v>
      </c>
      <c r="BN36" s="150">
        <v>0</v>
      </c>
      <c r="BO36" s="150">
        <v>1.2768566012488849</v>
      </c>
      <c r="BP36" s="150">
        <v>2.5697674418604652</v>
      </c>
      <c r="BQ36" s="150">
        <v>5.1259807073954979</v>
      </c>
      <c r="BR36" s="150">
        <v>4.0386847039914278</v>
      </c>
      <c r="BS36" s="150"/>
      <c r="BT36" s="150"/>
      <c r="BU36" s="150"/>
      <c r="BV36" s="150"/>
      <c r="BW36" s="150"/>
      <c r="BX36" s="150"/>
      <c r="BY36" s="150"/>
      <c r="BZ36" s="150"/>
      <c r="CA36" s="150">
        <v>0</v>
      </c>
      <c r="CB36" s="150">
        <v>0</v>
      </c>
      <c r="CC36" s="150">
        <v>0</v>
      </c>
      <c r="CD36" s="150">
        <v>0</v>
      </c>
      <c r="CE36" s="150">
        <v>0</v>
      </c>
      <c r="CF36" s="150">
        <v>46</v>
      </c>
      <c r="CG36" s="150">
        <v>72</v>
      </c>
      <c r="CH36" s="150">
        <v>37.799999999999997</v>
      </c>
      <c r="CI36" s="150">
        <v>21.2</v>
      </c>
      <c r="CJ36" s="150">
        <v>80</v>
      </c>
      <c r="CK36" s="150">
        <v>37</v>
      </c>
      <c r="CL36" s="150">
        <v>0</v>
      </c>
      <c r="CM36" s="150">
        <v>0</v>
      </c>
      <c r="CN36" s="150">
        <v>0</v>
      </c>
      <c r="CO36" s="150">
        <v>0</v>
      </c>
      <c r="CP36" s="150">
        <v>0</v>
      </c>
      <c r="CQ36" s="150">
        <v>0</v>
      </c>
      <c r="CR36" s="150">
        <v>0</v>
      </c>
      <c r="CS36" s="150">
        <v>0</v>
      </c>
      <c r="CT36" s="150">
        <v>0</v>
      </c>
      <c r="CU36" s="150">
        <v>0</v>
      </c>
      <c r="CV36" s="150">
        <v>0</v>
      </c>
      <c r="CW36" s="150">
        <v>0</v>
      </c>
      <c r="CX36" s="150">
        <v>0</v>
      </c>
      <c r="CY36" s="165">
        <v>0</v>
      </c>
      <c r="CZ36" s="165">
        <v>0</v>
      </c>
      <c r="DA36" s="165">
        <v>0</v>
      </c>
      <c r="DB36" s="150">
        <v>0</v>
      </c>
      <c r="DC36" s="150">
        <v>0</v>
      </c>
      <c r="DD36" s="5">
        <f>AVERAGE(BD36:DC36)</f>
        <v>7.611330047814544</v>
      </c>
      <c r="DE36" s="150"/>
      <c r="DF36" s="150"/>
      <c r="DG36" s="150"/>
      <c r="DH36" s="150"/>
      <c r="DI36" s="150"/>
      <c r="DJ36" s="150"/>
      <c r="DK36" s="150"/>
      <c r="DL36" s="150"/>
      <c r="DM36" s="150"/>
      <c r="DN36" s="150"/>
      <c r="DO36" s="150"/>
      <c r="DP36" s="150"/>
      <c r="DQ36" s="150"/>
      <c r="DR36" s="150"/>
      <c r="DS36" s="150"/>
      <c r="DT36" s="150"/>
      <c r="DU36" s="150"/>
      <c r="DV36" s="150"/>
      <c r="DW36" s="150"/>
      <c r="DX36" s="150"/>
      <c r="DY36" s="150"/>
      <c r="DZ36" s="150"/>
      <c r="EA36" s="150"/>
      <c r="EB36" s="150"/>
      <c r="EC36" s="150"/>
      <c r="ED36" s="150"/>
      <c r="EE36" s="150"/>
      <c r="EF36" s="150"/>
      <c r="EG36" s="150"/>
      <c r="EH36" s="150"/>
      <c r="EI36" s="5" t="e">
        <f>AVERAGE(DE36:DI36)</f>
        <v>#DIV/0!</v>
      </c>
      <c r="EJ36" s="97">
        <v>20</v>
      </c>
    </row>
    <row r="37" spans="1:140">
      <c r="A37" s="504"/>
      <c r="B37" s="51" t="s">
        <v>19</v>
      </c>
      <c r="C37" s="5"/>
      <c r="D37" s="171">
        <v>3.0825</v>
      </c>
      <c r="E37" s="171">
        <v>91</v>
      </c>
      <c r="F37" s="171">
        <v>29</v>
      </c>
      <c r="G37" s="171">
        <v>3.8333333333333335</v>
      </c>
      <c r="H37" s="171">
        <v>45.075000000000003</v>
      </c>
      <c r="I37" s="171">
        <v>8.7857142857142865</v>
      </c>
      <c r="J37" s="171">
        <v>1</v>
      </c>
      <c r="K37" s="171">
        <v>1.9175</v>
      </c>
      <c r="L37" s="171">
        <v>32.25</v>
      </c>
      <c r="M37" s="171">
        <v>3.5659999999999998</v>
      </c>
      <c r="N37" s="171">
        <v>1.7742857142857142</v>
      </c>
      <c r="O37" s="150">
        <v>2.5339999999999998</v>
      </c>
      <c r="P37" s="150">
        <v>3.6666666666666665</v>
      </c>
      <c r="Q37" s="150">
        <v>5.7766666666666664</v>
      </c>
      <c r="R37" s="150">
        <v>18.4375</v>
      </c>
      <c r="S37" s="150">
        <v>1.25</v>
      </c>
      <c r="T37" s="150">
        <v>9.3333333333333339</v>
      </c>
      <c r="U37" s="150">
        <v>12.46</v>
      </c>
      <c r="V37" s="150">
        <v>4.5999999999999996</v>
      </c>
      <c r="W37" s="150">
        <v>3.7912499999999998</v>
      </c>
      <c r="X37" s="150">
        <v>36.085000000000001</v>
      </c>
      <c r="Y37" s="150">
        <v>3.5</v>
      </c>
      <c r="Z37" s="150">
        <v>2.4460000000000002</v>
      </c>
      <c r="AA37" s="150">
        <v>2.89</v>
      </c>
      <c r="AB37" s="150">
        <v>43.585000000000001</v>
      </c>
      <c r="AC37" s="150">
        <v>4.4285714285714288</v>
      </c>
      <c r="AD37" s="150">
        <v>5</v>
      </c>
      <c r="AE37" s="150">
        <v>4.5999999999999996</v>
      </c>
      <c r="AF37" s="150">
        <v>4.0566666666666666</v>
      </c>
      <c r="AG37" s="150">
        <v>2.6799999999999997</v>
      </c>
      <c r="AH37" s="150">
        <v>10.306666666666667</v>
      </c>
      <c r="AI37" s="150">
        <v>1</v>
      </c>
      <c r="AJ37" s="150">
        <v>8.2074999999999996</v>
      </c>
      <c r="AK37" s="150">
        <v>4.5</v>
      </c>
      <c r="AL37" s="150">
        <v>4.2300000000000004</v>
      </c>
      <c r="AM37" s="150">
        <v>14.0425</v>
      </c>
      <c r="AN37" s="150">
        <v>7.5824999999999996</v>
      </c>
      <c r="AO37" s="150">
        <v>2.395</v>
      </c>
      <c r="AP37" s="150">
        <v>2.5</v>
      </c>
      <c r="AQ37" s="150">
        <v>3.3337500000000002</v>
      </c>
      <c r="AR37" s="150">
        <v>6.6319999999999997</v>
      </c>
      <c r="AS37" s="150">
        <v>31.306666666666668</v>
      </c>
      <c r="AT37" s="150">
        <v>41</v>
      </c>
      <c r="AU37" s="150">
        <v>5.67</v>
      </c>
      <c r="AV37" s="150">
        <v>8.6666666666666661</v>
      </c>
      <c r="AW37" s="150">
        <v>6</v>
      </c>
      <c r="AX37" s="150">
        <v>2.5533333333333332</v>
      </c>
      <c r="AY37" s="150">
        <v>7.6333333333333329</v>
      </c>
      <c r="AZ37" s="150">
        <v>58.17</v>
      </c>
      <c r="BA37" s="150">
        <v>12.1</v>
      </c>
      <c r="BB37" s="150">
        <v>7.833333333333333</v>
      </c>
      <c r="BC37" s="150">
        <v>8.125</v>
      </c>
      <c r="BD37" s="150">
        <v>61.7</v>
      </c>
      <c r="BE37" s="150">
        <v>11.875</v>
      </c>
      <c r="BF37" s="150">
        <v>2.25</v>
      </c>
      <c r="BG37" s="150">
        <v>23.074999999999999</v>
      </c>
      <c r="BH37" s="150">
        <v>10.335000000000001</v>
      </c>
      <c r="BI37" s="150">
        <v>3.5566666666666666</v>
      </c>
      <c r="BJ37" s="150">
        <v>1.25</v>
      </c>
      <c r="BK37" s="150">
        <v>2.3666666666666667</v>
      </c>
      <c r="BL37" s="150">
        <v>2.7766666666666668</v>
      </c>
      <c r="BM37" s="150">
        <v>0.94499999999999995</v>
      </c>
      <c r="BN37" s="150">
        <v>6.1</v>
      </c>
      <c r="BO37" s="150">
        <v>2.35</v>
      </c>
      <c r="BP37" s="150">
        <v>8.375</v>
      </c>
      <c r="BQ37" s="150">
        <v>26.05</v>
      </c>
      <c r="BR37" s="150">
        <v>0.5</v>
      </c>
      <c r="BS37" s="150"/>
      <c r="BT37" s="150"/>
      <c r="BU37" s="150"/>
      <c r="BV37" s="150"/>
      <c r="BW37" s="150"/>
      <c r="BX37" s="150"/>
      <c r="BY37" s="150"/>
      <c r="BZ37" s="150"/>
      <c r="CA37" s="150">
        <v>144</v>
      </c>
      <c r="CB37" s="150">
        <v>168</v>
      </c>
      <c r="CC37" s="150">
        <v>168</v>
      </c>
      <c r="CD37" s="150">
        <v>168</v>
      </c>
      <c r="CE37" s="150">
        <v>168</v>
      </c>
      <c r="CF37" s="150">
        <v>0</v>
      </c>
      <c r="CG37" s="150">
        <v>2.5</v>
      </c>
      <c r="CH37" s="150">
        <v>0</v>
      </c>
      <c r="CI37" s="150">
        <v>2.1666666666666665</v>
      </c>
      <c r="CJ37" s="150">
        <v>0</v>
      </c>
      <c r="CK37" s="150">
        <v>2.25</v>
      </c>
      <c r="CL37" s="150">
        <v>168</v>
      </c>
      <c r="CM37" s="150">
        <v>168</v>
      </c>
      <c r="CN37" s="150">
        <v>168</v>
      </c>
      <c r="CO37" s="150">
        <v>168</v>
      </c>
      <c r="CP37" s="150">
        <v>168</v>
      </c>
      <c r="CQ37" s="150">
        <v>168</v>
      </c>
      <c r="CR37" s="150">
        <v>168</v>
      </c>
      <c r="CS37" s="150">
        <v>168</v>
      </c>
      <c r="CT37" s="150">
        <v>168</v>
      </c>
      <c r="CU37" s="150">
        <v>168</v>
      </c>
      <c r="CV37" s="150">
        <v>168</v>
      </c>
      <c r="CW37" s="150">
        <v>168</v>
      </c>
      <c r="CX37" s="150">
        <v>168</v>
      </c>
      <c r="CY37" s="165">
        <v>168</v>
      </c>
      <c r="CZ37" s="165">
        <v>168</v>
      </c>
      <c r="DA37" s="165">
        <v>168</v>
      </c>
      <c r="DB37" s="150">
        <v>168</v>
      </c>
      <c r="DC37" s="150">
        <v>168</v>
      </c>
      <c r="DD37" s="5">
        <f>AVERAGE(BD37:DC37)</f>
        <v>91.145946969696965</v>
      </c>
      <c r="DE37" s="150"/>
      <c r="DF37" s="150"/>
      <c r="DG37" s="150"/>
      <c r="DH37" s="150"/>
      <c r="DI37" s="150"/>
      <c r="DJ37" s="150"/>
      <c r="DK37" s="150"/>
      <c r="DL37" s="150"/>
      <c r="DM37" s="150"/>
      <c r="DN37" s="150"/>
      <c r="DO37" s="150"/>
      <c r="DP37" s="150"/>
      <c r="DQ37" s="150"/>
      <c r="DR37" s="150"/>
      <c r="DS37" s="150"/>
      <c r="DT37" s="150"/>
      <c r="DU37" s="150"/>
      <c r="DV37" s="150"/>
      <c r="DW37" s="150"/>
      <c r="DX37" s="150"/>
      <c r="DY37" s="150"/>
      <c r="DZ37" s="150"/>
      <c r="EA37" s="150"/>
      <c r="EB37" s="150"/>
      <c r="EC37" s="150"/>
      <c r="ED37" s="150"/>
      <c r="EE37" s="150"/>
      <c r="EF37" s="150"/>
      <c r="EG37" s="150"/>
      <c r="EH37" s="150"/>
      <c r="EI37" s="5" t="e">
        <f>AVERAGE(DE37:DI37)</f>
        <v>#DIV/0!</v>
      </c>
      <c r="EJ37" s="97">
        <v>4</v>
      </c>
    </row>
    <row r="38" spans="1:140">
      <c r="A38" s="14"/>
      <c r="B38" s="13"/>
      <c r="C38"/>
      <c r="D38"/>
      <c r="E38"/>
      <c r="F38"/>
      <c r="G38"/>
      <c r="H38"/>
      <c r="I38"/>
      <c r="J38" s="234"/>
      <c r="K38" s="234"/>
      <c r="L38" s="234"/>
      <c r="M38" s="234"/>
      <c r="N38" s="234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 s="13"/>
    </row>
    <row r="39" spans="1:140">
      <c r="A39" s="499" t="s">
        <v>52</v>
      </c>
      <c r="B39" s="53" t="s">
        <v>250</v>
      </c>
      <c r="C39" s="12"/>
      <c r="D39" s="12">
        <v>0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216">
        <v>0</v>
      </c>
      <c r="K39" s="216">
        <v>0</v>
      </c>
      <c r="L39" s="216">
        <v>1</v>
      </c>
      <c r="M39" s="216">
        <v>10</v>
      </c>
      <c r="N39" s="216">
        <v>0</v>
      </c>
      <c r="O39" s="12">
        <v>18</v>
      </c>
      <c r="P39" s="12">
        <v>0</v>
      </c>
      <c r="Q39" s="12">
        <v>0</v>
      </c>
      <c r="R39" s="12">
        <v>0</v>
      </c>
      <c r="S39" s="12">
        <v>12</v>
      </c>
      <c r="T39" s="12">
        <v>0</v>
      </c>
      <c r="U39" s="94">
        <v>0</v>
      </c>
      <c r="V39" s="94">
        <v>0</v>
      </c>
      <c r="W39" s="94">
        <v>20</v>
      </c>
      <c r="X39" s="94">
        <v>20</v>
      </c>
      <c r="Y39" s="94">
        <v>0</v>
      </c>
      <c r="Z39" s="94">
        <v>0</v>
      </c>
      <c r="AA39" s="94">
        <v>0</v>
      </c>
      <c r="AB39" s="94">
        <v>0</v>
      </c>
      <c r="AC39" s="94">
        <v>0</v>
      </c>
      <c r="AD39" s="94">
        <v>0</v>
      </c>
      <c r="AE39" s="94">
        <v>12</v>
      </c>
      <c r="AF39" s="94">
        <v>0</v>
      </c>
      <c r="AG39" s="94">
        <v>0</v>
      </c>
      <c r="AH39" s="94">
        <v>0</v>
      </c>
      <c r="AI39" s="94">
        <v>0</v>
      </c>
      <c r="AJ39" s="94">
        <v>0</v>
      </c>
      <c r="AK39" s="94">
        <v>0</v>
      </c>
      <c r="AL39" s="94">
        <v>16</v>
      </c>
      <c r="AM39" s="94">
        <v>0</v>
      </c>
      <c r="AN39" s="94">
        <v>0</v>
      </c>
      <c r="AO39" s="94">
        <v>0</v>
      </c>
      <c r="AP39" s="94">
        <v>17</v>
      </c>
      <c r="AQ39" s="94">
        <v>0</v>
      </c>
      <c r="AR39" s="94">
        <v>0</v>
      </c>
      <c r="AS39" s="94">
        <v>0</v>
      </c>
      <c r="AT39" s="94">
        <v>0</v>
      </c>
      <c r="AU39" s="94">
        <v>0</v>
      </c>
      <c r="AV39" s="94">
        <v>0</v>
      </c>
      <c r="AW39" s="94">
        <v>12</v>
      </c>
      <c r="AX39" s="94">
        <v>0</v>
      </c>
      <c r="AY39" s="94">
        <v>0</v>
      </c>
      <c r="AZ39" s="94">
        <v>0</v>
      </c>
      <c r="BA39" s="94">
        <v>0</v>
      </c>
      <c r="BB39" s="94">
        <v>16</v>
      </c>
      <c r="BC39" s="94">
        <v>0</v>
      </c>
      <c r="BD39" s="94">
        <v>0</v>
      </c>
      <c r="BE39" s="94">
        <v>10</v>
      </c>
      <c r="BF39" s="94">
        <v>0</v>
      </c>
      <c r="BG39" s="94">
        <v>0</v>
      </c>
      <c r="BH39" s="94">
        <v>0</v>
      </c>
      <c r="BI39" s="94">
        <v>18</v>
      </c>
      <c r="BJ39" s="94">
        <v>0</v>
      </c>
      <c r="BK39" s="94">
        <v>0</v>
      </c>
      <c r="BL39" s="94">
        <v>0</v>
      </c>
      <c r="BM39" s="94">
        <v>11</v>
      </c>
      <c r="BN39" s="94">
        <v>0</v>
      </c>
      <c r="BO39" s="94">
        <v>18.3</v>
      </c>
      <c r="BP39" s="94">
        <v>0</v>
      </c>
      <c r="BQ39" s="94">
        <v>0</v>
      </c>
      <c r="BR39" s="94">
        <v>18</v>
      </c>
      <c r="BS39" s="94"/>
      <c r="BT39" s="94"/>
      <c r="BU39" s="94"/>
      <c r="BV39" s="94"/>
      <c r="BW39" s="94"/>
      <c r="BX39" s="94"/>
      <c r="BY39" s="94"/>
      <c r="BZ39" s="94"/>
      <c r="CA39" s="94">
        <v>0</v>
      </c>
      <c r="CB39" s="94">
        <v>0</v>
      </c>
      <c r="CC39" s="94">
        <v>0</v>
      </c>
      <c r="CD39" s="94">
        <v>0</v>
      </c>
      <c r="CE39" s="94">
        <v>0</v>
      </c>
      <c r="CF39" s="94">
        <v>0</v>
      </c>
      <c r="CG39" s="94">
        <v>0</v>
      </c>
      <c r="CH39" s="94">
        <v>0</v>
      </c>
      <c r="CI39" s="94">
        <v>0</v>
      </c>
      <c r="CJ39" s="94">
        <v>0</v>
      </c>
      <c r="CK39" s="94">
        <v>0</v>
      </c>
      <c r="CL39" s="94">
        <v>0</v>
      </c>
      <c r="CM39" s="94">
        <v>0</v>
      </c>
      <c r="CN39" s="94">
        <v>0</v>
      </c>
      <c r="CO39" s="94">
        <v>0</v>
      </c>
      <c r="CP39" s="94">
        <v>0</v>
      </c>
      <c r="CQ39" s="94">
        <v>0</v>
      </c>
      <c r="CR39" s="94">
        <v>0</v>
      </c>
      <c r="CS39" s="94">
        <v>0</v>
      </c>
      <c r="CT39" s="94">
        <v>0</v>
      </c>
      <c r="CU39" s="94">
        <v>0</v>
      </c>
      <c r="CV39" s="94">
        <v>0</v>
      </c>
      <c r="CW39" s="94">
        <v>0</v>
      </c>
      <c r="CX39" s="94">
        <v>0</v>
      </c>
      <c r="CY39" s="94">
        <v>0</v>
      </c>
      <c r="CZ39" s="94">
        <v>0</v>
      </c>
      <c r="DA39" s="94">
        <v>0</v>
      </c>
      <c r="DB39" s="94">
        <v>0</v>
      </c>
      <c r="DC39" s="94">
        <v>0</v>
      </c>
      <c r="DD39" s="12"/>
      <c r="DE39" s="94"/>
      <c r="DF39" s="94"/>
      <c r="DG39" s="94"/>
      <c r="DH39" s="94"/>
      <c r="DI39" s="94"/>
      <c r="DJ39" s="94"/>
      <c r="DK39" s="94"/>
      <c r="DL39" s="94"/>
      <c r="DM39" s="94"/>
      <c r="DN39" s="94"/>
      <c r="DO39" s="94"/>
      <c r="DP39" s="94"/>
      <c r="DQ39" s="94"/>
      <c r="DR39" s="94"/>
      <c r="DS39" s="94"/>
      <c r="DT39" s="94"/>
      <c r="DU39" s="94"/>
      <c r="DV39" s="94"/>
      <c r="DW39" s="94"/>
      <c r="DX39" s="94"/>
      <c r="DY39" s="94"/>
      <c r="DZ39" s="94"/>
      <c r="EA39" s="94"/>
      <c r="EB39" s="94"/>
      <c r="EC39" s="94"/>
      <c r="ED39" s="94"/>
      <c r="EE39" s="94"/>
      <c r="EF39" s="94"/>
      <c r="EG39" s="94"/>
      <c r="EH39" s="94"/>
      <c r="EI39" s="12"/>
      <c r="EJ39" s="12"/>
    </row>
    <row r="40" spans="1:140">
      <c r="A40" s="500"/>
      <c r="B40" s="53" t="s">
        <v>251</v>
      </c>
      <c r="C40" s="12"/>
      <c r="D40" s="12">
        <v>0</v>
      </c>
      <c r="E40" s="12">
        <v>0</v>
      </c>
      <c r="F40" s="12">
        <v>0</v>
      </c>
      <c r="G40" s="12">
        <v>0</v>
      </c>
      <c r="H40" s="12">
        <v>11</v>
      </c>
      <c r="I40" s="12">
        <v>0</v>
      </c>
      <c r="J40" s="216">
        <v>0</v>
      </c>
      <c r="K40" s="216">
        <v>5</v>
      </c>
      <c r="L40" s="216">
        <v>0</v>
      </c>
      <c r="M40" s="216">
        <v>5</v>
      </c>
      <c r="N40" s="216">
        <v>0</v>
      </c>
      <c r="O40" s="12">
        <v>7</v>
      </c>
      <c r="P40" s="12">
        <v>13.25</v>
      </c>
      <c r="Q40" s="12">
        <v>0</v>
      </c>
      <c r="R40" s="12">
        <v>0.2</v>
      </c>
      <c r="S40" s="12">
        <v>9</v>
      </c>
      <c r="T40" s="12">
        <v>0</v>
      </c>
      <c r="U40" s="94">
        <v>0</v>
      </c>
      <c r="V40" s="94">
        <v>1.33</v>
      </c>
      <c r="W40" s="94">
        <v>0</v>
      </c>
      <c r="X40" s="94">
        <v>0</v>
      </c>
      <c r="Y40" s="94">
        <v>0</v>
      </c>
      <c r="Z40" s="94">
        <v>16</v>
      </c>
      <c r="AA40" s="94">
        <v>0</v>
      </c>
      <c r="AB40" s="94">
        <v>0</v>
      </c>
      <c r="AC40" s="94">
        <v>0</v>
      </c>
      <c r="AD40" s="94">
        <v>0</v>
      </c>
      <c r="AE40" s="94">
        <v>14</v>
      </c>
      <c r="AF40" s="94">
        <v>4.5</v>
      </c>
      <c r="AG40" s="94">
        <v>5</v>
      </c>
      <c r="AH40" s="94">
        <v>0</v>
      </c>
      <c r="AI40" s="94">
        <v>16</v>
      </c>
      <c r="AJ40" s="94">
        <v>0</v>
      </c>
      <c r="AK40" s="94">
        <v>0</v>
      </c>
      <c r="AL40" s="94">
        <v>17</v>
      </c>
      <c r="AM40" s="94">
        <v>2</v>
      </c>
      <c r="AN40" s="94">
        <v>0</v>
      </c>
      <c r="AO40" s="94">
        <v>8.3000000000000007</v>
      </c>
      <c r="AP40" s="94">
        <v>19</v>
      </c>
      <c r="AQ40" s="94">
        <v>0</v>
      </c>
      <c r="AR40" s="94">
        <v>5.5</v>
      </c>
      <c r="AS40" s="94">
        <v>0</v>
      </c>
      <c r="AT40" s="94">
        <v>0</v>
      </c>
      <c r="AU40" s="94">
        <v>0</v>
      </c>
      <c r="AV40" s="94">
        <v>0</v>
      </c>
      <c r="AW40" s="94">
        <v>3</v>
      </c>
      <c r="AX40" s="94">
        <v>0</v>
      </c>
      <c r="AY40" s="94">
        <v>0</v>
      </c>
      <c r="AZ40" s="94">
        <v>0</v>
      </c>
      <c r="BA40" s="94">
        <v>0</v>
      </c>
      <c r="BB40" s="94">
        <v>0</v>
      </c>
      <c r="BC40" s="94">
        <v>0</v>
      </c>
      <c r="BD40" s="94">
        <v>0.5</v>
      </c>
      <c r="BE40" s="94">
        <v>0</v>
      </c>
      <c r="BF40" s="94">
        <v>0</v>
      </c>
      <c r="BG40" s="94">
        <v>0</v>
      </c>
      <c r="BH40" s="94">
        <v>0</v>
      </c>
      <c r="BI40" s="94">
        <v>0</v>
      </c>
      <c r="BJ40" s="94">
        <v>0</v>
      </c>
      <c r="BK40" s="94">
        <v>0</v>
      </c>
      <c r="BL40" s="94">
        <v>0</v>
      </c>
      <c r="BM40" s="94">
        <v>0</v>
      </c>
      <c r="BN40" s="94">
        <v>0</v>
      </c>
      <c r="BO40" s="94">
        <v>0</v>
      </c>
      <c r="BP40" s="94">
        <v>0</v>
      </c>
      <c r="BQ40" s="94">
        <v>0</v>
      </c>
      <c r="BR40" s="94">
        <v>7</v>
      </c>
      <c r="BS40" s="94"/>
      <c r="BT40" s="94"/>
      <c r="BU40" s="94"/>
      <c r="BV40" s="94"/>
      <c r="BW40" s="94"/>
      <c r="BX40" s="94"/>
      <c r="BY40" s="94"/>
      <c r="BZ40" s="94"/>
      <c r="CA40" s="94">
        <v>0</v>
      </c>
      <c r="CB40" s="94">
        <v>0</v>
      </c>
      <c r="CC40" s="94">
        <v>0</v>
      </c>
      <c r="CD40" s="94">
        <v>0</v>
      </c>
      <c r="CE40" s="94">
        <v>0</v>
      </c>
      <c r="CF40" s="94">
        <v>0</v>
      </c>
      <c r="CG40" s="94">
        <v>0</v>
      </c>
      <c r="CH40" s="94">
        <v>3.5</v>
      </c>
      <c r="CI40" s="94">
        <v>0.5</v>
      </c>
      <c r="CJ40" s="94">
        <v>0</v>
      </c>
      <c r="CK40" s="94">
        <v>0</v>
      </c>
      <c r="CL40" s="94">
        <v>0</v>
      </c>
      <c r="CM40" s="94">
        <v>0</v>
      </c>
      <c r="CN40" s="94">
        <v>0</v>
      </c>
      <c r="CO40" s="94">
        <v>0</v>
      </c>
      <c r="CP40" s="94">
        <v>0</v>
      </c>
      <c r="CQ40" s="94">
        <v>0</v>
      </c>
      <c r="CR40" s="94">
        <v>0</v>
      </c>
      <c r="CS40" s="94">
        <v>0</v>
      </c>
      <c r="CT40" s="94">
        <v>0</v>
      </c>
      <c r="CU40" s="94">
        <v>0</v>
      </c>
      <c r="CV40" s="94">
        <v>0</v>
      </c>
      <c r="CW40" s="94">
        <v>0</v>
      </c>
      <c r="CX40" s="94">
        <v>0</v>
      </c>
      <c r="CY40" s="94">
        <v>0</v>
      </c>
      <c r="CZ40" s="94">
        <v>0</v>
      </c>
      <c r="DA40" s="94">
        <v>0</v>
      </c>
      <c r="DB40" s="94">
        <v>0</v>
      </c>
      <c r="DC40" s="94">
        <v>0</v>
      </c>
      <c r="DD40" s="12"/>
      <c r="DE40" s="94"/>
      <c r="DF40" s="94"/>
      <c r="DG40" s="94"/>
      <c r="DH40" s="94"/>
      <c r="DI40" s="94"/>
      <c r="DJ40" s="94"/>
      <c r="DK40" s="94"/>
      <c r="DL40" s="94"/>
      <c r="DM40" s="94"/>
      <c r="DN40" s="94"/>
      <c r="DO40" s="94"/>
      <c r="DP40" s="94"/>
      <c r="DQ40" s="94"/>
      <c r="DR40" s="94"/>
      <c r="DS40" s="94"/>
      <c r="DT40" s="94"/>
      <c r="DU40" s="94"/>
      <c r="DV40" s="94"/>
      <c r="DW40" s="94"/>
      <c r="DX40" s="94"/>
      <c r="DY40" s="94"/>
      <c r="DZ40" s="94"/>
      <c r="EA40" s="94"/>
      <c r="EB40" s="94"/>
      <c r="EC40" s="94"/>
      <c r="ED40" s="94"/>
      <c r="EE40" s="94"/>
      <c r="EF40" s="94"/>
      <c r="EG40" s="94"/>
      <c r="EH40" s="94"/>
      <c r="EI40" s="12"/>
      <c r="EJ40" s="12"/>
    </row>
    <row r="41" spans="1:140">
      <c r="A41" s="500"/>
      <c r="B41" s="53" t="s">
        <v>252</v>
      </c>
      <c r="C41" s="12"/>
      <c r="D41" s="12">
        <v>12.33</v>
      </c>
      <c r="E41" s="12">
        <v>91</v>
      </c>
      <c r="F41" s="12">
        <v>87</v>
      </c>
      <c r="G41" s="12">
        <v>11.5</v>
      </c>
      <c r="H41" s="12">
        <v>90.15</v>
      </c>
      <c r="I41" s="12">
        <v>61.5</v>
      </c>
      <c r="J41" s="216">
        <v>1</v>
      </c>
      <c r="K41" s="216">
        <v>7.67</v>
      </c>
      <c r="L41" s="216">
        <v>64.5</v>
      </c>
      <c r="M41" s="216">
        <v>17.829999999999998</v>
      </c>
      <c r="N41" s="216">
        <v>12.42</v>
      </c>
      <c r="O41" s="12">
        <v>12.67</v>
      </c>
      <c r="P41" s="12">
        <v>11</v>
      </c>
      <c r="Q41" s="12">
        <v>17.329999999999998</v>
      </c>
      <c r="R41" s="12">
        <v>73.5</v>
      </c>
      <c r="S41" s="12">
        <v>5</v>
      </c>
      <c r="T41" s="12">
        <v>56</v>
      </c>
      <c r="U41" s="94">
        <v>24.92</v>
      </c>
      <c r="V41" s="94">
        <v>23</v>
      </c>
      <c r="W41" s="94">
        <v>31.2</v>
      </c>
      <c r="X41" s="94">
        <v>72.17</v>
      </c>
      <c r="Y41">
        <v>3.5</v>
      </c>
      <c r="Z41">
        <v>12.23</v>
      </c>
      <c r="AA41">
        <v>8.67</v>
      </c>
      <c r="AB41">
        <v>87.17</v>
      </c>
      <c r="AC41">
        <v>31</v>
      </c>
      <c r="AD41">
        <v>20</v>
      </c>
      <c r="AE41">
        <v>23</v>
      </c>
      <c r="AF41">
        <v>12.17</v>
      </c>
      <c r="AG41">
        <v>16.079999999999998</v>
      </c>
      <c r="AH41">
        <v>30.92</v>
      </c>
      <c r="AI41">
        <v>3</v>
      </c>
      <c r="AJ41">
        <v>32.83</v>
      </c>
      <c r="AK41">
        <v>22.5</v>
      </c>
      <c r="AL41">
        <v>16.920000000000002</v>
      </c>
      <c r="AM41">
        <v>56.17</v>
      </c>
      <c r="AN41">
        <v>30.33</v>
      </c>
      <c r="AO41">
        <v>19.16</v>
      </c>
      <c r="AP41">
        <v>2.5</v>
      </c>
      <c r="AQ41">
        <v>26.67</v>
      </c>
      <c r="AR41">
        <v>33.159999999999997</v>
      </c>
      <c r="AS41">
        <v>93.92</v>
      </c>
      <c r="AT41">
        <v>41</v>
      </c>
      <c r="AU41">
        <v>5.67</v>
      </c>
      <c r="AV41">
        <v>26</v>
      </c>
      <c r="AW41">
        <v>12</v>
      </c>
      <c r="AX41">
        <v>7.66</v>
      </c>
      <c r="AY41">
        <v>22.9</v>
      </c>
      <c r="AZ41">
        <v>58.17</v>
      </c>
      <c r="BA41">
        <v>60.5</v>
      </c>
      <c r="BB41">
        <v>23.5</v>
      </c>
      <c r="BC41">
        <v>16.25</v>
      </c>
      <c r="BD41">
        <v>61.7</v>
      </c>
      <c r="BE41">
        <v>47.5</v>
      </c>
      <c r="BF41">
        <v>6.75</v>
      </c>
      <c r="BG41">
        <v>92.3</v>
      </c>
      <c r="BH41">
        <v>20.67</v>
      </c>
      <c r="BI41">
        <v>10.67</v>
      </c>
      <c r="BJ41">
        <v>2.5</v>
      </c>
      <c r="BK41">
        <v>7.1</v>
      </c>
      <c r="BL41">
        <v>8.33</v>
      </c>
      <c r="BM41">
        <v>5.67</v>
      </c>
      <c r="BN41">
        <v>6.1</v>
      </c>
      <c r="BO41">
        <v>9.4</v>
      </c>
      <c r="BP41">
        <v>16.75</v>
      </c>
      <c r="BQ41">
        <v>26.05</v>
      </c>
      <c r="BR41">
        <v>1</v>
      </c>
      <c r="BS41"/>
      <c r="BT41"/>
      <c r="BU41"/>
      <c r="BV41"/>
      <c r="BW41"/>
      <c r="BX41"/>
      <c r="BY41"/>
      <c r="BZ41"/>
      <c r="CA41">
        <v>144</v>
      </c>
      <c r="CB41">
        <v>168</v>
      </c>
      <c r="CC41">
        <v>168</v>
      </c>
      <c r="CD41">
        <v>168</v>
      </c>
      <c r="CE41">
        <v>168</v>
      </c>
      <c r="CF41">
        <v>0</v>
      </c>
      <c r="CG41">
        <v>2.5</v>
      </c>
      <c r="CH41">
        <v>0</v>
      </c>
      <c r="CI41">
        <v>6.5</v>
      </c>
      <c r="CJ41">
        <v>0</v>
      </c>
      <c r="CK41">
        <v>4.5</v>
      </c>
      <c r="CL41">
        <v>168</v>
      </c>
      <c r="CM41">
        <v>168</v>
      </c>
      <c r="CN41">
        <v>168</v>
      </c>
      <c r="CO41">
        <v>168</v>
      </c>
      <c r="CP41">
        <v>168</v>
      </c>
      <c r="CQ41">
        <v>168</v>
      </c>
      <c r="CR41">
        <v>168</v>
      </c>
      <c r="CS41">
        <v>168</v>
      </c>
      <c r="CT41">
        <v>168</v>
      </c>
      <c r="CU41">
        <v>168</v>
      </c>
      <c r="CV41">
        <v>168</v>
      </c>
      <c r="CW41">
        <v>168</v>
      </c>
      <c r="CX41">
        <v>168</v>
      </c>
      <c r="CY41">
        <v>168</v>
      </c>
      <c r="CZ41">
        <v>168</v>
      </c>
      <c r="DA41">
        <v>168</v>
      </c>
      <c r="DB41">
        <v>168</v>
      </c>
      <c r="DC41">
        <v>168</v>
      </c>
      <c r="DD41" s="12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 s="12"/>
      <c r="EJ41" s="12"/>
    </row>
    <row r="42" spans="1:140" customFormat="1">
      <c r="A42" s="500"/>
      <c r="B42" s="53" t="s">
        <v>222</v>
      </c>
      <c r="C42" s="12"/>
      <c r="D42" s="12">
        <v>168</v>
      </c>
      <c r="E42" s="12">
        <v>168</v>
      </c>
      <c r="F42" s="12">
        <v>168</v>
      </c>
      <c r="G42" s="12">
        <v>168</v>
      </c>
      <c r="H42" s="12">
        <v>168</v>
      </c>
      <c r="I42" s="12">
        <v>168</v>
      </c>
      <c r="J42" s="216">
        <v>168</v>
      </c>
      <c r="K42" s="216">
        <v>168</v>
      </c>
      <c r="L42" s="216">
        <v>168</v>
      </c>
      <c r="M42" s="216">
        <v>168</v>
      </c>
      <c r="N42" s="216">
        <v>168</v>
      </c>
      <c r="O42" s="12">
        <v>168</v>
      </c>
      <c r="P42" s="12">
        <v>168</v>
      </c>
      <c r="Q42" s="12">
        <v>168</v>
      </c>
      <c r="R42" s="12">
        <v>168</v>
      </c>
      <c r="S42" s="12">
        <v>168</v>
      </c>
      <c r="T42" s="12">
        <v>168</v>
      </c>
      <c r="U42" s="12">
        <v>144</v>
      </c>
      <c r="V42" s="12">
        <v>168</v>
      </c>
      <c r="W42" s="12">
        <v>168</v>
      </c>
      <c r="X42" s="12">
        <v>168</v>
      </c>
      <c r="Y42" s="12">
        <v>168</v>
      </c>
      <c r="Z42" s="12">
        <v>168</v>
      </c>
      <c r="AA42" s="12">
        <v>168</v>
      </c>
      <c r="AB42" s="12">
        <v>168</v>
      </c>
      <c r="AC42" s="12">
        <v>168</v>
      </c>
      <c r="AD42" s="12">
        <v>168</v>
      </c>
      <c r="AE42" s="12">
        <v>168</v>
      </c>
      <c r="AF42" s="12">
        <v>168</v>
      </c>
      <c r="AG42" s="12">
        <v>168</v>
      </c>
      <c r="AH42" s="12">
        <v>168</v>
      </c>
      <c r="AI42" s="12">
        <v>168</v>
      </c>
      <c r="AJ42" s="12">
        <v>168</v>
      </c>
      <c r="AK42" s="12">
        <v>168</v>
      </c>
      <c r="AL42" s="12">
        <v>168</v>
      </c>
      <c r="AM42" s="12">
        <v>168</v>
      </c>
      <c r="AN42" s="12">
        <v>168</v>
      </c>
      <c r="AO42" s="12">
        <v>168</v>
      </c>
      <c r="AP42" s="12">
        <v>168</v>
      </c>
      <c r="AQ42" s="12">
        <v>168</v>
      </c>
      <c r="AR42" s="12">
        <v>168</v>
      </c>
      <c r="AS42" s="12">
        <v>168</v>
      </c>
      <c r="AT42" s="12">
        <v>168</v>
      </c>
      <c r="AU42" s="12">
        <v>168</v>
      </c>
      <c r="AV42" s="12">
        <v>168</v>
      </c>
      <c r="AW42" s="12">
        <v>168</v>
      </c>
      <c r="AX42" s="12">
        <v>168</v>
      </c>
      <c r="AY42" s="12">
        <v>168</v>
      </c>
      <c r="AZ42" s="12">
        <v>168</v>
      </c>
      <c r="BA42" s="12">
        <v>168</v>
      </c>
      <c r="BB42" s="12">
        <v>168</v>
      </c>
      <c r="BC42" s="12">
        <v>168</v>
      </c>
      <c r="BD42" s="12">
        <v>168</v>
      </c>
      <c r="BE42" s="12">
        <v>168</v>
      </c>
      <c r="BF42" s="12">
        <v>168</v>
      </c>
      <c r="BG42" s="12">
        <v>168</v>
      </c>
      <c r="BH42" s="12">
        <v>168</v>
      </c>
      <c r="BI42" s="12">
        <v>168</v>
      </c>
      <c r="BJ42" s="12">
        <v>168</v>
      </c>
      <c r="BK42" s="12">
        <v>168</v>
      </c>
      <c r="BL42" s="12">
        <v>168</v>
      </c>
      <c r="BM42" s="12">
        <v>168</v>
      </c>
      <c r="BN42" s="12">
        <v>168</v>
      </c>
      <c r="BO42" s="12">
        <v>168</v>
      </c>
      <c r="BP42" s="12">
        <v>168</v>
      </c>
      <c r="BQ42" s="12">
        <v>168</v>
      </c>
      <c r="BR42" s="12">
        <v>168</v>
      </c>
      <c r="BS42" s="12"/>
      <c r="BT42" s="12"/>
      <c r="BU42" s="12"/>
      <c r="BV42" s="12"/>
      <c r="BW42" s="12"/>
      <c r="BX42" s="12"/>
      <c r="BY42" s="12"/>
      <c r="BZ42" s="12"/>
      <c r="CA42" s="12">
        <v>144</v>
      </c>
      <c r="CB42" s="12">
        <v>168</v>
      </c>
      <c r="CC42" s="12">
        <v>168</v>
      </c>
      <c r="CD42" s="12">
        <v>168</v>
      </c>
      <c r="CE42" s="12">
        <v>168</v>
      </c>
      <c r="CF42" s="12">
        <v>168</v>
      </c>
      <c r="CG42" s="12">
        <v>168</v>
      </c>
      <c r="CH42" s="12">
        <v>168</v>
      </c>
      <c r="CI42" s="12">
        <v>168</v>
      </c>
      <c r="CJ42" s="12">
        <v>168</v>
      </c>
      <c r="CK42" s="12">
        <v>168</v>
      </c>
      <c r="CL42" s="12">
        <v>168</v>
      </c>
      <c r="CM42" s="12">
        <v>168</v>
      </c>
      <c r="CN42" s="12">
        <v>168</v>
      </c>
      <c r="CO42" s="12">
        <v>168</v>
      </c>
      <c r="CP42" s="12">
        <v>168</v>
      </c>
      <c r="CQ42" s="12">
        <v>168</v>
      </c>
      <c r="CR42" s="12">
        <v>168</v>
      </c>
      <c r="CS42" s="12">
        <v>168</v>
      </c>
      <c r="CT42" s="12">
        <v>168</v>
      </c>
      <c r="CU42" s="12">
        <v>168</v>
      </c>
      <c r="CV42" s="12">
        <v>168</v>
      </c>
      <c r="CW42" s="12">
        <v>168</v>
      </c>
      <c r="CX42" s="12">
        <v>168</v>
      </c>
      <c r="CY42" s="12">
        <v>168</v>
      </c>
      <c r="CZ42" s="12">
        <v>168</v>
      </c>
      <c r="DA42" s="12">
        <v>168</v>
      </c>
      <c r="DB42" s="12">
        <v>168</v>
      </c>
      <c r="DC42" s="12">
        <v>168</v>
      </c>
      <c r="DD42" s="12"/>
      <c r="DE42" s="12"/>
      <c r="DF42" s="12"/>
      <c r="DG42" s="12"/>
      <c r="DH42" s="12"/>
      <c r="DI42" s="12"/>
      <c r="DJ42" s="12"/>
      <c r="DK42" s="12"/>
      <c r="DL42" s="12"/>
      <c r="DM42" s="12"/>
      <c r="DN42" s="12"/>
      <c r="DO42" s="12"/>
      <c r="DP42" s="12"/>
      <c r="DQ42" s="12"/>
      <c r="DR42" s="12"/>
      <c r="DS42" s="12"/>
      <c r="DT42" s="12"/>
      <c r="DU42" s="12"/>
      <c r="DV42" s="12"/>
      <c r="DW42" s="12"/>
      <c r="DX42" s="12"/>
      <c r="DY42" s="12"/>
      <c r="DZ42" s="12"/>
      <c r="EA42" s="12"/>
      <c r="EB42" s="12"/>
      <c r="EC42" s="12"/>
      <c r="ED42" s="12"/>
      <c r="EE42" s="12"/>
      <c r="EF42" s="12"/>
      <c r="EG42" s="12"/>
      <c r="EH42" s="12"/>
      <c r="EI42" s="12"/>
      <c r="EJ42" s="12"/>
    </row>
    <row r="43" spans="1:140">
      <c r="A43" s="501"/>
      <c r="B43" s="53" t="s">
        <v>146</v>
      </c>
      <c r="C43" s="12"/>
      <c r="D43" s="232">
        <v>6.2404709035222057</v>
      </c>
      <c r="E43" s="232">
        <v>2.5671232880000003</v>
      </c>
      <c r="F43" s="232">
        <v>4.3991939590207334</v>
      </c>
      <c r="G43" s="232">
        <v>9.3612200435729847</v>
      </c>
      <c r="H43" s="232">
        <v>0</v>
      </c>
      <c r="I43" s="232">
        <v>8.4952646239554319</v>
      </c>
      <c r="J43" s="172">
        <v>8.0981595092024552</v>
      </c>
      <c r="K43" s="172">
        <v>11.7648322147651</v>
      </c>
      <c r="L43" s="172">
        <v>9.5007772020725376</v>
      </c>
      <c r="M43" s="172">
        <v>10.47887323943662</v>
      </c>
      <c r="N43" s="172">
        <v>11.683125000000002</v>
      </c>
      <c r="O43" s="164">
        <v>9.5882951653944026</v>
      </c>
      <c r="P43" s="164">
        <v>7.2556701030927835</v>
      </c>
      <c r="Q43" s="164">
        <v>3.1114678899082571</v>
      </c>
      <c r="R43" s="164">
        <v>7.1940263246709417</v>
      </c>
      <c r="S43">
        <v>9.09</v>
      </c>
      <c r="T43" s="94">
        <v>7.6871281571562209</v>
      </c>
      <c r="U43">
        <v>4.2813294232649071</v>
      </c>
      <c r="V43">
        <v>4.9343283582089548</v>
      </c>
      <c r="W43">
        <v>5.5593360995850629</v>
      </c>
      <c r="X43">
        <v>0</v>
      </c>
      <c r="Y43">
        <v>4.5773195876288666</v>
      </c>
      <c r="Z43">
        <v>10.02</v>
      </c>
      <c r="AA43">
        <v>10.75</v>
      </c>
      <c r="AB43">
        <v>7.7095839949190212</v>
      </c>
      <c r="AC43">
        <v>6.8641265276779295</v>
      </c>
      <c r="AD43">
        <v>2.81</v>
      </c>
      <c r="AE43">
        <v>6.2264529058116231</v>
      </c>
      <c r="AF43">
        <v>11.675471698113208</v>
      </c>
      <c r="AG43">
        <v>10.36</v>
      </c>
      <c r="AH43">
        <v>5.9065717873587271</v>
      </c>
      <c r="AI43">
        <v>6.75</v>
      </c>
      <c r="AJ43">
        <v>8.4690265486725647</v>
      </c>
      <c r="AK43">
        <v>8.0088410404624266</v>
      </c>
      <c r="AL43">
        <v>6.3681355932203401</v>
      </c>
      <c r="AM43">
        <v>6.02</v>
      </c>
      <c r="AN43">
        <v>9.2946958377801483</v>
      </c>
      <c r="AO43">
        <v>9.25</v>
      </c>
      <c r="AP43">
        <v>7.4602750491159142</v>
      </c>
      <c r="AQ43">
        <v>5.7760634462869511</v>
      </c>
      <c r="AR43">
        <v>6.13</v>
      </c>
      <c r="AS43">
        <v>5.86</v>
      </c>
      <c r="AT43">
        <v>4.4921365752715987</v>
      </c>
      <c r="AU43">
        <v>9.2200000000000006</v>
      </c>
      <c r="AV43">
        <v>8.02</v>
      </c>
      <c r="AW43">
        <v>8.4956268221574351</v>
      </c>
      <c r="AX43">
        <v>11.399215686274509</v>
      </c>
      <c r="AY43">
        <v>5.8850299401197601</v>
      </c>
      <c r="AZ43">
        <v>0</v>
      </c>
      <c r="BA43">
        <v>2.0777027027027031</v>
      </c>
      <c r="BB43">
        <v>2.94</v>
      </c>
      <c r="BC43">
        <v>10.79446803755029</v>
      </c>
      <c r="BD43">
        <v>6.84</v>
      </c>
      <c r="BE43">
        <v>7.16</v>
      </c>
      <c r="BF43">
        <v>3.7128440366972475</v>
      </c>
      <c r="BG43">
        <v>5.116525423728814</v>
      </c>
      <c r="BH43">
        <v>10.01</v>
      </c>
      <c r="BI43">
        <v>8.0679880952380945</v>
      </c>
      <c r="BJ43">
        <v>7.195348837209302</v>
      </c>
      <c r="BK43">
        <v>2.72</v>
      </c>
      <c r="BL43">
        <v>9.0195441988950282</v>
      </c>
      <c r="BM43">
        <v>9.0789473684210531</v>
      </c>
      <c r="BN43">
        <v>0</v>
      </c>
      <c r="BO43">
        <v>5.0999999999999996</v>
      </c>
      <c r="BP43">
        <v>5.1395348837209305</v>
      </c>
      <c r="BQ43">
        <v>5.12</v>
      </c>
      <c r="BR43">
        <v>8.077</v>
      </c>
      <c r="BS43"/>
      <c r="BT43"/>
      <c r="BU43"/>
      <c r="BV43"/>
      <c r="BW43"/>
      <c r="BX43"/>
      <c r="BY43"/>
      <c r="BZ43"/>
      <c r="CA43">
        <v>0</v>
      </c>
      <c r="CB43">
        <v>0</v>
      </c>
      <c r="CC43">
        <v>0</v>
      </c>
      <c r="CD43">
        <v>0</v>
      </c>
      <c r="CE43">
        <v>0</v>
      </c>
      <c r="CF43">
        <v>46</v>
      </c>
      <c r="CG43">
        <v>72</v>
      </c>
      <c r="CH43">
        <v>75.599999999999994</v>
      </c>
      <c r="CI43">
        <v>63.6</v>
      </c>
      <c r="CJ43">
        <v>80</v>
      </c>
      <c r="CK43">
        <v>74</v>
      </c>
      <c r="CL43">
        <v>74</v>
      </c>
      <c r="CM43">
        <v>0</v>
      </c>
      <c r="CN43">
        <v>0</v>
      </c>
      <c r="CO43">
        <v>0</v>
      </c>
      <c r="CP43">
        <v>0</v>
      </c>
      <c r="CQ43">
        <v>0</v>
      </c>
      <c r="CR43">
        <v>0</v>
      </c>
      <c r="CS43">
        <v>0</v>
      </c>
      <c r="CT43">
        <v>0</v>
      </c>
      <c r="CU43">
        <v>0</v>
      </c>
      <c r="CV43">
        <v>0</v>
      </c>
      <c r="CW43">
        <v>0</v>
      </c>
      <c r="CX43">
        <v>0</v>
      </c>
      <c r="CY43">
        <v>0</v>
      </c>
      <c r="CZ43">
        <v>0</v>
      </c>
      <c r="DA43">
        <v>0</v>
      </c>
      <c r="DB43">
        <v>0</v>
      </c>
      <c r="DC43">
        <v>0</v>
      </c>
      <c r="DD43" s="12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 s="12"/>
      <c r="EJ43" s="12"/>
    </row>
    <row r="44" spans="1:140" ht="16.5" customHeight="1">
      <c r="A44" s="496" t="s">
        <v>162</v>
      </c>
      <c r="B44" s="54" t="s">
        <v>147</v>
      </c>
      <c r="C44" s="8"/>
      <c r="D44" s="8">
        <f t="shared" ref="D44:N44" si="110">D34</f>
        <v>0.92660714285714296</v>
      </c>
      <c r="E44" s="8">
        <f t="shared" si="110"/>
        <v>0.45833333333333326</v>
      </c>
      <c r="F44" s="8">
        <f t="shared" si="110"/>
        <v>0.48214285714285715</v>
      </c>
      <c r="G44" s="8">
        <f t="shared" si="110"/>
        <v>0.93154761904761896</v>
      </c>
      <c r="H44" s="8">
        <f t="shared" si="110"/>
        <v>0.39791666666714287</v>
      </c>
      <c r="I44" s="8">
        <f t="shared" si="110"/>
        <v>0.63392857142857151</v>
      </c>
      <c r="J44" s="8">
        <f t="shared" si="110"/>
        <v>0.99404761904761896</v>
      </c>
      <c r="K44" s="8">
        <f t="shared" si="110"/>
        <v>0.92458333333333298</v>
      </c>
      <c r="L44" s="8">
        <f t="shared" si="110"/>
        <v>0.6101190476285715</v>
      </c>
      <c r="M44" s="8">
        <f t="shared" si="110"/>
        <v>0.80458333333333343</v>
      </c>
      <c r="N44" s="8">
        <f t="shared" si="110"/>
        <v>0.86952380952380948</v>
      </c>
      <c r="O44" s="8">
        <f t="shared" ref="O44:BR44" si="111">+O34</f>
        <v>0.77577380952380959</v>
      </c>
      <c r="P44" s="8">
        <f t="shared" si="111"/>
        <v>0.85565476190476186</v>
      </c>
      <c r="Q44" s="8">
        <f t="shared" si="111"/>
        <v>0.89684523809523797</v>
      </c>
      <c r="R44" s="8">
        <f t="shared" si="111"/>
        <v>0.56101190476190499</v>
      </c>
      <c r="S44" s="8">
        <f t="shared" si="111"/>
        <v>0.84523809523809523</v>
      </c>
      <c r="T44" s="8">
        <f t="shared" si="111"/>
        <v>0.66666666666666696</v>
      </c>
      <c r="U44" s="8">
        <f t="shared" si="111"/>
        <v>0.82694444444444448</v>
      </c>
      <c r="V44" s="8">
        <f t="shared" si="111"/>
        <v>0.85517857142857157</v>
      </c>
      <c r="W44" s="8">
        <f t="shared" si="111"/>
        <v>0.69491701244813286</v>
      </c>
      <c r="X44" s="8">
        <f t="shared" si="111"/>
        <v>0.451369047619048</v>
      </c>
      <c r="Y44" s="8">
        <f t="shared" si="111"/>
        <v>0.97916666666666652</v>
      </c>
      <c r="Z44" s="8">
        <f t="shared" si="111"/>
        <v>0.83196428571428604</v>
      </c>
      <c r="AA44" s="8">
        <f t="shared" si="111"/>
        <v>0.94839285714285704</v>
      </c>
      <c r="AB44" s="8">
        <f t="shared" si="111"/>
        <v>0.48113095238095238</v>
      </c>
      <c r="AC44" s="8">
        <f t="shared" si="111"/>
        <v>0.81547619047619102</v>
      </c>
      <c r="AD44" s="8">
        <f t="shared" si="111"/>
        <v>0.88095238095238104</v>
      </c>
      <c r="AE44" s="8">
        <f t="shared" si="111"/>
        <v>0.70833333333333348</v>
      </c>
      <c r="AF44" s="8">
        <f t="shared" si="111"/>
        <v>0.90077380952381003</v>
      </c>
      <c r="AG44" s="8">
        <f t="shared" si="111"/>
        <v>0.87452380952381004</v>
      </c>
      <c r="AH44" s="8">
        <f t="shared" si="111"/>
        <v>0.81595238095238087</v>
      </c>
      <c r="AI44" s="8">
        <f t="shared" si="111"/>
        <v>0.88690476190476197</v>
      </c>
      <c r="AJ44" s="8">
        <f t="shared" si="111"/>
        <v>0.80458333333333298</v>
      </c>
      <c r="AK44" s="8">
        <f t="shared" si="111"/>
        <v>0.8660714285714286</v>
      </c>
      <c r="AL44" s="8">
        <f t="shared" si="111"/>
        <v>0.70285714285714296</v>
      </c>
      <c r="AM44" s="8">
        <f t="shared" si="111"/>
        <v>0.65375000000000005</v>
      </c>
      <c r="AN44" s="8">
        <f t="shared" si="111"/>
        <v>0.81946428571428565</v>
      </c>
      <c r="AO44" s="8">
        <f t="shared" si="111"/>
        <v>0.83684523809523803</v>
      </c>
      <c r="AP44" s="8">
        <f t="shared" si="111"/>
        <v>0.77083333333333304</v>
      </c>
      <c r="AQ44" s="8">
        <f t="shared" si="111"/>
        <v>0.84125000000000005</v>
      </c>
      <c r="AR44" s="8">
        <f t="shared" si="111"/>
        <v>0.769880952380952</v>
      </c>
      <c r="AS44" s="8">
        <f t="shared" si="111"/>
        <v>0.44095238095238098</v>
      </c>
      <c r="AT44" s="8">
        <f t="shared" si="111"/>
        <v>0.75595238095238093</v>
      </c>
      <c r="AU44" s="8">
        <f t="shared" si="111"/>
        <v>0.96625000000000005</v>
      </c>
      <c r="AV44" s="8">
        <f t="shared" si="111"/>
        <v>0.84523809523809501</v>
      </c>
      <c r="AW44" s="8">
        <f t="shared" si="111"/>
        <v>0.8392857142857143</v>
      </c>
      <c r="AX44" s="8">
        <f t="shared" si="111"/>
        <v>0.95440476190476209</v>
      </c>
      <c r="AY44" s="8">
        <f t="shared" si="111"/>
        <v>0.86369047619047601</v>
      </c>
      <c r="AZ44" s="8">
        <f t="shared" si="111"/>
        <v>0.65375000000000005</v>
      </c>
      <c r="BA44" s="8">
        <f t="shared" si="111"/>
        <v>0.63988095238095233</v>
      </c>
      <c r="BB44" s="8">
        <f t="shared" si="111"/>
        <v>0.764880952380952</v>
      </c>
      <c r="BC44" s="8">
        <f t="shared" si="111"/>
        <v>0.90327380952380953</v>
      </c>
      <c r="BD44" s="8">
        <f t="shared" si="111"/>
        <v>0.62976190476190497</v>
      </c>
      <c r="BE44" s="8">
        <f t="shared" si="111"/>
        <v>0.65773809523809501</v>
      </c>
      <c r="BF44" s="8">
        <f t="shared" si="111"/>
        <v>0.9598214285714286</v>
      </c>
      <c r="BG44" s="8">
        <f t="shared" si="111"/>
        <v>0.4505952380952381</v>
      </c>
      <c r="BH44" s="8">
        <f t="shared" si="111"/>
        <v>0.87696428571428597</v>
      </c>
      <c r="BI44" s="8">
        <f t="shared" si="111"/>
        <v>0.82934523809523797</v>
      </c>
      <c r="BJ44" s="8">
        <f t="shared" si="111"/>
        <v>0.98511904761904778</v>
      </c>
      <c r="BK44" s="8">
        <f t="shared" si="111"/>
        <v>0.95773809523809506</v>
      </c>
      <c r="BL44" s="8">
        <f t="shared" si="111"/>
        <v>0.95041666666666702</v>
      </c>
      <c r="BM44" s="8">
        <f t="shared" si="111"/>
        <v>0.90077380952380948</v>
      </c>
      <c r="BN44" s="8">
        <f t="shared" si="111"/>
        <v>0.96369047619047599</v>
      </c>
      <c r="BO44" s="8">
        <f t="shared" si="111"/>
        <v>0.83511904761904798</v>
      </c>
      <c r="BP44" s="8">
        <f t="shared" si="111"/>
        <v>0.90029761904761907</v>
      </c>
      <c r="BQ44" s="8">
        <f t="shared" si="111"/>
        <v>0.84494047619047596</v>
      </c>
      <c r="BR44" s="8">
        <f t="shared" si="111"/>
        <v>0.84523809523809501</v>
      </c>
      <c r="BS44" s="8"/>
      <c r="BT44" s="8"/>
      <c r="BU44" s="8"/>
      <c r="BV44" s="8"/>
      <c r="BW44" s="8"/>
      <c r="BX44" s="8"/>
      <c r="BY44" s="8"/>
      <c r="BZ44" s="8"/>
      <c r="CA44" s="8">
        <f t="shared" ref="CA44:CC44" si="112">+CA34</f>
        <v>0</v>
      </c>
      <c r="CB44" s="8">
        <f t="shared" si="112"/>
        <v>0</v>
      </c>
      <c r="CC44" s="8">
        <f t="shared" si="112"/>
        <v>0</v>
      </c>
      <c r="CD44" s="8">
        <f t="shared" ref="CD44:CF44" si="113">+CD34</f>
        <v>0</v>
      </c>
      <c r="CE44" s="8">
        <f t="shared" si="113"/>
        <v>0</v>
      </c>
      <c r="CF44" s="8">
        <f t="shared" si="113"/>
        <v>1</v>
      </c>
      <c r="CG44" s="8">
        <f t="shared" ref="CG44:CH44" si="114">+CG34</f>
        <v>0.985119047619048</v>
      </c>
      <c r="CH44" s="8">
        <f t="shared" si="114"/>
        <v>0.97916666666666696</v>
      </c>
      <c r="CI44" s="8">
        <f t="shared" ref="CI44:CJ44" si="115">+CI34</f>
        <v>0.95833333333333304</v>
      </c>
      <c r="CJ44" s="8">
        <f t="shared" si="115"/>
        <v>1</v>
      </c>
      <c r="CK44" s="8">
        <f t="shared" ref="CK44:CM44" si="116">+CK34</f>
        <v>0.97321428571428603</v>
      </c>
      <c r="CL44" s="8">
        <f t="shared" si="116"/>
        <v>0</v>
      </c>
      <c r="CM44" s="8">
        <f t="shared" si="116"/>
        <v>0</v>
      </c>
      <c r="CN44" s="8">
        <f t="shared" ref="CN44:CP44" si="117">+CN34</f>
        <v>0</v>
      </c>
      <c r="CO44" s="8">
        <f t="shared" si="117"/>
        <v>0</v>
      </c>
      <c r="CP44" s="8">
        <f t="shared" si="117"/>
        <v>0</v>
      </c>
      <c r="CQ44" s="8">
        <f t="shared" ref="CQ44:CT44" si="118">+CQ34</f>
        <v>0</v>
      </c>
      <c r="CR44" s="8">
        <f t="shared" si="118"/>
        <v>0</v>
      </c>
      <c r="CS44" s="8">
        <f t="shared" si="118"/>
        <v>0</v>
      </c>
      <c r="CT44" s="8">
        <f t="shared" si="118"/>
        <v>0</v>
      </c>
      <c r="CU44" s="8">
        <f t="shared" ref="CU44:CW44" si="119">+CU34</f>
        <v>0</v>
      </c>
      <c r="CV44" s="8">
        <f t="shared" si="119"/>
        <v>0</v>
      </c>
      <c r="CW44" s="8">
        <f t="shared" si="119"/>
        <v>0</v>
      </c>
      <c r="CX44" s="8">
        <f t="shared" ref="CX44:CY44" si="120">+CX34</f>
        <v>0</v>
      </c>
      <c r="CY44" s="8">
        <f t="shared" si="120"/>
        <v>0</v>
      </c>
      <c r="CZ44" s="8">
        <f t="shared" ref="CZ44:DB44" si="121">+CZ34</f>
        <v>0</v>
      </c>
      <c r="DA44" s="8">
        <f t="shared" si="121"/>
        <v>0</v>
      </c>
      <c r="DB44" s="8">
        <f t="shared" si="121"/>
        <v>0</v>
      </c>
      <c r="DC44" s="8">
        <f t="shared" ref="DC44" si="122">+DC34</f>
        <v>0</v>
      </c>
      <c r="DD44" s="8"/>
      <c r="DE44" s="8"/>
      <c r="DF44" s="8"/>
      <c r="DG44" s="8"/>
      <c r="DH44" s="8"/>
      <c r="DI44" s="8">
        <f t="shared" ref="DI44" si="123">+DI34</f>
        <v>0</v>
      </c>
      <c r="DJ44" s="8"/>
      <c r="DK44" s="8"/>
      <c r="DL44" s="8"/>
      <c r="DM44" s="8"/>
      <c r="DN44" s="8"/>
      <c r="DO44" s="8"/>
      <c r="DP44" s="8"/>
      <c r="DQ44" s="8"/>
      <c r="DR44" s="8"/>
      <c r="DS44" s="8"/>
      <c r="DT44" s="8"/>
      <c r="DU44" s="8"/>
      <c r="DV44" s="8"/>
      <c r="DW44" s="8"/>
      <c r="DX44" s="8"/>
      <c r="DY44" s="8"/>
      <c r="DZ44" s="8"/>
      <c r="EA44" s="8"/>
      <c r="EB44" s="8"/>
      <c r="EC44" s="8"/>
      <c r="ED44" s="8"/>
      <c r="EE44" s="8"/>
      <c r="EF44" s="8"/>
      <c r="EG44" s="8"/>
      <c r="EH44" s="8"/>
      <c r="EI44" s="8"/>
      <c r="EJ44" s="8"/>
    </row>
    <row r="45" spans="1:140">
      <c r="A45" s="497"/>
      <c r="B45" s="54" t="s">
        <v>253</v>
      </c>
      <c r="C45" s="8"/>
      <c r="D45" s="8">
        <f t="shared" ref="D45:BO45" si="124">+D39/D42</f>
        <v>0</v>
      </c>
      <c r="E45" s="8">
        <f t="shared" si="124"/>
        <v>0</v>
      </c>
      <c r="F45" s="8">
        <f t="shared" si="124"/>
        <v>0</v>
      </c>
      <c r="G45" s="8">
        <f t="shared" si="124"/>
        <v>0</v>
      </c>
      <c r="H45" s="8">
        <f t="shared" si="124"/>
        <v>0</v>
      </c>
      <c r="I45" s="8">
        <f t="shared" si="124"/>
        <v>0</v>
      </c>
      <c r="J45" s="8">
        <f t="shared" si="124"/>
        <v>0</v>
      </c>
      <c r="K45" s="8">
        <f t="shared" si="124"/>
        <v>0</v>
      </c>
      <c r="L45" s="8">
        <f t="shared" si="124"/>
        <v>5.9523809523809521E-3</v>
      </c>
      <c r="M45" s="8">
        <f t="shared" si="124"/>
        <v>5.9523809523809521E-2</v>
      </c>
      <c r="N45" s="8">
        <f t="shared" si="124"/>
        <v>0</v>
      </c>
      <c r="O45" s="8">
        <f t="shared" si="124"/>
        <v>0.10714285714285714</v>
      </c>
      <c r="P45" s="8">
        <f t="shared" si="124"/>
        <v>0</v>
      </c>
      <c r="Q45" s="8">
        <f t="shared" si="124"/>
        <v>0</v>
      </c>
      <c r="R45" s="8">
        <f t="shared" si="124"/>
        <v>0</v>
      </c>
      <c r="S45" s="8">
        <f t="shared" si="124"/>
        <v>7.1428571428571425E-2</v>
      </c>
      <c r="T45" s="8">
        <f t="shared" si="124"/>
        <v>0</v>
      </c>
      <c r="U45" s="8">
        <f t="shared" si="124"/>
        <v>0</v>
      </c>
      <c r="V45" s="8">
        <f t="shared" si="124"/>
        <v>0</v>
      </c>
      <c r="W45" s="8">
        <f t="shared" si="124"/>
        <v>0.11904761904761904</v>
      </c>
      <c r="X45" s="8">
        <f t="shared" si="124"/>
        <v>0.11904761904761904</v>
      </c>
      <c r="Y45" s="8">
        <f t="shared" si="124"/>
        <v>0</v>
      </c>
      <c r="Z45" s="8">
        <f t="shared" si="124"/>
        <v>0</v>
      </c>
      <c r="AA45" s="8">
        <f t="shared" si="124"/>
        <v>0</v>
      </c>
      <c r="AB45" s="8">
        <f t="shared" si="124"/>
        <v>0</v>
      </c>
      <c r="AC45" s="8">
        <f t="shared" si="124"/>
        <v>0</v>
      </c>
      <c r="AD45" s="8">
        <f t="shared" si="124"/>
        <v>0</v>
      </c>
      <c r="AE45" s="8">
        <f t="shared" si="124"/>
        <v>7.1428571428571425E-2</v>
      </c>
      <c r="AF45" s="8">
        <f t="shared" si="124"/>
        <v>0</v>
      </c>
      <c r="AG45" s="8">
        <f t="shared" si="124"/>
        <v>0</v>
      </c>
      <c r="AH45" s="8">
        <f t="shared" si="124"/>
        <v>0</v>
      </c>
      <c r="AI45" s="8">
        <f t="shared" si="124"/>
        <v>0</v>
      </c>
      <c r="AJ45" s="8">
        <f t="shared" si="124"/>
        <v>0</v>
      </c>
      <c r="AK45" s="8">
        <f t="shared" si="124"/>
        <v>0</v>
      </c>
      <c r="AL45" s="8">
        <f t="shared" si="124"/>
        <v>9.5238095238095233E-2</v>
      </c>
      <c r="AM45" s="8">
        <f t="shared" si="124"/>
        <v>0</v>
      </c>
      <c r="AN45" s="8">
        <f t="shared" si="124"/>
        <v>0</v>
      </c>
      <c r="AO45" s="8">
        <f t="shared" si="124"/>
        <v>0</v>
      </c>
      <c r="AP45" s="8">
        <f t="shared" si="124"/>
        <v>0.10119047619047619</v>
      </c>
      <c r="AQ45" s="8">
        <f t="shared" si="124"/>
        <v>0</v>
      </c>
      <c r="AR45" s="8">
        <f t="shared" si="124"/>
        <v>0</v>
      </c>
      <c r="AS45" s="8">
        <f t="shared" si="124"/>
        <v>0</v>
      </c>
      <c r="AT45" s="8">
        <f t="shared" si="124"/>
        <v>0</v>
      </c>
      <c r="AU45" s="8">
        <f t="shared" si="124"/>
        <v>0</v>
      </c>
      <c r="AV45" s="8">
        <f t="shared" si="124"/>
        <v>0</v>
      </c>
      <c r="AW45" s="8">
        <f t="shared" si="124"/>
        <v>7.1428571428571425E-2</v>
      </c>
      <c r="AX45" s="8">
        <f t="shared" si="124"/>
        <v>0</v>
      </c>
      <c r="AY45" s="8">
        <f t="shared" si="124"/>
        <v>0</v>
      </c>
      <c r="AZ45" s="8">
        <f t="shared" si="124"/>
        <v>0</v>
      </c>
      <c r="BA45" s="8">
        <f t="shared" si="124"/>
        <v>0</v>
      </c>
      <c r="BB45" s="8">
        <f t="shared" si="124"/>
        <v>9.5238095238095233E-2</v>
      </c>
      <c r="BC45" s="8">
        <f t="shared" si="124"/>
        <v>0</v>
      </c>
      <c r="BD45" s="8">
        <f t="shared" si="124"/>
        <v>0</v>
      </c>
      <c r="BE45" s="8">
        <f t="shared" si="124"/>
        <v>5.9523809523809521E-2</v>
      </c>
      <c r="BF45" s="8">
        <f t="shared" si="124"/>
        <v>0</v>
      </c>
      <c r="BG45" s="8">
        <f t="shared" si="124"/>
        <v>0</v>
      </c>
      <c r="BH45" s="8">
        <f t="shared" si="124"/>
        <v>0</v>
      </c>
      <c r="BI45" s="8">
        <f t="shared" si="124"/>
        <v>0.10714285714285714</v>
      </c>
      <c r="BJ45" s="8">
        <f t="shared" si="124"/>
        <v>0</v>
      </c>
      <c r="BK45" s="8">
        <f t="shared" si="124"/>
        <v>0</v>
      </c>
      <c r="BL45" s="8">
        <f t="shared" si="124"/>
        <v>0</v>
      </c>
      <c r="BM45" s="8">
        <f t="shared" si="124"/>
        <v>6.5476190476190479E-2</v>
      </c>
      <c r="BN45" s="8">
        <f t="shared" si="124"/>
        <v>0</v>
      </c>
      <c r="BO45" s="8">
        <f t="shared" si="124"/>
        <v>0.10892857142857143</v>
      </c>
      <c r="BP45" s="8">
        <f t="shared" ref="BP45:CC45" si="125">+BP39/BP42</f>
        <v>0</v>
      </c>
      <c r="BQ45" s="8">
        <f t="shared" si="125"/>
        <v>0</v>
      </c>
      <c r="BR45" s="8">
        <f t="shared" si="125"/>
        <v>0.10714285714285714</v>
      </c>
      <c r="BS45" s="8"/>
      <c r="BT45" s="8"/>
      <c r="BU45" s="8"/>
      <c r="BV45" s="8"/>
      <c r="BW45" s="8"/>
      <c r="BX45" s="8"/>
      <c r="BY45" s="8"/>
      <c r="BZ45" s="8"/>
      <c r="CA45" s="8">
        <f t="shared" si="125"/>
        <v>0</v>
      </c>
      <c r="CB45" s="8">
        <f t="shared" si="125"/>
        <v>0</v>
      </c>
      <c r="CC45" s="8">
        <f t="shared" si="125"/>
        <v>0</v>
      </c>
      <c r="CD45" s="8">
        <f t="shared" ref="CD45:CF45" si="126">+CD39/CD42</f>
        <v>0</v>
      </c>
      <c r="CE45" s="8">
        <f t="shared" si="126"/>
        <v>0</v>
      </c>
      <c r="CF45" s="8">
        <f t="shared" si="126"/>
        <v>0</v>
      </c>
      <c r="CG45" s="8">
        <f t="shared" ref="CG45:CH45" si="127">+CG39/CG42</f>
        <v>0</v>
      </c>
      <c r="CH45" s="8">
        <f t="shared" si="127"/>
        <v>0</v>
      </c>
      <c r="CI45" s="8">
        <f t="shared" ref="CI45:CJ45" si="128">+CI39/CI42</f>
        <v>0</v>
      </c>
      <c r="CJ45" s="8">
        <f t="shared" si="128"/>
        <v>0</v>
      </c>
      <c r="CK45" s="8">
        <f t="shared" ref="CK45:CM45" si="129">+CK39/CK42</f>
        <v>0</v>
      </c>
      <c r="CL45" s="8">
        <f t="shared" si="129"/>
        <v>0</v>
      </c>
      <c r="CM45" s="8">
        <f t="shared" si="129"/>
        <v>0</v>
      </c>
      <c r="CN45" s="8">
        <f t="shared" ref="CN45:CP45" si="130">+CN39/CN42</f>
        <v>0</v>
      </c>
      <c r="CO45" s="8">
        <f t="shared" si="130"/>
        <v>0</v>
      </c>
      <c r="CP45" s="8">
        <f t="shared" si="130"/>
        <v>0</v>
      </c>
      <c r="CQ45" s="8">
        <f t="shared" ref="CQ45:CT45" si="131">+CQ39/CQ42</f>
        <v>0</v>
      </c>
      <c r="CR45" s="8">
        <f t="shared" si="131"/>
        <v>0</v>
      </c>
      <c r="CS45" s="8">
        <f t="shared" si="131"/>
        <v>0</v>
      </c>
      <c r="CT45" s="8">
        <f t="shared" si="131"/>
        <v>0</v>
      </c>
      <c r="CU45" s="8">
        <f t="shared" ref="CU45:CW45" si="132">+CU39/CU42</f>
        <v>0</v>
      </c>
      <c r="CV45" s="8">
        <f t="shared" si="132"/>
        <v>0</v>
      </c>
      <c r="CW45" s="8">
        <f t="shared" si="132"/>
        <v>0</v>
      </c>
      <c r="CX45" s="8">
        <f t="shared" ref="CX45:CY45" si="133">+CX39/CX42</f>
        <v>0</v>
      </c>
      <c r="CY45" s="8">
        <f t="shared" si="133"/>
        <v>0</v>
      </c>
      <c r="CZ45" s="8">
        <f t="shared" ref="CZ45:DB45" si="134">+CZ39/CZ42</f>
        <v>0</v>
      </c>
      <c r="DA45" s="8">
        <f t="shared" si="134"/>
        <v>0</v>
      </c>
      <c r="DB45" s="8">
        <f t="shared" si="134"/>
        <v>0</v>
      </c>
      <c r="DC45" s="8">
        <f t="shared" ref="DC45" si="135">+DC39/DC42</f>
        <v>0</v>
      </c>
      <c r="DD45" s="8"/>
      <c r="DE45" s="8"/>
      <c r="DF45" s="8"/>
      <c r="DG45" s="8"/>
      <c r="DH45" s="8"/>
      <c r="DI45" s="8" t="e">
        <f t="shared" ref="DI45" si="136">+DI39/DI42</f>
        <v>#DIV/0!</v>
      </c>
      <c r="DJ45" s="8"/>
      <c r="DK45" s="8"/>
      <c r="DL45" s="8"/>
      <c r="DM45" s="8"/>
      <c r="DN45" s="8"/>
      <c r="DO45" s="8"/>
      <c r="DP45" s="8"/>
      <c r="DQ45" s="8"/>
      <c r="DR45" s="8"/>
      <c r="DS45" s="8"/>
      <c r="DT45" s="8"/>
      <c r="DU45" s="8"/>
      <c r="DV45" s="8"/>
      <c r="DW45" s="8"/>
      <c r="DX45" s="8"/>
      <c r="DY45" s="8"/>
      <c r="DZ45" s="8"/>
      <c r="EA45" s="8"/>
      <c r="EB45" s="8"/>
      <c r="EC45" s="8"/>
      <c r="ED45" s="8"/>
      <c r="EE45" s="8"/>
      <c r="EF45" s="8"/>
      <c r="EG45" s="8"/>
      <c r="EH45" s="8"/>
      <c r="EI45" s="8"/>
      <c r="EJ45" s="8"/>
    </row>
    <row r="46" spans="1:140">
      <c r="A46" s="497"/>
      <c r="B46" s="54" t="s">
        <v>254</v>
      </c>
      <c r="C46" s="8"/>
      <c r="D46" s="8">
        <f t="shared" ref="D46:BO46" si="137">+D40/D42</f>
        <v>0</v>
      </c>
      <c r="E46" s="8">
        <f t="shared" si="137"/>
        <v>0</v>
      </c>
      <c r="F46" s="8">
        <f t="shared" si="137"/>
        <v>0</v>
      </c>
      <c r="G46" s="8">
        <f t="shared" si="137"/>
        <v>0</v>
      </c>
      <c r="H46" s="8">
        <f t="shared" si="137"/>
        <v>6.5476190476190479E-2</v>
      </c>
      <c r="I46" s="8">
        <f t="shared" si="137"/>
        <v>0</v>
      </c>
      <c r="J46" s="8">
        <f t="shared" si="137"/>
        <v>0</v>
      </c>
      <c r="K46" s="8">
        <f t="shared" si="137"/>
        <v>2.976190476190476E-2</v>
      </c>
      <c r="L46" s="8">
        <f t="shared" si="137"/>
        <v>0</v>
      </c>
      <c r="M46" s="8">
        <f t="shared" si="137"/>
        <v>2.976190476190476E-2</v>
      </c>
      <c r="N46" s="8">
        <f t="shared" si="137"/>
        <v>0</v>
      </c>
      <c r="O46" s="8">
        <f t="shared" si="137"/>
        <v>4.1666666666666664E-2</v>
      </c>
      <c r="P46" s="8">
        <f t="shared" si="137"/>
        <v>7.8869047619047616E-2</v>
      </c>
      <c r="Q46" s="8">
        <f t="shared" si="137"/>
        <v>0</v>
      </c>
      <c r="R46" s="8">
        <f t="shared" si="137"/>
        <v>1.1904761904761906E-3</v>
      </c>
      <c r="S46" s="8">
        <f t="shared" si="137"/>
        <v>5.3571428571428568E-2</v>
      </c>
      <c r="T46" s="8">
        <f t="shared" si="137"/>
        <v>0</v>
      </c>
      <c r="U46" s="8">
        <f t="shared" si="137"/>
        <v>0</v>
      </c>
      <c r="V46" s="8">
        <f t="shared" si="137"/>
        <v>7.9166666666666673E-3</v>
      </c>
      <c r="W46" s="8">
        <f t="shared" si="137"/>
        <v>0</v>
      </c>
      <c r="X46" s="8">
        <f t="shared" si="137"/>
        <v>0</v>
      </c>
      <c r="Y46" s="8">
        <f t="shared" si="137"/>
        <v>0</v>
      </c>
      <c r="Z46" s="8">
        <f t="shared" si="137"/>
        <v>9.5238095238095233E-2</v>
      </c>
      <c r="AA46" s="8">
        <f t="shared" si="137"/>
        <v>0</v>
      </c>
      <c r="AB46" s="8">
        <f t="shared" si="137"/>
        <v>0</v>
      </c>
      <c r="AC46" s="8">
        <f t="shared" si="137"/>
        <v>0</v>
      </c>
      <c r="AD46" s="8">
        <f t="shared" si="137"/>
        <v>0</v>
      </c>
      <c r="AE46" s="8">
        <f t="shared" si="137"/>
        <v>8.3333333333333329E-2</v>
      </c>
      <c r="AF46" s="8">
        <f t="shared" si="137"/>
        <v>2.6785714285714284E-2</v>
      </c>
      <c r="AG46" s="8">
        <f t="shared" si="137"/>
        <v>2.976190476190476E-2</v>
      </c>
      <c r="AH46" s="8">
        <f t="shared" si="137"/>
        <v>0</v>
      </c>
      <c r="AI46" s="8">
        <f t="shared" si="137"/>
        <v>9.5238095238095233E-2</v>
      </c>
      <c r="AJ46" s="8">
        <f t="shared" si="137"/>
        <v>0</v>
      </c>
      <c r="AK46" s="8">
        <f t="shared" si="137"/>
        <v>0</v>
      </c>
      <c r="AL46" s="8">
        <f t="shared" si="137"/>
        <v>0.10119047619047619</v>
      </c>
      <c r="AM46" s="8">
        <f t="shared" si="137"/>
        <v>1.1904761904761904E-2</v>
      </c>
      <c r="AN46" s="8">
        <f t="shared" si="137"/>
        <v>0</v>
      </c>
      <c r="AO46" s="8">
        <f t="shared" si="137"/>
        <v>4.940476190476191E-2</v>
      </c>
      <c r="AP46" s="8">
        <f t="shared" si="137"/>
        <v>0.1130952380952381</v>
      </c>
      <c r="AQ46" s="8">
        <f t="shared" si="137"/>
        <v>0</v>
      </c>
      <c r="AR46" s="8">
        <f t="shared" si="137"/>
        <v>3.273809523809524E-2</v>
      </c>
      <c r="AS46" s="8">
        <f t="shared" si="137"/>
        <v>0</v>
      </c>
      <c r="AT46" s="8">
        <f t="shared" si="137"/>
        <v>0</v>
      </c>
      <c r="AU46" s="8">
        <f t="shared" si="137"/>
        <v>0</v>
      </c>
      <c r="AV46" s="8">
        <f t="shared" si="137"/>
        <v>0</v>
      </c>
      <c r="AW46" s="8">
        <f t="shared" si="137"/>
        <v>1.7857142857142856E-2</v>
      </c>
      <c r="AX46" s="8">
        <f t="shared" si="137"/>
        <v>0</v>
      </c>
      <c r="AY46" s="8">
        <f t="shared" si="137"/>
        <v>0</v>
      </c>
      <c r="AZ46" s="8">
        <f t="shared" si="137"/>
        <v>0</v>
      </c>
      <c r="BA46" s="8">
        <f t="shared" si="137"/>
        <v>0</v>
      </c>
      <c r="BB46" s="8">
        <f t="shared" si="137"/>
        <v>0</v>
      </c>
      <c r="BC46" s="8">
        <f t="shared" si="137"/>
        <v>0</v>
      </c>
      <c r="BD46" s="8">
        <f t="shared" si="137"/>
        <v>2.976190476190476E-3</v>
      </c>
      <c r="BE46" s="8">
        <f t="shared" si="137"/>
        <v>0</v>
      </c>
      <c r="BF46" s="8">
        <f t="shared" si="137"/>
        <v>0</v>
      </c>
      <c r="BG46" s="8">
        <f t="shared" si="137"/>
        <v>0</v>
      </c>
      <c r="BH46" s="8">
        <f t="shared" si="137"/>
        <v>0</v>
      </c>
      <c r="BI46" s="8">
        <f t="shared" si="137"/>
        <v>0</v>
      </c>
      <c r="BJ46" s="8">
        <f t="shared" si="137"/>
        <v>0</v>
      </c>
      <c r="BK46" s="8">
        <f t="shared" si="137"/>
        <v>0</v>
      </c>
      <c r="BL46" s="8">
        <f t="shared" si="137"/>
        <v>0</v>
      </c>
      <c r="BM46" s="8">
        <f t="shared" si="137"/>
        <v>0</v>
      </c>
      <c r="BN46" s="8">
        <f t="shared" si="137"/>
        <v>0</v>
      </c>
      <c r="BO46" s="8">
        <f t="shared" si="137"/>
        <v>0</v>
      </c>
      <c r="BP46" s="8">
        <f t="shared" ref="BP46:CC46" si="138">+BP40/BP42</f>
        <v>0</v>
      </c>
      <c r="BQ46" s="8">
        <f t="shared" si="138"/>
        <v>0</v>
      </c>
      <c r="BR46" s="8">
        <f t="shared" si="138"/>
        <v>4.1666666666666664E-2</v>
      </c>
      <c r="BS46" s="8"/>
      <c r="BT46" s="8"/>
      <c r="BU46" s="8"/>
      <c r="BV46" s="8"/>
      <c r="BW46" s="8"/>
      <c r="BX46" s="8"/>
      <c r="BY46" s="8"/>
      <c r="BZ46" s="8"/>
      <c r="CA46" s="8">
        <f t="shared" si="138"/>
        <v>0</v>
      </c>
      <c r="CB46" s="8">
        <f t="shared" si="138"/>
        <v>0</v>
      </c>
      <c r="CC46" s="8">
        <f t="shared" si="138"/>
        <v>0</v>
      </c>
      <c r="CD46" s="8">
        <f t="shared" ref="CD46:CF46" si="139">+CD40/CD42</f>
        <v>0</v>
      </c>
      <c r="CE46" s="8">
        <f t="shared" si="139"/>
        <v>0</v>
      </c>
      <c r="CF46" s="8">
        <f t="shared" si="139"/>
        <v>0</v>
      </c>
      <c r="CG46" s="8">
        <f t="shared" ref="CG46:CH46" si="140">+CG40/CG42</f>
        <v>0</v>
      </c>
      <c r="CH46" s="8">
        <f t="shared" si="140"/>
        <v>2.0833333333333332E-2</v>
      </c>
      <c r="CI46" s="8">
        <f t="shared" ref="CI46:CJ46" si="141">+CI40/CI42</f>
        <v>2.976190476190476E-3</v>
      </c>
      <c r="CJ46" s="8">
        <f t="shared" si="141"/>
        <v>0</v>
      </c>
      <c r="CK46" s="8">
        <f t="shared" ref="CK46:CM46" si="142">+CK40/CK42</f>
        <v>0</v>
      </c>
      <c r="CL46" s="8">
        <f t="shared" si="142"/>
        <v>0</v>
      </c>
      <c r="CM46" s="8">
        <f t="shared" si="142"/>
        <v>0</v>
      </c>
      <c r="CN46" s="8">
        <f t="shared" ref="CN46:CP46" si="143">+CN40/CN42</f>
        <v>0</v>
      </c>
      <c r="CO46" s="8">
        <f t="shared" si="143"/>
        <v>0</v>
      </c>
      <c r="CP46" s="8">
        <f t="shared" si="143"/>
        <v>0</v>
      </c>
      <c r="CQ46" s="8">
        <f t="shared" ref="CQ46:CT46" si="144">+CQ40/CQ42</f>
        <v>0</v>
      </c>
      <c r="CR46" s="8">
        <f t="shared" si="144"/>
        <v>0</v>
      </c>
      <c r="CS46" s="8">
        <f t="shared" si="144"/>
        <v>0</v>
      </c>
      <c r="CT46" s="8">
        <f t="shared" si="144"/>
        <v>0</v>
      </c>
      <c r="CU46" s="8">
        <f t="shared" ref="CU46:CW46" si="145">+CU40/CU42</f>
        <v>0</v>
      </c>
      <c r="CV46" s="8">
        <f t="shared" si="145"/>
        <v>0</v>
      </c>
      <c r="CW46" s="8">
        <f t="shared" si="145"/>
        <v>0</v>
      </c>
      <c r="CX46" s="8">
        <f t="shared" ref="CX46:CY46" si="146">+CX40/CX42</f>
        <v>0</v>
      </c>
      <c r="CY46" s="8">
        <f t="shared" si="146"/>
        <v>0</v>
      </c>
      <c r="CZ46" s="8">
        <f t="shared" ref="CZ46:DB46" si="147">+CZ40/CZ42</f>
        <v>0</v>
      </c>
      <c r="DA46" s="8">
        <f t="shared" si="147"/>
        <v>0</v>
      </c>
      <c r="DB46" s="8">
        <f t="shared" si="147"/>
        <v>0</v>
      </c>
      <c r="DC46" s="8">
        <f t="shared" ref="DC46" si="148">+DC40/DC42</f>
        <v>0</v>
      </c>
      <c r="DD46" s="8"/>
      <c r="DE46" s="8"/>
      <c r="DF46" s="8"/>
      <c r="DG46" s="8"/>
      <c r="DH46" s="8"/>
      <c r="DI46" s="8" t="e">
        <f t="shared" ref="DI46" si="149">+DI40/DI42</f>
        <v>#DIV/0!</v>
      </c>
      <c r="DJ46" s="8"/>
      <c r="DK46" s="8"/>
      <c r="DL46" s="8"/>
      <c r="DM46" s="8"/>
      <c r="DN46" s="8"/>
      <c r="DO46" s="8"/>
      <c r="DP46" s="8"/>
      <c r="DQ46" s="8"/>
      <c r="DR46" s="8"/>
      <c r="DS46" s="8"/>
      <c r="DT46" s="8"/>
      <c r="DU46" s="8"/>
      <c r="DV46" s="8"/>
      <c r="DW46" s="8"/>
      <c r="DX46" s="8"/>
      <c r="DY46" s="8"/>
      <c r="DZ46" s="8"/>
      <c r="EA46" s="8"/>
      <c r="EB46" s="8"/>
      <c r="EC46" s="8"/>
      <c r="ED46" s="8"/>
      <c r="EE46" s="8"/>
      <c r="EF46" s="8"/>
      <c r="EG46" s="8"/>
      <c r="EH46" s="8"/>
      <c r="EI46" s="8"/>
      <c r="EJ46" s="8"/>
    </row>
    <row r="47" spans="1:140">
      <c r="A47" s="497"/>
      <c r="B47" s="54" t="s">
        <v>255</v>
      </c>
      <c r="C47" s="8"/>
      <c r="D47" s="8">
        <f t="shared" ref="D47:BO47" si="150">+D41/D42</f>
        <v>7.3392857142857149E-2</v>
      </c>
      <c r="E47" s="8">
        <f t="shared" si="150"/>
        <v>0.54166666666666663</v>
      </c>
      <c r="F47" s="8">
        <f t="shared" si="150"/>
        <v>0.5178571428571429</v>
      </c>
      <c r="G47" s="8">
        <f t="shared" si="150"/>
        <v>6.8452380952380959E-2</v>
      </c>
      <c r="H47" s="8">
        <f t="shared" si="150"/>
        <v>0.53660714285714284</v>
      </c>
      <c r="I47" s="8">
        <f t="shared" si="150"/>
        <v>0.36607142857142855</v>
      </c>
      <c r="J47" s="8">
        <f t="shared" si="150"/>
        <v>5.9523809523809521E-3</v>
      </c>
      <c r="K47" s="8">
        <f t="shared" si="150"/>
        <v>4.5654761904761906E-2</v>
      </c>
      <c r="L47" s="8">
        <f t="shared" si="150"/>
        <v>0.38392857142857145</v>
      </c>
      <c r="M47" s="8">
        <f t="shared" si="150"/>
        <v>0.10613095238095237</v>
      </c>
      <c r="N47" s="8">
        <f t="shared" si="150"/>
        <v>7.3928571428571427E-2</v>
      </c>
      <c r="O47" s="8">
        <f t="shared" si="150"/>
        <v>7.541666666666666E-2</v>
      </c>
      <c r="P47" s="8">
        <f t="shared" si="150"/>
        <v>6.5476190476190479E-2</v>
      </c>
      <c r="Q47" s="8">
        <f t="shared" si="150"/>
        <v>0.10315476190476189</v>
      </c>
      <c r="R47" s="8">
        <f t="shared" si="150"/>
        <v>0.4375</v>
      </c>
      <c r="S47" s="8">
        <f t="shared" si="150"/>
        <v>2.976190476190476E-2</v>
      </c>
      <c r="T47" s="8">
        <f t="shared" si="150"/>
        <v>0.33333333333333331</v>
      </c>
      <c r="U47" s="8">
        <f t="shared" si="150"/>
        <v>0.17305555555555557</v>
      </c>
      <c r="V47" s="8">
        <f t="shared" si="150"/>
        <v>0.13690476190476192</v>
      </c>
      <c r="W47" s="8">
        <f t="shared" si="150"/>
        <v>0.18571428571428572</v>
      </c>
      <c r="X47" s="8">
        <f t="shared" si="150"/>
        <v>0.42958333333333332</v>
      </c>
      <c r="Y47" s="8">
        <f t="shared" si="150"/>
        <v>2.0833333333333332E-2</v>
      </c>
      <c r="Z47" s="8">
        <f t="shared" si="150"/>
        <v>7.2797619047619055E-2</v>
      </c>
      <c r="AA47" s="8">
        <f t="shared" si="150"/>
        <v>5.1607142857142858E-2</v>
      </c>
      <c r="AB47" s="8">
        <f t="shared" si="150"/>
        <v>0.51886904761904762</v>
      </c>
      <c r="AC47" s="8">
        <f t="shared" si="150"/>
        <v>0.18452380952380953</v>
      </c>
      <c r="AD47" s="8">
        <f t="shared" si="150"/>
        <v>0.11904761904761904</v>
      </c>
      <c r="AE47" s="8">
        <f t="shared" si="150"/>
        <v>0.13690476190476192</v>
      </c>
      <c r="AF47" s="8">
        <f t="shared" si="150"/>
        <v>7.2440476190476194E-2</v>
      </c>
      <c r="AG47" s="8">
        <f t="shared" si="150"/>
        <v>9.571428571428571E-2</v>
      </c>
      <c r="AH47" s="8">
        <f t="shared" si="150"/>
        <v>0.18404761904761907</v>
      </c>
      <c r="AI47" s="8">
        <f t="shared" si="150"/>
        <v>1.7857142857142856E-2</v>
      </c>
      <c r="AJ47" s="8">
        <f t="shared" si="150"/>
        <v>0.19541666666666666</v>
      </c>
      <c r="AK47" s="8">
        <f t="shared" si="150"/>
        <v>0.13392857142857142</v>
      </c>
      <c r="AL47" s="8">
        <f t="shared" si="150"/>
        <v>0.10071428571428573</v>
      </c>
      <c r="AM47" s="8">
        <f t="shared" si="150"/>
        <v>0.33434523809523808</v>
      </c>
      <c r="AN47" s="8">
        <f t="shared" si="150"/>
        <v>0.18053571428571427</v>
      </c>
      <c r="AO47" s="8">
        <f t="shared" si="150"/>
        <v>0.11404761904761905</v>
      </c>
      <c r="AP47" s="8">
        <f t="shared" si="150"/>
        <v>1.488095238095238E-2</v>
      </c>
      <c r="AQ47" s="8">
        <f t="shared" si="150"/>
        <v>0.15875</v>
      </c>
      <c r="AR47" s="8">
        <f t="shared" si="150"/>
        <v>0.19738095238095235</v>
      </c>
      <c r="AS47" s="8">
        <f t="shared" si="150"/>
        <v>0.55904761904761902</v>
      </c>
      <c r="AT47" s="8">
        <f t="shared" si="150"/>
        <v>0.24404761904761904</v>
      </c>
      <c r="AU47" s="8">
        <f t="shared" si="150"/>
        <v>3.3750000000000002E-2</v>
      </c>
      <c r="AV47" s="8">
        <f t="shared" si="150"/>
        <v>0.15476190476190477</v>
      </c>
      <c r="AW47" s="8">
        <f t="shared" si="150"/>
        <v>7.1428571428571425E-2</v>
      </c>
      <c r="AX47" s="8">
        <f t="shared" si="150"/>
        <v>4.5595238095238098E-2</v>
      </c>
      <c r="AY47" s="8">
        <f t="shared" si="150"/>
        <v>0.1363095238095238</v>
      </c>
      <c r="AZ47" s="8">
        <f t="shared" si="150"/>
        <v>0.34625</v>
      </c>
      <c r="BA47" s="8">
        <f t="shared" si="150"/>
        <v>0.36011904761904762</v>
      </c>
      <c r="BB47" s="8">
        <f t="shared" si="150"/>
        <v>0.13988095238095238</v>
      </c>
      <c r="BC47" s="8">
        <f t="shared" si="150"/>
        <v>9.6726190476190479E-2</v>
      </c>
      <c r="BD47" s="8">
        <f t="shared" si="150"/>
        <v>0.36726190476190479</v>
      </c>
      <c r="BE47" s="8">
        <f t="shared" si="150"/>
        <v>0.28273809523809523</v>
      </c>
      <c r="BF47" s="8">
        <f t="shared" si="150"/>
        <v>4.0178571428571432E-2</v>
      </c>
      <c r="BG47" s="8">
        <f t="shared" si="150"/>
        <v>0.54940476190476184</v>
      </c>
      <c r="BH47" s="8">
        <f t="shared" si="150"/>
        <v>0.12303571428571429</v>
      </c>
      <c r="BI47" s="8">
        <f t="shared" si="150"/>
        <v>6.3511904761904756E-2</v>
      </c>
      <c r="BJ47" s="8">
        <f t="shared" si="150"/>
        <v>1.488095238095238E-2</v>
      </c>
      <c r="BK47" s="8">
        <f t="shared" si="150"/>
        <v>4.2261904761904757E-2</v>
      </c>
      <c r="BL47" s="8">
        <f t="shared" si="150"/>
        <v>4.9583333333333333E-2</v>
      </c>
      <c r="BM47" s="8">
        <f t="shared" si="150"/>
        <v>3.3750000000000002E-2</v>
      </c>
      <c r="BN47" s="8">
        <f t="shared" si="150"/>
        <v>3.6309523809523805E-2</v>
      </c>
      <c r="BO47" s="8">
        <f t="shared" si="150"/>
        <v>5.5952380952380955E-2</v>
      </c>
      <c r="BP47" s="8">
        <f t="shared" ref="BP47:CC47" si="151">+BP41/BP42</f>
        <v>9.9702380952380959E-2</v>
      </c>
      <c r="BQ47" s="8">
        <f t="shared" si="151"/>
        <v>0.15505952380952381</v>
      </c>
      <c r="BR47" s="8">
        <f t="shared" si="151"/>
        <v>5.9523809523809521E-3</v>
      </c>
      <c r="BS47" s="8"/>
      <c r="BT47" s="8"/>
      <c r="BU47" s="8"/>
      <c r="BV47" s="8"/>
      <c r="BW47" s="8"/>
      <c r="BX47" s="8"/>
      <c r="BY47" s="8"/>
      <c r="BZ47" s="8"/>
      <c r="CA47" s="8">
        <f t="shared" si="151"/>
        <v>1</v>
      </c>
      <c r="CB47" s="8">
        <f t="shared" si="151"/>
        <v>1</v>
      </c>
      <c r="CC47" s="8">
        <f t="shared" si="151"/>
        <v>1</v>
      </c>
      <c r="CD47" s="8">
        <f t="shared" ref="CD47:CF47" si="152">+CD41/CD42</f>
        <v>1</v>
      </c>
      <c r="CE47" s="8">
        <f t="shared" si="152"/>
        <v>1</v>
      </c>
      <c r="CF47" s="8">
        <f t="shared" si="152"/>
        <v>0</v>
      </c>
      <c r="CG47" s="8">
        <f t="shared" ref="CG47:CH47" si="153">+CG41/CG42</f>
        <v>1.488095238095238E-2</v>
      </c>
      <c r="CH47" s="8">
        <f t="shared" si="153"/>
        <v>0</v>
      </c>
      <c r="CI47" s="8">
        <f t="shared" ref="CI47:CJ47" si="154">+CI41/CI42</f>
        <v>3.8690476190476192E-2</v>
      </c>
      <c r="CJ47" s="8">
        <f t="shared" si="154"/>
        <v>0</v>
      </c>
      <c r="CK47" s="8">
        <f t="shared" ref="CK47:CM47" si="155">+CK41/CK42</f>
        <v>2.6785714285714284E-2</v>
      </c>
      <c r="CL47" s="8">
        <f t="shared" si="155"/>
        <v>1</v>
      </c>
      <c r="CM47" s="8">
        <f t="shared" si="155"/>
        <v>1</v>
      </c>
      <c r="CN47" s="8">
        <f t="shared" ref="CN47:CP47" si="156">+CN41/CN42</f>
        <v>1</v>
      </c>
      <c r="CO47" s="8">
        <f t="shared" si="156"/>
        <v>1</v>
      </c>
      <c r="CP47" s="8">
        <f t="shared" si="156"/>
        <v>1</v>
      </c>
      <c r="CQ47" s="8">
        <f t="shared" ref="CQ47:CT47" si="157">+CQ41/CQ42</f>
        <v>1</v>
      </c>
      <c r="CR47" s="8">
        <f t="shared" si="157"/>
        <v>1</v>
      </c>
      <c r="CS47" s="8">
        <f t="shared" si="157"/>
        <v>1</v>
      </c>
      <c r="CT47" s="8">
        <f t="shared" si="157"/>
        <v>1</v>
      </c>
      <c r="CU47" s="8">
        <f t="shared" ref="CU47:CW47" si="158">+CU41/CU42</f>
        <v>1</v>
      </c>
      <c r="CV47" s="8">
        <f t="shared" si="158"/>
        <v>1</v>
      </c>
      <c r="CW47" s="8">
        <f t="shared" si="158"/>
        <v>1</v>
      </c>
      <c r="CX47" s="8">
        <f t="shared" ref="CX47:CY47" si="159">+CX41/CX42</f>
        <v>1</v>
      </c>
      <c r="CY47" s="8">
        <f t="shared" si="159"/>
        <v>1</v>
      </c>
      <c r="CZ47" s="8">
        <f t="shared" ref="CZ47:DB47" si="160">+CZ41/CZ42</f>
        <v>1</v>
      </c>
      <c r="DA47" s="8">
        <f t="shared" si="160"/>
        <v>1</v>
      </c>
      <c r="DB47" s="8">
        <f t="shared" si="160"/>
        <v>1</v>
      </c>
      <c r="DC47" s="8">
        <f t="shared" ref="DC47" si="161">+DC41/DC42</f>
        <v>1</v>
      </c>
      <c r="DD47" s="8"/>
      <c r="DE47" s="8"/>
      <c r="DF47" s="8"/>
      <c r="DG47" s="8"/>
      <c r="DH47" s="8"/>
      <c r="DI47" s="8" t="e">
        <f t="shared" ref="DI47" si="162">+DI41/DI42</f>
        <v>#DIV/0!</v>
      </c>
      <c r="DJ47" s="8"/>
      <c r="DK47" s="8"/>
      <c r="DL47" s="8"/>
      <c r="DM47" s="8"/>
      <c r="DN47" s="8"/>
      <c r="DO47" s="8"/>
      <c r="DP47" s="8"/>
      <c r="DQ47" s="8"/>
      <c r="DR47" s="8"/>
      <c r="DS47" s="8"/>
      <c r="DT47" s="8"/>
      <c r="DU47" s="8"/>
      <c r="DV47" s="8"/>
      <c r="DW47" s="8"/>
      <c r="DX47" s="8"/>
      <c r="DY47" s="8"/>
      <c r="DZ47" s="8"/>
      <c r="EA47" s="8"/>
      <c r="EB47" s="8"/>
      <c r="EC47" s="8"/>
      <c r="ED47" s="8"/>
      <c r="EE47" s="8"/>
      <c r="EF47" s="8"/>
      <c r="EG47" s="8"/>
      <c r="EH47" s="8"/>
      <c r="EI47" s="8"/>
      <c r="EJ47" s="8"/>
    </row>
    <row r="48" spans="1:140" ht="15.75" customHeight="1">
      <c r="A48" s="498"/>
      <c r="B48" s="54" t="s">
        <v>60</v>
      </c>
      <c r="C48" s="9"/>
      <c r="D48" s="9">
        <f t="shared" ref="D48:BO48" si="163">SUM(D44:D47)</f>
        <v>1</v>
      </c>
      <c r="E48" s="9">
        <f t="shared" si="163"/>
        <v>0.99999999999999989</v>
      </c>
      <c r="F48" s="9">
        <f t="shared" si="163"/>
        <v>1</v>
      </c>
      <c r="G48" s="9">
        <f t="shared" si="163"/>
        <v>0.99999999999999989</v>
      </c>
      <c r="H48" s="9">
        <f t="shared" si="163"/>
        <v>1.0000000000004761</v>
      </c>
      <c r="I48" s="9">
        <f t="shared" si="163"/>
        <v>1</v>
      </c>
      <c r="J48" s="9">
        <f t="shared" si="163"/>
        <v>0.99999999999999989</v>
      </c>
      <c r="K48" s="9">
        <f t="shared" si="163"/>
        <v>0.99999999999999967</v>
      </c>
      <c r="L48" s="9">
        <f t="shared" si="163"/>
        <v>1.0000000000095239</v>
      </c>
      <c r="M48" s="9">
        <f t="shared" si="163"/>
        <v>1</v>
      </c>
      <c r="N48" s="9">
        <f t="shared" si="163"/>
        <v>0.94345238095238093</v>
      </c>
      <c r="O48" s="9">
        <f t="shared" si="163"/>
        <v>1</v>
      </c>
      <c r="P48" s="9">
        <f t="shared" si="163"/>
        <v>1</v>
      </c>
      <c r="Q48" s="9">
        <f t="shared" si="163"/>
        <v>0.99999999999999989</v>
      </c>
      <c r="R48" s="9">
        <f t="shared" si="163"/>
        <v>0.99970238095238118</v>
      </c>
      <c r="S48" s="9">
        <f t="shared" si="163"/>
        <v>1</v>
      </c>
      <c r="T48" s="9">
        <f t="shared" si="163"/>
        <v>1.0000000000000002</v>
      </c>
      <c r="U48" s="9">
        <f t="shared" si="163"/>
        <v>1</v>
      </c>
      <c r="V48" s="9">
        <f t="shared" si="163"/>
        <v>1.0000000000000002</v>
      </c>
      <c r="W48" s="9">
        <f t="shared" si="163"/>
        <v>0.99967891721003765</v>
      </c>
      <c r="X48" s="9">
        <f t="shared" si="163"/>
        <v>1.0000000000000004</v>
      </c>
      <c r="Y48" s="9">
        <f t="shared" si="163"/>
        <v>0.99999999999999989</v>
      </c>
      <c r="Z48" s="9">
        <f t="shared" si="163"/>
        <v>1.0000000000000004</v>
      </c>
      <c r="AA48" s="9">
        <f t="shared" si="163"/>
        <v>0.99999999999999989</v>
      </c>
      <c r="AB48" s="9">
        <f t="shared" si="163"/>
        <v>1</v>
      </c>
      <c r="AC48" s="9">
        <f t="shared" si="163"/>
        <v>1.0000000000000004</v>
      </c>
      <c r="AD48" s="9">
        <f t="shared" si="163"/>
        <v>1</v>
      </c>
      <c r="AE48" s="9">
        <f t="shared" si="163"/>
        <v>1.0000000000000002</v>
      </c>
      <c r="AF48" s="9">
        <f t="shared" si="163"/>
        <v>1.0000000000000004</v>
      </c>
      <c r="AG48" s="9">
        <f t="shared" si="163"/>
        <v>1.0000000000000004</v>
      </c>
      <c r="AH48" s="9">
        <f t="shared" si="163"/>
        <v>1</v>
      </c>
      <c r="AI48" s="9">
        <f t="shared" si="163"/>
        <v>1</v>
      </c>
      <c r="AJ48" s="9">
        <f t="shared" si="163"/>
        <v>0.99999999999999967</v>
      </c>
      <c r="AK48" s="9">
        <f t="shared" si="163"/>
        <v>1</v>
      </c>
      <c r="AL48" s="9">
        <f t="shared" si="163"/>
        <v>1</v>
      </c>
      <c r="AM48" s="9">
        <f t="shared" si="163"/>
        <v>1</v>
      </c>
      <c r="AN48" s="9">
        <f t="shared" si="163"/>
        <v>0.99999999999999989</v>
      </c>
      <c r="AO48" s="9">
        <f t="shared" si="163"/>
        <v>1.0002976190476189</v>
      </c>
      <c r="AP48" s="9">
        <f t="shared" si="163"/>
        <v>0.99999999999999967</v>
      </c>
      <c r="AQ48" s="9">
        <f t="shared" si="163"/>
        <v>1</v>
      </c>
      <c r="AR48" s="9">
        <f t="shared" si="163"/>
        <v>0.99999999999999956</v>
      </c>
      <c r="AS48" s="9">
        <f t="shared" si="163"/>
        <v>1</v>
      </c>
      <c r="AT48" s="9">
        <f t="shared" si="163"/>
        <v>1</v>
      </c>
      <c r="AU48" s="9">
        <f t="shared" si="163"/>
        <v>1</v>
      </c>
      <c r="AV48" s="9">
        <f t="shared" si="163"/>
        <v>0.99999999999999978</v>
      </c>
      <c r="AW48" s="9">
        <f t="shared" si="163"/>
        <v>1</v>
      </c>
      <c r="AX48" s="9">
        <f t="shared" si="163"/>
        <v>1.0000000000000002</v>
      </c>
      <c r="AY48" s="9">
        <f t="shared" si="163"/>
        <v>0.99999999999999978</v>
      </c>
      <c r="AZ48" s="9">
        <f t="shared" si="163"/>
        <v>1</v>
      </c>
      <c r="BA48" s="9">
        <f t="shared" si="163"/>
        <v>1</v>
      </c>
      <c r="BB48" s="9">
        <f t="shared" si="163"/>
        <v>0.99999999999999956</v>
      </c>
      <c r="BC48" s="9">
        <f t="shared" si="163"/>
        <v>1</v>
      </c>
      <c r="BD48" s="9">
        <f t="shared" si="163"/>
        <v>1.0000000000000002</v>
      </c>
      <c r="BE48" s="9">
        <f t="shared" si="163"/>
        <v>0.99999999999999978</v>
      </c>
      <c r="BF48" s="9">
        <f t="shared" si="163"/>
        <v>1</v>
      </c>
      <c r="BG48" s="9">
        <f t="shared" si="163"/>
        <v>1</v>
      </c>
      <c r="BH48" s="9">
        <f t="shared" si="163"/>
        <v>1.0000000000000002</v>
      </c>
      <c r="BI48" s="9">
        <f t="shared" si="163"/>
        <v>0.99999999999999978</v>
      </c>
      <c r="BJ48" s="9">
        <f t="shared" si="163"/>
        <v>1.0000000000000002</v>
      </c>
      <c r="BK48" s="9">
        <f t="shared" si="163"/>
        <v>0.99999999999999978</v>
      </c>
      <c r="BL48" s="9">
        <f t="shared" si="163"/>
        <v>1.0000000000000004</v>
      </c>
      <c r="BM48" s="9">
        <f t="shared" si="163"/>
        <v>1</v>
      </c>
      <c r="BN48" s="9">
        <f t="shared" si="163"/>
        <v>0.99999999999999978</v>
      </c>
      <c r="BO48" s="9">
        <f t="shared" si="163"/>
        <v>1.0000000000000004</v>
      </c>
      <c r="BP48" s="9">
        <f t="shared" ref="BP48:CC48" si="164">SUM(BP44:BP47)</f>
        <v>1</v>
      </c>
      <c r="BQ48" s="9">
        <f t="shared" si="164"/>
        <v>0.99999999999999978</v>
      </c>
      <c r="BR48" s="9">
        <f t="shared" si="164"/>
        <v>0.99999999999999967</v>
      </c>
      <c r="BS48" s="9"/>
      <c r="BT48" s="9"/>
      <c r="BU48" s="9"/>
      <c r="BV48" s="9"/>
      <c r="BW48" s="9"/>
      <c r="BX48" s="9"/>
      <c r="BY48" s="9"/>
      <c r="BZ48" s="9"/>
      <c r="CA48" s="9">
        <f t="shared" si="164"/>
        <v>1</v>
      </c>
      <c r="CB48" s="9">
        <f t="shared" si="164"/>
        <v>1</v>
      </c>
      <c r="CC48" s="9">
        <f t="shared" si="164"/>
        <v>1</v>
      </c>
      <c r="CD48" s="9">
        <f t="shared" ref="CD48:CF48" si="165">SUM(CD44:CD47)</f>
        <v>1</v>
      </c>
      <c r="CE48" s="9">
        <f t="shared" si="165"/>
        <v>1</v>
      </c>
      <c r="CF48" s="9">
        <f t="shared" si="165"/>
        <v>1</v>
      </c>
      <c r="CG48" s="9">
        <f t="shared" ref="CG48:CH48" si="166">SUM(CG44:CG47)</f>
        <v>1.0000000000000004</v>
      </c>
      <c r="CH48" s="9">
        <f t="shared" si="166"/>
        <v>1.0000000000000002</v>
      </c>
      <c r="CI48" s="9">
        <f t="shared" ref="CI48:CJ48" si="167">SUM(CI44:CI47)</f>
        <v>0.99999999999999967</v>
      </c>
      <c r="CJ48" s="9">
        <f t="shared" si="167"/>
        <v>1</v>
      </c>
      <c r="CK48" s="9">
        <f t="shared" ref="CK48:CM48" si="168">SUM(CK44:CK47)</f>
        <v>1.0000000000000002</v>
      </c>
      <c r="CL48" s="9">
        <f t="shared" si="168"/>
        <v>1</v>
      </c>
      <c r="CM48" s="9">
        <f t="shared" si="168"/>
        <v>1</v>
      </c>
      <c r="CN48" s="9">
        <f t="shared" ref="CN48:CP48" si="169">SUM(CN44:CN47)</f>
        <v>1</v>
      </c>
      <c r="CO48" s="9">
        <f t="shared" si="169"/>
        <v>1</v>
      </c>
      <c r="CP48" s="9">
        <f t="shared" si="169"/>
        <v>1</v>
      </c>
      <c r="CQ48" s="9">
        <f t="shared" ref="CQ48:CT48" si="170">SUM(CQ44:CQ47)</f>
        <v>1</v>
      </c>
      <c r="CR48" s="9">
        <f t="shared" si="170"/>
        <v>1</v>
      </c>
      <c r="CS48" s="9">
        <f t="shared" si="170"/>
        <v>1</v>
      </c>
      <c r="CT48" s="9">
        <f t="shared" si="170"/>
        <v>1</v>
      </c>
      <c r="CU48" s="9">
        <f t="shared" ref="CU48:CW48" si="171">SUM(CU44:CU47)</f>
        <v>1</v>
      </c>
      <c r="CV48" s="9">
        <f t="shared" si="171"/>
        <v>1</v>
      </c>
      <c r="CW48" s="9">
        <f t="shared" si="171"/>
        <v>1</v>
      </c>
      <c r="CX48" s="9">
        <f t="shared" ref="CX48:CY48" si="172">SUM(CX44:CX47)</f>
        <v>1</v>
      </c>
      <c r="CY48" s="9">
        <f t="shared" si="172"/>
        <v>1</v>
      </c>
      <c r="CZ48" s="9">
        <f t="shared" ref="CZ48:DB48" si="173">SUM(CZ44:CZ47)</f>
        <v>1</v>
      </c>
      <c r="DA48" s="9">
        <f t="shared" si="173"/>
        <v>1</v>
      </c>
      <c r="DB48" s="9">
        <f t="shared" si="173"/>
        <v>1</v>
      </c>
      <c r="DC48" s="9">
        <f t="shared" ref="DC48" si="174">SUM(DC44:DC47)</f>
        <v>1</v>
      </c>
      <c r="DD48" s="9"/>
      <c r="DE48" s="9"/>
      <c r="DF48" s="9"/>
      <c r="DG48" s="9"/>
      <c r="DH48" s="9"/>
      <c r="DI48" s="9" t="e">
        <f t="shared" ref="DI48" si="175">SUM(DI44:DI47)</f>
        <v>#DIV/0!</v>
      </c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</row>
    <row r="49" spans="1:140" ht="16.5" customHeight="1">
      <c r="A49" s="31" t="s">
        <v>356</v>
      </c>
      <c r="B49" s="29"/>
      <c r="C49" s="32" t="s">
        <v>229</v>
      </c>
      <c r="D49" s="32" t="s">
        <v>178</v>
      </c>
      <c r="E49" s="32" t="s">
        <v>179</v>
      </c>
      <c r="F49" s="32" t="s">
        <v>180</v>
      </c>
      <c r="G49" s="32" t="s">
        <v>181</v>
      </c>
      <c r="H49" s="32" t="s">
        <v>182</v>
      </c>
      <c r="I49" s="32" t="s">
        <v>183</v>
      </c>
      <c r="J49" s="32" t="s">
        <v>236</v>
      </c>
      <c r="K49" s="32" t="s">
        <v>185</v>
      </c>
      <c r="L49" s="32" t="s">
        <v>186</v>
      </c>
      <c r="M49" s="32" t="s">
        <v>187</v>
      </c>
      <c r="N49" s="32" t="s">
        <v>188</v>
      </c>
      <c r="O49" s="32" t="s">
        <v>237</v>
      </c>
      <c r="P49" s="32" t="s">
        <v>246</v>
      </c>
      <c r="Q49" s="32" t="s">
        <v>247</v>
      </c>
      <c r="R49" s="32" t="s">
        <v>248</v>
      </c>
      <c r="S49" s="32" t="s">
        <v>249</v>
      </c>
      <c r="T49" s="32" t="s">
        <v>189</v>
      </c>
      <c r="U49" s="32" t="s">
        <v>190</v>
      </c>
      <c r="V49" s="32" t="s">
        <v>191</v>
      </c>
      <c r="W49" s="32" t="s">
        <v>192</v>
      </c>
      <c r="X49" s="32" t="s">
        <v>193</v>
      </c>
      <c r="Y49" s="32" t="s">
        <v>194</v>
      </c>
      <c r="Z49" s="32" t="s">
        <v>111</v>
      </c>
      <c r="AA49" s="32" t="s">
        <v>112</v>
      </c>
      <c r="AB49" s="32" t="s">
        <v>113</v>
      </c>
      <c r="AC49" s="32" t="s">
        <v>114</v>
      </c>
      <c r="AD49" s="32" t="s">
        <v>195</v>
      </c>
      <c r="AE49" s="32" t="s">
        <v>196</v>
      </c>
      <c r="AF49" s="32" t="s">
        <v>197</v>
      </c>
      <c r="AG49" s="32" t="s">
        <v>198</v>
      </c>
      <c r="AH49" s="32" t="s">
        <v>199</v>
      </c>
      <c r="AI49" s="32" t="s">
        <v>200</v>
      </c>
      <c r="AJ49" s="32" t="s">
        <v>201</v>
      </c>
      <c r="AK49" s="32" t="s">
        <v>202</v>
      </c>
      <c r="AL49" s="32" t="s">
        <v>203</v>
      </c>
      <c r="AM49" s="32" t="s">
        <v>204</v>
      </c>
      <c r="AN49" s="32" t="s">
        <v>205</v>
      </c>
      <c r="AO49" s="32" t="s">
        <v>206</v>
      </c>
      <c r="AP49" s="32" t="s">
        <v>207</v>
      </c>
      <c r="AQ49" s="32" t="s">
        <v>208</v>
      </c>
      <c r="AR49" s="32" t="s">
        <v>209</v>
      </c>
      <c r="AS49" s="32" t="s">
        <v>210</v>
      </c>
      <c r="AT49" s="32" t="s">
        <v>211</v>
      </c>
      <c r="AU49" s="32" t="s">
        <v>212</v>
      </c>
      <c r="AV49" s="32" t="s">
        <v>212</v>
      </c>
      <c r="AW49" s="32" t="s">
        <v>307</v>
      </c>
      <c r="AX49" s="32" t="s">
        <v>215</v>
      </c>
      <c r="AY49" s="32" t="s">
        <v>216</v>
      </c>
      <c r="AZ49" s="32" t="s">
        <v>217</v>
      </c>
      <c r="BA49" s="32" t="s">
        <v>218</v>
      </c>
      <c r="BB49" s="32" t="s">
        <v>219</v>
      </c>
      <c r="BC49" s="32" t="s">
        <v>220</v>
      </c>
      <c r="BD49" s="32" t="s">
        <v>178</v>
      </c>
      <c r="BE49" s="32" t="s">
        <v>179</v>
      </c>
      <c r="BF49" s="32" t="s">
        <v>180</v>
      </c>
      <c r="BG49" s="32" t="s">
        <v>181</v>
      </c>
      <c r="BH49" s="32" t="s">
        <v>182</v>
      </c>
      <c r="BI49" s="32" t="s">
        <v>183</v>
      </c>
      <c r="BJ49" s="32" t="s">
        <v>184</v>
      </c>
      <c r="BK49" s="32" t="s">
        <v>185</v>
      </c>
      <c r="BL49" s="32" t="s">
        <v>186</v>
      </c>
      <c r="BM49" s="32" t="s">
        <v>187</v>
      </c>
      <c r="BN49" s="32" t="s">
        <v>188</v>
      </c>
      <c r="BO49" s="32" t="s">
        <v>237</v>
      </c>
      <c r="BP49" s="32" t="s">
        <v>246</v>
      </c>
      <c r="BQ49" s="32" t="s">
        <v>247</v>
      </c>
      <c r="BR49" s="32" t="s">
        <v>248</v>
      </c>
      <c r="BS49" s="32"/>
      <c r="BT49" s="32"/>
      <c r="BU49" s="32"/>
      <c r="BV49" s="32"/>
      <c r="BW49" s="32"/>
      <c r="BX49" s="32"/>
      <c r="BY49" s="32"/>
      <c r="BZ49" s="32"/>
      <c r="CA49" s="32" t="s">
        <v>112</v>
      </c>
      <c r="CB49" s="32" t="s">
        <v>113</v>
      </c>
      <c r="CC49" s="32" t="s">
        <v>114</v>
      </c>
      <c r="CD49" s="32" t="s">
        <v>195</v>
      </c>
      <c r="CE49" s="32" t="s">
        <v>196</v>
      </c>
      <c r="CF49" s="32" t="s">
        <v>197</v>
      </c>
      <c r="CG49" s="32" t="s">
        <v>198</v>
      </c>
      <c r="CH49" s="32" t="s">
        <v>199</v>
      </c>
      <c r="CI49" s="32" t="s">
        <v>200</v>
      </c>
      <c r="CJ49" s="32" t="s">
        <v>201</v>
      </c>
      <c r="CK49" s="32" t="s">
        <v>202</v>
      </c>
      <c r="CL49" s="32" t="s">
        <v>202</v>
      </c>
      <c r="CM49" s="32" t="s">
        <v>204</v>
      </c>
      <c r="CN49" s="32" t="s">
        <v>205</v>
      </c>
      <c r="CO49" s="32" t="s">
        <v>205</v>
      </c>
      <c r="CP49" s="32" t="s">
        <v>207</v>
      </c>
      <c r="CQ49" s="32" t="s">
        <v>370</v>
      </c>
      <c r="CR49" s="32" t="s">
        <v>371</v>
      </c>
      <c r="CS49" s="32" t="s">
        <v>210</v>
      </c>
      <c r="CT49" s="32" t="s">
        <v>211</v>
      </c>
      <c r="CU49" s="32" t="s">
        <v>212</v>
      </c>
      <c r="CV49" s="32" t="s">
        <v>213</v>
      </c>
      <c r="CW49" s="32" t="s">
        <v>214</v>
      </c>
      <c r="CX49" s="32" t="s">
        <v>215</v>
      </c>
      <c r="CY49" s="32" t="s">
        <v>216</v>
      </c>
      <c r="CZ49" s="32" t="s">
        <v>216</v>
      </c>
      <c r="DA49" s="32" t="s">
        <v>218</v>
      </c>
      <c r="DB49" s="32" t="s">
        <v>219</v>
      </c>
      <c r="DC49" s="32" t="s">
        <v>220</v>
      </c>
      <c r="DD49" s="32" t="s">
        <v>311</v>
      </c>
      <c r="DE49" s="32" t="s">
        <v>178</v>
      </c>
      <c r="DF49" s="32" t="s">
        <v>179</v>
      </c>
      <c r="DG49" s="32" t="s">
        <v>180</v>
      </c>
      <c r="DH49" s="32" t="s">
        <v>181</v>
      </c>
      <c r="DI49" s="32" t="s">
        <v>182</v>
      </c>
      <c r="DJ49" s="32" t="s">
        <v>183</v>
      </c>
      <c r="DK49" s="32" t="s">
        <v>184</v>
      </c>
      <c r="DL49" s="32" t="s">
        <v>185</v>
      </c>
      <c r="DM49" s="32" t="s">
        <v>186</v>
      </c>
      <c r="DN49" s="32" t="s">
        <v>187</v>
      </c>
      <c r="DO49" s="32" t="s">
        <v>188</v>
      </c>
      <c r="DP49" s="32" t="s">
        <v>237</v>
      </c>
      <c r="DQ49" s="32" t="s">
        <v>246</v>
      </c>
      <c r="DR49" s="32" t="s">
        <v>247</v>
      </c>
      <c r="DS49" s="32" t="s">
        <v>248</v>
      </c>
      <c r="DT49" s="32" t="s">
        <v>249</v>
      </c>
      <c r="DU49" s="32" t="s">
        <v>189</v>
      </c>
      <c r="DV49" s="32" t="s">
        <v>190</v>
      </c>
      <c r="DW49" s="32" t="s">
        <v>191</v>
      </c>
      <c r="DX49" s="32" t="s">
        <v>192</v>
      </c>
      <c r="DY49" s="32" t="s">
        <v>193</v>
      </c>
      <c r="DZ49" s="32" t="s">
        <v>194</v>
      </c>
      <c r="EA49" s="32" t="s">
        <v>111</v>
      </c>
      <c r="EB49" s="32" t="s">
        <v>112</v>
      </c>
      <c r="EC49" s="32" t="s">
        <v>113</v>
      </c>
      <c r="ED49" s="32" t="s">
        <v>114</v>
      </c>
      <c r="EE49" s="32" t="s">
        <v>195</v>
      </c>
      <c r="EF49" s="32" t="s">
        <v>196</v>
      </c>
      <c r="EG49" s="32" t="s">
        <v>197</v>
      </c>
      <c r="EH49" s="32" t="s">
        <v>198</v>
      </c>
      <c r="EI49" s="32" t="s">
        <v>378</v>
      </c>
      <c r="EJ49" s="32" t="s">
        <v>119</v>
      </c>
    </row>
    <row r="50" spans="1:140">
      <c r="A50" s="502" t="s">
        <v>20</v>
      </c>
      <c r="B50" s="51" t="s">
        <v>84</v>
      </c>
      <c r="C50" s="4"/>
      <c r="D50" s="230">
        <v>1</v>
      </c>
      <c r="E50" s="230">
        <v>0.81845238095238093</v>
      </c>
      <c r="F50" s="230">
        <v>0.79464285714285698</v>
      </c>
      <c r="G50" s="230">
        <v>0.84077380952380998</v>
      </c>
      <c r="H50" s="230">
        <v>0.9821428571428571</v>
      </c>
      <c r="I50" s="230">
        <v>0.6696428571428571</v>
      </c>
      <c r="J50" s="169">
        <v>0.90970238095238098</v>
      </c>
      <c r="K50" s="169">
        <v>0.97619047619047605</v>
      </c>
      <c r="L50" s="169">
        <v>0.51089285714285715</v>
      </c>
      <c r="M50" s="169">
        <v>0.8035714285714286</v>
      </c>
      <c r="N50" s="169">
        <v>0.8020833333285714</v>
      </c>
      <c r="O50" s="160">
        <v>0.96029761904761912</v>
      </c>
      <c r="P50" s="160">
        <v>0.81446428571428564</v>
      </c>
      <c r="Q50" s="160">
        <v>0.98708333333333298</v>
      </c>
      <c r="R50" s="160">
        <v>0.94148809523809496</v>
      </c>
      <c r="S50" s="160">
        <v>0.84773809523809529</v>
      </c>
      <c r="T50" s="160">
        <v>0.88392857142857095</v>
      </c>
      <c r="U50" s="160">
        <v>0.89180555555555552</v>
      </c>
      <c r="V50" s="160">
        <v>0.67160714285714274</v>
      </c>
      <c r="W50" s="160">
        <v>0.66517857142857095</v>
      </c>
      <c r="X50" s="160">
        <v>0.80803571428571397</v>
      </c>
      <c r="Y50" s="160">
        <v>0.81148809523809518</v>
      </c>
      <c r="Z50" s="160">
        <v>0.634940476190476</v>
      </c>
      <c r="AA50" s="160">
        <v>0.81547619047619102</v>
      </c>
      <c r="AB50" s="160">
        <v>0.8973214285714286</v>
      </c>
      <c r="AC50" s="160">
        <v>0.89089285714285704</v>
      </c>
      <c r="AD50" s="160">
        <v>0.95833333333333304</v>
      </c>
      <c r="AE50" s="160">
        <v>0.875</v>
      </c>
      <c r="AF50" s="160">
        <v>0.85416666666666696</v>
      </c>
      <c r="AG50" s="160">
        <v>0.88690476190476197</v>
      </c>
      <c r="AH50" s="326">
        <v>0.94940476190476186</v>
      </c>
      <c r="AI50" s="230">
        <v>0.88791666666666702</v>
      </c>
      <c r="AJ50" s="230">
        <v>0.97619047619047605</v>
      </c>
      <c r="AK50" s="160">
        <v>0.85565476190476186</v>
      </c>
      <c r="AL50" s="160">
        <v>0.96523809523809501</v>
      </c>
      <c r="AM50" s="160">
        <v>0.78571428571428603</v>
      </c>
      <c r="AN50" s="160">
        <v>0.55755952380952378</v>
      </c>
      <c r="AO50" s="160">
        <v>0.90720238095238104</v>
      </c>
      <c r="AP50" s="160">
        <v>0.85714285714285698</v>
      </c>
      <c r="AQ50" s="160">
        <v>0.9330357142857143</v>
      </c>
      <c r="AR50" s="160">
        <v>0.91565476190476203</v>
      </c>
      <c r="AS50" s="160">
        <v>0.83779761904761896</v>
      </c>
      <c r="AT50" s="160">
        <v>0.98511904761904778</v>
      </c>
      <c r="AU50" s="160">
        <v>0.71327380952380903</v>
      </c>
      <c r="AV50" s="160">
        <v>0.95982142857142905</v>
      </c>
      <c r="AW50" s="160">
        <v>0.96529761904761902</v>
      </c>
      <c r="AX50" s="160">
        <v>0.84523809523809523</v>
      </c>
      <c r="AY50" s="160">
        <v>0.89380952380952383</v>
      </c>
      <c r="AZ50" s="160">
        <v>0.92083333333333295</v>
      </c>
      <c r="BA50" s="160">
        <v>0.94994047619047617</v>
      </c>
      <c r="BB50" s="160">
        <v>0.89583333333333304</v>
      </c>
      <c r="BC50" s="160">
        <v>0.8571428571428571</v>
      </c>
      <c r="BD50" s="160">
        <v>0.96428571428571397</v>
      </c>
      <c r="BE50" s="160">
        <v>0.95535714285714302</v>
      </c>
      <c r="BF50" s="160">
        <v>0.95107142857142857</v>
      </c>
      <c r="BG50" s="160">
        <v>0.97714285714285709</v>
      </c>
      <c r="BH50" s="160">
        <v>0.33928571428571402</v>
      </c>
      <c r="BI50" s="160">
        <v>0.47916666666666702</v>
      </c>
      <c r="BJ50" s="160">
        <v>0.80059523809523814</v>
      </c>
      <c r="BK50" s="160">
        <v>0.61309523809523803</v>
      </c>
      <c r="BL50" s="160">
        <v>0.83215700000000004</v>
      </c>
      <c r="BM50" s="160">
        <v>0.69494047619047616</v>
      </c>
      <c r="BN50" s="160">
        <v>0.83333333333333304</v>
      </c>
      <c r="BO50" s="160">
        <v>0.90238095238095195</v>
      </c>
      <c r="BP50" s="160">
        <v>0.85369047619047633</v>
      </c>
      <c r="BQ50" s="160">
        <v>0.85714285714285698</v>
      </c>
      <c r="BR50" s="160">
        <v>0.84523809523809501</v>
      </c>
      <c r="BS50" s="160"/>
      <c r="BT50" s="160"/>
      <c r="BU50" s="160"/>
      <c r="BV50" s="160"/>
      <c r="BW50" s="160"/>
      <c r="BX50" s="160"/>
      <c r="BY50" s="160"/>
      <c r="BZ50" s="160"/>
      <c r="CA50" s="160">
        <v>0.97222222222222199</v>
      </c>
      <c r="CB50" s="160">
        <v>0.88988095238095244</v>
      </c>
      <c r="CC50" s="160">
        <v>1</v>
      </c>
      <c r="CD50" s="160">
        <v>0.94642857142857095</v>
      </c>
      <c r="CE50" s="160">
        <v>0.94047619047619047</v>
      </c>
      <c r="CF50" s="160">
        <v>0.7142857142857143</v>
      </c>
      <c r="CG50" s="160">
        <v>0.95833333333333304</v>
      </c>
      <c r="CH50" s="160">
        <v>0.95833333333333304</v>
      </c>
      <c r="CI50" s="160">
        <v>0.88571428571428601</v>
      </c>
      <c r="CJ50" s="160">
        <v>1</v>
      </c>
      <c r="CK50" s="160">
        <v>0.985119047619048</v>
      </c>
      <c r="CL50" s="160">
        <v>0.94642857142857095</v>
      </c>
      <c r="CM50" s="160">
        <v>1</v>
      </c>
      <c r="CN50" s="160">
        <v>0.91071428571428603</v>
      </c>
      <c r="CO50" s="160">
        <v>0.98809523809523803</v>
      </c>
      <c r="CP50" s="160">
        <v>0.91869047619047617</v>
      </c>
      <c r="CQ50" s="160">
        <v>0.93660714285714297</v>
      </c>
      <c r="CR50" s="160">
        <v>0.92380952380952397</v>
      </c>
      <c r="CS50" s="160">
        <v>0.97916666666666674</v>
      </c>
      <c r="CT50" s="160">
        <v>0.98928571428571432</v>
      </c>
      <c r="CU50" s="160">
        <v>0.89184523809523797</v>
      </c>
      <c r="CV50" s="160">
        <v>0.99404761904761896</v>
      </c>
      <c r="CW50" s="160">
        <v>0.97380952380952379</v>
      </c>
      <c r="CX50" s="160">
        <v>0.85119047619047605</v>
      </c>
      <c r="CY50" s="160">
        <v>0.9107142857142857</v>
      </c>
      <c r="CZ50" s="160">
        <v>0.98214285714285698</v>
      </c>
      <c r="DA50" s="160">
        <v>0.98214285714285698</v>
      </c>
      <c r="DB50" s="160">
        <v>0.94047619047619047</v>
      </c>
      <c r="DC50" s="160">
        <v>0.95833333333333304</v>
      </c>
      <c r="DD50" s="4">
        <f>AVERAGE(BD50:DC50)</f>
        <v>0.89152674639249618</v>
      </c>
      <c r="DE50" s="160">
        <v>0.97222222222222199</v>
      </c>
      <c r="DF50" s="160">
        <v>0.94166666666666654</v>
      </c>
      <c r="DG50" s="160">
        <v>0.97619047619047605</v>
      </c>
      <c r="DH50" s="160">
        <v>0.96428571428571397</v>
      </c>
      <c r="DI50" s="160">
        <v>0.70238095238095244</v>
      </c>
      <c r="DJ50" s="160">
        <v>0.90416666666666667</v>
      </c>
      <c r="DK50" s="160">
        <v>0.62083333333333302</v>
      </c>
      <c r="DL50" s="160">
        <v>0.40476190476190499</v>
      </c>
      <c r="DM50" s="160">
        <v>0.9642857142857143</v>
      </c>
      <c r="DN50" s="160">
        <v>0.95535714285714302</v>
      </c>
      <c r="DO50" s="160">
        <v>0.99523809523809514</v>
      </c>
      <c r="DP50" s="160"/>
      <c r="DQ50" s="160"/>
      <c r="DR50" s="160">
        <v>0.9821428571428571</v>
      </c>
      <c r="DS50" s="160">
        <v>0.93452380952380998</v>
      </c>
      <c r="DT50" s="160">
        <v>0.95059523809523805</v>
      </c>
      <c r="DU50" s="160">
        <v>0.94166666666666654</v>
      </c>
      <c r="DV50" s="160">
        <v>0.90178571428571397</v>
      </c>
      <c r="DW50" s="160">
        <v>0.95773809523809506</v>
      </c>
      <c r="DX50" s="160">
        <v>0.98928571428571432</v>
      </c>
      <c r="DY50" s="160">
        <v>0.78190476190476199</v>
      </c>
      <c r="DZ50" s="160">
        <v>0.78190476190476199</v>
      </c>
      <c r="EA50" s="160">
        <v>0.6875</v>
      </c>
      <c r="EB50" s="160">
        <v>0.94720238095238096</v>
      </c>
      <c r="EC50" s="160">
        <v>0.94</v>
      </c>
      <c r="ED50" s="160">
        <v>0.84107142857142858</v>
      </c>
      <c r="EE50" s="160">
        <v>0.71821428571428603</v>
      </c>
      <c r="EF50" s="160">
        <v>0.96922619047619096</v>
      </c>
      <c r="EG50" s="160">
        <v>0.98035714285714293</v>
      </c>
      <c r="EH50" s="160">
        <v>0.95476190476190481</v>
      </c>
      <c r="EI50" s="4">
        <f>AVERAGE(DE50:EH50)</f>
        <v>0.88075963718820882</v>
      </c>
      <c r="EJ50" s="23">
        <v>0.85</v>
      </c>
    </row>
    <row r="51" spans="1:140">
      <c r="A51" s="503"/>
      <c r="B51" s="51" t="s">
        <v>141</v>
      </c>
      <c r="C51" s="3"/>
      <c r="D51" s="230">
        <v>0</v>
      </c>
      <c r="E51" s="230">
        <v>3.1860391076363639E-2</v>
      </c>
      <c r="F51" s="230">
        <v>0.13564176296044719</v>
      </c>
      <c r="G51" s="230">
        <v>0.87874577480339</v>
      </c>
      <c r="H51" s="230">
        <v>1.5873472389999997E-2</v>
      </c>
      <c r="I51" s="230">
        <v>0.13508325184241513</v>
      </c>
      <c r="J51" s="169">
        <v>0.42988941961656701</v>
      </c>
      <c r="K51" s="169">
        <v>1.3165837343992201E-2</v>
      </c>
      <c r="L51" s="169">
        <v>4.2406312951428576E-2</v>
      </c>
      <c r="M51" s="169">
        <v>0.13666462778442864</v>
      </c>
      <c r="N51" s="169">
        <v>2.2708121275824174E-2</v>
      </c>
      <c r="O51" s="161">
        <v>8.5341818666715599E-2</v>
      </c>
      <c r="P51" s="161">
        <v>5.7185248368388335E-2</v>
      </c>
      <c r="Q51" s="161">
        <v>0</v>
      </c>
      <c r="R51" s="161">
        <v>7.3070168378473896E-2</v>
      </c>
      <c r="S51" s="161">
        <v>0.14560094429494791</v>
      </c>
      <c r="T51" s="161">
        <v>0.10511989829202199</v>
      </c>
      <c r="U51" s="161">
        <v>7.6026425864097927E-2</v>
      </c>
      <c r="V51" s="161">
        <v>0.12933388226078057</v>
      </c>
      <c r="W51" s="161">
        <v>0.140091265978008</v>
      </c>
      <c r="X51" s="161">
        <v>9.5218136787959595E-2</v>
      </c>
      <c r="Y51" s="161">
        <v>0.13179196198691806</v>
      </c>
      <c r="Z51" s="161">
        <v>0.146163315608066</v>
      </c>
      <c r="AA51" s="161">
        <v>8.0853453116226798E-2</v>
      </c>
      <c r="AB51" s="160">
        <v>6.4921385804467727E-2</v>
      </c>
      <c r="AC51" s="160">
        <v>9.4439299986342498E-2</v>
      </c>
      <c r="AD51" s="160">
        <v>7.2169328734115704E-2</v>
      </c>
      <c r="AE51" s="160">
        <v>5.8390672782874624E-2</v>
      </c>
      <c r="AF51" s="160">
        <v>5.9708236014856197E-2</v>
      </c>
      <c r="AG51" s="160">
        <v>5.75042407257172E-2</v>
      </c>
      <c r="AH51" s="327">
        <v>4.4339088457441188E-2</v>
      </c>
      <c r="AI51" s="159">
        <v>8.8949409735270997E-3</v>
      </c>
      <c r="AJ51" s="159">
        <v>6.1180345380096098E-2</v>
      </c>
      <c r="AK51" s="160">
        <v>0.10585325441128569</v>
      </c>
      <c r="AL51" s="160">
        <v>3.2871885358829997E-2</v>
      </c>
      <c r="AM51" s="160">
        <v>0.12640259408492899</v>
      </c>
      <c r="AN51" s="160">
        <v>0.11789134794787637</v>
      </c>
      <c r="AO51" s="160">
        <v>9.37767052375824E-2</v>
      </c>
      <c r="AP51" s="160">
        <v>4.3413493653974601E-2</v>
      </c>
      <c r="AQ51" s="160">
        <v>7.5051486810151752E-2</v>
      </c>
      <c r="AR51" s="160">
        <v>8.2859715030225795E-2</v>
      </c>
      <c r="AS51" s="160">
        <v>0.13190873715717899</v>
      </c>
      <c r="AT51" s="160">
        <v>7.4090734891257226E-2</v>
      </c>
      <c r="AU51" s="160">
        <v>2.5931501250703499E-2</v>
      </c>
      <c r="AV51" s="160">
        <v>4.6399051992297401E-2</v>
      </c>
      <c r="AW51" s="160">
        <v>2.4140316734508019E-2</v>
      </c>
      <c r="AX51" s="160">
        <v>7.1379734718993573E-2</v>
      </c>
      <c r="AY51" s="160">
        <v>6.8191362512880563E-2</v>
      </c>
      <c r="AZ51" s="160">
        <v>6.7963201582212099E-2</v>
      </c>
      <c r="BA51" s="160">
        <v>7.3976019837670964E-2</v>
      </c>
      <c r="BB51" s="160">
        <v>7.7795818449778897E-2</v>
      </c>
      <c r="BC51" s="160">
        <v>3.2258064516129024E-2</v>
      </c>
      <c r="BD51" s="160">
        <v>3.0014785910028301E-2</v>
      </c>
      <c r="BE51" s="160">
        <v>6.8267646905831203E-2</v>
      </c>
      <c r="BF51" s="160">
        <v>7.7686183581790039E-2</v>
      </c>
      <c r="BG51" s="160">
        <v>6.2309914114415783E-2</v>
      </c>
      <c r="BH51" s="160">
        <v>6.3248638838475493E-2</v>
      </c>
      <c r="BI51" s="160">
        <v>0.1043478260869565</v>
      </c>
      <c r="BJ51" s="160">
        <v>0.13413826463890666</v>
      </c>
      <c r="BK51" s="160">
        <v>0.13070045526849899</v>
      </c>
      <c r="BL51" s="160">
        <v>0.12526803510972601</v>
      </c>
      <c r="BM51" s="160">
        <v>0.12591006423982867</v>
      </c>
      <c r="BN51" s="160">
        <v>9.0622119815668201E-2</v>
      </c>
      <c r="BO51" s="160">
        <v>0.12874756196711801</v>
      </c>
      <c r="BP51" s="160">
        <v>0.14094523693370903</v>
      </c>
      <c r="BQ51" s="160">
        <v>5.2946412037036997E-2</v>
      </c>
      <c r="BR51" s="160">
        <v>0.10495119342874699</v>
      </c>
      <c r="BS51" s="160"/>
      <c r="BT51" s="160"/>
      <c r="BU51" s="160"/>
      <c r="BV51" s="160"/>
      <c r="BW51" s="160"/>
      <c r="BX51" s="160"/>
      <c r="BY51" s="160"/>
      <c r="BZ51" s="160"/>
      <c r="CA51" s="160">
        <v>0.371428571428571</v>
      </c>
      <c r="CB51" s="160">
        <v>0.33220066889632105</v>
      </c>
      <c r="CC51" s="160">
        <v>0.39325396825396824</v>
      </c>
      <c r="CD51" s="160">
        <v>0.60377358490566002</v>
      </c>
      <c r="CE51" s="160">
        <v>0.39873417721518989</v>
      </c>
      <c r="CF51" s="160">
        <v>0.41666666666666663</v>
      </c>
      <c r="CG51" s="160">
        <v>0.329192546583851</v>
      </c>
      <c r="CH51" s="160">
        <v>0.38956521739130401</v>
      </c>
      <c r="CI51" s="160">
        <v>0.42150537634408602</v>
      </c>
      <c r="CJ51" s="160">
        <v>0.47619047619047622</v>
      </c>
      <c r="CK51" s="160">
        <v>0.42296072507552901</v>
      </c>
      <c r="CL51" s="160">
        <v>0.56603773584905703</v>
      </c>
      <c r="CM51" s="160">
        <v>0.50595238095238093</v>
      </c>
      <c r="CN51" s="160">
        <v>0.50980392156862697</v>
      </c>
      <c r="CO51" s="160">
        <v>0.44578313253011997</v>
      </c>
      <c r="CP51" s="160">
        <v>0.47298172865103022</v>
      </c>
      <c r="CQ51" s="160">
        <v>0.44486812837623102</v>
      </c>
      <c r="CR51" s="160">
        <v>0.45100927835052002</v>
      </c>
      <c r="CS51" s="160">
        <v>0.52279635258358659</v>
      </c>
      <c r="CT51" s="160">
        <v>0.57761732851985559</v>
      </c>
      <c r="CU51" s="160">
        <v>0.57398384836147598</v>
      </c>
      <c r="CV51" s="160">
        <v>0.43712574850299402</v>
      </c>
      <c r="CW51" s="160">
        <v>0.61124694376528121</v>
      </c>
      <c r="CX51" s="160">
        <v>0.472727272727263</v>
      </c>
      <c r="CY51" s="160">
        <v>0.4705882352941177</v>
      </c>
      <c r="CZ51" s="160">
        <v>0.46666666666666701</v>
      </c>
      <c r="DA51" s="160">
        <v>0.46666666666666701</v>
      </c>
      <c r="DB51" s="160">
        <v>0.53164556962025311</v>
      </c>
      <c r="DC51" s="160">
        <v>0.52173913043478304</v>
      </c>
      <c r="DD51" s="4">
        <f>AVERAGE(BD51:DC51)</f>
        <v>0.34192764516475616</v>
      </c>
      <c r="DE51" s="160">
        <v>0.60714285714285698</v>
      </c>
      <c r="DF51" s="160">
        <v>0.44247787610619477</v>
      </c>
      <c r="DG51" s="160">
        <v>0.62804878048780499</v>
      </c>
      <c r="DH51" s="160">
        <v>0.66666666666666696</v>
      </c>
      <c r="DI51" s="160">
        <v>0.50847457627118642</v>
      </c>
      <c r="DJ51" s="160">
        <v>0.45424621461487819</v>
      </c>
      <c r="DK51" s="160">
        <v>0.60402684563758402</v>
      </c>
      <c r="DL51" s="160">
        <v>0.45588235294117602</v>
      </c>
      <c r="DM51" s="160">
        <v>0.5185185185185186</v>
      </c>
      <c r="DN51" s="160">
        <v>0.43613707165109</v>
      </c>
      <c r="DO51" s="160">
        <v>0.5921052631578948</v>
      </c>
      <c r="DP51" s="160"/>
      <c r="DQ51" s="160"/>
      <c r="DR51" s="160">
        <v>0.4242424242424242</v>
      </c>
      <c r="DS51" s="160">
        <v>0.49363057324840798</v>
      </c>
      <c r="DT51" s="160">
        <v>0.564996869129618</v>
      </c>
      <c r="DU51" s="160">
        <v>0.52465233881163087</v>
      </c>
      <c r="DV51" s="160">
        <v>0.158415841584158</v>
      </c>
      <c r="DW51" s="160">
        <v>0.35736482287134902</v>
      </c>
      <c r="DX51" s="160">
        <v>0.50541516245487361</v>
      </c>
      <c r="DY51" s="160">
        <v>0.42250304506699099</v>
      </c>
      <c r="DZ51" s="160">
        <v>0.42250304506699099</v>
      </c>
      <c r="EA51" s="160">
        <v>0.36363636363636365</v>
      </c>
      <c r="EB51" s="160">
        <v>0.40847106139634298</v>
      </c>
      <c r="EC51" s="160">
        <v>0.42</v>
      </c>
      <c r="ED51" s="160">
        <v>0.3255484784147204</v>
      </c>
      <c r="EE51" s="160">
        <v>0</v>
      </c>
      <c r="EF51" s="160">
        <v>0.236442915924584</v>
      </c>
      <c r="EG51" s="160">
        <v>0.53430479659987862</v>
      </c>
      <c r="EH51" s="160">
        <v>0.40523690773067328</v>
      </c>
      <c r="EI51" s="4">
        <f>AVERAGE(DE51:EH51)</f>
        <v>0.44575327390624492</v>
      </c>
      <c r="EJ51" s="23">
        <v>0.5</v>
      </c>
    </row>
    <row r="52" spans="1:140">
      <c r="A52" s="503"/>
      <c r="B52" s="51" t="s">
        <v>18</v>
      </c>
      <c r="C52" s="5"/>
      <c r="D52" s="125">
        <v>0</v>
      </c>
      <c r="E52" s="125">
        <v>4.3808037730000002</v>
      </c>
      <c r="F52" s="125">
        <v>4.9797184743850904</v>
      </c>
      <c r="G52" s="125">
        <v>2.0687140115163145</v>
      </c>
      <c r="H52" s="125">
        <v>1.3050771388499298</v>
      </c>
      <c r="I52" s="125">
        <v>2.5179714243190952</v>
      </c>
      <c r="J52" s="171">
        <v>21.900000000000002</v>
      </c>
      <c r="K52" s="171">
        <v>0.71973244147157189</v>
      </c>
      <c r="L52" s="171">
        <v>5.8197424892703857</v>
      </c>
      <c r="M52" s="171">
        <v>4.6102564102564108</v>
      </c>
      <c r="N52" s="171">
        <v>1.04301393728223</v>
      </c>
      <c r="O52" s="150">
        <v>4.8484848484848486</v>
      </c>
      <c r="P52" s="150">
        <v>1.3041095890410956</v>
      </c>
      <c r="Q52" s="150">
        <v>0</v>
      </c>
      <c r="R52" s="150">
        <v>3.8525028441410694</v>
      </c>
      <c r="S52" s="150">
        <v>20.736486486486484</v>
      </c>
      <c r="T52" s="150">
        <v>5.2034349654550924</v>
      </c>
      <c r="U52" s="150">
        <v>9.7633136094674544</v>
      </c>
      <c r="V52" s="150">
        <v>3.6481854838709675</v>
      </c>
      <c r="W52" s="150">
        <v>3.9137997432605909</v>
      </c>
      <c r="X52" s="150">
        <v>2.1543103448275867</v>
      </c>
      <c r="Y52" s="150">
        <v>4.491799544419135</v>
      </c>
      <c r="Z52" s="150">
        <v>2.5985401459854018</v>
      </c>
      <c r="AA52" s="150">
        <v>5.5384615384615383</v>
      </c>
      <c r="AB52" s="150">
        <v>2.4467247275058774</v>
      </c>
      <c r="AC52" s="150">
        <v>7.067365014477943</v>
      </c>
      <c r="AD52" s="150">
        <v>11.619261926192621</v>
      </c>
      <c r="AE52" s="150">
        <v>8.5834288990825698</v>
      </c>
      <c r="AF52" s="150">
        <v>8.5681318681318679</v>
      </c>
      <c r="AG52" s="150">
        <v>4.2840659340659339</v>
      </c>
      <c r="AH52" s="328">
        <v>7.0720846089618696</v>
      </c>
      <c r="AI52" s="94">
        <v>13.268583450210381</v>
      </c>
      <c r="AJ52" s="94">
        <v>5.0167883211678834</v>
      </c>
      <c r="AK52" s="150">
        <v>15.216405321622318</v>
      </c>
      <c r="AL52" s="150">
        <v>2.6652524648939351</v>
      </c>
      <c r="AM52" s="150">
        <v>2.3835917741729467</v>
      </c>
      <c r="AN52" s="150">
        <v>11.04288256227758</v>
      </c>
      <c r="AO52" s="150">
        <v>4.7641692150866461</v>
      </c>
      <c r="AP52" s="150">
        <v>6.2515430861723447</v>
      </c>
      <c r="AQ52" s="150">
        <v>11.764320557491288</v>
      </c>
      <c r="AR52" s="150">
        <v>6.3731549815498152</v>
      </c>
      <c r="AS52" s="150">
        <v>3.7132309509746015</v>
      </c>
      <c r="AT52" s="150">
        <v>12.262016624503072</v>
      </c>
      <c r="AU52" s="150">
        <v>8.0710955710955712E-2</v>
      </c>
      <c r="AV52" s="150">
        <v>2.4939490445859875</v>
      </c>
      <c r="AW52" s="150">
        <v>1.304945054945055</v>
      </c>
      <c r="AX52" s="150">
        <v>3.3786407766990294</v>
      </c>
      <c r="AY52" s="150">
        <v>3.4132049983113819</v>
      </c>
      <c r="AZ52" s="150">
        <v>10.513907284768212</v>
      </c>
      <c r="BA52" s="150">
        <v>2.3611666011787822</v>
      </c>
      <c r="BB52" s="150">
        <v>1.6726100966702471</v>
      </c>
      <c r="BC52" s="150">
        <v>0.92903225806451606</v>
      </c>
      <c r="BD52" s="150">
        <v>4.8623953174245829</v>
      </c>
      <c r="BE52" s="150">
        <v>10.956957328385901</v>
      </c>
      <c r="BF52" s="150">
        <v>4.1375661375661377</v>
      </c>
      <c r="BG52" s="150">
        <v>3.4095985003408313</v>
      </c>
      <c r="BH52" s="150">
        <v>1.8025862068965515</v>
      </c>
      <c r="BI52" s="150">
        <v>4.1999999999999996E-2</v>
      </c>
      <c r="BJ52" s="150">
        <v>3.0069327656554905</v>
      </c>
      <c r="BK52" s="150">
        <v>6.7310734463276836</v>
      </c>
      <c r="BL52" s="150">
        <v>5.837490436113236</v>
      </c>
      <c r="BM52" s="150">
        <v>3.6750000000000003</v>
      </c>
      <c r="BN52" s="150">
        <v>4.2290322580645165</v>
      </c>
      <c r="BO52" s="150">
        <v>3.9036260788430139</v>
      </c>
      <c r="BP52" s="150">
        <v>4.04287317620651</v>
      </c>
      <c r="BQ52" s="150">
        <v>1.5248566666666665</v>
      </c>
      <c r="BR52" s="150">
        <v>7.4515347334410338</v>
      </c>
      <c r="BS52" s="150"/>
      <c r="BT52" s="150"/>
      <c r="BU52" s="150"/>
      <c r="BV52" s="150"/>
      <c r="BW52" s="150"/>
      <c r="BX52" s="150"/>
      <c r="BY52" s="150"/>
      <c r="BZ52" s="150"/>
      <c r="CA52" s="150">
        <v>1.5028827674567584</v>
      </c>
      <c r="CB52" s="150">
        <v>16.554666666666666</v>
      </c>
      <c r="CC52" s="150">
        <v>66.066666666666663</v>
      </c>
      <c r="CD52" s="150">
        <v>48</v>
      </c>
      <c r="CE52" s="150">
        <v>21</v>
      </c>
      <c r="CF52" s="150">
        <v>50</v>
      </c>
      <c r="CG52" s="150">
        <v>53</v>
      </c>
      <c r="CH52" s="150">
        <v>31.360000000000003</v>
      </c>
      <c r="CI52" s="150">
        <v>20.90666666666667</v>
      </c>
      <c r="CJ52" s="150">
        <v>80</v>
      </c>
      <c r="CK52" s="150">
        <v>70</v>
      </c>
      <c r="CL52" s="150">
        <v>30</v>
      </c>
      <c r="CM52" s="150">
        <v>85</v>
      </c>
      <c r="CN52" s="150">
        <v>78</v>
      </c>
      <c r="CO52" s="150">
        <v>74</v>
      </c>
      <c r="CP52" s="150">
        <v>24.333333333333332</v>
      </c>
      <c r="CQ52" s="150">
        <v>70</v>
      </c>
      <c r="CR52" s="150">
        <v>23.333333333333332</v>
      </c>
      <c r="CS52" s="150">
        <v>21.5</v>
      </c>
      <c r="CT52" s="150">
        <v>96</v>
      </c>
      <c r="CU52" s="150">
        <v>28.666666666666668</v>
      </c>
      <c r="CV52" s="150">
        <v>73</v>
      </c>
      <c r="CW52" s="150">
        <v>100</v>
      </c>
      <c r="CX52" s="150">
        <v>33.799999999999272</v>
      </c>
      <c r="CY52" s="165">
        <v>24</v>
      </c>
      <c r="CZ52" s="165">
        <v>77</v>
      </c>
      <c r="DA52" s="165">
        <v>77</v>
      </c>
      <c r="DB52" s="150">
        <v>28</v>
      </c>
      <c r="DC52" s="150">
        <v>84</v>
      </c>
      <c r="DD52" s="5">
        <f>AVERAGE(BD52:DC52)</f>
        <v>35.264494071652763</v>
      </c>
      <c r="DE52" s="150">
        <v>85</v>
      </c>
      <c r="DF52" s="150">
        <v>70</v>
      </c>
      <c r="DG52" s="150">
        <v>51.5</v>
      </c>
      <c r="DH52" s="150">
        <v>54</v>
      </c>
      <c r="DI52" s="150">
        <v>20</v>
      </c>
      <c r="DJ52" s="150">
        <v>13.8</v>
      </c>
      <c r="DK52" s="150">
        <v>63</v>
      </c>
      <c r="DL52" s="150">
        <v>31</v>
      </c>
      <c r="DM52" s="150">
        <v>28</v>
      </c>
      <c r="DN52" s="150">
        <v>70</v>
      </c>
      <c r="DO52" s="150">
        <v>99</v>
      </c>
      <c r="DP52" s="150"/>
      <c r="DQ52" s="150"/>
      <c r="DR52" s="150">
        <v>70</v>
      </c>
      <c r="DS52" s="150">
        <v>19.375</v>
      </c>
      <c r="DT52" s="150">
        <v>90.22999999999999</v>
      </c>
      <c r="DU52" s="150">
        <v>20.75</v>
      </c>
      <c r="DV52" s="150">
        <v>12</v>
      </c>
      <c r="DW52" s="150">
        <v>57.5</v>
      </c>
      <c r="DX52" s="150">
        <v>42</v>
      </c>
      <c r="DY52" s="150">
        <v>55.5</v>
      </c>
      <c r="DZ52" s="150">
        <v>18.5</v>
      </c>
      <c r="EA52" s="150">
        <v>10.5</v>
      </c>
      <c r="EB52" s="150">
        <v>16.25</v>
      </c>
      <c r="EC52" s="150">
        <v>18.5</v>
      </c>
      <c r="ED52" s="150">
        <v>9.1999999999999993</v>
      </c>
      <c r="EE52" s="150">
        <v>0</v>
      </c>
      <c r="EF52" s="150">
        <v>12.833333333333334</v>
      </c>
      <c r="EG52" s="150">
        <v>88</v>
      </c>
      <c r="EH52" s="150">
        <v>32.5</v>
      </c>
      <c r="EI52" s="5">
        <f>AVERAGE(DE52:EH52)</f>
        <v>41.390654761904763</v>
      </c>
      <c r="EJ52" s="97">
        <v>20</v>
      </c>
    </row>
    <row r="53" spans="1:140">
      <c r="A53" s="504"/>
      <c r="B53" s="51" t="s">
        <v>19</v>
      </c>
      <c r="C53" s="5"/>
      <c r="D53" s="94">
        <v>0</v>
      </c>
      <c r="E53" s="94">
        <v>30.5</v>
      </c>
      <c r="F53" s="94">
        <v>11.5</v>
      </c>
      <c r="G53" s="94">
        <v>4.458333333333333</v>
      </c>
      <c r="H53" s="94">
        <v>1.5</v>
      </c>
      <c r="I53" s="94">
        <v>3.25</v>
      </c>
      <c r="J53" s="171">
        <v>1.39</v>
      </c>
      <c r="K53" s="171">
        <v>1.3333333333333333</v>
      </c>
      <c r="L53" s="171">
        <v>82.17</v>
      </c>
      <c r="M53" s="171">
        <v>11</v>
      </c>
      <c r="N53" s="171">
        <v>2.3125</v>
      </c>
      <c r="O53" s="150">
        <v>2.2233333333333332</v>
      </c>
      <c r="P53" s="150">
        <v>2.5283333333333333</v>
      </c>
      <c r="Q53" s="150">
        <v>0.83499999999999996</v>
      </c>
      <c r="R53" s="150">
        <v>3.2766666666666668</v>
      </c>
      <c r="S53" s="150">
        <v>12.08</v>
      </c>
      <c r="T53" s="150">
        <v>6.5</v>
      </c>
      <c r="U53" s="150">
        <v>9.58</v>
      </c>
      <c r="V53" s="150">
        <v>5.1675000000000004</v>
      </c>
      <c r="W53" s="150">
        <v>1.3125</v>
      </c>
      <c r="X53" s="150">
        <v>5.375</v>
      </c>
      <c r="Y53" s="150">
        <v>7.9175000000000004</v>
      </c>
      <c r="Z53" s="150">
        <v>10.221666666666666</v>
      </c>
      <c r="AA53" s="150">
        <v>15.5</v>
      </c>
      <c r="AB53" s="150">
        <v>4.3125</v>
      </c>
      <c r="AC53" s="150">
        <v>4.165</v>
      </c>
      <c r="AD53" s="150">
        <v>7</v>
      </c>
      <c r="AE53" s="150">
        <v>20.5</v>
      </c>
      <c r="AF53" s="150">
        <v>24.5</v>
      </c>
      <c r="AG53" s="150">
        <v>2.165</v>
      </c>
      <c r="AH53">
        <v>8.5</v>
      </c>
      <c r="AI53" s="94">
        <v>0.83</v>
      </c>
      <c r="AJ53" s="94">
        <v>2</v>
      </c>
      <c r="AK53" s="150">
        <v>24.25</v>
      </c>
      <c r="AL53" s="150">
        <v>2.92</v>
      </c>
      <c r="AM53" s="150">
        <v>5.1428571428571432</v>
      </c>
      <c r="AN53" s="150">
        <v>45.33</v>
      </c>
      <c r="AO53" s="150">
        <v>5.1966666666666663</v>
      </c>
      <c r="AP53" s="150">
        <v>24</v>
      </c>
      <c r="AQ53" s="150">
        <v>2.25</v>
      </c>
      <c r="AR53" s="150">
        <v>7.085</v>
      </c>
      <c r="AS53" s="150">
        <v>4.6500000000000004</v>
      </c>
      <c r="AT53" s="150">
        <v>2.5</v>
      </c>
      <c r="AU53" s="150">
        <v>0.43298701298701303</v>
      </c>
      <c r="AV53" s="150">
        <v>2.25</v>
      </c>
      <c r="AW53" s="150">
        <v>1.9433333333333334</v>
      </c>
      <c r="AX53" s="150">
        <v>8.6666666666666661</v>
      </c>
      <c r="AY53" s="150">
        <v>5.9466666666666663</v>
      </c>
      <c r="AZ53" s="150">
        <v>2.5</v>
      </c>
      <c r="BA53" s="150">
        <v>1.6819999999999999</v>
      </c>
      <c r="BB53" s="150">
        <v>2.5</v>
      </c>
      <c r="BC53" s="150">
        <v>2.4</v>
      </c>
      <c r="BD53" s="150">
        <v>6</v>
      </c>
      <c r="BE53" s="150">
        <v>7.5</v>
      </c>
      <c r="BF53" s="150">
        <v>2.7399999999999998</v>
      </c>
      <c r="BG53" s="150">
        <v>1.28</v>
      </c>
      <c r="BH53" s="150">
        <v>36.5</v>
      </c>
      <c r="BI53" s="150">
        <v>24.75</v>
      </c>
      <c r="BJ53" s="150">
        <v>5.583333333333333</v>
      </c>
      <c r="BK53" s="150">
        <v>32.5</v>
      </c>
      <c r="BL53" s="150">
        <v>8</v>
      </c>
      <c r="BM53" s="150">
        <v>12.8125</v>
      </c>
      <c r="BN53" s="150">
        <v>3.6666666666666665</v>
      </c>
      <c r="BO53" s="150">
        <v>3.28</v>
      </c>
      <c r="BP53" s="150">
        <v>2.1160000000000001</v>
      </c>
      <c r="BQ53" s="150">
        <v>2.2000000000000002</v>
      </c>
      <c r="BR53" s="150">
        <v>13</v>
      </c>
      <c r="BS53" s="150"/>
      <c r="BT53" s="150"/>
      <c r="BU53" s="150"/>
      <c r="BV53" s="150"/>
      <c r="BW53" s="150"/>
      <c r="BX53" s="150"/>
      <c r="BY53" s="150"/>
      <c r="BZ53" s="150"/>
      <c r="CA53" s="150">
        <v>1.1428571428571428</v>
      </c>
      <c r="CB53" s="150">
        <v>6.166666666666667</v>
      </c>
      <c r="CC53" s="150">
        <v>0</v>
      </c>
      <c r="CD53" s="150">
        <v>0</v>
      </c>
      <c r="CE53" s="150">
        <v>3.3333333333333335</v>
      </c>
      <c r="CF53" s="150">
        <v>48</v>
      </c>
      <c r="CG53" s="150">
        <v>7</v>
      </c>
      <c r="CH53" s="150">
        <v>3.5</v>
      </c>
      <c r="CI53" s="150">
        <v>6.3999999999999995</v>
      </c>
      <c r="CJ53" s="150">
        <v>0</v>
      </c>
      <c r="CK53" s="150">
        <v>2.5</v>
      </c>
      <c r="CL53" s="150">
        <v>3</v>
      </c>
      <c r="CM53" s="150">
        <v>0</v>
      </c>
      <c r="CN53" s="150">
        <v>2</v>
      </c>
      <c r="CO53" s="150">
        <v>2</v>
      </c>
      <c r="CP53" s="150">
        <v>4.5533333333333337</v>
      </c>
      <c r="CQ53" s="150">
        <v>0.5</v>
      </c>
      <c r="CR53" s="150">
        <v>2.6</v>
      </c>
      <c r="CS53" s="150">
        <v>0.875</v>
      </c>
      <c r="CT53" s="150">
        <v>1.8</v>
      </c>
      <c r="CU53" s="150">
        <v>6.0566666666666675</v>
      </c>
      <c r="CV53" s="150">
        <v>1</v>
      </c>
      <c r="CW53" s="150">
        <v>4.4000000000000004</v>
      </c>
      <c r="CX53" s="150">
        <v>12.5</v>
      </c>
      <c r="CY53" s="165">
        <v>1.6666666666666667</v>
      </c>
      <c r="CZ53" s="165">
        <v>3</v>
      </c>
      <c r="DA53" s="165">
        <v>3</v>
      </c>
      <c r="DB53" s="150">
        <v>3.3333333333333335</v>
      </c>
      <c r="DC53" s="150">
        <v>7</v>
      </c>
      <c r="DD53" s="5">
        <f>AVERAGE(BD53:DC53)</f>
        <v>6.8012808441558432</v>
      </c>
      <c r="DE53" s="150">
        <v>4</v>
      </c>
      <c r="DF53" s="150">
        <v>9.8000000000000007</v>
      </c>
      <c r="DG53" s="150">
        <v>2</v>
      </c>
      <c r="DH53" s="150">
        <v>3</v>
      </c>
      <c r="DI53" s="150">
        <v>16.666666666666668</v>
      </c>
      <c r="DJ53" s="150">
        <v>1.22</v>
      </c>
      <c r="DK53" s="150">
        <v>53</v>
      </c>
      <c r="DL53" s="150">
        <v>100</v>
      </c>
      <c r="DM53" s="150">
        <v>2</v>
      </c>
      <c r="DN53" s="150">
        <v>7.5</v>
      </c>
      <c r="DO53" s="150">
        <v>0.8</v>
      </c>
      <c r="DP53" s="150"/>
      <c r="DQ53" s="150"/>
      <c r="DR53" s="150">
        <v>3</v>
      </c>
      <c r="DS53" s="150">
        <v>2.75</v>
      </c>
      <c r="DT53" s="150">
        <v>4.8</v>
      </c>
      <c r="DU53" s="150">
        <v>1.2</v>
      </c>
      <c r="DV53" s="150">
        <v>3.4</v>
      </c>
      <c r="DW53" s="150">
        <v>7.1</v>
      </c>
      <c r="DX53" s="150">
        <v>0.9</v>
      </c>
      <c r="DY53" s="150">
        <v>30.64</v>
      </c>
      <c r="DZ53" s="150">
        <v>10.213333333333333</v>
      </c>
      <c r="EA53" s="150">
        <v>13.125</v>
      </c>
      <c r="EB53" s="150">
        <v>2.2175000000000002</v>
      </c>
      <c r="EC53" s="150">
        <v>7.25</v>
      </c>
      <c r="ED53" s="150">
        <v>3.8600000000000003</v>
      </c>
      <c r="EE53" s="150">
        <v>9.5850000000000009</v>
      </c>
      <c r="EF53" s="150">
        <v>1.7233333333333334</v>
      </c>
      <c r="EG53" s="150">
        <v>3.3</v>
      </c>
      <c r="EH53" s="150">
        <v>3.8</v>
      </c>
      <c r="EI53" s="5">
        <f>AVERAGE(DE53:EH53)</f>
        <v>11.030386904761906</v>
      </c>
      <c r="EJ53" s="97">
        <v>4</v>
      </c>
    </row>
    <row r="54" spans="1:140">
      <c r="A54" s="14"/>
      <c r="B54" s="13"/>
      <c r="C54"/>
      <c r="D54"/>
      <c r="E54"/>
      <c r="F54"/>
      <c r="G54"/>
      <c r="H54"/>
      <c r="I54"/>
      <c r="J54" s="234"/>
      <c r="K54" s="234"/>
      <c r="L54" s="234"/>
      <c r="M54" s="234"/>
      <c r="N54" s="23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 s="9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 s="13"/>
    </row>
    <row r="55" spans="1:140">
      <c r="A55" s="499" t="s">
        <v>52</v>
      </c>
      <c r="B55" s="53" t="s">
        <v>250</v>
      </c>
      <c r="C55" s="12"/>
      <c r="D55" s="94">
        <v>0</v>
      </c>
      <c r="E55" s="94">
        <v>0</v>
      </c>
      <c r="F55" s="94">
        <v>0</v>
      </c>
      <c r="G55" s="94">
        <v>0</v>
      </c>
      <c r="H55" s="94">
        <v>0</v>
      </c>
      <c r="I55" s="94">
        <v>12</v>
      </c>
      <c r="J55" s="216">
        <v>0</v>
      </c>
      <c r="K55" s="216">
        <v>0</v>
      </c>
      <c r="L55" s="216">
        <v>3</v>
      </c>
      <c r="M55" s="216">
        <v>0</v>
      </c>
      <c r="N55" s="216">
        <v>0</v>
      </c>
      <c r="O55" s="12">
        <v>0</v>
      </c>
      <c r="P55" s="12">
        <v>0</v>
      </c>
      <c r="Q55" s="12">
        <v>0</v>
      </c>
      <c r="R55" s="12">
        <v>0</v>
      </c>
      <c r="S55" s="208">
        <v>13.5</v>
      </c>
      <c r="T55" s="12">
        <v>0</v>
      </c>
      <c r="U55" s="94">
        <v>0</v>
      </c>
      <c r="V55" s="94">
        <v>34.5</v>
      </c>
      <c r="W55" s="94">
        <v>0</v>
      </c>
      <c r="X55" s="94">
        <v>0</v>
      </c>
      <c r="Y55" s="94">
        <v>0</v>
      </c>
      <c r="Z55" s="94">
        <v>0</v>
      </c>
      <c r="AA55" s="94">
        <v>0</v>
      </c>
      <c r="AB55" s="94">
        <v>0</v>
      </c>
      <c r="AC55" s="94">
        <v>10</v>
      </c>
      <c r="AD55" s="94">
        <v>0</v>
      </c>
      <c r="AE55" s="94">
        <v>0</v>
      </c>
      <c r="AF55" s="94">
        <v>0</v>
      </c>
      <c r="AG55" s="94">
        <v>0</v>
      </c>
      <c r="AH55" s="94">
        <v>0</v>
      </c>
      <c r="AI55" s="94">
        <v>17</v>
      </c>
      <c r="AJ55" s="94">
        <v>0</v>
      </c>
      <c r="AK55" s="94">
        <v>0</v>
      </c>
      <c r="AL55" s="94">
        <v>0</v>
      </c>
      <c r="AM55" s="94">
        <v>0</v>
      </c>
      <c r="AN55" s="94">
        <v>17</v>
      </c>
      <c r="AO55" s="94">
        <v>0</v>
      </c>
      <c r="AP55" s="94">
        <v>0</v>
      </c>
      <c r="AQ55" s="94">
        <v>0</v>
      </c>
      <c r="AR55" s="94">
        <v>0</v>
      </c>
      <c r="AS55" s="94">
        <v>0</v>
      </c>
      <c r="AT55" s="94">
        <v>0</v>
      </c>
      <c r="AU55" s="94">
        <v>22.5</v>
      </c>
      <c r="AV55" s="94">
        <v>0</v>
      </c>
      <c r="AW55" s="94">
        <v>0</v>
      </c>
      <c r="AX55" s="94">
        <v>0</v>
      </c>
      <c r="AY55" s="94">
        <v>0</v>
      </c>
      <c r="AZ55" s="94">
        <v>10.8</v>
      </c>
      <c r="BA55" s="94">
        <v>0</v>
      </c>
      <c r="BB55" s="94">
        <v>0</v>
      </c>
      <c r="BC55" s="94">
        <v>10</v>
      </c>
      <c r="BD55" s="94">
        <v>0</v>
      </c>
      <c r="BE55" s="94">
        <v>0</v>
      </c>
      <c r="BF55" s="94">
        <v>0</v>
      </c>
      <c r="BG55" s="94">
        <v>0</v>
      </c>
      <c r="BH55" s="94">
        <v>14</v>
      </c>
      <c r="BI55" s="94">
        <v>0</v>
      </c>
      <c r="BJ55" s="94">
        <v>0</v>
      </c>
      <c r="BK55" s="94">
        <v>0</v>
      </c>
      <c r="BL55" s="94">
        <v>0</v>
      </c>
      <c r="BM55" s="94">
        <v>0</v>
      </c>
      <c r="BN55" s="94">
        <v>17</v>
      </c>
      <c r="BO55" s="94">
        <v>0</v>
      </c>
      <c r="BP55" s="94">
        <v>12</v>
      </c>
      <c r="BQ55" s="94">
        <v>0</v>
      </c>
      <c r="BR55" s="94">
        <v>0</v>
      </c>
      <c r="BS55" s="94"/>
      <c r="BT55" s="94"/>
      <c r="BU55" s="94"/>
      <c r="BV55" s="94"/>
      <c r="BW55" s="94"/>
      <c r="BX55" s="94"/>
      <c r="BY55" s="94"/>
      <c r="BZ55" s="94"/>
      <c r="CA55" s="94">
        <v>0</v>
      </c>
      <c r="CB55" s="94">
        <v>0</v>
      </c>
      <c r="CC55" s="94">
        <v>0</v>
      </c>
      <c r="CD55" s="94">
        <v>9</v>
      </c>
      <c r="CE55" s="94">
        <v>0</v>
      </c>
      <c r="CF55" s="94">
        <v>0</v>
      </c>
      <c r="CG55" s="94">
        <v>0</v>
      </c>
      <c r="CH55" s="94">
        <v>0</v>
      </c>
      <c r="CI55" s="94">
        <v>0</v>
      </c>
      <c r="CJ55" s="94">
        <v>0</v>
      </c>
      <c r="CK55" s="94">
        <v>0</v>
      </c>
      <c r="CL55" s="94">
        <v>0</v>
      </c>
      <c r="CM55" s="94">
        <v>0</v>
      </c>
      <c r="CN55" s="94">
        <v>10</v>
      </c>
      <c r="CO55" s="94">
        <v>0</v>
      </c>
      <c r="CP55" s="94">
        <v>0</v>
      </c>
      <c r="CQ55" s="94">
        <v>10.15</v>
      </c>
      <c r="CR55" s="94">
        <v>0</v>
      </c>
      <c r="CS55" s="94">
        <v>0</v>
      </c>
      <c r="CT55" s="94">
        <v>0</v>
      </c>
      <c r="CU55" s="94">
        <v>0</v>
      </c>
      <c r="CV55" s="94">
        <v>0</v>
      </c>
      <c r="CW55" s="94">
        <v>0</v>
      </c>
      <c r="CX55" s="94">
        <v>0</v>
      </c>
      <c r="CY55" s="94">
        <v>10</v>
      </c>
      <c r="CZ55" s="94">
        <v>0</v>
      </c>
      <c r="DA55" s="94">
        <v>0</v>
      </c>
      <c r="DB55" s="94">
        <v>0</v>
      </c>
      <c r="DC55" s="94">
        <v>0</v>
      </c>
      <c r="DD55" s="12"/>
      <c r="DE55" s="94">
        <v>0</v>
      </c>
      <c r="DF55" s="94">
        <v>0</v>
      </c>
      <c r="DG55" s="94">
        <v>0</v>
      </c>
      <c r="DH55" s="94">
        <v>0</v>
      </c>
      <c r="DI55" s="94">
        <v>0</v>
      </c>
      <c r="DJ55" s="94">
        <v>10</v>
      </c>
      <c r="DK55" s="94">
        <v>0</v>
      </c>
      <c r="DL55" s="94">
        <v>0</v>
      </c>
      <c r="DM55" s="94">
        <v>0</v>
      </c>
      <c r="DN55" s="94">
        <v>0</v>
      </c>
      <c r="DO55" s="94">
        <v>0</v>
      </c>
      <c r="DP55" s="94"/>
      <c r="DQ55" s="94"/>
      <c r="DR55" s="94">
        <v>0</v>
      </c>
      <c r="DS55" s="94">
        <v>0</v>
      </c>
      <c r="DT55" s="94">
        <v>0</v>
      </c>
      <c r="DU55" s="94">
        <v>5</v>
      </c>
      <c r="DV55" s="94">
        <v>0</v>
      </c>
      <c r="DW55" s="94">
        <v>0</v>
      </c>
      <c r="DX55" s="94">
        <v>0</v>
      </c>
      <c r="DY55" s="94">
        <v>6</v>
      </c>
      <c r="DZ55" s="94">
        <v>0</v>
      </c>
      <c r="EA55" s="94">
        <v>0</v>
      </c>
      <c r="EB55" s="94">
        <v>0</v>
      </c>
      <c r="EC55" s="94">
        <v>0</v>
      </c>
      <c r="ED55" s="94">
        <v>7.4</v>
      </c>
      <c r="EE55" s="94">
        <v>0</v>
      </c>
      <c r="EF55" s="94">
        <v>0</v>
      </c>
      <c r="EG55" s="94">
        <v>0</v>
      </c>
      <c r="EH55" s="94">
        <v>0</v>
      </c>
      <c r="EI55" s="94"/>
      <c r="EJ55" s="12"/>
    </row>
    <row r="56" spans="1:140" customFormat="1">
      <c r="A56" s="500"/>
      <c r="B56" s="53" t="s">
        <v>251</v>
      </c>
      <c r="C56" s="12"/>
      <c r="D56" s="94">
        <v>0</v>
      </c>
      <c r="E56" s="94">
        <v>0</v>
      </c>
      <c r="F56" s="94">
        <v>0</v>
      </c>
      <c r="G56" s="94">
        <v>0</v>
      </c>
      <c r="H56" s="94">
        <v>0</v>
      </c>
      <c r="I56" s="94">
        <v>24</v>
      </c>
      <c r="J56" s="216">
        <v>4.17</v>
      </c>
      <c r="K56" s="216">
        <v>0</v>
      </c>
      <c r="L56" s="216">
        <v>0</v>
      </c>
      <c r="M56" s="216">
        <v>0</v>
      </c>
      <c r="N56" s="216">
        <v>0</v>
      </c>
      <c r="O56" s="12">
        <v>0</v>
      </c>
      <c r="P56" s="12">
        <v>16</v>
      </c>
      <c r="Q56" s="12">
        <v>0.5</v>
      </c>
      <c r="R56" s="12">
        <v>0</v>
      </c>
      <c r="S56" s="208">
        <v>0</v>
      </c>
      <c r="T56" s="12">
        <v>0</v>
      </c>
      <c r="U56" s="94">
        <v>6</v>
      </c>
      <c r="V56" s="94">
        <v>0</v>
      </c>
      <c r="W56" s="94">
        <v>51</v>
      </c>
      <c r="X56" s="94">
        <v>0</v>
      </c>
      <c r="Y56" s="94">
        <v>0</v>
      </c>
      <c r="Z56" s="94">
        <v>0</v>
      </c>
      <c r="AA56" s="94">
        <v>0</v>
      </c>
      <c r="AB56" s="94">
        <v>0</v>
      </c>
      <c r="AC56" s="94">
        <v>0</v>
      </c>
      <c r="AD56" s="94">
        <v>0</v>
      </c>
      <c r="AE56" s="94">
        <v>0.5</v>
      </c>
      <c r="AF56" s="94">
        <v>0</v>
      </c>
      <c r="AG56" s="94">
        <v>14.67</v>
      </c>
      <c r="AH56" s="94">
        <v>0</v>
      </c>
      <c r="AI56" s="94">
        <v>1</v>
      </c>
      <c r="AJ56" s="94">
        <v>0</v>
      </c>
      <c r="AK56" s="94">
        <v>0</v>
      </c>
      <c r="AL56" s="94">
        <v>0</v>
      </c>
      <c r="AM56" s="94">
        <v>0</v>
      </c>
      <c r="AN56" s="94">
        <v>12</v>
      </c>
      <c r="AO56" s="94">
        <v>0</v>
      </c>
      <c r="AP56" s="94">
        <v>0</v>
      </c>
      <c r="AQ56" s="94">
        <v>9</v>
      </c>
      <c r="AR56" s="94">
        <v>0</v>
      </c>
      <c r="AS56" s="94">
        <v>4</v>
      </c>
      <c r="AT56" s="94">
        <v>0</v>
      </c>
      <c r="AU56" s="94">
        <v>0</v>
      </c>
      <c r="AV56" s="94">
        <v>0</v>
      </c>
      <c r="AW56" s="94">
        <v>0</v>
      </c>
      <c r="AX56" s="94">
        <v>0</v>
      </c>
      <c r="AY56" s="94">
        <v>0</v>
      </c>
      <c r="AZ56" s="94">
        <v>0</v>
      </c>
      <c r="BA56" s="94">
        <v>0</v>
      </c>
      <c r="BB56" s="94">
        <v>0</v>
      </c>
      <c r="BC56" s="94">
        <v>2</v>
      </c>
      <c r="BD56" s="94">
        <v>0</v>
      </c>
      <c r="BE56" s="94">
        <v>0</v>
      </c>
      <c r="BF56" s="94">
        <v>0</v>
      </c>
      <c r="BG56" s="94">
        <v>0</v>
      </c>
      <c r="BH56" s="94">
        <v>24</v>
      </c>
      <c r="BI56" s="94">
        <v>24</v>
      </c>
      <c r="BJ56" s="94">
        <v>0</v>
      </c>
      <c r="BK56" s="94">
        <v>0</v>
      </c>
      <c r="BL56" s="94">
        <v>4.2</v>
      </c>
      <c r="BM56" s="94">
        <v>0</v>
      </c>
      <c r="BN56" s="94">
        <v>0</v>
      </c>
      <c r="BO56" s="94">
        <v>0</v>
      </c>
      <c r="BP56" s="94">
        <v>2</v>
      </c>
      <c r="BQ56" s="94">
        <v>14</v>
      </c>
      <c r="BR56" s="94">
        <v>0</v>
      </c>
      <c r="BS56" s="94"/>
      <c r="BT56" s="94"/>
      <c r="BU56" s="94"/>
      <c r="BV56" s="94"/>
      <c r="BW56" s="94"/>
      <c r="BX56" s="94"/>
      <c r="BY56" s="94"/>
      <c r="BZ56" s="94"/>
      <c r="CA56" s="94">
        <v>4</v>
      </c>
      <c r="CB56" s="94">
        <v>0</v>
      </c>
      <c r="CC56" s="94">
        <v>0</v>
      </c>
      <c r="CD56" s="94">
        <v>0</v>
      </c>
      <c r="CE56" s="94">
        <v>0</v>
      </c>
      <c r="CF56" s="94">
        <v>0</v>
      </c>
      <c r="CG56" s="94">
        <v>0</v>
      </c>
      <c r="CH56" s="94">
        <v>0</v>
      </c>
      <c r="CI56" s="94">
        <v>0</v>
      </c>
      <c r="CJ56" s="94">
        <v>0</v>
      </c>
      <c r="CK56" s="94">
        <v>0</v>
      </c>
      <c r="CL56" s="94">
        <v>0</v>
      </c>
      <c r="CM56" s="94">
        <v>0</v>
      </c>
      <c r="CN56" s="94">
        <v>3</v>
      </c>
      <c r="CO56" s="94">
        <v>0</v>
      </c>
      <c r="CP56" s="94">
        <v>0</v>
      </c>
      <c r="CQ56" s="94">
        <v>0</v>
      </c>
      <c r="CR56" s="94">
        <v>5</v>
      </c>
      <c r="CS56" s="94">
        <v>0</v>
      </c>
      <c r="CT56" s="94">
        <v>0</v>
      </c>
      <c r="CU56" s="94">
        <v>0</v>
      </c>
      <c r="CV56" s="94">
        <v>0</v>
      </c>
      <c r="CW56" s="94">
        <v>0</v>
      </c>
      <c r="CX56" s="94">
        <v>0</v>
      </c>
      <c r="CY56" s="94">
        <v>0</v>
      </c>
      <c r="CZ56" s="94">
        <v>0</v>
      </c>
      <c r="DA56" s="94">
        <v>0</v>
      </c>
      <c r="DB56" s="94">
        <v>0</v>
      </c>
      <c r="DC56" s="94">
        <v>0</v>
      </c>
      <c r="DD56" s="12"/>
      <c r="DE56" s="94">
        <v>0</v>
      </c>
      <c r="DF56" s="94">
        <v>0</v>
      </c>
      <c r="DG56" s="94">
        <v>0</v>
      </c>
      <c r="DH56" s="94">
        <v>0</v>
      </c>
      <c r="DI56" s="94">
        <v>0</v>
      </c>
      <c r="DJ56" s="94">
        <v>0</v>
      </c>
      <c r="DK56" s="94">
        <v>10.7</v>
      </c>
      <c r="DL56" s="94">
        <v>0</v>
      </c>
      <c r="DM56" s="94">
        <v>0</v>
      </c>
      <c r="DN56" s="94">
        <v>0</v>
      </c>
      <c r="DO56" s="94">
        <v>0</v>
      </c>
      <c r="DP56" s="94"/>
      <c r="DQ56" s="94"/>
      <c r="DR56" s="94">
        <v>0</v>
      </c>
      <c r="DS56" s="94">
        <v>0</v>
      </c>
      <c r="DT56" s="94">
        <v>3.5</v>
      </c>
      <c r="DU56" s="94">
        <v>0</v>
      </c>
      <c r="DV56" s="94">
        <v>12.7</v>
      </c>
      <c r="DW56" s="94">
        <v>0</v>
      </c>
      <c r="DX56" s="94">
        <v>0</v>
      </c>
      <c r="DY56" s="94">
        <v>0</v>
      </c>
      <c r="DZ56" s="94">
        <v>6</v>
      </c>
      <c r="EA56" s="94">
        <v>0</v>
      </c>
      <c r="EB56" s="94">
        <v>0</v>
      </c>
      <c r="EC56" s="94">
        <v>0</v>
      </c>
      <c r="ED56" s="94">
        <v>0</v>
      </c>
      <c r="EE56" s="94">
        <v>28.17</v>
      </c>
      <c r="EF56" s="94">
        <v>0</v>
      </c>
      <c r="EG56" s="94">
        <v>0</v>
      </c>
      <c r="EH56" s="94">
        <v>0</v>
      </c>
      <c r="EI56" s="94"/>
      <c r="EJ56" s="12"/>
    </row>
    <row r="57" spans="1:140">
      <c r="A57" s="500"/>
      <c r="B57" s="53" t="s">
        <v>252</v>
      </c>
      <c r="C57" s="12"/>
      <c r="D57" s="94">
        <v>0</v>
      </c>
      <c r="E57" s="94">
        <v>30.5</v>
      </c>
      <c r="F57" s="94">
        <v>34.5</v>
      </c>
      <c r="G57" s="94">
        <v>26.75</v>
      </c>
      <c r="H57" s="94">
        <v>3</v>
      </c>
      <c r="I57" s="94">
        <v>19.5</v>
      </c>
      <c r="J57" s="216">
        <v>11</v>
      </c>
      <c r="K57" s="216">
        <v>4</v>
      </c>
      <c r="L57" s="216">
        <v>82.17</v>
      </c>
      <c r="M57" s="216">
        <v>33</v>
      </c>
      <c r="N57" s="216">
        <v>9.25</v>
      </c>
      <c r="O57" s="12">
        <v>6.67</v>
      </c>
      <c r="P57" s="12">
        <v>15.17</v>
      </c>
      <c r="Q57" s="12">
        <v>1.67</v>
      </c>
      <c r="R57" s="12">
        <v>9.83</v>
      </c>
      <c r="S57" s="208">
        <v>12.08</v>
      </c>
      <c r="T57" s="12">
        <v>19.5</v>
      </c>
      <c r="U57" s="94">
        <v>9.58</v>
      </c>
      <c r="V57" s="94">
        <v>20.67</v>
      </c>
      <c r="W57" s="94">
        <v>5.25</v>
      </c>
      <c r="X57" s="94">
        <v>32.25</v>
      </c>
      <c r="Y57">
        <v>31.67</v>
      </c>
      <c r="Z57">
        <v>61.33</v>
      </c>
      <c r="AA57">
        <v>31</v>
      </c>
      <c r="AB57">
        <v>17.25</v>
      </c>
      <c r="AC57">
        <v>8.33</v>
      </c>
      <c r="AD57">
        <v>7</v>
      </c>
      <c r="AE57">
        <v>20.5</v>
      </c>
      <c r="AF57">
        <v>24.5</v>
      </c>
      <c r="AG57">
        <v>4.33</v>
      </c>
      <c r="AH57" s="94">
        <v>8.5</v>
      </c>
      <c r="AI57" s="94">
        <v>0.83</v>
      </c>
      <c r="AJ57" s="94">
        <v>4</v>
      </c>
      <c r="AK57">
        <v>24.25</v>
      </c>
      <c r="AL57">
        <v>5.84</v>
      </c>
      <c r="AM57">
        <v>36</v>
      </c>
      <c r="AN57">
        <v>45.33</v>
      </c>
      <c r="AO57">
        <v>15.59</v>
      </c>
      <c r="AP57">
        <v>24</v>
      </c>
      <c r="AQ57">
        <v>2.25</v>
      </c>
      <c r="AR57">
        <v>14.17</v>
      </c>
      <c r="AS57">
        <v>23.25</v>
      </c>
      <c r="AT57">
        <v>2.5</v>
      </c>
      <c r="AU57">
        <v>16.670000000000002</v>
      </c>
      <c r="AV57">
        <v>6.75</v>
      </c>
      <c r="AW57">
        <v>5.83</v>
      </c>
      <c r="AX57">
        <v>26</v>
      </c>
      <c r="AY57">
        <v>17.84</v>
      </c>
      <c r="AZ57">
        <v>2.5</v>
      </c>
      <c r="BA57">
        <v>8.41</v>
      </c>
      <c r="BB57">
        <v>17.5</v>
      </c>
      <c r="BC57">
        <v>12</v>
      </c>
      <c r="BD57">
        <v>6</v>
      </c>
      <c r="BE57">
        <v>7.5</v>
      </c>
      <c r="BF57">
        <v>8.2199999999999989</v>
      </c>
      <c r="BG57">
        <v>3.84</v>
      </c>
      <c r="BH57">
        <v>73</v>
      </c>
      <c r="BI57">
        <v>49.5</v>
      </c>
      <c r="BJ57">
        <v>33.5</v>
      </c>
      <c r="BK57">
        <v>65</v>
      </c>
      <c r="BL57">
        <v>24</v>
      </c>
      <c r="BM57">
        <v>51.25</v>
      </c>
      <c r="BN57">
        <v>11</v>
      </c>
      <c r="BO57">
        <v>16.399999999999999</v>
      </c>
      <c r="BP57">
        <v>10.58</v>
      </c>
      <c r="BQ57">
        <v>11</v>
      </c>
      <c r="BR57">
        <v>26</v>
      </c>
      <c r="BS57"/>
      <c r="BT57"/>
      <c r="BU57"/>
      <c r="BV57"/>
      <c r="BW57"/>
      <c r="BX57"/>
      <c r="BY57"/>
      <c r="BZ57"/>
      <c r="CA57">
        <v>0</v>
      </c>
      <c r="CB57">
        <v>18.5</v>
      </c>
      <c r="CC57">
        <v>0</v>
      </c>
      <c r="CD57">
        <v>0</v>
      </c>
      <c r="CE57">
        <v>10</v>
      </c>
      <c r="CF57">
        <v>48</v>
      </c>
      <c r="CG57">
        <v>7</v>
      </c>
      <c r="CH57">
        <v>7</v>
      </c>
      <c r="CI57">
        <v>19.2</v>
      </c>
      <c r="CJ57">
        <v>0</v>
      </c>
      <c r="CK57">
        <v>2.5</v>
      </c>
      <c r="CL57">
        <v>9</v>
      </c>
      <c r="CM57">
        <v>0</v>
      </c>
      <c r="CN57">
        <v>2</v>
      </c>
      <c r="CO57">
        <v>2</v>
      </c>
      <c r="CP57">
        <v>13.66</v>
      </c>
      <c r="CQ57">
        <v>0.5</v>
      </c>
      <c r="CR57">
        <v>7.8</v>
      </c>
      <c r="CS57">
        <v>3.5</v>
      </c>
      <c r="CT57">
        <v>1.8</v>
      </c>
      <c r="CU57">
        <v>18.170000000000002</v>
      </c>
      <c r="CV57">
        <v>1</v>
      </c>
      <c r="CW57">
        <v>4.4000000000000004</v>
      </c>
      <c r="CX57">
        <v>25</v>
      </c>
      <c r="CY57">
        <v>5</v>
      </c>
      <c r="CZ57">
        <v>3</v>
      </c>
      <c r="DA57">
        <v>3</v>
      </c>
      <c r="DB57">
        <v>10</v>
      </c>
      <c r="DC57">
        <v>7</v>
      </c>
      <c r="DD57" s="12"/>
      <c r="DE57">
        <v>4</v>
      </c>
      <c r="DF57">
        <v>9.8000000000000007</v>
      </c>
      <c r="DG57">
        <v>4</v>
      </c>
      <c r="DH57">
        <v>6</v>
      </c>
      <c r="DI57">
        <v>50</v>
      </c>
      <c r="DJ57">
        <v>6.1</v>
      </c>
      <c r="DK57">
        <v>53</v>
      </c>
      <c r="DL57">
        <v>100</v>
      </c>
      <c r="DM57">
        <v>6</v>
      </c>
      <c r="DN57">
        <v>7.5</v>
      </c>
      <c r="DO57">
        <v>0.8</v>
      </c>
      <c r="DP57"/>
      <c r="DQ57"/>
      <c r="DR57">
        <v>3</v>
      </c>
      <c r="DS57">
        <v>11</v>
      </c>
      <c r="DT57">
        <v>4.8</v>
      </c>
      <c r="DU57">
        <v>4.8</v>
      </c>
      <c r="DV57">
        <v>3.8</v>
      </c>
      <c r="DW57">
        <v>7.1</v>
      </c>
      <c r="DX57">
        <v>1.8</v>
      </c>
      <c r="DY57">
        <v>30.64</v>
      </c>
      <c r="DZ57">
        <v>30.64</v>
      </c>
      <c r="EA57">
        <v>52.5</v>
      </c>
      <c r="EB57">
        <v>8.870000000000001</v>
      </c>
      <c r="EC57">
        <v>8.870000000000001</v>
      </c>
      <c r="ED57">
        <v>19.3</v>
      </c>
      <c r="EE57">
        <v>19.170000000000002</v>
      </c>
      <c r="EF57">
        <v>5.17</v>
      </c>
      <c r="EG57">
        <v>3.3</v>
      </c>
      <c r="EH57">
        <v>7.6</v>
      </c>
      <c r="EI57"/>
      <c r="EJ57" s="12"/>
    </row>
    <row r="58" spans="1:140" ht="16.5" customHeight="1">
      <c r="A58" s="500"/>
      <c r="B58" s="53" t="s">
        <v>222</v>
      </c>
      <c r="C58" s="12"/>
      <c r="D58" s="94">
        <v>168</v>
      </c>
      <c r="E58" s="94">
        <v>168</v>
      </c>
      <c r="F58" s="94">
        <v>168</v>
      </c>
      <c r="G58" s="94">
        <v>168</v>
      </c>
      <c r="H58" s="94">
        <v>168</v>
      </c>
      <c r="I58" s="94">
        <v>168</v>
      </c>
      <c r="J58" s="216">
        <v>168</v>
      </c>
      <c r="K58" s="216">
        <v>168</v>
      </c>
      <c r="L58" s="216">
        <v>168</v>
      </c>
      <c r="M58" s="216">
        <v>168</v>
      </c>
      <c r="N58" s="216">
        <v>168</v>
      </c>
      <c r="O58" s="12">
        <v>168</v>
      </c>
      <c r="P58" s="12">
        <v>168</v>
      </c>
      <c r="Q58" s="12">
        <v>168</v>
      </c>
      <c r="R58" s="12">
        <v>168</v>
      </c>
      <c r="S58" s="208">
        <v>168</v>
      </c>
      <c r="T58" s="12">
        <v>168</v>
      </c>
      <c r="U58" s="12">
        <v>144</v>
      </c>
      <c r="V58" s="12">
        <v>168</v>
      </c>
      <c r="W58" s="12">
        <v>168</v>
      </c>
      <c r="X58" s="12">
        <v>168</v>
      </c>
      <c r="Y58" s="12">
        <v>168</v>
      </c>
      <c r="Z58" s="12">
        <v>168</v>
      </c>
      <c r="AA58" s="12">
        <v>168</v>
      </c>
      <c r="AB58" s="12">
        <v>168</v>
      </c>
      <c r="AC58" s="12">
        <v>168</v>
      </c>
      <c r="AD58" s="12">
        <v>168</v>
      </c>
      <c r="AE58" s="12">
        <v>168</v>
      </c>
      <c r="AF58" s="12">
        <v>168</v>
      </c>
      <c r="AG58" s="12">
        <v>168</v>
      </c>
      <c r="AH58" s="125">
        <v>168</v>
      </c>
      <c r="AI58" s="125">
        <v>168</v>
      </c>
      <c r="AJ58" s="125">
        <v>168</v>
      </c>
      <c r="AK58" s="12">
        <v>168</v>
      </c>
      <c r="AL58" s="12">
        <v>168</v>
      </c>
      <c r="AM58" s="12">
        <v>168</v>
      </c>
      <c r="AN58" s="12">
        <v>168</v>
      </c>
      <c r="AO58" s="12">
        <v>168</v>
      </c>
      <c r="AP58" s="12">
        <v>168</v>
      </c>
      <c r="AQ58" s="12">
        <v>168</v>
      </c>
      <c r="AR58" s="12">
        <v>168</v>
      </c>
      <c r="AS58" s="12">
        <v>168</v>
      </c>
      <c r="AT58" s="12">
        <v>168</v>
      </c>
      <c r="AU58" s="12">
        <v>168</v>
      </c>
      <c r="AV58" s="12">
        <v>168</v>
      </c>
      <c r="AW58" s="12">
        <v>168</v>
      </c>
      <c r="AX58" s="12">
        <v>168</v>
      </c>
      <c r="AY58" s="12">
        <v>168</v>
      </c>
      <c r="AZ58" s="12">
        <v>168</v>
      </c>
      <c r="BA58" s="12">
        <v>168</v>
      </c>
      <c r="BB58" s="12">
        <v>168</v>
      </c>
      <c r="BC58" s="12">
        <v>168</v>
      </c>
      <c r="BD58" s="12">
        <v>168</v>
      </c>
      <c r="BE58" s="12">
        <v>168</v>
      </c>
      <c r="BF58" s="12">
        <v>168</v>
      </c>
      <c r="BG58" s="12">
        <v>168</v>
      </c>
      <c r="BH58" s="12">
        <v>168</v>
      </c>
      <c r="BI58" s="12">
        <v>168</v>
      </c>
      <c r="BJ58" s="12">
        <v>168</v>
      </c>
      <c r="BK58" s="12">
        <v>168</v>
      </c>
      <c r="BL58" s="12">
        <v>168</v>
      </c>
      <c r="BM58" s="12">
        <v>168</v>
      </c>
      <c r="BN58" s="12">
        <v>168</v>
      </c>
      <c r="BO58" s="12">
        <v>168</v>
      </c>
      <c r="BP58" s="12">
        <v>168</v>
      </c>
      <c r="BQ58" s="12">
        <v>168</v>
      </c>
      <c r="BR58" s="12">
        <v>168</v>
      </c>
      <c r="BS58" s="12"/>
      <c r="BT58" s="12"/>
      <c r="BU58" s="12"/>
      <c r="BV58" s="12"/>
      <c r="BW58" s="12"/>
      <c r="BX58" s="12"/>
      <c r="BY58" s="12"/>
      <c r="BZ58" s="12"/>
      <c r="CA58" s="12">
        <v>144</v>
      </c>
      <c r="CB58" s="12">
        <v>168</v>
      </c>
      <c r="CC58" s="12">
        <v>168</v>
      </c>
      <c r="CD58" s="12">
        <v>168</v>
      </c>
      <c r="CE58" s="12">
        <v>168</v>
      </c>
      <c r="CF58" s="12">
        <v>168</v>
      </c>
      <c r="CG58" s="12">
        <v>168</v>
      </c>
      <c r="CH58" s="12">
        <v>168</v>
      </c>
      <c r="CI58" s="12">
        <v>168</v>
      </c>
      <c r="CJ58" s="12">
        <v>168</v>
      </c>
      <c r="CK58" s="12">
        <v>168</v>
      </c>
      <c r="CL58" s="12">
        <v>168</v>
      </c>
      <c r="CM58" s="12">
        <v>168</v>
      </c>
      <c r="CN58" s="12">
        <v>168</v>
      </c>
      <c r="CO58" s="12">
        <v>168</v>
      </c>
      <c r="CP58" s="12">
        <v>168</v>
      </c>
      <c r="CQ58" s="12">
        <v>168</v>
      </c>
      <c r="CR58" s="12">
        <v>168</v>
      </c>
      <c r="CS58" s="12">
        <v>168</v>
      </c>
      <c r="CT58" s="12">
        <v>168</v>
      </c>
      <c r="CU58" s="12">
        <v>168</v>
      </c>
      <c r="CV58" s="12">
        <v>168</v>
      </c>
      <c r="CW58" s="12">
        <v>168</v>
      </c>
      <c r="CX58" s="12">
        <v>168</v>
      </c>
      <c r="CY58" s="12">
        <v>168</v>
      </c>
      <c r="CZ58" s="12">
        <v>168</v>
      </c>
      <c r="DA58" s="12">
        <v>168</v>
      </c>
      <c r="DB58" s="12">
        <v>168</v>
      </c>
      <c r="DC58" s="12">
        <v>168</v>
      </c>
      <c r="DD58" s="12"/>
      <c r="DE58" s="12">
        <v>144</v>
      </c>
      <c r="DF58" s="12">
        <v>168</v>
      </c>
      <c r="DG58" s="12">
        <v>168</v>
      </c>
      <c r="DH58" s="12">
        <v>168</v>
      </c>
      <c r="DI58" s="12">
        <v>168</v>
      </c>
      <c r="DJ58" s="12">
        <v>168</v>
      </c>
      <c r="DK58" s="12">
        <v>168</v>
      </c>
      <c r="DL58" s="12">
        <v>168</v>
      </c>
      <c r="DM58" s="12">
        <v>168</v>
      </c>
      <c r="DN58" s="12">
        <v>168</v>
      </c>
      <c r="DO58" s="12">
        <v>168</v>
      </c>
      <c r="DP58" s="12"/>
      <c r="DQ58" s="12"/>
      <c r="DR58" s="12">
        <v>168</v>
      </c>
      <c r="DS58" s="12">
        <v>168</v>
      </c>
      <c r="DT58" s="12">
        <v>168</v>
      </c>
      <c r="DU58" s="12">
        <v>168</v>
      </c>
      <c r="DV58" s="12">
        <v>168</v>
      </c>
      <c r="DW58" s="12">
        <v>168</v>
      </c>
      <c r="DX58" s="12">
        <v>168</v>
      </c>
      <c r="DY58" s="12">
        <v>168</v>
      </c>
      <c r="DZ58" s="12">
        <v>168</v>
      </c>
      <c r="EA58" s="12">
        <v>168</v>
      </c>
      <c r="EB58" s="12">
        <v>168</v>
      </c>
      <c r="EC58" s="12">
        <v>168</v>
      </c>
      <c r="ED58" s="12">
        <v>168</v>
      </c>
      <c r="EE58" s="12">
        <v>168</v>
      </c>
      <c r="EF58" s="12">
        <v>168</v>
      </c>
      <c r="EG58" s="12">
        <v>168</v>
      </c>
      <c r="EH58" s="12">
        <v>168</v>
      </c>
      <c r="EI58" s="12"/>
      <c r="EJ58" s="12"/>
    </row>
    <row r="59" spans="1:140">
      <c r="A59" s="501"/>
      <c r="B59" s="53" t="s">
        <v>146</v>
      </c>
      <c r="C59" s="12"/>
      <c r="D59" s="125">
        <v>0</v>
      </c>
      <c r="E59" s="125">
        <v>4.3808037730000002</v>
      </c>
      <c r="F59" s="125">
        <v>14.939155423155272</v>
      </c>
      <c r="G59" s="125">
        <v>12.412284069097888</v>
      </c>
      <c r="H59" s="125">
        <v>2.6101542776998596</v>
      </c>
      <c r="I59" s="125">
        <v>15.107828545914572</v>
      </c>
      <c r="J59" s="172">
        <v>8.9164882226980744</v>
      </c>
      <c r="K59" s="172">
        <v>2.1591973244147158</v>
      </c>
      <c r="L59" s="172">
        <v>5.8197424892703857</v>
      </c>
      <c r="M59" s="172">
        <v>13.830769230769231</v>
      </c>
      <c r="N59" s="172">
        <v>4.1720557491289201</v>
      </c>
      <c r="O59" s="164">
        <v>14.545454545454545</v>
      </c>
      <c r="P59" s="164">
        <v>7.8246575342465743</v>
      </c>
      <c r="Q59" s="164">
        <v>0</v>
      </c>
      <c r="R59" s="164">
        <v>11.557508532423208</v>
      </c>
      <c r="S59">
        <v>20.736486486486484</v>
      </c>
      <c r="T59" s="94">
        <v>15.610304896365276</v>
      </c>
      <c r="U59" s="94">
        <v>9.7633136094674544</v>
      </c>
      <c r="V59" s="94">
        <v>14.59274193548387</v>
      </c>
      <c r="W59" s="94">
        <v>15.655198973042364</v>
      </c>
      <c r="X59" s="94">
        <v>12.92</v>
      </c>
      <c r="Y59">
        <v>17.96719817767654</v>
      </c>
      <c r="Z59" s="319">
        <v>15.51</v>
      </c>
      <c r="AA59" s="319">
        <v>11.01</v>
      </c>
      <c r="AB59">
        <v>9.7868989100235098</v>
      </c>
      <c r="AC59">
        <v>14.14</v>
      </c>
      <c r="AD59">
        <v>11.61</v>
      </c>
      <c r="AE59">
        <v>8.5834288990825698</v>
      </c>
      <c r="AF59">
        <v>8.5681318681318679</v>
      </c>
      <c r="AG59">
        <v>9.69</v>
      </c>
      <c r="AH59">
        <v>7.0720846089618696</v>
      </c>
      <c r="AI59">
        <v>13.26</v>
      </c>
      <c r="AJ59">
        <v>10.033576642335767</v>
      </c>
      <c r="AK59">
        <v>15.216405321622318</v>
      </c>
      <c r="AL59">
        <v>5.3305049297878702</v>
      </c>
      <c r="AM59">
        <v>16.685142419210628</v>
      </c>
      <c r="AN59">
        <v>11.04288256227758</v>
      </c>
      <c r="AO59">
        <v>14.29</v>
      </c>
      <c r="AP59">
        <v>6.2515430861723447</v>
      </c>
      <c r="AQ59">
        <v>11.764320557491288</v>
      </c>
      <c r="AR59">
        <v>12.74630996309963</v>
      </c>
      <c r="AS59">
        <v>18.566154754873008</v>
      </c>
      <c r="AT59">
        <v>12.262016624503072</v>
      </c>
      <c r="AU59">
        <v>3.1</v>
      </c>
      <c r="AV59">
        <v>7.48</v>
      </c>
      <c r="AW59">
        <v>3.9148351648351647</v>
      </c>
      <c r="AX59">
        <v>10.135922330097088</v>
      </c>
      <c r="AY59">
        <v>10.239614994934145</v>
      </c>
      <c r="AZ59">
        <v>10.15</v>
      </c>
      <c r="BA59">
        <v>11.805833005893911</v>
      </c>
      <c r="BB59">
        <v>11.07</v>
      </c>
      <c r="BC59">
        <v>4.6451612903225801</v>
      </c>
      <c r="BD59">
        <v>4.8600000000000003</v>
      </c>
      <c r="BE59">
        <v>10.95</v>
      </c>
      <c r="BF59">
        <v>12.412698412698413</v>
      </c>
      <c r="BG59">
        <v>10.228795501022494</v>
      </c>
      <c r="BH59">
        <v>3.6</v>
      </c>
      <c r="BI59">
        <v>8.4000000000000005E-2</v>
      </c>
      <c r="BJ59">
        <v>18.041596593932944</v>
      </c>
      <c r="BK59">
        <v>13.43</v>
      </c>
      <c r="BL59">
        <v>17.510000000000002</v>
      </c>
      <c r="BM59">
        <v>14.700000000000001</v>
      </c>
      <c r="BN59">
        <v>12.68</v>
      </c>
      <c r="BO59">
        <v>19.518130394215071</v>
      </c>
      <c r="BP59">
        <v>20.214365881032549</v>
      </c>
      <c r="BQ59">
        <v>7.6242833333333326</v>
      </c>
      <c r="BR59">
        <v>14.9</v>
      </c>
      <c r="BS59"/>
      <c r="BT59"/>
      <c r="BU59"/>
      <c r="BV59"/>
      <c r="BW59"/>
      <c r="BX59"/>
      <c r="BY59"/>
      <c r="BZ59"/>
      <c r="CA59">
        <v>52.3</v>
      </c>
      <c r="CB59">
        <v>49.664000000000001</v>
      </c>
      <c r="CC59">
        <v>66.066666666666663</v>
      </c>
      <c r="CD59">
        <v>96</v>
      </c>
      <c r="CE59">
        <v>63</v>
      </c>
      <c r="CF59">
        <v>50</v>
      </c>
      <c r="CG59">
        <v>53</v>
      </c>
      <c r="CH59">
        <v>62.3</v>
      </c>
      <c r="CI59">
        <v>61</v>
      </c>
      <c r="CJ59">
        <v>80</v>
      </c>
      <c r="CK59">
        <v>70</v>
      </c>
      <c r="CL59">
        <v>90</v>
      </c>
      <c r="CM59">
        <v>85</v>
      </c>
      <c r="CN59">
        <v>78</v>
      </c>
      <c r="CO59">
        <v>74</v>
      </c>
      <c r="CP59">
        <v>73</v>
      </c>
      <c r="CQ59">
        <v>70</v>
      </c>
      <c r="CR59">
        <v>70</v>
      </c>
      <c r="CS59">
        <v>86</v>
      </c>
      <c r="CT59">
        <v>96</v>
      </c>
      <c r="CU59">
        <v>86</v>
      </c>
      <c r="CV59">
        <v>73</v>
      </c>
      <c r="CW59">
        <v>100</v>
      </c>
      <c r="CX59">
        <v>67.7</v>
      </c>
      <c r="CY59">
        <v>72</v>
      </c>
      <c r="CZ59">
        <v>77</v>
      </c>
      <c r="DA59">
        <v>77</v>
      </c>
      <c r="DB59">
        <v>84</v>
      </c>
      <c r="DC59">
        <v>82</v>
      </c>
      <c r="DD59" s="12"/>
      <c r="DE59">
        <v>85</v>
      </c>
      <c r="DF59">
        <v>70</v>
      </c>
      <c r="DG59">
        <v>103</v>
      </c>
      <c r="DH59">
        <v>103</v>
      </c>
      <c r="DI59">
        <v>60</v>
      </c>
      <c r="DJ59">
        <v>69</v>
      </c>
      <c r="DK59">
        <v>63</v>
      </c>
      <c r="DL59">
        <v>31</v>
      </c>
      <c r="DM59">
        <v>84</v>
      </c>
      <c r="DN59">
        <v>70</v>
      </c>
      <c r="DO59">
        <v>99</v>
      </c>
      <c r="DP59"/>
      <c r="DQ59"/>
      <c r="DR59">
        <v>70</v>
      </c>
      <c r="DS59">
        <v>77.5</v>
      </c>
      <c r="DT59">
        <v>90.23</v>
      </c>
      <c r="DU59">
        <v>83</v>
      </c>
      <c r="DV59">
        <v>24</v>
      </c>
      <c r="DW59">
        <v>57.7</v>
      </c>
      <c r="DX59">
        <v>84</v>
      </c>
      <c r="DY59">
        <v>55.5</v>
      </c>
      <c r="DZ59">
        <v>42</v>
      </c>
      <c r="EA59">
        <v>39</v>
      </c>
      <c r="EB59">
        <v>41</v>
      </c>
      <c r="EC59">
        <v>41</v>
      </c>
      <c r="ED59">
        <v>46</v>
      </c>
      <c r="EE59">
        <v>0</v>
      </c>
      <c r="EF59">
        <v>38.6</v>
      </c>
      <c r="EG59">
        <v>88</v>
      </c>
      <c r="EH59">
        <v>65</v>
      </c>
      <c r="EI59" s="12"/>
      <c r="EJ59" s="12"/>
    </row>
    <row r="60" spans="1:140">
      <c r="A60" s="496" t="s">
        <v>162</v>
      </c>
      <c r="B60" s="54" t="s">
        <v>147</v>
      </c>
      <c r="C60" s="8"/>
      <c r="D60" s="8">
        <f t="shared" ref="D60:N60" si="176">D50</f>
        <v>1</v>
      </c>
      <c r="E60" s="8">
        <f t="shared" si="176"/>
        <v>0.81845238095238093</v>
      </c>
      <c r="F60" s="8">
        <f t="shared" si="176"/>
        <v>0.79464285714285698</v>
      </c>
      <c r="G60" s="8">
        <f t="shared" si="176"/>
        <v>0.84077380952380998</v>
      </c>
      <c r="H60" s="8">
        <f t="shared" si="176"/>
        <v>0.9821428571428571</v>
      </c>
      <c r="I60" s="8">
        <f t="shared" si="176"/>
        <v>0.6696428571428571</v>
      </c>
      <c r="J60" s="8">
        <f t="shared" si="176"/>
        <v>0.90970238095238098</v>
      </c>
      <c r="K60" s="8">
        <f t="shared" si="176"/>
        <v>0.97619047619047605</v>
      </c>
      <c r="L60" s="8">
        <f t="shared" si="176"/>
        <v>0.51089285714285715</v>
      </c>
      <c r="M60" s="8">
        <f t="shared" si="176"/>
        <v>0.8035714285714286</v>
      </c>
      <c r="N60" s="8">
        <f t="shared" si="176"/>
        <v>0.8020833333285714</v>
      </c>
      <c r="O60" s="8">
        <f t="shared" ref="O60:BR60" si="177">+O50</f>
        <v>0.96029761904761912</v>
      </c>
      <c r="P60" s="8">
        <f t="shared" si="177"/>
        <v>0.81446428571428564</v>
      </c>
      <c r="Q60" s="8">
        <f t="shared" si="177"/>
        <v>0.98708333333333298</v>
      </c>
      <c r="R60" s="8">
        <f t="shared" si="177"/>
        <v>0.94148809523809496</v>
      </c>
      <c r="S60" s="8">
        <f t="shared" si="177"/>
        <v>0.84773809523809529</v>
      </c>
      <c r="T60" s="8">
        <f t="shared" si="177"/>
        <v>0.88392857142857095</v>
      </c>
      <c r="U60" s="8">
        <f t="shared" si="177"/>
        <v>0.89180555555555552</v>
      </c>
      <c r="V60" s="8">
        <f t="shared" si="177"/>
        <v>0.67160714285714274</v>
      </c>
      <c r="W60" s="8">
        <f t="shared" si="177"/>
        <v>0.66517857142857095</v>
      </c>
      <c r="X60" s="8">
        <f t="shared" si="177"/>
        <v>0.80803571428571397</v>
      </c>
      <c r="Y60" s="8">
        <f t="shared" si="177"/>
        <v>0.81148809523809518</v>
      </c>
      <c r="Z60" s="8">
        <f t="shared" si="177"/>
        <v>0.634940476190476</v>
      </c>
      <c r="AA60" s="8">
        <f t="shared" si="177"/>
        <v>0.81547619047619102</v>
      </c>
      <c r="AB60" s="8">
        <f t="shared" si="177"/>
        <v>0.8973214285714286</v>
      </c>
      <c r="AC60" s="8">
        <f t="shared" si="177"/>
        <v>0.89089285714285704</v>
      </c>
      <c r="AD60" s="8">
        <f t="shared" si="177"/>
        <v>0.95833333333333304</v>
      </c>
      <c r="AE60" s="8">
        <f t="shared" si="177"/>
        <v>0.875</v>
      </c>
      <c r="AF60" s="8">
        <f t="shared" si="177"/>
        <v>0.85416666666666696</v>
      </c>
      <c r="AG60" s="8">
        <f t="shared" si="177"/>
        <v>0.88690476190476197</v>
      </c>
      <c r="AH60" s="8">
        <f t="shared" si="177"/>
        <v>0.94940476190476186</v>
      </c>
      <c r="AI60" s="8">
        <f t="shared" si="177"/>
        <v>0.88791666666666702</v>
      </c>
      <c r="AJ60" s="8">
        <f t="shared" si="177"/>
        <v>0.97619047619047605</v>
      </c>
      <c r="AK60" s="8">
        <f t="shared" si="177"/>
        <v>0.85565476190476186</v>
      </c>
      <c r="AL60" s="8">
        <f t="shared" si="177"/>
        <v>0.96523809523809501</v>
      </c>
      <c r="AM60" s="8">
        <f t="shared" si="177"/>
        <v>0.78571428571428603</v>
      </c>
      <c r="AN60" s="8">
        <f t="shared" si="177"/>
        <v>0.55755952380952378</v>
      </c>
      <c r="AO60" s="8">
        <f t="shared" si="177"/>
        <v>0.90720238095238104</v>
      </c>
      <c r="AP60" s="8">
        <f t="shared" si="177"/>
        <v>0.85714285714285698</v>
      </c>
      <c r="AQ60" s="8">
        <f t="shared" si="177"/>
        <v>0.9330357142857143</v>
      </c>
      <c r="AR60" s="8">
        <f t="shared" si="177"/>
        <v>0.91565476190476203</v>
      </c>
      <c r="AS60" s="8">
        <f t="shared" si="177"/>
        <v>0.83779761904761896</v>
      </c>
      <c r="AT60" s="8">
        <f t="shared" si="177"/>
        <v>0.98511904761904778</v>
      </c>
      <c r="AU60" s="8">
        <f t="shared" si="177"/>
        <v>0.71327380952380903</v>
      </c>
      <c r="AV60" s="8">
        <f t="shared" si="177"/>
        <v>0.95982142857142905</v>
      </c>
      <c r="AW60" s="8">
        <f t="shared" si="177"/>
        <v>0.96529761904761902</v>
      </c>
      <c r="AX60" s="8">
        <f t="shared" si="177"/>
        <v>0.84523809523809523</v>
      </c>
      <c r="AY60" s="8">
        <f t="shared" si="177"/>
        <v>0.89380952380952383</v>
      </c>
      <c r="AZ60" s="8">
        <f t="shared" si="177"/>
        <v>0.92083333333333295</v>
      </c>
      <c r="BA60" s="8">
        <f t="shared" si="177"/>
        <v>0.94994047619047617</v>
      </c>
      <c r="BB60" s="8">
        <f t="shared" si="177"/>
        <v>0.89583333333333304</v>
      </c>
      <c r="BC60" s="8">
        <f t="shared" si="177"/>
        <v>0.8571428571428571</v>
      </c>
      <c r="BD60" s="8">
        <f t="shared" si="177"/>
        <v>0.96428571428571397</v>
      </c>
      <c r="BE60" s="8">
        <f t="shared" si="177"/>
        <v>0.95535714285714302</v>
      </c>
      <c r="BF60" s="8">
        <f t="shared" si="177"/>
        <v>0.95107142857142857</v>
      </c>
      <c r="BG60" s="8">
        <f t="shared" si="177"/>
        <v>0.97714285714285709</v>
      </c>
      <c r="BH60" s="8">
        <f t="shared" si="177"/>
        <v>0.33928571428571402</v>
      </c>
      <c r="BI60" s="8">
        <f t="shared" si="177"/>
        <v>0.47916666666666702</v>
      </c>
      <c r="BJ60" s="8">
        <f t="shared" si="177"/>
        <v>0.80059523809523814</v>
      </c>
      <c r="BK60" s="8">
        <f t="shared" si="177"/>
        <v>0.61309523809523803</v>
      </c>
      <c r="BL60" s="8">
        <f t="shared" si="177"/>
        <v>0.83215700000000004</v>
      </c>
      <c r="BM60" s="8">
        <f t="shared" si="177"/>
        <v>0.69494047619047616</v>
      </c>
      <c r="BN60" s="8">
        <f t="shared" si="177"/>
        <v>0.83333333333333304</v>
      </c>
      <c r="BO60" s="8">
        <f t="shared" si="177"/>
        <v>0.90238095238095195</v>
      </c>
      <c r="BP60" s="8">
        <f t="shared" si="177"/>
        <v>0.85369047619047633</v>
      </c>
      <c r="BQ60" s="8">
        <f t="shared" si="177"/>
        <v>0.85714285714285698</v>
      </c>
      <c r="BR60" s="8">
        <f t="shared" si="177"/>
        <v>0.84523809523809501</v>
      </c>
      <c r="BS60" s="8"/>
      <c r="BT60" s="8"/>
      <c r="BU60" s="8"/>
      <c r="BV60" s="8"/>
      <c r="BW60" s="8"/>
      <c r="BX60" s="8"/>
      <c r="BY60" s="8"/>
      <c r="BZ60" s="8"/>
      <c r="CA60" s="8">
        <f t="shared" ref="CA60:CC60" si="178">+CA50</f>
        <v>0.97222222222222199</v>
      </c>
      <c r="CB60" s="8">
        <f t="shared" si="178"/>
        <v>0.88988095238095244</v>
      </c>
      <c r="CC60" s="8">
        <f t="shared" si="178"/>
        <v>1</v>
      </c>
      <c r="CD60" s="8">
        <f t="shared" ref="CD60:CF60" si="179">+CD50</f>
        <v>0.94642857142857095</v>
      </c>
      <c r="CE60" s="8">
        <f t="shared" si="179"/>
        <v>0.94047619047619047</v>
      </c>
      <c r="CF60" s="8">
        <f t="shared" si="179"/>
        <v>0.7142857142857143</v>
      </c>
      <c r="CG60" s="8">
        <f t="shared" ref="CG60:CH60" si="180">+CG50</f>
        <v>0.95833333333333304</v>
      </c>
      <c r="CH60" s="8">
        <f t="shared" si="180"/>
        <v>0.95833333333333304</v>
      </c>
      <c r="CI60" s="8">
        <f t="shared" ref="CI60:CJ60" si="181">+CI50</f>
        <v>0.88571428571428601</v>
      </c>
      <c r="CJ60" s="8">
        <f t="shared" si="181"/>
        <v>1</v>
      </c>
      <c r="CK60" s="8">
        <f t="shared" ref="CK60:CM60" si="182">+CK50</f>
        <v>0.985119047619048</v>
      </c>
      <c r="CL60" s="8">
        <f t="shared" si="182"/>
        <v>0.94642857142857095</v>
      </c>
      <c r="CM60" s="8">
        <f t="shared" si="182"/>
        <v>1</v>
      </c>
      <c r="CN60" s="8">
        <f t="shared" ref="CN60:CP60" si="183">+CN50</f>
        <v>0.91071428571428603</v>
      </c>
      <c r="CO60" s="8">
        <f t="shared" si="183"/>
        <v>0.98809523809523803</v>
      </c>
      <c r="CP60" s="8">
        <f t="shared" si="183"/>
        <v>0.91869047619047617</v>
      </c>
      <c r="CQ60" s="8">
        <f t="shared" ref="CQ60:CT60" si="184">+CQ50</f>
        <v>0.93660714285714297</v>
      </c>
      <c r="CR60" s="8">
        <f t="shared" si="184"/>
        <v>0.92380952380952397</v>
      </c>
      <c r="CS60" s="8">
        <f t="shared" si="184"/>
        <v>0.97916666666666674</v>
      </c>
      <c r="CT60" s="8">
        <f t="shared" si="184"/>
        <v>0.98928571428571432</v>
      </c>
      <c r="CU60" s="8">
        <f t="shared" ref="CU60:CW60" si="185">+CU50</f>
        <v>0.89184523809523797</v>
      </c>
      <c r="CV60" s="8">
        <f t="shared" si="185"/>
        <v>0.99404761904761896</v>
      </c>
      <c r="CW60" s="8">
        <f t="shared" si="185"/>
        <v>0.97380952380952379</v>
      </c>
      <c r="CX60" s="8">
        <f t="shared" ref="CX60:CY60" si="186">+CX50</f>
        <v>0.85119047619047605</v>
      </c>
      <c r="CY60" s="8">
        <f t="shared" si="186"/>
        <v>0.9107142857142857</v>
      </c>
      <c r="CZ60" s="8">
        <f t="shared" ref="CZ60:DB60" si="187">+CZ50</f>
        <v>0.98214285714285698</v>
      </c>
      <c r="DA60" s="8">
        <f t="shared" si="187"/>
        <v>0.98214285714285698</v>
      </c>
      <c r="DB60" s="8">
        <f t="shared" si="187"/>
        <v>0.94047619047619047</v>
      </c>
      <c r="DC60" s="8">
        <f t="shared" ref="DC60:DF60" si="188">+DC50</f>
        <v>0.95833333333333304</v>
      </c>
      <c r="DD60" s="8"/>
      <c r="DE60" s="8">
        <f t="shared" si="188"/>
        <v>0.97222222222222199</v>
      </c>
      <c r="DF60" s="8">
        <f t="shared" si="188"/>
        <v>0.94166666666666654</v>
      </c>
      <c r="DG60" s="8">
        <f t="shared" ref="DG60:DJ60" si="189">+DG50</f>
        <v>0.97619047619047605</v>
      </c>
      <c r="DH60" s="8">
        <f t="shared" si="189"/>
        <v>0.96428571428571397</v>
      </c>
      <c r="DI60" s="8">
        <f t="shared" si="189"/>
        <v>0.70238095238095244</v>
      </c>
      <c r="DJ60" s="8">
        <f t="shared" si="189"/>
        <v>0.90416666666666667</v>
      </c>
      <c r="DK60" s="8">
        <f t="shared" ref="DK60:DM60" si="190">+DK50</f>
        <v>0.62083333333333302</v>
      </c>
      <c r="DL60" s="8">
        <f t="shared" si="190"/>
        <v>0.40476190476190499</v>
      </c>
      <c r="DM60" s="8">
        <f t="shared" si="190"/>
        <v>0.9642857142857143</v>
      </c>
      <c r="DN60" s="8">
        <f t="shared" ref="DN60:DR60" si="191">+DN50</f>
        <v>0.95535714285714302</v>
      </c>
      <c r="DO60" s="8">
        <f t="shared" si="191"/>
        <v>0.99523809523809514</v>
      </c>
      <c r="DP60" s="8">
        <f t="shared" si="191"/>
        <v>0</v>
      </c>
      <c r="DQ60" s="8">
        <f t="shared" si="191"/>
        <v>0</v>
      </c>
      <c r="DR60" s="8">
        <f t="shared" si="191"/>
        <v>0.9821428571428571</v>
      </c>
      <c r="DS60" s="8">
        <f t="shared" ref="DS60:DU60" si="192">+DS50</f>
        <v>0.93452380952380998</v>
      </c>
      <c r="DT60" s="8">
        <f t="shared" si="192"/>
        <v>0.95059523809523805</v>
      </c>
      <c r="DU60" s="8">
        <f t="shared" si="192"/>
        <v>0.94166666666666654</v>
      </c>
      <c r="DV60" s="8">
        <f t="shared" ref="DV60:DX60" si="193">+DV50</f>
        <v>0.90178571428571397</v>
      </c>
      <c r="DW60" s="8">
        <f t="shared" si="193"/>
        <v>0.95773809523809506</v>
      </c>
      <c r="DX60" s="8">
        <f t="shared" si="193"/>
        <v>0.98928571428571432</v>
      </c>
      <c r="DY60" s="8">
        <f t="shared" ref="DY60:EA60" si="194">+DY50</f>
        <v>0.78190476190476199</v>
      </c>
      <c r="DZ60" s="8">
        <f t="shared" si="194"/>
        <v>0.78190476190476199</v>
      </c>
      <c r="EA60" s="8">
        <f t="shared" si="194"/>
        <v>0.6875</v>
      </c>
      <c r="EB60" s="8">
        <v>0.65</v>
      </c>
      <c r="EC60" s="8">
        <v>1.65</v>
      </c>
      <c r="ED60" s="8">
        <f t="shared" ref="ED60:EE60" si="195">+ED50</f>
        <v>0.84107142857142858</v>
      </c>
      <c r="EE60" s="8">
        <f t="shared" si="195"/>
        <v>0.71821428571428603</v>
      </c>
      <c r="EF60" s="8">
        <f t="shared" ref="EF60:EH60" si="196">+EF50</f>
        <v>0.96922619047619096</v>
      </c>
      <c r="EG60" s="8">
        <f t="shared" si="196"/>
        <v>0.98035714285714293</v>
      </c>
      <c r="EH60" s="8">
        <f t="shared" si="196"/>
        <v>0.95476190476190481</v>
      </c>
      <c r="EI60" s="8"/>
      <c r="EJ60" s="8"/>
    </row>
    <row r="61" spans="1:140">
      <c r="A61" s="497"/>
      <c r="B61" s="54" t="s">
        <v>253</v>
      </c>
      <c r="C61" s="8"/>
      <c r="D61" s="8">
        <f t="shared" ref="D61:BO61" si="197">+D55/D58</f>
        <v>0</v>
      </c>
      <c r="E61" s="8">
        <f t="shared" si="197"/>
        <v>0</v>
      </c>
      <c r="F61" s="8">
        <f t="shared" si="197"/>
        <v>0</v>
      </c>
      <c r="G61" s="8">
        <f t="shared" si="197"/>
        <v>0</v>
      </c>
      <c r="H61" s="8">
        <f t="shared" si="197"/>
        <v>0</v>
      </c>
      <c r="I61" s="8">
        <f t="shared" si="197"/>
        <v>7.1428571428571425E-2</v>
      </c>
      <c r="J61" s="8">
        <f t="shared" si="197"/>
        <v>0</v>
      </c>
      <c r="K61" s="8">
        <f t="shared" si="197"/>
        <v>0</v>
      </c>
      <c r="L61" s="8">
        <f t="shared" si="197"/>
        <v>1.7857142857142856E-2</v>
      </c>
      <c r="M61" s="8">
        <f t="shared" si="197"/>
        <v>0</v>
      </c>
      <c r="N61" s="8">
        <f t="shared" si="197"/>
        <v>0</v>
      </c>
      <c r="O61" s="8">
        <f t="shared" si="197"/>
        <v>0</v>
      </c>
      <c r="P61" s="8">
        <f t="shared" si="197"/>
        <v>0</v>
      </c>
      <c r="Q61" s="8">
        <f t="shared" si="197"/>
        <v>0</v>
      </c>
      <c r="R61" s="8">
        <f t="shared" si="197"/>
        <v>0</v>
      </c>
      <c r="S61" s="8">
        <f t="shared" si="197"/>
        <v>8.0357142857142863E-2</v>
      </c>
      <c r="T61" s="8">
        <f t="shared" si="197"/>
        <v>0</v>
      </c>
      <c r="U61" s="8">
        <f t="shared" si="197"/>
        <v>0</v>
      </c>
      <c r="V61" s="8">
        <f t="shared" si="197"/>
        <v>0.20535714285714285</v>
      </c>
      <c r="W61" s="8">
        <f t="shared" si="197"/>
        <v>0</v>
      </c>
      <c r="X61" s="8">
        <f t="shared" si="197"/>
        <v>0</v>
      </c>
      <c r="Y61" s="8">
        <f t="shared" si="197"/>
        <v>0</v>
      </c>
      <c r="Z61" s="8">
        <f t="shared" si="197"/>
        <v>0</v>
      </c>
      <c r="AA61" s="8">
        <f t="shared" si="197"/>
        <v>0</v>
      </c>
      <c r="AB61" s="8">
        <f t="shared" si="197"/>
        <v>0</v>
      </c>
      <c r="AC61" s="8">
        <f t="shared" si="197"/>
        <v>5.9523809523809521E-2</v>
      </c>
      <c r="AD61" s="8">
        <f t="shared" si="197"/>
        <v>0</v>
      </c>
      <c r="AE61" s="8">
        <f t="shared" si="197"/>
        <v>0</v>
      </c>
      <c r="AF61" s="8">
        <f t="shared" si="197"/>
        <v>0</v>
      </c>
      <c r="AG61" s="8">
        <f t="shared" si="197"/>
        <v>0</v>
      </c>
      <c r="AH61" s="8">
        <f t="shared" si="197"/>
        <v>0</v>
      </c>
      <c r="AI61" s="8">
        <f t="shared" si="197"/>
        <v>0.10119047619047619</v>
      </c>
      <c r="AJ61" s="8">
        <f t="shared" si="197"/>
        <v>0</v>
      </c>
      <c r="AK61" s="8">
        <f t="shared" si="197"/>
        <v>0</v>
      </c>
      <c r="AL61" s="8">
        <f t="shared" si="197"/>
        <v>0</v>
      </c>
      <c r="AM61" s="8">
        <f t="shared" si="197"/>
        <v>0</v>
      </c>
      <c r="AN61" s="8">
        <f t="shared" si="197"/>
        <v>0.10119047619047619</v>
      </c>
      <c r="AO61" s="8">
        <f t="shared" si="197"/>
        <v>0</v>
      </c>
      <c r="AP61" s="8">
        <f t="shared" si="197"/>
        <v>0</v>
      </c>
      <c r="AQ61" s="8">
        <f t="shared" si="197"/>
        <v>0</v>
      </c>
      <c r="AR61" s="8">
        <f t="shared" si="197"/>
        <v>0</v>
      </c>
      <c r="AS61" s="8">
        <f t="shared" si="197"/>
        <v>0</v>
      </c>
      <c r="AT61" s="8">
        <f t="shared" si="197"/>
        <v>0</v>
      </c>
      <c r="AU61" s="8">
        <f t="shared" si="197"/>
        <v>0.13392857142857142</v>
      </c>
      <c r="AV61" s="8">
        <f t="shared" si="197"/>
        <v>0</v>
      </c>
      <c r="AW61" s="8">
        <f t="shared" si="197"/>
        <v>0</v>
      </c>
      <c r="AX61" s="8">
        <f t="shared" si="197"/>
        <v>0</v>
      </c>
      <c r="AY61" s="8">
        <f t="shared" si="197"/>
        <v>0</v>
      </c>
      <c r="AZ61" s="8">
        <f t="shared" si="197"/>
        <v>6.4285714285714293E-2</v>
      </c>
      <c r="BA61" s="8">
        <f t="shared" si="197"/>
        <v>0</v>
      </c>
      <c r="BB61" s="8">
        <f t="shared" si="197"/>
        <v>0</v>
      </c>
      <c r="BC61" s="8">
        <f t="shared" si="197"/>
        <v>5.9523809523809521E-2</v>
      </c>
      <c r="BD61" s="8">
        <f t="shared" si="197"/>
        <v>0</v>
      </c>
      <c r="BE61" s="8">
        <f t="shared" si="197"/>
        <v>0</v>
      </c>
      <c r="BF61" s="8">
        <f t="shared" si="197"/>
        <v>0</v>
      </c>
      <c r="BG61" s="8">
        <f t="shared" si="197"/>
        <v>0</v>
      </c>
      <c r="BH61" s="8">
        <f t="shared" si="197"/>
        <v>8.3333333333333329E-2</v>
      </c>
      <c r="BI61" s="8">
        <f t="shared" si="197"/>
        <v>0</v>
      </c>
      <c r="BJ61" s="8">
        <f t="shared" si="197"/>
        <v>0</v>
      </c>
      <c r="BK61" s="8">
        <f t="shared" si="197"/>
        <v>0</v>
      </c>
      <c r="BL61" s="8">
        <f t="shared" si="197"/>
        <v>0</v>
      </c>
      <c r="BM61" s="8">
        <f t="shared" si="197"/>
        <v>0</v>
      </c>
      <c r="BN61" s="8">
        <f t="shared" si="197"/>
        <v>0.10119047619047619</v>
      </c>
      <c r="BO61" s="8">
        <f t="shared" si="197"/>
        <v>0</v>
      </c>
      <c r="BP61" s="8">
        <f t="shared" ref="BP61:CC61" si="198">+BP55/BP58</f>
        <v>7.1428571428571425E-2</v>
      </c>
      <c r="BQ61" s="8">
        <f t="shared" si="198"/>
        <v>0</v>
      </c>
      <c r="BR61" s="8">
        <f t="shared" si="198"/>
        <v>0</v>
      </c>
      <c r="BS61" s="8"/>
      <c r="BT61" s="8"/>
      <c r="BU61" s="8"/>
      <c r="BV61" s="8"/>
      <c r="BW61" s="8"/>
      <c r="BX61" s="8"/>
      <c r="BY61" s="8"/>
      <c r="BZ61" s="8"/>
      <c r="CA61" s="8">
        <f t="shared" si="198"/>
        <v>0</v>
      </c>
      <c r="CB61" s="8">
        <f t="shared" si="198"/>
        <v>0</v>
      </c>
      <c r="CC61" s="8">
        <f t="shared" si="198"/>
        <v>0</v>
      </c>
      <c r="CD61" s="8">
        <f t="shared" ref="CD61:CF61" si="199">+CD55/CD58</f>
        <v>5.3571428571428568E-2</v>
      </c>
      <c r="CE61" s="8">
        <f t="shared" si="199"/>
        <v>0</v>
      </c>
      <c r="CF61" s="8">
        <f t="shared" si="199"/>
        <v>0</v>
      </c>
      <c r="CG61" s="8">
        <f t="shared" ref="CG61:CH61" si="200">+CG55/CG58</f>
        <v>0</v>
      </c>
      <c r="CH61" s="8">
        <f t="shared" si="200"/>
        <v>0</v>
      </c>
      <c r="CI61" s="8">
        <f t="shared" ref="CI61:CJ61" si="201">+CI55/CI58</f>
        <v>0</v>
      </c>
      <c r="CJ61" s="8">
        <f t="shared" si="201"/>
        <v>0</v>
      </c>
      <c r="CK61" s="8">
        <f t="shared" ref="CK61:CM61" si="202">+CK55/CK58</f>
        <v>0</v>
      </c>
      <c r="CL61" s="8">
        <f t="shared" si="202"/>
        <v>0</v>
      </c>
      <c r="CM61" s="8">
        <f t="shared" si="202"/>
        <v>0</v>
      </c>
      <c r="CN61" s="8">
        <f t="shared" ref="CN61:CP61" si="203">+CN55/CN58</f>
        <v>5.9523809523809521E-2</v>
      </c>
      <c r="CO61" s="8">
        <f t="shared" si="203"/>
        <v>0</v>
      </c>
      <c r="CP61" s="8">
        <f t="shared" si="203"/>
        <v>0</v>
      </c>
      <c r="CQ61" s="8">
        <f t="shared" ref="CQ61:CT61" si="204">+CQ55/CQ58</f>
        <v>6.0416666666666667E-2</v>
      </c>
      <c r="CR61" s="8">
        <f t="shared" si="204"/>
        <v>0</v>
      </c>
      <c r="CS61" s="8">
        <f t="shared" si="204"/>
        <v>0</v>
      </c>
      <c r="CT61" s="8">
        <f t="shared" si="204"/>
        <v>0</v>
      </c>
      <c r="CU61" s="8">
        <f t="shared" ref="CU61:CW61" si="205">+CU55/CU58</f>
        <v>0</v>
      </c>
      <c r="CV61" s="8">
        <f t="shared" si="205"/>
        <v>0</v>
      </c>
      <c r="CW61" s="8">
        <f t="shared" si="205"/>
        <v>0</v>
      </c>
      <c r="CX61" s="8">
        <f t="shared" ref="CX61:CY61" si="206">+CX55/CX58</f>
        <v>0</v>
      </c>
      <c r="CY61" s="8">
        <f t="shared" si="206"/>
        <v>5.9523809523809521E-2</v>
      </c>
      <c r="CZ61" s="8">
        <f t="shared" ref="CZ61:DB61" si="207">+CZ55/CZ58</f>
        <v>0</v>
      </c>
      <c r="DA61" s="8">
        <f t="shared" si="207"/>
        <v>0</v>
      </c>
      <c r="DB61" s="8">
        <f t="shared" si="207"/>
        <v>0</v>
      </c>
      <c r="DC61" s="8">
        <f t="shared" ref="DC61:DF61" si="208">+DC55/DC58</f>
        <v>0</v>
      </c>
      <c r="DD61" s="8"/>
      <c r="DE61" s="8">
        <f t="shared" si="208"/>
        <v>0</v>
      </c>
      <c r="DF61" s="8">
        <f t="shared" si="208"/>
        <v>0</v>
      </c>
      <c r="DG61" s="8">
        <f t="shared" ref="DG61:DJ61" si="209">+DG55/DG58</f>
        <v>0</v>
      </c>
      <c r="DH61" s="8">
        <f t="shared" si="209"/>
        <v>0</v>
      </c>
      <c r="DI61" s="8">
        <f t="shared" si="209"/>
        <v>0</v>
      </c>
      <c r="DJ61" s="8">
        <f t="shared" si="209"/>
        <v>5.9523809523809521E-2</v>
      </c>
      <c r="DK61" s="8">
        <f t="shared" ref="DK61:DM61" si="210">+DK55/DK58</f>
        <v>0</v>
      </c>
      <c r="DL61" s="8">
        <f t="shared" si="210"/>
        <v>0</v>
      </c>
      <c r="DM61" s="8">
        <f t="shared" si="210"/>
        <v>0</v>
      </c>
      <c r="DN61" s="8">
        <f t="shared" ref="DN61:DR61" si="211">+DN55/DN58</f>
        <v>0</v>
      </c>
      <c r="DO61" s="8">
        <f t="shared" si="211"/>
        <v>0</v>
      </c>
      <c r="DP61" s="8" t="e">
        <f t="shared" si="211"/>
        <v>#DIV/0!</v>
      </c>
      <c r="DQ61" s="8" t="e">
        <f t="shared" si="211"/>
        <v>#DIV/0!</v>
      </c>
      <c r="DR61" s="8">
        <f t="shared" si="211"/>
        <v>0</v>
      </c>
      <c r="DS61" s="8">
        <f t="shared" ref="DS61:DU61" si="212">+DS55/DS58</f>
        <v>0</v>
      </c>
      <c r="DT61" s="8">
        <f t="shared" si="212"/>
        <v>0</v>
      </c>
      <c r="DU61" s="8">
        <f t="shared" si="212"/>
        <v>2.976190476190476E-2</v>
      </c>
      <c r="DV61" s="8">
        <f t="shared" ref="DV61:DX61" si="213">+DV55/DV58</f>
        <v>0</v>
      </c>
      <c r="DW61" s="8">
        <f t="shared" si="213"/>
        <v>0</v>
      </c>
      <c r="DX61" s="8">
        <f t="shared" si="213"/>
        <v>0</v>
      </c>
      <c r="DY61" s="8">
        <f t="shared" ref="DY61:EA61" si="214">+DY55/DY58</f>
        <v>3.5714285714285712E-2</v>
      </c>
      <c r="DZ61" s="8">
        <f t="shared" si="214"/>
        <v>0</v>
      </c>
      <c r="EA61" s="8">
        <f t="shared" si="214"/>
        <v>0</v>
      </c>
      <c r="EB61" s="8">
        <f t="shared" ref="EB61:ED61" si="215">+EB55/EB58</f>
        <v>0</v>
      </c>
      <c r="EC61" s="8">
        <f t="shared" si="215"/>
        <v>0</v>
      </c>
      <c r="ED61" s="8">
        <f t="shared" si="215"/>
        <v>4.4047619047619051E-2</v>
      </c>
      <c r="EE61" s="8">
        <f t="shared" ref="EE61:EH61" si="216">+EE55/EE58</f>
        <v>0</v>
      </c>
      <c r="EF61" s="8">
        <f t="shared" si="216"/>
        <v>0</v>
      </c>
      <c r="EG61" s="8">
        <f t="shared" si="216"/>
        <v>0</v>
      </c>
      <c r="EH61" s="8">
        <f t="shared" si="216"/>
        <v>0</v>
      </c>
      <c r="EI61" s="8"/>
      <c r="EJ61" s="8"/>
    </row>
    <row r="62" spans="1:140" ht="15.75" customHeight="1">
      <c r="A62" s="497"/>
      <c r="B62" s="54" t="s">
        <v>254</v>
      </c>
      <c r="C62" s="8"/>
      <c r="D62" s="8">
        <f t="shared" ref="D62:BO62" si="217">+D56/D58</f>
        <v>0</v>
      </c>
      <c r="E62" s="8">
        <f t="shared" si="217"/>
        <v>0</v>
      </c>
      <c r="F62" s="8">
        <f t="shared" si="217"/>
        <v>0</v>
      </c>
      <c r="G62" s="8">
        <f t="shared" si="217"/>
        <v>0</v>
      </c>
      <c r="H62" s="8">
        <f t="shared" si="217"/>
        <v>0</v>
      </c>
      <c r="I62" s="8">
        <f t="shared" si="217"/>
        <v>0.14285714285714285</v>
      </c>
      <c r="J62" s="8">
        <f t="shared" si="217"/>
        <v>2.4821428571428571E-2</v>
      </c>
      <c r="K62" s="8">
        <f t="shared" si="217"/>
        <v>0</v>
      </c>
      <c r="L62" s="8">
        <f t="shared" si="217"/>
        <v>0</v>
      </c>
      <c r="M62" s="8">
        <f t="shared" si="217"/>
        <v>0</v>
      </c>
      <c r="N62" s="8">
        <f t="shared" si="217"/>
        <v>0</v>
      </c>
      <c r="O62" s="8">
        <f t="shared" si="217"/>
        <v>0</v>
      </c>
      <c r="P62" s="8">
        <f t="shared" si="217"/>
        <v>9.5238095238095233E-2</v>
      </c>
      <c r="Q62" s="8">
        <f t="shared" si="217"/>
        <v>2.976190476190476E-3</v>
      </c>
      <c r="R62" s="8">
        <f t="shared" si="217"/>
        <v>0</v>
      </c>
      <c r="S62" s="8">
        <f t="shared" si="217"/>
        <v>0</v>
      </c>
      <c r="T62" s="8">
        <f t="shared" si="217"/>
        <v>0</v>
      </c>
      <c r="U62" s="8">
        <f t="shared" si="217"/>
        <v>4.1666666666666664E-2</v>
      </c>
      <c r="V62" s="8">
        <f t="shared" si="217"/>
        <v>0</v>
      </c>
      <c r="W62" s="8">
        <f t="shared" si="217"/>
        <v>0.30357142857142855</v>
      </c>
      <c r="X62" s="8">
        <f t="shared" si="217"/>
        <v>0</v>
      </c>
      <c r="Y62" s="8">
        <f t="shared" si="217"/>
        <v>0</v>
      </c>
      <c r="Z62" s="8">
        <f t="shared" si="217"/>
        <v>0</v>
      </c>
      <c r="AA62" s="8">
        <f t="shared" si="217"/>
        <v>0</v>
      </c>
      <c r="AB62" s="8">
        <f t="shared" si="217"/>
        <v>0</v>
      </c>
      <c r="AC62" s="8">
        <f t="shared" si="217"/>
        <v>0</v>
      </c>
      <c r="AD62" s="8">
        <f t="shared" si="217"/>
        <v>0</v>
      </c>
      <c r="AE62" s="8">
        <f t="shared" si="217"/>
        <v>2.976190476190476E-3</v>
      </c>
      <c r="AF62" s="8">
        <f t="shared" si="217"/>
        <v>0</v>
      </c>
      <c r="AG62" s="8">
        <f t="shared" si="217"/>
        <v>8.7321428571428578E-2</v>
      </c>
      <c r="AH62" s="8">
        <f t="shared" si="217"/>
        <v>0</v>
      </c>
      <c r="AI62" s="8">
        <f t="shared" si="217"/>
        <v>5.9523809523809521E-3</v>
      </c>
      <c r="AJ62" s="8">
        <f t="shared" si="217"/>
        <v>0</v>
      </c>
      <c r="AK62" s="8">
        <f t="shared" si="217"/>
        <v>0</v>
      </c>
      <c r="AL62" s="8">
        <f t="shared" si="217"/>
        <v>0</v>
      </c>
      <c r="AM62" s="8">
        <f t="shared" si="217"/>
        <v>0</v>
      </c>
      <c r="AN62" s="8">
        <f t="shared" si="217"/>
        <v>7.1428571428571425E-2</v>
      </c>
      <c r="AO62" s="8">
        <f t="shared" si="217"/>
        <v>0</v>
      </c>
      <c r="AP62" s="8">
        <f t="shared" si="217"/>
        <v>0</v>
      </c>
      <c r="AQ62" s="8">
        <f t="shared" si="217"/>
        <v>5.3571428571428568E-2</v>
      </c>
      <c r="AR62" s="8">
        <f t="shared" si="217"/>
        <v>0</v>
      </c>
      <c r="AS62" s="8">
        <f t="shared" si="217"/>
        <v>2.3809523809523808E-2</v>
      </c>
      <c r="AT62" s="8">
        <f t="shared" si="217"/>
        <v>0</v>
      </c>
      <c r="AU62" s="8">
        <f t="shared" si="217"/>
        <v>0</v>
      </c>
      <c r="AV62" s="8">
        <f t="shared" si="217"/>
        <v>0</v>
      </c>
      <c r="AW62" s="8">
        <f t="shared" si="217"/>
        <v>0</v>
      </c>
      <c r="AX62" s="8">
        <f t="shared" si="217"/>
        <v>0</v>
      </c>
      <c r="AY62" s="8">
        <f t="shared" si="217"/>
        <v>0</v>
      </c>
      <c r="AZ62" s="8">
        <f t="shared" si="217"/>
        <v>0</v>
      </c>
      <c r="BA62" s="8">
        <f t="shared" si="217"/>
        <v>0</v>
      </c>
      <c r="BB62" s="8">
        <f t="shared" si="217"/>
        <v>0</v>
      </c>
      <c r="BC62" s="8">
        <f t="shared" si="217"/>
        <v>1.1904761904761904E-2</v>
      </c>
      <c r="BD62" s="8">
        <f t="shared" si="217"/>
        <v>0</v>
      </c>
      <c r="BE62" s="8">
        <f t="shared" si="217"/>
        <v>0</v>
      </c>
      <c r="BF62" s="8">
        <f t="shared" si="217"/>
        <v>0</v>
      </c>
      <c r="BG62" s="8">
        <f t="shared" si="217"/>
        <v>0</v>
      </c>
      <c r="BH62" s="8">
        <f t="shared" si="217"/>
        <v>0.14285714285714285</v>
      </c>
      <c r="BI62" s="8">
        <f t="shared" si="217"/>
        <v>0.14285714285714285</v>
      </c>
      <c r="BJ62" s="8">
        <f t="shared" si="217"/>
        <v>0</v>
      </c>
      <c r="BK62" s="8">
        <f t="shared" si="217"/>
        <v>0</v>
      </c>
      <c r="BL62" s="8">
        <f t="shared" si="217"/>
        <v>2.5000000000000001E-2</v>
      </c>
      <c r="BM62" s="8">
        <f t="shared" si="217"/>
        <v>0</v>
      </c>
      <c r="BN62" s="8">
        <f t="shared" si="217"/>
        <v>0</v>
      </c>
      <c r="BO62" s="8">
        <f t="shared" si="217"/>
        <v>0</v>
      </c>
      <c r="BP62" s="8">
        <f t="shared" ref="BP62:CC62" si="218">+BP56/BP58</f>
        <v>1.1904761904761904E-2</v>
      </c>
      <c r="BQ62" s="8">
        <f t="shared" si="218"/>
        <v>8.3333333333333329E-2</v>
      </c>
      <c r="BR62" s="8">
        <f t="shared" si="218"/>
        <v>0</v>
      </c>
      <c r="BS62" s="8"/>
      <c r="BT62" s="8"/>
      <c r="BU62" s="8"/>
      <c r="BV62" s="8"/>
      <c r="BW62" s="8"/>
      <c r="BX62" s="8"/>
      <c r="BY62" s="8"/>
      <c r="BZ62" s="8"/>
      <c r="CA62" s="8">
        <f t="shared" si="218"/>
        <v>2.7777777777777776E-2</v>
      </c>
      <c r="CB62" s="8">
        <f t="shared" si="218"/>
        <v>0</v>
      </c>
      <c r="CC62" s="8">
        <f t="shared" si="218"/>
        <v>0</v>
      </c>
      <c r="CD62" s="8">
        <f t="shared" ref="CD62:CF62" si="219">+CD56/CD58</f>
        <v>0</v>
      </c>
      <c r="CE62" s="8">
        <f t="shared" si="219"/>
        <v>0</v>
      </c>
      <c r="CF62" s="8">
        <f t="shared" si="219"/>
        <v>0</v>
      </c>
      <c r="CG62" s="8">
        <f t="shared" ref="CG62:CH62" si="220">+CG56/CG58</f>
        <v>0</v>
      </c>
      <c r="CH62" s="8">
        <f t="shared" si="220"/>
        <v>0</v>
      </c>
      <c r="CI62" s="8">
        <f t="shared" ref="CI62:CJ62" si="221">+CI56/CI58</f>
        <v>0</v>
      </c>
      <c r="CJ62" s="8">
        <f t="shared" si="221"/>
        <v>0</v>
      </c>
      <c r="CK62" s="8">
        <f t="shared" ref="CK62:CM62" si="222">+CK56/CK58</f>
        <v>0</v>
      </c>
      <c r="CL62" s="8">
        <f t="shared" si="222"/>
        <v>0</v>
      </c>
      <c r="CM62" s="8">
        <f t="shared" si="222"/>
        <v>0</v>
      </c>
      <c r="CN62" s="8">
        <f t="shared" ref="CN62:CP62" si="223">+CN56/CN58</f>
        <v>1.7857142857142856E-2</v>
      </c>
      <c r="CO62" s="8">
        <f t="shared" si="223"/>
        <v>0</v>
      </c>
      <c r="CP62" s="8">
        <f t="shared" si="223"/>
        <v>0</v>
      </c>
      <c r="CQ62" s="8">
        <f t="shared" ref="CQ62:CT62" si="224">+CQ56/CQ58</f>
        <v>0</v>
      </c>
      <c r="CR62" s="8">
        <f t="shared" si="224"/>
        <v>2.976190476190476E-2</v>
      </c>
      <c r="CS62" s="8">
        <f t="shared" si="224"/>
        <v>0</v>
      </c>
      <c r="CT62" s="8">
        <f t="shared" si="224"/>
        <v>0</v>
      </c>
      <c r="CU62" s="8">
        <f t="shared" ref="CU62:CW62" si="225">+CU56/CU58</f>
        <v>0</v>
      </c>
      <c r="CV62" s="8">
        <f t="shared" si="225"/>
        <v>0</v>
      </c>
      <c r="CW62" s="8">
        <f t="shared" si="225"/>
        <v>0</v>
      </c>
      <c r="CX62" s="8">
        <f t="shared" ref="CX62:CY62" si="226">+CX56/CX58</f>
        <v>0</v>
      </c>
      <c r="CY62" s="8">
        <f t="shared" si="226"/>
        <v>0</v>
      </c>
      <c r="CZ62" s="8">
        <f t="shared" ref="CZ62:DB62" si="227">+CZ56/CZ58</f>
        <v>0</v>
      </c>
      <c r="DA62" s="8">
        <f t="shared" si="227"/>
        <v>0</v>
      </c>
      <c r="DB62" s="8">
        <f t="shared" si="227"/>
        <v>0</v>
      </c>
      <c r="DC62" s="8">
        <f t="shared" ref="DC62:DF62" si="228">+DC56/DC58</f>
        <v>0</v>
      </c>
      <c r="DD62" s="8"/>
      <c r="DE62" s="8">
        <f t="shared" si="228"/>
        <v>0</v>
      </c>
      <c r="DF62" s="8">
        <f t="shared" si="228"/>
        <v>0</v>
      </c>
      <c r="DG62" s="8">
        <f t="shared" ref="DG62:DJ62" si="229">+DG56/DG58</f>
        <v>0</v>
      </c>
      <c r="DH62" s="8">
        <f t="shared" si="229"/>
        <v>0</v>
      </c>
      <c r="DI62" s="8">
        <f t="shared" si="229"/>
        <v>0</v>
      </c>
      <c r="DJ62" s="8">
        <f t="shared" si="229"/>
        <v>0</v>
      </c>
      <c r="DK62" s="8">
        <f t="shared" ref="DK62:DM62" si="230">+DK56/DK58</f>
        <v>6.3690476190476186E-2</v>
      </c>
      <c r="DL62" s="8">
        <f t="shared" si="230"/>
        <v>0</v>
      </c>
      <c r="DM62" s="8">
        <f t="shared" si="230"/>
        <v>0</v>
      </c>
      <c r="DN62" s="8">
        <f t="shared" ref="DN62:DR62" si="231">+DN56/DN58</f>
        <v>0</v>
      </c>
      <c r="DO62" s="8">
        <f t="shared" si="231"/>
        <v>0</v>
      </c>
      <c r="DP62" s="8" t="e">
        <f t="shared" si="231"/>
        <v>#DIV/0!</v>
      </c>
      <c r="DQ62" s="8" t="e">
        <f t="shared" si="231"/>
        <v>#DIV/0!</v>
      </c>
      <c r="DR62" s="8">
        <f t="shared" si="231"/>
        <v>0</v>
      </c>
      <c r="DS62" s="8">
        <f t="shared" ref="DS62:DU62" si="232">+DS56/DS58</f>
        <v>0</v>
      </c>
      <c r="DT62" s="8">
        <f t="shared" si="232"/>
        <v>2.0833333333333332E-2</v>
      </c>
      <c r="DU62" s="8">
        <f t="shared" si="232"/>
        <v>0</v>
      </c>
      <c r="DV62" s="8">
        <f t="shared" ref="DV62:DX62" si="233">+DV56/DV58</f>
        <v>7.559523809523809E-2</v>
      </c>
      <c r="DW62" s="8">
        <f t="shared" si="233"/>
        <v>0</v>
      </c>
      <c r="DX62" s="8">
        <f t="shared" si="233"/>
        <v>0</v>
      </c>
      <c r="DY62" s="8">
        <f t="shared" ref="DY62:EA62" si="234">+DY56/DY58</f>
        <v>0</v>
      </c>
      <c r="DZ62" s="8">
        <f t="shared" si="234"/>
        <v>3.5714285714285712E-2</v>
      </c>
      <c r="EA62" s="8">
        <f t="shared" si="234"/>
        <v>0</v>
      </c>
      <c r="EB62" s="8">
        <f t="shared" ref="EB62:ED62" si="235">+EB56/EB58</f>
        <v>0</v>
      </c>
      <c r="EC62" s="8">
        <f t="shared" si="235"/>
        <v>0</v>
      </c>
      <c r="ED62" s="8">
        <f t="shared" si="235"/>
        <v>0</v>
      </c>
      <c r="EE62" s="8">
        <f t="shared" ref="EE62:EH62" si="236">+EE56/EE58</f>
        <v>0.16767857142857143</v>
      </c>
      <c r="EF62" s="8">
        <f t="shared" si="236"/>
        <v>0</v>
      </c>
      <c r="EG62" s="8">
        <f t="shared" si="236"/>
        <v>0</v>
      </c>
      <c r="EH62" s="8">
        <f t="shared" si="236"/>
        <v>0</v>
      </c>
      <c r="EI62" s="8"/>
      <c r="EJ62" s="8"/>
    </row>
    <row r="63" spans="1:140" ht="16.5" customHeight="1">
      <c r="A63" s="497"/>
      <c r="B63" s="54" t="s">
        <v>255</v>
      </c>
      <c r="C63" s="8"/>
      <c r="D63" s="8">
        <f t="shared" ref="D63:BO63" si="237">+D57/D58</f>
        <v>0</v>
      </c>
      <c r="E63" s="8">
        <f t="shared" si="237"/>
        <v>0.18154761904761904</v>
      </c>
      <c r="F63" s="8">
        <f t="shared" si="237"/>
        <v>0.20535714285714285</v>
      </c>
      <c r="G63" s="8">
        <f t="shared" si="237"/>
        <v>0.15922619047619047</v>
      </c>
      <c r="H63" s="8">
        <f t="shared" si="237"/>
        <v>1.7857142857142856E-2</v>
      </c>
      <c r="I63" s="8">
        <f t="shared" si="237"/>
        <v>0.11607142857142858</v>
      </c>
      <c r="J63" s="8">
        <f t="shared" si="237"/>
        <v>6.5476190476190479E-2</v>
      </c>
      <c r="K63" s="8">
        <f t="shared" si="237"/>
        <v>2.3809523809523808E-2</v>
      </c>
      <c r="L63" s="8">
        <f t="shared" si="237"/>
        <v>0.48910714285714285</v>
      </c>
      <c r="M63" s="8">
        <f t="shared" si="237"/>
        <v>0.19642857142857142</v>
      </c>
      <c r="N63" s="8">
        <f t="shared" si="237"/>
        <v>5.5059523809523808E-2</v>
      </c>
      <c r="O63" s="8">
        <f t="shared" si="237"/>
        <v>3.9702380952380954E-2</v>
      </c>
      <c r="P63" s="8">
        <f t="shared" si="237"/>
        <v>9.0297619047619043E-2</v>
      </c>
      <c r="Q63" s="8">
        <f t="shared" si="237"/>
        <v>9.9404761904761905E-3</v>
      </c>
      <c r="R63" s="8">
        <f t="shared" si="237"/>
        <v>5.8511904761904765E-2</v>
      </c>
      <c r="S63" s="8">
        <f t="shared" si="237"/>
        <v>7.1904761904761902E-2</v>
      </c>
      <c r="T63" s="8">
        <f t="shared" si="237"/>
        <v>0.11607142857142858</v>
      </c>
      <c r="U63" s="8">
        <f t="shared" si="237"/>
        <v>6.6527777777777783E-2</v>
      </c>
      <c r="V63" s="8">
        <f t="shared" si="237"/>
        <v>0.12303571428571429</v>
      </c>
      <c r="W63" s="8">
        <f t="shared" si="237"/>
        <v>3.125E-2</v>
      </c>
      <c r="X63" s="8">
        <f t="shared" si="237"/>
        <v>0.19196428571428573</v>
      </c>
      <c r="Y63" s="8">
        <f t="shared" si="237"/>
        <v>0.18851190476190477</v>
      </c>
      <c r="Z63" s="8">
        <f t="shared" si="237"/>
        <v>0.36505952380952378</v>
      </c>
      <c r="AA63" s="8">
        <f t="shared" si="237"/>
        <v>0.18452380952380953</v>
      </c>
      <c r="AB63" s="8">
        <f t="shared" si="237"/>
        <v>0.10267857142857142</v>
      </c>
      <c r="AC63" s="8">
        <f t="shared" si="237"/>
        <v>4.9583333333333333E-2</v>
      </c>
      <c r="AD63" s="8">
        <f t="shared" si="237"/>
        <v>4.1666666666666664E-2</v>
      </c>
      <c r="AE63" s="8">
        <f t="shared" si="237"/>
        <v>0.12202380952380952</v>
      </c>
      <c r="AF63" s="8">
        <f t="shared" si="237"/>
        <v>0.14583333333333334</v>
      </c>
      <c r="AG63" s="8">
        <f t="shared" si="237"/>
        <v>2.5773809523809525E-2</v>
      </c>
      <c r="AH63" s="8">
        <f t="shared" si="237"/>
        <v>5.0595238095238096E-2</v>
      </c>
      <c r="AI63" s="8">
        <f t="shared" si="237"/>
        <v>4.9404761904761904E-3</v>
      </c>
      <c r="AJ63" s="8">
        <f t="shared" si="237"/>
        <v>2.3809523809523808E-2</v>
      </c>
      <c r="AK63" s="8">
        <f t="shared" si="237"/>
        <v>0.14434523809523808</v>
      </c>
      <c r="AL63" s="8">
        <f t="shared" si="237"/>
        <v>3.4761904761904758E-2</v>
      </c>
      <c r="AM63" s="8">
        <f t="shared" si="237"/>
        <v>0.21428571428571427</v>
      </c>
      <c r="AN63" s="8">
        <f t="shared" si="237"/>
        <v>0.26982142857142855</v>
      </c>
      <c r="AO63" s="8">
        <f t="shared" si="237"/>
        <v>9.2797619047619045E-2</v>
      </c>
      <c r="AP63" s="8">
        <f t="shared" si="237"/>
        <v>0.14285714285714285</v>
      </c>
      <c r="AQ63" s="8">
        <f t="shared" si="237"/>
        <v>1.3392857142857142E-2</v>
      </c>
      <c r="AR63" s="8">
        <f t="shared" si="237"/>
        <v>8.4345238095238098E-2</v>
      </c>
      <c r="AS63" s="8">
        <f t="shared" si="237"/>
        <v>0.13839285714285715</v>
      </c>
      <c r="AT63" s="8">
        <f t="shared" si="237"/>
        <v>1.488095238095238E-2</v>
      </c>
      <c r="AU63" s="8">
        <f t="shared" si="237"/>
        <v>9.9226190476190482E-2</v>
      </c>
      <c r="AV63" s="8">
        <f t="shared" si="237"/>
        <v>4.0178571428571432E-2</v>
      </c>
      <c r="AW63" s="8">
        <f t="shared" si="237"/>
        <v>3.470238095238095E-2</v>
      </c>
      <c r="AX63" s="8">
        <f t="shared" si="237"/>
        <v>0.15476190476190477</v>
      </c>
      <c r="AY63" s="8">
        <f t="shared" si="237"/>
        <v>0.1061904761904762</v>
      </c>
      <c r="AZ63" s="8">
        <f t="shared" si="237"/>
        <v>1.488095238095238E-2</v>
      </c>
      <c r="BA63" s="8">
        <f t="shared" si="237"/>
        <v>5.0059523809523811E-2</v>
      </c>
      <c r="BB63" s="8">
        <f t="shared" si="237"/>
        <v>0.10416666666666667</v>
      </c>
      <c r="BC63" s="8">
        <f t="shared" si="237"/>
        <v>7.1428571428571425E-2</v>
      </c>
      <c r="BD63" s="8">
        <f t="shared" si="237"/>
        <v>3.5714285714285712E-2</v>
      </c>
      <c r="BE63" s="8">
        <f t="shared" si="237"/>
        <v>4.4642857142857144E-2</v>
      </c>
      <c r="BF63" s="8">
        <f t="shared" si="237"/>
        <v>4.8928571428571419E-2</v>
      </c>
      <c r="BG63" s="8">
        <f t="shared" si="237"/>
        <v>2.2857142857142857E-2</v>
      </c>
      <c r="BH63" s="8">
        <f t="shared" si="237"/>
        <v>0.43452380952380953</v>
      </c>
      <c r="BI63" s="8">
        <f t="shared" si="237"/>
        <v>0.29464285714285715</v>
      </c>
      <c r="BJ63" s="8">
        <f t="shared" si="237"/>
        <v>0.19940476190476192</v>
      </c>
      <c r="BK63" s="8">
        <f t="shared" si="237"/>
        <v>0.38690476190476192</v>
      </c>
      <c r="BL63" s="8">
        <f t="shared" si="237"/>
        <v>0.14285714285714285</v>
      </c>
      <c r="BM63" s="8">
        <f t="shared" si="237"/>
        <v>0.30505952380952384</v>
      </c>
      <c r="BN63" s="8">
        <f t="shared" si="237"/>
        <v>6.5476190476190479E-2</v>
      </c>
      <c r="BO63" s="8">
        <f t="shared" si="237"/>
        <v>9.7619047619047605E-2</v>
      </c>
      <c r="BP63" s="8">
        <f t="shared" ref="BP63:CC63" si="238">+BP57/BP58</f>
        <v>6.2976190476190477E-2</v>
      </c>
      <c r="BQ63" s="8">
        <f t="shared" si="238"/>
        <v>6.5476190476190479E-2</v>
      </c>
      <c r="BR63" s="8">
        <f t="shared" si="238"/>
        <v>0.15476190476190477</v>
      </c>
      <c r="BS63" s="8"/>
      <c r="BT63" s="8"/>
      <c r="BU63" s="8"/>
      <c r="BV63" s="8"/>
      <c r="BW63" s="8"/>
      <c r="BX63" s="8"/>
      <c r="BY63" s="8"/>
      <c r="BZ63" s="8"/>
      <c r="CA63" s="8">
        <f t="shared" si="238"/>
        <v>0</v>
      </c>
      <c r="CB63" s="8">
        <f t="shared" si="238"/>
        <v>0.11011904761904762</v>
      </c>
      <c r="CC63" s="8">
        <f t="shared" si="238"/>
        <v>0</v>
      </c>
      <c r="CD63" s="8">
        <f t="shared" ref="CD63:CF63" si="239">+CD57/CD58</f>
        <v>0</v>
      </c>
      <c r="CE63" s="8">
        <f t="shared" si="239"/>
        <v>5.9523809523809521E-2</v>
      </c>
      <c r="CF63" s="8">
        <f t="shared" si="239"/>
        <v>0.2857142857142857</v>
      </c>
      <c r="CG63" s="8">
        <f t="shared" ref="CG63:CH63" si="240">+CG57/CG58</f>
        <v>4.1666666666666664E-2</v>
      </c>
      <c r="CH63" s="8">
        <f t="shared" si="240"/>
        <v>4.1666666666666664E-2</v>
      </c>
      <c r="CI63" s="8">
        <f t="shared" ref="CI63:CJ63" si="241">+CI57/CI58</f>
        <v>0.11428571428571428</v>
      </c>
      <c r="CJ63" s="8">
        <f t="shared" si="241"/>
        <v>0</v>
      </c>
      <c r="CK63" s="8">
        <f t="shared" ref="CK63:CM63" si="242">+CK57/CK58</f>
        <v>1.488095238095238E-2</v>
      </c>
      <c r="CL63" s="8">
        <f t="shared" si="242"/>
        <v>5.3571428571428568E-2</v>
      </c>
      <c r="CM63" s="8">
        <f t="shared" si="242"/>
        <v>0</v>
      </c>
      <c r="CN63" s="8">
        <f t="shared" ref="CN63:CP63" si="243">+CN57/CN58</f>
        <v>1.1904761904761904E-2</v>
      </c>
      <c r="CO63" s="8">
        <f t="shared" si="243"/>
        <v>1.1904761904761904E-2</v>
      </c>
      <c r="CP63" s="8">
        <f t="shared" si="243"/>
        <v>8.1309523809523804E-2</v>
      </c>
      <c r="CQ63" s="8">
        <f t="shared" ref="CQ63:CT63" si="244">+CQ57/CQ58</f>
        <v>2.976190476190476E-3</v>
      </c>
      <c r="CR63" s="8">
        <f t="shared" si="244"/>
        <v>4.642857142857143E-2</v>
      </c>
      <c r="CS63" s="8">
        <f t="shared" si="244"/>
        <v>2.0833333333333332E-2</v>
      </c>
      <c r="CT63" s="8">
        <f t="shared" si="244"/>
        <v>1.0714285714285714E-2</v>
      </c>
      <c r="CU63" s="8">
        <f t="shared" ref="CU63:CW63" si="245">+CU57/CU58</f>
        <v>0.10815476190476192</v>
      </c>
      <c r="CV63" s="8">
        <f t="shared" si="245"/>
        <v>5.9523809523809521E-3</v>
      </c>
      <c r="CW63" s="8">
        <f t="shared" si="245"/>
        <v>2.6190476190476191E-2</v>
      </c>
      <c r="CX63" s="8">
        <f t="shared" ref="CX63:CY63" si="246">+CX57/CX58</f>
        <v>0.14880952380952381</v>
      </c>
      <c r="CY63" s="8">
        <f t="shared" si="246"/>
        <v>2.976190476190476E-2</v>
      </c>
      <c r="CZ63" s="8">
        <f t="shared" ref="CZ63:DB63" si="247">+CZ57/CZ58</f>
        <v>1.7857142857142856E-2</v>
      </c>
      <c r="DA63" s="8">
        <f t="shared" si="247"/>
        <v>1.7857142857142856E-2</v>
      </c>
      <c r="DB63" s="8">
        <f t="shared" si="247"/>
        <v>5.9523809523809521E-2</v>
      </c>
      <c r="DC63" s="8">
        <f t="shared" ref="DC63:DF63" si="248">+DC57/DC58</f>
        <v>4.1666666666666664E-2</v>
      </c>
      <c r="DD63" s="8"/>
      <c r="DE63" s="8">
        <f t="shared" si="248"/>
        <v>2.7777777777777776E-2</v>
      </c>
      <c r="DF63" s="8">
        <f t="shared" si="248"/>
        <v>5.8333333333333334E-2</v>
      </c>
      <c r="DG63" s="8">
        <f t="shared" ref="DG63:DJ63" si="249">+DG57/DG58</f>
        <v>2.3809523809523808E-2</v>
      </c>
      <c r="DH63" s="8">
        <f t="shared" si="249"/>
        <v>3.5714285714285712E-2</v>
      </c>
      <c r="DI63" s="8">
        <f t="shared" si="249"/>
        <v>0.29761904761904762</v>
      </c>
      <c r="DJ63" s="8">
        <f t="shared" si="249"/>
        <v>3.6309523809523805E-2</v>
      </c>
      <c r="DK63" s="8">
        <f t="shared" ref="DK63:DM63" si="250">+DK57/DK58</f>
        <v>0.31547619047619047</v>
      </c>
      <c r="DL63" s="8">
        <f t="shared" si="250"/>
        <v>0.59523809523809523</v>
      </c>
      <c r="DM63" s="8">
        <f t="shared" si="250"/>
        <v>3.5714285714285712E-2</v>
      </c>
      <c r="DN63" s="8">
        <f t="shared" ref="DN63:DR63" si="251">+DN57/DN58</f>
        <v>4.4642857142857144E-2</v>
      </c>
      <c r="DO63" s="8">
        <f t="shared" si="251"/>
        <v>4.7619047619047623E-3</v>
      </c>
      <c r="DP63" s="8" t="e">
        <f t="shared" si="251"/>
        <v>#DIV/0!</v>
      </c>
      <c r="DQ63" s="8" t="e">
        <f t="shared" si="251"/>
        <v>#DIV/0!</v>
      </c>
      <c r="DR63" s="8">
        <f t="shared" si="251"/>
        <v>1.7857142857142856E-2</v>
      </c>
      <c r="DS63" s="8">
        <f t="shared" ref="DS63:DU63" si="252">+DS57/DS58</f>
        <v>6.5476190476190479E-2</v>
      </c>
      <c r="DT63" s="8">
        <f t="shared" si="252"/>
        <v>2.8571428571428571E-2</v>
      </c>
      <c r="DU63" s="8">
        <f t="shared" si="252"/>
        <v>2.8571428571428571E-2</v>
      </c>
      <c r="DV63" s="8">
        <f t="shared" ref="DV63:DX63" si="253">+DV57/DV58</f>
        <v>2.2619047619047618E-2</v>
      </c>
      <c r="DW63" s="8">
        <f t="shared" si="253"/>
        <v>4.2261904761904757E-2</v>
      </c>
      <c r="DX63" s="8">
        <f t="shared" si="253"/>
        <v>1.0714285714285714E-2</v>
      </c>
      <c r="DY63" s="8">
        <f t="shared" ref="DY63:EA63" si="254">+DY57/DY58</f>
        <v>0.18238095238095239</v>
      </c>
      <c r="DZ63" s="8">
        <f t="shared" si="254"/>
        <v>0.18238095238095239</v>
      </c>
      <c r="EA63" s="8">
        <f t="shared" si="254"/>
        <v>0.3125</v>
      </c>
      <c r="EB63" s="8">
        <f t="shared" ref="EB63:ED63" si="255">+EB57/EB58</f>
        <v>5.2797619047619052E-2</v>
      </c>
      <c r="EC63" s="8">
        <f t="shared" si="255"/>
        <v>5.2797619047619052E-2</v>
      </c>
      <c r="ED63" s="8">
        <f t="shared" si="255"/>
        <v>0.11488095238095239</v>
      </c>
      <c r="EE63" s="8">
        <f t="shared" ref="EE63:EH63" si="256">+EE57/EE58</f>
        <v>0.11410714285714287</v>
      </c>
      <c r="EF63" s="8">
        <f t="shared" si="256"/>
        <v>3.0773809523809523E-2</v>
      </c>
      <c r="EG63" s="8">
        <f t="shared" si="256"/>
        <v>1.9642857142857142E-2</v>
      </c>
      <c r="EH63" s="8">
        <f t="shared" si="256"/>
        <v>4.5238095238095237E-2</v>
      </c>
      <c r="EI63" s="8"/>
      <c r="EJ63" s="8"/>
    </row>
    <row r="64" spans="1:140">
      <c r="A64" s="498"/>
      <c r="B64" s="54" t="s">
        <v>60</v>
      </c>
      <c r="C64" s="9"/>
      <c r="D64" s="9">
        <f t="shared" ref="D64:BO64" si="257">SUM(D60:D63)</f>
        <v>1</v>
      </c>
      <c r="E64" s="9">
        <f t="shared" si="257"/>
        <v>1</v>
      </c>
      <c r="F64" s="9">
        <f t="shared" si="257"/>
        <v>0.99999999999999978</v>
      </c>
      <c r="G64" s="9">
        <f t="shared" si="257"/>
        <v>1.0000000000000004</v>
      </c>
      <c r="H64" s="9">
        <f t="shared" si="257"/>
        <v>1</v>
      </c>
      <c r="I64" s="9">
        <f t="shared" si="257"/>
        <v>1</v>
      </c>
      <c r="J64" s="9">
        <f t="shared" si="257"/>
        <v>1</v>
      </c>
      <c r="K64" s="9">
        <f t="shared" si="257"/>
        <v>0.99999999999999989</v>
      </c>
      <c r="L64" s="9">
        <f t="shared" si="257"/>
        <v>1.0178571428571428</v>
      </c>
      <c r="M64" s="9">
        <f t="shared" si="257"/>
        <v>1</v>
      </c>
      <c r="N64" s="9">
        <f t="shared" si="257"/>
        <v>0.85714285713809524</v>
      </c>
      <c r="O64" s="9">
        <f t="shared" si="257"/>
        <v>1</v>
      </c>
      <c r="P64" s="9">
        <f t="shared" si="257"/>
        <v>0.99999999999999989</v>
      </c>
      <c r="Q64" s="9">
        <f t="shared" si="257"/>
        <v>0.99999999999999967</v>
      </c>
      <c r="R64" s="9">
        <f t="shared" si="257"/>
        <v>0.99999999999999978</v>
      </c>
      <c r="S64" s="9">
        <f t="shared" si="257"/>
        <v>1</v>
      </c>
      <c r="T64" s="9">
        <f t="shared" si="257"/>
        <v>0.99999999999999956</v>
      </c>
      <c r="U64" s="9">
        <f t="shared" si="257"/>
        <v>0.99999999999999989</v>
      </c>
      <c r="V64" s="9">
        <f t="shared" si="257"/>
        <v>0.99999999999999989</v>
      </c>
      <c r="W64" s="9">
        <f t="shared" si="257"/>
        <v>0.99999999999999956</v>
      </c>
      <c r="X64" s="9">
        <f t="shared" si="257"/>
        <v>0.99999999999999967</v>
      </c>
      <c r="Y64" s="9">
        <f t="shared" si="257"/>
        <v>1</v>
      </c>
      <c r="Z64" s="9">
        <f t="shared" si="257"/>
        <v>0.99999999999999978</v>
      </c>
      <c r="AA64" s="9">
        <f t="shared" si="257"/>
        <v>1.0000000000000004</v>
      </c>
      <c r="AB64" s="9">
        <f t="shared" si="257"/>
        <v>1</v>
      </c>
      <c r="AC64" s="9">
        <f t="shared" si="257"/>
        <v>0.99999999999999989</v>
      </c>
      <c r="AD64" s="9">
        <f t="shared" si="257"/>
        <v>0.99999999999999967</v>
      </c>
      <c r="AE64" s="9">
        <f t="shared" si="257"/>
        <v>1</v>
      </c>
      <c r="AF64" s="9">
        <f t="shared" si="257"/>
        <v>1.0000000000000002</v>
      </c>
      <c r="AG64" s="9">
        <f t="shared" si="257"/>
        <v>1</v>
      </c>
      <c r="AH64" s="9">
        <f t="shared" si="257"/>
        <v>1</v>
      </c>
      <c r="AI64" s="9">
        <f t="shared" si="257"/>
        <v>1.0000000000000002</v>
      </c>
      <c r="AJ64" s="9">
        <f t="shared" si="257"/>
        <v>0.99999999999999989</v>
      </c>
      <c r="AK64" s="9">
        <f t="shared" si="257"/>
        <v>1</v>
      </c>
      <c r="AL64" s="9">
        <f t="shared" si="257"/>
        <v>0.99999999999999978</v>
      </c>
      <c r="AM64" s="9">
        <f t="shared" si="257"/>
        <v>1.0000000000000002</v>
      </c>
      <c r="AN64" s="9">
        <f t="shared" si="257"/>
        <v>0.99999999999999989</v>
      </c>
      <c r="AO64" s="9">
        <f t="shared" si="257"/>
        <v>1</v>
      </c>
      <c r="AP64" s="9">
        <f t="shared" si="257"/>
        <v>0.99999999999999978</v>
      </c>
      <c r="AQ64" s="9">
        <f t="shared" si="257"/>
        <v>1</v>
      </c>
      <c r="AR64" s="9">
        <f t="shared" si="257"/>
        <v>1.0000000000000002</v>
      </c>
      <c r="AS64" s="9">
        <f t="shared" si="257"/>
        <v>1</v>
      </c>
      <c r="AT64" s="9">
        <f t="shared" si="257"/>
        <v>1.0000000000000002</v>
      </c>
      <c r="AU64" s="9">
        <f t="shared" si="257"/>
        <v>0.94642857142857095</v>
      </c>
      <c r="AV64" s="9">
        <f t="shared" si="257"/>
        <v>1.0000000000000004</v>
      </c>
      <c r="AW64" s="9">
        <f t="shared" si="257"/>
        <v>1</v>
      </c>
      <c r="AX64" s="9">
        <f t="shared" si="257"/>
        <v>1</v>
      </c>
      <c r="AY64" s="9">
        <f t="shared" si="257"/>
        <v>1</v>
      </c>
      <c r="AZ64" s="9">
        <f t="shared" si="257"/>
        <v>0.99999999999999956</v>
      </c>
      <c r="BA64" s="9">
        <f t="shared" si="257"/>
        <v>1</v>
      </c>
      <c r="BB64" s="9">
        <f t="shared" si="257"/>
        <v>0.99999999999999967</v>
      </c>
      <c r="BC64" s="9">
        <f t="shared" si="257"/>
        <v>0.99999999999999989</v>
      </c>
      <c r="BD64" s="9">
        <f t="shared" si="257"/>
        <v>0.99999999999999967</v>
      </c>
      <c r="BE64" s="9">
        <f t="shared" si="257"/>
        <v>1.0000000000000002</v>
      </c>
      <c r="BF64" s="9">
        <f t="shared" si="257"/>
        <v>1</v>
      </c>
      <c r="BG64" s="9">
        <f t="shared" si="257"/>
        <v>1</v>
      </c>
      <c r="BH64" s="9">
        <f t="shared" si="257"/>
        <v>0.99999999999999978</v>
      </c>
      <c r="BI64" s="9">
        <f t="shared" si="257"/>
        <v>0.91666666666666696</v>
      </c>
      <c r="BJ64" s="9">
        <f t="shared" si="257"/>
        <v>1</v>
      </c>
      <c r="BK64" s="9">
        <f t="shared" si="257"/>
        <v>1</v>
      </c>
      <c r="BL64" s="9">
        <f t="shared" si="257"/>
        <v>1.000014142857143</v>
      </c>
      <c r="BM64" s="9">
        <f t="shared" si="257"/>
        <v>1</v>
      </c>
      <c r="BN64" s="9">
        <f t="shared" si="257"/>
        <v>0.99999999999999967</v>
      </c>
      <c r="BO64" s="9">
        <f t="shared" si="257"/>
        <v>0.99999999999999956</v>
      </c>
      <c r="BP64" s="9">
        <f t="shared" ref="BP64:CC64" si="258">SUM(BP60:BP63)</f>
        <v>1</v>
      </c>
      <c r="BQ64" s="9">
        <f t="shared" si="258"/>
        <v>1.0059523809523809</v>
      </c>
      <c r="BR64" s="9">
        <f t="shared" si="258"/>
        <v>0.99999999999999978</v>
      </c>
      <c r="BS64" s="9"/>
      <c r="BT64" s="9"/>
      <c r="BU64" s="9"/>
      <c r="BV64" s="9"/>
      <c r="BW64" s="9"/>
      <c r="BX64" s="9"/>
      <c r="BY64" s="9"/>
      <c r="BZ64" s="9"/>
      <c r="CA64" s="9">
        <f t="shared" si="258"/>
        <v>0.99999999999999978</v>
      </c>
      <c r="CB64" s="9">
        <f t="shared" si="258"/>
        <v>1</v>
      </c>
      <c r="CC64" s="9">
        <f t="shared" si="258"/>
        <v>1</v>
      </c>
      <c r="CD64" s="9">
        <f t="shared" ref="CD64:CF64" si="259">SUM(CD60:CD63)</f>
        <v>0.99999999999999956</v>
      </c>
      <c r="CE64" s="9">
        <f t="shared" si="259"/>
        <v>1</v>
      </c>
      <c r="CF64" s="9">
        <f t="shared" si="259"/>
        <v>1</v>
      </c>
      <c r="CG64" s="9">
        <f t="shared" ref="CG64:CH64" si="260">SUM(CG60:CG63)</f>
        <v>0.99999999999999967</v>
      </c>
      <c r="CH64" s="9">
        <f t="shared" si="260"/>
        <v>0.99999999999999967</v>
      </c>
      <c r="CI64" s="9">
        <f t="shared" ref="CI64:CJ64" si="261">SUM(CI60:CI63)</f>
        <v>1.0000000000000002</v>
      </c>
      <c r="CJ64" s="9">
        <f t="shared" si="261"/>
        <v>1</v>
      </c>
      <c r="CK64" s="9">
        <f t="shared" ref="CK64:CM64" si="262">SUM(CK60:CK63)</f>
        <v>1.0000000000000004</v>
      </c>
      <c r="CL64" s="9">
        <f t="shared" si="262"/>
        <v>0.99999999999999956</v>
      </c>
      <c r="CM64" s="9">
        <f t="shared" si="262"/>
        <v>1</v>
      </c>
      <c r="CN64" s="9">
        <f t="shared" ref="CN64:CP64" si="263">SUM(CN60:CN63)</f>
        <v>1.0000000000000004</v>
      </c>
      <c r="CO64" s="9">
        <f t="shared" si="263"/>
        <v>0.99999999999999989</v>
      </c>
      <c r="CP64" s="9">
        <f t="shared" si="263"/>
        <v>1</v>
      </c>
      <c r="CQ64" s="9">
        <f t="shared" ref="CQ64:CT64" si="264">SUM(CQ60:CQ63)</f>
        <v>1.0000000000000002</v>
      </c>
      <c r="CR64" s="9">
        <f t="shared" si="264"/>
        <v>1.0000000000000002</v>
      </c>
      <c r="CS64" s="9">
        <f t="shared" si="264"/>
        <v>1</v>
      </c>
      <c r="CT64" s="9">
        <f t="shared" si="264"/>
        <v>1</v>
      </c>
      <c r="CU64" s="9">
        <f t="shared" ref="CU64:CW64" si="265">SUM(CU60:CU63)</f>
        <v>0.99999999999999989</v>
      </c>
      <c r="CV64" s="9">
        <f t="shared" si="265"/>
        <v>0.99999999999999989</v>
      </c>
      <c r="CW64" s="9">
        <f t="shared" si="265"/>
        <v>1</v>
      </c>
      <c r="CX64" s="9">
        <f t="shared" ref="CX64:CY64" si="266">SUM(CX60:CX63)</f>
        <v>0.99999999999999989</v>
      </c>
      <c r="CY64" s="9">
        <f t="shared" si="266"/>
        <v>1</v>
      </c>
      <c r="CZ64" s="9">
        <f t="shared" ref="CZ64:DB64" si="267">SUM(CZ60:CZ63)</f>
        <v>0.99999999999999989</v>
      </c>
      <c r="DA64" s="9">
        <f t="shared" si="267"/>
        <v>0.99999999999999989</v>
      </c>
      <c r="DB64" s="9">
        <f t="shared" si="267"/>
        <v>1</v>
      </c>
      <c r="DC64" s="9">
        <f t="shared" ref="DC64:DF64" si="268">SUM(DC60:DC63)</f>
        <v>0.99999999999999967</v>
      </c>
      <c r="DD64" s="9"/>
      <c r="DE64" s="9">
        <f t="shared" si="268"/>
        <v>0.99999999999999978</v>
      </c>
      <c r="DF64" s="9">
        <f t="shared" si="268"/>
        <v>0.99999999999999989</v>
      </c>
      <c r="DG64" s="9">
        <f t="shared" ref="DG64:DJ64" si="269">SUM(DG60:DG63)</f>
        <v>0.99999999999999989</v>
      </c>
      <c r="DH64" s="9">
        <f t="shared" si="269"/>
        <v>0.99999999999999967</v>
      </c>
      <c r="DI64" s="9">
        <f t="shared" si="269"/>
        <v>1</v>
      </c>
      <c r="DJ64" s="9">
        <f t="shared" si="269"/>
        <v>1</v>
      </c>
      <c r="DK64" s="9">
        <f t="shared" ref="DK64:DM64" si="270">SUM(DK60:DK63)</f>
        <v>0.99999999999999967</v>
      </c>
      <c r="DL64" s="9">
        <f t="shared" si="270"/>
        <v>1.0000000000000002</v>
      </c>
      <c r="DM64" s="9">
        <f t="shared" si="270"/>
        <v>1</v>
      </c>
      <c r="DN64" s="9">
        <f t="shared" ref="DN64:DR64" si="271">SUM(DN60:DN63)</f>
        <v>1.0000000000000002</v>
      </c>
      <c r="DO64" s="9">
        <f t="shared" si="271"/>
        <v>0.99999999999999989</v>
      </c>
      <c r="DP64" s="9" t="e">
        <f t="shared" si="271"/>
        <v>#DIV/0!</v>
      </c>
      <c r="DQ64" s="9" t="e">
        <f t="shared" si="271"/>
        <v>#DIV/0!</v>
      </c>
      <c r="DR64" s="9">
        <f t="shared" si="271"/>
        <v>1</v>
      </c>
      <c r="DS64" s="9">
        <f t="shared" ref="DS64:DU64" si="272">SUM(DS60:DS63)</f>
        <v>1.0000000000000004</v>
      </c>
      <c r="DT64" s="9">
        <f t="shared" si="272"/>
        <v>1</v>
      </c>
      <c r="DU64" s="9">
        <f t="shared" si="272"/>
        <v>0.99999999999999989</v>
      </c>
      <c r="DV64" s="9">
        <f t="shared" ref="DV64:DX64" si="273">SUM(DV60:DV63)</f>
        <v>0.99999999999999967</v>
      </c>
      <c r="DW64" s="9">
        <f t="shared" si="273"/>
        <v>0.99999999999999978</v>
      </c>
      <c r="DX64" s="9">
        <f t="shared" si="273"/>
        <v>1</v>
      </c>
      <c r="DY64" s="9">
        <f t="shared" ref="DY64:EA64" si="274">SUM(DY60:DY63)</f>
        <v>1</v>
      </c>
      <c r="DZ64" s="9">
        <f t="shared" si="274"/>
        <v>1</v>
      </c>
      <c r="EA64" s="9">
        <f t="shared" si="274"/>
        <v>1</v>
      </c>
      <c r="EB64" s="9">
        <f t="shared" ref="EB64:ED64" si="275">SUM(EB60:EB63)</f>
        <v>0.70279761904761906</v>
      </c>
      <c r="EC64" s="9">
        <f t="shared" si="275"/>
        <v>1.7027976190476191</v>
      </c>
      <c r="ED64" s="9">
        <f t="shared" si="275"/>
        <v>1</v>
      </c>
      <c r="EE64" s="9">
        <f t="shared" ref="EE64:EH64" si="276">SUM(EE60:EE63)</f>
        <v>1.0000000000000004</v>
      </c>
      <c r="EF64" s="9">
        <f t="shared" si="276"/>
        <v>1.0000000000000004</v>
      </c>
      <c r="EG64" s="9">
        <f t="shared" si="276"/>
        <v>1</v>
      </c>
      <c r="EH64" s="9">
        <f t="shared" si="276"/>
        <v>1</v>
      </c>
      <c r="EI64" s="9"/>
      <c r="EJ64" s="9"/>
    </row>
    <row r="65" spans="1:140" ht="16.5" customHeight="1">
      <c r="A65" s="31" t="s">
        <v>357</v>
      </c>
      <c r="B65" s="29"/>
      <c r="C65" s="32" t="s">
        <v>229</v>
      </c>
      <c r="D65" s="32" t="s">
        <v>178</v>
      </c>
      <c r="E65" s="32" t="s">
        <v>179</v>
      </c>
      <c r="F65" s="32" t="s">
        <v>180</v>
      </c>
      <c r="G65" s="32" t="s">
        <v>181</v>
      </c>
      <c r="H65" s="32" t="s">
        <v>182</v>
      </c>
      <c r="I65" s="32" t="s">
        <v>183</v>
      </c>
      <c r="J65" s="32" t="s">
        <v>236</v>
      </c>
      <c r="K65" s="32" t="s">
        <v>185</v>
      </c>
      <c r="L65" s="32" t="s">
        <v>186</v>
      </c>
      <c r="M65" s="32" t="s">
        <v>187</v>
      </c>
      <c r="N65" s="32" t="s">
        <v>188</v>
      </c>
      <c r="O65" s="32" t="s">
        <v>237</v>
      </c>
      <c r="P65" s="32" t="s">
        <v>246</v>
      </c>
      <c r="Q65" s="32" t="s">
        <v>247</v>
      </c>
      <c r="R65" s="32" t="s">
        <v>248</v>
      </c>
      <c r="S65" s="32" t="s">
        <v>249</v>
      </c>
      <c r="T65" s="32" t="s">
        <v>189</v>
      </c>
      <c r="U65" s="32" t="s">
        <v>190</v>
      </c>
      <c r="V65" s="32" t="s">
        <v>191</v>
      </c>
      <c r="W65" s="32" t="s">
        <v>192</v>
      </c>
      <c r="X65" s="32" t="s">
        <v>193</v>
      </c>
      <c r="Y65" s="32" t="s">
        <v>194</v>
      </c>
      <c r="Z65" s="32" t="s">
        <v>111</v>
      </c>
      <c r="AA65" s="32" t="s">
        <v>112</v>
      </c>
      <c r="AB65" s="32" t="s">
        <v>113</v>
      </c>
      <c r="AC65" s="32" t="s">
        <v>114</v>
      </c>
      <c r="AD65" s="32" t="s">
        <v>195</v>
      </c>
      <c r="AE65" s="32" t="s">
        <v>196</v>
      </c>
      <c r="AF65" s="32" t="s">
        <v>197</v>
      </c>
      <c r="AG65" s="32" t="s">
        <v>198</v>
      </c>
      <c r="AH65" s="32" t="s">
        <v>199</v>
      </c>
      <c r="AI65" s="32" t="s">
        <v>200</v>
      </c>
      <c r="AJ65" s="32" t="s">
        <v>201</v>
      </c>
      <c r="AK65" s="32" t="s">
        <v>202</v>
      </c>
      <c r="AL65" s="32" t="s">
        <v>203</v>
      </c>
      <c r="AM65" s="32" t="s">
        <v>204</v>
      </c>
      <c r="AN65" s="32" t="s">
        <v>205</v>
      </c>
      <c r="AO65" s="32" t="s">
        <v>206</v>
      </c>
      <c r="AP65" s="32" t="s">
        <v>207</v>
      </c>
      <c r="AQ65" s="32" t="s">
        <v>208</v>
      </c>
      <c r="AR65" s="32" t="s">
        <v>209</v>
      </c>
      <c r="AS65" s="32" t="s">
        <v>210</v>
      </c>
      <c r="AT65" s="32" t="s">
        <v>211</v>
      </c>
      <c r="AU65" s="32" t="s">
        <v>212</v>
      </c>
      <c r="AV65" s="32" t="s">
        <v>213</v>
      </c>
      <c r="AW65" s="32" t="s">
        <v>307</v>
      </c>
      <c r="AX65" s="32" t="s">
        <v>215</v>
      </c>
      <c r="AY65" s="32" t="s">
        <v>216</v>
      </c>
      <c r="AZ65" s="32" t="s">
        <v>217</v>
      </c>
      <c r="BA65" s="32" t="s">
        <v>218</v>
      </c>
      <c r="BB65" s="32" t="s">
        <v>219</v>
      </c>
      <c r="BC65" s="32" t="s">
        <v>220</v>
      </c>
      <c r="BD65" s="32" t="s">
        <v>178</v>
      </c>
      <c r="BE65" s="32" t="s">
        <v>179</v>
      </c>
      <c r="BF65" s="32" t="s">
        <v>180</v>
      </c>
      <c r="BG65" s="32" t="s">
        <v>181</v>
      </c>
      <c r="BH65" s="32" t="s">
        <v>182</v>
      </c>
      <c r="BI65" s="32" t="s">
        <v>183</v>
      </c>
      <c r="BJ65" s="32" t="s">
        <v>184</v>
      </c>
      <c r="BK65" s="32" t="s">
        <v>185</v>
      </c>
      <c r="BL65" s="32" t="s">
        <v>186</v>
      </c>
      <c r="BM65" s="32" t="s">
        <v>187</v>
      </c>
      <c r="BN65" s="32" t="s">
        <v>188</v>
      </c>
      <c r="BO65" s="32" t="s">
        <v>188</v>
      </c>
      <c r="BP65" s="32" t="s">
        <v>246</v>
      </c>
      <c r="BQ65" s="32" t="s">
        <v>247</v>
      </c>
      <c r="BR65" s="32" t="s">
        <v>248</v>
      </c>
      <c r="BS65" s="32"/>
      <c r="BT65" s="32"/>
      <c r="BU65" s="32"/>
      <c r="BV65" s="32"/>
      <c r="BW65" s="32"/>
      <c r="BX65" s="32"/>
      <c r="BY65" s="32"/>
      <c r="BZ65" s="32"/>
      <c r="CA65" s="32" t="s">
        <v>112</v>
      </c>
      <c r="CB65" s="32" t="s">
        <v>113</v>
      </c>
      <c r="CC65" s="32" t="s">
        <v>114</v>
      </c>
      <c r="CD65" s="32" t="s">
        <v>195</v>
      </c>
      <c r="CE65" s="32" t="s">
        <v>196</v>
      </c>
      <c r="CF65" s="32" t="s">
        <v>197</v>
      </c>
      <c r="CG65" s="32" t="s">
        <v>198</v>
      </c>
      <c r="CH65" s="32" t="s">
        <v>199</v>
      </c>
      <c r="CI65" s="32" t="s">
        <v>200</v>
      </c>
      <c r="CJ65" s="32" t="s">
        <v>201</v>
      </c>
      <c r="CK65" s="32" t="s">
        <v>202</v>
      </c>
      <c r="CL65" s="32" t="s">
        <v>202</v>
      </c>
      <c r="CM65" s="32" t="s">
        <v>204</v>
      </c>
      <c r="CN65" s="32" t="s">
        <v>205</v>
      </c>
      <c r="CO65" s="32" t="s">
        <v>205</v>
      </c>
      <c r="CP65" s="32" t="s">
        <v>207</v>
      </c>
      <c r="CQ65" s="32" t="s">
        <v>370</v>
      </c>
      <c r="CR65" s="32" t="s">
        <v>371</v>
      </c>
      <c r="CS65" s="32" t="s">
        <v>210</v>
      </c>
      <c r="CT65" s="32" t="s">
        <v>211</v>
      </c>
      <c r="CU65" s="32" t="s">
        <v>212</v>
      </c>
      <c r="CV65" s="32" t="s">
        <v>213</v>
      </c>
      <c r="CW65" s="32" t="s">
        <v>214</v>
      </c>
      <c r="CX65" s="32" t="s">
        <v>215</v>
      </c>
      <c r="CY65" s="32" t="s">
        <v>216</v>
      </c>
      <c r="CZ65" s="32" t="s">
        <v>216</v>
      </c>
      <c r="DA65" s="32" t="s">
        <v>218</v>
      </c>
      <c r="DB65" s="32" t="s">
        <v>219</v>
      </c>
      <c r="DC65" s="32" t="s">
        <v>220</v>
      </c>
      <c r="DD65" s="32" t="s">
        <v>311</v>
      </c>
      <c r="DE65" s="32" t="s">
        <v>178</v>
      </c>
      <c r="DF65" s="32" t="s">
        <v>179</v>
      </c>
      <c r="DG65" s="32" t="s">
        <v>180</v>
      </c>
      <c r="DH65" s="32" t="s">
        <v>181</v>
      </c>
      <c r="DI65" s="32" t="s">
        <v>182</v>
      </c>
      <c r="DJ65" s="32" t="s">
        <v>183</v>
      </c>
      <c r="DK65" s="32" t="s">
        <v>184</v>
      </c>
      <c r="DL65" s="32" t="s">
        <v>185</v>
      </c>
      <c r="DM65" s="32" t="s">
        <v>186</v>
      </c>
      <c r="DN65" s="32" t="s">
        <v>187</v>
      </c>
      <c r="DO65" s="32" t="s">
        <v>188</v>
      </c>
      <c r="DP65" s="32" t="s">
        <v>237</v>
      </c>
      <c r="DQ65" s="32" t="s">
        <v>246</v>
      </c>
      <c r="DR65" s="32" t="s">
        <v>247</v>
      </c>
      <c r="DS65" s="32" t="s">
        <v>248</v>
      </c>
      <c r="DT65" s="32" t="s">
        <v>249</v>
      </c>
      <c r="DU65" s="32" t="s">
        <v>189</v>
      </c>
      <c r="DV65" s="32" t="s">
        <v>190</v>
      </c>
      <c r="DW65" s="32" t="s">
        <v>191</v>
      </c>
      <c r="DX65" s="32" t="s">
        <v>192</v>
      </c>
      <c r="DY65" s="32" t="s">
        <v>193</v>
      </c>
      <c r="DZ65" s="32" t="s">
        <v>194</v>
      </c>
      <c r="EA65" s="32" t="s">
        <v>111</v>
      </c>
      <c r="EB65" s="32" t="s">
        <v>112</v>
      </c>
      <c r="EC65" s="32" t="s">
        <v>113</v>
      </c>
      <c r="ED65" s="32" t="s">
        <v>114</v>
      </c>
      <c r="EE65" s="32" t="s">
        <v>195</v>
      </c>
      <c r="EF65" s="32" t="s">
        <v>196</v>
      </c>
      <c r="EG65" s="32" t="s">
        <v>197</v>
      </c>
      <c r="EH65" s="32" t="s">
        <v>198</v>
      </c>
      <c r="EI65" s="32" t="s">
        <v>378</v>
      </c>
      <c r="EJ65" s="32" t="s">
        <v>119</v>
      </c>
    </row>
    <row r="66" spans="1:140">
      <c r="A66" s="502" t="s">
        <v>20</v>
      </c>
      <c r="B66" s="51" t="s">
        <v>84</v>
      </c>
      <c r="C66" s="4"/>
      <c r="D66" s="169">
        <v>0.98809523809523803</v>
      </c>
      <c r="E66" s="169">
        <v>0.96095238095238089</v>
      </c>
      <c r="F66" s="169">
        <v>0.89434523809523825</v>
      </c>
      <c r="G66" s="169">
        <v>0.97916666666666696</v>
      </c>
      <c r="H66" s="169">
        <v>0.7529761904714285</v>
      </c>
      <c r="I66" s="169">
        <v>0.9285714285714286</v>
      </c>
      <c r="J66" s="169">
        <v>0.93154761904761896</v>
      </c>
      <c r="K66" s="169">
        <v>0.54863095238095205</v>
      </c>
      <c r="L66" s="169">
        <v>0.92261904762857139</v>
      </c>
      <c r="M66" s="169">
        <v>0.74404761904761896</v>
      </c>
      <c r="N66" s="169">
        <v>0.9017857142857143</v>
      </c>
      <c r="O66" s="160">
        <v>0.62601190476190482</v>
      </c>
      <c r="P66" s="160">
        <v>0.82184523809523791</v>
      </c>
      <c r="Q66" s="160">
        <v>0.96821428571428603</v>
      </c>
      <c r="R66" s="160">
        <v>0.84023809523809501</v>
      </c>
      <c r="S66" s="160">
        <v>0.66220238095238093</v>
      </c>
      <c r="T66" s="160">
        <v>0.99404761904761896</v>
      </c>
      <c r="U66" s="160">
        <v>0.82986111111111116</v>
      </c>
      <c r="V66" s="160">
        <v>0.93946428571428564</v>
      </c>
      <c r="W66" s="160">
        <v>0.66517857142857095</v>
      </c>
      <c r="X66" s="160">
        <v>0.98809523809523803</v>
      </c>
      <c r="Y66" s="160">
        <v>0.86011904761904778</v>
      </c>
      <c r="Z66" s="160">
        <v>0.84624999999999995</v>
      </c>
      <c r="AA66" s="160">
        <v>0.95535714285714302</v>
      </c>
      <c r="AB66" s="160">
        <v>0.84226190476190477</v>
      </c>
      <c r="AC66" s="160">
        <v>0.91416666666666702</v>
      </c>
      <c r="AD66" s="160">
        <v>0.99107142857142905</v>
      </c>
      <c r="AE66" s="160">
        <v>0.88988095238095222</v>
      </c>
      <c r="AF66" s="160">
        <v>0.95583333333333298</v>
      </c>
      <c r="AG66" s="160">
        <v>0.98809523809523803</v>
      </c>
      <c r="AH66" s="160">
        <v>0.52279761904761901</v>
      </c>
      <c r="AI66" s="160">
        <v>0.89434523809523803</v>
      </c>
      <c r="AJ66" s="160">
        <v>0.92857142857142905</v>
      </c>
      <c r="AK66" s="160">
        <v>0.92904761904761912</v>
      </c>
      <c r="AL66" s="160">
        <v>0.69440476190476197</v>
      </c>
      <c r="AM66" s="160">
        <v>0.93154761904761896</v>
      </c>
      <c r="AN66" s="160">
        <v>0.90773809523809523</v>
      </c>
      <c r="AO66" s="160">
        <v>0.91220238095238104</v>
      </c>
      <c r="AP66" s="160">
        <v>0.83928571428571397</v>
      </c>
      <c r="AQ66" s="160">
        <v>0.86404761904761918</v>
      </c>
      <c r="AR66" s="160">
        <v>0.96476190476190504</v>
      </c>
      <c r="AS66" s="160">
        <v>0.47815476190476203</v>
      </c>
      <c r="AT66" s="160">
        <v>0.7232142857142857</v>
      </c>
      <c r="AU66" s="160">
        <v>0.96077380952380997</v>
      </c>
      <c r="AV66" s="160">
        <v>0.95059523809523805</v>
      </c>
      <c r="AW66" s="160">
        <v>1</v>
      </c>
      <c r="AX66" s="160">
        <v>0.95434523809523819</v>
      </c>
      <c r="AY66" s="160">
        <v>0.93333333333333324</v>
      </c>
      <c r="AZ66" s="160">
        <v>0.83630952380952395</v>
      </c>
      <c r="BA66" s="160">
        <v>0.9508928571428571</v>
      </c>
      <c r="BB66" s="160">
        <v>0.98630952380952397</v>
      </c>
      <c r="BC66" s="160">
        <v>0.88107142857142862</v>
      </c>
      <c r="BD66" s="160">
        <v>0.12202380952381001</v>
      </c>
      <c r="BE66" s="160">
        <v>0</v>
      </c>
      <c r="BF66" s="160">
        <v>0</v>
      </c>
      <c r="BG66" s="160">
        <v>0.26488095238095238</v>
      </c>
      <c r="BH66" s="160">
        <v>0.98065476190476197</v>
      </c>
      <c r="BI66" s="160">
        <v>0.98065476190476197</v>
      </c>
      <c r="BJ66" s="160">
        <v>0.81202380952380959</v>
      </c>
      <c r="BK66" s="160">
        <v>0.92857142857142905</v>
      </c>
      <c r="BL66" s="160">
        <v>0.96428571428571397</v>
      </c>
      <c r="BM66" s="160">
        <v>0.9107142857142857</v>
      </c>
      <c r="BN66" s="160">
        <v>0.922619047619048</v>
      </c>
      <c r="BO66" s="160">
        <v>0.92083333333333295</v>
      </c>
      <c r="BP66" s="160">
        <v>0.8705357142857143</v>
      </c>
      <c r="BQ66" s="160">
        <v>0.85773809523809497</v>
      </c>
      <c r="BR66" s="160">
        <v>0.98214285714285698</v>
      </c>
      <c r="BS66" s="160"/>
      <c r="BT66" s="160"/>
      <c r="BU66" s="160"/>
      <c r="BV66" s="160"/>
      <c r="BW66" s="160"/>
      <c r="BX66" s="160"/>
      <c r="BY66" s="160"/>
      <c r="BZ66" s="160"/>
      <c r="CA66" s="160">
        <v>0.98611111111111105</v>
      </c>
      <c r="CB66" s="160">
        <v>0.99702380952380953</v>
      </c>
      <c r="CC66" s="160">
        <v>0.9107142857142857</v>
      </c>
      <c r="CD66" s="160">
        <v>1</v>
      </c>
      <c r="CE66" s="160">
        <v>1</v>
      </c>
      <c r="CF66" s="160">
        <v>0.97619047619047616</v>
      </c>
      <c r="CG66" s="160">
        <v>0.95833333333333304</v>
      </c>
      <c r="CH66" s="160">
        <v>0.75</v>
      </c>
      <c r="CI66" s="160">
        <v>0</v>
      </c>
      <c r="CJ66" s="160">
        <v>0.42857142857142855</v>
      </c>
      <c r="CK66" s="160">
        <v>0.97619047619047605</v>
      </c>
      <c r="CL66" s="160">
        <v>0.95833333333333304</v>
      </c>
      <c r="CM66" s="160">
        <v>0.98511904761904756</v>
      </c>
      <c r="CN66" s="160">
        <v>0.92857142857142905</v>
      </c>
      <c r="CO66" s="160">
        <v>0.36309523809523803</v>
      </c>
      <c r="CP66" s="160">
        <v>0.69244047619047622</v>
      </c>
      <c r="CQ66" s="160">
        <v>0.97023809523809501</v>
      </c>
      <c r="CR66" s="160">
        <v>0.91071428571428603</v>
      </c>
      <c r="CS66" s="160">
        <v>0.90625</v>
      </c>
      <c r="CT66" s="160">
        <v>0.82976190476190481</v>
      </c>
      <c r="CU66" s="160">
        <v>0.92857142857142905</v>
      </c>
      <c r="CV66" s="160">
        <v>0.89880952380952395</v>
      </c>
      <c r="CW66" s="160">
        <v>1</v>
      </c>
      <c r="CX66" s="160">
        <v>0.94047619047619002</v>
      </c>
      <c r="CY66" s="160">
        <v>1</v>
      </c>
      <c r="CZ66" s="160">
        <v>1</v>
      </c>
      <c r="DA66" s="160">
        <v>1</v>
      </c>
      <c r="DB66" s="160">
        <v>0.9821428571428571</v>
      </c>
      <c r="DC66" s="160">
        <v>0.98214285714285698</v>
      </c>
      <c r="DD66" s="4">
        <f>AVERAGE(BD66:DC66)</f>
        <v>0.8131245490620489</v>
      </c>
      <c r="DE66" s="160">
        <v>0.9375</v>
      </c>
      <c r="DF66" s="160">
        <v>0.9642857142857143</v>
      </c>
      <c r="DG66" s="160">
        <v>0.98809523809523803</v>
      </c>
      <c r="DH66" s="160">
        <v>0.98214285714285698</v>
      </c>
      <c r="DI66" s="160">
        <v>0.96904761904761916</v>
      </c>
      <c r="DJ66" s="160">
        <v>0.90892857142857142</v>
      </c>
      <c r="DK66" s="160">
        <v>0.97619047619047605</v>
      </c>
      <c r="DL66" s="160">
        <v>0.98214285714285698</v>
      </c>
      <c r="DM66" s="160">
        <v>0.98809523809523814</v>
      </c>
      <c r="DN66" s="160">
        <v>0.85476190476190494</v>
      </c>
      <c r="DO66" s="160">
        <v>0.88690476190476186</v>
      </c>
      <c r="DP66" s="160"/>
      <c r="DQ66" s="160"/>
      <c r="DR66" s="160">
        <v>0.65476190476190477</v>
      </c>
      <c r="DS66" s="160">
        <v>0.94047619047619002</v>
      </c>
      <c r="DT66" s="160">
        <v>0.89583333333333004</v>
      </c>
      <c r="DU66" s="160">
        <v>0.57589285714285721</v>
      </c>
      <c r="DV66" s="160">
        <v>0.47499999999999998</v>
      </c>
      <c r="DW66" s="160">
        <v>0.33928571428571402</v>
      </c>
      <c r="DX66" s="160">
        <v>0.94285714285714295</v>
      </c>
      <c r="DY66" s="160">
        <v>0.96250000000000002</v>
      </c>
      <c r="DZ66" s="160">
        <v>0.87023809523809503</v>
      </c>
      <c r="EA66" s="160">
        <v>0.97023809523809523</v>
      </c>
      <c r="EB66" s="160">
        <v>0.94047619047619002</v>
      </c>
      <c r="EC66" s="160">
        <v>0.95</v>
      </c>
      <c r="ED66" s="160">
        <v>0.95357142857142851</v>
      </c>
      <c r="EE66" s="160">
        <v>0.96922619047619096</v>
      </c>
      <c r="EF66" s="160">
        <v>0.86208333333333298</v>
      </c>
      <c r="EG66" s="160">
        <v>0.98511904761904756</v>
      </c>
      <c r="EH66" s="160">
        <v>0.86904761904761896</v>
      </c>
      <c r="EI66" s="4">
        <f>AVERAGE(DE66:EH66)</f>
        <v>0.87838222789115628</v>
      </c>
      <c r="EJ66" s="23">
        <v>0.85</v>
      </c>
    </row>
    <row r="67" spans="1:140">
      <c r="A67" s="503"/>
      <c r="B67" s="51" t="s">
        <v>141</v>
      </c>
      <c r="C67" s="3"/>
      <c r="D67" s="169">
        <v>8.1719294238565596E-2</v>
      </c>
      <c r="E67" s="169">
        <v>5.3250850557482653E-2</v>
      </c>
      <c r="F67" s="169">
        <v>0.11471507105928111</v>
      </c>
      <c r="G67" s="169">
        <v>6.2225802907679401E-2</v>
      </c>
      <c r="H67" s="169">
        <v>0.13725177375142858</v>
      </c>
      <c r="I67" s="169">
        <v>7.5291352775058801E-2</v>
      </c>
      <c r="J67" s="169">
        <v>0.59616613418530395</v>
      </c>
      <c r="K67" s="169">
        <v>0.123924795639832</v>
      </c>
      <c r="L67" s="169">
        <v>0.10877149974378979</v>
      </c>
      <c r="M67" s="169">
        <v>0.10015535561438563</v>
      </c>
      <c r="N67" s="169">
        <v>0.1275321634257143</v>
      </c>
      <c r="O67" s="161">
        <v>8.4058217115287395E-2</v>
      </c>
      <c r="P67" s="161">
        <v>0.10303638830000074</v>
      </c>
      <c r="Q67" s="161">
        <v>0.101082055814671</v>
      </c>
      <c r="R67" s="161">
        <v>0.123655489844425</v>
      </c>
      <c r="S67" s="161">
        <v>0.15679135258142513</v>
      </c>
      <c r="T67" s="161">
        <v>8.7592624776831607E-2</v>
      </c>
      <c r="U67" s="161">
        <v>6.2417122626327648E-2</v>
      </c>
      <c r="V67" s="161">
        <v>0.11186529289386242</v>
      </c>
      <c r="W67" s="161">
        <v>0.140091265978008</v>
      </c>
      <c r="X67" s="161">
        <v>0.10223035064454</v>
      </c>
      <c r="Y67" s="161">
        <v>0.1208145721651758</v>
      </c>
      <c r="Z67" s="161">
        <v>9.89541113521063E-2</v>
      </c>
      <c r="AA67" s="161">
        <v>8.6347013409183299E-2</v>
      </c>
      <c r="AB67" s="160">
        <v>0.14436123808185922</v>
      </c>
      <c r="AC67" s="160">
        <v>0.110947856021283</v>
      </c>
      <c r="AD67" s="160">
        <v>8.7532940219248706E-2</v>
      </c>
      <c r="AE67" s="160">
        <v>7.4899856834418785E-2</v>
      </c>
      <c r="AF67" s="160">
        <v>6.7428774504736999E-2</v>
      </c>
      <c r="AG67" s="160">
        <v>6.5227184397413707E-2</v>
      </c>
      <c r="AH67" s="160">
        <v>0.12697392643327968</v>
      </c>
      <c r="AI67" s="160">
        <v>0.136613746710678</v>
      </c>
      <c r="AJ67" s="160">
        <v>0.124195365304152</v>
      </c>
      <c r="AK67" s="160">
        <v>0.15716923021096507</v>
      </c>
      <c r="AL67" s="160">
        <v>0.176836967508921</v>
      </c>
      <c r="AM67" s="160">
        <v>0.14530273134546901</v>
      </c>
      <c r="AN67" s="160">
        <v>0.17434474385428309</v>
      </c>
      <c r="AO67" s="160">
        <v>0.10932742179961499</v>
      </c>
      <c r="AP67" s="160">
        <v>0.11761685989924001</v>
      </c>
      <c r="AQ67" s="160">
        <v>0.12335593841906262</v>
      </c>
      <c r="AR67" s="160">
        <v>0.10204133825041301</v>
      </c>
      <c r="AS67" s="160">
        <v>6.6807751358977596E-2</v>
      </c>
      <c r="AT67" s="160">
        <v>0.14836287961660674</v>
      </c>
      <c r="AU67" s="160">
        <v>0.121117764206745</v>
      </c>
      <c r="AV67" s="160">
        <v>0.10102275099144201</v>
      </c>
      <c r="AW67" s="160">
        <v>0.13274471465232801</v>
      </c>
      <c r="AX67" s="160">
        <v>0.11707137451466243</v>
      </c>
      <c r="AY67" s="160">
        <v>0.10232744783306581</v>
      </c>
      <c r="AZ67" s="160">
        <v>8.3359980745095999E-2</v>
      </c>
      <c r="BA67" s="160">
        <v>8.0369661595616274E-2</v>
      </c>
      <c r="BB67" s="160">
        <v>0.10770235963630399</v>
      </c>
      <c r="BC67" s="160">
        <v>0.11704065954967346</v>
      </c>
      <c r="BD67" s="160">
        <v>0</v>
      </c>
      <c r="BE67" s="160">
        <v>0</v>
      </c>
      <c r="BF67" s="160">
        <v>0</v>
      </c>
      <c r="BG67" s="160">
        <v>6.6531009466513302E-2</v>
      </c>
      <c r="BH67" s="160">
        <v>1.8665520538212601E-2</v>
      </c>
      <c r="BI67" s="160">
        <v>0.103868861289185</v>
      </c>
      <c r="BJ67" s="160">
        <v>0.11639932123074949</v>
      </c>
      <c r="BK67" s="160">
        <v>0.10283263102812</v>
      </c>
      <c r="BL67" s="160">
        <v>9.0345366463509894E-2</v>
      </c>
      <c r="BM67" s="160">
        <v>0.10906832891500085</v>
      </c>
      <c r="BN67" s="160">
        <v>0.106974825707817</v>
      </c>
      <c r="BO67" s="160">
        <v>0.10100116601664599</v>
      </c>
      <c r="BP67" s="160">
        <v>0.14296814296814297</v>
      </c>
      <c r="BQ67" s="160">
        <v>6.6841365690630802E-2</v>
      </c>
      <c r="BR67" s="160">
        <v>0.11938332819440201</v>
      </c>
      <c r="BS67" s="160"/>
      <c r="BT67" s="160"/>
      <c r="BU67" s="160"/>
      <c r="BV67" s="160"/>
      <c r="BW67" s="160"/>
      <c r="BX67" s="160"/>
      <c r="BY67" s="160"/>
      <c r="BZ67" s="160"/>
      <c r="CA67" s="160">
        <v>0.82140845070422497</v>
      </c>
      <c r="CB67" s="160">
        <v>0.53435223880597016</v>
      </c>
      <c r="CC67" s="160">
        <v>0.50871459694987686</v>
      </c>
      <c r="CD67" s="160">
        <v>0.66666666666666696</v>
      </c>
      <c r="CE67" s="160">
        <v>0.51190476190476186</v>
      </c>
      <c r="CF67" s="160">
        <v>0.6402439024390244</v>
      </c>
      <c r="CG67" s="160">
        <v>0.65217391304347805</v>
      </c>
      <c r="CH67" s="160">
        <v>0.38095238095238099</v>
      </c>
      <c r="CI67" s="160">
        <v>0</v>
      </c>
      <c r="CJ67" s="160">
        <v>0.54166666666666663</v>
      </c>
      <c r="CK67" s="160">
        <v>0.25</v>
      </c>
      <c r="CL67" s="160">
        <v>0.59006211180124202</v>
      </c>
      <c r="CM67" s="160">
        <v>0.50151057401812682</v>
      </c>
      <c r="CN67" s="160">
        <v>0.47435897435897401</v>
      </c>
      <c r="CO67" s="160">
        <v>0.36065573770491799</v>
      </c>
      <c r="CP67" s="160">
        <v>0.42637324851713698</v>
      </c>
      <c r="CQ67" s="160">
        <v>0.45766871165643302</v>
      </c>
      <c r="CR67" s="160">
        <v>0.487581699346396</v>
      </c>
      <c r="CS67" s="160">
        <v>0.38095238095238093</v>
      </c>
      <c r="CT67" s="160">
        <v>0.52367288378766141</v>
      </c>
      <c r="CU67" s="160">
        <v>0.41025641025641002</v>
      </c>
      <c r="CV67" s="160">
        <v>0.38410596026490101</v>
      </c>
      <c r="CW67" s="160">
        <v>0.52738095238094373</v>
      </c>
      <c r="CX67" s="160">
        <v>0.40253164556961102</v>
      </c>
      <c r="CY67" s="160">
        <v>0.44642857142857145</v>
      </c>
      <c r="CZ67" s="160">
        <v>0.46428571428571402</v>
      </c>
      <c r="DA67" s="160">
        <v>0.46428571428571402</v>
      </c>
      <c r="DB67" s="160">
        <v>0.61212121212121207</v>
      </c>
      <c r="DC67" s="160">
        <v>0.50909090909090904</v>
      </c>
      <c r="DD67" s="4">
        <f>AVERAGE(BD67:DC67)</f>
        <v>0.34264288312430086</v>
      </c>
      <c r="DE67" s="160">
        <v>0.50370370370370399</v>
      </c>
      <c r="DF67" s="160">
        <v>0.55802469135803368</v>
      </c>
      <c r="DG67" s="160">
        <v>0.40301204819278003</v>
      </c>
      <c r="DH67" s="160">
        <v>0.55090909090910001</v>
      </c>
      <c r="DI67" s="160">
        <v>0.55282555282555279</v>
      </c>
      <c r="DJ67" s="160">
        <v>0.52390307793058288</v>
      </c>
      <c r="DK67" s="160">
        <v>0.63414634146341498</v>
      </c>
      <c r="DL67" s="160">
        <v>0.58181818181818201</v>
      </c>
      <c r="DM67" s="160">
        <v>0.59638554216867468</v>
      </c>
      <c r="DN67" s="160">
        <v>0.54317548746518096</v>
      </c>
      <c r="DO67" s="160">
        <v>0.62416107382550334</v>
      </c>
      <c r="DP67" s="160"/>
      <c r="DQ67" s="160"/>
      <c r="DR67" s="160">
        <v>0.57272727272727275</v>
      </c>
      <c r="DS67" s="160">
        <v>0.417721518987342</v>
      </c>
      <c r="DT67" s="160">
        <v>0.58837209302325599</v>
      </c>
      <c r="DU67" s="160">
        <v>0.6304909560723515</v>
      </c>
      <c r="DV67" s="160">
        <v>0.10025062656641601</v>
      </c>
      <c r="DW67" s="160">
        <v>0.60526315789473695</v>
      </c>
      <c r="DX67" s="160">
        <v>0.58712121212121215</v>
      </c>
      <c r="DY67" s="160">
        <v>0.54421768707482998</v>
      </c>
      <c r="DZ67" s="160">
        <v>0.47879616963064298</v>
      </c>
      <c r="EA67" s="160">
        <v>0.44785276073619634</v>
      </c>
      <c r="EB67" s="160">
        <v>0.481012658227848</v>
      </c>
      <c r="EC67" s="160">
        <v>0.51</v>
      </c>
      <c r="ED67" s="160">
        <v>0.41822721598002505</v>
      </c>
      <c r="EE67" s="160">
        <v>0.47902720628876699</v>
      </c>
      <c r="EF67" s="160">
        <v>0.48677760132569198</v>
      </c>
      <c r="EG67" s="160">
        <v>0.65861027190332322</v>
      </c>
      <c r="EH67" s="160">
        <v>0.4178082191780822</v>
      </c>
      <c r="EI67" s="4">
        <f>AVERAGE(DE67:EH67)</f>
        <v>0.51772647926423943</v>
      </c>
      <c r="EJ67" s="23">
        <v>0.5</v>
      </c>
    </row>
    <row r="68" spans="1:140">
      <c r="A68" s="503"/>
      <c r="B68" s="51" t="s">
        <v>18</v>
      </c>
      <c r="C68" s="5"/>
      <c r="D68" s="233">
        <v>6.7827014218009483</v>
      </c>
      <c r="E68" s="233">
        <v>8.596817313999999</v>
      </c>
      <c r="F68" s="233">
        <v>2.8618220706885538</v>
      </c>
      <c r="G68" s="233">
        <v>3.4120481927710848</v>
      </c>
      <c r="H68" s="233">
        <v>9.4077289229528027</v>
      </c>
      <c r="I68" s="233">
        <v>6.3335312075983712</v>
      </c>
      <c r="J68" s="171">
        <v>93.3</v>
      </c>
      <c r="K68" s="171">
        <v>3.80738280470776</v>
      </c>
      <c r="L68" s="171">
        <v>16.38702928870293</v>
      </c>
      <c r="M68" s="171">
        <v>3.3766627771295217</v>
      </c>
      <c r="N68" s="171">
        <v>5.7304632728553804</v>
      </c>
      <c r="O68" s="150">
        <v>2.3149863760217984</v>
      </c>
      <c r="P68" s="150">
        <v>1.4226234132581099</v>
      </c>
      <c r="Q68" s="150">
        <v>5.4806690662714361</v>
      </c>
      <c r="R68" s="150">
        <v>2.4936012780627261</v>
      </c>
      <c r="S68" s="150">
        <v>2.1803797468354431</v>
      </c>
      <c r="T68" s="150">
        <v>14.627968337730872</v>
      </c>
      <c r="U68" s="150">
        <v>3.7294230769230774</v>
      </c>
      <c r="V68" s="150">
        <v>5.8852330591461017</v>
      </c>
      <c r="W68" s="150">
        <v>3.9137997432605909</v>
      </c>
      <c r="X68" s="150">
        <v>16.97023820699366</v>
      </c>
      <c r="Y68" s="150">
        <v>4.3644264194669757</v>
      </c>
      <c r="Z68" s="150">
        <v>14.068306010928962</v>
      </c>
      <c r="AA68" s="150">
        <v>6.9293478260869561</v>
      </c>
      <c r="AB68" s="150">
        <v>2.9181593126547258</v>
      </c>
      <c r="AC68" s="150">
        <v>5.6797905759162299</v>
      </c>
      <c r="AD68" s="150">
        <v>7.2871172732524538</v>
      </c>
      <c r="AE68" s="150">
        <v>5.5987642983728039</v>
      </c>
      <c r="AF68" s="150">
        <v>5.4138563049853374</v>
      </c>
      <c r="AG68" s="150">
        <v>10.827712609970675</v>
      </c>
      <c r="AH68" s="150">
        <v>5.5760599793174768</v>
      </c>
      <c r="AI68" s="150">
        <v>6.8420718144264372</v>
      </c>
      <c r="AJ68" s="150">
        <v>6.4581589958159</v>
      </c>
      <c r="AK68" s="150">
        <v>12.265486725663717</v>
      </c>
      <c r="AL68" s="150">
        <v>4.1259601259181533</v>
      </c>
      <c r="AM68" s="150">
        <v>5.6849693638914873</v>
      </c>
      <c r="AN68" s="150">
        <v>6.646893359444543</v>
      </c>
      <c r="AO68" s="150">
        <v>5.5848091302636753</v>
      </c>
      <c r="AP68" s="150">
        <v>5.5279924152642801</v>
      </c>
      <c r="AQ68" s="150">
        <v>5.9687826736370431</v>
      </c>
      <c r="AR68" s="150">
        <v>2.6805283798422925</v>
      </c>
      <c r="AS68" s="150">
        <v>1.788888888888889</v>
      </c>
      <c r="AT68" s="150">
        <v>9.0130449367088605</v>
      </c>
      <c r="AU68" s="150">
        <v>9.7748091603053435</v>
      </c>
      <c r="AV68" s="150">
        <v>16.133333333333333</v>
      </c>
      <c r="AW68" s="150">
        <v>22.301112061591105</v>
      </c>
      <c r="AX68" s="150">
        <v>9.3850267379679142</v>
      </c>
      <c r="AY68" s="150">
        <v>8.02247191011236</v>
      </c>
      <c r="AZ68" s="150">
        <v>5.8560386473429951</v>
      </c>
      <c r="BA68" s="150">
        <v>4.2796844799665665</v>
      </c>
      <c r="BB68" s="150">
        <v>17.846280991735537</v>
      </c>
      <c r="BC68" s="150">
        <v>4.3310896066356666</v>
      </c>
      <c r="BD68" s="150">
        <v>0</v>
      </c>
      <c r="BE68" s="150">
        <v>0</v>
      </c>
      <c r="BF68" s="150">
        <v>0</v>
      </c>
      <c r="BG68" s="150">
        <v>1.4803149606299213</v>
      </c>
      <c r="BH68" s="150">
        <v>1.5375722543352601</v>
      </c>
      <c r="BI68" s="150">
        <v>8.5561974486966168</v>
      </c>
      <c r="BJ68" s="150">
        <v>2.6465325670498081</v>
      </c>
      <c r="BK68" s="150">
        <v>5.3472968134622265</v>
      </c>
      <c r="BL68" s="150">
        <v>4.8786497890295353</v>
      </c>
      <c r="BM68" s="150">
        <v>5.5624847746650437</v>
      </c>
      <c r="BN68" s="150">
        <v>16.581097984711604</v>
      </c>
      <c r="BO68" s="150">
        <v>5.2082934609250406</v>
      </c>
      <c r="BP68" s="150">
        <v>6.9696969696969697</v>
      </c>
      <c r="BQ68" s="150">
        <v>4.8159203980099505</v>
      </c>
      <c r="BR68" s="150">
        <v>19.698249152076265</v>
      </c>
      <c r="BS68" s="150"/>
      <c r="BT68" s="150"/>
      <c r="BU68" s="150"/>
      <c r="BV68" s="150"/>
      <c r="BW68" s="150"/>
      <c r="BX68" s="150"/>
      <c r="BY68" s="150"/>
      <c r="BZ68" s="150"/>
      <c r="CA68" s="150">
        <v>116.64</v>
      </c>
      <c r="CB68" s="150">
        <v>89.504000000000005</v>
      </c>
      <c r="CC68" s="150">
        <v>38.916666666665577</v>
      </c>
      <c r="CD68" s="150">
        <v>112</v>
      </c>
      <c r="CE68" s="150">
        <v>86</v>
      </c>
      <c r="CF68" s="150">
        <v>105</v>
      </c>
      <c r="CG68" s="150">
        <v>105</v>
      </c>
      <c r="CH68" s="150">
        <v>48</v>
      </c>
      <c r="CI68" s="150">
        <v>48</v>
      </c>
      <c r="CJ68" s="150">
        <v>39</v>
      </c>
      <c r="CK68" s="150">
        <v>41</v>
      </c>
      <c r="CL68" s="150">
        <v>47.5</v>
      </c>
      <c r="CM68" s="150">
        <v>83</v>
      </c>
      <c r="CN68" s="150">
        <v>74</v>
      </c>
      <c r="CO68" s="150">
        <v>22</v>
      </c>
      <c r="CP68" s="150">
        <v>49.599999999998545</v>
      </c>
      <c r="CQ68" s="150">
        <v>37.299999999999272</v>
      </c>
      <c r="CR68" s="150">
        <v>74.599999999998545</v>
      </c>
      <c r="CS68" s="150">
        <v>19.333333333333332</v>
      </c>
      <c r="CT68" s="150">
        <v>24.333333333333332</v>
      </c>
      <c r="CU68" s="150">
        <v>64</v>
      </c>
      <c r="CV68" s="150">
        <v>14.5</v>
      </c>
      <c r="CW68" s="150">
        <v>88.599999999998545</v>
      </c>
      <c r="CX68" s="150">
        <v>31.799999999999272</v>
      </c>
      <c r="CY68" s="165">
        <v>75</v>
      </c>
      <c r="CZ68" s="165">
        <v>78</v>
      </c>
      <c r="DA68" s="165">
        <v>78</v>
      </c>
      <c r="DB68" s="150">
        <v>101</v>
      </c>
      <c r="DC68" s="150">
        <v>84</v>
      </c>
      <c r="DD68" s="5">
        <f>AVERAGE(BD68:DC68)</f>
        <v>44.520673634241241</v>
      </c>
      <c r="DE68" s="150">
        <v>34</v>
      </c>
      <c r="DF68" s="150">
        <v>45.200000000000728</v>
      </c>
      <c r="DG68" s="150">
        <v>22.300000000000484</v>
      </c>
      <c r="DH68" s="150">
        <v>45.450000000000728</v>
      </c>
      <c r="DI68" s="150">
        <v>30</v>
      </c>
      <c r="DJ68" s="150">
        <v>26.666666666666668</v>
      </c>
      <c r="DK68" s="150">
        <v>52</v>
      </c>
      <c r="DL68" s="150">
        <v>96</v>
      </c>
      <c r="DM68" s="150">
        <v>99</v>
      </c>
      <c r="DN68" s="150">
        <v>39</v>
      </c>
      <c r="DO68" s="150">
        <v>31</v>
      </c>
      <c r="DP68" s="150"/>
      <c r="DQ68" s="150"/>
      <c r="DR68" s="150">
        <v>63</v>
      </c>
      <c r="DS68" s="150">
        <v>66</v>
      </c>
      <c r="DT68" s="150">
        <v>88.550000000000011</v>
      </c>
      <c r="DU68" s="150">
        <v>12.2</v>
      </c>
      <c r="DV68" s="150">
        <v>8</v>
      </c>
      <c r="DW68" s="150">
        <v>34.5</v>
      </c>
      <c r="DX68" s="150">
        <v>18.600000000000001</v>
      </c>
      <c r="DY68" s="150">
        <v>88</v>
      </c>
      <c r="DZ68" s="150">
        <v>70</v>
      </c>
      <c r="EA68" s="150">
        <v>73</v>
      </c>
      <c r="EB68" s="150">
        <v>25.333333333333332</v>
      </c>
      <c r="EC68" s="150">
        <v>25.11</v>
      </c>
      <c r="ED68" s="150">
        <v>16.75</v>
      </c>
      <c r="EE68" s="150">
        <v>78</v>
      </c>
      <c r="EF68" s="150">
        <v>23.5</v>
      </c>
      <c r="EG68" s="150">
        <v>54.5</v>
      </c>
      <c r="EH68" s="150">
        <v>30.5</v>
      </c>
      <c r="EI68" s="5">
        <f>AVERAGE(DE68:EH68)</f>
        <v>46.291428571428632</v>
      </c>
      <c r="EJ68" s="97">
        <v>20</v>
      </c>
    </row>
    <row r="69" spans="1:140">
      <c r="A69" s="504"/>
      <c r="B69" s="51" t="s">
        <v>19</v>
      </c>
      <c r="C69" s="5"/>
      <c r="D69" s="233">
        <v>1</v>
      </c>
      <c r="E69" s="233">
        <v>4.75</v>
      </c>
      <c r="F69" s="233">
        <v>1.4166666666666667</v>
      </c>
      <c r="G69" s="233">
        <v>1.1666666666666667</v>
      </c>
      <c r="H69" s="233">
        <v>24.5</v>
      </c>
      <c r="I69" s="233">
        <v>6</v>
      </c>
      <c r="J69" s="171">
        <v>0.5</v>
      </c>
      <c r="K69" s="171">
        <v>22.666666666666668</v>
      </c>
      <c r="L69" s="171">
        <v>8</v>
      </c>
      <c r="M69" s="171">
        <v>2.5</v>
      </c>
      <c r="N69" s="171">
        <v>6.3900000000000006</v>
      </c>
      <c r="O69" s="150">
        <v>4.1659999999999995</v>
      </c>
      <c r="P69" s="150">
        <v>2.9929999999999999</v>
      </c>
      <c r="Q69" s="150">
        <v>1.78</v>
      </c>
      <c r="R69" s="150">
        <v>3.8342857142857141</v>
      </c>
      <c r="S69" s="150">
        <v>5.09375</v>
      </c>
      <c r="T69" s="150">
        <v>1</v>
      </c>
      <c r="U69" s="150">
        <v>6.25</v>
      </c>
      <c r="V69" s="150">
        <v>3.39</v>
      </c>
      <c r="W69" s="150">
        <v>1.3125</v>
      </c>
      <c r="X69" s="150">
        <v>2</v>
      </c>
      <c r="Y69" s="150">
        <v>5.875</v>
      </c>
      <c r="Z69" s="150">
        <v>1.83</v>
      </c>
      <c r="AA69" s="150">
        <v>0</v>
      </c>
      <c r="AB69" s="150">
        <v>1.7857142857142858</v>
      </c>
      <c r="AC69" s="150">
        <v>4.8066666666666666</v>
      </c>
      <c r="AD69" s="150">
        <v>0.75</v>
      </c>
      <c r="AE69" s="150">
        <v>3.25</v>
      </c>
      <c r="AF69" s="150">
        <v>3.71</v>
      </c>
      <c r="AG69" s="150">
        <v>0</v>
      </c>
      <c r="AH69" s="150">
        <v>5.335</v>
      </c>
      <c r="AI69" s="150">
        <v>4.8600000000000003</v>
      </c>
      <c r="AJ69" s="150">
        <v>0.5</v>
      </c>
      <c r="AK69" s="150">
        <v>1.71</v>
      </c>
      <c r="AL69" s="150">
        <v>8.2680000000000007</v>
      </c>
      <c r="AM69" s="150">
        <v>1.875</v>
      </c>
      <c r="AN69" s="150">
        <v>3.8125</v>
      </c>
      <c r="AO69" s="150">
        <v>0.91666666666666663</v>
      </c>
      <c r="AP69" s="150">
        <v>3.3333333333333335</v>
      </c>
      <c r="AQ69" s="150">
        <v>4.3899999999999997</v>
      </c>
      <c r="AR69" s="150">
        <v>0.95948136142625606</v>
      </c>
      <c r="AS69" s="150">
        <v>24.223333333333333</v>
      </c>
      <c r="AT69" s="150">
        <v>23.25</v>
      </c>
      <c r="AU69" s="150">
        <v>3.2949999999999999</v>
      </c>
      <c r="AV69" s="150">
        <v>8.3000000000000007</v>
      </c>
      <c r="AW69" s="150">
        <v>0</v>
      </c>
      <c r="AX69" s="150">
        <v>3.835</v>
      </c>
      <c r="AY69" s="150">
        <v>5.6</v>
      </c>
      <c r="AZ69" s="150">
        <v>9.75</v>
      </c>
      <c r="BA69" s="150">
        <v>2.75</v>
      </c>
      <c r="BB69" s="150">
        <v>2.2999999999999998</v>
      </c>
      <c r="BC69" s="150">
        <v>0.87</v>
      </c>
      <c r="BD69" s="150">
        <v>147.5</v>
      </c>
      <c r="BE69" s="150">
        <v>168</v>
      </c>
      <c r="BF69" s="150">
        <v>168</v>
      </c>
      <c r="BG69" s="150">
        <v>61.75</v>
      </c>
      <c r="BH69" s="150">
        <v>1.625</v>
      </c>
      <c r="BI69" s="150">
        <v>1.625</v>
      </c>
      <c r="BJ69" s="150">
        <v>2.5133333333333332</v>
      </c>
      <c r="BK69" s="150">
        <v>4</v>
      </c>
      <c r="BL69" s="150">
        <v>2</v>
      </c>
      <c r="BM69" s="150">
        <v>0.83333333333333337</v>
      </c>
      <c r="BN69" s="150">
        <v>0</v>
      </c>
      <c r="BO69" s="150">
        <v>4.4333333333333336</v>
      </c>
      <c r="BP69" s="150">
        <v>6.083333333333333</v>
      </c>
      <c r="BQ69" s="150">
        <v>0</v>
      </c>
      <c r="BR69" s="150">
        <v>3</v>
      </c>
      <c r="BS69" s="150"/>
      <c r="BT69" s="150"/>
      <c r="BU69" s="150"/>
      <c r="BV69" s="150"/>
      <c r="BW69" s="150"/>
      <c r="BX69" s="150"/>
      <c r="BY69" s="150"/>
      <c r="BZ69" s="150"/>
      <c r="CA69" s="150">
        <v>2</v>
      </c>
      <c r="CB69" s="150">
        <v>0.5</v>
      </c>
      <c r="CC69" s="150">
        <v>1.5</v>
      </c>
      <c r="CD69" s="150">
        <v>0</v>
      </c>
      <c r="CE69" s="150">
        <v>0</v>
      </c>
      <c r="CF69" s="150">
        <v>4</v>
      </c>
      <c r="CG69" s="150">
        <v>7</v>
      </c>
      <c r="CH69" s="150">
        <v>0</v>
      </c>
      <c r="CI69" s="150">
        <v>0</v>
      </c>
      <c r="CJ69" s="150">
        <v>96</v>
      </c>
      <c r="CK69" s="150">
        <v>4</v>
      </c>
      <c r="CL69" s="150">
        <v>3.5</v>
      </c>
      <c r="CM69" s="150">
        <v>2.5</v>
      </c>
      <c r="CN69" s="150">
        <v>0</v>
      </c>
      <c r="CO69" s="150">
        <v>0</v>
      </c>
      <c r="CP69" s="150">
        <v>51.67</v>
      </c>
      <c r="CQ69" s="150">
        <v>2.5</v>
      </c>
      <c r="CR69" s="150">
        <v>15</v>
      </c>
      <c r="CS69" s="150">
        <v>5.25</v>
      </c>
      <c r="CT69" s="150">
        <v>9.5333333333333332</v>
      </c>
      <c r="CU69" s="150">
        <v>12</v>
      </c>
      <c r="CV69" s="150">
        <v>4.25</v>
      </c>
      <c r="CW69" s="150">
        <v>2</v>
      </c>
      <c r="CX69" s="150">
        <v>5</v>
      </c>
      <c r="CY69" s="165">
        <v>0</v>
      </c>
      <c r="CZ69" s="165">
        <v>0</v>
      </c>
      <c r="DA69" s="165">
        <v>0</v>
      </c>
      <c r="DB69" s="150">
        <v>3</v>
      </c>
      <c r="DC69" s="150">
        <v>3</v>
      </c>
      <c r="DD69" s="5">
        <f>AVERAGE(BD69:DC69)</f>
        <v>18.308333333333334</v>
      </c>
      <c r="DE69" s="150">
        <v>4.5</v>
      </c>
      <c r="DF69" s="150">
        <v>3</v>
      </c>
      <c r="DG69" s="150">
        <v>0.66666666666666663</v>
      </c>
      <c r="DH69" s="150">
        <v>1.5</v>
      </c>
      <c r="DI69" s="150">
        <v>1.7333333333333334</v>
      </c>
      <c r="DJ69" s="150">
        <v>1.7666666666666666</v>
      </c>
      <c r="DK69" s="150">
        <v>2</v>
      </c>
      <c r="DL69" s="150">
        <v>2</v>
      </c>
      <c r="DM69" s="150">
        <v>2</v>
      </c>
      <c r="DN69" s="150">
        <v>4</v>
      </c>
      <c r="DO69" s="150">
        <v>6.333333333333333</v>
      </c>
      <c r="DP69" s="150"/>
      <c r="DQ69" s="150"/>
      <c r="DR69" s="150">
        <v>58</v>
      </c>
      <c r="DS69" s="150">
        <v>4</v>
      </c>
      <c r="DT69" s="150">
        <v>2.5</v>
      </c>
      <c r="DU69" s="150">
        <v>14.25</v>
      </c>
      <c r="DV69" s="150">
        <v>77.7</v>
      </c>
      <c r="DW69" s="150">
        <v>111</v>
      </c>
      <c r="DX69" s="150">
        <v>1.92</v>
      </c>
      <c r="DY69" s="150">
        <v>6.3</v>
      </c>
      <c r="DZ69" s="150">
        <v>5.3</v>
      </c>
      <c r="EA69" s="150">
        <v>5</v>
      </c>
      <c r="EB69" s="150">
        <v>3.3333333333333335</v>
      </c>
      <c r="EC69" s="150">
        <v>1.97</v>
      </c>
      <c r="ED69" s="150">
        <v>1.95</v>
      </c>
      <c r="EE69" s="150">
        <v>0</v>
      </c>
      <c r="EF69" s="150">
        <v>6</v>
      </c>
      <c r="EG69" s="150">
        <v>1.25</v>
      </c>
      <c r="EH69" s="150">
        <v>11</v>
      </c>
      <c r="EI69" s="5">
        <f>AVERAGE(DE69:EH69)</f>
        <v>12.177619047619048</v>
      </c>
      <c r="EJ69" s="97">
        <v>4</v>
      </c>
    </row>
    <row r="70" spans="1:140">
      <c r="A70" s="14"/>
      <c r="B70" s="13"/>
      <c r="C70"/>
      <c r="D70"/>
      <c r="E70"/>
      <c r="F70"/>
      <c r="G70"/>
      <c r="H70"/>
      <c r="I70"/>
      <c r="J70" s="234"/>
      <c r="K70" s="234"/>
      <c r="L70" s="234"/>
      <c r="M70" s="234"/>
      <c r="N70" s="234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 s="13"/>
    </row>
    <row r="71" spans="1:140">
      <c r="A71" s="499" t="s">
        <v>52</v>
      </c>
      <c r="B71" s="53" t="s">
        <v>250</v>
      </c>
      <c r="C71" s="12"/>
      <c r="D71" s="12">
        <v>0</v>
      </c>
      <c r="E71" s="12">
        <v>0</v>
      </c>
      <c r="F71" s="12">
        <v>0</v>
      </c>
      <c r="G71" s="12">
        <v>0</v>
      </c>
      <c r="H71" s="12">
        <v>17</v>
      </c>
      <c r="I71" s="12">
        <v>0</v>
      </c>
      <c r="J71" s="216">
        <v>0</v>
      </c>
      <c r="K71" s="216">
        <v>0</v>
      </c>
      <c r="L71" s="216">
        <v>5</v>
      </c>
      <c r="M71" s="216">
        <v>12</v>
      </c>
      <c r="N71" s="216">
        <v>0</v>
      </c>
      <c r="O71" s="12">
        <v>18</v>
      </c>
      <c r="P71" s="12">
        <v>0</v>
      </c>
      <c r="Q71" s="12">
        <v>0</v>
      </c>
      <c r="R71" s="12">
        <v>0</v>
      </c>
      <c r="S71" s="208">
        <v>0</v>
      </c>
      <c r="T71" s="12">
        <v>0</v>
      </c>
      <c r="U71" s="94">
        <v>12</v>
      </c>
      <c r="V71" s="94">
        <v>0</v>
      </c>
      <c r="W71" s="94">
        <v>0</v>
      </c>
      <c r="X71" s="94">
        <v>0</v>
      </c>
      <c r="Y71" s="94">
        <v>0</v>
      </c>
      <c r="Z71" s="94">
        <v>22</v>
      </c>
      <c r="AA71" s="94">
        <v>0</v>
      </c>
      <c r="AB71" s="94">
        <v>12</v>
      </c>
      <c r="AC71" s="94">
        <v>0</v>
      </c>
      <c r="AD71" s="94">
        <v>0</v>
      </c>
      <c r="AE71" s="94">
        <v>12</v>
      </c>
      <c r="AF71" s="94">
        <v>0</v>
      </c>
      <c r="AG71" s="94">
        <v>0</v>
      </c>
      <c r="AH71" s="94">
        <v>14</v>
      </c>
      <c r="AI71" s="94">
        <v>0</v>
      </c>
      <c r="AJ71" s="94">
        <v>10.5</v>
      </c>
      <c r="AK71" s="94">
        <v>0</v>
      </c>
      <c r="AL71" s="94">
        <v>10</v>
      </c>
      <c r="AM71" s="94">
        <v>0</v>
      </c>
      <c r="AN71" s="94">
        <v>0</v>
      </c>
      <c r="AO71" s="94">
        <v>0</v>
      </c>
      <c r="AP71" s="94">
        <v>0</v>
      </c>
      <c r="AQ71" s="94">
        <v>4</v>
      </c>
      <c r="AR71" s="94">
        <v>0</v>
      </c>
      <c r="AS71" s="94">
        <v>0</v>
      </c>
      <c r="AT71" s="94">
        <v>0</v>
      </c>
      <c r="AU71" s="94">
        <v>0</v>
      </c>
      <c r="AV71" s="94">
        <v>0</v>
      </c>
      <c r="AW71" s="94">
        <v>0</v>
      </c>
      <c r="AX71" s="94">
        <v>0</v>
      </c>
      <c r="AY71" s="94">
        <v>0</v>
      </c>
      <c r="AZ71" s="94">
        <v>8</v>
      </c>
      <c r="BA71" s="94">
        <v>0</v>
      </c>
      <c r="BB71" s="94">
        <v>0</v>
      </c>
      <c r="BC71" s="94">
        <v>16.5</v>
      </c>
      <c r="BD71" s="94">
        <v>0</v>
      </c>
      <c r="BE71" s="94"/>
      <c r="BF71" s="94">
        <v>0</v>
      </c>
      <c r="BG71" s="94">
        <v>0</v>
      </c>
      <c r="BH71" s="94">
        <v>0</v>
      </c>
      <c r="BI71" s="94">
        <v>0</v>
      </c>
      <c r="BJ71" s="94">
        <v>10</v>
      </c>
      <c r="BK71" s="94">
        <v>0</v>
      </c>
      <c r="BL71" s="94">
        <v>0</v>
      </c>
      <c r="BM71" s="94">
        <v>8.5</v>
      </c>
      <c r="BN71" s="94">
        <v>13</v>
      </c>
      <c r="BO71" s="94">
        <v>0</v>
      </c>
      <c r="BP71" s="94">
        <v>0</v>
      </c>
      <c r="BQ71" s="94">
        <v>18</v>
      </c>
      <c r="BR71" s="94">
        <v>0</v>
      </c>
      <c r="BS71" s="94"/>
      <c r="BT71" s="94"/>
      <c r="BU71" s="94"/>
      <c r="BV71" s="94"/>
      <c r="BW71" s="94"/>
      <c r="BX71" s="94"/>
      <c r="BY71" s="94"/>
      <c r="BZ71" s="94"/>
      <c r="CA71" s="94">
        <v>0</v>
      </c>
      <c r="CB71" s="94">
        <v>0</v>
      </c>
      <c r="CC71" s="94">
        <v>12</v>
      </c>
      <c r="CD71" s="94"/>
      <c r="CE71" s="94">
        <v>0</v>
      </c>
      <c r="CF71" s="94">
        <v>0</v>
      </c>
      <c r="CG71" s="94">
        <v>7</v>
      </c>
      <c r="CH71" s="94">
        <v>0</v>
      </c>
      <c r="CI71" s="94">
        <v>0</v>
      </c>
      <c r="CJ71" s="94">
        <v>0</v>
      </c>
      <c r="CK71" s="94">
        <v>0</v>
      </c>
      <c r="CL71" s="94">
        <v>0</v>
      </c>
      <c r="CM71" s="94">
        <v>0</v>
      </c>
      <c r="CN71" s="94">
        <v>11</v>
      </c>
      <c r="CO71" s="94">
        <v>0</v>
      </c>
      <c r="CP71" s="94">
        <v>0</v>
      </c>
      <c r="CQ71" s="94">
        <v>0</v>
      </c>
      <c r="CR71" s="94">
        <v>0</v>
      </c>
      <c r="CS71" s="94">
        <v>0</v>
      </c>
      <c r="CT71" s="94">
        <v>0</v>
      </c>
      <c r="CU71" s="94">
        <v>0</v>
      </c>
      <c r="CV71" s="94">
        <v>0</v>
      </c>
      <c r="CW71" s="94">
        <v>0</v>
      </c>
      <c r="CX71" s="94">
        <v>0</v>
      </c>
      <c r="CY71" s="94">
        <v>0</v>
      </c>
      <c r="CZ71" s="94">
        <v>0</v>
      </c>
      <c r="DA71" s="94">
        <v>0</v>
      </c>
      <c r="DB71" s="94">
        <v>0</v>
      </c>
      <c r="DC71" s="94">
        <v>0</v>
      </c>
      <c r="DD71" s="12"/>
      <c r="DE71" s="94">
        <v>0</v>
      </c>
      <c r="DF71" s="94">
        <v>0</v>
      </c>
      <c r="DG71" s="94">
        <v>0</v>
      </c>
      <c r="DH71" s="94">
        <v>0</v>
      </c>
      <c r="DI71" s="94">
        <v>0</v>
      </c>
      <c r="DJ71" s="94">
        <v>10</v>
      </c>
      <c r="DK71" s="94">
        <v>0</v>
      </c>
      <c r="DL71" s="94">
        <v>0</v>
      </c>
      <c r="DM71" s="94">
        <v>0</v>
      </c>
      <c r="DN71" s="94">
        <v>10</v>
      </c>
      <c r="DO71" s="94">
        <v>0</v>
      </c>
      <c r="DP71" s="94"/>
      <c r="DQ71" s="94"/>
      <c r="DR71" s="94">
        <v>0</v>
      </c>
      <c r="DS71" s="94">
        <v>6</v>
      </c>
      <c r="DT71" s="94">
        <v>15</v>
      </c>
      <c r="DU71" s="94">
        <v>0</v>
      </c>
      <c r="DV71" s="94">
        <v>0</v>
      </c>
      <c r="DW71" s="94">
        <v>0</v>
      </c>
      <c r="DX71" s="94">
        <v>0</v>
      </c>
      <c r="DY71" s="94">
        <v>0</v>
      </c>
      <c r="DZ71" s="94">
        <v>15</v>
      </c>
      <c r="EA71" s="94">
        <v>0</v>
      </c>
      <c r="EB71" s="94">
        <v>0</v>
      </c>
      <c r="EC71" s="94">
        <v>0</v>
      </c>
      <c r="ED71" s="94">
        <v>0</v>
      </c>
      <c r="EE71" s="94">
        <v>5.17</v>
      </c>
      <c r="EF71" s="94">
        <v>5.17</v>
      </c>
      <c r="EG71" s="94">
        <v>0</v>
      </c>
      <c r="EH71" s="94">
        <v>0</v>
      </c>
      <c r="EI71" s="94"/>
      <c r="EJ71" s="12"/>
    </row>
    <row r="72" spans="1:140" customFormat="1">
      <c r="A72" s="500"/>
      <c r="B72" s="53" t="s">
        <v>251</v>
      </c>
      <c r="C72" s="12"/>
      <c r="D72" s="12">
        <v>0</v>
      </c>
      <c r="E72" s="12">
        <v>1.81</v>
      </c>
      <c r="F72" s="12">
        <v>9.25</v>
      </c>
      <c r="G72" s="12">
        <v>0</v>
      </c>
      <c r="H72" s="12">
        <v>0</v>
      </c>
      <c r="I72" s="12">
        <v>0</v>
      </c>
      <c r="J72" s="216">
        <v>0.5</v>
      </c>
      <c r="K72" s="216">
        <v>7.83</v>
      </c>
      <c r="L72" s="216">
        <v>0</v>
      </c>
      <c r="M72" s="216">
        <v>21</v>
      </c>
      <c r="N72" s="216">
        <v>0</v>
      </c>
      <c r="O72" s="12">
        <v>24</v>
      </c>
      <c r="P72" s="12">
        <v>0</v>
      </c>
      <c r="Q72" s="12">
        <v>0</v>
      </c>
      <c r="R72" s="12">
        <v>0</v>
      </c>
      <c r="S72" s="208">
        <v>16</v>
      </c>
      <c r="T72" s="12">
        <v>0</v>
      </c>
      <c r="U72" s="94">
        <v>0</v>
      </c>
      <c r="V72" s="94">
        <v>0</v>
      </c>
      <c r="W72" s="94">
        <v>51</v>
      </c>
      <c r="X72" s="94">
        <v>0</v>
      </c>
      <c r="Y72" s="94">
        <v>0</v>
      </c>
      <c r="Z72" s="94">
        <v>2</v>
      </c>
      <c r="AA72" s="94">
        <v>7.5</v>
      </c>
      <c r="AB72" s="94">
        <v>2</v>
      </c>
      <c r="AC72" s="94">
        <v>0</v>
      </c>
      <c r="AD72" s="94">
        <v>0</v>
      </c>
      <c r="AE72" s="94">
        <v>0</v>
      </c>
      <c r="AF72" s="94">
        <v>0</v>
      </c>
      <c r="AG72" s="94">
        <v>2</v>
      </c>
      <c r="AH72" s="94">
        <v>55.5</v>
      </c>
      <c r="AI72" s="94">
        <v>3.17</v>
      </c>
      <c r="AJ72" s="94">
        <v>0</v>
      </c>
      <c r="AK72" s="94">
        <v>8.5</v>
      </c>
      <c r="AL72" s="94">
        <v>0</v>
      </c>
      <c r="AM72" s="94">
        <v>4</v>
      </c>
      <c r="AN72" s="94">
        <v>0.25</v>
      </c>
      <c r="AO72" s="94">
        <v>12</v>
      </c>
      <c r="AP72" s="94">
        <v>17</v>
      </c>
      <c r="AQ72" s="94">
        <v>5.67</v>
      </c>
      <c r="AR72" s="94">
        <v>0</v>
      </c>
      <c r="AS72" s="94">
        <v>15</v>
      </c>
      <c r="AT72" s="94">
        <v>0</v>
      </c>
      <c r="AU72" s="94">
        <v>0</v>
      </c>
      <c r="AV72" s="94">
        <v>0</v>
      </c>
      <c r="AW72" s="94">
        <v>0</v>
      </c>
      <c r="AX72" s="94">
        <v>0</v>
      </c>
      <c r="AY72" s="94">
        <v>0</v>
      </c>
      <c r="AZ72" s="94">
        <v>0</v>
      </c>
      <c r="BA72" s="94">
        <v>0</v>
      </c>
      <c r="BB72" s="94">
        <v>0</v>
      </c>
      <c r="BC72" s="94">
        <v>0</v>
      </c>
      <c r="BD72" s="94">
        <v>0</v>
      </c>
      <c r="BE72" s="94"/>
      <c r="BF72" s="94">
        <v>0</v>
      </c>
      <c r="BG72" s="94">
        <v>0</v>
      </c>
      <c r="BH72" s="94">
        <v>0</v>
      </c>
      <c r="BI72" s="94">
        <v>0</v>
      </c>
      <c r="BJ72" s="94">
        <v>6.5</v>
      </c>
      <c r="BK72" s="94">
        <v>0</v>
      </c>
      <c r="BL72" s="94">
        <v>0</v>
      </c>
      <c r="BM72" s="94">
        <v>4</v>
      </c>
      <c r="BN72" s="94">
        <v>0</v>
      </c>
      <c r="BO72" s="94">
        <v>0</v>
      </c>
      <c r="BP72" s="94">
        <v>3.5</v>
      </c>
      <c r="BQ72" s="94">
        <v>5.9</v>
      </c>
      <c r="BR72" s="94">
        <v>0</v>
      </c>
      <c r="BS72" s="94"/>
      <c r="BT72" s="94"/>
      <c r="BU72" s="94"/>
      <c r="BV72" s="94"/>
      <c r="BW72" s="94"/>
      <c r="BX72" s="94"/>
      <c r="BY72" s="94"/>
      <c r="BZ72" s="94"/>
      <c r="CA72" s="94">
        <v>0</v>
      </c>
      <c r="CB72" s="94">
        <v>0</v>
      </c>
      <c r="CC72" s="94">
        <v>0</v>
      </c>
      <c r="CD72" s="94">
        <v>0</v>
      </c>
      <c r="CE72" s="94">
        <v>0</v>
      </c>
      <c r="CF72" s="94">
        <v>0</v>
      </c>
      <c r="CG72" s="94">
        <v>0</v>
      </c>
      <c r="CH72" s="94">
        <v>42</v>
      </c>
      <c r="CI72" s="94">
        <v>0</v>
      </c>
      <c r="CJ72" s="94">
        <v>0</v>
      </c>
      <c r="CK72" s="94">
        <v>0</v>
      </c>
      <c r="CL72" s="94">
        <v>0</v>
      </c>
      <c r="CM72" s="94">
        <v>0</v>
      </c>
      <c r="CN72" s="94">
        <v>1</v>
      </c>
      <c r="CO72" s="94">
        <v>107</v>
      </c>
      <c r="CP72" s="94">
        <v>0</v>
      </c>
      <c r="CQ72" s="94">
        <v>0</v>
      </c>
      <c r="CR72" s="94">
        <v>5</v>
      </c>
      <c r="CS72" s="94">
        <v>0</v>
      </c>
      <c r="CT72" s="94">
        <v>0</v>
      </c>
      <c r="CU72" s="94">
        <v>0</v>
      </c>
      <c r="CV72" s="94">
        <v>0</v>
      </c>
      <c r="CW72" s="94">
        <v>0</v>
      </c>
      <c r="CX72" s="94">
        <v>0</v>
      </c>
      <c r="CY72" s="94">
        <v>0</v>
      </c>
      <c r="CZ72" s="94">
        <v>0</v>
      </c>
      <c r="DA72" s="94">
        <v>0</v>
      </c>
      <c r="DB72" s="94">
        <v>0</v>
      </c>
      <c r="DC72" s="94">
        <v>0</v>
      </c>
      <c r="DD72" s="12"/>
      <c r="DE72" s="94">
        <v>0</v>
      </c>
      <c r="DF72" s="94">
        <v>0</v>
      </c>
      <c r="DG72" s="94">
        <v>0</v>
      </c>
      <c r="DH72" s="94">
        <v>0</v>
      </c>
      <c r="DI72" s="94">
        <v>0</v>
      </c>
      <c r="DJ72" s="94">
        <v>0</v>
      </c>
      <c r="DK72" s="94">
        <v>0</v>
      </c>
      <c r="DL72" s="94">
        <v>1</v>
      </c>
      <c r="DM72" s="94">
        <v>0</v>
      </c>
      <c r="DN72" s="94">
        <v>6.4</v>
      </c>
      <c r="DO72" s="94">
        <v>0</v>
      </c>
      <c r="DP72" s="94"/>
      <c r="DQ72" s="94"/>
      <c r="DR72" s="94">
        <v>0</v>
      </c>
      <c r="DS72" s="94">
        <v>0</v>
      </c>
      <c r="DT72" s="94">
        <v>0</v>
      </c>
      <c r="DU72" s="94">
        <v>0</v>
      </c>
      <c r="DV72" s="94">
        <v>10.5</v>
      </c>
      <c r="DW72" s="94">
        <v>48</v>
      </c>
      <c r="DX72" s="94">
        <v>0</v>
      </c>
      <c r="DY72" s="94">
        <v>0</v>
      </c>
      <c r="DZ72" s="94">
        <v>1.5</v>
      </c>
      <c r="EA72" s="94">
        <v>0</v>
      </c>
      <c r="EB72" s="94">
        <v>0</v>
      </c>
      <c r="EC72" s="94">
        <v>0</v>
      </c>
      <c r="ED72" s="94">
        <v>0</v>
      </c>
      <c r="EE72" s="94">
        <v>0</v>
      </c>
      <c r="EF72" s="94">
        <v>0</v>
      </c>
      <c r="EG72" s="94">
        <v>0</v>
      </c>
      <c r="EH72" s="94">
        <v>0</v>
      </c>
      <c r="EI72" s="94"/>
      <c r="EJ72" s="12"/>
    </row>
    <row r="73" spans="1:140">
      <c r="A73" s="500"/>
      <c r="B73" s="53" t="s">
        <v>252</v>
      </c>
      <c r="C73" s="12"/>
      <c r="D73" s="12">
        <v>2</v>
      </c>
      <c r="E73" s="12">
        <v>4.75</v>
      </c>
      <c r="F73" s="12">
        <v>8.5</v>
      </c>
      <c r="G73" s="12">
        <v>3.5</v>
      </c>
      <c r="H73" s="12">
        <v>24.5</v>
      </c>
      <c r="I73" s="12">
        <v>12</v>
      </c>
      <c r="J73" s="216">
        <v>11</v>
      </c>
      <c r="K73" s="216">
        <v>68</v>
      </c>
      <c r="L73" s="216">
        <v>8</v>
      </c>
      <c r="M73" s="216">
        <v>10</v>
      </c>
      <c r="N73" s="216">
        <v>19.170000000000002</v>
      </c>
      <c r="O73" s="12">
        <v>20.83</v>
      </c>
      <c r="P73" s="12">
        <v>29.93</v>
      </c>
      <c r="Q73" s="12">
        <v>5.4</v>
      </c>
      <c r="R73">
        <v>26.84</v>
      </c>
      <c r="S73" s="208">
        <v>40.75</v>
      </c>
      <c r="T73" s="12">
        <v>1</v>
      </c>
      <c r="U73" s="94">
        <v>12.5</v>
      </c>
      <c r="V73" s="94">
        <v>10.17</v>
      </c>
      <c r="W73" s="94">
        <v>5.25</v>
      </c>
      <c r="X73" s="94">
        <v>2</v>
      </c>
      <c r="Y73">
        <v>23.5</v>
      </c>
      <c r="Z73">
        <v>1.83</v>
      </c>
      <c r="AA73">
        <v>0</v>
      </c>
      <c r="AB73">
        <v>12.5</v>
      </c>
      <c r="AC73">
        <v>14.42</v>
      </c>
      <c r="AD73">
        <v>1.5</v>
      </c>
      <c r="AE73">
        <v>6.5</v>
      </c>
      <c r="AF73">
        <v>7.42</v>
      </c>
      <c r="AG73">
        <v>0</v>
      </c>
      <c r="AH73">
        <v>10.67</v>
      </c>
      <c r="AI73">
        <v>14.58</v>
      </c>
      <c r="AJ73">
        <v>1.5</v>
      </c>
      <c r="AK73">
        <v>3.42</v>
      </c>
      <c r="AL73">
        <v>41.34</v>
      </c>
      <c r="AM73">
        <v>7.5</v>
      </c>
      <c r="AN73">
        <v>15.25</v>
      </c>
      <c r="AO73">
        <v>2.75</v>
      </c>
      <c r="AP73">
        <v>10</v>
      </c>
      <c r="AQ73">
        <v>13.17</v>
      </c>
      <c r="AR73">
        <v>5.92</v>
      </c>
      <c r="AS73">
        <v>72.67</v>
      </c>
      <c r="AT73">
        <v>46.5</v>
      </c>
      <c r="AU73">
        <v>6.59</v>
      </c>
      <c r="AV73">
        <v>8.3000000000000007</v>
      </c>
      <c r="AW73">
        <v>0</v>
      </c>
      <c r="AX73">
        <v>7.67</v>
      </c>
      <c r="AY73">
        <v>11.2</v>
      </c>
      <c r="AZ73">
        <v>19.5</v>
      </c>
      <c r="BA73">
        <v>8.25</v>
      </c>
      <c r="BB73">
        <v>2.2999999999999998</v>
      </c>
      <c r="BC73">
        <v>3.48</v>
      </c>
      <c r="BD73">
        <v>147.5</v>
      </c>
      <c r="BE73">
        <v>168</v>
      </c>
      <c r="BF73">
        <v>168</v>
      </c>
      <c r="BG73">
        <v>123.5</v>
      </c>
      <c r="BH73">
        <v>3.25</v>
      </c>
      <c r="BI73">
        <v>3.25</v>
      </c>
      <c r="BJ73">
        <v>15.08</v>
      </c>
      <c r="BK73">
        <v>12</v>
      </c>
      <c r="BL73">
        <v>6</v>
      </c>
      <c r="BM73">
        <v>2.5</v>
      </c>
      <c r="BN73">
        <v>0</v>
      </c>
      <c r="BO73">
        <v>13.3</v>
      </c>
      <c r="BP73">
        <v>18.25</v>
      </c>
      <c r="BQ73">
        <v>0</v>
      </c>
      <c r="BR73">
        <v>3</v>
      </c>
      <c r="BS73"/>
      <c r="BT73"/>
      <c r="BU73"/>
      <c r="BV73"/>
      <c r="BW73"/>
      <c r="BX73"/>
      <c r="BY73"/>
      <c r="BZ73"/>
      <c r="CA73">
        <v>2</v>
      </c>
      <c r="CB73">
        <v>0.5</v>
      </c>
      <c r="CC73">
        <v>3</v>
      </c>
      <c r="CD73">
        <v>3</v>
      </c>
      <c r="CE73">
        <v>0</v>
      </c>
      <c r="CF73">
        <v>4</v>
      </c>
      <c r="CG73">
        <v>0</v>
      </c>
      <c r="CH73">
        <v>0</v>
      </c>
      <c r="CI73">
        <v>168</v>
      </c>
      <c r="CJ73">
        <v>96</v>
      </c>
      <c r="CK73">
        <v>4</v>
      </c>
      <c r="CL73">
        <v>7</v>
      </c>
      <c r="CM73">
        <v>2.5</v>
      </c>
      <c r="CN73">
        <v>0</v>
      </c>
      <c r="CO73">
        <v>0</v>
      </c>
      <c r="CP73">
        <v>51.67</v>
      </c>
      <c r="CQ73">
        <v>5</v>
      </c>
      <c r="CR73">
        <v>10</v>
      </c>
      <c r="CS73">
        <v>15.75</v>
      </c>
      <c r="CT73">
        <v>28.6</v>
      </c>
      <c r="CU73">
        <v>12</v>
      </c>
      <c r="CV73">
        <v>17</v>
      </c>
      <c r="CW73">
        <v>2</v>
      </c>
      <c r="CX73">
        <v>10</v>
      </c>
      <c r="CY73">
        <v>0</v>
      </c>
      <c r="CZ73">
        <v>0</v>
      </c>
      <c r="DA73">
        <v>0</v>
      </c>
      <c r="DB73">
        <v>3</v>
      </c>
      <c r="DC73">
        <v>3</v>
      </c>
      <c r="DD73" s="12"/>
      <c r="DE73">
        <v>9</v>
      </c>
      <c r="DF73">
        <v>6</v>
      </c>
      <c r="DG73">
        <v>2</v>
      </c>
      <c r="DH73">
        <v>3</v>
      </c>
      <c r="DI73">
        <v>5.2</v>
      </c>
      <c r="DJ73">
        <v>5.3</v>
      </c>
      <c r="DK73">
        <v>4</v>
      </c>
      <c r="DL73">
        <v>2</v>
      </c>
      <c r="DM73">
        <v>2</v>
      </c>
      <c r="DN73">
        <v>8</v>
      </c>
      <c r="DO73">
        <v>19</v>
      </c>
      <c r="DP73"/>
      <c r="DQ73"/>
      <c r="DR73">
        <v>58</v>
      </c>
      <c r="DS73">
        <v>4</v>
      </c>
      <c r="DT73">
        <v>2.5</v>
      </c>
      <c r="DU73">
        <v>71.25</v>
      </c>
      <c r="DV73">
        <v>77.7</v>
      </c>
      <c r="DW73">
        <v>63</v>
      </c>
      <c r="DX73">
        <v>9.6</v>
      </c>
      <c r="DY73">
        <v>6.3</v>
      </c>
      <c r="DZ73">
        <v>5.3</v>
      </c>
      <c r="EA73">
        <v>5</v>
      </c>
      <c r="EB73">
        <v>10</v>
      </c>
      <c r="EC73">
        <v>10</v>
      </c>
      <c r="ED73">
        <v>7.8</v>
      </c>
      <c r="EE73">
        <v>0</v>
      </c>
      <c r="EF73">
        <v>18</v>
      </c>
      <c r="EG73">
        <v>2.5</v>
      </c>
      <c r="EH73">
        <v>22</v>
      </c>
      <c r="EI73"/>
      <c r="EJ73" s="12"/>
    </row>
    <row r="74" spans="1:140" ht="16.5" customHeight="1">
      <c r="A74" s="500"/>
      <c r="B74" s="53" t="s">
        <v>222</v>
      </c>
      <c r="C74" s="12"/>
      <c r="D74" s="12">
        <v>168</v>
      </c>
      <c r="E74" s="12">
        <v>168</v>
      </c>
      <c r="F74" s="12">
        <v>168</v>
      </c>
      <c r="G74" s="12">
        <v>168</v>
      </c>
      <c r="H74" s="12">
        <v>168</v>
      </c>
      <c r="I74" s="12">
        <v>168</v>
      </c>
      <c r="J74" s="216">
        <v>168</v>
      </c>
      <c r="K74" s="216">
        <v>168</v>
      </c>
      <c r="L74" s="216">
        <v>168</v>
      </c>
      <c r="M74" s="216">
        <v>168</v>
      </c>
      <c r="N74" s="216">
        <v>168</v>
      </c>
      <c r="O74" s="12">
        <v>168</v>
      </c>
      <c r="P74" s="12">
        <v>168</v>
      </c>
      <c r="Q74" s="12">
        <v>168</v>
      </c>
      <c r="R74" s="12">
        <v>168</v>
      </c>
      <c r="S74" s="208">
        <v>168</v>
      </c>
      <c r="T74" s="12">
        <v>168</v>
      </c>
      <c r="U74" s="12">
        <v>144</v>
      </c>
      <c r="V74" s="12">
        <v>168</v>
      </c>
      <c r="W74" s="12">
        <v>168</v>
      </c>
      <c r="X74" s="12">
        <v>168</v>
      </c>
      <c r="Y74" s="12">
        <v>168</v>
      </c>
      <c r="Z74" s="12">
        <v>168</v>
      </c>
      <c r="AA74" s="12">
        <v>168</v>
      </c>
      <c r="AB74" s="12">
        <v>168</v>
      </c>
      <c r="AC74" s="12">
        <v>168</v>
      </c>
      <c r="AD74" s="12">
        <v>168</v>
      </c>
      <c r="AE74" s="12">
        <v>168</v>
      </c>
      <c r="AF74" s="12">
        <v>168</v>
      </c>
      <c r="AG74" s="12">
        <v>168</v>
      </c>
      <c r="AH74" s="12">
        <v>168</v>
      </c>
      <c r="AI74" s="12">
        <v>168</v>
      </c>
      <c r="AJ74" s="12">
        <v>168</v>
      </c>
      <c r="AK74" s="12">
        <v>168</v>
      </c>
      <c r="AL74" s="12">
        <v>168</v>
      </c>
      <c r="AM74" s="12">
        <v>168</v>
      </c>
      <c r="AN74" s="12">
        <v>168</v>
      </c>
      <c r="AO74" s="12">
        <v>168</v>
      </c>
      <c r="AP74" s="12">
        <v>168</v>
      </c>
      <c r="AQ74" s="12">
        <v>168</v>
      </c>
      <c r="AR74" s="12">
        <v>168</v>
      </c>
      <c r="AS74" s="12">
        <v>168</v>
      </c>
      <c r="AT74" s="12">
        <v>168</v>
      </c>
      <c r="AU74" s="12">
        <v>168</v>
      </c>
      <c r="AV74" s="12">
        <v>168</v>
      </c>
      <c r="AW74" s="12">
        <v>168</v>
      </c>
      <c r="AX74" s="12">
        <v>168</v>
      </c>
      <c r="AY74" s="12">
        <v>168</v>
      </c>
      <c r="AZ74" s="12">
        <v>168</v>
      </c>
      <c r="BA74" s="12">
        <v>168</v>
      </c>
      <c r="BB74" s="12">
        <v>168</v>
      </c>
      <c r="BC74" s="12">
        <v>168</v>
      </c>
      <c r="BD74" s="12">
        <v>168</v>
      </c>
      <c r="BE74" s="12">
        <v>168</v>
      </c>
      <c r="BF74" s="12">
        <v>168</v>
      </c>
      <c r="BG74" s="12">
        <v>168</v>
      </c>
      <c r="BH74" s="12">
        <v>168</v>
      </c>
      <c r="BI74" s="12">
        <v>168</v>
      </c>
      <c r="BJ74" s="12">
        <v>168</v>
      </c>
      <c r="BK74" s="12">
        <v>168</v>
      </c>
      <c r="BL74" s="12">
        <v>168</v>
      </c>
      <c r="BM74" s="12">
        <v>168</v>
      </c>
      <c r="BN74" s="12">
        <v>168</v>
      </c>
      <c r="BO74" s="12">
        <v>168</v>
      </c>
      <c r="BP74" s="12">
        <v>168</v>
      </c>
      <c r="BQ74" s="12">
        <v>168</v>
      </c>
      <c r="BR74" s="12">
        <v>168</v>
      </c>
      <c r="BS74" s="12"/>
      <c r="BT74" s="12"/>
      <c r="BU74" s="12"/>
      <c r="BV74" s="12"/>
      <c r="BW74" s="12"/>
      <c r="BX74" s="12"/>
      <c r="BY74" s="12"/>
      <c r="BZ74" s="12"/>
      <c r="CA74" s="12">
        <v>144</v>
      </c>
      <c r="CB74" s="12">
        <v>168</v>
      </c>
      <c r="CC74" s="12">
        <v>168</v>
      </c>
      <c r="CD74" s="12">
        <v>168</v>
      </c>
      <c r="CE74" s="12">
        <v>168</v>
      </c>
      <c r="CF74" s="12">
        <v>168</v>
      </c>
      <c r="CG74" s="12">
        <v>168</v>
      </c>
      <c r="CH74" s="12">
        <v>168</v>
      </c>
      <c r="CI74" s="12">
        <v>168</v>
      </c>
      <c r="CJ74" s="12">
        <v>168</v>
      </c>
      <c r="CK74" s="12">
        <v>168</v>
      </c>
      <c r="CL74" s="12">
        <v>168</v>
      </c>
      <c r="CM74" s="12">
        <v>168</v>
      </c>
      <c r="CN74" s="12">
        <v>168</v>
      </c>
      <c r="CO74" s="12">
        <v>168</v>
      </c>
      <c r="CP74" s="12">
        <v>168</v>
      </c>
      <c r="CQ74" s="12">
        <v>168</v>
      </c>
      <c r="CR74" s="12">
        <v>168</v>
      </c>
      <c r="CS74" s="12">
        <v>168</v>
      </c>
      <c r="CT74" s="12">
        <v>168</v>
      </c>
      <c r="CU74" s="12">
        <v>168</v>
      </c>
      <c r="CV74" s="12">
        <v>168</v>
      </c>
      <c r="CW74" s="12">
        <v>168</v>
      </c>
      <c r="CX74" s="12">
        <v>168</v>
      </c>
      <c r="CY74" s="12">
        <v>168</v>
      </c>
      <c r="CZ74" s="12">
        <v>168</v>
      </c>
      <c r="DA74" s="12">
        <v>168</v>
      </c>
      <c r="DB74" s="12">
        <v>168</v>
      </c>
      <c r="DC74" s="12">
        <v>168</v>
      </c>
      <c r="DD74" s="12"/>
      <c r="DE74" s="12">
        <v>144</v>
      </c>
      <c r="DF74" s="12">
        <v>168</v>
      </c>
      <c r="DG74" s="12">
        <v>168</v>
      </c>
      <c r="DH74" s="12">
        <v>168</v>
      </c>
      <c r="DI74" s="12">
        <v>168</v>
      </c>
      <c r="DJ74" s="12">
        <v>168</v>
      </c>
      <c r="DK74" s="12">
        <v>168</v>
      </c>
      <c r="DL74" s="12">
        <v>168</v>
      </c>
      <c r="DM74" s="12">
        <v>168</v>
      </c>
      <c r="DN74" s="12">
        <v>168</v>
      </c>
      <c r="DO74" s="12">
        <v>168</v>
      </c>
      <c r="DP74" s="12"/>
      <c r="DQ74" s="12"/>
      <c r="DR74" s="12">
        <v>168</v>
      </c>
      <c r="DS74" s="12">
        <v>168</v>
      </c>
      <c r="DT74" s="12">
        <v>168</v>
      </c>
      <c r="DU74" s="12">
        <v>168</v>
      </c>
      <c r="DV74" s="12">
        <v>168</v>
      </c>
      <c r="DW74" s="12">
        <v>168</v>
      </c>
      <c r="DX74" s="12">
        <v>168</v>
      </c>
      <c r="DY74" s="12">
        <v>168</v>
      </c>
      <c r="DZ74" s="12">
        <v>168</v>
      </c>
      <c r="EA74" s="12">
        <v>168</v>
      </c>
      <c r="EB74" s="12">
        <v>168</v>
      </c>
      <c r="EC74" s="12">
        <v>168</v>
      </c>
      <c r="ED74" s="12">
        <v>168</v>
      </c>
      <c r="EE74" s="12">
        <v>168</v>
      </c>
      <c r="EF74" s="12">
        <v>168</v>
      </c>
      <c r="EG74" s="12">
        <v>168</v>
      </c>
      <c r="EH74" s="12">
        <v>168</v>
      </c>
      <c r="EI74" s="12"/>
      <c r="EJ74" s="12"/>
    </row>
    <row r="75" spans="1:140">
      <c r="A75" s="501"/>
      <c r="B75" s="53" t="s">
        <v>146</v>
      </c>
      <c r="C75" s="12"/>
      <c r="D75" s="173">
        <v>13.565402843601897</v>
      </c>
      <c r="E75" s="173">
        <v>8.596817313999999</v>
      </c>
      <c r="F75" s="173">
        <v>17.170932424131323</v>
      </c>
      <c r="G75" s="173">
        <v>10.23</v>
      </c>
      <c r="H75" s="173">
        <v>9.4077289229528027</v>
      </c>
      <c r="I75" s="173">
        <v>12.667062415196742</v>
      </c>
      <c r="J75" s="172">
        <v>14.107224770642201</v>
      </c>
      <c r="K75" s="172">
        <v>11.42214841412328</v>
      </c>
      <c r="L75" s="172">
        <v>16.38702928870293</v>
      </c>
      <c r="M75" s="172">
        <v>13.506651108518087</v>
      </c>
      <c r="N75" s="172">
        <v>17.19138981856614</v>
      </c>
      <c r="O75" s="164">
        <v>11.574931880108991</v>
      </c>
      <c r="P75" s="164">
        <v>14.2262341325811</v>
      </c>
      <c r="Q75" s="164">
        <v>16.442007198814309</v>
      </c>
      <c r="R75" s="164">
        <v>17.455208946439082</v>
      </c>
      <c r="S75">
        <v>17.4430379</v>
      </c>
      <c r="T75" s="94">
        <v>14.627968337730872</v>
      </c>
      <c r="U75" s="94">
        <v>7.4588461538461548</v>
      </c>
      <c r="V75" s="94">
        <v>17.655699177438304</v>
      </c>
      <c r="W75" s="94">
        <v>15.655198973042364</v>
      </c>
      <c r="X75" s="94">
        <v>16.920000000000002</v>
      </c>
      <c r="Y75">
        <v>17.457705677867903</v>
      </c>
      <c r="Z75" s="319">
        <v>14.63</v>
      </c>
      <c r="AA75" s="319">
        <v>13.98</v>
      </c>
      <c r="AB75">
        <v>20.42711518858308</v>
      </c>
      <c r="AC75">
        <v>17.039371727748691</v>
      </c>
      <c r="AD75">
        <v>14.57</v>
      </c>
      <c r="AE75">
        <v>11.197528596745608</v>
      </c>
      <c r="AF75">
        <v>10.827712609970675</v>
      </c>
      <c r="AG75">
        <v>12.8</v>
      </c>
      <c r="AH75">
        <v>11.152119958634954</v>
      </c>
      <c r="AI75">
        <v>20.56</v>
      </c>
      <c r="AJ75">
        <v>19.37</v>
      </c>
      <c r="AK75">
        <v>24.530973451327434</v>
      </c>
      <c r="AL75">
        <v>20.629800629590765</v>
      </c>
      <c r="AM75">
        <v>22.73</v>
      </c>
      <c r="AN75">
        <v>26.587573437778172</v>
      </c>
      <c r="AO75">
        <v>16.72</v>
      </c>
      <c r="AP75">
        <v>16.583977245792841</v>
      </c>
      <c r="AQ75">
        <v>17.906348020911128</v>
      </c>
      <c r="AR75">
        <v>16.538860103626945</v>
      </c>
      <c r="AS75">
        <v>5.3659999999999997</v>
      </c>
      <c r="AT75">
        <v>18.026089873417721</v>
      </c>
      <c r="AU75">
        <v>19.54</v>
      </c>
      <c r="AV75">
        <v>16.13</v>
      </c>
      <c r="AW75">
        <v>22.301112061591105</v>
      </c>
      <c r="AX75">
        <v>18.770053475935828</v>
      </c>
      <c r="AY75">
        <v>16.04494382022472</v>
      </c>
      <c r="AZ75">
        <v>11.71</v>
      </c>
      <c r="BA75">
        <v>12.8390534398997</v>
      </c>
      <c r="BB75">
        <v>17.84</v>
      </c>
      <c r="BC75">
        <v>17.324358426542666</v>
      </c>
      <c r="BD75">
        <v>0</v>
      </c>
      <c r="BE75">
        <v>0</v>
      </c>
      <c r="BF75">
        <v>0</v>
      </c>
      <c r="BG75">
        <v>2.9606299212598426</v>
      </c>
      <c r="BH75">
        <v>3.07</v>
      </c>
      <c r="BI75">
        <v>17.11</v>
      </c>
      <c r="BJ75">
        <v>15.879195402298848</v>
      </c>
      <c r="BK75">
        <v>16.04</v>
      </c>
      <c r="BL75">
        <v>14.635949367088607</v>
      </c>
      <c r="BM75">
        <v>16.68745432399513</v>
      </c>
      <c r="BN75">
        <v>16.579999999999998</v>
      </c>
      <c r="BO75">
        <v>15.624880382775121</v>
      </c>
      <c r="BP75">
        <v>20.90909090909091</v>
      </c>
      <c r="BQ75">
        <v>9.66</v>
      </c>
      <c r="BR75">
        <v>19.690000000000001</v>
      </c>
      <c r="BS75"/>
      <c r="BT75"/>
      <c r="BU75"/>
      <c r="BV75"/>
      <c r="BW75"/>
      <c r="BX75"/>
      <c r="BY75"/>
      <c r="BZ75"/>
      <c r="CA75">
        <v>116.2</v>
      </c>
      <c r="CB75">
        <v>89.504000000000005</v>
      </c>
      <c r="CC75">
        <v>77.833333333331154</v>
      </c>
      <c r="CD75">
        <v>112</v>
      </c>
      <c r="CE75">
        <v>86</v>
      </c>
      <c r="CF75">
        <v>105</v>
      </c>
      <c r="CG75">
        <v>96</v>
      </c>
      <c r="CH75">
        <v>48</v>
      </c>
      <c r="CI75">
        <v>0</v>
      </c>
      <c r="CJ75">
        <v>39</v>
      </c>
      <c r="CK75">
        <v>41</v>
      </c>
      <c r="CL75">
        <v>95</v>
      </c>
      <c r="CM75">
        <v>83</v>
      </c>
      <c r="CN75">
        <v>74</v>
      </c>
      <c r="CO75">
        <v>22</v>
      </c>
      <c r="CP75">
        <v>49.599999999998545</v>
      </c>
      <c r="CQ75" s="12">
        <v>74.599999999999994</v>
      </c>
      <c r="CR75" s="12">
        <v>73</v>
      </c>
      <c r="CS75">
        <v>58</v>
      </c>
      <c r="CT75">
        <v>73</v>
      </c>
      <c r="CU75">
        <v>64</v>
      </c>
      <c r="CV75">
        <v>58</v>
      </c>
      <c r="CW75">
        <v>88.599999999998545</v>
      </c>
      <c r="CX75">
        <v>63.9</v>
      </c>
      <c r="CY75">
        <v>75</v>
      </c>
      <c r="CZ75">
        <v>78</v>
      </c>
      <c r="DA75">
        <v>78</v>
      </c>
      <c r="DB75">
        <v>101</v>
      </c>
      <c r="DC75">
        <v>84</v>
      </c>
      <c r="DD75" s="12"/>
      <c r="DE75">
        <v>68</v>
      </c>
      <c r="DF75">
        <v>90.400000000001455</v>
      </c>
      <c r="DG75">
        <v>66.900000000000006</v>
      </c>
      <c r="DH75">
        <v>90.9</v>
      </c>
      <c r="DI75">
        <v>90</v>
      </c>
      <c r="DJ75">
        <v>80</v>
      </c>
      <c r="DK75">
        <v>104</v>
      </c>
      <c r="DL75">
        <v>96</v>
      </c>
      <c r="DM75">
        <v>99</v>
      </c>
      <c r="DN75">
        <v>78</v>
      </c>
      <c r="DO75">
        <v>93</v>
      </c>
      <c r="DP75"/>
      <c r="DQ75"/>
      <c r="DR75">
        <v>63</v>
      </c>
      <c r="DS75">
        <v>66</v>
      </c>
      <c r="DT75">
        <v>88.5</v>
      </c>
      <c r="DU75">
        <v>61</v>
      </c>
      <c r="DV75">
        <v>8</v>
      </c>
      <c r="DW75">
        <v>34.5</v>
      </c>
      <c r="DX75">
        <v>93</v>
      </c>
      <c r="DY75">
        <v>88</v>
      </c>
      <c r="DZ75">
        <v>70</v>
      </c>
      <c r="EA75">
        <v>73</v>
      </c>
      <c r="EB75">
        <v>76</v>
      </c>
      <c r="EC75">
        <v>76</v>
      </c>
      <c r="ED75">
        <v>67</v>
      </c>
      <c r="EE75">
        <v>78</v>
      </c>
      <c r="EF75">
        <v>70.5</v>
      </c>
      <c r="EG75">
        <v>109</v>
      </c>
      <c r="EH75">
        <v>61</v>
      </c>
      <c r="EI75" s="12"/>
      <c r="EJ75" s="12"/>
    </row>
    <row r="76" spans="1:140">
      <c r="A76" s="496" t="s">
        <v>162</v>
      </c>
      <c r="B76" s="54" t="s">
        <v>147</v>
      </c>
      <c r="C76" s="8"/>
      <c r="D76" s="8">
        <f t="shared" ref="D76:N76" si="277">D66</f>
        <v>0.98809523809523803</v>
      </c>
      <c r="E76" s="8">
        <f t="shared" si="277"/>
        <v>0.96095238095238089</v>
      </c>
      <c r="F76" s="8">
        <f t="shared" si="277"/>
        <v>0.89434523809523825</v>
      </c>
      <c r="G76" s="8">
        <f t="shared" si="277"/>
        <v>0.97916666666666696</v>
      </c>
      <c r="H76" s="8">
        <f t="shared" si="277"/>
        <v>0.7529761904714285</v>
      </c>
      <c r="I76" s="8">
        <f t="shared" si="277"/>
        <v>0.9285714285714286</v>
      </c>
      <c r="J76" s="8">
        <f t="shared" si="277"/>
        <v>0.93154761904761896</v>
      </c>
      <c r="K76" s="8">
        <f t="shared" si="277"/>
        <v>0.54863095238095205</v>
      </c>
      <c r="L76" s="8">
        <f t="shared" si="277"/>
        <v>0.92261904762857139</v>
      </c>
      <c r="M76" s="8">
        <f t="shared" si="277"/>
        <v>0.74404761904761896</v>
      </c>
      <c r="N76" s="8">
        <f t="shared" si="277"/>
        <v>0.9017857142857143</v>
      </c>
      <c r="O76" s="8">
        <f t="shared" ref="O76:BR76" si="278">+O66</f>
        <v>0.62601190476190482</v>
      </c>
      <c r="P76" s="8">
        <f t="shared" si="278"/>
        <v>0.82184523809523791</v>
      </c>
      <c r="Q76" s="8">
        <f t="shared" si="278"/>
        <v>0.96821428571428603</v>
      </c>
      <c r="R76" s="8">
        <f t="shared" si="278"/>
        <v>0.84023809523809501</v>
      </c>
      <c r="S76" s="8">
        <f t="shared" si="278"/>
        <v>0.66220238095238093</v>
      </c>
      <c r="T76" s="8">
        <f t="shared" si="278"/>
        <v>0.99404761904761896</v>
      </c>
      <c r="U76" s="8">
        <f t="shared" si="278"/>
        <v>0.82986111111111116</v>
      </c>
      <c r="V76" s="8">
        <f t="shared" si="278"/>
        <v>0.93946428571428564</v>
      </c>
      <c r="W76" s="8">
        <f t="shared" si="278"/>
        <v>0.66517857142857095</v>
      </c>
      <c r="X76" s="8">
        <f t="shared" si="278"/>
        <v>0.98809523809523803</v>
      </c>
      <c r="Y76" s="8">
        <f t="shared" si="278"/>
        <v>0.86011904761904778</v>
      </c>
      <c r="Z76" s="8">
        <f t="shared" si="278"/>
        <v>0.84624999999999995</v>
      </c>
      <c r="AA76" s="8">
        <f t="shared" si="278"/>
        <v>0.95535714285714302</v>
      </c>
      <c r="AB76" s="8">
        <f t="shared" si="278"/>
        <v>0.84226190476190477</v>
      </c>
      <c r="AC76" s="8">
        <f t="shared" si="278"/>
        <v>0.91416666666666702</v>
      </c>
      <c r="AD76" s="8">
        <f t="shared" si="278"/>
        <v>0.99107142857142905</v>
      </c>
      <c r="AE76" s="8">
        <f t="shared" si="278"/>
        <v>0.88988095238095222</v>
      </c>
      <c r="AF76" s="8">
        <f t="shared" si="278"/>
        <v>0.95583333333333298</v>
      </c>
      <c r="AG76" s="8">
        <f t="shared" si="278"/>
        <v>0.98809523809523803</v>
      </c>
      <c r="AH76" s="8">
        <f t="shared" si="278"/>
        <v>0.52279761904761901</v>
      </c>
      <c r="AI76" s="8">
        <f t="shared" si="278"/>
        <v>0.89434523809523803</v>
      </c>
      <c r="AJ76" s="8">
        <f t="shared" si="278"/>
        <v>0.92857142857142905</v>
      </c>
      <c r="AK76" s="8">
        <f t="shared" si="278"/>
        <v>0.92904761904761912</v>
      </c>
      <c r="AL76" s="8">
        <f t="shared" si="278"/>
        <v>0.69440476190476197</v>
      </c>
      <c r="AM76" s="8">
        <f t="shared" si="278"/>
        <v>0.93154761904761896</v>
      </c>
      <c r="AN76" s="8">
        <f t="shared" si="278"/>
        <v>0.90773809523809523</v>
      </c>
      <c r="AO76" s="8">
        <f t="shared" si="278"/>
        <v>0.91220238095238104</v>
      </c>
      <c r="AP76" s="8">
        <f t="shared" si="278"/>
        <v>0.83928571428571397</v>
      </c>
      <c r="AQ76" s="8">
        <f t="shared" si="278"/>
        <v>0.86404761904761918</v>
      </c>
      <c r="AR76" s="8">
        <f t="shared" si="278"/>
        <v>0.96476190476190504</v>
      </c>
      <c r="AS76" s="8">
        <f t="shared" si="278"/>
        <v>0.47815476190476203</v>
      </c>
      <c r="AT76" s="8">
        <f t="shared" si="278"/>
        <v>0.7232142857142857</v>
      </c>
      <c r="AU76" s="8">
        <f t="shared" si="278"/>
        <v>0.96077380952380997</v>
      </c>
      <c r="AV76" s="8">
        <f t="shared" si="278"/>
        <v>0.95059523809523805</v>
      </c>
      <c r="AW76" s="8">
        <f t="shared" si="278"/>
        <v>1</v>
      </c>
      <c r="AX76" s="8">
        <f t="shared" si="278"/>
        <v>0.95434523809523819</v>
      </c>
      <c r="AY76" s="8">
        <f t="shared" si="278"/>
        <v>0.93333333333333324</v>
      </c>
      <c r="AZ76" s="8">
        <f t="shared" si="278"/>
        <v>0.83630952380952395</v>
      </c>
      <c r="BA76" s="8">
        <f t="shared" si="278"/>
        <v>0.9508928571428571</v>
      </c>
      <c r="BB76" s="8">
        <f t="shared" si="278"/>
        <v>0.98630952380952397</v>
      </c>
      <c r="BC76" s="8">
        <f t="shared" si="278"/>
        <v>0.88107142857142862</v>
      </c>
      <c r="BD76" s="8">
        <f t="shared" si="278"/>
        <v>0.12202380952381001</v>
      </c>
      <c r="BE76" s="8">
        <f t="shared" si="278"/>
        <v>0</v>
      </c>
      <c r="BF76" s="8">
        <f t="shared" si="278"/>
        <v>0</v>
      </c>
      <c r="BG76" s="8">
        <f t="shared" si="278"/>
        <v>0.26488095238095238</v>
      </c>
      <c r="BH76" s="8">
        <f t="shared" si="278"/>
        <v>0.98065476190476197</v>
      </c>
      <c r="BI76" s="8">
        <f t="shared" si="278"/>
        <v>0.98065476190476197</v>
      </c>
      <c r="BJ76" s="8">
        <f t="shared" si="278"/>
        <v>0.81202380952380959</v>
      </c>
      <c r="BK76" s="8">
        <f t="shared" si="278"/>
        <v>0.92857142857142905</v>
      </c>
      <c r="BL76" s="8">
        <f t="shared" si="278"/>
        <v>0.96428571428571397</v>
      </c>
      <c r="BM76" s="8">
        <f t="shared" si="278"/>
        <v>0.9107142857142857</v>
      </c>
      <c r="BN76" s="8">
        <f t="shared" si="278"/>
        <v>0.922619047619048</v>
      </c>
      <c r="BO76" s="8">
        <f t="shared" si="278"/>
        <v>0.92083333333333295</v>
      </c>
      <c r="BP76" s="8">
        <f t="shared" si="278"/>
        <v>0.8705357142857143</v>
      </c>
      <c r="BQ76" s="8">
        <f t="shared" si="278"/>
        <v>0.85773809523809497</v>
      </c>
      <c r="BR76" s="8">
        <f t="shared" si="278"/>
        <v>0.98214285714285698</v>
      </c>
      <c r="BS76" s="8"/>
      <c r="BT76" s="8"/>
      <c r="BU76" s="8"/>
      <c r="BV76" s="8"/>
      <c r="BW76" s="8"/>
      <c r="BX76" s="8"/>
      <c r="BY76" s="8"/>
      <c r="BZ76" s="8"/>
      <c r="CA76" s="8">
        <f t="shared" ref="CA76:CC76" si="279">+CA66</f>
        <v>0.98611111111111105</v>
      </c>
      <c r="CB76" s="8">
        <f t="shared" si="279"/>
        <v>0.99702380952380953</v>
      </c>
      <c r="CC76" s="8">
        <f t="shared" si="279"/>
        <v>0.9107142857142857</v>
      </c>
      <c r="CD76" s="8">
        <f t="shared" ref="CD76:CF76" si="280">+CD66</f>
        <v>1</v>
      </c>
      <c r="CE76" s="8">
        <f t="shared" si="280"/>
        <v>1</v>
      </c>
      <c r="CF76" s="8">
        <f t="shared" si="280"/>
        <v>0.97619047619047616</v>
      </c>
      <c r="CG76" s="8">
        <f t="shared" ref="CG76:CH76" si="281">+CG66</f>
        <v>0.95833333333333304</v>
      </c>
      <c r="CH76" s="8">
        <f t="shared" si="281"/>
        <v>0.75</v>
      </c>
      <c r="CI76" s="8">
        <f t="shared" ref="CI76:CJ76" si="282">+CI66</f>
        <v>0</v>
      </c>
      <c r="CJ76" s="8">
        <f t="shared" si="282"/>
        <v>0.42857142857142855</v>
      </c>
      <c r="CK76" s="8">
        <f t="shared" ref="CK76:CM76" si="283">+CK66</f>
        <v>0.97619047619047605</v>
      </c>
      <c r="CL76" s="8">
        <f t="shared" si="283"/>
        <v>0.95833333333333304</v>
      </c>
      <c r="CM76" s="8">
        <f t="shared" si="283"/>
        <v>0.98511904761904756</v>
      </c>
      <c r="CN76" s="8">
        <f t="shared" ref="CN76:CP76" si="284">+CN66</f>
        <v>0.92857142857142905</v>
      </c>
      <c r="CO76" s="8">
        <f t="shared" si="284"/>
        <v>0.36309523809523803</v>
      </c>
      <c r="CP76" s="8">
        <f t="shared" si="284"/>
        <v>0.69244047619047622</v>
      </c>
      <c r="CQ76" s="8">
        <f t="shared" ref="CQ76:CT76" si="285">+CQ66</f>
        <v>0.97023809523809501</v>
      </c>
      <c r="CR76" s="8">
        <f t="shared" si="285"/>
        <v>0.91071428571428603</v>
      </c>
      <c r="CS76" s="8">
        <f t="shared" si="285"/>
        <v>0.90625</v>
      </c>
      <c r="CT76" s="8">
        <f t="shared" si="285"/>
        <v>0.82976190476190481</v>
      </c>
      <c r="CU76" s="8">
        <f t="shared" ref="CU76:CW76" si="286">+CU66</f>
        <v>0.92857142857142905</v>
      </c>
      <c r="CV76" s="8">
        <f t="shared" si="286"/>
        <v>0.89880952380952395</v>
      </c>
      <c r="CW76" s="8">
        <f t="shared" si="286"/>
        <v>1</v>
      </c>
      <c r="CX76" s="8">
        <f t="shared" ref="CX76:CY76" si="287">+CX66</f>
        <v>0.94047619047619002</v>
      </c>
      <c r="CY76" s="8">
        <f t="shared" si="287"/>
        <v>1</v>
      </c>
      <c r="CZ76" s="8">
        <f t="shared" ref="CZ76:DB76" si="288">+CZ66</f>
        <v>1</v>
      </c>
      <c r="DA76" s="8">
        <f t="shared" si="288"/>
        <v>1</v>
      </c>
      <c r="DB76" s="8">
        <f t="shared" si="288"/>
        <v>0.9821428571428571</v>
      </c>
      <c r="DC76" s="8">
        <f t="shared" ref="DC76:DF76" si="289">+DC66</f>
        <v>0.98214285714285698</v>
      </c>
      <c r="DD76" s="8"/>
      <c r="DE76" s="8">
        <f t="shared" si="289"/>
        <v>0.9375</v>
      </c>
      <c r="DF76" s="8">
        <f t="shared" si="289"/>
        <v>0.9642857142857143</v>
      </c>
      <c r="DG76" s="8">
        <f t="shared" ref="DG76:DJ76" si="290">+DG66</f>
        <v>0.98809523809523803</v>
      </c>
      <c r="DH76" s="8">
        <f t="shared" si="290"/>
        <v>0.98214285714285698</v>
      </c>
      <c r="DI76" s="8">
        <f t="shared" si="290"/>
        <v>0.96904761904761916</v>
      </c>
      <c r="DJ76" s="8">
        <f t="shared" si="290"/>
        <v>0.90892857142857142</v>
      </c>
      <c r="DK76" s="8">
        <f t="shared" ref="DK76:DM76" si="291">+DK66</f>
        <v>0.97619047619047605</v>
      </c>
      <c r="DL76" s="8">
        <f t="shared" si="291"/>
        <v>0.98214285714285698</v>
      </c>
      <c r="DM76" s="8">
        <f t="shared" si="291"/>
        <v>0.98809523809523814</v>
      </c>
      <c r="DN76" s="8">
        <f t="shared" ref="DN76:DR76" si="292">+DN66</f>
        <v>0.85476190476190494</v>
      </c>
      <c r="DO76" s="8">
        <f t="shared" si="292"/>
        <v>0.88690476190476186</v>
      </c>
      <c r="DP76" s="8">
        <f t="shared" si="292"/>
        <v>0</v>
      </c>
      <c r="DQ76" s="8">
        <f t="shared" si="292"/>
        <v>0</v>
      </c>
      <c r="DR76" s="8">
        <f t="shared" si="292"/>
        <v>0.65476190476190477</v>
      </c>
      <c r="DS76" s="8">
        <f t="shared" ref="DS76:DU76" si="293">+DS66</f>
        <v>0.94047619047619002</v>
      </c>
      <c r="DT76" s="8">
        <f t="shared" si="293"/>
        <v>0.89583333333333004</v>
      </c>
      <c r="DU76" s="8">
        <f t="shared" si="293"/>
        <v>0.57589285714285721</v>
      </c>
      <c r="DV76" s="8">
        <f t="shared" ref="DV76:DX76" si="294">+DV66</f>
        <v>0.47499999999999998</v>
      </c>
      <c r="DW76" s="8">
        <f t="shared" si="294"/>
        <v>0.33928571428571402</v>
      </c>
      <c r="DX76" s="8">
        <f t="shared" si="294"/>
        <v>0.94285714285714295</v>
      </c>
      <c r="DY76" s="8">
        <f t="shared" ref="DY76:EA76" si="295">+DY66</f>
        <v>0.96250000000000002</v>
      </c>
      <c r="DZ76" s="8">
        <f t="shared" si="295"/>
        <v>0.87023809523809503</v>
      </c>
      <c r="EA76" s="8">
        <f t="shared" si="295"/>
        <v>0.97023809523809523</v>
      </c>
      <c r="EB76" s="8">
        <f t="shared" ref="EB76:ED76" si="296">+EB66</f>
        <v>0.94047619047619002</v>
      </c>
      <c r="EC76" s="8">
        <f t="shared" si="296"/>
        <v>0.95</v>
      </c>
      <c r="ED76" s="8">
        <f t="shared" si="296"/>
        <v>0.95357142857142851</v>
      </c>
      <c r="EE76" s="8">
        <f t="shared" ref="EE76:EH76" si="297">+EE66</f>
        <v>0.96922619047619096</v>
      </c>
      <c r="EF76" s="8">
        <f t="shared" si="297"/>
        <v>0.86208333333333298</v>
      </c>
      <c r="EG76" s="8">
        <f t="shared" si="297"/>
        <v>0.98511904761904756</v>
      </c>
      <c r="EH76" s="8">
        <f t="shared" si="297"/>
        <v>0.86904761904761896</v>
      </c>
      <c r="EI76" s="8"/>
      <c r="EJ76" s="8"/>
    </row>
    <row r="77" spans="1:140">
      <c r="A77" s="497"/>
      <c r="B77" s="54" t="s">
        <v>253</v>
      </c>
      <c r="C77" s="8"/>
      <c r="D77" s="8">
        <f t="shared" ref="D77:BO77" si="298">+D71/D74</f>
        <v>0</v>
      </c>
      <c r="E77" s="8">
        <f t="shared" si="298"/>
        <v>0</v>
      </c>
      <c r="F77" s="8">
        <f t="shared" si="298"/>
        <v>0</v>
      </c>
      <c r="G77" s="8">
        <f t="shared" si="298"/>
        <v>0</v>
      </c>
      <c r="H77" s="8">
        <f t="shared" si="298"/>
        <v>0.10119047619047619</v>
      </c>
      <c r="I77" s="8">
        <f t="shared" si="298"/>
        <v>0</v>
      </c>
      <c r="J77" s="8">
        <f t="shared" si="298"/>
        <v>0</v>
      </c>
      <c r="K77" s="8">
        <f t="shared" si="298"/>
        <v>0</v>
      </c>
      <c r="L77" s="8">
        <f t="shared" si="298"/>
        <v>2.976190476190476E-2</v>
      </c>
      <c r="M77" s="8">
        <f t="shared" si="298"/>
        <v>7.1428571428571425E-2</v>
      </c>
      <c r="N77" s="8">
        <f t="shared" si="298"/>
        <v>0</v>
      </c>
      <c r="O77" s="8">
        <f t="shared" si="298"/>
        <v>0.10714285714285714</v>
      </c>
      <c r="P77" s="8">
        <f t="shared" si="298"/>
        <v>0</v>
      </c>
      <c r="Q77" s="8">
        <f t="shared" si="298"/>
        <v>0</v>
      </c>
      <c r="R77" s="8">
        <f t="shared" si="298"/>
        <v>0</v>
      </c>
      <c r="S77" s="8">
        <f t="shared" si="298"/>
        <v>0</v>
      </c>
      <c r="T77" s="8">
        <f t="shared" si="298"/>
        <v>0</v>
      </c>
      <c r="U77" s="8">
        <f t="shared" si="298"/>
        <v>8.3333333333333329E-2</v>
      </c>
      <c r="V77" s="8">
        <f t="shared" si="298"/>
        <v>0</v>
      </c>
      <c r="W77" s="8">
        <f t="shared" si="298"/>
        <v>0</v>
      </c>
      <c r="X77" s="8">
        <f t="shared" si="298"/>
        <v>0</v>
      </c>
      <c r="Y77" s="8">
        <f t="shared" si="298"/>
        <v>0</v>
      </c>
      <c r="Z77" s="8">
        <f t="shared" si="298"/>
        <v>0.13095238095238096</v>
      </c>
      <c r="AA77" s="8">
        <f t="shared" si="298"/>
        <v>0</v>
      </c>
      <c r="AB77" s="8">
        <f t="shared" si="298"/>
        <v>7.1428571428571425E-2</v>
      </c>
      <c r="AC77" s="8">
        <f t="shared" si="298"/>
        <v>0</v>
      </c>
      <c r="AD77" s="8">
        <f t="shared" si="298"/>
        <v>0</v>
      </c>
      <c r="AE77" s="8">
        <f t="shared" si="298"/>
        <v>7.1428571428571425E-2</v>
      </c>
      <c r="AF77" s="8">
        <f t="shared" si="298"/>
        <v>0</v>
      </c>
      <c r="AG77" s="8">
        <f t="shared" si="298"/>
        <v>0</v>
      </c>
      <c r="AH77" s="8">
        <f t="shared" si="298"/>
        <v>8.3333333333333329E-2</v>
      </c>
      <c r="AI77" s="8">
        <f t="shared" si="298"/>
        <v>0</v>
      </c>
      <c r="AJ77" s="8">
        <f t="shared" si="298"/>
        <v>6.25E-2</v>
      </c>
      <c r="AK77" s="8">
        <f t="shared" si="298"/>
        <v>0</v>
      </c>
      <c r="AL77" s="8">
        <f t="shared" si="298"/>
        <v>5.9523809523809521E-2</v>
      </c>
      <c r="AM77" s="8">
        <f t="shared" si="298"/>
        <v>0</v>
      </c>
      <c r="AN77" s="8">
        <f t="shared" si="298"/>
        <v>0</v>
      </c>
      <c r="AO77" s="8">
        <f t="shared" si="298"/>
        <v>0</v>
      </c>
      <c r="AP77" s="8">
        <f t="shared" si="298"/>
        <v>0</v>
      </c>
      <c r="AQ77" s="8">
        <f t="shared" si="298"/>
        <v>2.3809523809523808E-2</v>
      </c>
      <c r="AR77" s="8">
        <f t="shared" si="298"/>
        <v>0</v>
      </c>
      <c r="AS77" s="8">
        <f t="shared" si="298"/>
        <v>0</v>
      </c>
      <c r="AT77" s="8">
        <f t="shared" si="298"/>
        <v>0</v>
      </c>
      <c r="AU77" s="8">
        <f t="shared" si="298"/>
        <v>0</v>
      </c>
      <c r="AV77" s="8">
        <f t="shared" si="298"/>
        <v>0</v>
      </c>
      <c r="AW77" s="8">
        <f t="shared" si="298"/>
        <v>0</v>
      </c>
      <c r="AX77" s="8">
        <f t="shared" si="298"/>
        <v>0</v>
      </c>
      <c r="AY77" s="8">
        <f t="shared" si="298"/>
        <v>0</v>
      </c>
      <c r="AZ77" s="8">
        <f t="shared" si="298"/>
        <v>4.7619047619047616E-2</v>
      </c>
      <c r="BA77" s="8">
        <f t="shared" si="298"/>
        <v>0</v>
      </c>
      <c r="BB77" s="8">
        <f t="shared" si="298"/>
        <v>0</v>
      </c>
      <c r="BC77" s="8">
        <f t="shared" si="298"/>
        <v>9.8214285714285712E-2</v>
      </c>
      <c r="BD77" s="8">
        <f t="shared" si="298"/>
        <v>0</v>
      </c>
      <c r="BE77" s="8">
        <f t="shared" si="298"/>
        <v>0</v>
      </c>
      <c r="BF77" s="8">
        <f t="shared" si="298"/>
        <v>0</v>
      </c>
      <c r="BG77" s="8">
        <f t="shared" si="298"/>
        <v>0</v>
      </c>
      <c r="BH77" s="8">
        <f t="shared" si="298"/>
        <v>0</v>
      </c>
      <c r="BI77" s="8">
        <f t="shared" si="298"/>
        <v>0</v>
      </c>
      <c r="BJ77" s="8">
        <f t="shared" si="298"/>
        <v>5.9523809523809521E-2</v>
      </c>
      <c r="BK77" s="8">
        <f t="shared" si="298"/>
        <v>0</v>
      </c>
      <c r="BL77" s="8">
        <f t="shared" si="298"/>
        <v>0</v>
      </c>
      <c r="BM77" s="8">
        <f t="shared" si="298"/>
        <v>5.0595238095238096E-2</v>
      </c>
      <c r="BN77" s="8">
        <f t="shared" si="298"/>
        <v>7.7380952380952384E-2</v>
      </c>
      <c r="BO77" s="8">
        <f t="shared" si="298"/>
        <v>0</v>
      </c>
      <c r="BP77" s="8">
        <f t="shared" ref="BP77:CC77" si="299">+BP71/BP74</f>
        <v>0</v>
      </c>
      <c r="BQ77" s="8">
        <f t="shared" si="299"/>
        <v>0.10714285714285714</v>
      </c>
      <c r="BR77" s="8">
        <f t="shared" si="299"/>
        <v>0</v>
      </c>
      <c r="BS77" s="8"/>
      <c r="BT77" s="8"/>
      <c r="BU77" s="8"/>
      <c r="BV77" s="8"/>
      <c r="BW77" s="8"/>
      <c r="BX77" s="8"/>
      <c r="BY77" s="8"/>
      <c r="BZ77" s="8"/>
      <c r="CA77" s="8">
        <f t="shared" si="299"/>
        <v>0</v>
      </c>
      <c r="CB77" s="8">
        <f t="shared" si="299"/>
        <v>0</v>
      </c>
      <c r="CC77" s="8">
        <f t="shared" si="299"/>
        <v>7.1428571428571425E-2</v>
      </c>
      <c r="CD77" s="8">
        <f t="shared" ref="CD77:CF77" si="300">+CD71/CD74</f>
        <v>0</v>
      </c>
      <c r="CE77" s="8">
        <f t="shared" si="300"/>
        <v>0</v>
      </c>
      <c r="CF77" s="8">
        <f t="shared" si="300"/>
        <v>0</v>
      </c>
      <c r="CG77" s="8">
        <f t="shared" ref="CG77:CH77" si="301">+CG71/CG74</f>
        <v>4.1666666666666664E-2</v>
      </c>
      <c r="CH77" s="8">
        <f t="shared" si="301"/>
        <v>0</v>
      </c>
      <c r="CI77" s="8">
        <f t="shared" ref="CI77:CJ77" si="302">+CI71/CI74</f>
        <v>0</v>
      </c>
      <c r="CJ77" s="8">
        <f t="shared" si="302"/>
        <v>0</v>
      </c>
      <c r="CK77" s="8">
        <f t="shared" ref="CK77:CM77" si="303">+CK71/CK74</f>
        <v>0</v>
      </c>
      <c r="CL77" s="8">
        <f t="shared" si="303"/>
        <v>0</v>
      </c>
      <c r="CM77" s="8">
        <f t="shared" si="303"/>
        <v>0</v>
      </c>
      <c r="CN77" s="8">
        <f t="shared" ref="CN77:CP77" si="304">+CN71/CN74</f>
        <v>6.5476190476190479E-2</v>
      </c>
      <c r="CO77" s="8">
        <f t="shared" si="304"/>
        <v>0</v>
      </c>
      <c r="CP77" s="8">
        <f t="shared" si="304"/>
        <v>0</v>
      </c>
      <c r="CQ77" s="8">
        <f t="shared" ref="CQ77:CT77" si="305">+CQ71/CQ74</f>
        <v>0</v>
      </c>
      <c r="CR77" s="8">
        <f t="shared" si="305"/>
        <v>0</v>
      </c>
      <c r="CS77" s="8">
        <f t="shared" si="305"/>
        <v>0</v>
      </c>
      <c r="CT77" s="8">
        <f t="shared" si="305"/>
        <v>0</v>
      </c>
      <c r="CU77" s="8">
        <f t="shared" ref="CU77:CW77" si="306">+CU71/CU74</f>
        <v>0</v>
      </c>
      <c r="CV77" s="8">
        <f t="shared" si="306"/>
        <v>0</v>
      </c>
      <c r="CW77" s="8">
        <f t="shared" si="306"/>
        <v>0</v>
      </c>
      <c r="CX77" s="8">
        <f t="shared" ref="CX77:CY77" si="307">+CX71/CX74</f>
        <v>0</v>
      </c>
      <c r="CY77" s="8">
        <f t="shared" si="307"/>
        <v>0</v>
      </c>
      <c r="CZ77" s="8">
        <f t="shared" ref="CZ77:DB77" si="308">+CZ71/CZ74</f>
        <v>0</v>
      </c>
      <c r="DA77" s="8">
        <f t="shared" si="308"/>
        <v>0</v>
      </c>
      <c r="DB77" s="8">
        <f t="shared" si="308"/>
        <v>0</v>
      </c>
      <c r="DC77" s="8">
        <f t="shared" ref="DC77:DF77" si="309">+DC71/DC74</f>
        <v>0</v>
      </c>
      <c r="DD77" s="8"/>
      <c r="DE77" s="8">
        <f t="shared" si="309"/>
        <v>0</v>
      </c>
      <c r="DF77" s="8">
        <f t="shared" si="309"/>
        <v>0</v>
      </c>
      <c r="DG77" s="8">
        <f>+DG71/DG74</f>
        <v>0</v>
      </c>
      <c r="DH77" s="8">
        <f>+DH71/DH74</f>
        <v>0</v>
      </c>
      <c r="DI77" s="8">
        <f t="shared" ref="DI77:DJ77" si="310">+DI71/DI74</f>
        <v>0</v>
      </c>
      <c r="DJ77" s="8">
        <f t="shared" si="310"/>
        <v>5.9523809523809521E-2</v>
      </c>
      <c r="DK77" s="8">
        <f t="shared" ref="DK77:DM77" si="311">+DK71/DK74</f>
        <v>0</v>
      </c>
      <c r="DL77" s="8">
        <f t="shared" si="311"/>
        <v>0</v>
      </c>
      <c r="DM77" s="8">
        <f t="shared" si="311"/>
        <v>0</v>
      </c>
      <c r="DN77" s="8">
        <f t="shared" ref="DN77:DR77" si="312">+DN71/DN74</f>
        <v>5.9523809523809521E-2</v>
      </c>
      <c r="DO77" s="8">
        <f t="shared" si="312"/>
        <v>0</v>
      </c>
      <c r="DP77" s="8" t="e">
        <f t="shared" si="312"/>
        <v>#DIV/0!</v>
      </c>
      <c r="DQ77" s="8" t="e">
        <f t="shared" si="312"/>
        <v>#DIV/0!</v>
      </c>
      <c r="DR77" s="8">
        <f t="shared" si="312"/>
        <v>0</v>
      </c>
      <c r="DS77" s="8">
        <f t="shared" ref="DS77:DU77" si="313">+DS71/DS74</f>
        <v>3.5714285714285712E-2</v>
      </c>
      <c r="DT77" s="8">
        <f t="shared" si="313"/>
        <v>8.9285714285714288E-2</v>
      </c>
      <c r="DU77" s="8">
        <f t="shared" si="313"/>
        <v>0</v>
      </c>
      <c r="DV77" s="8">
        <f t="shared" ref="DV77:DX77" si="314">+DV71/DV74</f>
        <v>0</v>
      </c>
      <c r="DW77" s="8">
        <f t="shared" si="314"/>
        <v>0</v>
      </c>
      <c r="DX77" s="8">
        <f t="shared" si="314"/>
        <v>0</v>
      </c>
      <c r="DY77" s="8">
        <f t="shared" ref="DY77:EA77" si="315">+DY71/DY74</f>
        <v>0</v>
      </c>
      <c r="DZ77" s="8">
        <f t="shared" si="315"/>
        <v>8.9285714285714288E-2</v>
      </c>
      <c r="EA77" s="8">
        <f t="shared" si="315"/>
        <v>0</v>
      </c>
      <c r="EB77" s="8">
        <f t="shared" ref="EB77:ED77" si="316">+EB71/EB74</f>
        <v>0</v>
      </c>
      <c r="EC77" s="8">
        <f t="shared" si="316"/>
        <v>0</v>
      </c>
      <c r="ED77" s="8">
        <f t="shared" si="316"/>
        <v>0</v>
      </c>
      <c r="EE77" s="8">
        <f t="shared" ref="EE77:EH77" si="317">+EE71/EE74</f>
        <v>3.0773809523809523E-2</v>
      </c>
      <c r="EF77" s="8">
        <f t="shared" si="317"/>
        <v>3.0773809523809523E-2</v>
      </c>
      <c r="EG77" s="8">
        <f t="shared" si="317"/>
        <v>0</v>
      </c>
      <c r="EH77" s="8">
        <f t="shared" si="317"/>
        <v>0</v>
      </c>
      <c r="EI77" s="8"/>
      <c r="EJ77" s="8"/>
    </row>
    <row r="78" spans="1:140" ht="15.75" customHeight="1">
      <c r="A78" s="497"/>
      <c r="B78" s="54" t="s">
        <v>254</v>
      </c>
      <c r="C78" s="8"/>
      <c r="D78" s="8">
        <f t="shared" ref="D78:BO78" si="318">+D72/D74</f>
        <v>0</v>
      </c>
      <c r="E78" s="8">
        <f t="shared" si="318"/>
        <v>1.0773809523809524E-2</v>
      </c>
      <c r="F78" s="8">
        <f t="shared" si="318"/>
        <v>5.5059523809523808E-2</v>
      </c>
      <c r="G78" s="8">
        <f t="shared" si="318"/>
        <v>0</v>
      </c>
      <c r="H78" s="8">
        <f t="shared" si="318"/>
        <v>0</v>
      </c>
      <c r="I78" s="8">
        <f t="shared" si="318"/>
        <v>0</v>
      </c>
      <c r="J78" s="8">
        <f t="shared" si="318"/>
        <v>2.976190476190476E-3</v>
      </c>
      <c r="K78" s="8">
        <f t="shared" si="318"/>
        <v>4.6607142857142861E-2</v>
      </c>
      <c r="L78" s="8">
        <f t="shared" si="318"/>
        <v>0</v>
      </c>
      <c r="M78" s="8">
        <f t="shared" si="318"/>
        <v>0.125</v>
      </c>
      <c r="N78" s="8">
        <f t="shared" si="318"/>
        <v>0</v>
      </c>
      <c r="O78" s="8">
        <f t="shared" si="318"/>
        <v>0.14285714285714285</v>
      </c>
      <c r="P78" s="8">
        <f t="shared" si="318"/>
        <v>0</v>
      </c>
      <c r="Q78" s="8">
        <f t="shared" si="318"/>
        <v>0</v>
      </c>
      <c r="R78" s="8">
        <f t="shared" si="318"/>
        <v>0</v>
      </c>
      <c r="S78" s="8">
        <f t="shared" si="318"/>
        <v>9.5238095238095233E-2</v>
      </c>
      <c r="T78" s="8">
        <f t="shared" si="318"/>
        <v>0</v>
      </c>
      <c r="U78" s="8">
        <f t="shared" si="318"/>
        <v>0</v>
      </c>
      <c r="V78" s="8">
        <f t="shared" si="318"/>
        <v>0</v>
      </c>
      <c r="W78" s="8">
        <f t="shared" si="318"/>
        <v>0.30357142857142855</v>
      </c>
      <c r="X78" s="8">
        <f t="shared" si="318"/>
        <v>0</v>
      </c>
      <c r="Y78" s="8">
        <f t="shared" si="318"/>
        <v>0</v>
      </c>
      <c r="Z78" s="8">
        <f t="shared" si="318"/>
        <v>1.1904761904761904E-2</v>
      </c>
      <c r="AA78" s="8">
        <f t="shared" si="318"/>
        <v>4.4642857142857144E-2</v>
      </c>
      <c r="AB78" s="8">
        <f t="shared" si="318"/>
        <v>1.1904761904761904E-2</v>
      </c>
      <c r="AC78" s="8">
        <f t="shared" si="318"/>
        <v>0</v>
      </c>
      <c r="AD78" s="8">
        <f t="shared" si="318"/>
        <v>0</v>
      </c>
      <c r="AE78" s="8">
        <f t="shared" si="318"/>
        <v>0</v>
      </c>
      <c r="AF78" s="8">
        <f t="shared" si="318"/>
        <v>0</v>
      </c>
      <c r="AG78" s="8">
        <f t="shared" si="318"/>
        <v>1.1904761904761904E-2</v>
      </c>
      <c r="AH78" s="8">
        <f t="shared" si="318"/>
        <v>0.33035714285714285</v>
      </c>
      <c r="AI78" s="8">
        <f t="shared" si="318"/>
        <v>1.8869047619047619E-2</v>
      </c>
      <c r="AJ78" s="8">
        <f t="shared" si="318"/>
        <v>0</v>
      </c>
      <c r="AK78" s="8">
        <f t="shared" si="318"/>
        <v>5.0595238095238096E-2</v>
      </c>
      <c r="AL78" s="8">
        <f t="shared" si="318"/>
        <v>0</v>
      </c>
      <c r="AM78" s="8">
        <f t="shared" si="318"/>
        <v>2.3809523809523808E-2</v>
      </c>
      <c r="AN78" s="8">
        <f t="shared" si="318"/>
        <v>1.488095238095238E-3</v>
      </c>
      <c r="AO78" s="8">
        <f t="shared" si="318"/>
        <v>7.1428571428571425E-2</v>
      </c>
      <c r="AP78" s="8">
        <f t="shared" si="318"/>
        <v>0.10119047619047619</v>
      </c>
      <c r="AQ78" s="8">
        <f t="shared" si="318"/>
        <v>3.3750000000000002E-2</v>
      </c>
      <c r="AR78" s="8">
        <f t="shared" si="318"/>
        <v>0</v>
      </c>
      <c r="AS78" s="8">
        <f t="shared" si="318"/>
        <v>8.9285714285714288E-2</v>
      </c>
      <c r="AT78" s="8">
        <f t="shared" si="318"/>
        <v>0</v>
      </c>
      <c r="AU78" s="8">
        <f t="shared" si="318"/>
        <v>0</v>
      </c>
      <c r="AV78" s="8">
        <f t="shared" si="318"/>
        <v>0</v>
      </c>
      <c r="AW78" s="8">
        <f t="shared" si="318"/>
        <v>0</v>
      </c>
      <c r="AX78" s="8">
        <f t="shared" si="318"/>
        <v>0</v>
      </c>
      <c r="AY78" s="8">
        <f t="shared" si="318"/>
        <v>0</v>
      </c>
      <c r="AZ78" s="8">
        <f t="shared" si="318"/>
        <v>0</v>
      </c>
      <c r="BA78" s="8">
        <f t="shared" si="318"/>
        <v>0</v>
      </c>
      <c r="BB78" s="8">
        <f t="shared" si="318"/>
        <v>0</v>
      </c>
      <c r="BC78" s="8">
        <f t="shared" si="318"/>
        <v>0</v>
      </c>
      <c r="BD78" s="8">
        <f t="shared" si="318"/>
        <v>0</v>
      </c>
      <c r="BE78" s="8">
        <f t="shared" si="318"/>
        <v>0</v>
      </c>
      <c r="BF78" s="8">
        <f t="shared" si="318"/>
        <v>0</v>
      </c>
      <c r="BG78" s="8">
        <f t="shared" si="318"/>
        <v>0</v>
      </c>
      <c r="BH78" s="8">
        <f t="shared" si="318"/>
        <v>0</v>
      </c>
      <c r="BI78" s="8">
        <f t="shared" si="318"/>
        <v>0</v>
      </c>
      <c r="BJ78" s="8">
        <f t="shared" si="318"/>
        <v>3.8690476190476192E-2</v>
      </c>
      <c r="BK78" s="8">
        <f t="shared" si="318"/>
        <v>0</v>
      </c>
      <c r="BL78" s="8">
        <f t="shared" si="318"/>
        <v>0</v>
      </c>
      <c r="BM78" s="8">
        <f t="shared" si="318"/>
        <v>2.3809523809523808E-2</v>
      </c>
      <c r="BN78" s="8">
        <f t="shared" si="318"/>
        <v>0</v>
      </c>
      <c r="BO78" s="8">
        <f t="shared" si="318"/>
        <v>0</v>
      </c>
      <c r="BP78" s="8">
        <f t="shared" ref="BP78:CC78" si="319">+BP72/BP74</f>
        <v>2.0833333333333332E-2</v>
      </c>
      <c r="BQ78" s="8">
        <f t="shared" si="319"/>
        <v>3.5119047619047619E-2</v>
      </c>
      <c r="BR78" s="8">
        <f t="shared" si="319"/>
        <v>0</v>
      </c>
      <c r="BS78" s="8"/>
      <c r="BT78" s="8"/>
      <c r="BU78" s="8"/>
      <c r="BV78" s="8"/>
      <c r="BW78" s="8"/>
      <c r="BX78" s="8"/>
      <c r="BY78" s="8"/>
      <c r="BZ78" s="8"/>
      <c r="CA78" s="8">
        <f t="shared" si="319"/>
        <v>0</v>
      </c>
      <c r="CB78" s="8">
        <f t="shared" si="319"/>
        <v>0</v>
      </c>
      <c r="CC78" s="8">
        <f t="shared" si="319"/>
        <v>0</v>
      </c>
      <c r="CD78" s="8">
        <f t="shared" ref="CD78:CF78" si="320">+CD72/CD74</f>
        <v>0</v>
      </c>
      <c r="CE78" s="8">
        <f t="shared" si="320"/>
        <v>0</v>
      </c>
      <c r="CF78" s="8">
        <f t="shared" si="320"/>
        <v>0</v>
      </c>
      <c r="CG78" s="8">
        <f t="shared" ref="CG78:CH78" si="321">+CG72/CG74</f>
        <v>0</v>
      </c>
      <c r="CH78" s="8">
        <f t="shared" si="321"/>
        <v>0.25</v>
      </c>
      <c r="CI78" s="8">
        <f t="shared" ref="CI78:CJ78" si="322">+CI72/CI74</f>
        <v>0</v>
      </c>
      <c r="CJ78" s="8">
        <f t="shared" si="322"/>
        <v>0</v>
      </c>
      <c r="CK78" s="8">
        <f t="shared" ref="CK78:CM78" si="323">+CK72/CK74</f>
        <v>0</v>
      </c>
      <c r="CL78" s="8">
        <f t="shared" si="323"/>
        <v>0</v>
      </c>
      <c r="CM78" s="8">
        <f t="shared" si="323"/>
        <v>0</v>
      </c>
      <c r="CN78" s="8">
        <f t="shared" ref="CN78:CP78" si="324">+CN72/CN74</f>
        <v>5.9523809523809521E-3</v>
      </c>
      <c r="CO78" s="8">
        <f t="shared" si="324"/>
        <v>0.63690476190476186</v>
      </c>
      <c r="CP78" s="8">
        <f t="shared" si="324"/>
        <v>0</v>
      </c>
      <c r="CQ78" s="8">
        <f t="shared" ref="CQ78:CT78" si="325">+CQ72/CQ74</f>
        <v>0</v>
      </c>
      <c r="CR78" s="8">
        <f t="shared" si="325"/>
        <v>2.976190476190476E-2</v>
      </c>
      <c r="CS78" s="8">
        <f t="shared" si="325"/>
        <v>0</v>
      </c>
      <c r="CT78" s="8">
        <f t="shared" si="325"/>
        <v>0</v>
      </c>
      <c r="CU78" s="8">
        <f t="shared" ref="CU78:CW78" si="326">+CU72/CU74</f>
        <v>0</v>
      </c>
      <c r="CV78" s="8">
        <f t="shared" si="326"/>
        <v>0</v>
      </c>
      <c r="CW78" s="8">
        <f t="shared" si="326"/>
        <v>0</v>
      </c>
      <c r="CX78" s="8">
        <f t="shared" ref="CX78:CY78" si="327">+CX72/CX74</f>
        <v>0</v>
      </c>
      <c r="CY78" s="8">
        <f t="shared" si="327"/>
        <v>0</v>
      </c>
      <c r="CZ78" s="8">
        <f t="shared" ref="CZ78:DB78" si="328">+CZ72/CZ74</f>
        <v>0</v>
      </c>
      <c r="DA78" s="8">
        <f t="shared" si="328"/>
        <v>0</v>
      </c>
      <c r="DB78" s="8">
        <f t="shared" si="328"/>
        <v>0</v>
      </c>
      <c r="DC78" s="8">
        <f t="shared" ref="DC78:DF78" si="329">+DC72/DC74</f>
        <v>0</v>
      </c>
      <c r="DD78" s="8"/>
      <c r="DE78" s="8">
        <f t="shared" si="329"/>
        <v>0</v>
      </c>
      <c r="DF78" s="8">
        <f t="shared" si="329"/>
        <v>0</v>
      </c>
      <c r="DG78" s="8">
        <f t="shared" ref="DG78:DJ78" si="330">+DG72/DG74</f>
        <v>0</v>
      </c>
      <c r="DH78" s="8">
        <f t="shared" si="330"/>
        <v>0</v>
      </c>
      <c r="DI78" s="8">
        <f t="shared" si="330"/>
        <v>0</v>
      </c>
      <c r="DJ78" s="8">
        <f t="shared" si="330"/>
        <v>0</v>
      </c>
      <c r="DK78" s="8">
        <f t="shared" ref="DK78:DM78" si="331">+DK72/DK74</f>
        <v>0</v>
      </c>
      <c r="DL78" s="8">
        <f t="shared" si="331"/>
        <v>5.9523809523809521E-3</v>
      </c>
      <c r="DM78" s="8">
        <f t="shared" si="331"/>
        <v>0</v>
      </c>
      <c r="DN78" s="8">
        <f t="shared" ref="DN78:DR78" si="332">+DN72/DN74</f>
        <v>3.8095238095238099E-2</v>
      </c>
      <c r="DO78" s="8">
        <f t="shared" si="332"/>
        <v>0</v>
      </c>
      <c r="DP78" s="8" t="e">
        <f t="shared" si="332"/>
        <v>#DIV/0!</v>
      </c>
      <c r="DQ78" s="8" t="e">
        <f t="shared" si="332"/>
        <v>#DIV/0!</v>
      </c>
      <c r="DR78" s="8">
        <f t="shared" si="332"/>
        <v>0</v>
      </c>
      <c r="DS78" s="8">
        <f t="shared" ref="DS78:DU78" si="333">+DS72/DS74</f>
        <v>0</v>
      </c>
      <c r="DT78" s="8">
        <f t="shared" si="333"/>
        <v>0</v>
      </c>
      <c r="DU78" s="8">
        <f t="shared" si="333"/>
        <v>0</v>
      </c>
      <c r="DV78" s="8">
        <f t="shared" ref="DV78:DX78" si="334">+DV72/DV74</f>
        <v>6.25E-2</v>
      </c>
      <c r="DW78" s="8">
        <f t="shared" si="334"/>
        <v>0.2857142857142857</v>
      </c>
      <c r="DX78" s="8">
        <f t="shared" si="334"/>
        <v>0</v>
      </c>
      <c r="DY78" s="8">
        <f t="shared" ref="DY78:EA78" si="335">+DY72/DY74</f>
        <v>0</v>
      </c>
      <c r="DZ78" s="8">
        <f t="shared" si="335"/>
        <v>8.9285714285714281E-3</v>
      </c>
      <c r="EA78" s="8">
        <f t="shared" si="335"/>
        <v>0</v>
      </c>
      <c r="EB78" s="8">
        <f t="shared" ref="EB78:ED78" si="336">+EB72/EB74</f>
        <v>0</v>
      </c>
      <c r="EC78" s="8">
        <f t="shared" si="336"/>
        <v>0</v>
      </c>
      <c r="ED78" s="8">
        <f t="shared" si="336"/>
        <v>0</v>
      </c>
      <c r="EE78" s="8">
        <f t="shared" ref="EE78:EH78" si="337">+EE72/EE74</f>
        <v>0</v>
      </c>
      <c r="EF78" s="8">
        <f t="shared" si="337"/>
        <v>0</v>
      </c>
      <c r="EG78" s="8">
        <f t="shared" si="337"/>
        <v>0</v>
      </c>
      <c r="EH78" s="8">
        <f t="shared" si="337"/>
        <v>0</v>
      </c>
      <c r="EI78" s="8"/>
      <c r="EJ78" s="8"/>
    </row>
    <row r="79" spans="1:140" ht="16.5" customHeight="1">
      <c r="A79" s="497"/>
      <c r="B79" s="54" t="s">
        <v>255</v>
      </c>
      <c r="C79" s="8"/>
      <c r="D79" s="8">
        <f t="shared" ref="D79:BO79" si="338">+D73/D74</f>
        <v>1.1904761904761904E-2</v>
      </c>
      <c r="E79" s="8">
        <f t="shared" si="338"/>
        <v>2.8273809523809524E-2</v>
      </c>
      <c r="F79" s="8">
        <f t="shared" si="338"/>
        <v>5.0595238095238096E-2</v>
      </c>
      <c r="G79" s="8">
        <f t="shared" si="338"/>
        <v>2.0833333333333332E-2</v>
      </c>
      <c r="H79" s="8">
        <f t="shared" si="338"/>
        <v>0.14583333333333334</v>
      </c>
      <c r="I79" s="8">
        <f t="shared" si="338"/>
        <v>7.1428571428571425E-2</v>
      </c>
      <c r="J79" s="8">
        <f t="shared" si="338"/>
        <v>6.5476190476190479E-2</v>
      </c>
      <c r="K79" s="8">
        <f t="shared" si="338"/>
        <v>0.40476190476190477</v>
      </c>
      <c r="L79" s="8">
        <f t="shared" si="338"/>
        <v>4.7619047619047616E-2</v>
      </c>
      <c r="M79" s="8">
        <f t="shared" si="338"/>
        <v>5.9523809523809521E-2</v>
      </c>
      <c r="N79" s="8">
        <f t="shared" si="338"/>
        <v>0.11410714285714287</v>
      </c>
      <c r="O79" s="8">
        <f t="shared" si="338"/>
        <v>0.12398809523809523</v>
      </c>
      <c r="P79" s="8">
        <f t="shared" si="338"/>
        <v>0.1781547619047619</v>
      </c>
      <c r="Q79" s="8">
        <f t="shared" si="338"/>
        <v>3.2142857142857147E-2</v>
      </c>
      <c r="R79" s="8">
        <f t="shared" si="338"/>
        <v>0.15976190476190477</v>
      </c>
      <c r="S79" s="8">
        <f t="shared" si="338"/>
        <v>0.24255952380952381</v>
      </c>
      <c r="T79" s="8">
        <f t="shared" si="338"/>
        <v>5.9523809523809521E-3</v>
      </c>
      <c r="U79" s="8">
        <f t="shared" si="338"/>
        <v>8.6805555555555552E-2</v>
      </c>
      <c r="V79" s="8">
        <f t="shared" si="338"/>
        <v>6.0535714285714283E-2</v>
      </c>
      <c r="W79" s="8">
        <f t="shared" si="338"/>
        <v>3.125E-2</v>
      </c>
      <c r="X79" s="8">
        <f t="shared" si="338"/>
        <v>1.1904761904761904E-2</v>
      </c>
      <c r="Y79" s="8">
        <f t="shared" si="338"/>
        <v>0.13988095238095238</v>
      </c>
      <c r="Z79" s="8">
        <f t="shared" si="338"/>
        <v>1.0892857142857143E-2</v>
      </c>
      <c r="AA79" s="8">
        <f t="shared" si="338"/>
        <v>0</v>
      </c>
      <c r="AB79" s="8">
        <f t="shared" si="338"/>
        <v>7.4404761904761904E-2</v>
      </c>
      <c r="AC79" s="8">
        <f t="shared" si="338"/>
        <v>8.5833333333333331E-2</v>
      </c>
      <c r="AD79" s="8">
        <f t="shared" si="338"/>
        <v>8.9285714285714281E-3</v>
      </c>
      <c r="AE79" s="8">
        <f t="shared" si="338"/>
        <v>3.8690476190476192E-2</v>
      </c>
      <c r="AF79" s="8">
        <f t="shared" si="338"/>
        <v>4.4166666666666667E-2</v>
      </c>
      <c r="AG79" s="8">
        <f t="shared" si="338"/>
        <v>0</v>
      </c>
      <c r="AH79" s="8">
        <f t="shared" si="338"/>
        <v>6.3511904761904756E-2</v>
      </c>
      <c r="AI79" s="8">
        <f t="shared" si="338"/>
        <v>8.6785714285714285E-2</v>
      </c>
      <c r="AJ79" s="8">
        <f t="shared" si="338"/>
        <v>8.9285714285714281E-3</v>
      </c>
      <c r="AK79" s="8">
        <f t="shared" si="338"/>
        <v>2.0357142857142858E-2</v>
      </c>
      <c r="AL79" s="8">
        <f t="shared" si="338"/>
        <v>0.24607142857142858</v>
      </c>
      <c r="AM79" s="8">
        <f t="shared" si="338"/>
        <v>4.4642857142857144E-2</v>
      </c>
      <c r="AN79" s="8">
        <f t="shared" si="338"/>
        <v>9.0773809523809521E-2</v>
      </c>
      <c r="AO79" s="8">
        <f t="shared" si="338"/>
        <v>1.636904761904762E-2</v>
      </c>
      <c r="AP79" s="8">
        <f t="shared" si="338"/>
        <v>5.9523809523809521E-2</v>
      </c>
      <c r="AQ79" s="8">
        <f t="shared" si="338"/>
        <v>7.8392857142857139E-2</v>
      </c>
      <c r="AR79" s="8">
        <f t="shared" si="338"/>
        <v>3.5238095238095235E-2</v>
      </c>
      <c r="AS79" s="8">
        <f t="shared" si="338"/>
        <v>0.43255952380952384</v>
      </c>
      <c r="AT79" s="8">
        <f t="shared" si="338"/>
        <v>0.2767857142857143</v>
      </c>
      <c r="AU79" s="8">
        <f t="shared" si="338"/>
        <v>3.9226190476190477E-2</v>
      </c>
      <c r="AV79" s="8">
        <f t="shared" si="338"/>
        <v>4.940476190476191E-2</v>
      </c>
      <c r="AW79" s="8">
        <f t="shared" si="338"/>
        <v>0</v>
      </c>
      <c r="AX79" s="8">
        <f t="shared" si="338"/>
        <v>4.5654761904761906E-2</v>
      </c>
      <c r="AY79" s="8">
        <f t="shared" si="338"/>
        <v>6.6666666666666666E-2</v>
      </c>
      <c r="AZ79" s="8">
        <f t="shared" si="338"/>
        <v>0.11607142857142858</v>
      </c>
      <c r="BA79" s="8">
        <f t="shared" si="338"/>
        <v>4.9107142857142856E-2</v>
      </c>
      <c r="BB79" s="8">
        <f t="shared" si="338"/>
        <v>1.3690476190476189E-2</v>
      </c>
      <c r="BC79" s="8">
        <f t="shared" si="338"/>
        <v>2.0714285714285713E-2</v>
      </c>
      <c r="BD79" s="8">
        <f t="shared" si="338"/>
        <v>0.87797619047619047</v>
      </c>
      <c r="BE79" s="8">
        <f t="shared" si="338"/>
        <v>1</v>
      </c>
      <c r="BF79" s="8">
        <f t="shared" si="338"/>
        <v>1</v>
      </c>
      <c r="BG79" s="8">
        <f t="shared" si="338"/>
        <v>0.73511904761904767</v>
      </c>
      <c r="BH79" s="8">
        <f t="shared" si="338"/>
        <v>1.9345238095238096E-2</v>
      </c>
      <c r="BI79" s="8">
        <f t="shared" si="338"/>
        <v>1.9345238095238096E-2</v>
      </c>
      <c r="BJ79" s="8">
        <f t="shared" si="338"/>
        <v>8.9761904761904765E-2</v>
      </c>
      <c r="BK79" s="8">
        <f t="shared" si="338"/>
        <v>7.1428571428571425E-2</v>
      </c>
      <c r="BL79" s="8">
        <f t="shared" si="338"/>
        <v>3.5714285714285712E-2</v>
      </c>
      <c r="BM79" s="8">
        <f t="shared" si="338"/>
        <v>1.488095238095238E-2</v>
      </c>
      <c r="BN79" s="8">
        <f t="shared" si="338"/>
        <v>0</v>
      </c>
      <c r="BO79" s="8">
        <f t="shared" si="338"/>
        <v>7.9166666666666677E-2</v>
      </c>
      <c r="BP79" s="8">
        <f t="shared" ref="BP79:CC79" si="339">+BP73/BP74</f>
        <v>0.10863095238095238</v>
      </c>
      <c r="BQ79" s="8">
        <f t="shared" si="339"/>
        <v>0</v>
      </c>
      <c r="BR79" s="8">
        <f t="shared" si="339"/>
        <v>1.7857142857142856E-2</v>
      </c>
      <c r="BS79" s="8"/>
      <c r="BT79" s="8"/>
      <c r="BU79" s="8"/>
      <c r="BV79" s="8"/>
      <c r="BW79" s="8"/>
      <c r="BX79" s="8"/>
      <c r="BY79" s="8"/>
      <c r="BZ79" s="8"/>
      <c r="CA79" s="8">
        <f t="shared" si="339"/>
        <v>1.3888888888888888E-2</v>
      </c>
      <c r="CB79" s="8">
        <f t="shared" si="339"/>
        <v>2.976190476190476E-3</v>
      </c>
      <c r="CC79" s="8">
        <f t="shared" si="339"/>
        <v>1.7857142857142856E-2</v>
      </c>
      <c r="CD79" s="8">
        <f t="shared" ref="CD79:CF79" si="340">+CD73/CD74</f>
        <v>1.7857142857142856E-2</v>
      </c>
      <c r="CE79" s="8">
        <f t="shared" si="340"/>
        <v>0</v>
      </c>
      <c r="CF79" s="8">
        <f t="shared" si="340"/>
        <v>2.3809523809523808E-2</v>
      </c>
      <c r="CG79" s="8">
        <f t="shared" ref="CG79:CH79" si="341">+CG73/CG74</f>
        <v>0</v>
      </c>
      <c r="CH79" s="8">
        <f t="shared" si="341"/>
        <v>0</v>
      </c>
      <c r="CI79" s="8">
        <f t="shared" ref="CI79:CJ79" si="342">+CI73/CI74</f>
        <v>1</v>
      </c>
      <c r="CJ79" s="8">
        <f t="shared" si="342"/>
        <v>0.5714285714285714</v>
      </c>
      <c r="CK79" s="8">
        <f t="shared" ref="CK79:CM79" si="343">+CK73/CK74</f>
        <v>2.3809523809523808E-2</v>
      </c>
      <c r="CL79" s="8">
        <f t="shared" si="343"/>
        <v>4.1666666666666664E-2</v>
      </c>
      <c r="CM79" s="8">
        <f t="shared" si="343"/>
        <v>1.488095238095238E-2</v>
      </c>
      <c r="CN79" s="8">
        <f t="shared" ref="CN79:CP79" si="344">+CN73/CN74</f>
        <v>0</v>
      </c>
      <c r="CO79" s="8">
        <f t="shared" si="344"/>
        <v>0</v>
      </c>
      <c r="CP79" s="8">
        <f t="shared" si="344"/>
        <v>0.30755952380952384</v>
      </c>
      <c r="CQ79" s="8">
        <f t="shared" ref="CQ79:CT79" si="345">+CQ73/CQ74</f>
        <v>2.976190476190476E-2</v>
      </c>
      <c r="CR79" s="8">
        <f t="shared" si="345"/>
        <v>5.9523809523809521E-2</v>
      </c>
      <c r="CS79" s="8">
        <f t="shared" si="345"/>
        <v>9.375E-2</v>
      </c>
      <c r="CT79" s="8">
        <f t="shared" si="345"/>
        <v>0.17023809523809524</v>
      </c>
      <c r="CU79" s="8">
        <f t="shared" ref="CU79:CW79" si="346">+CU73/CU74</f>
        <v>7.1428571428571425E-2</v>
      </c>
      <c r="CV79" s="8">
        <f t="shared" si="346"/>
        <v>0.10119047619047619</v>
      </c>
      <c r="CW79" s="8">
        <f t="shared" si="346"/>
        <v>1.1904761904761904E-2</v>
      </c>
      <c r="CX79" s="8">
        <f t="shared" ref="CX79:CY79" si="347">+CX73/CX74</f>
        <v>5.9523809523809521E-2</v>
      </c>
      <c r="CY79" s="8">
        <f t="shared" si="347"/>
        <v>0</v>
      </c>
      <c r="CZ79" s="8">
        <f t="shared" ref="CZ79:DB79" si="348">+CZ73/CZ74</f>
        <v>0</v>
      </c>
      <c r="DA79" s="8">
        <f t="shared" si="348"/>
        <v>0</v>
      </c>
      <c r="DB79" s="8">
        <f t="shared" si="348"/>
        <v>1.7857142857142856E-2</v>
      </c>
      <c r="DC79" s="8">
        <f t="shared" ref="DC79:DF79" si="349">+DC73/DC74</f>
        <v>1.7857142857142856E-2</v>
      </c>
      <c r="DD79" s="8"/>
      <c r="DE79" s="8">
        <f t="shared" si="349"/>
        <v>6.25E-2</v>
      </c>
      <c r="DF79" s="8">
        <f t="shared" si="349"/>
        <v>3.5714285714285712E-2</v>
      </c>
      <c r="DG79" s="8">
        <f t="shared" ref="DG79:DJ79" si="350">+DG73/DG74</f>
        <v>1.1904761904761904E-2</v>
      </c>
      <c r="DH79" s="8">
        <f t="shared" si="350"/>
        <v>1.7857142857142856E-2</v>
      </c>
      <c r="DI79" s="8">
        <f t="shared" si="350"/>
        <v>3.0952380952380953E-2</v>
      </c>
      <c r="DJ79" s="8">
        <f t="shared" si="350"/>
        <v>3.1547619047619047E-2</v>
      </c>
      <c r="DK79" s="8">
        <f t="shared" ref="DK79:DM79" si="351">+DK73/DK74</f>
        <v>2.3809523809523808E-2</v>
      </c>
      <c r="DL79" s="8">
        <f t="shared" si="351"/>
        <v>1.1904761904761904E-2</v>
      </c>
      <c r="DM79" s="8">
        <f t="shared" si="351"/>
        <v>1.1904761904761904E-2</v>
      </c>
      <c r="DN79" s="8">
        <f t="shared" ref="DN79:DR79" si="352">+DN73/DN74</f>
        <v>4.7619047619047616E-2</v>
      </c>
      <c r="DO79" s="8">
        <f t="shared" si="352"/>
        <v>0.1130952380952381</v>
      </c>
      <c r="DP79" s="8" t="e">
        <f t="shared" si="352"/>
        <v>#DIV/0!</v>
      </c>
      <c r="DQ79" s="8" t="e">
        <f t="shared" si="352"/>
        <v>#DIV/0!</v>
      </c>
      <c r="DR79" s="8">
        <f t="shared" si="352"/>
        <v>0.34523809523809523</v>
      </c>
      <c r="DS79" s="8">
        <f t="shared" ref="DS79:DU79" si="353">+DS73/DS74</f>
        <v>2.3809523809523808E-2</v>
      </c>
      <c r="DT79" s="8">
        <f t="shared" si="353"/>
        <v>1.488095238095238E-2</v>
      </c>
      <c r="DU79" s="8">
        <f t="shared" si="353"/>
        <v>0.42410714285714285</v>
      </c>
      <c r="DV79" s="8">
        <f t="shared" ref="DV79:DX79" si="354">+DV73/DV74</f>
        <v>0.46250000000000002</v>
      </c>
      <c r="DW79" s="8">
        <f t="shared" si="354"/>
        <v>0.375</v>
      </c>
      <c r="DX79" s="8">
        <f t="shared" si="354"/>
        <v>5.7142857142857141E-2</v>
      </c>
      <c r="DY79" s="8">
        <f t="shared" ref="DY79:EA79" si="355">+DY73/DY74</f>
        <v>3.7499999999999999E-2</v>
      </c>
      <c r="DZ79" s="8">
        <f t="shared" si="355"/>
        <v>3.1547619047619047E-2</v>
      </c>
      <c r="EA79" s="8">
        <f t="shared" si="355"/>
        <v>2.976190476190476E-2</v>
      </c>
      <c r="EB79" s="8">
        <f t="shared" ref="EB79:ED79" si="356">+EB73/EB74</f>
        <v>5.9523809523809521E-2</v>
      </c>
      <c r="EC79" s="8">
        <f t="shared" si="356"/>
        <v>5.9523809523809521E-2</v>
      </c>
      <c r="ED79" s="8">
        <f t="shared" si="356"/>
        <v>4.642857142857143E-2</v>
      </c>
      <c r="EE79" s="8">
        <f t="shared" ref="EE79:EH79" si="357">+EE73/EE74</f>
        <v>0</v>
      </c>
      <c r="EF79" s="8">
        <f t="shared" si="357"/>
        <v>0.10714285714285714</v>
      </c>
      <c r="EG79" s="8">
        <f t="shared" si="357"/>
        <v>1.488095238095238E-2</v>
      </c>
      <c r="EH79" s="8">
        <f t="shared" si="357"/>
        <v>0.13095238095238096</v>
      </c>
      <c r="EI79" s="8"/>
      <c r="EJ79" s="8"/>
    </row>
    <row r="80" spans="1:140">
      <c r="A80" s="498"/>
      <c r="B80" s="54" t="s">
        <v>60</v>
      </c>
      <c r="C80" s="9"/>
      <c r="D80" s="9">
        <f t="shared" ref="D80:BO80" si="358">SUM(D76:D79)</f>
        <v>0.99999999999999989</v>
      </c>
      <c r="E80" s="9">
        <f t="shared" si="358"/>
        <v>1</v>
      </c>
      <c r="F80" s="9">
        <f t="shared" si="358"/>
        <v>1.0000000000000002</v>
      </c>
      <c r="G80" s="9">
        <f t="shared" si="358"/>
        <v>1.0000000000000002</v>
      </c>
      <c r="H80" s="9">
        <f t="shared" si="358"/>
        <v>0.99999999999523803</v>
      </c>
      <c r="I80" s="9">
        <f t="shared" si="358"/>
        <v>1</v>
      </c>
      <c r="J80" s="9">
        <f t="shared" si="358"/>
        <v>0.99999999999999989</v>
      </c>
      <c r="K80" s="9">
        <f t="shared" si="358"/>
        <v>0.99999999999999967</v>
      </c>
      <c r="L80" s="9">
        <f t="shared" si="358"/>
        <v>1.0000000000095237</v>
      </c>
      <c r="M80" s="9">
        <f t="shared" si="358"/>
        <v>0.99999999999999989</v>
      </c>
      <c r="N80" s="9">
        <f t="shared" si="358"/>
        <v>1.0158928571428572</v>
      </c>
      <c r="O80" s="9">
        <f t="shared" si="358"/>
        <v>1</v>
      </c>
      <c r="P80" s="9">
        <f t="shared" si="358"/>
        <v>0.99999999999999978</v>
      </c>
      <c r="Q80" s="9">
        <f t="shared" si="358"/>
        <v>1.0003571428571432</v>
      </c>
      <c r="R80" s="9">
        <f t="shared" si="358"/>
        <v>0.99999999999999978</v>
      </c>
      <c r="S80" s="9">
        <f t="shared" si="358"/>
        <v>1</v>
      </c>
      <c r="T80" s="9">
        <f t="shared" si="358"/>
        <v>0.99999999999999989</v>
      </c>
      <c r="U80" s="9">
        <f t="shared" si="358"/>
        <v>1</v>
      </c>
      <c r="V80" s="9">
        <f t="shared" si="358"/>
        <v>0.99999999999999989</v>
      </c>
      <c r="W80" s="9">
        <f t="shared" si="358"/>
        <v>0.99999999999999956</v>
      </c>
      <c r="X80" s="9">
        <f t="shared" si="358"/>
        <v>0.99999999999999989</v>
      </c>
      <c r="Y80" s="9">
        <f t="shared" si="358"/>
        <v>1.0000000000000002</v>
      </c>
      <c r="Z80" s="9">
        <f t="shared" si="358"/>
        <v>0.99999999999999989</v>
      </c>
      <c r="AA80" s="9">
        <f t="shared" si="358"/>
        <v>1.0000000000000002</v>
      </c>
      <c r="AB80" s="9">
        <f t="shared" si="358"/>
        <v>0.99999999999999989</v>
      </c>
      <c r="AC80" s="9">
        <f t="shared" si="358"/>
        <v>1.0000000000000004</v>
      </c>
      <c r="AD80" s="9">
        <f t="shared" si="358"/>
        <v>1.0000000000000004</v>
      </c>
      <c r="AE80" s="9">
        <f t="shared" si="358"/>
        <v>0.99999999999999978</v>
      </c>
      <c r="AF80" s="9">
        <f t="shared" si="358"/>
        <v>0.99999999999999967</v>
      </c>
      <c r="AG80" s="9">
        <f t="shared" si="358"/>
        <v>0.99999999999999989</v>
      </c>
      <c r="AH80" s="9">
        <f t="shared" si="358"/>
        <v>0.99999999999999989</v>
      </c>
      <c r="AI80" s="9">
        <f t="shared" si="358"/>
        <v>0.99999999999999989</v>
      </c>
      <c r="AJ80" s="9">
        <f t="shared" si="358"/>
        <v>1.0000000000000004</v>
      </c>
      <c r="AK80" s="9">
        <f t="shared" si="358"/>
        <v>1.0000000000000002</v>
      </c>
      <c r="AL80" s="9">
        <f t="shared" si="358"/>
        <v>1</v>
      </c>
      <c r="AM80" s="9">
        <f t="shared" si="358"/>
        <v>0.99999999999999989</v>
      </c>
      <c r="AN80" s="9">
        <f t="shared" si="358"/>
        <v>1</v>
      </c>
      <c r="AO80" s="9">
        <f t="shared" si="358"/>
        <v>1</v>
      </c>
      <c r="AP80" s="9">
        <f t="shared" si="358"/>
        <v>0.99999999999999967</v>
      </c>
      <c r="AQ80" s="9">
        <f t="shared" si="358"/>
        <v>1.0000000000000002</v>
      </c>
      <c r="AR80" s="9">
        <f t="shared" si="358"/>
        <v>1.0000000000000002</v>
      </c>
      <c r="AS80" s="9">
        <f t="shared" si="358"/>
        <v>1.0000000000000002</v>
      </c>
      <c r="AT80" s="9">
        <f t="shared" si="358"/>
        <v>1</v>
      </c>
      <c r="AU80" s="9">
        <f t="shared" si="358"/>
        <v>1.0000000000000004</v>
      </c>
      <c r="AV80" s="9">
        <f t="shared" si="358"/>
        <v>1</v>
      </c>
      <c r="AW80" s="9">
        <f t="shared" si="358"/>
        <v>1</v>
      </c>
      <c r="AX80" s="9">
        <f t="shared" si="358"/>
        <v>1</v>
      </c>
      <c r="AY80" s="9">
        <f t="shared" si="358"/>
        <v>0.99999999999999989</v>
      </c>
      <c r="AZ80" s="9">
        <f t="shared" si="358"/>
        <v>1.0000000000000002</v>
      </c>
      <c r="BA80" s="9">
        <f t="shared" si="358"/>
        <v>1</v>
      </c>
      <c r="BB80" s="9">
        <f t="shared" si="358"/>
        <v>1.0000000000000002</v>
      </c>
      <c r="BC80" s="9">
        <f t="shared" si="358"/>
        <v>1</v>
      </c>
      <c r="BD80" s="9">
        <f t="shared" si="358"/>
        <v>1.0000000000000004</v>
      </c>
      <c r="BE80" s="9">
        <f t="shared" si="358"/>
        <v>1</v>
      </c>
      <c r="BF80" s="9">
        <f t="shared" si="358"/>
        <v>1</v>
      </c>
      <c r="BG80" s="9">
        <f t="shared" si="358"/>
        <v>1</v>
      </c>
      <c r="BH80" s="9">
        <f t="shared" si="358"/>
        <v>1</v>
      </c>
      <c r="BI80" s="9">
        <f t="shared" si="358"/>
        <v>1</v>
      </c>
      <c r="BJ80" s="9">
        <f t="shared" si="358"/>
        <v>1</v>
      </c>
      <c r="BK80" s="9">
        <f t="shared" si="358"/>
        <v>1.0000000000000004</v>
      </c>
      <c r="BL80" s="9">
        <f t="shared" si="358"/>
        <v>0.99999999999999967</v>
      </c>
      <c r="BM80" s="9">
        <f t="shared" si="358"/>
        <v>1</v>
      </c>
      <c r="BN80" s="9">
        <f t="shared" si="358"/>
        <v>1.0000000000000004</v>
      </c>
      <c r="BO80" s="9">
        <f t="shared" si="358"/>
        <v>0.99999999999999967</v>
      </c>
      <c r="BP80" s="9">
        <f t="shared" ref="BP80:CC80" si="359">SUM(BP76:BP79)</f>
        <v>1</v>
      </c>
      <c r="BQ80" s="9">
        <f t="shared" si="359"/>
        <v>0.99999999999999967</v>
      </c>
      <c r="BR80" s="9">
        <f t="shared" si="359"/>
        <v>0.99999999999999989</v>
      </c>
      <c r="BS80" s="9"/>
      <c r="BT80" s="9"/>
      <c r="BU80" s="9"/>
      <c r="BV80" s="9"/>
      <c r="BW80" s="9"/>
      <c r="BX80" s="9"/>
      <c r="BY80" s="9"/>
      <c r="BZ80" s="9"/>
      <c r="CA80" s="9">
        <f t="shared" si="359"/>
        <v>0.99999999999999989</v>
      </c>
      <c r="CB80" s="9">
        <f t="shared" si="359"/>
        <v>1</v>
      </c>
      <c r="CC80" s="9">
        <f t="shared" si="359"/>
        <v>1</v>
      </c>
      <c r="CD80" s="9">
        <f t="shared" ref="CD80:CF80" si="360">SUM(CD76:CD79)</f>
        <v>1.0178571428571428</v>
      </c>
      <c r="CE80" s="9">
        <f t="shared" si="360"/>
        <v>1</v>
      </c>
      <c r="CF80" s="9">
        <f t="shared" si="360"/>
        <v>1</v>
      </c>
      <c r="CG80" s="9">
        <f t="shared" ref="CG80:CH80" si="361">SUM(CG76:CG79)</f>
        <v>0.99999999999999967</v>
      </c>
      <c r="CH80" s="9">
        <f t="shared" si="361"/>
        <v>1</v>
      </c>
      <c r="CI80" s="9">
        <f t="shared" ref="CI80:CJ80" si="362">SUM(CI76:CI79)</f>
        <v>1</v>
      </c>
      <c r="CJ80" s="9">
        <f t="shared" si="362"/>
        <v>1</v>
      </c>
      <c r="CK80" s="9">
        <f t="shared" ref="CK80:CM80" si="363">SUM(CK76:CK79)</f>
        <v>0.99999999999999989</v>
      </c>
      <c r="CL80" s="9">
        <f t="shared" si="363"/>
        <v>0.99999999999999967</v>
      </c>
      <c r="CM80" s="9">
        <f t="shared" si="363"/>
        <v>0.99999999999999989</v>
      </c>
      <c r="CN80" s="9">
        <f t="shared" ref="CN80:CP80" si="364">SUM(CN76:CN79)</f>
        <v>1.0000000000000004</v>
      </c>
      <c r="CO80" s="9">
        <f t="shared" si="364"/>
        <v>0.99999999999999989</v>
      </c>
      <c r="CP80" s="9">
        <f t="shared" si="364"/>
        <v>1</v>
      </c>
      <c r="CQ80" s="9">
        <f t="shared" ref="CQ80:CT80" si="365">SUM(CQ76:CQ79)</f>
        <v>0.99999999999999978</v>
      </c>
      <c r="CR80" s="9">
        <f t="shared" si="365"/>
        <v>1.0000000000000002</v>
      </c>
      <c r="CS80" s="9">
        <f t="shared" si="365"/>
        <v>1</v>
      </c>
      <c r="CT80" s="9">
        <f t="shared" si="365"/>
        <v>1</v>
      </c>
      <c r="CU80" s="9">
        <f t="shared" ref="CU80:CW80" si="366">SUM(CU76:CU79)</f>
        <v>1.0000000000000004</v>
      </c>
      <c r="CV80" s="9">
        <f t="shared" si="366"/>
        <v>1.0000000000000002</v>
      </c>
      <c r="CW80" s="9">
        <f t="shared" si="366"/>
        <v>1.0119047619047619</v>
      </c>
      <c r="CX80" s="9">
        <f t="shared" ref="CX80:CY80" si="367">SUM(CX76:CX79)</f>
        <v>0.99999999999999956</v>
      </c>
      <c r="CY80" s="9">
        <f t="shared" si="367"/>
        <v>1</v>
      </c>
      <c r="CZ80" s="9">
        <f t="shared" ref="CZ80:DB80" si="368">SUM(CZ76:CZ79)</f>
        <v>1</v>
      </c>
      <c r="DA80" s="9">
        <f t="shared" si="368"/>
        <v>1</v>
      </c>
      <c r="DB80" s="9">
        <f t="shared" si="368"/>
        <v>1</v>
      </c>
      <c r="DC80" s="9">
        <f t="shared" ref="DC80:DF80" si="369">SUM(DC76:DC79)</f>
        <v>0.99999999999999989</v>
      </c>
      <c r="DD80" s="9"/>
      <c r="DE80" s="9">
        <f t="shared" si="369"/>
        <v>1</v>
      </c>
      <c r="DF80" s="9">
        <f t="shared" si="369"/>
        <v>1</v>
      </c>
      <c r="DG80" s="9">
        <f t="shared" ref="DG80:DJ80" si="370">SUM(DG76:DG79)</f>
        <v>0.99999999999999989</v>
      </c>
      <c r="DH80" s="9">
        <f t="shared" si="370"/>
        <v>0.99999999999999989</v>
      </c>
      <c r="DI80" s="9">
        <f t="shared" si="370"/>
        <v>1</v>
      </c>
      <c r="DJ80" s="9">
        <f t="shared" si="370"/>
        <v>1</v>
      </c>
      <c r="DK80" s="9">
        <f t="shared" ref="DK80:DM80" si="371">SUM(DK76:DK79)</f>
        <v>0.99999999999999989</v>
      </c>
      <c r="DL80" s="9">
        <f t="shared" si="371"/>
        <v>0.99999999999999978</v>
      </c>
      <c r="DM80" s="9">
        <f t="shared" si="371"/>
        <v>1</v>
      </c>
      <c r="DN80" s="9">
        <f t="shared" ref="DN80:DR80" si="372">SUM(DN76:DN79)</f>
        <v>1.0000000000000002</v>
      </c>
      <c r="DO80" s="9">
        <f t="shared" si="372"/>
        <v>1</v>
      </c>
      <c r="DP80" s="9" t="e">
        <f t="shared" si="372"/>
        <v>#DIV/0!</v>
      </c>
      <c r="DQ80" s="9" t="e">
        <f t="shared" si="372"/>
        <v>#DIV/0!</v>
      </c>
      <c r="DR80" s="9">
        <f t="shared" si="372"/>
        <v>1</v>
      </c>
      <c r="DS80" s="9">
        <f t="shared" ref="DS80:DU80" si="373">SUM(DS76:DS79)</f>
        <v>0.99999999999999956</v>
      </c>
      <c r="DT80" s="9">
        <f t="shared" si="373"/>
        <v>0.99999999999999667</v>
      </c>
      <c r="DU80" s="9">
        <f t="shared" si="373"/>
        <v>1</v>
      </c>
      <c r="DV80" s="9">
        <f t="shared" ref="DV80:DX80" si="374">SUM(DV76:DV79)</f>
        <v>1</v>
      </c>
      <c r="DW80" s="9">
        <f t="shared" si="374"/>
        <v>0.99999999999999978</v>
      </c>
      <c r="DX80" s="9">
        <f t="shared" si="374"/>
        <v>1</v>
      </c>
      <c r="DY80" s="9">
        <f t="shared" ref="DY80:EA80" si="375">SUM(DY76:DY79)</f>
        <v>1</v>
      </c>
      <c r="DZ80" s="9">
        <f t="shared" si="375"/>
        <v>0.99999999999999978</v>
      </c>
      <c r="EA80" s="9">
        <f t="shared" si="375"/>
        <v>1</v>
      </c>
      <c r="EB80" s="9">
        <f t="shared" ref="EB80:ED80" si="376">SUM(EB76:EB79)</f>
        <v>0.99999999999999956</v>
      </c>
      <c r="EC80" s="9">
        <f t="shared" si="376"/>
        <v>1.0095238095238095</v>
      </c>
      <c r="ED80" s="9">
        <f t="shared" si="376"/>
        <v>1</v>
      </c>
      <c r="EE80" s="9">
        <f t="shared" ref="EE80:EH80" si="377">SUM(EE76:EE79)</f>
        <v>1.0000000000000004</v>
      </c>
      <c r="EF80" s="9">
        <f t="shared" si="377"/>
        <v>0.99999999999999956</v>
      </c>
      <c r="EG80" s="9">
        <f t="shared" si="377"/>
        <v>0.99999999999999989</v>
      </c>
      <c r="EH80" s="9">
        <f t="shared" si="377"/>
        <v>0.99999999999999989</v>
      </c>
      <c r="EI80" s="9"/>
      <c r="EJ80" s="9"/>
    </row>
    <row r="81" spans="1:140" ht="20.399999999999999">
      <c r="A81" s="141" t="s">
        <v>360</v>
      </c>
      <c r="B81" s="35"/>
      <c r="C81" s="32" t="s">
        <v>229</v>
      </c>
      <c r="D81" s="32" t="s">
        <v>178</v>
      </c>
      <c r="E81" s="32" t="s">
        <v>179</v>
      </c>
      <c r="F81" s="32" t="s">
        <v>180</v>
      </c>
      <c r="G81" s="32" t="s">
        <v>181</v>
      </c>
      <c r="H81" s="32" t="s">
        <v>182</v>
      </c>
      <c r="I81" s="32" t="s">
        <v>183</v>
      </c>
      <c r="J81" s="32" t="s">
        <v>184</v>
      </c>
      <c r="K81" s="32" t="s">
        <v>185</v>
      </c>
      <c r="L81" s="32" t="s">
        <v>186</v>
      </c>
      <c r="M81" s="32" t="s">
        <v>187</v>
      </c>
      <c r="N81" s="32" t="s">
        <v>188</v>
      </c>
      <c r="O81" s="32" t="s">
        <v>237</v>
      </c>
      <c r="P81" s="32" t="s">
        <v>246</v>
      </c>
      <c r="Q81" s="32" t="s">
        <v>247</v>
      </c>
      <c r="R81" s="32" t="s">
        <v>248</v>
      </c>
      <c r="S81" s="32" t="s">
        <v>249</v>
      </c>
      <c r="T81" s="32" t="s">
        <v>189</v>
      </c>
      <c r="U81" s="32" t="s">
        <v>190</v>
      </c>
      <c r="V81" s="32" t="s">
        <v>191</v>
      </c>
      <c r="W81" s="32" t="s">
        <v>192</v>
      </c>
      <c r="X81" s="32" t="s">
        <v>193</v>
      </c>
      <c r="Y81" s="32" t="s">
        <v>194</v>
      </c>
      <c r="Z81" s="32" t="s">
        <v>111</v>
      </c>
      <c r="AA81" s="32" t="s">
        <v>112</v>
      </c>
      <c r="AB81" s="32" t="s">
        <v>113</v>
      </c>
      <c r="AC81" s="32" t="s">
        <v>114</v>
      </c>
      <c r="AD81" s="32" t="s">
        <v>195</v>
      </c>
      <c r="AE81" s="32" t="s">
        <v>196</v>
      </c>
      <c r="AF81" s="32" t="s">
        <v>197</v>
      </c>
      <c r="AG81" s="32" t="s">
        <v>198</v>
      </c>
      <c r="AH81" s="32" t="s">
        <v>199</v>
      </c>
      <c r="AI81" s="32" t="s">
        <v>200</v>
      </c>
      <c r="AJ81" s="32" t="s">
        <v>201</v>
      </c>
      <c r="AK81" s="32" t="s">
        <v>202</v>
      </c>
      <c r="AL81" s="32" t="s">
        <v>203</v>
      </c>
      <c r="AM81" s="32" t="s">
        <v>204</v>
      </c>
      <c r="AN81" s="32" t="s">
        <v>205</v>
      </c>
      <c r="AO81" s="32" t="s">
        <v>206</v>
      </c>
      <c r="AP81" s="32" t="s">
        <v>207</v>
      </c>
      <c r="AQ81" s="32" t="s">
        <v>208</v>
      </c>
      <c r="AR81" s="32" t="s">
        <v>209</v>
      </c>
      <c r="AS81" s="32" t="s">
        <v>210</v>
      </c>
      <c r="AT81" s="32" t="s">
        <v>211</v>
      </c>
      <c r="AU81" s="32" t="s">
        <v>212</v>
      </c>
      <c r="AV81" s="32" t="s">
        <v>213</v>
      </c>
      <c r="AW81" s="32" t="s">
        <v>307</v>
      </c>
      <c r="AX81" s="32" t="s">
        <v>215</v>
      </c>
      <c r="AY81" s="32" t="s">
        <v>216</v>
      </c>
      <c r="AZ81" s="32" t="s">
        <v>217</v>
      </c>
      <c r="BA81" s="32" t="s">
        <v>218</v>
      </c>
      <c r="BB81" s="32" t="s">
        <v>219</v>
      </c>
      <c r="BC81" s="32" t="s">
        <v>220</v>
      </c>
      <c r="BD81" s="32" t="s">
        <v>178</v>
      </c>
      <c r="BE81" s="32" t="s">
        <v>179</v>
      </c>
      <c r="BF81" s="32" t="s">
        <v>180</v>
      </c>
      <c r="BG81" s="32" t="s">
        <v>181</v>
      </c>
      <c r="BH81" s="32" t="s">
        <v>182</v>
      </c>
      <c r="BI81" s="32" t="s">
        <v>183</v>
      </c>
      <c r="BJ81" s="32" t="s">
        <v>184</v>
      </c>
      <c r="BK81" s="32" t="s">
        <v>185</v>
      </c>
      <c r="BL81" s="32" t="s">
        <v>186</v>
      </c>
      <c r="BM81" s="32" t="s">
        <v>187</v>
      </c>
      <c r="BN81" s="32" t="s">
        <v>188</v>
      </c>
      <c r="BO81" s="32" t="s">
        <v>237</v>
      </c>
      <c r="BP81" s="32" t="s">
        <v>246</v>
      </c>
      <c r="BQ81" s="32" t="s">
        <v>247</v>
      </c>
      <c r="BR81" s="32" t="s">
        <v>248</v>
      </c>
      <c r="BS81" s="32"/>
      <c r="BT81" s="32"/>
      <c r="BU81" s="32"/>
      <c r="BV81" s="32"/>
      <c r="BW81" s="32"/>
      <c r="BX81" s="32"/>
      <c r="BY81" s="32"/>
      <c r="BZ81" s="32"/>
      <c r="CA81" s="32" t="s">
        <v>112</v>
      </c>
      <c r="CB81" s="32" t="s">
        <v>113</v>
      </c>
      <c r="CC81" s="32" t="s">
        <v>114</v>
      </c>
      <c r="CD81" s="32" t="s">
        <v>195</v>
      </c>
      <c r="CE81" s="32" t="s">
        <v>196</v>
      </c>
      <c r="CF81" s="32" t="s">
        <v>197</v>
      </c>
      <c r="CG81" s="32" t="s">
        <v>198</v>
      </c>
      <c r="CH81" s="32" t="s">
        <v>199</v>
      </c>
      <c r="CI81" s="32" t="s">
        <v>200</v>
      </c>
      <c r="CJ81" s="32" t="s">
        <v>201</v>
      </c>
      <c r="CK81" s="32" t="s">
        <v>202</v>
      </c>
      <c r="CL81" s="32" t="s">
        <v>203</v>
      </c>
      <c r="CM81" s="32" t="s">
        <v>204</v>
      </c>
      <c r="CN81" s="32" t="s">
        <v>205</v>
      </c>
      <c r="CO81" s="32" t="s">
        <v>206</v>
      </c>
      <c r="CP81" s="32" t="s">
        <v>207</v>
      </c>
      <c r="CQ81" s="32" t="s">
        <v>370</v>
      </c>
      <c r="CR81" s="32" t="s">
        <v>371</v>
      </c>
      <c r="CS81" s="32" t="s">
        <v>210</v>
      </c>
      <c r="CT81" s="32" t="s">
        <v>211</v>
      </c>
      <c r="CU81" s="32" t="s">
        <v>212</v>
      </c>
      <c r="CV81" s="32" t="s">
        <v>213</v>
      </c>
      <c r="CW81" s="32" t="s">
        <v>214</v>
      </c>
      <c r="CX81" s="32" t="s">
        <v>215</v>
      </c>
      <c r="CY81" s="32" t="s">
        <v>216</v>
      </c>
      <c r="CZ81" s="32" t="s">
        <v>216</v>
      </c>
      <c r="DA81" s="32" t="s">
        <v>218</v>
      </c>
      <c r="DB81" s="32" t="s">
        <v>219</v>
      </c>
      <c r="DC81" s="32" t="s">
        <v>220</v>
      </c>
      <c r="DD81" s="32" t="s">
        <v>311</v>
      </c>
      <c r="DE81" s="32" t="s">
        <v>178</v>
      </c>
      <c r="DF81" s="32" t="s">
        <v>179</v>
      </c>
      <c r="DG81" s="32" t="s">
        <v>180</v>
      </c>
      <c r="DH81" s="32" t="s">
        <v>181</v>
      </c>
      <c r="DI81" s="32" t="s">
        <v>182</v>
      </c>
      <c r="DJ81" s="32" t="s">
        <v>183</v>
      </c>
      <c r="DK81" s="32" t="s">
        <v>184</v>
      </c>
      <c r="DL81" s="32" t="s">
        <v>185</v>
      </c>
      <c r="DM81" s="32" t="s">
        <v>186</v>
      </c>
      <c r="DN81" s="32" t="s">
        <v>187</v>
      </c>
      <c r="DO81" s="32" t="s">
        <v>188</v>
      </c>
      <c r="DP81" s="32" t="s">
        <v>237</v>
      </c>
      <c r="DQ81" s="32" t="s">
        <v>246</v>
      </c>
      <c r="DR81" s="32" t="s">
        <v>247</v>
      </c>
      <c r="DS81" s="32" t="s">
        <v>248</v>
      </c>
      <c r="DT81" s="32" t="s">
        <v>249</v>
      </c>
      <c r="DU81" s="32" t="s">
        <v>189</v>
      </c>
      <c r="DV81" s="32" t="s">
        <v>190</v>
      </c>
      <c r="DW81" s="32" t="s">
        <v>191</v>
      </c>
      <c r="DX81" s="32" t="s">
        <v>192</v>
      </c>
      <c r="DY81" s="32" t="s">
        <v>193</v>
      </c>
      <c r="DZ81" s="32" t="s">
        <v>194</v>
      </c>
      <c r="EA81" s="32" t="s">
        <v>111</v>
      </c>
      <c r="EB81" s="32" t="s">
        <v>112</v>
      </c>
      <c r="EC81" s="32" t="s">
        <v>113</v>
      </c>
      <c r="ED81" s="32" t="s">
        <v>114</v>
      </c>
      <c r="EE81" s="32" t="s">
        <v>195</v>
      </c>
      <c r="EF81" s="32" t="s">
        <v>196</v>
      </c>
      <c r="EG81" s="32" t="s">
        <v>197</v>
      </c>
      <c r="EH81" s="32" t="s">
        <v>198</v>
      </c>
      <c r="EI81" s="32" t="s">
        <v>378</v>
      </c>
      <c r="EJ81" s="34" t="s">
        <v>119</v>
      </c>
    </row>
    <row r="82" spans="1:140">
      <c r="A82" s="502" t="s">
        <v>20</v>
      </c>
      <c r="B82" s="51" t="s">
        <v>84</v>
      </c>
      <c r="C82" s="23"/>
      <c r="D82" s="23">
        <f t="shared" ref="D82:BO85" si="378">+AVERAGE(D66,D50,D34,D18)</f>
        <v>0.93812499999999999</v>
      </c>
      <c r="E82" s="23">
        <f t="shared" si="378"/>
        <v>0.78139880952380947</v>
      </c>
      <c r="F82" s="23">
        <f t="shared" si="378"/>
        <v>0.7410714285714286</v>
      </c>
      <c r="G82" s="23">
        <f t="shared" si="378"/>
        <v>0.91927083333333348</v>
      </c>
      <c r="H82" s="23">
        <f t="shared" si="378"/>
        <v>0.72980654762035702</v>
      </c>
      <c r="I82" s="23">
        <f t="shared" si="378"/>
        <v>0.66815476190476186</v>
      </c>
      <c r="J82" s="23">
        <f t="shared" si="378"/>
        <v>0.94220238095238107</v>
      </c>
      <c r="K82" s="23">
        <f t="shared" si="378"/>
        <v>0.80903273809523801</v>
      </c>
      <c r="L82" s="23">
        <f t="shared" si="378"/>
        <v>0.70808035714880957</v>
      </c>
      <c r="M82" s="23">
        <f t="shared" si="378"/>
        <v>0.71863095238095231</v>
      </c>
      <c r="N82" s="23">
        <f t="shared" si="378"/>
        <v>0.64334821428452382</v>
      </c>
      <c r="O82" s="23">
        <f t="shared" si="378"/>
        <v>0.59052083333333338</v>
      </c>
      <c r="P82" s="23">
        <f t="shared" si="378"/>
        <v>0.62299107142857135</v>
      </c>
      <c r="Q82" s="23">
        <f t="shared" si="378"/>
        <v>0.90946428571428573</v>
      </c>
      <c r="R82" s="23">
        <f t="shared" si="378"/>
        <v>0.63330357142857119</v>
      </c>
      <c r="S82" s="23">
        <f t="shared" si="378"/>
        <v>0.7645089285714286</v>
      </c>
      <c r="T82" s="23">
        <f t="shared" si="378"/>
        <v>0.87202380952380942</v>
      </c>
      <c r="U82" s="23">
        <f t="shared" si="378"/>
        <v>0.86892361111111116</v>
      </c>
      <c r="V82" s="23">
        <f t="shared" si="378"/>
        <v>0.85986607142857141</v>
      </c>
      <c r="W82" s="23">
        <f t="shared" si="378"/>
        <v>0.72953282454060453</v>
      </c>
      <c r="X82" s="23">
        <f t="shared" si="378"/>
        <v>0.77590773809523805</v>
      </c>
      <c r="Y82" s="23">
        <f t="shared" si="378"/>
        <v>0.87928571428571423</v>
      </c>
      <c r="Z82" s="23">
        <f t="shared" si="378"/>
        <v>0.75229166666666669</v>
      </c>
      <c r="AA82" s="23">
        <f t="shared" si="378"/>
        <v>0.8449851190476193</v>
      </c>
      <c r="AB82" s="23">
        <f t="shared" si="378"/>
        <v>0.60875000000000012</v>
      </c>
      <c r="AC82" s="23">
        <f t="shared" si="378"/>
        <v>0.65513392857142883</v>
      </c>
      <c r="AD82" s="23">
        <f t="shared" si="378"/>
        <v>0.70758928571428581</v>
      </c>
      <c r="AE82" s="23">
        <f t="shared" si="378"/>
        <v>0.74120535714285707</v>
      </c>
      <c r="AF82" s="23">
        <f t="shared" si="378"/>
        <v>0.89122023809523832</v>
      </c>
      <c r="AG82" s="23">
        <f t="shared" si="378"/>
        <v>0.87376488095238103</v>
      </c>
      <c r="AH82" s="23">
        <f t="shared" si="378"/>
        <v>0.78272321428571434</v>
      </c>
      <c r="AI82" s="23">
        <f t="shared" si="378"/>
        <v>0.87153273809523824</v>
      </c>
      <c r="AJ82" s="23">
        <f t="shared" si="378"/>
        <v>0.67733630952380952</v>
      </c>
      <c r="AK82" s="23">
        <f t="shared" si="378"/>
        <v>0.83630952380952384</v>
      </c>
      <c r="AL82" s="23">
        <f t="shared" si="378"/>
        <v>0.71909226190476194</v>
      </c>
      <c r="AM82" s="23">
        <f t="shared" si="378"/>
        <v>0.81150297619047629</v>
      </c>
      <c r="AN82" s="23">
        <f t="shared" si="378"/>
        <v>0.57119047619047614</v>
      </c>
      <c r="AO82" s="23">
        <f t="shared" si="378"/>
        <v>0.6640625</v>
      </c>
      <c r="AP82" s="23">
        <f t="shared" si="378"/>
        <v>0.61681547619047605</v>
      </c>
      <c r="AQ82" s="23">
        <f t="shared" si="378"/>
        <v>0.65958333333333341</v>
      </c>
      <c r="AR82" s="23">
        <f t="shared" si="378"/>
        <v>0.66257440476190477</v>
      </c>
      <c r="AS82" s="23">
        <f t="shared" si="378"/>
        <v>0.43922619047619049</v>
      </c>
      <c r="AT82" s="23">
        <f t="shared" si="378"/>
        <v>0.6160714285714286</v>
      </c>
      <c r="AU82" s="23">
        <f t="shared" si="378"/>
        <v>0.74340773809523797</v>
      </c>
      <c r="AV82" s="23">
        <f t="shared" si="378"/>
        <v>0.88782738095238112</v>
      </c>
      <c r="AW82" s="23">
        <f t="shared" si="378"/>
        <v>0.92882440476190475</v>
      </c>
      <c r="AX82" s="23">
        <f t="shared" si="378"/>
        <v>0.9152232142857144</v>
      </c>
      <c r="AY82" s="23">
        <f t="shared" si="378"/>
        <v>0.87683035714285706</v>
      </c>
      <c r="AZ82" s="23">
        <f t="shared" si="378"/>
        <v>0.85272321428571418</v>
      </c>
      <c r="BA82" s="23">
        <f t="shared" si="378"/>
        <v>0.8688095238095237</v>
      </c>
      <c r="BB82" s="23">
        <f t="shared" si="378"/>
        <v>0.91175595238095231</v>
      </c>
      <c r="BC82" s="23">
        <f t="shared" si="378"/>
        <v>0.89921130952380957</v>
      </c>
      <c r="BD82" s="23">
        <f t="shared" si="378"/>
        <v>0.617217261904762</v>
      </c>
      <c r="BE82" s="23">
        <f t="shared" si="378"/>
        <v>0.52380952380952372</v>
      </c>
      <c r="BF82" s="23">
        <f t="shared" si="378"/>
        <v>0.70138392857142862</v>
      </c>
      <c r="BG82" s="23">
        <f t="shared" si="378"/>
        <v>0.63818452380952384</v>
      </c>
      <c r="BH82" s="23">
        <f t="shared" si="378"/>
        <v>0.78880952380952374</v>
      </c>
      <c r="BI82" s="23">
        <f t="shared" si="378"/>
        <v>0.81745535714285722</v>
      </c>
      <c r="BJ82" s="23">
        <f t="shared" si="378"/>
        <v>0.87959821428571439</v>
      </c>
      <c r="BK82" s="23">
        <f t="shared" si="378"/>
        <v>0.62485119047619053</v>
      </c>
      <c r="BL82" s="23">
        <f t="shared" si="378"/>
        <v>0.68671484523809523</v>
      </c>
      <c r="BM82" s="23">
        <f t="shared" si="378"/>
        <v>0.62660714285714281</v>
      </c>
      <c r="BN82" s="23">
        <f t="shared" si="378"/>
        <v>0.67991071428571426</v>
      </c>
      <c r="BO82" s="23">
        <f t="shared" si="378"/>
        <v>0.66458333333333319</v>
      </c>
      <c r="BP82" s="23">
        <f t="shared" ref="BP82:CA85" si="379">+AVERAGE(BP66,BP50,BP34,BP18)</f>
        <v>0.65613095238095243</v>
      </c>
      <c r="BQ82" s="23">
        <f t="shared" si="379"/>
        <v>0.6399553571428569</v>
      </c>
      <c r="BR82" s="23">
        <f t="shared" si="379"/>
        <v>0.66815476190476175</v>
      </c>
      <c r="BS82" s="23"/>
      <c r="BT82" s="23"/>
      <c r="BU82" s="23"/>
      <c r="BV82" s="23"/>
      <c r="BW82" s="23"/>
      <c r="BX82" s="23"/>
      <c r="BY82" s="23"/>
      <c r="BZ82" s="23"/>
      <c r="CA82" s="23">
        <f t="shared" si="379"/>
        <v>0.48958333333333326</v>
      </c>
      <c r="CB82" s="23">
        <f t="shared" ref="CB82:CC82" si="380">+AVERAGE(CB66,CB50,CB34,CB18)</f>
        <v>0.70238095238095233</v>
      </c>
      <c r="CC82" s="23">
        <f t="shared" si="380"/>
        <v>0.72172619047619047</v>
      </c>
      <c r="CD82" s="23">
        <f t="shared" ref="CD82:CE82" si="381">+AVERAGE(CD66,CD50,CD34,CD18)</f>
        <v>0.73660714285714279</v>
      </c>
      <c r="CE82" s="23">
        <f t="shared" si="381"/>
        <v>0.72619047619047616</v>
      </c>
      <c r="CF82" s="23">
        <f t="shared" ref="CF82:CG82" si="382">+AVERAGE(CF66,CF50,CF34,CF18)</f>
        <v>0.92261904761904767</v>
      </c>
      <c r="CG82" s="23">
        <f t="shared" si="382"/>
        <v>0.97098214285714279</v>
      </c>
      <c r="CH82" s="23">
        <f t="shared" ref="CH82:CI82" si="383">+AVERAGE(CH66,CH50,CH34,CH18)</f>
        <v>0.90252976190476197</v>
      </c>
      <c r="CI82" s="23">
        <f t="shared" si="383"/>
        <v>0.69166666666666676</v>
      </c>
      <c r="CJ82" s="23">
        <f t="shared" ref="CJ82:CK82" si="384">+AVERAGE(CJ66,CJ50,CJ34,CJ18)</f>
        <v>0.7142857142857143</v>
      </c>
      <c r="CK82" s="23">
        <f t="shared" si="384"/>
        <v>0.73363095238095255</v>
      </c>
      <c r="CL82" s="23">
        <f t="shared" ref="CL82:CM82" si="385">+AVERAGE(CL66,CL50,CL34,CL18)</f>
        <v>0.476190476190476</v>
      </c>
      <c r="CM82" s="23">
        <f t="shared" si="385"/>
        <v>0.60342261904761896</v>
      </c>
      <c r="CN82" s="23">
        <f t="shared" ref="CN82:CQ82" si="386">+AVERAGE(CN66,CN50,CN34,CN18)</f>
        <v>0.69494047619047628</v>
      </c>
      <c r="CO82" s="23">
        <f t="shared" si="386"/>
        <v>0.55505952380952372</v>
      </c>
      <c r="CP82" s="23">
        <f t="shared" si="386"/>
        <v>0.63641369047619056</v>
      </c>
      <c r="CQ82" s="23">
        <f t="shared" si="386"/>
        <v>0.69669642857142844</v>
      </c>
      <c r="CR82" s="23">
        <f t="shared" ref="CR82:CS82" si="387">+AVERAGE(CR66,CR50,CR34,CR18)</f>
        <v>0.67291666666666683</v>
      </c>
      <c r="CS82" s="23">
        <f t="shared" si="387"/>
        <v>0.71912202380952384</v>
      </c>
      <c r="CT82" s="23">
        <f t="shared" ref="CT82:CU82" si="388">+AVERAGE(CT66,CT50,CT34,CT18)</f>
        <v>0.67351190476190481</v>
      </c>
      <c r="CU82" s="23">
        <f t="shared" si="388"/>
        <v>0.69275297619047627</v>
      </c>
      <c r="CV82" s="23">
        <f t="shared" ref="CV82:CW82" si="389">+AVERAGE(CV66,CV50,CV34,CV18)</f>
        <v>0.70238095238095244</v>
      </c>
      <c r="CW82" s="23">
        <f t="shared" si="389"/>
        <v>0.72410714285714284</v>
      </c>
      <c r="CX82" s="23">
        <f t="shared" ref="CX82:CY82" si="390">+AVERAGE(CX66,CX50,CX34,CX18)</f>
        <v>0.68749999999999978</v>
      </c>
      <c r="CY82" s="23">
        <f t="shared" si="390"/>
        <v>0.7276785714285714</v>
      </c>
      <c r="CZ82" s="23">
        <f t="shared" ref="CZ82:DA82" si="391">+AVERAGE(CZ66,CZ50,CZ34,CZ18)</f>
        <v>0.69568452380952372</v>
      </c>
      <c r="DA82" s="23">
        <f t="shared" si="391"/>
        <v>0.69568452380952372</v>
      </c>
      <c r="DB82" s="23">
        <f t="shared" ref="DB82:DC82" si="392">+AVERAGE(DB66,DB50,DB34,DB18)</f>
        <v>0.71904761904761894</v>
      </c>
      <c r="DC82" s="23">
        <f t="shared" si="392"/>
        <v>0.73511904761904745</v>
      </c>
      <c r="DD82" s="4">
        <f>AVERAGE(BD82:DC82)</f>
        <v>0.6962226858766235</v>
      </c>
      <c r="DE82" s="23">
        <f t="shared" ref="DE82:DF82" si="393">+AVERAGE(DE66,DE50,DE34,DE18)</f>
        <v>0.95833333333333337</v>
      </c>
      <c r="DF82" s="23">
        <f t="shared" si="393"/>
        <v>0.95972222222222214</v>
      </c>
      <c r="DG82" s="23">
        <f t="shared" ref="DG82:DH85" si="394">+AVERAGE(DG66,DG50,DG18)</f>
        <v>0.96428571428571441</v>
      </c>
      <c r="DH82" s="23">
        <f t="shared" si="394"/>
        <v>0.96825396825396803</v>
      </c>
      <c r="DI82" s="23">
        <f t="shared" ref="DI82:DJ82" si="395">+AVERAGE(DI66,DI50,DI18)</f>
        <v>0.89047619047619053</v>
      </c>
      <c r="DJ82" s="23">
        <f t="shared" si="395"/>
        <v>0.93472222222222223</v>
      </c>
      <c r="DK82" s="23">
        <f t="shared" ref="DK82:DL82" si="396">+AVERAGE(DK66,DK50,DK18)</f>
        <v>0.85575396825396799</v>
      </c>
      <c r="DL82" s="23">
        <f t="shared" si="396"/>
        <v>0.77976190476190466</v>
      </c>
      <c r="DM82" s="23">
        <f t="shared" ref="DM82:DN82" si="397">+AVERAGE(DM66,DM50,DM18)</f>
        <v>0.94444444444444453</v>
      </c>
      <c r="DN82" s="23">
        <f t="shared" si="397"/>
        <v>0.92678571428571432</v>
      </c>
      <c r="DO82" s="23">
        <f t="shared" ref="DO82" si="398">+AVERAGE(DO66,DO50,DO18)</f>
        <v>0.94722222222222208</v>
      </c>
      <c r="DP82" s="160">
        <v>0.94</v>
      </c>
      <c r="DQ82" s="160">
        <v>0.96</v>
      </c>
      <c r="DR82" s="23">
        <f t="shared" ref="DR82:DS85" si="399">+AVERAGE(DR66,DR50,DR18)</f>
        <v>0.87023809523809526</v>
      </c>
      <c r="DS82" s="23">
        <f t="shared" si="399"/>
        <v>0.95634920634920639</v>
      </c>
      <c r="DT82" s="23">
        <f t="shared" ref="DT82:DU82" si="400">+AVERAGE(DT66,DT50,DT18)</f>
        <v>0.93303571428571341</v>
      </c>
      <c r="DU82" s="23">
        <f t="shared" si="400"/>
        <v>0.83918650793650784</v>
      </c>
      <c r="DV82" s="23">
        <f t="shared" ref="DV82:DW82" si="401">+AVERAGE(DV66,DV50,DV18)</f>
        <v>0.7853174603174603</v>
      </c>
      <c r="DW82" s="23">
        <f t="shared" si="401"/>
        <v>0.74583333333333302</v>
      </c>
      <c r="DX82" s="23">
        <f t="shared" ref="DX82:DY82" si="402">+AVERAGE(DX66,DX50,DX18)</f>
        <v>0.9654761904761906</v>
      </c>
      <c r="DY82" s="23">
        <f t="shared" si="402"/>
        <v>0.91480158730158723</v>
      </c>
      <c r="DZ82" s="23">
        <f t="shared" ref="DZ82:EA82" si="403">+AVERAGE(DZ66,DZ50,DZ18)</f>
        <v>0.86817460317460304</v>
      </c>
      <c r="EA82" s="23">
        <f t="shared" si="403"/>
        <v>0.87301587301587302</v>
      </c>
      <c r="EB82" s="23">
        <f t="shared" ref="EB82:EC82" si="404">+AVERAGE(EB66,EB50,EB18)</f>
        <v>0.93121031746031724</v>
      </c>
      <c r="EC82" s="23">
        <f t="shared" si="404"/>
        <v>0.93</v>
      </c>
      <c r="ED82" s="23">
        <f t="shared" ref="ED82:EE82" si="405">+AVERAGE(ED66,ED50,ED18)</f>
        <v>0.92658730158730152</v>
      </c>
      <c r="EE82" s="23">
        <f t="shared" si="405"/>
        <v>0.87180555555555561</v>
      </c>
      <c r="EF82" s="23">
        <f t="shared" ref="EF82:EG82" si="406">+AVERAGE(EF66,EF50,EF18)</f>
        <v>0.9249801587301586</v>
      </c>
      <c r="EG82" s="23">
        <f t="shared" si="406"/>
        <v>0.97599206349206347</v>
      </c>
      <c r="EH82" s="23">
        <f t="shared" ref="EH82" si="407">+AVERAGE(EH66,EH50,EH18)</f>
        <v>0.91349206349206347</v>
      </c>
      <c r="EI82" s="4">
        <f>AVERAGE(DE82:EH82)</f>
        <v>0.90850859788359783</v>
      </c>
      <c r="EJ82" s="23">
        <v>0.85</v>
      </c>
    </row>
    <row r="83" spans="1:140">
      <c r="A83" s="503"/>
      <c r="B83" s="51" t="s">
        <v>141</v>
      </c>
      <c r="C83" s="23"/>
      <c r="D83" s="23">
        <f t="shared" si="378"/>
        <v>4.1404400970163624E-2</v>
      </c>
      <c r="E83" s="23">
        <f t="shared" si="378"/>
        <v>4.3503115290390859E-2</v>
      </c>
      <c r="F83" s="23">
        <f t="shared" si="378"/>
        <v>9.4260419084118169E-2</v>
      </c>
      <c r="G83" s="23">
        <f t="shared" si="378"/>
        <v>0.25813999548084343</v>
      </c>
      <c r="H83" s="23">
        <f t="shared" si="378"/>
        <v>5.2687112029285721E-2</v>
      </c>
      <c r="I83" s="23">
        <f t="shared" si="378"/>
        <v>7.4739328427044074E-2</v>
      </c>
      <c r="J83" s="23">
        <f t="shared" si="378"/>
        <v>0.49854025305213223</v>
      </c>
      <c r="K83" s="23">
        <f t="shared" si="378"/>
        <v>7.2527118134463275E-2</v>
      </c>
      <c r="L83" s="23">
        <f t="shared" si="378"/>
        <v>0.12848468752002187</v>
      </c>
      <c r="M83" s="23">
        <f t="shared" si="378"/>
        <v>9.595455489388445E-2</v>
      </c>
      <c r="N83" s="23">
        <f t="shared" si="378"/>
        <v>6.1479399476816562E-2</v>
      </c>
      <c r="O83" s="23">
        <f t="shared" si="378"/>
        <v>6.0904121719955441E-2</v>
      </c>
      <c r="P83" s="23">
        <f t="shared" si="378"/>
        <v>5.2673965868128197E-2</v>
      </c>
      <c r="Q83" s="23">
        <f t="shared" si="378"/>
        <v>3.0433233622328151E-2</v>
      </c>
      <c r="R83" s="23">
        <f t="shared" si="378"/>
        <v>0.11503095387845923</v>
      </c>
      <c r="S83" s="23">
        <f t="shared" si="378"/>
        <v>0.11765069892203629</v>
      </c>
      <c r="T83" s="23">
        <f t="shared" si="378"/>
        <v>7.4726396098922065E-2</v>
      </c>
      <c r="U83" s="23">
        <f t="shared" si="378"/>
        <v>5.2841888229744435E-2</v>
      </c>
      <c r="V83" s="23">
        <f t="shared" si="378"/>
        <v>7.0476226896464114E-2</v>
      </c>
      <c r="W83" s="23">
        <f t="shared" si="378"/>
        <v>9.3344916679180323E-2</v>
      </c>
      <c r="X83" s="23">
        <f t="shared" si="378"/>
        <v>5.4004408981714352E-2</v>
      </c>
      <c r="Y83" s="23">
        <f t="shared" si="378"/>
        <v>8.1969107460616863E-2</v>
      </c>
      <c r="Z83" s="23">
        <f t="shared" si="378"/>
        <v>9.1446817344957326E-2</v>
      </c>
      <c r="AA83" s="23">
        <f t="shared" si="378"/>
        <v>6.8569379641102823E-2</v>
      </c>
      <c r="AB83" s="23">
        <f t="shared" si="378"/>
        <v>7.6165713484012215E-2</v>
      </c>
      <c r="AC83" s="23">
        <f t="shared" si="378"/>
        <v>6.3872567337085073E-2</v>
      </c>
      <c r="AD83" s="23">
        <f t="shared" si="378"/>
        <v>4.4675225604572502E-2</v>
      </c>
      <c r="AE83" s="23">
        <f t="shared" si="378"/>
        <v>8.5436839864006825E-2</v>
      </c>
      <c r="AF83" s="23">
        <f t="shared" si="378"/>
        <v>7.090506997631045E-2</v>
      </c>
      <c r="AG83" s="23">
        <f t="shared" si="378"/>
        <v>7.3270845584060773E-2</v>
      </c>
      <c r="AH83" s="23">
        <f t="shared" si="378"/>
        <v>6.5847528257749879E-2</v>
      </c>
      <c r="AI83" s="23">
        <f t="shared" si="378"/>
        <v>5.667586763162185E-2</v>
      </c>
      <c r="AJ83" s="23">
        <f t="shared" si="378"/>
        <v>6.20075855623703E-2</v>
      </c>
      <c r="AK83" s="23">
        <f t="shared" si="378"/>
        <v>9.0312055720974047E-2</v>
      </c>
      <c r="AL83" s="23">
        <f t="shared" si="378"/>
        <v>8.7131000924918073E-2</v>
      </c>
      <c r="AM83" s="23">
        <f t="shared" si="378"/>
        <v>8.8076504674001924E-2</v>
      </c>
      <c r="AN83" s="23">
        <f t="shared" si="378"/>
        <v>8.993760186711601E-2</v>
      </c>
      <c r="AO83" s="23">
        <f t="shared" si="378"/>
        <v>6.7237271636144874E-2</v>
      </c>
      <c r="AP83" s="23">
        <f t="shared" si="378"/>
        <v>5.4659663772697299E-2</v>
      </c>
      <c r="AQ83" s="23">
        <f t="shared" si="378"/>
        <v>5.9819190642347378E-2</v>
      </c>
      <c r="AR83" s="23">
        <f t="shared" si="378"/>
        <v>5.8077490264392198E-2</v>
      </c>
      <c r="AS83" s="23">
        <f t="shared" si="378"/>
        <v>7.0372521602136251E-2</v>
      </c>
      <c r="AT83" s="23">
        <f t="shared" si="378"/>
        <v>6.4456192160965209E-2</v>
      </c>
      <c r="AU83" s="23">
        <f t="shared" si="378"/>
        <v>5.0967882700426528E-2</v>
      </c>
      <c r="AV83" s="23">
        <f t="shared" si="378"/>
        <v>6.9588007458134801E-2</v>
      </c>
      <c r="AW83" s="23">
        <f t="shared" si="378"/>
        <v>6.939553708221273E-2</v>
      </c>
      <c r="AX83" s="23">
        <f t="shared" si="378"/>
        <v>6.9593826957373761E-2</v>
      </c>
      <c r="AY83" s="23">
        <f t="shared" si="378"/>
        <v>5.9724987758528497E-2</v>
      </c>
      <c r="AZ83" s="23">
        <f t="shared" si="378"/>
        <v>3.7830795581827024E-2</v>
      </c>
      <c r="BA83" s="23">
        <f t="shared" si="378"/>
        <v>4.3418287108793217E-2</v>
      </c>
      <c r="BB83" s="23">
        <f t="shared" si="378"/>
        <v>5.2096129285509246E-2</v>
      </c>
      <c r="BC83" s="23">
        <f t="shared" si="378"/>
        <v>5.8216092420038015E-2</v>
      </c>
      <c r="BD83" s="23">
        <f t="shared" si="378"/>
        <v>3.6155189322866099E-2</v>
      </c>
      <c r="BE83" s="23">
        <f t="shared" si="378"/>
        <v>4.1085572421561509E-2</v>
      </c>
      <c r="BF83" s="23">
        <f t="shared" si="378"/>
        <v>4.2535259252479155E-2</v>
      </c>
      <c r="BG83" s="23">
        <f t="shared" si="378"/>
        <v>6.3587823438309696E-2</v>
      </c>
      <c r="BH83" s="23">
        <f t="shared" si="378"/>
        <v>3.7464858581853701E-2</v>
      </c>
      <c r="BI83" s="23">
        <f t="shared" si="378"/>
        <v>6.6530573364235804E-2</v>
      </c>
      <c r="BJ83" s="23">
        <f t="shared" si="378"/>
        <v>7.9882994434689492E-2</v>
      </c>
      <c r="BK83" s="23">
        <f t="shared" si="378"/>
        <v>6.2611503896374529E-2</v>
      </c>
      <c r="BL83" s="23">
        <f t="shared" si="378"/>
        <v>6.8025515168932169E-2</v>
      </c>
      <c r="BM83" s="23">
        <f t="shared" si="378"/>
        <v>7.3743189725337679E-2</v>
      </c>
      <c r="BN83" s="23">
        <f t="shared" si="378"/>
        <v>4.9399236380871299E-2</v>
      </c>
      <c r="BO83" s="23">
        <f t="shared" si="378"/>
        <v>6.6538084356945179E-2</v>
      </c>
      <c r="BP83" s="23">
        <f t="shared" si="379"/>
        <v>7.9473443956819906E-2</v>
      </c>
      <c r="BQ83" s="23">
        <f t="shared" si="379"/>
        <v>3.8974737153642025E-2</v>
      </c>
      <c r="BR83" s="23">
        <f t="shared" si="379"/>
        <v>7.0304351194489439E-2</v>
      </c>
      <c r="BS83" s="23"/>
      <c r="BT83" s="23"/>
      <c r="BU83" s="23"/>
      <c r="BV83" s="23"/>
      <c r="BW83" s="23"/>
      <c r="BX83" s="23"/>
      <c r="BY83" s="23"/>
      <c r="BZ83" s="23"/>
      <c r="CA83" s="23">
        <f t="shared" si="379"/>
        <v>0.29820925553319899</v>
      </c>
      <c r="CB83" s="23">
        <f t="shared" ref="CB83:CC83" si="408">+AVERAGE(CB67,CB51,CB35,CB19)</f>
        <v>0.34960080757073408</v>
      </c>
      <c r="CC83" s="23">
        <f t="shared" si="408"/>
        <v>0.35150840146356294</v>
      </c>
      <c r="CD83" s="23">
        <f t="shared" ref="CD83:CE83" si="409">+AVERAGE(CD67,CD51,CD35,CD19)</f>
        <v>0.48427672955974849</v>
      </c>
      <c r="CE83" s="23">
        <f t="shared" si="409"/>
        <v>0.28475850021208671</v>
      </c>
      <c r="CF83" s="23">
        <f t="shared" ref="CF83:CG83" si="410">+AVERAGE(CF67,CF51,CF35,CF19)</f>
        <v>0.45738240418118359</v>
      </c>
      <c r="CG83" s="23">
        <f t="shared" si="410"/>
        <v>0.50258779269681675</v>
      </c>
      <c r="CH83" s="23">
        <f t="shared" ref="CH83:CI83" si="411">+AVERAGE(CH67,CH51,CH35,CH19)</f>
        <v>0.44639398434913324</v>
      </c>
      <c r="CI83" s="23">
        <f t="shared" si="411"/>
        <v>0.32542443064182203</v>
      </c>
      <c r="CJ83" s="23">
        <f t="shared" ref="CJ83:CK83" si="412">+AVERAGE(CJ67,CJ51,CJ35,CJ19)</f>
        <v>0.44642857142857145</v>
      </c>
      <c r="CK83" s="23">
        <f t="shared" si="412"/>
        <v>0.28139002836368349</v>
      </c>
      <c r="CL83" s="23">
        <f t="shared" ref="CL83:CM83" si="413">+AVERAGE(CL67,CL51,CL35,CL19)</f>
        <v>0.28902496191257476</v>
      </c>
      <c r="CM83" s="23">
        <f t="shared" si="413"/>
        <v>0.38797684985374059</v>
      </c>
      <c r="CN83" s="23">
        <f t="shared" ref="CN83:CO83" si="414">+AVERAGE(CN67,CN51,CN35,CN19)</f>
        <v>0.371357179678104</v>
      </c>
      <c r="CO83" s="23">
        <f t="shared" si="414"/>
        <v>0.3149658819423225</v>
      </c>
      <c r="CP83" s="23">
        <f t="shared" ref="CP83:CQ83" si="415">+AVERAGE(CP67,CP51,CP35,CP19)</f>
        <v>0.35541199269968515</v>
      </c>
      <c r="CQ83" s="23">
        <f t="shared" si="415"/>
        <v>0.37783606348851506</v>
      </c>
      <c r="CR83" s="23">
        <f t="shared" ref="CR83:CS83" si="416">+AVERAGE(CR67,CR51,CR35,CR19)</f>
        <v>0.35964774442422898</v>
      </c>
      <c r="CS83" s="23">
        <f t="shared" si="416"/>
        <v>0.37308433053113904</v>
      </c>
      <c r="CT83" s="23">
        <f t="shared" ref="CT83:CU83" si="417">+AVERAGE(CT67,CT51,CT35,CT19)</f>
        <v>0.3994722129408248</v>
      </c>
      <c r="CU83" s="23">
        <f t="shared" si="417"/>
        <v>0.372860315124102</v>
      </c>
      <c r="CV83" s="23">
        <f t="shared" ref="CV83:CW83" si="418">+AVERAGE(CV67,CV51,CV35,CV19)</f>
        <v>0.30595727784132454</v>
      </c>
      <c r="CW83" s="23">
        <f t="shared" si="418"/>
        <v>0.40401181274623366</v>
      </c>
      <c r="CX83" s="23">
        <f t="shared" ref="CX83:CY83" si="419">+AVERAGE(CX67,CX51,CX35,CX19)</f>
        <v>0.32751038174813152</v>
      </c>
      <c r="CY83" s="23">
        <f t="shared" si="419"/>
        <v>0.34978991596638659</v>
      </c>
      <c r="CZ83" s="23">
        <f t="shared" ref="CZ83:DA83" si="420">+AVERAGE(CZ67,CZ51,CZ35,CZ19)</f>
        <v>0.37214329969906174</v>
      </c>
      <c r="DA83" s="23">
        <f t="shared" si="420"/>
        <v>0.37214329969906174</v>
      </c>
      <c r="DB83" s="23">
        <f t="shared" ref="DB83:DC83" si="421">+AVERAGE(DB67,DB51,DB35,DB19)</f>
        <v>0.43107278157768841</v>
      </c>
      <c r="DC83" s="23">
        <f t="shared" si="421"/>
        <v>0.41246941464332776</v>
      </c>
      <c r="DD83" s="4">
        <f>AVERAGE(BD83:DC83)</f>
        <v>0.26547747625378187</v>
      </c>
      <c r="DE83" s="23">
        <f t="shared" ref="DE83:DF83" si="422">+AVERAGE(DE67,DE51,DE35,DE19)</f>
        <v>0.55733254666108401</v>
      </c>
      <c r="DF83" s="23">
        <f t="shared" si="422"/>
        <v>0.53329698222304056</v>
      </c>
      <c r="DG83" s="23">
        <f t="shared" si="394"/>
        <v>0.55308865229523774</v>
      </c>
      <c r="DH83" s="23">
        <f t="shared" si="394"/>
        <v>0.61496831670745034</v>
      </c>
      <c r="DI83" s="23">
        <f t="shared" ref="DI83:DJ83" si="423">+AVERAGE(DI67,DI51,DI19)</f>
        <v>0.49860797954018293</v>
      </c>
      <c r="DJ83" s="23">
        <f t="shared" si="423"/>
        <v>0.51023394836600455</v>
      </c>
      <c r="DK83" s="23">
        <f t="shared" ref="DK83:DL83" si="424">+AVERAGE(DK67,DK51,DK19)</f>
        <v>0.56405363905411632</v>
      </c>
      <c r="DL83" s="23">
        <f t="shared" si="424"/>
        <v>0.52506684491978595</v>
      </c>
      <c r="DM83" s="23">
        <f t="shared" ref="DM83:DN83" si="425">+AVERAGE(DM67,DM51,DM19)</f>
        <v>0.48424729950834361</v>
      </c>
      <c r="DN83" s="23">
        <f t="shared" si="425"/>
        <v>0.45118189598354236</v>
      </c>
      <c r="DO83" s="23">
        <f t="shared" ref="DO83" si="426">+AVERAGE(DO67,DO51,DO19)</f>
        <v>0.57498373350232379</v>
      </c>
      <c r="DP83" s="160">
        <v>0.53</v>
      </c>
      <c r="DQ83" s="160">
        <v>0.48</v>
      </c>
      <c r="DR83" s="23">
        <f t="shared" si="399"/>
        <v>0.46822380282038134</v>
      </c>
      <c r="DS83" s="23">
        <f t="shared" si="399"/>
        <v>0.45887385110453299</v>
      </c>
      <c r="DT83" s="23">
        <f t="shared" ref="DT83:DU83" si="427">+AVERAGE(DT67,DT51,DT19)</f>
        <v>0.50754285617529404</v>
      </c>
      <c r="DU83" s="23">
        <f t="shared" si="427"/>
        <v>0.58544459035815288</v>
      </c>
      <c r="DV83" s="23">
        <f t="shared" ref="DV83:DW83" si="428">+AVERAGE(DV67,DV51,DV19)</f>
        <v>8.6222156050191345E-2</v>
      </c>
      <c r="DW83" s="23">
        <f t="shared" si="428"/>
        <v>0.40526417924270364</v>
      </c>
      <c r="DX83" s="23">
        <f t="shared" ref="DX83:DY83" si="429">+AVERAGE(DX67,DX51,DX19)</f>
        <v>0.55553681621671991</v>
      </c>
      <c r="DY83" s="23">
        <f t="shared" si="429"/>
        <v>0.54049421230124206</v>
      </c>
      <c r="DZ83" s="23">
        <f t="shared" ref="DZ83:EA83" si="430">+AVERAGE(DZ67,DZ51,DZ19)</f>
        <v>0.49001640489921128</v>
      </c>
      <c r="EA83" s="23">
        <f t="shared" si="430"/>
        <v>0.43561505384142096</v>
      </c>
      <c r="EB83" s="23">
        <f t="shared" ref="EB83:EC83" si="431">+AVERAGE(EB67,EB51,EB19)</f>
        <v>0.48265313650197533</v>
      </c>
      <c r="EC83" s="23">
        <f t="shared" si="431"/>
        <v>0.49333333333333335</v>
      </c>
      <c r="ED83" s="23">
        <f t="shared" ref="ED83:EE83" si="432">+AVERAGE(ED67,ED51,ED19)</f>
        <v>0.35064426469754356</v>
      </c>
      <c r="EE83" s="23">
        <f t="shared" si="432"/>
        <v>0.30526808095022201</v>
      </c>
      <c r="EF83" s="23">
        <f t="shared" ref="EF83:EG83" si="433">+AVERAGE(EF67,EF51,EF19)</f>
        <v>0.37196355810611298</v>
      </c>
      <c r="EG83" s="23">
        <f t="shared" si="433"/>
        <v>0.59965855818793601</v>
      </c>
      <c r="EH83" s="23">
        <f t="shared" ref="EH83" si="434">+AVERAGE(EH67,EH51,EH19)</f>
        <v>0.41720551849339471</v>
      </c>
      <c r="EI83" s="4">
        <f>AVERAGE(DE83:EH83)</f>
        <v>0.48103407373471596</v>
      </c>
      <c r="EJ83" s="23">
        <v>0.5</v>
      </c>
    </row>
    <row r="84" spans="1:140">
      <c r="A84" s="503"/>
      <c r="B84" s="51" t="s">
        <v>18</v>
      </c>
      <c r="C84" s="97"/>
      <c r="D84" s="97">
        <f t="shared" si="378"/>
        <v>2.4711001900180714</v>
      </c>
      <c r="E84" s="97">
        <f t="shared" si="378"/>
        <v>4.9221387642500005</v>
      </c>
      <c r="F84" s="97">
        <f t="shared" si="378"/>
        <v>3.005992986850925</v>
      </c>
      <c r="G84" s="97">
        <f t="shared" si="378"/>
        <v>3.385440449858391</v>
      </c>
      <c r="H84" s="97">
        <f t="shared" si="378"/>
        <v>3.3936314738418063</v>
      </c>
      <c r="I84" s="97">
        <f t="shared" si="378"/>
        <v>2.7166351088349177</v>
      </c>
      <c r="J84" s="97">
        <f t="shared" si="378"/>
        <v>68.0625</v>
      </c>
      <c r="K84" s="97">
        <f t="shared" si="378"/>
        <v>2.5054367385524192</v>
      </c>
      <c r="L84" s="97">
        <f t="shared" si="378"/>
        <v>7.5849268718804019</v>
      </c>
      <c r="M84" s="97">
        <f t="shared" si="378"/>
        <v>2.8511162632463587</v>
      </c>
      <c r="N84" s="97">
        <f t="shared" si="378"/>
        <v>2.1106237668201171</v>
      </c>
      <c r="O84" s="97">
        <f t="shared" si="378"/>
        <v>2.270282564396382</v>
      </c>
      <c r="P84" s="97">
        <f t="shared" si="378"/>
        <v>1.2863224258325334</v>
      </c>
      <c r="Q84" s="97">
        <f t="shared" si="378"/>
        <v>1.6294562573935472</v>
      </c>
      <c r="R84" s="97">
        <f t="shared" si="378"/>
        <v>3.5327043999808136</v>
      </c>
      <c r="S84" s="97">
        <f t="shared" si="378"/>
        <v>6.6821816258887088</v>
      </c>
      <c r="T84" s="97">
        <f t="shared" si="378"/>
        <v>6.7663831264623147</v>
      </c>
      <c r="U84" s="97">
        <f t="shared" si="378"/>
        <v>5.1422446783511155</v>
      </c>
      <c r="V84" s="97">
        <f t="shared" si="378"/>
        <v>2.7600710536647148</v>
      </c>
      <c r="W84" s="97">
        <f t="shared" si="378"/>
        <v>2.8216870592511447</v>
      </c>
      <c r="X84" s="97">
        <f t="shared" si="378"/>
        <v>4.9480621772017788</v>
      </c>
      <c r="Y84" s="97">
        <f t="shared" si="378"/>
        <v>3.6050117384622964</v>
      </c>
      <c r="Z84" s="97">
        <f t="shared" si="378"/>
        <v>5.1449732912769228</v>
      </c>
      <c r="AA84" s="97">
        <f t="shared" si="378"/>
        <v>5.1111936253106878</v>
      </c>
      <c r="AB84" s="97">
        <f t="shared" si="378"/>
        <v>2.3049190094050287</v>
      </c>
      <c r="AC84" s="97">
        <f t="shared" si="378"/>
        <v>3.4319362735870405</v>
      </c>
      <c r="AD84" s="97">
        <f t="shared" si="378"/>
        <v>4.9023321594118308</v>
      </c>
      <c r="AE84" s="97">
        <f t="shared" si="378"/>
        <v>4.3174095863406068</v>
      </c>
      <c r="AF84" s="97">
        <f t="shared" si="378"/>
        <v>4.8749954249271727</v>
      </c>
      <c r="AG84" s="97">
        <f t="shared" si="378"/>
        <v>4.738722098036491</v>
      </c>
      <c r="AH84" s="97">
        <f t="shared" si="378"/>
        <v>4.5212261514999197</v>
      </c>
      <c r="AI84" s="97">
        <f t="shared" si="378"/>
        <v>6.2059007311960066</v>
      </c>
      <c r="AJ84" s="97">
        <f t="shared" si="378"/>
        <v>3.3980509885379813</v>
      </c>
      <c r="AK84" s="97">
        <f t="shared" si="378"/>
        <v>7.480834325667006</v>
      </c>
      <c r="AL84" s="97">
        <f t="shared" si="378"/>
        <v>2.4011481101867593</v>
      </c>
      <c r="AM84" s="97">
        <f t="shared" si="378"/>
        <v>2.86647382114946</v>
      </c>
      <c r="AN84" s="97">
        <f t="shared" si="378"/>
        <v>5.0033624702917905</v>
      </c>
      <c r="AO84" s="97">
        <f t="shared" si="378"/>
        <v>2.8765303006232945</v>
      </c>
      <c r="AP84" s="97">
        <f t="shared" si="378"/>
        <v>4.8099526376381352</v>
      </c>
      <c r="AQ84" s="97">
        <f t="shared" si="378"/>
        <v>4.61377779047855</v>
      </c>
      <c r="AR84" s="97">
        <f t="shared" si="378"/>
        <v>2.5700142469414331</v>
      </c>
      <c r="AS84" s="97">
        <f t="shared" si="378"/>
        <v>1.8865189709548837</v>
      </c>
      <c r="AT84" s="97">
        <f t="shared" si="378"/>
        <v>6.4417995341208831</v>
      </c>
      <c r="AU84" s="97">
        <f t="shared" si="378"/>
        <v>4.7698696123374082</v>
      </c>
      <c r="AV84" s="97">
        <f t="shared" si="378"/>
        <v>7.7846709816314608</v>
      </c>
      <c r="AW84" s="97">
        <f t="shared" si="378"/>
        <v>7.5414676319037195</v>
      </c>
      <c r="AX84" s="97">
        <f t="shared" si="378"/>
        <v>4.3201618640171979</v>
      </c>
      <c r="AY84" s="97">
        <f t="shared" si="378"/>
        <v>3.5878658621238149</v>
      </c>
      <c r="AZ84" s="97">
        <f t="shared" si="378"/>
        <v>4.0924864830278018</v>
      </c>
      <c r="BA84" s="97">
        <f t="shared" si="378"/>
        <v>1.7640979054214723</v>
      </c>
      <c r="BB84" s="97">
        <f t="shared" si="378"/>
        <v>5.1247973194922878</v>
      </c>
      <c r="BC84" s="97">
        <f t="shared" si="378"/>
        <v>3.1631895455814756</v>
      </c>
      <c r="BD84" s="97">
        <f t="shared" si="378"/>
        <v>4.5041130837421104</v>
      </c>
      <c r="BE84" s="97">
        <f t="shared" si="378"/>
        <v>3.8192181643749485</v>
      </c>
      <c r="BF84" s="97">
        <f t="shared" si="378"/>
        <v>1.7785972227498454</v>
      </c>
      <c r="BG84" s="97">
        <f t="shared" si="378"/>
        <v>1.89099308828371</v>
      </c>
      <c r="BH84" s="97">
        <f t="shared" si="378"/>
        <v>2.0863367851192738</v>
      </c>
      <c r="BI84" s="97">
        <f t="shared" si="378"/>
        <v>2.8218817034439954</v>
      </c>
      <c r="BJ84" s="97">
        <f t="shared" si="378"/>
        <v>2.5594639046171554</v>
      </c>
      <c r="BK84" s="97">
        <f t="shared" si="378"/>
        <v>3.2463667584958644</v>
      </c>
      <c r="BL84" s="97">
        <f t="shared" si="378"/>
        <v>3.430663739526945</v>
      </c>
      <c r="BM84" s="97">
        <f t="shared" si="378"/>
        <v>2.6876606673504715</v>
      </c>
      <c r="BN84" s="97">
        <f t="shared" si="378"/>
        <v>5.2025325606940305</v>
      </c>
      <c r="BO84" s="97">
        <f t="shared" si="378"/>
        <v>2.5971940352542351</v>
      </c>
      <c r="BP84" s="97">
        <f t="shared" si="379"/>
        <v>3.3955843969409862</v>
      </c>
      <c r="BQ84" s="97">
        <f t="shared" si="379"/>
        <v>2.8666894430180285</v>
      </c>
      <c r="BR84" s="97">
        <f t="shared" si="379"/>
        <v>7.7971171473771816</v>
      </c>
      <c r="BS84" s="97"/>
      <c r="BT84" s="97"/>
      <c r="BU84" s="97"/>
      <c r="BV84" s="97"/>
      <c r="BW84" s="97"/>
      <c r="BX84" s="97"/>
      <c r="BY84" s="97"/>
      <c r="BZ84" s="97"/>
      <c r="CA84" s="97">
        <f t="shared" si="379"/>
        <v>29.535720691864189</v>
      </c>
      <c r="CB84" s="97">
        <f t="shared" ref="CB84:CC84" si="435">+AVERAGE(CB68,CB52,CB36,CB20)</f>
        <v>36.819266666666664</v>
      </c>
      <c r="CC84" s="97">
        <f t="shared" si="435"/>
        <v>36.579166666666396</v>
      </c>
      <c r="CD84" s="97">
        <f t="shared" ref="CD84:CE84" si="436">+AVERAGE(CD68,CD52,CD36,CD20)</f>
        <v>68</v>
      </c>
      <c r="CE84" s="97">
        <f t="shared" si="436"/>
        <v>31.375</v>
      </c>
      <c r="CF84" s="97">
        <f t="shared" ref="CF84:CG84" si="437">+AVERAGE(CF68,CF52,CF36,CF20)</f>
        <v>71.199999999999818</v>
      </c>
      <c r="CG84" s="97">
        <f t="shared" si="437"/>
        <v>82</v>
      </c>
      <c r="CH84" s="97">
        <f t="shared" ref="CH84:CI84" si="438">+AVERAGE(CH68,CH52,CH36,CH20)</f>
        <v>50.814999999999998</v>
      </c>
      <c r="CI84" s="97">
        <f t="shared" si="438"/>
        <v>41.326666666666668</v>
      </c>
      <c r="CJ84" s="97">
        <f t="shared" ref="CJ84:CK84" si="439">+AVERAGE(CJ68,CJ52,CJ36,CJ20)</f>
        <v>51.0625</v>
      </c>
      <c r="CK84" s="97">
        <f t="shared" si="439"/>
        <v>37</v>
      </c>
      <c r="CL84" s="97">
        <f t="shared" ref="CL84:CM84" si="440">+AVERAGE(CL68,CL52,CL36,CL20)</f>
        <v>19.375</v>
      </c>
      <c r="CM84" s="97">
        <f t="shared" si="440"/>
        <v>51.800000000000182</v>
      </c>
      <c r="CN84" s="97">
        <f t="shared" ref="CN84:CO84" si="441">+AVERAGE(CN68,CN52,CN36,CN20)</f>
        <v>57.800000000000182</v>
      </c>
      <c r="CO84" s="97">
        <f t="shared" si="441"/>
        <v>40.550000000000182</v>
      </c>
      <c r="CP84" s="97">
        <f t="shared" ref="CP84:CQ84" si="442">+AVERAGE(CP68,CP52,CP36,CP20)</f>
        <v>22.583333333332966</v>
      </c>
      <c r="CQ84" s="97">
        <f t="shared" si="442"/>
        <v>34.324999999999818</v>
      </c>
      <c r="CR84" s="97">
        <f t="shared" ref="CR84:CS84" si="443">+AVERAGE(CR68,CR52,CR36,CR20)</f>
        <v>42.483333333332965</v>
      </c>
      <c r="CS84" s="97">
        <f t="shared" si="443"/>
        <v>34.708333333333329</v>
      </c>
      <c r="CT84" s="97">
        <f t="shared" ref="CT84:CU84" si="444">+AVERAGE(CT68,CT52,CT36,CT20)</f>
        <v>39.208333333333329</v>
      </c>
      <c r="CU84" s="97">
        <f t="shared" si="444"/>
        <v>33.291666666666671</v>
      </c>
      <c r="CV84" s="97">
        <f t="shared" ref="CV84:CW84" si="445">+AVERAGE(CV68,CV52,CV36,CV20)</f>
        <v>29.625</v>
      </c>
      <c r="CW84" s="97">
        <f t="shared" si="445"/>
        <v>56.399999999999636</v>
      </c>
      <c r="CX84" s="97">
        <f t="shared" ref="CX84:CY84" si="446">+AVERAGE(CX68,CX52,CX36,CX20)</f>
        <v>33.899999999999636</v>
      </c>
      <c r="CY84" s="97">
        <f t="shared" si="446"/>
        <v>45</v>
      </c>
      <c r="CZ84" s="97">
        <f t="shared" ref="CZ84:DA84" si="447">+AVERAGE(CZ68,CZ52,CZ36,CZ20)</f>
        <v>45</v>
      </c>
      <c r="DA84" s="97">
        <f t="shared" si="447"/>
        <v>45</v>
      </c>
      <c r="DB84" s="97">
        <f t="shared" ref="DB84:DC84" si="448">+AVERAGE(DB68,DB52,DB36,DB20)</f>
        <v>43.875</v>
      </c>
      <c r="DC84" s="97">
        <f t="shared" si="448"/>
        <v>68</v>
      </c>
      <c r="DD84" s="5">
        <f>AVERAGE(BD84:DC84)</f>
        <v>30.211880304382987</v>
      </c>
      <c r="DE84" s="97">
        <f t="shared" ref="DE84:DF84" si="449">+AVERAGE(DE68,DE52,DE36,DE20)</f>
        <v>65.666666666666671</v>
      </c>
      <c r="DF84" s="97">
        <f t="shared" si="449"/>
        <v>54.733333333333576</v>
      </c>
      <c r="DG84" s="97">
        <f t="shared" si="394"/>
        <v>40.933333333333493</v>
      </c>
      <c r="DH84" s="97">
        <f t="shared" si="394"/>
        <v>37.95952380952405</v>
      </c>
      <c r="DI84" s="97">
        <f t="shared" ref="DI84:DJ84" si="450">+AVERAGE(DI68,DI52,DI20)</f>
        <v>41</v>
      </c>
      <c r="DJ84" s="97">
        <f t="shared" si="450"/>
        <v>44.155555555555559</v>
      </c>
      <c r="DK84" s="97">
        <f t="shared" ref="DK84:DL84" si="451">+AVERAGE(DK68,DK52,DK20)</f>
        <v>50.666666666666664</v>
      </c>
      <c r="DL84" s="97">
        <f t="shared" si="451"/>
        <v>56.666666666666664</v>
      </c>
      <c r="DM84" s="97">
        <f t="shared" ref="DM84:DN84" si="452">+AVERAGE(DM68,DM52,DM20)</f>
        <v>47.888888888888886</v>
      </c>
      <c r="DN84" s="97">
        <f t="shared" si="452"/>
        <v>46.5</v>
      </c>
      <c r="DO84" s="97">
        <f t="shared" ref="DO84" si="453">+AVERAGE(DO68,DO52,DO20)</f>
        <v>57</v>
      </c>
      <c r="DP84" s="150">
        <v>49.8</v>
      </c>
      <c r="DQ84" s="150">
        <v>45.7</v>
      </c>
      <c r="DR84" s="97">
        <f t="shared" si="399"/>
        <v>55.450000000000124</v>
      </c>
      <c r="DS84" s="97">
        <f t="shared" si="399"/>
        <v>54.358333333333576</v>
      </c>
      <c r="DT84" s="97">
        <f t="shared" ref="DT84:DU84" si="454">+AVERAGE(DT68,DT52,DT20)</f>
        <v>79.293333333333337</v>
      </c>
      <c r="DU84" s="97">
        <f t="shared" si="454"/>
        <v>44.65</v>
      </c>
      <c r="DV84" s="97">
        <f t="shared" ref="DV84:DW84" si="455">+AVERAGE(DV68,DV52,DV20)</f>
        <v>6.666666666666667</v>
      </c>
      <c r="DW84" s="97">
        <f t="shared" si="455"/>
        <v>44</v>
      </c>
      <c r="DX84" s="97">
        <f t="shared" ref="DX84:DY84" si="456">+AVERAGE(DX68,DX52,DX20)</f>
        <v>30.533333333333331</v>
      </c>
      <c r="DY84" s="97">
        <f t="shared" si="456"/>
        <v>60.05555555555555</v>
      </c>
      <c r="DZ84" s="97">
        <f t="shared" ref="DZ84:EA84" si="457">+AVERAGE(DZ68,DZ52,DZ20)</f>
        <v>39.611111111111107</v>
      </c>
      <c r="EA84" s="97">
        <f t="shared" si="457"/>
        <v>41.166666666666664</v>
      </c>
      <c r="EB84" s="97">
        <f t="shared" ref="EB84:EC84" si="458">+AVERAGE(EB68,EB52,EB20)</f>
        <v>20.944444444444443</v>
      </c>
      <c r="EC84" s="97">
        <f t="shared" si="458"/>
        <v>18.37</v>
      </c>
      <c r="ED84" s="97">
        <f t="shared" ref="ED84:EE84" si="459">+AVERAGE(ED68,ED52,ED20)</f>
        <v>25.650000000000002</v>
      </c>
      <c r="EE84" s="97">
        <f t="shared" si="459"/>
        <v>48.666666666666664</v>
      </c>
      <c r="EF84" s="97">
        <f t="shared" ref="EF84:EG84" si="460">+AVERAGE(EF68,EF52,EF20)</f>
        <v>19.027777777777779</v>
      </c>
      <c r="EG84" s="97">
        <f t="shared" si="460"/>
        <v>55.666666666666664</v>
      </c>
      <c r="EH84" s="97">
        <f t="shared" ref="EH84" si="461">+AVERAGE(EH68,EH52,EH20)</f>
        <v>32</v>
      </c>
      <c r="EI84" s="5">
        <f>AVERAGE(DE84:EH84)</f>
        <v>43.826039682539722</v>
      </c>
      <c r="EJ84" s="97">
        <v>20</v>
      </c>
    </row>
    <row r="85" spans="1:140" customFormat="1">
      <c r="A85" s="504"/>
      <c r="B85" s="51" t="s">
        <v>19</v>
      </c>
      <c r="C85" s="97"/>
      <c r="D85" s="97">
        <f t="shared" si="378"/>
        <v>2.7237499999999999</v>
      </c>
      <c r="E85" s="97">
        <f t="shared" si="378"/>
        <v>32.4375</v>
      </c>
      <c r="F85" s="97">
        <f t="shared" si="378"/>
        <v>12.645833333333332</v>
      </c>
      <c r="G85" s="97">
        <f t="shared" si="378"/>
        <v>2.4895833333333335</v>
      </c>
      <c r="H85" s="97">
        <f t="shared" si="378"/>
        <v>20.762083333333333</v>
      </c>
      <c r="I85" s="97">
        <f t="shared" si="378"/>
        <v>8.4589285714285722</v>
      </c>
      <c r="J85" s="97">
        <f t="shared" si="378"/>
        <v>0.97249999999999992</v>
      </c>
      <c r="K85" s="97">
        <f t="shared" si="378"/>
        <v>8.479375000000001</v>
      </c>
      <c r="L85" s="97">
        <f t="shared" si="378"/>
        <v>30.855</v>
      </c>
      <c r="M85" s="97">
        <f t="shared" si="378"/>
        <v>9.2821250000000006</v>
      </c>
      <c r="N85" s="97">
        <f t="shared" si="378"/>
        <v>44.619196428571428</v>
      </c>
      <c r="O85" s="97">
        <f t="shared" si="378"/>
        <v>44.230833333333337</v>
      </c>
      <c r="P85" s="97">
        <f t="shared" si="378"/>
        <v>44.296999999999997</v>
      </c>
      <c r="Q85" s="97">
        <f t="shared" si="378"/>
        <v>11.097916666666666</v>
      </c>
      <c r="R85" s="97">
        <f t="shared" si="378"/>
        <v>40.387113095238092</v>
      </c>
      <c r="S85" s="97">
        <f t="shared" si="378"/>
        <v>6.1659375000000001</v>
      </c>
      <c r="T85" s="97">
        <f t="shared" si="378"/>
        <v>6.5833333333333339</v>
      </c>
      <c r="U85" s="97">
        <f t="shared" si="378"/>
        <v>9.6974999999999998</v>
      </c>
      <c r="V85" s="97">
        <f t="shared" si="378"/>
        <v>3.8518750000000002</v>
      </c>
      <c r="W85" s="97">
        <f t="shared" si="378"/>
        <v>3.1040624999999999</v>
      </c>
      <c r="X85" s="97">
        <f t="shared" si="378"/>
        <v>12.375624999999999</v>
      </c>
      <c r="Y85" s="97">
        <f t="shared" si="378"/>
        <v>5.124910714285714</v>
      </c>
      <c r="Z85" s="97">
        <f t="shared" si="378"/>
        <v>6.0052500000000002</v>
      </c>
      <c r="AA85" s="97">
        <f t="shared" si="378"/>
        <v>12.8475</v>
      </c>
      <c r="AB85" s="97">
        <f t="shared" si="378"/>
        <v>45.420803571428571</v>
      </c>
      <c r="AC85" s="97">
        <f t="shared" si="378"/>
        <v>45.350059523809527</v>
      </c>
      <c r="AD85" s="97">
        <f t="shared" si="378"/>
        <v>45.1875</v>
      </c>
      <c r="AE85" s="97">
        <f t="shared" si="378"/>
        <v>10.137857142857143</v>
      </c>
      <c r="AF85" s="97">
        <f t="shared" si="378"/>
        <v>8.9152380952380952</v>
      </c>
      <c r="AG85" s="97">
        <f t="shared" si="378"/>
        <v>2.9924999999999997</v>
      </c>
      <c r="AH85" s="97">
        <f t="shared" si="378"/>
        <v>6.8691666666666666</v>
      </c>
      <c r="AI85" s="97">
        <f t="shared" si="378"/>
        <v>5.5162500000000003</v>
      </c>
      <c r="AJ85" s="97">
        <f t="shared" si="378"/>
        <v>44.676875000000003</v>
      </c>
      <c r="AK85" s="97">
        <f t="shared" si="378"/>
        <v>9.7537500000000001</v>
      </c>
      <c r="AL85" s="97">
        <f t="shared" si="378"/>
        <v>6.8407499999999999</v>
      </c>
      <c r="AM85" s="97">
        <f t="shared" si="378"/>
        <v>7.8900892857142857</v>
      </c>
      <c r="AN85" s="97">
        <f t="shared" si="378"/>
        <v>56.181249999999999</v>
      </c>
      <c r="AO85" s="97">
        <f t="shared" si="378"/>
        <v>44.127083333333331</v>
      </c>
      <c r="AP85" s="97">
        <f t="shared" si="378"/>
        <v>49.458333333333336</v>
      </c>
      <c r="AQ85" s="97">
        <f t="shared" si="378"/>
        <v>44.493437499999999</v>
      </c>
      <c r="AR85" s="97">
        <f t="shared" si="378"/>
        <v>45.669120340356564</v>
      </c>
      <c r="AS85" s="97">
        <f t="shared" si="378"/>
        <v>57.045000000000002</v>
      </c>
      <c r="AT85" s="97">
        <f t="shared" si="378"/>
        <v>58.6875</v>
      </c>
      <c r="AU85" s="97">
        <f t="shared" si="378"/>
        <v>30.349496753246754</v>
      </c>
      <c r="AV85" s="97">
        <f t="shared" si="378"/>
        <v>13.136666666666667</v>
      </c>
      <c r="AW85" s="97">
        <f t="shared" si="378"/>
        <v>2.9233333333333333</v>
      </c>
      <c r="AX85" s="97">
        <f t="shared" si="378"/>
        <v>4.7412499999999991</v>
      </c>
      <c r="AY85" s="97">
        <f t="shared" si="378"/>
        <v>5.5968749999999998</v>
      </c>
      <c r="AZ85" s="97">
        <f t="shared" si="378"/>
        <v>17.605</v>
      </c>
      <c r="BA85" s="97">
        <f t="shared" si="378"/>
        <v>4.383</v>
      </c>
      <c r="BB85" s="97">
        <f t="shared" si="378"/>
        <v>3.1583333333333332</v>
      </c>
      <c r="BC85" s="97">
        <f t="shared" si="378"/>
        <v>4.7237499999999999</v>
      </c>
      <c r="BD85" s="97">
        <f t="shared" si="378"/>
        <v>64.182500000000005</v>
      </c>
      <c r="BE85" s="97">
        <f t="shared" si="378"/>
        <v>68.59375</v>
      </c>
      <c r="BF85" s="97">
        <f t="shared" si="378"/>
        <v>43.984999999999999</v>
      </c>
      <c r="BG85" s="97">
        <f t="shared" si="378"/>
        <v>22.172083333333333</v>
      </c>
      <c r="BH85" s="97">
        <f t="shared" si="378"/>
        <v>12.99</v>
      </c>
      <c r="BI85" s="97">
        <f t="shared" si="378"/>
        <v>7.8891666666666662</v>
      </c>
      <c r="BJ85" s="97">
        <f t="shared" si="378"/>
        <v>3.1697916666666663</v>
      </c>
      <c r="BK85" s="97">
        <f t="shared" si="378"/>
        <v>48.216666666666669</v>
      </c>
      <c r="BL85" s="97">
        <f t="shared" si="378"/>
        <v>45.194166666666668</v>
      </c>
      <c r="BM85" s="97">
        <f t="shared" si="378"/>
        <v>45.647708333333334</v>
      </c>
      <c r="BN85" s="97">
        <f t="shared" si="378"/>
        <v>44.441666666666663</v>
      </c>
      <c r="BO85" s="97">
        <f t="shared" ref="BO85:BR85" si="462">+AVERAGE(BO69,BO53,BO37,BO21)</f>
        <v>44.515833333333333</v>
      </c>
      <c r="BP85" s="97">
        <f t="shared" si="462"/>
        <v>46.143583333333332</v>
      </c>
      <c r="BQ85" s="97">
        <f t="shared" si="462"/>
        <v>49.0625</v>
      </c>
      <c r="BR85" s="97">
        <f t="shared" si="462"/>
        <v>46.125</v>
      </c>
      <c r="BS85" s="97"/>
      <c r="BT85" s="97"/>
      <c r="BU85" s="97"/>
      <c r="BV85" s="97"/>
      <c r="BW85" s="97"/>
      <c r="BX85" s="97"/>
      <c r="BY85" s="97"/>
      <c r="BZ85" s="97"/>
      <c r="CA85" s="97">
        <f t="shared" si="379"/>
        <v>72.785714285714278</v>
      </c>
      <c r="CB85" s="97">
        <f t="shared" ref="CB85:CC85" si="463">+AVERAGE(CB69,CB53,CB37,CB21)</f>
        <v>43.791666666666664</v>
      </c>
      <c r="CC85" s="97">
        <f t="shared" si="463"/>
        <v>42.875</v>
      </c>
      <c r="CD85" s="97">
        <f t="shared" ref="CD85:CE85" si="464">+AVERAGE(CD69,CD53,CD37,CD21)</f>
        <v>42</v>
      </c>
      <c r="CE85" s="97">
        <f t="shared" si="464"/>
        <v>43.583333333333336</v>
      </c>
      <c r="CF85" s="97">
        <f t="shared" ref="CF85:CG85" si="465">+AVERAGE(CF69,CF53,CF37,CF21)</f>
        <v>13</v>
      </c>
      <c r="CG85" s="97">
        <f t="shared" si="465"/>
        <v>4.875</v>
      </c>
      <c r="CH85" s="97">
        <f t="shared" ref="CH85:CI85" si="466">+AVERAGE(CH69,CH53,CH37,CH21)</f>
        <v>3.375</v>
      </c>
      <c r="CI85" s="97">
        <f t="shared" si="466"/>
        <v>4.6416666666666666</v>
      </c>
      <c r="CJ85" s="97">
        <f t="shared" ref="CJ85:CK85" si="467">+AVERAGE(CJ69,CJ53,CJ37,CJ21)</f>
        <v>30</v>
      </c>
      <c r="CK85" s="97">
        <f t="shared" si="467"/>
        <v>44.1875</v>
      </c>
      <c r="CL85" s="97">
        <f t="shared" ref="CL85:CM85" si="468">+AVERAGE(CL69,CL53,CL37,CL21)</f>
        <v>85.625</v>
      </c>
      <c r="CM85" s="97">
        <f t="shared" si="468"/>
        <v>66.625</v>
      </c>
      <c r="CN85" s="97">
        <f t="shared" ref="CN85:CO85" si="469">+AVERAGE(CN69,CN53,CN37,CN21)</f>
        <v>42.5</v>
      </c>
      <c r="CO85" s="97">
        <f t="shared" si="469"/>
        <v>45.325000000000003</v>
      </c>
      <c r="CP85" s="97">
        <f t="shared" ref="CP85:CQ85" si="470">+AVERAGE(CP69,CP53,CP37,CP21)</f>
        <v>56.605833333333329</v>
      </c>
      <c r="CQ85" s="97">
        <f t="shared" si="470"/>
        <v>44.430833333333332</v>
      </c>
      <c r="CR85" s="97">
        <f t="shared" ref="CR85:CS85" si="471">+AVERAGE(CR69,CR53,CR37,CR21)</f>
        <v>52.4</v>
      </c>
      <c r="CS85" s="97">
        <f t="shared" si="471"/>
        <v>43.53125</v>
      </c>
      <c r="CT85" s="97">
        <f t="shared" ref="CT85:CU85" si="472">+AVERAGE(CT69,CT53,CT37,CT21)</f>
        <v>47.458333333333336</v>
      </c>
      <c r="CU85" s="97">
        <f t="shared" si="472"/>
        <v>47.551666666666669</v>
      </c>
      <c r="CV85" s="97">
        <f t="shared" ref="CV85:CW85" si="473">+AVERAGE(CV69,CV53,CV37,CV21)</f>
        <v>45.0625</v>
      </c>
      <c r="CW85" s="97">
        <f t="shared" si="473"/>
        <v>43.85</v>
      </c>
      <c r="CX85" s="97">
        <f t="shared" ref="CX85:CY85" si="474">+AVERAGE(CX69,CX53,CX37,CX21)</f>
        <v>48.125</v>
      </c>
      <c r="CY85" s="97">
        <f t="shared" si="474"/>
        <v>42.416666666666664</v>
      </c>
      <c r="CZ85" s="97">
        <f t="shared" ref="CZ85:DA85" si="475">+AVERAGE(CZ69,CZ53,CZ37,CZ21)</f>
        <v>45.541666666666664</v>
      </c>
      <c r="DA85" s="97">
        <f t="shared" si="475"/>
        <v>45.541666666666664</v>
      </c>
      <c r="DB85" s="97">
        <f t="shared" ref="DB85:DC85" si="476">+AVERAGE(DB69,DB53,DB37,DB21)</f>
        <v>43.683333333333337</v>
      </c>
      <c r="DC85" s="97">
        <f t="shared" si="476"/>
        <v>44.5</v>
      </c>
      <c r="DD85" s="5">
        <f>AVERAGE(BD85:DC85)</f>
        <v>41.550410173160181</v>
      </c>
      <c r="DE85" s="97">
        <f t="shared" ref="DE85:DF85" si="477">+AVERAGE(DE69,DE53,DE37,DE21)</f>
        <v>4.5</v>
      </c>
      <c r="DF85" s="97">
        <f t="shared" si="477"/>
        <v>5.0166666666666666</v>
      </c>
      <c r="DG85" s="97">
        <f t="shared" si="394"/>
        <v>1.5555555555555554</v>
      </c>
      <c r="DH85" s="97">
        <f t="shared" si="394"/>
        <v>1.8333333333333333</v>
      </c>
      <c r="DI85" s="97">
        <f t="shared" ref="DI85:DJ85" si="478">+AVERAGE(DI69,DI53,DI21)</f>
        <v>6.1333333333333337</v>
      </c>
      <c r="DJ85" s="97">
        <f t="shared" si="478"/>
        <v>1.4955555555555555</v>
      </c>
      <c r="DK85" s="97">
        <f t="shared" ref="DK85:DL85" si="479">+AVERAGE(DK69,DK53,DK21)</f>
        <v>19.166666666666668</v>
      </c>
      <c r="DL85" s="97">
        <f t="shared" si="479"/>
        <v>34.333333333333336</v>
      </c>
      <c r="DM85" s="97">
        <f t="shared" ref="DM85:DN85" si="480">+AVERAGE(DM69,DM53,DM21)</f>
        <v>3.5555555555555558</v>
      </c>
      <c r="DN85" s="97">
        <f t="shared" si="480"/>
        <v>4.666666666666667</v>
      </c>
      <c r="DO85" s="97">
        <f t="shared" ref="DO85" si="481">+AVERAGE(DO69,DO53,DO21)</f>
        <v>3.5111111111111111</v>
      </c>
      <c r="DP85" s="150">
        <v>4</v>
      </c>
      <c r="DQ85" s="150">
        <v>2.9</v>
      </c>
      <c r="DR85" s="97">
        <f t="shared" si="399"/>
        <v>21.066666666666666</v>
      </c>
      <c r="DS85" s="97">
        <f t="shared" si="399"/>
        <v>2.5833333333333335</v>
      </c>
      <c r="DT85" s="97">
        <f t="shared" ref="DT85:DU85" si="482">+AVERAGE(DT69,DT53,DT21)</f>
        <v>3.7666666666666671</v>
      </c>
      <c r="DU85" s="97">
        <f t="shared" si="482"/>
        <v>5.1499999999999995</v>
      </c>
      <c r="DV85" s="97">
        <f t="shared" ref="DV85:DW85" si="483">+AVERAGE(DV69,DV53,DV21)</f>
        <v>28.200000000000003</v>
      </c>
      <c r="DW85" s="97">
        <f t="shared" si="483"/>
        <v>39.366666666666667</v>
      </c>
      <c r="DX85" s="97">
        <f t="shared" ref="DX85:DY85" si="484">+AVERAGE(DX69,DX53,DX21)</f>
        <v>1.6066666666666667</v>
      </c>
      <c r="DY85" s="97">
        <f t="shared" si="484"/>
        <v>12.313333333333333</v>
      </c>
      <c r="DZ85" s="97">
        <f t="shared" ref="DZ85:EA85" si="485">+AVERAGE(DZ69,DZ53,DZ21)</f>
        <v>5.1711111111111103</v>
      </c>
      <c r="EA85" s="97">
        <f t="shared" si="485"/>
        <v>7.125</v>
      </c>
      <c r="EB85" s="97">
        <f t="shared" ref="EB85:EC85" si="486">+AVERAGE(EB69,EB53,EB21)</f>
        <v>3.1669444444444443</v>
      </c>
      <c r="EC85" s="97">
        <f t="shared" si="486"/>
        <v>4.1566666666666672</v>
      </c>
      <c r="ED85" s="97">
        <f t="shared" ref="ED85:EE85" si="487">+AVERAGE(ED69,ED53,ED21)</f>
        <v>2.77</v>
      </c>
      <c r="EE85" s="97">
        <f t="shared" si="487"/>
        <v>3.1950000000000003</v>
      </c>
      <c r="EF85" s="97">
        <f t="shared" ref="EF85:EG85" si="488">+AVERAGE(EF69,EF53,EF21)</f>
        <v>3.6266666666666669</v>
      </c>
      <c r="EG85" s="97">
        <f t="shared" si="488"/>
        <v>2.0416666666666665</v>
      </c>
      <c r="EH85" s="97">
        <f t="shared" ref="EH85" si="489">+AVERAGE(EH69,EH53,EH21)</f>
        <v>7.2666666666666666</v>
      </c>
      <c r="EI85" s="5">
        <f>AVERAGE(DE85:EH85)</f>
        <v>8.1746944444444463</v>
      </c>
      <c r="EJ85" s="97">
        <v>4</v>
      </c>
    </row>
    <row r="86" spans="1:140" ht="12" customHeight="1">
      <c r="A86" s="14"/>
      <c r="B86" s="13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 s="13"/>
    </row>
    <row r="87" spans="1:140">
      <c r="A87" s="499" t="s">
        <v>52</v>
      </c>
      <c r="B87" s="53" t="s">
        <v>250</v>
      </c>
      <c r="C87" s="12"/>
      <c r="D87" s="12">
        <f t="shared" ref="D87:BO90" si="490">+D55+D39+D71+D7</f>
        <v>0</v>
      </c>
      <c r="E87" s="12">
        <f t="shared" si="490"/>
        <v>0</v>
      </c>
      <c r="F87" s="12">
        <f t="shared" si="490"/>
        <v>0</v>
      </c>
      <c r="G87" s="12">
        <f t="shared" si="490"/>
        <v>0</v>
      </c>
      <c r="H87" s="12">
        <f t="shared" si="490"/>
        <v>17</v>
      </c>
      <c r="I87" s="12">
        <f t="shared" si="490"/>
        <v>12</v>
      </c>
      <c r="J87" s="12">
        <f t="shared" si="490"/>
        <v>0</v>
      </c>
      <c r="K87" s="12">
        <f t="shared" si="490"/>
        <v>0</v>
      </c>
      <c r="L87" s="12">
        <f t="shared" si="490"/>
        <v>9</v>
      </c>
      <c r="M87" s="12">
        <f t="shared" si="490"/>
        <v>22</v>
      </c>
      <c r="N87" s="12">
        <f t="shared" si="490"/>
        <v>0</v>
      </c>
      <c r="O87" s="12">
        <f t="shared" si="490"/>
        <v>36</v>
      </c>
      <c r="P87" s="12">
        <f t="shared" si="490"/>
        <v>0</v>
      </c>
      <c r="Q87" s="12">
        <f t="shared" si="490"/>
        <v>0</v>
      </c>
      <c r="R87" s="12">
        <f t="shared" si="490"/>
        <v>0</v>
      </c>
      <c r="S87" s="12">
        <f t="shared" si="490"/>
        <v>25.5</v>
      </c>
      <c r="T87" s="12">
        <f t="shared" si="490"/>
        <v>0</v>
      </c>
      <c r="U87" s="12">
        <f t="shared" si="490"/>
        <v>12</v>
      </c>
      <c r="V87" s="12">
        <f t="shared" si="490"/>
        <v>34.5</v>
      </c>
      <c r="W87" s="12">
        <f t="shared" si="490"/>
        <v>20</v>
      </c>
      <c r="X87" s="12">
        <f t="shared" si="490"/>
        <v>20</v>
      </c>
      <c r="Y87" s="12">
        <f t="shared" si="490"/>
        <v>0</v>
      </c>
      <c r="Z87" s="12">
        <f t="shared" si="490"/>
        <v>22</v>
      </c>
      <c r="AA87" s="12">
        <f t="shared" si="490"/>
        <v>0</v>
      </c>
      <c r="AB87" s="12">
        <f t="shared" si="490"/>
        <v>12</v>
      </c>
      <c r="AC87" s="12">
        <f t="shared" si="490"/>
        <v>10</v>
      </c>
      <c r="AD87" s="12">
        <f t="shared" si="490"/>
        <v>0</v>
      </c>
      <c r="AE87" s="12">
        <f t="shared" si="490"/>
        <v>24</v>
      </c>
      <c r="AF87" s="12">
        <f t="shared" si="490"/>
        <v>0</v>
      </c>
      <c r="AG87" s="12">
        <f t="shared" si="490"/>
        <v>0</v>
      </c>
      <c r="AH87" s="12">
        <f t="shared" si="490"/>
        <v>14</v>
      </c>
      <c r="AI87" s="12">
        <f t="shared" si="490"/>
        <v>17</v>
      </c>
      <c r="AJ87" s="12">
        <f t="shared" si="490"/>
        <v>10.5</v>
      </c>
      <c r="AK87" s="12">
        <f t="shared" si="490"/>
        <v>0</v>
      </c>
      <c r="AL87" s="12">
        <f t="shared" si="490"/>
        <v>26</v>
      </c>
      <c r="AM87" s="12">
        <f t="shared" si="490"/>
        <v>0</v>
      </c>
      <c r="AN87" s="12">
        <f t="shared" si="490"/>
        <v>17</v>
      </c>
      <c r="AO87" s="12">
        <f t="shared" si="490"/>
        <v>0</v>
      </c>
      <c r="AP87" s="12">
        <f t="shared" si="490"/>
        <v>17</v>
      </c>
      <c r="AQ87" s="12">
        <f t="shared" si="490"/>
        <v>4</v>
      </c>
      <c r="AR87" s="12">
        <f t="shared" si="490"/>
        <v>0</v>
      </c>
      <c r="AS87" s="12">
        <f t="shared" si="490"/>
        <v>0</v>
      </c>
      <c r="AT87" s="12">
        <f t="shared" si="490"/>
        <v>0</v>
      </c>
      <c r="AU87" s="12">
        <f t="shared" si="490"/>
        <v>22.5</v>
      </c>
      <c r="AV87" s="12">
        <f t="shared" si="490"/>
        <v>0</v>
      </c>
      <c r="AW87" s="12">
        <f t="shared" si="490"/>
        <v>12</v>
      </c>
      <c r="AX87" s="12">
        <f t="shared" si="490"/>
        <v>0</v>
      </c>
      <c r="AY87" s="12">
        <f t="shared" si="490"/>
        <v>0</v>
      </c>
      <c r="AZ87" s="12">
        <f t="shared" si="490"/>
        <v>18.8</v>
      </c>
      <c r="BA87" s="12">
        <f t="shared" si="490"/>
        <v>0</v>
      </c>
      <c r="BB87" s="12">
        <f t="shared" si="490"/>
        <v>16</v>
      </c>
      <c r="BC87" s="12">
        <f t="shared" si="490"/>
        <v>26.5</v>
      </c>
      <c r="BD87" s="12">
        <f t="shared" si="490"/>
        <v>0</v>
      </c>
      <c r="BE87" s="12">
        <f t="shared" si="490"/>
        <v>10</v>
      </c>
      <c r="BF87" s="12">
        <f t="shared" si="490"/>
        <v>0</v>
      </c>
      <c r="BG87" s="12">
        <f t="shared" si="490"/>
        <v>0</v>
      </c>
      <c r="BH87" s="12">
        <f t="shared" si="490"/>
        <v>14</v>
      </c>
      <c r="BI87" s="12">
        <f t="shared" si="490"/>
        <v>18</v>
      </c>
      <c r="BJ87" s="12">
        <f t="shared" si="490"/>
        <v>10</v>
      </c>
      <c r="BK87" s="12">
        <f t="shared" si="490"/>
        <v>0</v>
      </c>
      <c r="BL87" s="12">
        <f t="shared" si="490"/>
        <v>0</v>
      </c>
      <c r="BM87" s="12">
        <f t="shared" si="490"/>
        <v>19.5</v>
      </c>
      <c r="BN87" s="12">
        <f t="shared" si="490"/>
        <v>30</v>
      </c>
      <c r="BO87" s="12">
        <f t="shared" si="490"/>
        <v>18.3</v>
      </c>
      <c r="BP87" s="12">
        <f t="shared" ref="BP87:CA91" si="491">+BP55+BP39+BP71+BP7</f>
        <v>12</v>
      </c>
      <c r="BQ87" s="12">
        <f t="shared" si="491"/>
        <v>18</v>
      </c>
      <c r="BR87" s="12">
        <f t="shared" si="491"/>
        <v>18</v>
      </c>
      <c r="BS87" s="12"/>
      <c r="BT87" s="12"/>
      <c r="BU87" s="12"/>
      <c r="BV87" s="12"/>
      <c r="BW87" s="12"/>
      <c r="BX87" s="12"/>
      <c r="BY87" s="12"/>
      <c r="BZ87" s="12"/>
      <c r="CA87" s="12">
        <f t="shared" si="491"/>
        <v>0</v>
      </c>
      <c r="CB87" s="12">
        <f t="shared" ref="CB87:CC89" si="492">+CB55+CB39+CB71+CB23</f>
        <v>12</v>
      </c>
      <c r="CC87" s="12">
        <f t="shared" si="492"/>
        <v>12</v>
      </c>
      <c r="CD87" s="12">
        <f t="shared" ref="CD87:CE87" si="493">+CD55+CD39+CD71+CD23</f>
        <v>9</v>
      </c>
      <c r="CE87" s="12">
        <f t="shared" si="493"/>
        <v>0</v>
      </c>
      <c r="CF87" s="12">
        <f t="shared" ref="CF87:CG87" si="494">+CF55+CF39+CF71+CF23</f>
        <v>0</v>
      </c>
      <c r="CG87" s="12">
        <f t="shared" si="494"/>
        <v>7</v>
      </c>
      <c r="CH87" s="12">
        <f t="shared" ref="CH87:CI87" si="495">+CH55+CH39+CH71+CH23</f>
        <v>10</v>
      </c>
      <c r="CI87" s="12">
        <f t="shared" si="495"/>
        <v>0</v>
      </c>
      <c r="CJ87" s="12">
        <f t="shared" ref="CJ87:CK87" si="496">+CJ55+CJ39+CJ71+CJ23</f>
        <v>0</v>
      </c>
      <c r="CK87" s="12">
        <f t="shared" si="496"/>
        <v>0</v>
      </c>
      <c r="CL87" s="12">
        <f t="shared" ref="CL87:CM87" si="497">+CL55+CL39+CL71+CL23</f>
        <v>0</v>
      </c>
      <c r="CM87" s="12">
        <f t="shared" si="497"/>
        <v>0</v>
      </c>
      <c r="CN87" s="12">
        <f t="shared" ref="CN87:CO87" si="498">+CN55+CN39+CN71+CN23</f>
        <v>31</v>
      </c>
      <c r="CO87" s="12">
        <f t="shared" si="498"/>
        <v>0</v>
      </c>
      <c r="CP87" s="12">
        <f t="shared" ref="CP87:CQ87" si="499">+CP55+CP39+CP71+CP23</f>
        <v>0</v>
      </c>
      <c r="CQ87" s="12">
        <f t="shared" si="499"/>
        <v>10.15</v>
      </c>
      <c r="CR87" s="12">
        <f t="shared" ref="CR87:CS87" si="500">+CR55+CR39+CR71+CR23</f>
        <v>0</v>
      </c>
      <c r="CS87" s="12">
        <f t="shared" si="500"/>
        <v>0</v>
      </c>
      <c r="CT87" s="12">
        <f t="shared" ref="CT87:CU87" si="501">+CT55+CT39+CT71+CT23</f>
        <v>0</v>
      </c>
      <c r="CU87" s="12">
        <f t="shared" si="501"/>
        <v>0</v>
      </c>
      <c r="CV87" s="12">
        <f t="shared" ref="CV87:CW87" si="502">+CV55+CV39+CV71+CV23</f>
        <v>0</v>
      </c>
      <c r="CW87" s="12">
        <f t="shared" si="502"/>
        <v>11</v>
      </c>
      <c r="CX87" s="12">
        <f t="shared" ref="CX87:CY87" si="503">+CX55+CX39+CX71+CX23</f>
        <v>0</v>
      </c>
      <c r="CY87" s="12">
        <f t="shared" si="503"/>
        <v>10</v>
      </c>
      <c r="CZ87" s="12">
        <f t="shared" ref="CZ87:DA87" si="504">+CZ55+CZ39+CZ71+CZ23</f>
        <v>0</v>
      </c>
      <c r="DA87" s="12">
        <f t="shared" si="504"/>
        <v>0</v>
      </c>
      <c r="DB87" s="12">
        <f t="shared" ref="DB87:DC87" si="505">+DB55+DB39+DB71+DB23</f>
        <v>7</v>
      </c>
      <c r="DC87" s="12">
        <f t="shared" si="505"/>
        <v>0</v>
      </c>
      <c r="DD87" s="12"/>
      <c r="DE87" s="12">
        <f t="shared" ref="DE87:DF87" si="506">+DE55+DE39+DE71+DE23</f>
        <v>0</v>
      </c>
      <c r="DF87" s="12">
        <f t="shared" si="506"/>
        <v>0</v>
      </c>
      <c r="DG87" s="12">
        <f t="shared" ref="DG87:DH89" si="507">+DG55+DG71+DG23</f>
        <v>8</v>
      </c>
      <c r="DH87" s="12">
        <f t="shared" si="507"/>
        <v>0</v>
      </c>
      <c r="DI87" s="12">
        <f t="shared" ref="DI87:DJ87" si="508">+DI55+DI71+DI23</f>
        <v>0</v>
      </c>
      <c r="DJ87" s="12">
        <f t="shared" si="508"/>
        <v>20</v>
      </c>
      <c r="DK87" s="12">
        <f t="shared" ref="DK87:DL87" si="509">+DK55+DK71+DK23</f>
        <v>0</v>
      </c>
      <c r="DL87" s="12">
        <f t="shared" si="509"/>
        <v>6</v>
      </c>
      <c r="DM87" s="12">
        <f t="shared" ref="DM87:DN87" si="510">+DM55+DM71+DM23</f>
        <v>0</v>
      </c>
      <c r="DN87" s="12">
        <f t="shared" si="510"/>
        <v>10</v>
      </c>
      <c r="DO87" s="12">
        <f t="shared" ref="DO87" si="511">+DO55+DO71+DO23</f>
        <v>0</v>
      </c>
      <c r="DP87" s="94"/>
      <c r="DQ87" s="94"/>
      <c r="DR87" s="12">
        <f t="shared" ref="DR87:DS89" si="512">+DR55+DR71+DR23</f>
        <v>0</v>
      </c>
      <c r="DS87" s="12">
        <f t="shared" si="512"/>
        <v>6</v>
      </c>
      <c r="DT87" s="12">
        <f t="shared" ref="DT87:DU87" si="513">+DT55+DT71+DT23</f>
        <v>15</v>
      </c>
      <c r="DU87" s="12">
        <f t="shared" si="513"/>
        <v>5</v>
      </c>
      <c r="DV87" s="12">
        <f t="shared" ref="DV87:DW87" si="514">+DV55+DV71+DV23</f>
        <v>0</v>
      </c>
      <c r="DW87" s="12">
        <f t="shared" si="514"/>
        <v>10</v>
      </c>
      <c r="DX87" s="12">
        <f t="shared" ref="DX87:DY87" si="515">+DX55+DX71+DX23</f>
        <v>0</v>
      </c>
      <c r="DY87" s="12">
        <f t="shared" si="515"/>
        <v>6</v>
      </c>
      <c r="DZ87" s="12">
        <f t="shared" ref="DZ87:EA87" si="516">+DZ55+DZ71+DZ23</f>
        <v>23</v>
      </c>
      <c r="EA87" s="12">
        <f t="shared" si="516"/>
        <v>0</v>
      </c>
      <c r="EB87" s="12">
        <f t="shared" ref="EB87:EC87" si="517">+EB55+EB71+EB23</f>
        <v>0</v>
      </c>
      <c r="EC87" s="12">
        <f t="shared" si="517"/>
        <v>0</v>
      </c>
      <c r="ED87" s="12">
        <f t="shared" ref="ED87:EE87" si="518">+ED55+ED71+ED23</f>
        <v>7.4</v>
      </c>
      <c r="EE87" s="12">
        <f t="shared" si="518"/>
        <v>17.27</v>
      </c>
      <c r="EF87" s="12">
        <f t="shared" ref="EF87:EG87" si="519">+EF55+EF71+EF23</f>
        <v>5.17</v>
      </c>
      <c r="EG87" s="12">
        <f t="shared" si="519"/>
        <v>0</v>
      </c>
      <c r="EH87" s="12">
        <f t="shared" ref="EH87" si="520">+EH55+EH71+EH23</f>
        <v>0</v>
      </c>
      <c r="EI87" s="94"/>
      <c r="EJ87" s="12"/>
    </row>
    <row r="88" spans="1:140">
      <c r="A88" s="500"/>
      <c r="B88" s="53" t="s">
        <v>251</v>
      </c>
      <c r="C88" s="12"/>
      <c r="D88" s="12">
        <f t="shared" si="490"/>
        <v>0</v>
      </c>
      <c r="E88" s="12">
        <f t="shared" si="490"/>
        <v>1.81</v>
      </c>
      <c r="F88" s="12">
        <f t="shared" si="490"/>
        <v>9.25</v>
      </c>
      <c r="G88" s="12">
        <f t="shared" si="490"/>
        <v>0</v>
      </c>
      <c r="H88" s="12">
        <f t="shared" si="490"/>
        <v>11</v>
      </c>
      <c r="I88" s="12">
        <f t="shared" si="490"/>
        <v>24</v>
      </c>
      <c r="J88" s="12">
        <f t="shared" si="490"/>
        <v>4.67</v>
      </c>
      <c r="K88" s="12">
        <f t="shared" si="490"/>
        <v>12.83</v>
      </c>
      <c r="L88" s="12">
        <f t="shared" si="490"/>
        <v>0</v>
      </c>
      <c r="M88" s="12">
        <f t="shared" si="490"/>
        <v>26</v>
      </c>
      <c r="N88" s="12">
        <f t="shared" si="490"/>
        <v>0</v>
      </c>
      <c r="O88" s="12">
        <f t="shared" si="490"/>
        <v>31</v>
      </c>
      <c r="P88" s="12">
        <f t="shared" si="490"/>
        <v>29.25</v>
      </c>
      <c r="Q88" s="12">
        <f t="shared" si="490"/>
        <v>0.5</v>
      </c>
      <c r="R88" s="12">
        <f t="shared" si="490"/>
        <v>0.2</v>
      </c>
      <c r="S88" s="12">
        <f t="shared" si="490"/>
        <v>25</v>
      </c>
      <c r="T88" s="12">
        <f t="shared" si="490"/>
        <v>0</v>
      </c>
      <c r="U88" s="12">
        <f t="shared" si="490"/>
        <v>6</v>
      </c>
      <c r="V88" s="12">
        <f t="shared" si="490"/>
        <v>1.33</v>
      </c>
      <c r="W88" s="12">
        <f t="shared" si="490"/>
        <v>102</v>
      </c>
      <c r="X88" s="12">
        <f t="shared" si="490"/>
        <v>0</v>
      </c>
      <c r="Y88" s="12">
        <f t="shared" si="490"/>
        <v>0</v>
      </c>
      <c r="Z88" s="12">
        <f t="shared" si="490"/>
        <v>18</v>
      </c>
      <c r="AA88" s="12">
        <f t="shared" si="490"/>
        <v>7.5</v>
      </c>
      <c r="AB88" s="12">
        <f t="shared" si="490"/>
        <v>2</v>
      </c>
      <c r="AC88" s="12">
        <f t="shared" si="490"/>
        <v>0</v>
      </c>
      <c r="AD88" s="12">
        <f t="shared" si="490"/>
        <v>0</v>
      </c>
      <c r="AE88" s="12">
        <f t="shared" si="490"/>
        <v>14.5</v>
      </c>
      <c r="AF88" s="12">
        <f t="shared" si="490"/>
        <v>4.5</v>
      </c>
      <c r="AG88" s="12">
        <f t="shared" si="490"/>
        <v>21.67</v>
      </c>
      <c r="AH88" s="12">
        <f t="shared" si="490"/>
        <v>55.5</v>
      </c>
      <c r="AI88" s="12">
        <f t="shared" si="490"/>
        <v>20.170000000000002</v>
      </c>
      <c r="AJ88" s="12">
        <f t="shared" si="490"/>
        <v>0</v>
      </c>
      <c r="AK88" s="12">
        <f t="shared" si="490"/>
        <v>8.5</v>
      </c>
      <c r="AL88" s="12">
        <f t="shared" si="490"/>
        <v>17</v>
      </c>
      <c r="AM88" s="12">
        <f t="shared" si="490"/>
        <v>6</v>
      </c>
      <c r="AN88" s="12">
        <f t="shared" si="490"/>
        <v>12.25</v>
      </c>
      <c r="AO88" s="12">
        <f t="shared" si="490"/>
        <v>20.3</v>
      </c>
      <c r="AP88" s="12">
        <f t="shared" si="490"/>
        <v>36</v>
      </c>
      <c r="AQ88" s="12">
        <f t="shared" si="490"/>
        <v>14.67</v>
      </c>
      <c r="AR88" s="12">
        <f t="shared" si="490"/>
        <v>5.5</v>
      </c>
      <c r="AS88" s="12">
        <f t="shared" si="490"/>
        <v>19</v>
      </c>
      <c r="AT88" s="12">
        <f t="shared" si="490"/>
        <v>0</v>
      </c>
      <c r="AU88" s="12">
        <f t="shared" si="490"/>
        <v>0</v>
      </c>
      <c r="AV88" s="12">
        <f t="shared" si="490"/>
        <v>0</v>
      </c>
      <c r="AW88" s="12">
        <f t="shared" si="490"/>
        <v>3</v>
      </c>
      <c r="AX88" s="12">
        <f t="shared" si="490"/>
        <v>0</v>
      </c>
      <c r="AY88" s="12">
        <f t="shared" si="490"/>
        <v>0</v>
      </c>
      <c r="AZ88" s="12">
        <f t="shared" si="490"/>
        <v>0</v>
      </c>
      <c r="BA88" s="12">
        <f t="shared" si="490"/>
        <v>0</v>
      </c>
      <c r="BB88" s="12">
        <f t="shared" si="490"/>
        <v>0</v>
      </c>
      <c r="BC88" s="12">
        <f t="shared" si="490"/>
        <v>2</v>
      </c>
      <c r="BD88" s="12">
        <f t="shared" si="490"/>
        <v>0.5</v>
      </c>
      <c r="BE88" s="12">
        <f t="shared" si="490"/>
        <v>0</v>
      </c>
      <c r="BF88" s="12">
        <f t="shared" si="490"/>
        <v>0</v>
      </c>
      <c r="BG88" s="12">
        <f t="shared" si="490"/>
        <v>0</v>
      </c>
      <c r="BH88" s="12">
        <f t="shared" si="490"/>
        <v>24</v>
      </c>
      <c r="BI88" s="12">
        <f t="shared" si="490"/>
        <v>24</v>
      </c>
      <c r="BJ88" s="12">
        <f t="shared" si="490"/>
        <v>6.5</v>
      </c>
      <c r="BK88" s="12">
        <f t="shared" si="490"/>
        <v>0</v>
      </c>
      <c r="BL88" s="12">
        <f t="shared" si="490"/>
        <v>4.2</v>
      </c>
      <c r="BM88" s="12">
        <f t="shared" si="490"/>
        <v>4</v>
      </c>
      <c r="BN88" s="12">
        <f t="shared" si="490"/>
        <v>0</v>
      </c>
      <c r="BO88" s="12">
        <f t="shared" si="490"/>
        <v>0</v>
      </c>
      <c r="BP88" s="12">
        <f t="shared" si="491"/>
        <v>5.5</v>
      </c>
      <c r="BQ88" s="12">
        <f t="shared" si="491"/>
        <v>19.899999999999999</v>
      </c>
      <c r="BR88" s="12">
        <f t="shared" si="491"/>
        <v>7</v>
      </c>
      <c r="BS88" s="12"/>
      <c r="BT88" s="12"/>
      <c r="BU88" s="12"/>
      <c r="BV88" s="12"/>
      <c r="BW88" s="12"/>
      <c r="BX88" s="12"/>
      <c r="BY88" s="12"/>
      <c r="BZ88" s="12"/>
      <c r="CA88" s="12">
        <f t="shared" si="491"/>
        <v>4</v>
      </c>
      <c r="CB88" s="12">
        <f t="shared" si="492"/>
        <v>0</v>
      </c>
      <c r="CC88" s="12">
        <f t="shared" si="492"/>
        <v>0</v>
      </c>
      <c r="CD88" s="12">
        <f t="shared" ref="CD88:CE88" si="521">+CD56+CD40+CD72+CD24</f>
        <v>0</v>
      </c>
      <c r="CE88" s="12">
        <f t="shared" si="521"/>
        <v>0</v>
      </c>
      <c r="CF88" s="12">
        <f t="shared" ref="CF88:CG88" si="522">+CF56+CF40+CF72+CF24</f>
        <v>0</v>
      </c>
      <c r="CG88" s="12">
        <f t="shared" si="522"/>
        <v>0</v>
      </c>
      <c r="CH88" s="12">
        <f t="shared" ref="CH88:CI88" si="523">+CH56+CH40+CH72+CH24</f>
        <v>45.5</v>
      </c>
      <c r="CI88" s="12">
        <f t="shared" si="523"/>
        <v>0.5</v>
      </c>
      <c r="CJ88" s="12">
        <f t="shared" ref="CJ88:CK88" si="524">+CJ56+CJ40+CJ72+CJ24</f>
        <v>0</v>
      </c>
      <c r="CK88" s="12">
        <f t="shared" si="524"/>
        <v>0</v>
      </c>
      <c r="CL88" s="12">
        <f t="shared" ref="CL88:CM88" si="525">+CL56+CL40+CL72+CL24</f>
        <v>0</v>
      </c>
      <c r="CM88" s="12">
        <f t="shared" si="525"/>
        <v>0</v>
      </c>
      <c r="CN88" s="12">
        <f t="shared" ref="CN88:CO88" si="526">+CN56+CN40+CN72+CN24</f>
        <v>4</v>
      </c>
      <c r="CO88" s="12">
        <f t="shared" si="526"/>
        <v>129</v>
      </c>
      <c r="CP88" s="12">
        <f t="shared" ref="CP88:CQ88" si="527">+CP56+CP40+CP72+CP24</f>
        <v>0</v>
      </c>
      <c r="CQ88" s="12">
        <f t="shared" si="527"/>
        <v>0</v>
      </c>
      <c r="CR88" s="12">
        <f t="shared" ref="CR88:CS88" si="528">+CR56+CR40+CR72+CR24</f>
        <v>10</v>
      </c>
      <c r="CS88" s="12">
        <f t="shared" si="528"/>
        <v>1.5</v>
      </c>
      <c r="CT88" s="12">
        <f t="shared" ref="CT88:CU88" si="529">+CT56+CT40+CT72+CT24</f>
        <v>0</v>
      </c>
      <c r="CU88" s="12">
        <f t="shared" si="529"/>
        <v>0</v>
      </c>
      <c r="CV88" s="12">
        <f t="shared" ref="CV88:CW88" si="530">+CV56+CV40+CV72+CV24</f>
        <v>0</v>
      </c>
      <c r="CW88" s="12">
        <f t="shared" si="530"/>
        <v>0</v>
      </c>
      <c r="CX88" s="12">
        <f t="shared" ref="CX88:CY88" si="531">+CX56+CX40+CX72+CX24</f>
        <v>0</v>
      </c>
      <c r="CY88" s="12">
        <f t="shared" si="531"/>
        <v>0</v>
      </c>
      <c r="CZ88" s="12">
        <f t="shared" ref="CZ88:DA88" si="532">+CZ56+CZ40+CZ72+CZ24</f>
        <v>0</v>
      </c>
      <c r="DA88" s="12">
        <f t="shared" si="532"/>
        <v>0</v>
      </c>
      <c r="DB88" s="12">
        <f t="shared" ref="DB88:DC88" si="533">+DB56+DB40+DB72+DB24</f>
        <v>0</v>
      </c>
      <c r="DC88" s="12">
        <f t="shared" si="533"/>
        <v>0</v>
      </c>
      <c r="DD88" s="12"/>
      <c r="DE88" s="12">
        <f t="shared" ref="DE88:DF88" si="534">+DE56+DE40+DE72+DE24</f>
        <v>0</v>
      </c>
      <c r="DF88" s="12">
        <f t="shared" si="534"/>
        <v>0</v>
      </c>
      <c r="DG88" s="12">
        <f t="shared" si="507"/>
        <v>0</v>
      </c>
      <c r="DH88" s="12">
        <f t="shared" si="507"/>
        <v>0</v>
      </c>
      <c r="DI88" s="12">
        <f t="shared" ref="DI88:DJ88" si="535">+DI56+DI72+DI24</f>
        <v>0</v>
      </c>
      <c r="DJ88" s="12">
        <f t="shared" si="535"/>
        <v>0</v>
      </c>
      <c r="DK88" s="12">
        <f t="shared" ref="DK88:DL88" si="536">+DK56+DK72+DK24</f>
        <v>10.7</v>
      </c>
      <c r="DL88" s="12">
        <f t="shared" si="536"/>
        <v>1</v>
      </c>
      <c r="DM88" s="12">
        <f t="shared" ref="DM88:DN88" si="537">+DM56+DM72+DM24</f>
        <v>0</v>
      </c>
      <c r="DN88" s="12">
        <f t="shared" si="537"/>
        <v>6.4</v>
      </c>
      <c r="DO88" s="12">
        <f t="shared" ref="DO88" si="538">+DO56+DO72+DO24</f>
        <v>0</v>
      </c>
      <c r="DP88" s="94"/>
      <c r="DQ88" s="94"/>
      <c r="DR88" s="12">
        <f t="shared" si="512"/>
        <v>0</v>
      </c>
      <c r="DS88" s="12">
        <f t="shared" si="512"/>
        <v>0</v>
      </c>
      <c r="DT88" s="12">
        <f t="shared" ref="DT88:DU88" si="539">+DT56+DT72+DT24</f>
        <v>7.45</v>
      </c>
      <c r="DU88" s="12">
        <f t="shared" si="539"/>
        <v>0</v>
      </c>
      <c r="DV88" s="12">
        <f t="shared" ref="DV88:DW88" si="540">+DV56+DV72+DV24</f>
        <v>26.7</v>
      </c>
      <c r="DW88" s="12">
        <f t="shared" si="540"/>
        <v>48</v>
      </c>
      <c r="DX88" s="12">
        <f t="shared" ref="DX88:DY88" si="541">+DX56+DX72+DX24</f>
        <v>0</v>
      </c>
      <c r="DY88" s="12">
        <f t="shared" si="541"/>
        <v>0</v>
      </c>
      <c r="DZ88" s="12">
        <f t="shared" ref="DZ88:EA88" si="542">+DZ56+DZ72+DZ24</f>
        <v>7.5</v>
      </c>
      <c r="EA88" s="12">
        <f t="shared" si="542"/>
        <v>0</v>
      </c>
      <c r="EB88" s="12">
        <f t="shared" ref="EB88:EC88" si="543">+EB56+EB72+EB24</f>
        <v>0</v>
      </c>
      <c r="EC88" s="12">
        <f t="shared" si="543"/>
        <v>0</v>
      </c>
      <c r="ED88" s="12">
        <f t="shared" ref="ED88:EE88" si="544">+ED56+ED72+ED24</f>
        <v>0</v>
      </c>
      <c r="EE88" s="12">
        <f t="shared" si="544"/>
        <v>28.17</v>
      </c>
      <c r="EF88" s="12">
        <f t="shared" ref="EF88:EG88" si="545">+EF56+EF72+EF24</f>
        <v>0</v>
      </c>
      <c r="EG88" s="12">
        <f t="shared" si="545"/>
        <v>0</v>
      </c>
      <c r="EH88" s="12">
        <f t="shared" ref="EH88" si="546">+EH56+EH72+EH24</f>
        <v>0</v>
      </c>
      <c r="EI88" s="94"/>
      <c r="EJ88" s="12"/>
    </row>
    <row r="89" spans="1:140">
      <c r="A89" s="500"/>
      <c r="B89" s="53" t="s">
        <v>252</v>
      </c>
      <c r="C89" s="12"/>
      <c r="D89" s="12">
        <f t="shared" si="490"/>
        <v>14.33</v>
      </c>
      <c r="E89" s="12">
        <f t="shared" si="490"/>
        <v>126.25</v>
      </c>
      <c r="F89" s="12">
        <f t="shared" si="490"/>
        <v>130</v>
      </c>
      <c r="G89" s="12">
        <f t="shared" si="490"/>
        <v>41.75</v>
      </c>
      <c r="H89" s="12">
        <f t="shared" si="490"/>
        <v>117.65</v>
      </c>
      <c r="I89" s="12">
        <f t="shared" si="490"/>
        <v>93</v>
      </c>
      <c r="J89" s="12">
        <f t="shared" si="490"/>
        <v>23</v>
      </c>
      <c r="K89" s="12">
        <f t="shared" si="490"/>
        <v>79.67</v>
      </c>
      <c r="L89" s="12">
        <f t="shared" si="490"/>
        <v>154.67000000000002</v>
      </c>
      <c r="M89" s="12">
        <f t="shared" si="490"/>
        <v>60.83</v>
      </c>
      <c r="N89" s="12">
        <f t="shared" si="490"/>
        <v>40.840000000000003</v>
      </c>
      <c r="O89" s="12">
        <f t="shared" si="490"/>
        <v>40.17</v>
      </c>
      <c r="P89" s="12">
        <f t="shared" si="490"/>
        <v>56.1</v>
      </c>
      <c r="Q89" s="12">
        <f t="shared" si="490"/>
        <v>24.4</v>
      </c>
      <c r="R89" s="12">
        <f t="shared" si="490"/>
        <v>110.17</v>
      </c>
      <c r="S89" s="12">
        <f t="shared" si="490"/>
        <v>57.83</v>
      </c>
      <c r="T89" s="12">
        <f t="shared" si="490"/>
        <v>76.5</v>
      </c>
      <c r="U89" s="12">
        <f t="shared" si="490"/>
        <v>47</v>
      </c>
      <c r="V89" s="12">
        <f t="shared" si="490"/>
        <v>53.84</v>
      </c>
      <c r="W89" s="12">
        <f t="shared" si="490"/>
        <v>41.7</v>
      </c>
      <c r="X89" s="12">
        <f t="shared" si="490"/>
        <v>106.42</v>
      </c>
      <c r="Y89" s="12">
        <f t="shared" si="490"/>
        <v>58.67</v>
      </c>
      <c r="Z89" s="12">
        <f t="shared" si="490"/>
        <v>75.39</v>
      </c>
      <c r="AA89" s="12">
        <f t="shared" si="490"/>
        <v>39.67</v>
      </c>
      <c r="AB89" s="12">
        <f t="shared" si="490"/>
        <v>116.92</v>
      </c>
      <c r="AC89" s="12">
        <f t="shared" si="490"/>
        <v>53.75</v>
      </c>
      <c r="AD89" s="12">
        <f t="shared" si="490"/>
        <v>28.5</v>
      </c>
      <c r="AE89" s="12">
        <f t="shared" si="490"/>
        <v>50</v>
      </c>
      <c r="AF89" s="12">
        <f t="shared" si="490"/>
        <v>44.09</v>
      </c>
      <c r="AG89" s="12">
        <f t="shared" si="490"/>
        <v>20.409999999999997</v>
      </c>
      <c r="AH89" s="12">
        <f t="shared" si="490"/>
        <v>50.09</v>
      </c>
      <c r="AI89" s="12">
        <f t="shared" si="490"/>
        <v>18.41</v>
      </c>
      <c r="AJ89" s="12">
        <f t="shared" si="490"/>
        <v>38.33</v>
      </c>
      <c r="AK89" s="12">
        <f t="shared" si="490"/>
        <v>50.17</v>
      </c>
      <c r="AL89" s="12">
        <f t="shared" si="490"/>
        <v>64.100000000000009</v>
      </c>
      <c r="AM89" s="12">
        <f t="shared" si="490"/>
        <v>99.67</v>
      </c>
      <c r="AN89" s="12">
        <f t="shared" si="490"/>
        <v>90.91</v>
      </c>
      <c r="AO89" s="12">
        <f t="shared" si="490"/>
        <v>37.5</v>
      </c>
      <c r="AP89" s="12">
        <f t="shared" si="490"/>
        <v>36.5</v>
      </c>
      <c r="AQ89" s="12">
        <f t="shared" si="490"/>
        <v>42.09</v>
      </c>
      <c r="AR89" s="12">
        <f t="shared" si="490"/>
        <v>53.25</v>
      </c>
      <c r="AS89" s="12">
        <f t="shared" si="490"/>
        <v>189.84</v>
      </c>
      <c r="AT89" s="12">
        <f t="shared" si="490"/>
        <v>90</v>
      </c>
      <c r="AU89" s="12">
        <f t="shared" si="490"/>
        <v>28.930000000000003</v>
      </c>
      <c r="AV89" s="12">
        <f t="shared" si="490"/>
        <v>41.05</v>
      </c>
      <c r="AW89" s="12">
        <f t="shared" si="490"/>
        <v>17.829999999999998</v>
      </c>
      <c r="AX89" s="12">
        <f t="shared" si="490"/>
        <v>41.33</v>
      </c>
      <c r="AY89" s="12">
        <f t="shared" si="490"/>
        <v>51.94</v>
      </c>
      <c r="AZ89" s="12">
        <f t="shared" si="490"/>
        <v>80.17</v>
      </c>
      <c r="BA89" s="12">
        <f t="shared" si="490"/>
        <v>77.16</v>
      </c>
      <c r="BB89" s="12">
        <f t="shared" si="490"/>
        <v>43.3</v>
      </c>
      <c r="BC89" s="12">
        <f t="shared" si="490"/>
        <v>31.73</v>
      </c>
      <c r="BD89" s="12">
        <f t="shared" si="490"/>
        <v>215.2</v>
      </c>
      <c r="BE89" s="12">
        <f t="shared" si="490"/>
        <v>223</v>
      </c>
      <c r="BF89" s="12">
        <f t="shared" si="490"/>
        <v>182.97</v>
      </c>
      <c r="BG89" s="12">
        <f t="shared" si="490"/>
        <v>219.64</v>
      </c>
      <c r="BH89" s="12">
        <f t="shared" si="490"/>
        <v>96.92</v>
      </c>
      <c r="BI89" s="12">
        <f t="shared" si="490"/>
        <v>63.42</v>
      </c>
      <c r="BJ89" s="12">
        <f t="shared" si="490"/>
        <v>51.08</v>
      </c>
      <c r="BK89" s="12">
        <f t="shared" si="490"/>
        <v>84.1</v>
      </c>
      <c r="BL89" s="12">
        <f t="shared" si="490"/>
        <v>38.33</v>
      </c>
      <c r="BM89" s="12">
        <f t="shared" si="490"/>
        <v>59.42</v>
      </c>
      <c r="BN89" s="12">
        <f t="shared" si="490"/>
        <v>17.100000000000001</v>
      </c>
      <c r="BO89" s="12">
        <f t="shared" si="490"/>
        <v>39.099999999999994</v>
      </c>
      <c r="BP89" s="12">
        <f t="shared" si="491"/>
        <v>45.58</v>
      </c>
      <c r="BQ89" s="12">
        <f t="shared" si="491"/>
        <v>37.049999999999997</v>
      </c>
      <c r="BR89" s="12">
        <f t="shared" si="491"/>
        <v>30</v>
      </c>
      <c r="BS89" s="12"/>
      <c r="BT89" s="12"/>
      <c r="BU89" s="12"/>
      <c r="BV89" s="12"/>
      <c r="BW89" s="12"/>
      <c r="BX89" s="12"/>
      <c r="BY89" s="12"/>
      <c r="BZ89" s="12"/>
      <c r="CA89" s="12">
        <f t="shared" si="491"/>
        <v>146</v>
      </c>
      <c r="CB89" s="12">
        <f t="shared" si="492"/>
        <v>188</v>
      </c>
      <c r="CC89" s="12">
        <f t="shared" si="492"/>
        <v>175</v>
      </c>
      <c r="CD89" s="12">
        <f t="shared" ref="CD89:CE89" si="547">+CD57+CD41+CD73+CD25</f>
        <v>171</v>
      </c>
      <c r="CE89" s="12">
        <f t="shared" si="547"/>
        <v>184</v>
      </c>
      <c r="CF89" s="12">
        <f t="shared" ref="CF89:CG89" si="548">+CF57+CF41+CF73+CF25</f>
        <v>52</v>
      </c>
      <c r="CG89" s="12">
        <f t="shared" si="548"/>
        <v>12.5</v>
      </c>
      <c r="CH89" s="12">
        <f t="shared" ref="CH89:CI89" si="549">+CH57+CH41+CH73+CH25</f>
        <v>7</v>
      </c>
      <c r="CI89" s="12">
        <f t="shared" si="549"/>
        <v>203.7</v>
      </c>
      <c r="CJ89" s="12">
        <f t="shared" ref="CJ89:CK89" si="550">+CJ57+CJ41+CJ73+CJ25</f>
        <v>192</v>
      </c>
      <c r="CK89" s="12">
        <f t="shared" si="550"/>
        <v>179</v>
      </c>
      <c r="CL89" s="12">
        <f t="shared" ref="CL89:CM89" si="551">+CL57+CL41+CL73+CL25</f>
        <v>352</v>
      </c>
      <c r="CM89" s="12">
        <f t="shared" si="551"/>
        <v>266.5</v>
      </c>
      <c r="CN89" s="12">
        <f t="shared" ref="CN89:CO89" si="552">+CN57+CN41+CN73+CN25</f>
        <v>170</v>
      </c>
      <c r="CO89" s="12">
        <f t="shared" si="552"/>
        <v>170</v>
      </c>
      <c r="CP89" s="12">
        <f t="shared" ref="CP89:CQ89" si="553">+CP57+CP41+CP73+CP25</f>
        <v>244.32999999999998</v>
      </c>
      <c r="CQ89" s="12">
        <f t="shared" si="553"/>
        <v>193.67000000000002</v>
      </c>
      <c r="CR89" s="12">
        <f t="shared" ref="CR89:CS89" si="554">+CR57+CR41+CR73+CR25</f>
        <v>209.8</v>
      </c>
      <c r="CS89" s="12">
        <f t="shared" si="554"/>
        <v>187.25</v>
      </c>
      <c r="CT89" s="12">
        <f t="shared" ref="CT89:CU89" si="555">+CT57+CT41+CT73+CT25</f>
        <v>219.4</v>
      </c>
      <c r="CU89" s="12">
        <f t="shared" si="555"/>
        <v>206.47000000000003</v>
      </c>
      <c r="CV89" s="12">
        <f t="shared" ref="CV89:CW89" si="556">+CV57+CV41+CV73+CV25</f>
        <v>200</v>
      </c>
      <c r="CW89" s="12">
        <f t="shared" si="556"/>
        <v>176.4</v>
      </c>
      <c r="CX89" s="12">
        <f t="shared" ref="CX89:CY89" si="557">+CX57+CX41+CX73+CX25</f>
        <v>210</v>
      </c>
      <c r="CY89" s="12">
        <f t="shared" si="557"/>
        <v>173</v>
      </c>
      <c r="CZ89" s="12">
        <f t="shared" ref="CZ89:DA89" si="558">+CZ57+CZ41+CZ73+CZ25</f>
        <v>204.5</v>
      </c>
      <c r="DA89" s="12">
        <f t="shared" si="558"/>
        <v>204.5</v>
      </c>
      <c r="DB89" s="12">
        <f t="shared" ref="DB89:DC89" si="559">+DB57+DB41+DB73+DB25</f>
        <v>181.8</v>
      </c>
      <c r="DC89" s="12">
        <f t="shared" si="559"/>
        <v>178</v>
      </c>
      <c r="DD89" s="12"/>
      <c r="DE89" s="12">
        <f t="shared" ref="DE89:DF89" si="560">+DE57+DE41+DE73+DE25</f>
        <v>18</v>
      </c>
      <c r="DF89" s="12">
        <f t="shared" si="560"/>
        <v>20.3</v>
      </c>
      <c r="DG89" s="12">
        <f t="shared" si="507"/>
        <v>10</v>
      </c>
      <c r="DH89" s="12">
        <f t="shared" si="507"/>
        <v>16</v>
      </c>
      <c r="DI89" s="12">
        <f t="shared" ref="DI89:DJ89" si="561">+DI57+DI73+DI25</f>
        <v>55.2</v>
      </c>
      <c r="DJ89" s="12">
        <f t="shared" si="561"/>
        <v>12.899999999999999</v>
      </c>
      <c r="DK89" s="12">
        <f t="shared" ref="DK89:DL89" si="562">+DK57+DK73+DK25</f>
        <v>62</v>
      </c>
      <c r="DL89" s="12">
        <f t="shared" si="562"/>
        <v>104</v>
      </c>
      <c r="DM89" s="12">
        <f t="shared" ref="DM89:DN89" si="563">+DM57+DM73+DM25</f>
        <v>28</v>
      </c>
      <c r="DN89" s="12">
        <f t="shared" si="563"/>
        <v>20.5</v>
      </c>
      <c r="DO89" s="12">
        <f t="shared" ref="DO89" si="564">+DO57+DO73+DO25</f>
        <v>26.6</v>
      </c>
      <c r="DP89"/>
      <c r="DQ89"/>
      <c r="DR89" s="12">
        <f t="shared" si="512"/>
        <v>65.400000000000006</v>
      </c>
      <c r="DS89" s="12">
        <f t="shared" si="512"/>
        <v>16</v>
      </c>
      <c r="DT89" s="12">
        <f t="shared" ref="DT89:DU89" si="565">+DT57+DT73+DT25</f>
        <v>11.3</v>
      </c>
      <c r="DU89" s="12">
        <f t="shared" si="565"/>
        <v>76.05</v>
      </c>
      <c r="DV89" s="12">
        <f t="shared" ref="DV89:DW89" si="566">+DV57+DV73+DV25</f>
        <v>81.5</v>
      </c>
      <c r="DW89" s="12">
        <f t="shared" si="566"/>
        <v>70.099999999999994</v>
      </c>
      <c r="DX89" s="12">
        <f t="shared" ref="DX89:DY89" si="567">+DX57+DX73+DX25</f>
        <v>17.399999999999999</v>
      </c>
      <c r="DY89" s="12">
        <f t="shared" si="567"/>
        <v>36.94</v>
      </c>
      <c r="DZ89" s="12">
        <f t="shared" ref="DZ89:EA89" si="568">+DZ57+DZ73+DZ25</f>
        <v>35.94</v>
      </c>
      <c r="EA89" s="12">
        <f t="shared" si="568"/>
        <v>64</v>
      </c>
      <c r="EB89" s="12">
        <f t="shared" ref="EB89:EC89" si="569">+EB57+EB73+EB25</f>
        <v>34.67</v>
      </c>
      <c r="EC89" s="12">
        <f t="shared" si="569"/>
        <v>34.67</v>
      </c>
      <c r="ED89" s="12">
        <f t="shared" ref="ED89:EE89" si="570">+ED57+ED73+ED25</f>
        <v>29.6</v>
      </c>
      <c r="EE89" s="12">
        <f t="shared" si="570"/>
        <v>19.170000000000002</v>
      </c>
      <c r="EF89" s="12">
        <f t="shared" ref="EF89:EG89" si="571">+EF57+EF73+EF25</f>
        <v>32.64</v>
      </c>
      <c r="EG89" s="12">
        <f t="shared" si="571"/>
        <v>12.1</v>
      </c>
      <c r="EH89" s="12">
        <f t="shared" ref="EH89" si="572">+EH57+EH73+EH25</f>
        <v>43.6</v>
      </c>
      <c r="EI89"/>
      <c r="EJ89" s="12"/>
    </row>
    <row r="90" spans="1:140">
      <c r="A90" s="500"/>
      <c r="B90" s="53" t="s">
        <v>222</v>
      </c>
      <c r="C90" s="12"/>
      <c r="D90" s="12">
        <f t="shared" si="490"/>
        <v>504</v>
      </c>
      <c r="E90" s="12">
        <f t="shared" si="490"/>
        <v>504</v>
      </c>
      <c r="F90" s="12">
        <f t="shared" si="490"/>
        <v>504</v>
      </c>
      <c r="G90" s="12">
        <f t="shared" si="490"/>
        <v>504</v>
      </c>
      <c r="H90" s="12">
        <f t="shared" si="490"/>
        <v>504</v>
      </c>
      <c r="I90" s="12">
        <f t="shared" si="490"/>
        <v>504</v>
      </c>
      <c r="J90" s="12">
        <f t="shared" si="490"/>
        <v>504</v>
      </c>
      <c r="K90" s="12">
        <f t="shared" si="490"/>
        <v>504</v>
      </c>
      <c r="L90" s="12">
        <f t="shared" si="490"/>
        <v>504</v>
      </c>
      <c r="M90" s="12">
        <f t="shared" si="490"/>
        <v>504</v>
      </c>
      <c r="N90" s="12">
        <f t="shared" si="490"/>
        <v>504</v>
      </c>
      <c r="O90" s="12">
        <f t="shared" si="490"/>
        <v>504</v>
      </c>
      <c r="P90" s="12">
        <f t="shared" si="490"/>
        <v>504</v>
      </c>
      <c r="Q90" s="12">
        <f t="shared" si="490"/>
        <v>504</v>
      </c>
      <c r="R90" s="12">
        <f t="shared" si="490"/>
        <v>504</v>
      </c>
      <c r="S90" s="12">
        <f t="shared" si="490"/>
        <v>504</v>
      </c>
      <c r="T90" s="12">
        <f t="shared" si="490"/>
        <v>504</v>
      </c>
      <c r="U90" s="12">
        <f t="shared" si="490"/>
        <v>432</v>
      </c>
      <c r="V90" s="12">
        <f t="shared" si="490"/>
        <v>504</v>
      </c>
      <c r="W90" s="12">
        <f t="shared" si="490"/>
        <v>504</v>
      </c>
      <c r="X90" s="12">
        <f t="shared" si="490"/>
        <v>504</v>
      </c>
      <c r="Y90" s="12">
        <f t="shared" si="490"/>
        <v>504</v>
      </c>
      <c r="Z90" s="12">
        <f t="shared" si="490"/>
        <v>504</v>
      </c>
      <c r="AA90" s="12">
        <f t="shared" si="490"/>
        <v>504</v>
      </c>
      <c r="AB90" s="12">
        <f t="shared" si="490"/>
        <v>504</v>
      </c>
      <c r="AC90" s="12">
        <f t="shared" si="490"/>
        <v>504</v>
      </c>
      <c r="AD90" s="12">
        <f t="shared" si="490"/>
        <v>504</v>
      </c>
      <c r="AE90" s="12">
        <f t="shared" si="490"/>
        <v>504</v>
      </c>
      <c r="AF90" s="12">
        <f t="shared" si="490"/>
        <v>504</v>
      </c>
      <c r="AG90" s="12">
        <f t="shared" si="490"/>
        <v>504</v>
      </c>
      <c r="AH90" s="12">
        <f t="shared" si="490"/>
        <v>504</v>
      </c>
      <c r="AI90" s="12">
        <f t="shared" si="490"/>
        <v>504</v>
      </c>
      <c r="AJ90" s="12">
        <f t="shared" si="490"/>
        <v>504</v>
      </c>
      <c r="AK90" s="12">
        <f t="shared" si="490"/>
        <v>504</v>
      </c>
      <c r="AL90" s="12">
        <f t="shared" si="490"/>
        <v>504</v>
      </c>
      <c r="AM90" s="12">
        <f t="shared" si="490"/>
        <v>504</v>
      </c>
      <c r="AN90" s="12">
        <f t="shared" si="490"/>
        <v>504</v>
      </c>
      <c r="AO90" s="12">
        <f t="shared" si="490"/>
        <v>504</v>
      </c>
      <c r="AP90" s="12">
        <f t="shared" si="490"/>
        <v>504</v>
      </c>
      <c r="AQ90" s="12">
        <f t="shared" si="490"/>
        <v>504</v>
      </c>
      <c r="AR90" s="12">
        <f t="shared" si="490"/>
        <v>504</v>
      </c>
      <c r="AS90" s="12">
        <f t="shared" si="490"/>
        <v>504</v>
      </c>
      <c r="AT90" s="12">
        <f t="shared" si="490"/>
        <v>504</v>
      </c>
      <c r="AU90" s="12">
        <f t="shared" si="490"/>
        <v>504</v>
      </c>
      <c r="AV90" s="12">
        <f t="shared" si="490"/>
        <v>504</v>
      </c>
      <c r="AW90" s="12">
        <f t="shared" si="490"/>
        <v>504</v>
      </c>
      <c r="AX90" s="12">
        <f t="shared" si="490"/>
        <v>504</v>
      </c>
      <c r="AY90" s="12">
        <f t="shared" si="490"/>
        <v>504</v>
      </c>
      <c r="AZ90" s="12">
        <f t="shared" si="490"/>
        <v>504</v>
      </c>
      <c r="BA90" s="12">
        <f t="shared" si="490"/>
        <v>504</v>
      </c>
      <c r="BB90" s="12">
        <f t="shared" si="490"/>
        <v>504</v>
      </c>
      <c r="BC90" s="12">
        <f t="shared" si="490"/>
        <v>504</v>
      </c>
      <c r="BD90" s="12">
        <f t="shared" si="490"/>
        <v>504</v>
      </c>
      <c r="BE90" s="12">
        <f t="shared" si="490"/>
        <v>504</v>
      </c>
      <c r="BF90" s="12">
        <f t="shared" si="490"/>
        <v>504</v>
      </c>
      <c r="BG90" s="12">
        <f t="shared" si="490"/>
        <v>504</v>
      </c>
      <c r="BH90" s="12">
        <f t="shared" si="490"/>
        <v>504</v>
      </c>
      <c r="BI90" s="12">
        <f t="shared" si="490"/>
        <v>504</v>
      </c>
      <c r="BJ90" s="12">
        <f t="shared" si="490"/>
        <v>504</v>
      </c>
      <c r="BK90" s="12">
        <f t="shared" si="490"/>
        <v>504</v>
      </c>
      <c r="BL90" s="12">
        <f t="shared" si="490"/>
        <v>504</v>
      </c>
      <c r="BM90" s="12">
        <f t="shared" si="490"/>
        <v>504</v>
      </c>
      <c r="BN90" s="12">
        <f t="shared" si="490"/>
        <v>504</v>
      </c>
      <c r="BO90" s="12">
        <f t="shared" ref="BO90:BR91" si="573">+BO58+BO42+BO74+BO10</f>
        <v>504</v>
      </c>
      <c r="BP90" s="12">
        <f t="shared" si="573"/>
        <v>504</v>
      </c>
      <c r="BQ90" s="12">
        <f t="shared" si="573"/>
        <v>504</v>
      </c>
      <c r="BR90" s="12">
        <f t="shared" si="573"/>
        <v>504</v>
      </c>
      <c r="BS90" s="12"/>
      <c r="BT90" s="12"/>
      <c r="BU90" s="12"/>
      <c r="BV90" s="12"/>
      <c r="BW90" s="12"/>
      <c r="BX90" s="12"/>
      <c r="BY90" s="12"/>
      <c r="BZ90" s="12"/>
      <c r="CA90" s="12">
        <f t="shared" si="491"/>
        <v>432</v>
      </c>
      <c r="CB90" s="12">
        <f t="shared" ref="CB90:CC90" si="574">+CB58+CB42+CB74+CB10</f>
        <v>504</v>
      </c>
      <c r="CC90" s="12">
        <f t="shared" si="574"/>
        <v>504</v>
      </c>
      <c r="CD90" s="12">
        <f t="shared" ref="CD90:CE90" si="575">+CD58+CD42+CD74+CD10</f>
        <v>504</v>
      </c>
      <c r="CE90" s="12">
        <f t="shared" si="575"/>
        <v>504</v>
      </c>
      <c r="CF90" s="12">
        <f t="shared" ref="CF90:CG90" si="576">+CF58+CF42+CF74+CF10</f>
        <v>504</v>
      </c>
      <c r="CG90" s="12">
        <f t="shared" si="576"/>
        <v>504</v>
      </c>
      <c r="CH90" s="12">
        <f t="shared" ref="CH90:CI90" si="577">+CH58+CH42+CH74+CH10</f>
        <v>504</v>
      </c>
      <c r="CI90" s="12">
        <f t="shared" si="577"/>
        <v>504</v>
      </c>
      <c r="CJ90" s="12">
        <f t="shared" ref="CJ90:CK90" si="578">+CJ58+CJ42+CJ74+CJ10</f>
        <v>504</v>
      </c>
      <c r="CK90" s="12">
        <f t="shared" si="578"/>
        <v>504</v>
      </c>
      <c r="CL90" s="12">
        <f t="shared" ref="CL90:CM90" si="579">+CL58+CL42+CL74+CL10</f>
        <v>504</v>
      </c>
      <c r="CM90" s="12">
        <f t="shared" si="579"/>
        <v>504</v>
      </c>
      <c r="CN90" s="12">
        <f t="shared" ref="CN90:CO90" si="580">+CN58+CN42+CN74+CN10</f>
        <v>504</v>
      </c>
      <c r="CO90" s="12">
        <f t="shared" si="580"/>
        <v>504</v>
      </c>
      <c r="CP90" s="12">
        <f t="shared" ref="CP90:CQ90" si="581">+CP58+CP42+CP74+CP10</f>
        <v>504</v>
      </c>
      <c r="CQ90" s="12">
        <f t="shared" si="581"/>
        <v>504</v>
      </c>
      <c r="CR90" s="12">
        <f t="shared" ref="CR90:CS90" si="582">+CR58+CR42+CR74+CR10</f>
        <v>504</v>
      </c>
      <c r="CS90" s="12">
        <f t="shared" si="582"/>
        <v>504</v>
      </c>
      <c r="CT90" s="12">
        <f t="shared" ref="CT90:CU90" si="583">+CT58+CT42+CT74+CT10</f>
        <v>504</v>
      </c>
      <c r="CU90" s="12">
        <f t="shared" si="583"/>
        <v>504</v>
      </c>
      <c r="CV90" s="12">
        <f t="shared" ref="CV90:CW90" si="584">+CV58+CV42+CV74+CV10</f>
        <v>504</v>
      </c>
      <c r="CW90" s="12">
        <f t="shared" si="584"/>
        <v>504</v>
      </c>
      <c r="CX90" s="12">
        <f t="shared" ref="CX90:CY90" si="585">+CX58+CX42+CX74+CX10</f>
        <v>504</v>
      </c>
      <c r="CY90" s="12">
        <f t="shared" si="585"/>
        <v>504</v>
      </c>
      <c r="CZ90" s="12">
        <f t="shared" ref="CZ90:DA90" si="586">+CZ58+CZ42+CZ74+CZ10</f>
        <v>504</v>
      </c>
      <c r="DA90" s="12">
        <f t="shared" si="586"/>
        <v>504</v>
      </c>
      <c r="DB90" s="12">
        <f t="shared" ref="DB90:DC90" si="587">+DB58+DB42+DB74+DB10</f>
        <v>504</v>
      </c>
      <c r="DC90" s="12">
        <f t="shared" si="587"/>
        <v>504</v>
      </c>
      <c r="DD90" s="12"/>
      <c r="DE90" s="12">
        <f t="shared" ref="DE90:DF90" si="588">+DE58+DE42+DE74+DE10</f>
        <v>288</v>
      </c>
      <c r="DF90" s="12">
        <f t="shared" si="588"/>
        <v>336</v>
      </c>
      <c r="DG90" s="12">
        <f t="shared" ref="DG90:DL90" si="589">+DG58+DG74+DG10</f>
        <v>336</v>
      </c>
      <c r="DH90" s="12">
        <f t="shared" si="589"/>
        <v>336</v>
      </c>
      <c r="DI90" s="12">
        <f t="shared" si="589"/>
        <v>336</v>
      </c>
      <c r="DJ90" s="12">
        <f t="shared" si="589"/>
        <v>336</v>
      </c>
      <c r="DK90" s="12">
        <f t="shared" si="589"/>
        <v>336</v>
      </c>
      <c r="DL90" s="12">
        <f t="shared" si="589"/>
        <v>336</v>
      </c>
      <c r="DM90" s="12">
        <f t="shared" ref="DM90:DN90" si="590">+DM58+DM74+DM10</f>
        <v>336</v>
      </c>
      <c r="DN90" s="12">
        <f t="shared" si="590"/>
        <v>336</v>
      </c>
      <c r="DO90" s="12">
        <f t="shared" ref="DO90" si="591">+DO58+DO74+DO10</f>
        <v>336</v>
      </c>
      <c r="DP90" s="12"/>
      <c r="DQ90" s="12"/>
      <c r="DR90" s="12">
        <f t="shared" ref="DR90:DS90" si="592">+DR58+DR74+DR10</f>
        <v>336</v>
      </c>
      <c r="DS90" s="12">
        <f t="shared" si="592"/>
        <v>336</v>
      </c>
      <c r="DT90" s="12">
        <f t="shared" ref="DT90:DU90" si="593">+DT58+DT74+DT10</f>
        <v>336</v>
      </c>
      <c r="DU90" s="12">
        <f t="shared" si="593"/>
        <v>336</v>
      </c>
      <c r="DV90" s="12">
        <f t="shared" ref="DV90:DW90" si="594">+DV58+DV74+DV10</f>
        <v>336</v>
      </c>
      <c r="DW90" s="12">
        <f t="shared" si="594"/>
        <v>336</v>
      </c>
      <c r="DX90" s="12">
        <f t="shared" ref="DX90:DY90" si="595">+DX58+DX74+DX10</f>
        <v>336</v>
      </c>
      <c r="DY90" s="12">
        <f t="shared" si="595"/>
        <v>336</v>
      </c>
      <c r="DZ90" s="12">
        <f t="shared" ref="DZ90:EA90" si="596">+DZ58+DZ74+DZ10</f>
        <v>336</v>
      </c>
      <c r="EA90" s="12">
        <f t="shared" si="596"/>
        <v>336</v>
      </c>
      <c r="EB90" s="12">
        <f t="shared" ref="EB90:EC90" si="597">+EB58+EB74+EB10</f>
        <v>336</v>
      </c>
      <c r="EC90" s="12">
        <f t="shared" si="597"/>
        <v>336</v>
      </c>
      <c r="ED90" s="12">
        <f t="shared" ref="ED90:EE90" si="598">+ED58+ED74+ED10</f>
        <v>336</v>
      </c>
      <c r="EE90" s="12">
        <f t="shared" si="598"/>
        <v>336</v>
      </c>
      <c r="EF90" s="12">
        <f t="shared" ref="EF90:EG90" si="599">+EF58+EF74+EF10</f>
        <v>336</v>
      </c>
      <c r="EG90" s="12">
        <f t="shared" si="599"/>
        <v>336</v>
      </c>
      <c r="EH90" s="12">
        <f t="shared" ref="EH90" si="600">+EH58+EH74+EH10</f>
        <v>336</v>
      </c>
      <c r="EI90" s="12"/>
      <c r="EJ90" s="12"/>
    </row>
    <row r="91" spans="1:140">
      <c r="A91" s="501"/>
      <c r="B91" s="53" t="s">
        <v>146</v>
      </c>
      <c r="C91" s="12"/>
      <c r="D91" s="12">
        <f t="shared" ref="D91:BO91" si="601">+D59+D43+D75+D11</f>
        <v>19.805873747124103</v>
      </c>
      <c r="E91" s="12">
        <f t="shared" si="601"/>
        <v>15.544744375000001</v>
      </c>
      <c r="F91" s="12">
        <f t="shared" si="601"/>
        <v>36.509281806307328</v>
      </c>
      <c r="G91" s="12">
        <f t="shared" si="601"/>
        <v>32.003504112670868</v>
      </c>
      <c r="H91" s="12">
        <f t="shared" si="601"/>
        <v>12.017883200652662</v>
      </c>
      <c r="I91" s="12">
        <f t="shared" si="601"/>
        <v>36.270155585066746</v>
      </c>
      <c r="J91" s="12">
        <f t="shared" si="601"/>
        <v>31.121872502542733</v>
      </c>
      <c r="K91" s="12">
        <f t="shared" si="601"/>
        <v>25.346177953303098</v>
      </c>
      <c r="L91" s="12">
        <f t="shared" si="601"/>
        <v>31.707548980045853</v>
      </c>
      <c r="M91" s="12">
        <f t="shared" si="601"/>
        <v>37.816293578723936</v>
      </c>
      <c r="N91" s="12">
        <f t="shared" si="601"/>
        <v>33.046570567695063</v>
      </c>
      <c r="O91" s="12">
        <f t="shared" si="601"/>
        <v>35.708681590957937</v>
      </c>
      <c r="P91" s="12">
        <f t="shared" si="601"/>
        <v>29.306561769920457</v>
      </c>
      <c r="Q91" s="12">
        <f t="shared" si="601"/>
        <v>19.553475088722568</v>
      </c>
      <c r="R91" s="12">
        <f t="shared" si="601"/>
        <v>36.206743803533229</v>
      </c>
      <c r="S91" s="12">
        <f t="shared" si="601"/>
        <v>47.269524386486481</v>
      </c>
      <c r="T91" s="12">
        <f t="shared" si="601"/>
        <v>37.925401391252372</v>
      </c>
      <c r="U91" s="12">
        <f t="shared" si="601"/>
        <v>21.503489186578516</v>
      </c>
      <c r="V91" s="12">
        <f t="shared" si="601"/>
        <v>37.182769471131124</v>
      </c>
      <c r="W91" s="12">
        <f t="shared" si="601"/>
        <v>36.869734045669787</v>
      </c>
      <c r="X91" s="12">
        <f t="shared" si="601"/>
        <v>29.840000000000003</v>
      </c>
      <c r="Y91" s="12">
        <f t="shared" si="601"/>
        <v>40.002223443173307</v>
      </c>
      <c r="Z91" s="12">
        <f t="shared" si="601"/>
        <v>40.160000000000004</v>
      </c>
      <c r="AA91" s="12">
        <f t="shared" si="601"/>
        <v>35.739999999999995</v>
      </c>
      <c r="AB91" s="12">
        <f t="shared" si="601"/>
        <v>37.923598093525612</v>
      </c>
      <c r="AC91" s="12">
        <f t="shared" si="601"/>
        <v>38.04349825542662</v>
      </c>
      <c r="AD91" s="12">
        <f t="shared" si="601"/>
        <v>28.990000000000002</v>
      </c>
      <c r="AE91" s="12">
        <f t="shared" si="601"/>
        <v>26.007410401639802</v>
      </c>
      <c r="AF91" s="12">
        <f t="shared" si="601"/>
        <v>31.071316176215753</v>
      </c>
      <c r="AG91" s="12">
        <f t="shared" si="601"/>
        <v>32.849999999999994</v>
      </c>
      <c r="AH91" s="12">
        <f t="shared" si="601"/>
        <v>24.13077635495555</v>
      </c>
      <c r="AI91" s="12">
        <f t="shared" si="601"/>
        <v>40.569999999999993</v>
      </c>
      <c r="AJ91" s="12">
        <f t="shared" si="601"/>
        <v>37.872603191008338</v>
      </c>
      <c r="AK91" s="12">
        <f t="shared" si="601"/>
        <v>47.75621981341218</v>
      </c>
      <c r="AL91" s="12">
        <f t="shared" si="601"/>
        <v>32.328441152598977</v>
      </c>
      <c r="AM91" s="12">
        <f t="shared" si="601"/>
        <v>45.435142419210628</v>
      </c>
      <c r="AN91" s="12">
        <f t="shared" si="601"/>
        <v>46.925151837835898</v>
      </c>
      <c r="AO91" s="12">
        <f t="shared" si="601"/>
        <v>40.26</v>
      </c>
      <c r="AP91" s="12">
        <f t="shared" si="601"/>
        <v>30.295795381081099</v>
      </c>
      <c r="AQ91" s="12">
        <f t="shared" si="601"/>
        <v>35.446732024689368</v>
      </c>
      <c r="AR91" s="12">
        <f t="shared" si="601"/>
        <v>35.415170066726574</v>
      </c>
      <c r="AS91" s="12">
        <f t="shared" si="601"/>
        <v>29.792154754873007</v>
      </c>
      <c r="AT91" s="12">
        <f t="shared" si="601"/>
        <v>34.780243073192395</v>
      </c>
      <c r="AU91" s="12">
        <f t="shared" si="601"/>
        <v>31.86</v>
      </c>
      <c r="AV91" s="12">
        <f t="shared" si="601"/>
        <v>31.63</v>
      </c>
      <c r="AW91" s="12">
        <f t="shared" si="601"/>
        <v>34.711574048583707</v>
      </c>
      <c r="AX91" s="12">
        <f t="shared" si="601"/>
        <v>40.305191492307429</v>
      </c>
      <c r="AY91" s="12">
        <f t="shared" si="601"/>
        <v>32.169588755278625</v>
      </c>
      <c r="AZ91" s="12">
        <f t="shared" si="601"/>
        <v>21.86</v>
      </c>
      <c r="BA91" s="12">
        <f t="shared" si="601"/>
        <v>26.722589148496315</v>
      </c>
      <c r="BB91" s="12">
        <f t="shared" si="601"/>
        <v>31.85</v>
      </c>
      <c r="BC91" s="12">
        <f t="shared" si="601"/>
        <v>32.763987754415538</v>
      </c>
      <c r="BD91" s="12">
        <f t="shared" si="601"/>
        <v>11.7</v>
      </c>
      <c r="BE91" s="12">
        <f t="shared" si="601"/>
        <v>18.11</v>
      </c>
      <c r="BF91" s="12">
        <f t="shared" si="601"/>
        <v>16.12554244939566</v>
      </c>
      <c r="BG91" s="12">
        <f t="shared" si="601"/>
        <v>18.30595084601115</v>
      </c>
      <c r="BH91" s="12">
        <f t="shared" si="601"/>
        <v>16.68</v>
      </c>
      <c r="BI91" s="12">
        <f t="shared" si="601"/>
        <v>25.261988095238095</v>
      </c>
      <c r="BJ91" s="12">
        <f t="shared" si="601"/>
        <v>41.116140833441094</v>
      </c>
      <c r="BK91" s="12">
        <f t="shared" si="601"/>
        <v>32.19</v>
      </c>
      <c r="BL91" s="12">
        <f t="shared" si="601"/>
        <v>41.165493565983638</v>
      </c>
      <c r="BM91" s="12">
        <f t="shared" si="601"/>
        <v>40.466401692416184</v>
      </c>
      <c r="BN91" s="12">
        <f t="shared" si="601"/>
        <v>29.259999999999998</v>
      </c>
      <c r="BO91" s="12">
        <f t="shared" si="601"/>
        <v>40.243010776990189</v>
      </c>
      <c r="BP91" s="12">
        <f t="shared" si="573"/>
        <v>46.26299167384439</v>
      </c>
      <c r="BQ91" s="12">
        <f t="shared" si="573"/>
        <v>22.404283333333332</v>
      </c>
      <c r="BR91" s="12">
        <f t="shared" si="573"/>
        <v>42.667000000000002</v>
      </c>
      <c r="BS91" s="12"/>
      <c r="BT91" s="12"/>
      <c r="BU91" s="12"/>
      <c r="BV91" s="12"/>
      <c r="BW91" s="12"/>
      <c r="BX91" s="12"/>
      <c r="BY91" s="12"/>
      <c r="BZ91" s="12"/>
      <c r="CA91" s="12">
        <f t="shared" si="491"/>
        <v>168.5</v>
      </c>
      <c r="CB91" s="12">
        <f t="shared" ref="CB91:CG91" si="602">+CB59+CB43+CB75+CB27</f>
        <v>221.60480000000001</v>
      </c>
      <c r="CC91" s="12">
        <f t="shared" si="602"/>
        <v>226.5666666666645</v>
      </c>
      <c r="CD91" s="12">
        <f t="shared" si="602"/>
        <v>320</v>
      </c>
      <c r="CE91" s="12">
        <f t="shared" si="602"/>
        <v>186</v>
      </c>
      <c r="CF91" s="12">
        <f t="shared" si="602"/>
        <v>284.79999999999927</v>
      </c>
      <c r="CG91" s="12">
        <f t="shared" si="602"/>
        <v>319</v>
      </c>
      <c r="CH91" s="12">
        <f t="shared" ref="CH91:CI91" si="603">+CH59+CH43+CH75+CH27</f>
        <v>272.10999999999996</v>
      </c>
      <c r="CI91" s="12">
        <f t="shared" si="603"/>
        <v>199.81</v>
      </c>
      <c r="CJ91" s="12">
        <f t="shared" ref="CJ91:CK91" si="604">+CJ59+CJ43+CJ75+CJ27</f>
        <v>220</v>
      </c>
      <c r="CK91" s="12">
        <f t="shared" si="604"/>
        <v>185</v>
      </c>
      <c r="CL91" s="12">
        <f t="shared" ref="CL91:CM91" si="605">+CL59+CL43+CL75+CL27</f>
        <v>259</v>
      </c>
      <c r="CM91" s="12">
        <f t="shared" si="605"/>
        <v>207.20000000000073</v>
      </c>
      <c r="CN91" s="12">
        <f t="shared" ref="CN91:CO91" si="606">+CN59+CN43+CN75+CN27</f>
        <v>231.20000000000073</v>
      </c>
      <c r="CO91" s="12">
        <f t="shared" si="606"/>
        <v>162.19999999999999</v>
      </c>
      <c r="CP91" s="12">
        <f t="shared" ref="CP91:CQ91" si="607">+CP59+CP43+CP75+CP27</f>
        <v>204.59999999999854</v>
      </c>
      <c r="CQ91" s="12">
        <f t="shared" si="607"/>
        <v>234.6</v>
      </c>
      <c r="CR91" s="12">
        <f t="shared" ref="CR91:CS91" si="608">+CR59+CR43+CR75+CR27</f>
        <v>215</v>
      </c>
      <c r="CS91" s="12">
        <f t="shared" si="608"/>
        <v>242</v>
      </c>
      <c r="CT91" s="12">
        <f t="shared" ref="CT91:CU91" si="609">+CT59+CT43+CT75+CT27</f>
        <v>242</v>
      </c>
      <c r="CU91" s="12">
        <f t="shared" si="609"/>
        <v>231</v>
      </c>
      <c r="CV91" s="12">
        <f t="shared" ref="CV91:CW91" si="610">+CV59+CV43+CV75+CV27</f>
        <v>193</v>
      </c>
      <c r="CW91" s="12">
        <f t="shared" si="610"/>
        <v>262.59999999999854</v>
      </c>
      <c r="CX91" s="12">
        <f t="shared" ref="CX91:CY91" si="611">+CX59+CX43+CX75+CX27</f>
        <v>201.6</v>
      </c>
      <c r="CY91" s="12">
        <f t="shared" si="611"/>
        <v>228</v>
      </c>
      <c r="CZ91" s="12">
        <f t="shared" ref="CZ91:DA91" si="612">+CZ59+CZ43+CZ75+CZ27</f>
        <v>230</v>
      </c>
      <c r="DA91" s="12">
        <f t="shared" si="612"/>
        <v>230</v>
      </c>
      <c r="DB91" s="12">
        <f t="shared" ref="DB91:DC91" si="613">+DB59+DB43+DB75+DB27</f>
        <v>278</v>
      </c>
      <c r="DC91" s="12">
        <f t="shared" si="613"/>
        <v>270</v>
      </c>
      <c r="DD91" s="12"/>
      <c r="DE91" s="12">
        <f t="shared" ref="DE91:DF91" si="614">+DE59+DE43+DE75+DE27</f>
        <v>231</v>
      </c>
      <c r="DF91" s="12">
        <f t="shared" si="614"/>
        <v>258.40000000000146</v>
      </c>
      <c r="DG91" s="12">
        <f t="shared" ref="DG91:DL91" si="615">+DG59+DG75+DG27</f>
        <v>259.89999999999998</v>
      </c>
      <c r="DH91" s="12">
        <f t="shared" si="615"/>
        <v>294.89999999999998</v>
      </c>
      <c r="DI91" s="12">
        <f t="shared" si="615"/>
        <v>223</v>
      </c>
      <c r="DJ91" s="12">
        <f t="shared" si="615"/>
        <v>241</v>
      </c>
      <c r="DK91" s="12">
        <f t="shared" si="615"/>
        <v>241</v>
      </c>
      <c r="DL91" s="12">
        <f t="shared" si="615"/>
        <v>213</v>
      </c>
      <c r="DM91" s="12">
        <f t="shared" ref="DM91:DN91" si="616">+DM59+DM75+DM27</f>
        <v>233</v>
      </c>
      <c r="DN91" s="12">
        <f t="shared" si="616"/>
        <v>209</v>
      </c>
      <c r="DO91" s="12">
        <f t="shared" ref="DO91" si="617">+DO59+DO75+DO27</f>
        <v>274</v>
      </c>
      <c r="DP91"/>
      <c r="DQ91"/>
      <c r="DR91" s="12">
        <f t="shared" ref="DR91:DS91" si="618">+DR59+DR75+DR27</f>
        <v>199.70000000000073</v>
      </c>
      <c r="DS91" s="12">
        <f t="shared" si="618"/>
        <v>221.2</v>
      </c>
      <c r="DT91" s="12">
        <f t="shared" ref="DT91:DU91" si="619">+DT59+DT75+DT27</f>
        <v>237.83</v>
      </c>
      <c r="DU91" s="12">
        <f t="shared" si="619"/>
        <v>245</v>
      </c>
      <c r="DV91" s="12">
        <f t="shared" ref="DV91:DW91" si="620">+DV59+DV75+DV27</f>
        <v>133</v>
      </c>
      <c r="DW91" s="12">
        <f t="shared" si="620"/>
        <v>132.19999999999999</v>
      </c>
      <c r="DX91" s="12">
        <f t="shared" ref="DX91:DY91" si="621">+DX59+DX75+DX27</f>
        <v>270</v>
      </c>
      <c r="DY91" s="12">
        <f t="shared" si="621"/>
        <v>253.5</v>
      </c>
      <c r="DZ91" s="12">
        <f t="shared" ref="DZ91:EA91" si="622">+DZ59+DZ75+DZ27</f>
        <v>203</v>
      </c>
      <c r="EA91" s="12">
        <f t="shared" si="622"/>
        <v>192</v>
      </c>
      <c r="EB91" s="12">
        <f t="shared" ref="EB91:EC91" si="623">+EB59+EB75+EB27</f>
        <v>202</v>
      </c>
      <c r="EC91" s="12">
        <f t="shared" si="623"/>
        <v>202</v>
      </c>
      <c r="ED91" s="12">
        <f t="shared" ref="ED91:EE91" si="624">+ED59+ED75+ED27</f>
        <v>164</v>
      </c>
      <c r="EE91" s="12">
        <f t="shared" si="624"/>
        <v>146</v>
      </c>
      <c r="EF91" s="12">
        <f t="shared" ref="EF91:EG91" si="625">+EF59+EF75+EF27</f>
        <v>171.45</v>
      </c>
      <c r="EG91" s="12">
        <f t="shared" si="625"/>
        <v>295</v>
      </c>
      <c r="EH91" s="12">
        <f t="shared" ref="EH91" si="626">+EH59+EH75+EH27</f>
        <v>192</v>
      </c>
      <c r="EI91" s="12"/>
      <c r="EJ91" s="12"/>
    </row>
    <row r="92" spans="1:140">
      <c r="A92" s="496" t="s">
        <v>162</v>
      </c>
      <c r="B92" s="54" t="s">
        <v>147</v>
      </c>
      <c r="C92" s="8"/>
      <c r="D92" s="8">
        <f t="shared" ref="D92:BO92" si="627">D82</f>
        <v>0.93812499999999999</v>
      </c>
      <c r="E92" s="8">
        <f t="shared" si="627"/>
        <v>0.78139880952380947</v>
      </c>
      <c r="F92" s="8">
        <f t="shared" si="627"/>
        <v>0.7410714285714286</v>
      </c>
      <c r="G92" s="8">
        <f t="shared" si="627"/>
        <v>0.91927083333333348</v>
      </c>
      <c r="H92" s="8">
        <f t="shared" si="627"/>
        <v>0.72980654762035702</v>
      </c>
      <c r="I92" s="8">
        <f t="shared" si="627"/>
        <v>0.66815476190476186</v>
      </c>
      <c r="J92" s="8">
        <f t="shared" si="627"/>
        <v>0.94220238095238107</v>
      </c>
      <c r="K92" s="8">
        <f t="shared" si="627"/>
        <v>0.80903273809523801</v>
      </c>
      <c r="L92" s="8">
        <f t="shared" si="627"/>
        <v>0.70808035714880957</v>
      </c>
      <c r="M92" s="8">
        <f t="shared" si="627"/>
        <v>0.71863095238095231</v>
      </c>
      <c r="N92" s="8">
        <f t="shared" si="627"/>
        <v>0.64334821428452382</v>
      </c>
      <c r="O92" s="8">
        <f t="shared" si="627"/>
        <v>0.59052083333333338</v>
      </c>
      <c r="P92" s="8">
        <f t="shared" si="627"/>
        <v>0.62299107142857135</v>
      </c>
      <c r="Q92" s="8">
        <f t="shared" si="627"/>
        <v>0.90946428571428573</v>
      </c>
      <c r="R92" s="8">
        <f t="shared" si="627"/>
        <v>0.63330357142857119</v>
      </c>
      <c r="S92" s="8">
        <f t="shared" si="627"/>
        <v>0.7645089285714286</v>
      </c>
      <c r="T92" s="8">
        <f t="shared" si="627"/>
        <v>0.87202380952380942</v>
      </c>
      <c r="U92" s="8">
        <f t="shared" si="627"/>
        <v>0.86892361111111116</v>
      </c>
      <c r="V92" s="8">
        <f t="shared" si="627"/>
        <v>0.85986607142857141</v>
      </c>
      <c r="W92" s="8">
        <f t="shared" si="627"/>
        <v>0.72953282454060453</v>
      </c>
      <c r="X92" s="8">
        <f t="shared" si="627"/>
        <v>0.77590773809523805</v>
      </c>
      <c r="Y92" s="8">
        <f t="shared" si="627"/>
        <v>0.87928571428571423</v>
      </c>
      <c r="Z92" s="8">
        <f t="shared" si="627"/>
        <v>0.75229166666666669</v>
      </c>
      <c r="AA92" s="8">
        <f t="shared" si="627"/>
        <v>0.8449851190476193</v>
      </c>
      <c r="AB92" s="8">
        <f t="shared" si="627"/>
        <v>0.60875000000000012</v>
      </c>
      <c r="AC92" s="8">
        <f t="shared" si="627"/>
        <v>0.65513392857142883</v>
      </c>
      <c r="AD92" s="8">
        <f t="shared" si="627"/>
        <v>0.70758928571428581</v>
      </c>
      <c r="AE92" s="8">
        <f t="shared" si="627"/>
        <v>0.74120535714285707</v>
      </c>
      <c r="AF92" s="8">
        <f t="shared" si="627"/>
        <v>0.89122023809523832</v>
      </c>
      <c r="AG92" s="8">
        <f t="shared" si="627"/>
        <v>0.87376488095238103</v>
      </c>
      <c r="AH92" s="8">
        <f t="shared" si="627"/>
        <v>0.78272321428571434</v>
      </c>
      <c r="AI92" s="8">
        <f t="shared" si="627"/>
        <v>0.87153273809523824</v>
      </c>
      <c r="AJ92" s="8">
        <f t="shared" si="627"/>
        <v>0.67733630952380952</v>
      </c>
      <c r="AK92" s="8">
        <f t="shared" si="627"/>
        <v>0.83630952380952384</v>
      </c>
      <c r="AL92" s="8">
        <f t="shared" si="627"/>
        <v>0.71909226190476194</v>
      </c>
      <c r="AM92" s="8">
        <f t="shared" si="627"/>
        <v>0.81150297619047629</v>
      </c>
      <c r="AN92" s="8">
        <f t="shared" si="627"/>
        <v>0.57119047619047614</v>
      </c>
      <c r="AO92" s="8">
        <f t="shared" si="627"/>
        <v>0.6640625</v>
      </c>
      <c r="AP92" s="8">
        <f t="shared" si="627"/>
        <v>0.61681547619047605</v>
      </c>
      <c r="AQ92" s="8">
        <f t="shared" si="627"/>
        <v>0.65958333333333341</v>
      </c>
      <c r="AR92" s="8">
        <f t="shared" si="627"/>
        <v>0.66257440476190477</v>
      </c>
      <c r="AS92" s="8">
        <f t="shared" si="627"/>
        <v>0.43922619047619049</v>
      </c>
      <c r="AT92" s="8">
        <f t="shared" si="627"/>
        <v>0.6160714285714286</v>
      </c>
      <c r="AU92" s="8">
        <f t="shared" si="627"/>
        <v>0.74340773809523797</v>
      </c>
      <c r="AV92" s="8">
        <f t="shared" si="627"/>
        <v>0.88782738095238112</v>
      </c>
      <c r="AW92" s="8">
        <f t="shared" si="627"/>
        <v>0.92882440476190475</v>
      </c>
      <c r="AX92" s="8">
        <f t="shared" si="627"/>
        <v>0.9152232142857144</v>
      </c>
      <c r="AY92" s="8">
        <f t="shared" si="627"/>
        <v>0.87683035714285706</v>
      </c>
      <c r="AZ92" s="8">
        <f t="shared" si="627"/>
        <v>0.85272321428571418</v>
      </c>
      <c r="BA92" s="8">
        <f t="shared" si="627"/>
        <v>0.8688095238095237</v>
      </c>
      <c r="BB92" s="8">
        <f t="shared" si="627"/>
        <v>0.91175595238095231</v>
      </c>
      <c r="BC92" s="8">
        <f t="shared" si="627"/>
        <v>0.89921130952380957</v>
      </c>
      <c r="BD92" s="8">
        <f t="shared" si="627"/>
        <v>0.617217261904762</v>
      </c>
      <c r="BE92" s="8">
        <f t="shared" si="627"/>
        <v>0.52380952380952372</v>
      </c>
      <c r="BF92" s="8">
        <f t="shared" si="627"/>
        <v>0.70138392857142862</v>
      </c>
      <c r="BG92" s="8">
        <f t="shared" si="627"/>
        <v>0.63818452380952384</v>
      </c>
      <c r="BH92" s="8">
        <f t="shared" si="627"/>
        <v>0.78880952380952374</v>
      </c>
      <c r="BI92" s="8">
        <f t="shared" si="627"/>
        <v>0.81745535714285722</v>
      </c>
      <c r="BJ92" s="8">
        <f t="shared" si="627"/>
        <v>0.87959821428571439</v>
      </c>
      <c r="BK92" s="8">
        <f t="shared" si="627"/>
        <v>0.62485119047619053</v>
      </c>
      <c r="BL92" s="8">
        <f t="shared" si="627"/>
        <v>0.68671484523809523</v>
      </c>
      <c r="BM92" s="8">
        <f t="shared" si="627"/>
        <v>0.62660714285714281</v>
      </c>
      <c r="BN92" s="8">
        <f t="shared" si="627"/>
        <v>0.67991071428571426</v>
      </c>
      <c r="BO92" s="8">
        <f t="shared" si="627"/>
        <v>0.66458333333333319</v>
      </c>
      <c r="BP92" s="8">
        <f t="shared" ref="BP92:CA92" si="628">BP82</f>
        <v>0.65613095238095243</v>
      </c>
      <c r="BQ92" s="8">
        <f t="shared" si="628"/>
        <v>0.6399553571428569</v>
      </c>
      <c r="BR92" s="8">
        <f t="shared" si="628"/>
        <v>0.66815476190476175</v>
      </c>
      <c r="BS92" s="8"/>
      <c r="BT92" s="8"/>
      <c r="BU92" s="8"/>
      <c r="BV92" s="8"/>
      <c r="BW92" s="8"/>
      <c r="BX92" s="8"/>
      <c r="BY92" s="8"/>
      <c r="BZ92" s="8"/>
      <c r="CA92" s="8">
        <f t="shared" si="628"/>
        <v>0.48958333333333326</v>
      </c>
      <c r="CB92" s="8">
        <f t="shared" ref="CB92:CC92" si="629">CB82</f>
        <v>0.70238095238095233</v>
      </c>
      <c r="CC92" s="8">
        <f t="shared" si="629"/>
        <v>0.72172619047619047</v>
      </c>
      <c r="CD92" s="8">
        <f t="shared" ref="CD92:CE92" si="630">CD82</f>
        <v>0.73660714285714279</v>
      </c>
      <c r="CE92" s="8">
        <f t="shared" si="630"/>
        <v>0.72619047619047616</v>
      </c>
      <c r="CF92" s="8">
        <f t="shared" ref="CF92:CG92" si="631">CF82</f>
        <v>0.92261904761904767</v>
      </c>
      <c r="CG92" s="8">
        <f t="shared" si="631"/>
        <v>0.97098214285714279</v>
      </c>
      <c r="CH92" s="8">
        <f t="shared" ref="CH92:CI92" si="632">CH82</f>
        <v>0.90252976190476197</v>
      </c>
      <c r="CI92" s="8">
        <f t="shared" si="632"/>
        <v>0.69166666666666676</v>
      </c>
      <c r="CJ92" s="8">
        <f t="shared" ref="CJ92:CK92" si="633">CJ82</f>
        <v>0.7142857142857143</v>
      </c>
      <c r="CK92" s="8">
        <f t="shared" si="633"/>
        <v>0.73363095238095255</v>
      </c>
      <c r="CL92" s="8">
        <f t="shared" ref="CL92:CM92" si="634">CL82</f>
        <v>0.476190476190476</v>
      </c>
      <c r="CM92" s="8">
        <f t="shared" si="634"/>
        <v>0.60342261904761896</v>
      </c>
      <c r="CN92" s="8">
        <f t="shared" ref="CN92:CO92" si="635">CN82</f>
        <v>0.69494047619047628</v>
      </c>
      <c r="CO92" s="8">
        <f t="shared" si="635"/>
        <v>0.55505952380952372</v>
      </c>
      <c r="CP92" s="8">
        <f t="shared" ref="CP92:CQ92" si="636">CP82</f>
        <v>0.63641369047619056</v>
      </c>
      <c r="CQ92" s="8">
        <f t="shared" si="636"/>
        <v>0.69669642857142844</v>
      </c>
      <c r="CR92" s="8">
        <f t="shared" ref="CR92:CS92" si="637">CR82</f>
        <v>0.67291666666666683</v>
      </c>
      <c r="CS92" s="8">
        <f t="shared" si="637"/>
        <v>0.71912202380952384</v>
      </c>
      <c r="CT92" s="8">
        <f t="shared" ref="CT92:CU92" si="638">CT82</f>
        <v>0.67351190476190481</v>
      </c>
      <c r="CU92" s="8">
        <f t="shared" si="638"/>
        <v>0.69275297619047627</v>
      </c>
      <c r="CV92" s="8">
        <f t="shared" ref="CV92:CW92" si="639">CV82</f>
        <v>0.70238095238095244</v>
      </c>
      <c r="CW92" s="8">
        <f t="shared" si="639"/>
        <v>0.72410714285714284</v>
      </c>
      <c r="CX92" s="8">
        <f t="shared" ref="CX92:CY92" si="640">CX82</f>
        <v>0.68749999999999978</v>
      </c>
      <c r="CY92" s="8">
        <f t="shared" si="640"/>
        <v>0.7276785714285714</v>
      </c>
      <c r="CZ92" s="8">
        <f t="shared" ref="CZ92:DA92" si="641">CZ82</f>
        <v>0.69568452380952372</v>
      </c>
      <c r="DA92" s="8">
        <f t="shared" si="641"/>
        <v>0.69568452380952372</v>
      </c>
      <c r="DB92" s="8">
        <f t="shared" ref="DB92:DC92" si="642">DB82</f>
        <v>0.71904761904761894</v>
      </c>
      <c r="DC92" s="8">
        <f t="shared" si="642"/>
        <v>0.73511904761904745</v>
      </c>
      <c r="DD92" s="8"/>
      <c r="DE92" s="8">
        <f t="shared" ref="DE92:DF92" si="643">DE82</f>
        <v>0.95833333333333337</v>
      </c>
      <c r="DF92" s="8">
        <f t="shared" si="643"/>
        <v>0.95972222222222214</v>
      </c>
      <c r="DG92" s="8">
        <f t="shared" ref="DG92:DL92" si="644">DG82</f>
        <v>0.96428571428571441</v>
      </c>
      <c r="DH92" s="8">
        <f t="shared" si="644"/>
        <v>0.96825396825396803</v>
      </c>
      <c r="DI92" s="8">
        <f t="shared" si="644"/>
        <v>0.89047619047619053</v>
      </c>
      <c r="DJ92" s="8">
        <f t="shared" si="644"/>
        <v>0.93472222222222223</v>
      </c>
      <c r="DK92" s="8">
        <f t="shared" si="644"/>
        <v>0.85575396825396799</v>
      </c>
      <c r="DL92" s="8">
        <f t="shared" si="644"/>
        <v>0.77976190476190466</v>
      </c>
      <c r="DM92" s="8">
        <f t="shared" ref="DM92:DN92" si="645">DM82</f>
        <v>0.94444444444444453</v>
      </c>
      <c r="DN92" s="8">
        <f t="shared" si="645"/>
        <v>0.92678571428571432</v>
      </c>
      <c r="DO92" s="8">
        <f t="shared" ref="DO92" si="646">DO82</f>
        <v>0.94722222222222208</v>
      </c>
      <c r="DP92" s="8">
        <f t="shared" ref="DP92:DQ92" si="647">+DP82</f>
        <v>0.94</v>
      </c>
      <c r="DQ92" s="8">
        <f t="shared" si="647"/>
        <v>0.96</v>
      </c>
      <c r="DR92" s="8">
        <f t="shared" ref="DR92:DS92" si="648">DR82</f>
        <v>0.87023809523809526</v>
      </c>
      <c r="DS92" s="8">
        <f t="shared" si="648"/>
        <v>0.95634920634920639</v>
      </c>
      <c r="DT92" s="8">
        <f t="shared" ref="DT92:DU92" si="649">DT82</f>
        <v>0.93303571428571341</v>
      </c>
      <c r="DU92" s="8">
        <f t="shared" si="649"/>
        <v>0.83918650793650784</v>
      </c>
      <c r="DV92" s="8">
        <f t="shared" ref="DV92:DW92" si="650">DV82</f>
        <v>0.7853174603174603</v>
      </c>
      <c r="DW92" s="8">
        <f t="shared" si="650"/>
        <v>0.74583333333333302</v>
      </c>
      <c r="DX92" s="8">
        <f t="shared" ref="DX92:DY92" si="651">DX82</f>
        <v>0.9654761904761906</v>
      </c>
      <c r="DY92" s="8">
        <f t="shared" si="651"/>
        <v>0.91480158730158723</v>
      </c>
      <c r="DZ92" s="8">
        <f t="shared" ref="DZ92:EA92" si="652">DZ82</f>
        <v>0.86817460317460304</v>
      </c>
      <c r="EA92" s="8">
        <f t="shared" si="652"/>
        <v>0.87301587301587302</v>
      </c>
      <c r="EB92" s="8">
        <f t="shared" ref="EB92:EC92" si="653">EB82</f>
        <v>0.93121031746031724</v>
      </c>
      <c r="EC92" s="8">
        <f t="shared" si="653"/>
        <v>0.93</v>
      </c>
      <c r="ED92" s="8">
        <f t="shared" ref="ED92:EE92" si="654">ED82</f>
        <v>0.92658730158730152</v>
      </c>
      <c r="EE92" s="8">
        <f t="shared" si="654"/>
        <v>0.87180555555555561</v>
      </c>
      <c r="EF92" s="8">
        <f t="shared" ref="EF92:EG92" si="655">EF82</f>
        <v>0.9249801587301586</v>
      </c>
      <c r="EG92" s="8">
        <f t="shared" si="655"/>
        <v>0.97599206349206347</v>
      </c>
      <c r="EH92" s="8">
        <f t="shared" ref="EH92" si="656">EH82</f>
        <v>0.91349206349206347</v>
      </c>
      <c r="EI92" s="8"/>
      <c r="EJ92" s="8"/>
    </row>
    <row r="93" spans="1:140">
      <c r="A93" s="497"/>
      <c r="B93" s="54" t="s">
        <v>253</v>
      </c>
      <c r="C93" s="8"/>
      <c r="D93" s="8">
        <f t="shared" ref="D93:T93" si="657">IFERROR(+D87/SUM(D$87:D$89),0)</f>
        <v>0</v>
      </c>
      <c r="E93" s="8">
        <f t="shared" si="657"/>
        <v>0</v>
      </c>
      <c r="F93" s="8">
        <f t="shared" si="657"/>
        <v>0</v>
      </c>
      <c r="G93" s="8">
        <f t="shared" si="657"/>
        <v>0</v>
      </c>
      <c r="H93" s="8">
        <f t="shared" si="657"/>
        <v>0.1167181599725369</v>
      </c>
      <c r="I93" s="8">
        <f t="shared" si="657"/>
        <v>9.3023255813953487E-2</v>
      </c>
      <c r="J93" s="8">
        <f t="shared" si="657"/>
        <v>0</v>
      </c>
      <c r="K93" s="8">
        <f t="shared" si="657"/>
        <v>0</v>
      </c>
      <c r="L93" s="8">
        <f t="shared" si="657"/>
        <v>5.4988696767886598E-2</v>
      </c>
      <c r="M93" s="8">
        <f t="shared" si="657"/>
        <v>0.20215014242396398</v>
      </c>
      <c r="N93" s="8">
        <f t="shared" si="657"/>
        <v>0</v>
      </c>
      <c r="O93" s="8">
        <f t="shared" si="657"/>
        <v>0.33591490155827192</v>
      </c>
      <c r="P93" s="8">
        <f t="shared" si="657"/>
        <v>0</v>
      </c>
      <c r="Q93" s="8">
        <f t="shared" si="657"/>
        <v>0</v>
      </c>
      <c r="R93" s="8">
        <f t="shared" si="657"/>
        <v>0</v>
      </c>
      <c r="S93" s="8">
        <f t="shared" si="657"/>
        <v>0.23539185821102188</v>
      </c>
      <c r="T93" s="8">
        <f t="shared" si="657"/>
        <v>0</v>
      </c>
      <c r="U93" s="8">
        <f t="shared" ref="U93:AB95" si="658">IFERROR(+U87/SUM(U$87:U$89),0)</f>
        <v>0.18461538461538463</v>
      </c>
      <c r="V93" s="8">
        <f t="shared" si="658"/>
        <v>0.38474406155904983</v>
      </c>
      <c r="W93" s="8">
        <f t="shared" si="658"/>
        <v>0.12217470983506415</v>
      </c>
      <c r="X93" s="8">
        <f t="shared" si="658"/>
        <v>0.15820281601012498</v>
      </c>
      <c r="Y93" s="8">
        <f t="shared" si="658"/>
        <v>0</v>
      </c>
      <c r="Z93" s="8">
        <f t="shared" si="658"/>
        <v>0.19065776930409914</v>
      </c>
      <c r="AA93" s="8">
        <f t="shared" si="658"/>
        <v>0</v>
      </c>
      <c r="AB93" s="8">
        <f t="shared" si="658"/>
        <v>9.1659028414298793E-2</v>
      </c>
      <c r="AC93" s="8">
        <f>IFERROR(+AC87/SUM(AC$87:AC$89),0)</f>
        <v>0.15686274509803921</v>
      </c>
      <c r="AD93" s="8">
        <f t="shared" ref="AD93:CA95" si="659">IFERROR(+AD87/SUM(AD$87:AD$89),0)</f>
        <v>0</v>
      </c>
      <c r="AE93" s="8">
        <f t="shared" si="659"/>
        <v>0.2711864406779661</v>
      </c>
      <c r="AF93" s="8">
        <f t="shared" si="659"/>
        <v>0</v>
      </c>
      <c r="AG93" s="8">
        <f t="shared" si="659"/>
        <v>0</v>
      </c>
      <c r="AH93" s="8">
        <f t="shared" si="659"/>
        <v>0.11706664436825821</v>
      </c>
      <c r="AI93" s="8">
        <f t="shared" si="659"/>
        <v>0.30586541921554516</v>
      </c>
      <c r="AJ93" s="8">
        <f t="shared" si="659"/>
        <v>0.2150317427810772</v>
      </c>
      <c r="AK93" s="8">
        <f t="shared" si="659"/>
        <v>0</v>
      </c>
      <c r="AL93" s="8">
        <f t="shared" si="659"/>
        <v>0.24276377217553685</v>
      </c>
      <c r="AM93" s="8">
        <f t="shared" si="659"/>
        <v>0</v>
      </c>
      <c r="AN93" s="8">
        <f t="shared" si="659"/>
        <v>0.1414780292942743</v>
      </c>
      <c r="AO93" s="8">
        <f t="shared" si="659"/>
        <v>0</v>
      </c>
      <c r="AP93" s="8">
        <f t="shared" si="659"/>
        <v>0.18994413407821228</v>
      </c>
      <c r="AQ93" s="8">
        <f t="shared" si="659"/>
        <v>6.5832784726793936E-2</v>
      </c>
      <c r="AR93" s="8">
        <f t="shared" si="659"/>
        <v>0</v>
      </c>
      <c r="AS93" s="8">
        <f t="shared" si="659"/>
        <v>0</v>
      </c>
      <c r="AT93" s="8">
        <f t="shared" si="659"/>
        <v>0</v>
      </c>
      <c r="AU93" s="8">
        <f t="shared" si="659"/>
        <v>0.43748784755978992</v>
      </c>
      <c r="AV93" s="8">
        <f t="shared" si="659"/>
        <v>0</v>
      </c>
      <c r="AW93" s="8">
        <f t="shared" si="659"/>
        <v>0.36551934206518433</v>
      </c>
      <c r="AX93" s="8">
        <f t="shared" si="659"/>
        <v>0</v>
      </c>
      <c r="AY93" s="8">
        <f t="shared" si="659"/>
        <v>0</v>
      </c>
      <c r="AZ93" s="8">
        <f t="shared" si="659"/>
        <v>0.18995655249065374</v>
      </c>
      <c r="BA93" s="8">
        <f t="shared" si="659"/>
        <v>0</v>
      </c>
      <c r="BB93" s="8">
        <f t="shared" si="659"/>
        <v>0.26981450252951095</v>
      </c>
      <c r="BC93" s="8">
        <f t="shared" si="659"/>
        <v>0.43998007637390002</v>
      </c>
      <c r="BD93" s="8">
        <f t="shared" si="659"/>
        <v>0</v>
      </c>
      <c r="BE93" s="8">
        <f t="shared" si="659"/>
        <v>4.2918454935622317E-2</v>
      </c>
      <c r="BF93" s="8">
        <f t="shared" si="659"/>
        <v>0</v>
      </c>
      <c r="BG93" s="8">
        <f t="shared" si="659"/>
        <v>0</v>
      </c>
      <c r="BH93" s="8">
        <f t="shared" si="659"/>
        <v>0.10376519418914912</v>
      </c>
      <c r="BI93" s="8">
        <f t="shared" si="659"/>
        <v>0.17074558907228229</v>
      </c>
      <c r="BJ93" s="8">
        <f t="shared" si="659"/>
        <v>0.14797277300976622</v>
      </c>
      <c r="BK93" s="8">
        <f t="shared" si="659"/>
        <v>0</v>
      </c>
      <c r="BL93" s="8">
        <f t="shared" si="659"/>
        <v>0</v>
      </c>
      <c r="BM93" s="8">
        <f t="shared" si="659"/>
        <v>0.23516642547033284</v>
      </c>
      <c r="BN93" s="8">
        <f t="shared" si="659"/>
        <v>0.63694267515923564</v>
      </c>
      <c r="BO93" s="8">
        <f t="shared" si="659"/>
        <v>0.31881533101045301</v>
      </c>
      <c r="BP93" s="8">
        <f t="shared" si="659"/>
        <v>0.19023462270133165</v>
      </c>
      <c r="BQ93" s="8">
        <f t="shared" si="659"/>
        <v>0.24016010673782526</v>
      </c>
      <c r="BR93" s="8">
        <f t="shared" si="659"/>
        <v>0.32727272727272727</v>
      </c>
      <c r="BS93" s="8"/>
      <c r="BT93" s="8"/>
      <c r="BU93" s="8"/>
      <c r="BV93" s="8"/>
      <c r="BW93" s="8"/>
      <c r="BX93" s="8"/>
      <c r="BY93" s="8"/>
      <c r="BZ93" s="8"/>
      <c r="CA93" s="8">
        <f t="shared" si="659"/>
        <v>0</v>
      </c>
      <c r="CB93" s="8">
        <f t="shared" ref="CB93:CC93" si="660">IFERROR(+CB87/SUM(CB$87:CB$89),0)</f>
        <v>0.06</v>
      </c>
      <c r="CC93" s="8">
        <f t="shared" si="660"/>
        <v>6.4171122994652413E-2</v>
      </c>
      <c r="CD93" s="8">
        <f t="shared" ref="CD93:CE93" si="661">IFERROR(+CD87/SUM(CD$87:CD$89),0)</f>
        <v>0.05</v>
      </c>
      <c r="CE93" s="8">
        <f t="shared" si="661"/>
        <v>0</v>
      </c>
      <c r="CF93" s="8">
        <f t="shared" ref="CF93:CG93" si="662">IFERROR(+CF87/SUM(CF$87:CF$89),0)</f>
        <v>0</v>
      </c>
      <c r="CG93" s="8">
        <f t="shared" si="662"/>
        <v>0.35897435897435898</v>
      </c>
      <c r="CH93" s="8">
        <f t="shared" ref="CH93:CI93" si="663">IFERROR(+CH87/SUM(CH$87:CH$89),0)</f>
        <v>0.16</v>
      </c>
      <c r="CI93" s="8">
        <f t="shared" si="663"/>
        <v>0</v>
      </c>
      <c r="CJ93" s="8">
        <f t="shared" ref="CJ93:CK93" si="664">IFERROR(+CJ87/SUM(CJ$87:CJ$89),0)</f>
        <v>0</v>
      </c>
      <c r="CK93" s="8">
        <f t="shared" si="664"/>
        <v>0</v>
      </c>
      <c r="CL93" s="8">
        <f t="shared" ref="CL93:CM93" si="665">IFERROR(+CL87/SUM(CL$87:CL$89),0)</f>
        <v>0</v>
      </c>
      <c r="CM93" s="8">
        <f t="shared" si="665"/>
        <v>0</v>
      </c>
      <c r="CN93" s="8">
        <f t="shared" ref="CN93:CO93" si="666">IFERROR(+CN87/SUM(CN$87:CN$89),0)</f>
        <v>0.15121951219512195</v>
      </c>
      <c r="CO93" s="8">
        <f t="shared" si="666"/>
        <v>0</v>
      </c>
      <c r="CP93" s="8">
        <f t="shared" ref="CP93:CQ93" si="667">IFERROR(+CP87/SUM(CP$87:CP$89),0)</f>
        <v>0</v>
      </c>
      <c r="CQ93" s="8">
        <f t="shared" si="667"/>
        <v>4.9798842115592185E-2</v>
      </c>
      <c r="CR93" s="8">
        <f t="shared" ref="CR93:CS93" si="668">IFERROR(+CR87/SUM(CR$87:CR$89),0)</f>
        <v>0</v>
      </c>
      <c r="CS93" s="8">
        <f t="shared" si="668"/>
        <v>0</v>
      </c>
      <c r="CT93" s="8">
        <f t="shared" ref="CT93:CU93" si="669">IFERROR(+CT87/SUM(CT$87:CT$89),0)</f>
        <v>0</v>
      </c>
      <c r="CU93" s="8">
        <f t="shared" si="669"/>
        <v>0</v>
      </c>
      <c r="CV93" s="8">
        <f t="shared" ref="CV93:CW93" si="670">IFERROR(+CV87/SUM(CV$87:CV$89),0)</f>
        <v>0</v>
      </c>
      <c r="CW93" s="8">
        <f t="shared" si="670"/>
        <v>5.869797225186766E-2</v>
      </c>
      <c r="CX93" s="8">
        <f t="shared" ref="CX93:CY93" si="671">IFERROR(+CX87/SUM(CX$87:CX$89),0)</f>
        <v>0</v>
      </c>
      <c r="CY93" s="8">
        <f t="shared" si="671"/>
        <v>5.4644808743169397E-2</v>
      </c>
      <c r="CZ93" s="8">
        <f t="shared" ref="CZ93:DA93" si="672">IFERROR(+CZ87/SUM(CZ$87:CZ$89),0)</f>
        <v>0</v>
      </c>
      <c r="DA93" s="8">
        <f t="shared" si="672"/>
        <v>0</v>
      </c>
      <c r="DB93" s="8">
        <f t="shared" ref="DB93:DC93" si="673">IFERROR(+DB87/SUM(DB$87:DB$89),0)</f>
        <v>3.7076271186440676E-2</v>
      </c>
      <c r="DC93" s="8">
        <f t="shared" si="673"/>
        <v>0</v>
      </c>
      <c r="DD93" s="8"/>
      <c r="DE93" s="8">
        <f t="shared" ref="DE93:DF93" si="674">IFERROR(+DE87/SUM(DE$87:DE$89),0)</f>
        <v>0</v>
      </c>
      <c r="DF93" s="8">
        <f t="shared" si="674"/>
        <v>0</v>
      </c>
      <c r="DG93" s="8">
        <f t="shared" ref="DG93:DH93" si="675">IFERROR(+DG87/SUM(DG$87:DG$89),0)</f>
        <v>0.44444444444444442</v>
      </c>
      <c r="DH93" s="8">
        <f t="shared" si="675"/>
        <v>0</v>
      </c>
      <c r="DI93" s="8">
        <f t="shared" ref="DI93:DJ93" si="676">IFERROR(+DI87/SUM(DI$87:DI$89),0)</f>
        <v>0</v>
      </c>
      <c r="DJ93" s="8">
        <f t="shared" si="676"/>
        <v>0.60790273556231</v>
      </c>
      <c r="DK93" s="8">
        <f t="shared" ref="DK93:DL93" si="677">IFERROR(+DK87/SUM(DK$87:DK$89),0)</f>
        <v>0</v>
      </c>
      <c r="DL93" s="8">
        <f t="shared" si="677"/>
        <v>5.4054054054054057E-2</v>
      </c>
      <c r="DM93" s="8">
        <f t="shared" ref="DM93:DN93" si="678">IFERROR(+DM87/SUM(DM$87:DM$89),0)</f>
        <v>0</v>
      </c>
      <c r="DN93" s="8">
        <f t="shared" si="678"/>
        <v>0.2710027100271003</v>
      </c>
      <c r="DO93" s="8">
        <f t="shared" ref="DO93" si="679">IFERROR(+DO87/SUM(DO$87:DO$89),0)</f>
        <v>0</v>
      </c>
      <c r="DP93" s="8" t="e">
        <f t="shared" ref="DP93:DQ93" si="680">+DP87/DP90</f>
        <v>#DIV/0!</v>
      </c>
      <c r="DQ93" s="8" t="e">
        <f t="shared" si="680"/>
        <v>#DIV/0!</v>
      </c>
      <c r="DR93" s="8">
        <f t="shared" ref="DR93:DS95" si="681">IFERROR(+DR87/SUM(DR$87:DR$89),0)</f>
        <v>0</v>
      </c>
      <c r="DS93" s="8">
        <f t="shared" si="681"/>
        <v>0.27272727272727271</v>
      </c>
      <c r="DT93" s="8">
        <f t="shared" ref="DT93:DU93" si="682">IFERROR(+DT87/SUM(DT$87:DT$89),0)</f>
        <v>0.44444444444444442</v>
      </c>
      <c r="DU93" s="8">
        <f t="shared" si="682"/>
        <v>6.1690314620604564E-2</v>
      </c>
      <c r="DV93" s="8">
        <f t="shared" ref="DV93:DW93" si="683">IFERROR(+DV87/SUM(DV$87:DV$89),0)</f>
        <v>0</v>
      </c>
      <c r="DW93" s="8">
        <f t="shared" si="683"/>
        <v>7.8064012490242002E-2</v>
      </c>
      <c r="DX93" s="8">
        <f t="shared" ref="DX93:DY93" si="684">IFERROR(+DX87/SUM(DX$87:DX$89),0)</f>
        <v>0</v>
      </c>
      <c r="DY93" s="8">
        <f t="shared" si="684"/>
        <v>0.13972985561248255</v>
      </c>
      <c r="DZ93" s="8">
        <f t="shared" ref="DZ93:EA93" si="685">IFERROR(+DZ87/SUM(DZ$87:DZ$89),0)</f>
        <v>0.34617700180614092</v>
      </c>
      <c r="EA93" s="8">
        <f t="shared" si="685"/>
        <v>0</v>
      </c>
      <c r="EB93" s="8">
        <f t="shared" ref="EB93:EC93" si="686">IFERROR(+EB87/SUM(EB$87:EB$89),0)</f>
        <v>0</v>
      </c>
      <c r="EC93" s="8">
        <f t="shared" si="686"/>
        <v>0</v>
      </c>
      <c r="ED93" s="8">
        <f t="shared" ref="ED93:EE93" si="687">IFERROR(+ED87/SUM(ED$87:ED$89),0)</f>
        <v>0.2</v>
      </c>
      <c r="EE93" s="8">
        <f t="shared" si="687"/>
        <v>0.26729608419749262</v>
      </c>
      <c r="EF93" s="8">
        <f t="shared" ref="EF93:EG93" si="688">IFERROR(+EF87/SUM(EF$87:EF$89),0)</f>
        <v>0.13673631314467072</v>
      </c>
      <c r="EG93" s="8">
        <f t="shared" si="688"/>
        <v>0</v>
      </c>
      <c r="EH93" s="8">
        <f t="shared" ref="EH93" si="689">IFERROR(+EH87/SUM(EH$87:EH$89),0)</f>
        <v>0</v>
      </c>
      <c r="EI93" s="8"/>
      <c r="EJ93" s="8"/>
    </row>
    <row r="94" spans="1:140">
      <c r="A94" s="497"/>
      <c r="B94" s="54" t="s">
        <v>254</v>
      </c>
      <c r="C94" s="8"/>
      <c r="D94" s="8">
        <f t="shared" ref="D94:T95" si="690">IFERROR(+D88/SUM(D$87:D$89),0)</f>
        <v>0</v>
      </c>
      <c r="E94" s="8">
        <f t="shared" si="690"/>
        <v>1.4133999687646417E-2</v>
      </c>
      <c r="F94" s="8">
        <f t="shared" si="690"/>
        <v>6.6427289048473961E-2</v>
      </c>
      <c r="G94" s="8">
        <f t="shared" si="690"/>
        <v>0</v>
      </c>
      <c r="H94" s="8">
        <f t="shared" si="690"/>
        <v>7.5523515276347403E-2</v>
      </c>
      <c r="I94" s="8">
        <f t="shared" si="690"/>
        <v>0.18604651162790697</v>
      </c>
      <c r="J94" s="8">
        <f t="shared" si="690"/>
        <v>0.16877484640404769</v>
      </c>
      <c r="K94" s="8">
        <f t="shared" si="690"/>
        <v>0.13870270270270271</v>
      </c>
      <c r="L94" s="8">
        <f t="shared" si="690"/>
        <v>0</v>
      </c>
      <c r="M94" s="8">
        <f t="shared" si="690"/>
        <v>0.23890471377377562</v>
      </c>
      <c r="N94" s="8">
        <f t="shared" si="690"/>
        <v>0</v>
      </c>
      <c r="O94" s="8">
        <f t="shared" si="690"/>
        <v>0.28926005411962302</v>
      </c>
      <c r="P94" s="8">
        <f t="shared" si="690"/>
        <v>0.34270650263620389</v>
      </c>
      <c r="Q94" s="8">
        <f t="shared" si="690"/>
        <v>2.0080321285140562E-2</v>
      </c>
      <c r="R94" s="8">
        <f t="shared" si="690"/>
        <v>1.8120866177403279E-3</v>
      </c>
      <c r="S94" s="8">
        <f t="shared" si="690"/>
        <v>0.23077633157943322</v>
      </c>
      <c r="T94" s="8">
        <f t="shared" si="690"/>
        <v>0</v>
      </c>
      <c r="U94" s="8">
        <f t="shared" si="658"/>
        <v>9.2307692307692313E-2</v>
      </c>
      <c r="V94" s="8">
        <f t="shared" si="658"/>
        <v>1.4832162373145981E-2</v>
      </c>
      <c r="W94" s="8">
        <f t="shared" si="658"/>
        <v>0.62309102015882711</v>
      </c>
      <c r="X94" s="8">
        <f t="shared" si="658"/>
        <v>0</v>
      </c>
      <c r="Y94" s="8">
        <f t="shared" si="658"/>
        <v>0</v>
      </c>
      <c r="Z94" s="8">
        <f t="shared" si="658"/>
        <v>0.15599272033971748</v>
      </c>
      <c r="AA94" s="8">
        <f t="shared" si="658"/>
        <v>0.158999364002544</v>
      </c>
      <c r="AB94" s="8">
        <f t="shared" si="658"/>
        <v>1.5276504735716467E-2</v>
      </c>
      <c r="AC94" s="8">
        <f>IFERROR(+AC88/SUM(AC$87:AC$89),0)</f>
        <v>0</v>
      </c>
      <c r="AD94" s="8">
        <f t="shared" si="659"/>
        <v>0</v>
      </c>
      <c r="AE94" s="8">
        <f t="shared" si="659"/>
        <v>0.16384180790960451</v>
      </c>
      <c r="AF94" s="8">
        <f t="shared" si="659"/>
        <v>9.2611648487343073E-2</v>
      </c>
      <c r="AG94" s="8">
        <f t="shared" si="659"/>
        <v>0.51497148288973393</v>
      </c>
      <c r="AH94" s="8">
        <f t="shared" si="659"/>
        <v>0.4640856258884522</v>
      </c>
      <c r="AI94" s="8">
        <f t="shared" si="659"/>
        <v>0.36290032385750276</v>
      </c>
      <c r="AJ94" s="8">
        <f t="shared" si="659"/>
        <v>0</v>
      </c>
      <c r="AK94" s="8">
        <f t="shared" si="659"/>
        <v>0.14487813192432247</v>
      </c>
      <c r="AL94" s="8">
        <f>IFERROR(+AL88/SUM(AL$87:AL$89),0)</f>
        <v>0.15873015873015872</v>
      </c>
      <c r="AM94" s="8">
        <f t="shared" si="659"/>
        <v>5.678054320052995E-2</v>
      </c>
      <c r="AN94" s="8">
        <f t="shared" si="659"/>
        <v>0.1019474034620506</v>
      </c>
      <c r="AO94" s="8">
        <f t="shared" si="659"/>
        <v>0.35121107266435991</v>
      </c>
      <c r="AP94" s="8">
        <f t="shared" si="659"/>
        <v>0.4022346368715084</v>
      </c>
      <c r="AQ94" s="8">
        <f t="shared" si="659"/>
        <v>0.24144173798551677</v>
      </c>
      <c r="AR94" s="8">
        <f t="shared" si="659"/>
        <v>9.3617021276595741E-2</v>
      </c>
      <c r="AS94" s="8">
        <f>IFERROR(+AS88/SUM(AS$87:AS$89),0)</f>
        <v>9.0978739705037351E-2</v>
      </c>
      <c r="AT94" s="8">
        <f>IFERROR(+AT88/SUM(AT$87:AT$89),0)</f>
        <v>0</v>
      </c>
      <c r="AU94" s="8">
        <f t="shared" si="659"/>
        <v>0</v>
      </c>
      <c r="AV94" s="8">
        <f t="shared" si="659"/>
        <v>0</v>
      </c>
      <c r="AW94" s="8">
        <f t="shared" si="659"/>
        <v>9.1379835516296082E-2</v>
      </c>
      <c r="AX94" s="8">
        <f t="shared" si="659"/>
        <v>0</v>
      </c>
      <c r="AY94" s="8">
        <f t="shared" si="659"/>
        <v>0</v>
      </c>
      <c r="AZ94" s="8">
        <f t="shared" si="659"/>
        <v>0</v>
      </c>
      <c r="BA94" s="8">
        <f t="shared" si="659"/>
        <v>0</v>
      </c>
      <c r="BB94" s="8">
        <f>IFERROR(+BB88/SUM(BB$87:BB$89),0)</f>
        <v>0</v>
      </c>
      <c r="BC94" s="8">
        <f>IFERROR(+BC88/SUM(BC$87:BC$89),0)</f>
        <v>3.320604349991698E-2</v>
      </c>
      <c r="BD94" s="8">
        <f t="shared" si="659"/>
        <v>2.3180343069077423E-3</v>
      </c>
      <c r="BE94" s="8">
        <f t="shared" si="659"/>
        <v>0</v>
      </c>
      <c r="BF94" s="8">
        <f t="shared" si="659"/>
        <v>0</v>
      </c>
      <c r="BG94" s="8">
        <f t="shared" si="659"/>
        <v>0</v>
      </c>
      <c r="BH94" s="8">
        <f t="shared" si="659"/>
        <v>0.17788319003854133</v>
      </c>
      <c r="BI94" s="8">
        <f t="shared" si="659"/>
        <v>0.22766078542970972</v>
      </c>
      <c r="BJ94" s="8">
        <f t="shared" si="659"/>
        <v>9.618230245634804E-2</v>
      </c>
      <c r="BK94" s="8">
        <f t="shared" si="659"/>
        <v>0</v>
      </c>
      <c r="BL94" s="8">
        <f t="shared" si="659"/>
        <v>9.8753820832353637E-2</v>
      </c>
      <c r="BM94" s="8">
        <f t="shared" si="659"/>
        <v>4.8239266763145196E-2</v>
      </c>
      <c r="BN94" s="8">
        <f t="shared" si="659"/>
        <v>0</v>
      </c>
      <c r="BO94" s="8">
        <f t="shared" si="659"/>
        <v>0</v>
      </c>
      <c r="BP94" s="8">
        <f t="shared" si="659"/>
        <v>8.7190868738110341E-2</v>
      </c>
      <c r="BQ94" s="8">
        <f t="shared" si="659"/>
        <v>0.26551034022681791</v>
      </c>
      <c r="BR94" s="8">
        <f t="shared" si="659"/>
        <v>0.12727272727272726</v>
      </c>
      <c r="BS94" s="8"/>
      <c r="BT94" s="8"/>
      <c r="BU94" s="8"/>
      <c r="BV94" s="8"/>
      <c r="BW94" s="8"/>
      <c r="BX94" s="8"/>
      <c r="BY94" s="8"/>
      <c r="BZ94" s="8"/>
      <c r="CA94" s="8">
        <f t="shared" si="659"/>
        <v>2.6666666666666668E-2</v>
      </c>
      <c r="CB94" s="8">
        <f t="shared" ref="CB94:CC94" si="691">IFERROR(+CB88/SUM(CB$87:CB$89),0)</f>
        <v>0</v>
      </c>
      <c r="CC94" s="8">
        <f t="shared" si="691"/>
        <v>0</v>
      </c>
      <c r="CD94" s="8">
        <f t="shared" ref="CD94:CE94" si="692">IFERROR(+CD88/SUM(CD$87:CD$89),0)</f>
        <v>0</v>
      </c>
      <c r="CE94" s="8">
        <f t="shared" si="692"/>
        <v>0</v>
      </c>
      <c r="CF94" s="8">
        <f t="shared" ref="CF94:CG94" si="693">IFERROR(+CF88/SUM(CF$87:CF$89),0)</f>
        <v>0</v>
      </c>
      <c r="CG94" s="8">
        <f t="shared" si="693"/>
        <v>0</v>
      </c>
      <c r="CH94" s="8">
        <f t="shared" ref="CH94:CI94" si="694">IFERROR(+CH88/SUM(CH$87:CH$89),0)</f>
        <v>0.72799999999999998</v>
      </c>
      <c r="CI94" s="8">
        <f t="shared" si="694"/>
        <v>2.4485798237022529E-3</v>
      </c>
      <c r="CJ94" s="8">
        <f t="shared" ref="CJ94:CK94" si="695">IFERROR(+CJ88/SUM(CJ$87:CJ$89),0)</f>
        <v>0</v>
      </c>
      <c r="CK94" s="8">
        <f t="shared" si="695"/>
        <v>0</v>
      </c>
      <c r="CL94" s="8">
        <f t="shared" ref="CL94:CM94" si="696">IFERROR(+CL88/SUM(CL$87:CL$89),0)</f>
        <v>0</v>
      </c>
      <c r="CM94" s="8">
        <f t="shared" si="696"/>
        <v>0</v>
      </c>
      <c r="CN94" s="8">
        <f t="shared" ref="CN94:CO94" si="697">IFERROR(+CN88/SUM(CN$87:CN$89),0)</f>
        <v>1.9512195121951219E-2</v>
      </c>
      <c r="CO94" s="8">
        <f t="shared" si="697"/>
        <v>0.43143812709030099</v>
      </c>
      <c r="CP94" s="8">
        <f t="shared" ref="CP94:CQ94" si="698">IFERROR(+CP88/SUM(CP$87:CP$89),0)</f>
        <v>0</v>
      </c>
      <c r="CQ94" s="8">
        <f t="shared" si="698"/>
        <v>0</v>
      </c>
      <c r="CR94" s="8">
        <f t="shared" ref="CR94:CS94" si="699">IFERROR(+CR88/SUM(CR$87:CR$89),0)</f>
        <v>4.5495905368516831E-2</v>
      </c>
      <c r="CS94" s="8">
        <f t="shared" si="699"/>
        <v>7.9470198675496689E-3</v>
      </c>
      <c r="CT94" s="8">
        <f t="shared" ref="CT94:CU94" si="700">IFERROR(+CT88/SUM(CT$87:CT$89),0)</f>
        <v>0</v>
      </c>
      <c r="CU94" s="8">
        <f t="shared" si="700"/>
        <v>0</v>
      </c>
      <c r="CV94" s="8">
        <f t="shared" ref="CV94:CW94" si="701">IFERROR(+CV88/SUM(CV$87:CV$89),0)</f>
        <v>0</v>
      </c>
      <c r="CW94" s="8">
        <f t="shared" si="701"/>
        <v>0</v>
      </c>
      <c r="CX94" s="8">
        <f t="shared" ref="CX94:CY94" si="702">IFERROR(+CX88/SUM(CX$87:CX$89),0)</f>
        <v>0</v>
      </c>
      <c r="CY94" s="8">
        <f t="shared" si="702"/>
        <v>0</v>
      </c>
      <c r="CZ94" s="8">
        <f t="shared" ref="CZ94:DA94" si="703">IFERROR(+CZ88/SUM(CZ$87:CZ$89),0)</f>
        <v>0</v>
      </c>
      <c r="DA94" s="8">
        <f t="shared" si="703"/>
        <v>0</v>
      </c>
      <c r="DB94" s="8">
        <f t="shared" ref="DB94:DC94" si="704">IFERROR(+DB88/SUM(DB$87:DB$89),0)</f>
        <v>0</v>
      </c>
      <c r="DC94" s="8">
        <f t="shared" si="704"/>
        <v>0</v>
      </c>
      <c r="DD94" s="8"/>
      <c r="DE94" s="8">
        <f t="shared" ref="DE94:DF94" si="705">IFERROR(+DE88/SUM(DE$87:DE$89),0)</f>
        <v>0</v>
      </c>
      <c r="DF94" s="8">
        <f t="shared" si="705"/>
        <v>0</v>
      </c>
      <c r="DG94" s="8">
        <f t="shared" ref="DG94:DH94" si="706">IFERROR(+DG88/SUM(DG$87:DG$89),0)</f>
        <v>0</v>
      </c>
      <c r="DH94" s="8">
        <f t="shared" si="706"/>
        <v>0</v>
      </c>
      <c r="DI94" s="8">
        <f t="shared" ref="DI94:DJ94" si="707">IFERROR(+DI88/SUM(DI$87:DI$89),0)</f>
        <v>0</v>
      </c>
      <c r="DJ94" s="8">
        <f t="shared" si="707"/>
        <v>0</v>
      </c>
      <c r="DK94" s="8">
        <f t="shared" ref="DK94:DL94" si="708">IFERROR(+DK88/SUM(DK$87:DK$89),0)</f>
        <v>0.14718019257221457</v>
      </c>
      <c r="DL94" s="8">
        <f t="shared" si="708"/>
        <v>9.0090090090090089E-3</v>
      </c>
      <c r="DM94" s="8">
        <f t="shared" ref="DM94:DN94" si="709">IFERROR(+DM88/SUM(DM$87:DM$89),0)</f>
        <v>0</v>
      </c>
      <c r="DN94" s="8">
        <f t="shared" si="709"/>
        <v>0.1734417344173442</v>
      </c>
      <c r="DO94" s="8">
        <f t="shared" ref="DO94" si="710">IFERROR(+DO88/SUM(DO$87:DO$89),0)</f>
        <v>0</v>
      </c>
      <c r="DP94" s="8" t="e">
        <f t="shared" ref="DP94:DQ94" si="711">+DP88/DP90</f>
        <v>#DIV/0!</v>
      </c>
      <c r="DQ94" s="8" t="e">
        <f t="shared" si="711"/>
        <v>#DIV/0!</v>
      </c>
      <c r="DR94" s="8">
        <f t="shared" si="681"/>
        <v>0</v>
      </c>
      <c r="DS94" s="8">
        <f t="shared" si="681"/>
        <v>0</v>
      </c>
      <c r="DT94" s="8">
        <f t="shared" ref="DT94:DU94" si="712">IFERROR(+DT88/SUM(DT$87:DT$89),0)</f>
        <v>0.22074074074074074</v>
      </c>
      <c r="DU94" s="8">
        <f t="shared" si="712"/>
        <v>0</v>
      </c>
      <c r="DV94" s="8">
        <f t="shared" ref="DV94:DW94" si="713">IFERROR(+DV88/SUM(DV$87:DV$89),0)</f>
        <v>0.24676524953789278</v>
      </c>
      <c r="DW94" s="8">
        <f t="shared" si="713"/>
        <v>0.37470725995316162</v>
      </c>
      <c r="DX94" s="8">
        <f t="shared" ref="DX94:DY94" si="714">IFERROR(+DX88/SUM(DX$87:DX$89),0)</f>
        <v>0</v>
      </c>
      <c r="DY94" s="8">
        <f t="shared" si="714"/>
        <v>0</v>
      </c>
      <c r="DZ94" s="8">
        <f t="shared" ref="DZ94:EA94" si="715">IFERROR(+DZ88/SUM(DZ$87:DZ$89),0)</f>
        <v>0.11288380493678507</v>
      </c>
      <c r="EA94" s="8">
        <f t="shared" si="715"/>
        <v>0</v>
      </c>
      <c r="EB94" s="8">
        <f t="shared" ref="EB94:EC94" si="716">IFERROR(+EB88/SUM(EB$87:EB$89),0)</f>
        <v>0</v>
      </c>
      <c r="EC94" s="8">
        <f t="shared" si="716"/>
        <v>0</v>
      </c>
      <c r="ED94" s="8">
        <f t="shared" ref="ED94:EE94" si="717">IFERROR(+ED88/SUM(ED$87:ED$89),0)</f>
        <v>0</v>
      </c>
      <c r="EE94" s="8">
        <f t="shared" si="717"/>
        <v>0.43600061909921067</v>
      </c>
      <c r="EF94" s="8">
        <f t="shared" ref="EF94:EG94" si="718">IFERROR(+EF88/SUM(EF$87:EF$89),0)</f>
        <v>0</v>
      </c>
      <c r="EG94" s="8">
        <f t="shared" si="718"/>
        <v>0</v>
      </c>
      <c r="EH94" s="8">
        <f t="shared" ref="EH94" si="719">IFERROR(+EH88/SUM(EH$87:EH$89),0)</f>
        <v>0</v>
      </c>
      <c r="EI94" s="8"/>
      <c r="EJ94" s="8"/>
    </row>
    <row r="95" spans="1:140">
      <c r="A95" s="497"/>
      <c r="B95" s="54" t="s">
        <v>255</v>
      </c>
      <c r="C95" s="8"/>
      <c r="D95" s="8">
        <f t="shared" si="690"/>
        <v>1</v>
      </c>
      <c r="E95" s="8">
        <f t="shared" si="690"/>
        <v>0.98586600031235361</v>
      </c>
      <c r="F95" s="8">
        <f t="shared" si="690"/>
        <v>0.93357271095152605</v>
      </c>
      <c r="G95" s="8">
        <f t="shared" si="690"/>
        <v>1</v>
      </c>
      <c r="H95" s="8">
        <f t="shared" si="690"/>
        <v>0.80775832475111564</v>
      </c>
      <c r="I95" s="8">
        <f t="shared" si="690"/>
        <v>0.72093023255813948</v>
      </c>
      <c r="J95" s="8">
        <f t="shared" si="690"/>
        <v>0.83122515359595228</v>
      </c>
      <c r="K95" s="8">
        <f t="shared" si="690"/>
        <v>0.86129729729729732</v>
      </c>
      <c r="L95" s="8">
        <f t="shared" si="690"/>
        <v>0.94501130323211335</v>
      </c>
      <c r="M95" s="8">
        <f t="shared" si="690"/>
        <v>0.55894514380226035</v>
      </c>
      <c r="N95" s="8">
        <f t="shared" si="690"/>
        <v>1</v>
      </c>
      <c r="O95" s="8">
        <f t="shared" si="690"/>
        <v>0.37482504432210506</v>
      </c>
      <c r="P95" s="8">
        <f t="shared" si="690"/>
        <v>0.65729349736379616</v>
      </c>
      <c r="Q95" s="8">
        <f t="shared" si="690"/>
        <v>0.97991967871485941</v>
      </c>
      <c r="R95" s="8">
        <f t="shared" si="690"/>
        <v>0.99818791338225965</v>
      </c>
      <c r="S95" s="8">
        <f t="shared" si="690"/>
        <v>0.53383181020954495</v>
      </c>
      <c r="T95" s="8">
        <f t="shared" si="690"/>
        <v>1</v>
      </c>
      <c r="U95" s="8">
        <f t="shared" si="658"/>
        <v>0.72307692307692306</v>
      </c>
      <c r="V95" s="8">
        <f t="shared" si="658"/>
        <v>0.60042377606780417</v>
      </c>
      <c r="W95" s="8">
        <f t="shared" si="658"/>
        <v>0.25473427000610877</v>
      </c>
      <c r="X95" s="8">
        <f t="shared" si="658"/>
        <v>0.84179718398987502</v>
      </c>
      <c r="Y95" s="8">
        <f t="shared" si="658"/>
        <v>1</v>
      </c>
      <c r="Z95" s="8">
        <f t="shared" si="658"/>
        <v>0.65334951035618338</v>
      </c>
      <c r="AA95" s="8">
        <f t="shared" si="658"/>
        <v>0.841000635997456</v>
      </c>
      <c r="AB95" s="8">
        <f t="shared" si="658"/>
        <v>0.89306446684998464</v>
      </c>
      <c r="AC95" s="8">
        <f>IFERROR(+AC89/SUM(AC$87:AC$89),0)</f>
        <v>0.84313725490196079</v>
      </c>
      <c r="AD95" s="8">
        <f t="shared" si="659"/>
        <v>1</v>
      </c>
      <c r="AE95" s="8">
        <f t="shared" si="659"/>
        <v>0.56497175141242939</v>
      </c>
      <c r="AF95" s="8">
        <f t="shared" si="659"/>
        <v>0.90738835151265695</v>
      </c>
      <c r="AG95" s="8">
        <f t="shared" si="659"/>
        <v>0.48502851711026612</v>
      </c>
      <c r="AH95" s="8">
        <f t="shared" si="659"/>
        <v>0.4188477297432896</v>
      </c>
      <c r="AI95" s="8">
        <f t="shared" si="659"/>
        <v>0.33123425692695213</v>
      </c>
      <c r="AJ95" s="8">
        <f t="shared" si="659"/>
        <v>0.78496825721892283</v>
      </c>
      <c r="AK95" s="8">
        <f t="shared" si="659"/>
        <v>0.85512186807567747</v>
      </c>
      <c r="AL95" s="8">
        <f>IFERROR(+AL89/SUM(AL$87:AL$89),0)</f>
        <v>0.59850606909430437</v>
      </c>
      <c r="AM95" s="8">
        <f t="shared" si="659"/>
        <v>0.94321945679947006</v>
      </c>
      <c r="AN95" s="8">
        <f t="shared" si="659"/>
        <v>0.75657456724367511</v>
      </c>
      <c r="AO95" s="8">
        <f t="shared" si="659"/>
        <v>0.6487889273356402</v>
      </c>
      <c r="AP95" s="8">
        <f t="shared" si="659"/>
        <v>0.40782122905027934</v>
      </c>
      <c r="AQ95" s="8">
        <f t="shared" si="659"/>
        <v>0.6927254772876893</v>
      </c>
      <c r="AR95" s="8">
        <f t="shared" si="659"/>
        <v>0.90638297872340423</v>
      </c>
      <c r="AS95" s="8">
        <f>IFERROR(+AS89/SUM(AS$87:AS$89),0)</f>
        <v>0.90902126029496266</v>
      </c>
      <c r="AT95" s="8">
        <f>IFERROR(+AT89/SUM(AT$87:AT$89),0)</f>
        <v>1</v>
      </c>
      <c r="AU95" s="8">
        <f t="shared" si="659"/>
        <v>0.56251215244021002</v>
      </c>
      <c r="AV95" s="8">
        <f t="shared" si="659"/>
        <v>1</v>
      </c>
      <c r="AW95" s="8">
        <f t="shared" si="659"/>
        <v>0.54310082241851965</v>
      </c>
      <c r="AX95" s="8">
        <f t="shared" si="659"/>
        <v>1</v>
      </c>
      <c r="AY95" s="8">
        <f t="shared" si="659"/>
        <v>1</v>
      </c>
      <c r="AZ95" s="8">
        <f t="shared" si="659"/>
        <v>0.81004344750934631</v>
      </c>
      <c r="BA95" s="8">
        <f t="shared" si="659"/>
        <v>1</v>
      </c>
      <c r="BB95" s="8">
        <f>IFERROR(+BB89/SUM(BB$87:BB$89),0)</f>
        <v>0.730185497470489</v>
      </c>
      <c r="BC95" s="8">
        <f>IFERROR(+BC89/SUM(BC$87:BC$89),0)</f>
        <v>0.52681388012618291</v>
      </c>
      <c r="BD95" s="8">
        <f t="shared" si="659"/>
        <v>0.99768196569309231</v>
      </c>
      <c r="BE95" s="8">
        <f t="shared" si="659"/>
        <v>0.9570815450643777</v>
      </c>
      <c r="BF95" s="8">
        <f t="shared" si="659"/>
        <v>1</v>
      </c>
      <c r="BG95" s="8">
        <f t="shared" si="659"/>
        <v>1</v>
      </c>
      <c r="BH95" s="8">
        <f t="shared" si="659"/>
        <v>0.71835161577230944</v>
      </c>
      <c r="BI95" s="8">
        <f t="shared" si="659"/>
        <v>0.60159362549800799</v>
      </c>
      <c r="BJ95" s="8">
        <f t="shared" si="659"/>
        <v>0.75584492453388574</v>
      </c>
      <c r="BK95" s="8">
        <f t="shared" si="659"/>
        <v>1</v>
      </c>
      <c r="BL95" s="8">
        <f t="shared" si="659"/>
        <v>0.90124617916764627</v>
      </c>
      <c r="BM95" s="8">
        <f t="shared" si="659"/>
        <v>0.716594307766522</v>
      </c>
      <c r="BN95" s="8">
        <f t="shared" si="659"/>
        <v>0.36305732484076436</v>
      </c>
      <c r="BO95" s="8">
        <f t="shared" si="659"/>
        <v>0.68118466898954699</v>
      </c>
      <c r="BP95" s="8">
        <f t="shared" si="659"/>
        <v>0.72257450856055805</v>
      </c>
      <c r="BQ95" s="8">
        <f t="shared" si="659"/>
        <v>0.49432955303535692</v>
      </c>
      <c r="BR95" s="8">
        <f t="shared" si="659"/>
        <v>0.54545454545454541</v>
      </c>
      <c r="BS95" s="8"/>
      <c r="BT95" s="8"/>
      <c r="BU95" s="8"/>
      <c r="BV95" s="8"/>
      <c r="BW95" s="8"/>
      <c r="BX95" s="8"/>
      <c r="BY95" s="8"/>
      <c r="BZ95" s="8"/>
      <c r="CA95" s="8">
        <f t="shared" si="659"/>
        <v>0.97333333333333338</v>
      </c>
      <c r="CB95" s="8">
        <f t="shared" ref="CB95:CC95" si="720">IFERROR(+CB89/SUM(CB$87:CB$89),0)</f>
        <v>0.94</v>
      </c>
      <c r="CC95" s="8">
        <f t="shared" si="720"/>
        <v>0.93582887700534756</v>
      </c>
      <c r="CD95" s="8">
        <f t="shared" ref="CD95:CE95" si="721">IFERROR(+CD89/SUM(CD$87:CD$89),0)</f>
        <v>0.95</v>
      </c>
      <c r="CE95" s="8">
        <f t="shared" si="721"/>
        <v>1</v>
      </c>
      <c r="CF95" s="8">
        <f t="shared" ref="CF95:CG95" si="722">IFERROR(+CF89/SUM(CF$87:CF$89),0)</f>
        <v>1</v>
      </c>
      <c r="CG95" s="8">
        <f t="shared" si="722"/>
        <v>0.64102564102564108</v>
      </c>
      <c r="CH95" s="8">
        <f t="shared" ref="CH95:CI95" si="723">IFERROR(+CH89/SUM(CH$87:CH$89),0)</f>
        <v>0.112</v>
      </c>
      <c r="CI95" s="8">
        <f t="shared" si="723"/>
        <v>0.99755142017629772</v>
      </c>
      <c r="CJ95" s="8">
        <f t="shared" ref="CJ95:CK95" si="724">IFERROR(+CJ89/SUM(CJ$87:CJ$89),0)</f>
        <v>1</v>
      </c>
      <c r="CK95" s="8">
        <f t="shared" si="724"/>
        <v>1</v>
      </c>
      <c r="CL95" s="8">
        <f t="shared" ref="CL95:CM95" si="725">IFERROR(+CL89/SUM(CL$87:CL$89),0)</f>
        <v>1</v>
      </c>
      <c r="CM95" s="8">
        <f t="shared" si="725"/>
        <v>1</v>
      </c>
      <c r="CN95" s="8">
        <f t="shared" ref="CN95:CO95" si="726">IFERROR(+CN89/SUM(CN$87:CN$89),0)</f>
        <v>0.82926829268292679</v>
      </c>
      <c r="CO95" s="8">
        <f t="shared" si="726"/>
        <v>0.56856187290969895</v>
      </c>
      <c r="CP95" s="8">
        <f t="shared" ref="CP95:CQ95" si="727">IFERROR(+CP89/SUM(CP$87:CP$89),0)</f>
        <v>1</v>
      </c>
      <c r="CQ95" s="8">
        <f t="shared" si="727"/>
        <v>0.95020115788440784</v>
      </c>
      <c r="CR95" s="8">
        <f t="shared" ref="CR95:CS95" si="728">IFERROR(+CR89/SUM(CR$87:CR$89),0)</f>
        <v>0.95450409463148322</v>
      </c>
      <c r="CS95" s="8">
        <f t="shared" si="728"/>
        <v>0.99205298013245036</v>
      </c>
      <c r="CT95" s="8">
        <f t="shared" ref="CT95:CU95" si="729">IFERROR(+CT89/SUM(CT$87:CT$89),0)</f>
        <v>1</v>
      </c>
      <c r="CU95" s="8">
        <f t="shared" si="729"/>
        <v>1</v>
      </c>
      <c r="CV95" s="8">
        <f t="shared" ref="CV95:CW95" si="730">IFERROR(+CV89/SUM(CV$87:CV$89),0)</f>
        <v>1</v>
      </c>
      <c r="CW95" s="8">
        <f t="shared" si="730"/>
        <v>0.94130202774813232</v>
      </c>
      <c r="CX95" s="8">
        <f t="shared" ref="CX95:CY95" si="731">IFERROR(+CX89/SUM(CX$87:CX$89),0)</f>
        <v>1</v>
      </c>
      <c r="CY95" s="8">
        <f t="shared" si="731"/>
        <v>0.94535519125683065</v>
      </c>
      <c r="CZ95" s="8">
        <f t="shared" ref="CZ95:DA95" si="732">IFERROR(+CZ89/SUM(CZ$87:CZ$89),0)</f>
        <v>1</v>
      </c>
      <c r="DA95" s="8">
        <f t="shared" si="732"/>
        <v>1</v>
      </c>
      <c r="DB95" s="8">
        <f t="shared" ref="DB95:DC95" si="733">IFERROR(+DB89/SUM(DB$87:DB$89),0)</f>
        <v>0.96292372881355937</v>
      </c>
      <c r="DC95" s="8">
        <f t="shared" si="733"/>
        <v>1</v>
      </c>
      <c r="DD95" s="8"/>
      <c r="DE95" s="8">
        <f t="shared" ref="DE95:DN95" si="734">IFERROR(+DE89/SUM(DE$87:DE$89),0)</f>
        <v>1</v>
      </c>
      <c r="DF95" s="8">
        <f t="shared" si="734"/>
        <v>1</v>
      </c>
      <c r="DG95" s="8">
        <f t="shared" si="734"/>
        <v>0.55555555555555558</v>
      </c>
      <c r="DH95" s="8">
        <f t="shared" si="734"/>
        <v>1</v>
      </c>
      <c r="DI95" s="8">
        <f t="shared" si="734"/>
        <v>1</v>
      </c>
      <c r="DJ95" s="8">
        <f t="shared" si="734"/>
        <v>0.39209726443768994</v>
      </c>
      <c r="DK95" s="8">
        <f t="shared" si="734"/>
        <v>0.8528198074277854</v>
      </c>
      <c r="DL95" s="8">
        <f t="shared" si="734"/>
        <v>0.93693693693693691</v>
      </c>
      <c r="DM95" s="8">
        <f t="shared" si="734"/>
        <v>1</v>
      </c>
      <c r="DN95" s="8">
        <f t="shared" si="734"/>
        <v>0.55555555555555558</v>
      </c>
      <c r="DO95" s="8">
        <f t="shared" ref="DO95" si="735">IFERROR(+DO89/SUM(DO$87:DO$89),0)</f>
        <v>1</v>
      </c>
      <c r="DP95" s="8" t="e">
        <f t="shared" ref="DP95:DQ95" si="736">+DP89/DP90</f>
        <v>#DIV/0!</v>
      </c>
      <c r="DQ95" s="8" t="e">
        <f t="shared" si="736"/>
        <v>#DIV/0!</v>
      </c>
      <c r="DR95" s="8">
        <f t="shared" si="681"/>
        <v>1</v>
      </c>
      <c r="DS95" s="8">
        <f t="shared" si="681"/>
        <v>0.72727272727272729</v>
      </c>
      <c r="DT95" s="8">
        <f t="shared" ref="DT95:DU95" si="737">IFERROR(+DT89/SUM(DT$87:DT$89),0)</f>
        <v>0.33481481481481484</v>
      </c>
      <c r="DU95" s="8">
        <f t="shared" si="737"/>
        <v>0.93830968537939541</v>
      </c>
      <c r="DV95" s="8">
        <f t="shared" ref="DV95:DW95" si="738">IFERROR(+DV89/SUM(DV$87:DV$89),0)</f>
        <v>0.75323475046210719</v>
      </c>
      <c r="DW95" s="8">
        <f t="shared" si="738"/>
        <v>0.54722872755659635</v>
      </c>
      <c r="DX95" s="8">
        <f t="shared" ref="DX95:DY95" si="739">IFERROR(+DX89/SUM(DX$87:DX$89),0)</f>
        <v>1</v>
      </c>
      <c r="DY95" s="8">
        <f t="shared" si="739"/>
        <v>0.86027014438751748</v>
      </c>
      <c r="DZ95" s="8">
        <f t="shared" ref="DZ95:EA95" si="740">IFERROR(+DZ89/SUM(DZ$87:DZ$89),0)</f>
        <v>0.54093919325707407</v>
      </c>
      <c r="EA95" s="8">
        <f t="shared" si="740"/>
        <v>1</v>
      </c>
      <c r="EB95" s="8">
        <f t="shared" ref="EB95:EC95" si="741">IFERROR(+EB89/SUM(EB$87:EB$89),0)</f>
        <v>1</v>
      </c>
      <c r="EC95" s="8">
        <f t="shared" si="741"/>
        <v>1</v>
      </c>
      <c r="ED95" s="8">
        <f t="shared" ref="ED95:EE95" si="742">IFERROR(+ED89/SUM(ED$87:ED$89),0)</f>
        <v>0.8</v>
      </c>
      <c r="EE95" s="8">
        <f t="shared" si="742"/>
        <v>0.29670329670329676</v>
      </c>
      <c r="EF95" s="8">
        <f t="shared" ref="EF95:EG95" si="743">IFERROR(+EF89/SUM(EF$87:EF$89),0)</f>
        <v>0.86326368685532928</v>
      </c>
      <c r="EG95" s="8">
        <f t="shared" si="743"/>
        <v>1</v>
      </c>
      <c r="EH95" s="8">
        <f t="shared" ref="EH95" si="744">IFERROR(+EH89/SUM(EH$87:EH$89),0)</f>
        <v>1</v>
      </c>
      <c r="EI95" s="8"/>
      <c r="EJ95" s="8"/>
    </row>
    <row r="96" spans="1:140">
      <c r="A96" s="498"/>
      <c r="B96" s="54" t="s">
        <v>60</v>
      </c>
      <c r="C96" s="9"/>
      <c r="D96" s="9">
        <f t="shared" ref="D96:BO96" si="745">SUM(D93:D95)</f>
        <v>1</v>
      </c>
      <c r="E96" s="9">
        <f t="shared" si="745"/>
        <v>1</v>
      </c>
      <c r="F96" s="9">
        <f t="shared" si="745"/>
        <v>1</v>
      </c>
      <c r="G96" s="9">
        <f t="shared" si="745"/>
        <v>1</v>
      </c>
      <c r="H96" s="9">
        <f t="shared" si="745"/>
        <v>1</v>
      </c>
      <c r="I96" s="9">
        <f t="shared" si="745"/>
        <v>1</v>
      </c>
      <c r="J96" s="9">
        <f t="shared" si="745"/>
        <v>1</v>
      </c>
      <c r="K96" s="9">
        <f t="shared" si="745"/>
        <v>1</v>
      </c>
      <c r="L96" s="9">
        <f t="shared" si="745"/>
        <v>1</v>
      </c>
      <c r="M96" s="9">
        <f t="shared" si="745"/>
        <v>1</v>
      </c>
      <c r="N96" s="9">
        <f t="shared" si="745"/>
        <v>1</v>
      </c>
      <c r="O96" s="9">
        <f t="shared" si="745"/>
        <v>1</v>
      </c>
      <c r="P96" s="9">
        <f t="shared" si="745"/>
        <v>1</v>
      </c>
      <c r="Q96" s="9">
        <f t="shared" si="745"/>
        <v>1</v>
      </c>
      <c r="R96" s="9">
        <f t="shared" si="745"/>
        <v>1</v>
      </c>
      <c r="S96" s="9">
        <f t="shared" si="745"/>
        <v>1</v>
      </c>
      <c r="T96" s="9">
        <f t="shared" si="745"/>
        <v>1</v>
      </c>
      <c r="U96" s="9">
        <f t="shared" si="745"/>
        <v>1</v>
      </c>
      <c r="V96" s="9">
        <f t="shared" si="745"/>
        <v>1</v>
      </c>
      <c r="W96" s="9">
        <f t="shared" si="745"/>
        <v>1</v>
      </c>
      <c r="X96" s="9">
        <f t="shared" si="745"/>
        <v>1</v>
      </c>
      <c r="Y96" s="9">
        <f t="shared" si="745"/>
        <v>1</v>
      </c>
      <c r="Z96" s="9">
        <f t="shared" si="745"/>
        <v>1</v>
      </c>
      <c r="AA96" s="9">
        <f t="shared" si="745"/>
        <v>1</v>
      </c>
      <c r="AB96" s="9">
        <f t="shared" si="745"/>
        <v>0.99999999999999989</v>
      </c>
      <c r="AC96" s="9">
        <f t="shared" si="745"/>
        <v>1</v>
      </c>
      <c r="AD96" s="9">
        <f t="shared" si="745"/>
        <v>1</v>
      </c>
      <c r="AE96" s="9">
        <f t="shared" si="745"/>
        <v>1</v>
      </c>
      <c r="AF96" s="9">
        <f t="shared" si="745"/>
        <v>1</v>
      </c>
      <c r="AG96" s="9">
        <f t="shared" si="745"/>
        <v>1</v>
      </c>
      <c r="AH96" s="9">
        <f t="shared" si="745"/>
        <v>1</v>
      </c>
      <c r="AI96" s="9">
        <f t="shared" si="745"/>
        <v>1</v>
      </c>
      <c r="AJ96" s="9">
        <f t="shared" si="745"/>
        <v>1</v>
      </c>
      <c r="AK96" s="9">
        <f t="shared" si="745"/>
        <v>1</v>
      </c>
      <c r="AL96" s="9">
        <f t="shared" si="745"/>
        <v>1</v>
      </c>
      <c r="AM96" s="9">
        <f t="shared" si="745"/>
        <v>1</v>
      </c>
      <c r="AN96" s="9">
        <f t="shared" si="745"/>
        <v>1</v>
      </c>
      <c r="AO96" s="9">
        <f t="shared" si="745"/>
        <v>1</v>
      </c>
      <c r="AP96" s="9">
        <f t="shared" si="745"/>
        <v>1</v>
      </c>
      <c r="AQ96" s="9">
        <f t="shared" si="745"/>
        <v>1</v>
      </c>
      <c r="AR96" s="9">
        <f t="shared" si="745"/>
        <v>1</v>
      </c>
      <c r="AS96" s="9">
        <f t="shared" si="745"/>
        <v>1</v>
      </c>
      <c r="AT96" s="9">
        <f t="shared" si="745"/>
        <v>1</v>
      </c>
      <c r="AU96" s="9">
        <f t="shared" si="745"/>
        <v>1</v>
      </c>
      <c r="AV96" s="9">
        <f t="shared" si="745"/>
        <v>1</v>
      </c>
      <c r="AW96" s="9">
        <f t="shared" si="745"/>
        <v>1</v>
      </c>
      <c r="AX96" s="9">
        <f t="shared" si="745"/>
        <v>1</v>
      </c>
      <c r="AY96" s="9">
        <f t="shared" si="745"/>
        <v>1</v>
      </c>
      <c r="AZ96" s="9">
        <f t="shared" si="745"/>
        <v>1</v>
      </c>
      <c r="BA96" s="9">
        <f t="shared" si="745"/>
        <v>1</v>
      </c>
      <c r="BB96" s="9">
        <f t="shared" si="745"/>
        <v>1</v>
      </c>
      <c r="BC96" s="9">
        <f t="shared" si="745"/>
        <v>0.99999999999999989</v>
      </c>
      <c r="BD96" s="9">
        <f t="shared" si="745"/>
        <v>1</v>
      </c>
      <c r="BE96" s="9">
        <f t="shared" si="745"/>
        <v>1</v>
      </c>
      <c r="BF96" s="9">
        <f t="shared" si="745"/>
        <v>1</v>
      </c>
      <c r="BG96" s="9">
        <f t="shared" si="745"/>
        <v>1</v>
      </c>
      <c r="BH96" s="9">
        <f t="shared" si="745"/>
        <v>0.99999999999999989</v>
      </c>
      <c r="BI96" s="9">
        <f t="shared" si="745"/>
        <v>1</v>
      </c>
      <c r="BJ96" s="9">
        <f t="shared" si="745"/>
        <v>1</v>
      </c>
      <c r="BK96" s="9">
        <f t="shared" si="745"/>
        <v>1</v>
      </c>
      <c r="BL96" s="9">
        <f t="shared" si="745"/>
        <v>0.99999999999999989</v>
      </c>
      <c r="BM96" s="9">
        <f t="shared" si="745"/>
        <v>1</v>
      </c>
      <c r="BN96" s="9">
        <f t="shared" si="745"/>
        <v>1</v>
      </c>
      <c r="BO96" s="9">
        <f t="shared" si="745"/>
        <v>1</v>
      </c>
      <c r="BP96" s="9">
        <f t="shared" ref="BP96:CA96" si="746">SUM(BP93:BP95)</f>
        <v>1</v>
      </c>
      <c r="BQ96" s="9">
        <f t="shared" si="746"/>
        <v>1</v>
      </c>
      <c r="BR96" s="9">
        <f t="shared" si="746"/>
        <v>1</v>
      </c>
      <c r="BS96" s="9"/>
      <c r="BT96" s="9"/>
      <c r="BU96" s="9"/>
      <c r="BV96" s="9"/>
      <c r="BW96" s="9"/>
      <c r="BX96" s="9"/>
      <c r="BY96" s="9"/>
      <c r="BZ96" s="9"/>
      <c r="CA96" s="9">
        <f t="shared" si="746"/>
        <v>1</v>
      </c>
      <c r="CB96" s="9">
        <f t="shared" ref="CB96:CC96" si="747">SUM(CB93:CB95)</f>
        <v>1</v>
      </c>
      <c r="CC96" s="9">
        <f t="shared" si="747"/>
        <v>1</v>
      </c>
      <c r="CD96" s="9">
        <f t="shared" ref="CD96:CE96" si="748">SUM(CD93:CD95)</f>
        <v>1</v>
      </c>
      <c r="CE96" s="9">
        <f t="shared" si="748"/>
        <v>1</v>
      </c>
      <c r="CF96" s="9">
        <f t="shared" ref="CF96:CG96" si="749">SUM(CF93:CF95)</f>
        <v>1</v>
      </c>
      <c r="CG96" s="9">
        <f t="shared" si="749"/>
        <v>1</v>
      </c>
      <c r="CH96" s="9">
        <f t="shared" ref="CH96:CI96" si="750">SUM(CH93:CH95)</f>
        <v>1</v>
      </c>
      <c r="CI96" s="9">
        <f t="shared" si="750"/>
        <v>1</v>
      </c>
      <c r="CJ96" s="9">
        <f t="shared" ref="CJ96:CK96" si="751">SUM(CJ93:CJ95)</f>
        <v>1</v>
      </c>
      <c r="CK96" s="9">
        <f t="shared" si="751"/>
        <v>1</v>
      </c>
      <c r="CL96" s="9">
        <f t="shared" ref="CL96:CM96" si="752">SUM(CL93:CL95)</f>
        <v>1</v>
      </c>
      <c r="CM96" s="9">
        <f t="shared" si="752"/>
        <v>1</v>
      </c>
      <c r="CN96" s="9">
        <f t="shared" ref="CN96:CO96" si="753">SUM(CN93:CN95)</f>
        <v>1</v>
      </c>
      <c r="CO96" s="9">
        <f t="shared" si="753"/>
        <v>1</v>
      </c>
      <c r="CP96" s="9">
        <f t="shared" ref="CP96:CQ96" si="754">SUM(CP93:CP95)</f>
        <v>1</v>
      </c>
      <c r="CQ96" s="9">
        <f t="shared" si="754"/>
        <v>1</v>
      </c>
      <c r="CR96" s="9">
        <f t="shared" ref="CR96:CS96" si="755">SUM(CR93:CR95)</f>
        <v>1</v>
      </c>
      <c r="CS96" s="9">
        <f t="shared" si="755"/>
        <v>1</v>
      </c>
      <c r="CT96" s="9">
        <f t="shared" ref="CT96:CU96" si="756">SUM(CT93:CT95)</f>
        <v>1</v>
      </c>
      <c r="CU96" s="9">
        <f t="shared" si="756"/>
        <v>1</v>
      </c>
      <c r="CV96" s="9">
        <f t="shared" ref="CV96:CW96" si="757">SUM(CV93:CV95)</f>
        <v>1</v>
      </c>
      <c r="CW96" s="9">
        <f t="shared" si="757"/>
        <v>1</v>
      </c>
      <c r="CX96" s="9">
        <f t="shared" ref="CX96:CY96" si="758">SUM(CX93:CX95)</f>
        <v>1</v>
      </c>
      <c r="CY96" s="9">
        <f t="shared" si="758"/>
        <v>1</v>
      </c>
      <c r="CZ96" s="9">
        <f t="shared" ref="CZ96:DA96" si="759">SUM(CZ93:CZ95)</f>
        <v>1</v>
      </c>
      <c r="DA96" s="9">
        <f t="shared" si="759"/>
        <v>1</v>
      </c>
      <c r="DB96" s="9">
        <f t="shared" ref="DB96:DC96" si="760">SUM(DB93:DB95)</f>
        <v>1</v>
      </c>
      <c r="DC96" s="9">
        <f t="shared" si="760"/>
        <v>1</v>
      </c>
      <c r="DD96" s="9"/>
      <c r="DE96" s="9">
        <f t="shared" ref="DE96:DF96" si="761">SUM(DE93:DE95)</f>
        <v>1</v>
      </c>
      <c r="DF96" s="9">
        <f t="shared" si="761"/>
        <v>1</v>
      </c>
      <c r="DG96" s="9">
        <f t="shared" ref="DG96:DH96" si="762">SUM(DG93:DG95)</f>
        <v>1</v>
      </c>
      <c r="DH96" s="9">
        <f t="shared" si="762"/>
        <v>1</v>
      </c>
      <c r="DI96" s="9">
        <f t="shared" ref="DI96:DJ96" si="763">SUM(DI93:DI95)</f>
        <v>1</v>
      </c>
      <c r="DJ96" s="9">
        <f t="shared" si="763"/>
        <v>1</v>
      </c>
      <c r="DK96" s="9">
        <f t="shared" ref="DK96:DL96" si="764">SUM(DK93:DK95)</f>
        <v>1</v>
      </c>
      <c r="DL96" s="9">
        <f t="shared" si="764"/>
        <v>1</v>
      </c>
      <c r="DM96" s="9">
        <f t="shared" ref="DM96:DN96" si="765">SUM(DM93:DM95)</f>
        <v>1</v>
      </c>
      <c r="DN96" s="9">
        <f t="shared" si="765"/>
        <v>1</v>
      </c>
      <c r="DO96" s="9">
        <f t="shared" ref="DO96" si="766">SUM(DO93:DO95)</f>
        <v>1</v>
      </c>
      <c r="DP96" s="9" t="e">
        <f t="shared" ref="DP96:DQ96" si="767">SUM(DP92:DP95)</f>
        <v>#DIV/0!</v>
      </c>
      <c r="DQ96" s="9" t="e">
        <f t="shared" si="767"/>
        <v>#DIV/0!</v>
      </c>
      <c r="DR96" s="9">
        <f t="shared" ref="DR96:DS96" si="768">SUM(DR93:DR95)</f>
        <v>1</v>
      </c>
      <c r="DS96" s="9">
        <f t="shared" si="768"/>
        <v>1</v>
      </c>
      <c r="DT96" s="9">
        <f t="shared" ref="DT96:DU96" si="769">SUM(DT93:DT95)</f>
        <v>1</v>
      </c>
      <c r="DU96" s="9">
        <f t="shared" si="769"/>
        <v>1</v>
      </c>
      <c r="DV96" s="9">
        <f t="shared" ref="DV96:DW96" si="770">SUM(DV93:DV95)</f>
        <v>1</v>
      </c>
      <c r="DW96" s="9">
        <f t="shared" si="770"/>
        <v>1</v>
      </c>
      <c r="DX96" s="9">
        <f t="shared" ref="DX96:DY96" si="771">SUM(DX93:DX95)</f>
        <v>1</v>
      </c>
      <c r="DY96" s="9">
        <f t="shared" si="771"/>
        <v>1</v>
      </c>
      <c r="DZ96" s="9">
        <f t="shared" ref="DZ96:EA96" si="772">SUM(DZ93:DZ95)</f>
        <v>1</v>
      </c>
      <c r="EA96" s="9">
        <f t="shared" si="772"/>
        <v>1</v>
      </c>
      <c r="EB96" s="9">
        <f t="shared" ref="EB96:EC96" si="773">SUM(EB93:EB95)</f>
        <v>1</v>
      </c>
      <c r="EC96" s="9">
        <f t="shared" si="773"/>
        <v>1</v>
      </c>
      <c r="ED96" s="9">
        <f t="shared" ref="ED96:EE96" si="774">SUM(ED93:ED95)</f>
        <v>1</v>
      </c>
      <c r="EE96" s="9">
        <f t="shared" si="774"/>
        <v>1</v>
      </c>
      <c r="EF96" s="9">
        <f t="shared" ref="EF96:EG96" si="775">SUM(EF93:EF95)</f>
        <v>1</v>
      </c>
      <c r="EG96" s="9">
        <f t="shared" si="775"/>
        <v>1</v>
      </c>
      <c r="EH96" s="9">
        <f t="shared" ref="EH96" si="776">SUM(EH93:EH95)</f>
        <v>1</v>
      </c>
      <c r="EI96" s="9"/>
      <c r="EJ96" s="9"/>
    </row>
    <row r="98" spans="1:140" ht="13.8">
      <c r="B98" s="11"/>
    </row>
    <row r="102" spans="1:140">
      <c r="C102" s="52"/>
      <c r="D102" s="260" t="str">
        <f t="shared" ref="D102:BO102" si="777">+D81</f>
        <v>SEM 01</v>
      </c>
      <c r="E102" s="260" t="str">
        <f t="shared" si="777"/>
        <v>SEM 02</v>
      </c>
      <c r="F102" s="260" t="str">
        <f t="shared" si="777"/>
        <v>SEM 03</v>
      </c>
      <c r="G102" s="260" t="str">
        <f t="shared" si="777"/>
        <v>SEM 04</v>
      </c>
      <c r="H102" s="260" t="str">
        <f t="shared" si="777"/>
        <v>SEM 05</v>
      </c>
      <c r="I102" s="260" t="str">
        <f t="shared" si="777"/>
        <v>SEM 06</v>
      </c>
      <c r="J102" s="260" t="str">
        <f t="shared" si="777"/>
        <v>SEM 07</v>
      </c>
      <c r="K102" s="260" t="str">
        <f t="shared" si="777"/>
        <v>SEM 08</v>
      </c>
      <c r="L102" s="260" t="str">
        <f t="shared" si="777"/>
        <v>SEM 09</v>
      </c>
      <c r="M102" s="260" t="str">
        <f t="shared" si="777"/>
        <v>SEM 10</v>
      </c>
      <c r="N102" s="260" t="str">
        <f t="shared" si="777"/>
        <v>SEM 11</v>
      </c>
      <c r="O102" s="260" t="str">
        <f t="shared" si="777"/>
        <v>SEM 12</v>
      </c>
      <c r="P102" s="260" t="str">
        <f t="shared" si="777"/>
        <v>SEM 13</v>
      </c>
      <c r="Q102" s="260" t="str">
        <f t="shared" si="777"/>
        <v>SEM 14</v>
      </c>
      <c r="R102" s="260" t="str">
        <f t="shared" si="777"/>
        <v>SEM 15</v>
      </c>
      <c r="S102" s="260" t="str">
        <f t="shared" si="777"/>
        <v>SEM 16</v>
      </c>
      <c r="T102" s="260" t="str">
        <f t="shared" si="777"/>
        <v>SEM 17</v>
      </c>
      <c r="U102" s="260" t="str">
        <f t="shared" si="777"/>
        <v>SEM 18</v>
      </c>
      <c r="V102" s="260" t="str">
        <f t="shared" si="777"/>
        <v>SEM 19</v>
      </c>
      <c r="W102" s="260" t="str">
        <f t="shared" si="777"/>
        <v>SEM 20</v>
      </c>
      <c r="X102" s="260" t="str">
        <f t="shared" si="777"/>
        <v>SEM 21</v>
      </c>
      <c r="Y102" s="260" t="str">
        <f t="shared" si="777"/>
        <v>SEM 22</v>
      </c>
      <c r="Z102" s="260" t="str">
        <f t="shared" si="777"/>
        <v>SEM 23</v>
      </c>
      <c r="AA102" s="260" t="str">
        <f t="shared" si="777"/>
        <v>SEM 24</v>
      </c>
      <c r="AB102" s="260" t="str">
        <f t="shared" si="777"/>
        <v>SEM 25</v>
      </c>
      <c r="AC102" s="260" t="str">
        <f t="shared" si="777"/>
        <v>SEM 26</v>
      </c>
      <c r="AD102" s="260" t="str">
        <f t="shared" si="777"/>
        <v>SEM 27</v>
      </c>
      <c r="AE102" s="260" t="str">
        <f t="shared" si="777"/>
        <v>SEM 28</v>
      </c>
      <c r="AF102" s="260" t="str">
        <f t="shared" si="777"/>
        <v>SEM 29</v>
      </c>
      <c r="AG102" s="260" t="str">
        <f t="shared" si="777"/>
        <v>SEM 30</v>
      </c>
      <c r="AH102" s="260" t="str">
        <f t="shared" si="777"/>
        <v>SEM 31</v>
      </c>
      <c r="AI102" s="260" t="str">
        <f t="shared" si="777"/>
        <v>SEM 32</v>
      </c>
      <c r="AJ102" s="260" t="str">
        <f t="shared" si="777"/>
        <v>SEM 33</v>
      </c>
      <c r="AK102" s="260" t="str">
        <f t="shared" si="777"/>
        <v>SEM 34</v>
      </c>
      <c r="AL102" s="260" t="str">
        <f t="shared" si="777"/>
        <v>SEM 35</v>
      </c>
      <c r="AM102" s="260" t="str">
        <f t="shared" si="777"/>
        <v>SEM 36</v>
      </c>
      <c r="AN102" s="260" t="str">
        <f t="shared" si="777"/>
        <v>SEM 37</v>
      </c>
      <c r="AO102" s="260" t="str">
        <f t="shared" si="777"/>
        <v>SEM 38</v>
      </c>
      <c r="AP102" s="260" t="str">
        <f t="shared" si="777"/>
        <v>SEM 39</v>
      </c>
      <c r="AQ102" s="260" t="str">
        <f t="shared" si="777"/>
        <v>SEM 40</v>
      </c>
      <c r="AR102" s="260" t="str">
        <f t="shared" si="777"/>
        <v>SEM 41</v>
      </c>
      <c r="AS102" s="260" t="str">
        <f t="shared" si="777"/>
        <v>SEM 42</v>
      </c>
      <c r="AT102" s="260" t="str">
        <f t="shared" si="777"/>
        <v>SEM 43</v>
      </c>
      <c r="AU102" s="260" t="str">
        <f t="shared" si="777"/>
        <v>SEM 44</v>
      </c>
      <c r="AV102" s="260" t="str">
        <f t="shared" si="777"/>
        <v>SEM 45</v>
      </c>
      <c r="AW102" s="260" t="str">
        <f t="shared" si="777"/>
        <v>SEM46</v>
      </c>
      <c r="AX102" s="260" t="str">
        <f t="shared" si="777"/>
        <v>SEM 47</v>
      </c>
      <c r="AY102" s="260" t="str">
        <f t="shared" si="777"/>
        <v>SEM 48</v>
      </c>
      <c r="AZ102" s="260" t="str">
        <f t="shared" si="777"/>
        <v>SEM 49</v>
      </c>
      <c r="BA102" s="260" t="str">
        <f t="shared" si="777"/>
        <v>SEM 50</v>
      </c>
      <c r="BB102" s="260" t="str">
        <f t="shared" si="777"/>
        <v>SEM 51</v>
      </c>
      <c r="BC102" s="260" t="str">
        <f t="shared" si="777"/>
        <v>SEM 52</v>
      </c>
      <c r="BD102" s="260" t="str">
        <f t="shared" si="777"/>
        <v>SEM 01</v>
      </c>
      <c r="BE102" s="260" t="str">
        <f t="shared" si="777"/>
        <v>SEM 02</v>
      </c>
      <c r="BF102" s="260" t="str">
        <f t="shared" si="777"/>
        <v>SEM 03</v>
      </c>
      <c r="BG102" s="260" t="str">
        <f t="shared" si="777"/>
        <v>SEM 04</v>
      </c>
      <c r="BH102" s="260" t="str">
        <f t="shared" si="777"/>
        <v>SEM 05</v>
      </c>
      <c r="BI102" s="260" t="str">
        <f t="shared" si="777"/>
        <v>SEM 06</v>
      </c>
      <c r="BJ102" s="260" t="str">
        <f t="shared" si="777"/>
        <v>SEM 07</v>
      </c>
      <c r="BK102" s="260" t="str">
        <f t="shared" si="777"/>
        <v>SEM 08</v>
      </c>
      <c r="BL102" s="260" t="str">
        <f t="shared" si="777"/>
        <v>SEM 09</v>
      </c>
      <c r="BM102" s="260" t="str">
        <f t="shared" si="777"/>
        <v>SEM 10</v>
      </c>
      <c r="BN102" s="260" t="str">
        <f t="shared" si="777"/>
        <v>SEM 11</v>
      </c>
      <c r="BO102" s="260" t="str">
        <f t="shared" si="777"/>
        <v>SEM 12</v>
      </c>
      <c r="BP102" s="260" t="str">
        <f t="shared" ref="BP102:DE102" si="778">+BP81</f>
        <v>SEM 13</v>
      </c>
      <c r="BQ102" s="260" t="str">
        <f t="shared" si="778"/>
        <v>SEM 14</v>
      </c>
      <c r="BR102" s="260" t="str">
        <f t="shared" si="778"/>
        <v>SEM 15</v>
      </c>
      <c r="BS102" s="260">
        <f t="shared" si="778"/>
        <v>0</v>
      </c>
      <c r="BT102" s="260">
        <f t="shared" si="778"/>
        <v>0</v>
      </c>
      <c r="BU102" s="260">
        <f t="shared" si="778"/>
        <v>0</v>
      </c>
      <c r="BV102" s="260">
        <f t="shared" si="778"/>
        <v>0</v>
      </c>
      <c r="BW102" s="260">
        <f t="shared" si="778"/>
        <v>0</v>
      </c>
      <c r="BX102" s="260">
        <f t="shared" si="778"/>
        <v>0</v>
      </c>
      <c r="BY102" s="260">
        <f t="shared" si="778"/>
        <v>0</v>
      </c>
      <c r="BZ102" s="260">
        <f t="shared" si="778"/>
        <v>0</v>
      </c>
      <c r="CA102" s="260" t="str">
        <f t="shared" si="778"/>
        <v>SEM 24</v>
      </c>
      <c r="CB102" s="260" t="str">
        <f t="shared" ref="CB102:CC102" si="779">+CB81</f>
        <v>SEM 25</v>
      </c>
      <c r="CC102" s="260" t="str">
        <f t="shared" si="779"/>
        <v>SEM 26</v>
      </c>
      <c r="CD102" s="260" t="str">
        <f t="shared" ref="CD102:CE102" si="780">+CD81</f>
        <v>SEM 27</v>
      </c>
      <c r="CE102" s="260" t="str">
        <f t="shared" si="780"/>
        <v>SEM 28</v>
      </c>
      <c r="CF102" s="260" t="str">
        <f t="shared" ref="CF102:CG102" si="781">+CF81</f>
        <v>SEM 29</v>
      </c>
      <c r="CG102" s="260" t="str">
        <f t="shared" si="781"/>
        <v>SEM 30</v>
      </c>
      <c r="CH102" s="260" t="str">
        <f t="shared" ref="CH102:CI102" si="782">+CH81</f>
        <v>SEM 31</v>
      </c>
      <c r="CI102" s="260" t="str">
        <f t="shared" si="782"/>
        <v>SEM 32</v>
      </c>
      <c r="CJ102" s="260" t="str">
        <f t="shared" ref="CJ102:CK102" si="783">+CJ81</f>
        <v>SEM 33</v>
      </c>
      <c r="CK102" s="260" t="str">
        <f t="shared" si="783"/>
        <v>SEM 34</v>
      </c>
      <c r="CL102" s="260" t="str">
        <f t="shared" ref="CL102:CM102" si="784">+CL81</f>
        <v>SEM 35</v>
      </c>
      <c r="CM102" s="260" t="str">
        <f t="shared" si="784"/>
        <v>SEM 36</v>
      </c>
      <c r="CN102" s="260" t="str">
        <f t="shared" ref="CN102:CO102" si="785">+CN81</f>
        <v>SEM 37</v>
      </c>
      <c r="CO102" s="260" t="str">
        <f t="shared" si="785"/>
        <v>SEM 38</v>
      </c>
      <c r="CP102" s="260" t="str">
        <f t="shared" ref="CP102:CQ102" si="786">+CP81</f>
        <v>SEM 39</v>
      </c>
      <c r="CQ102" s="260" t="str">
        <f t="shared" si="786"/>
        <v>SEM  40</v>
      </c>
      <c r="CR102" s="260" t="str">
        <f t="shared" ref="CR102:CS102" si="787">+CR81</f>
        <v>SEM  41</v>
      </c>
      <c r="CS102" s="260" t="str">
        <f t="shared" si="787"/>
        <v>SEM 42</v>
      </c>
      <c r="CT102" s="260" t="str">
        <f t="shared" ref="CT102:CU102" si="788">+CT81</f>
        <v>SEM 43</v>
      </c>
      <c r="CU102" s="260" t="str">
        <f t="shared" si="788"/>
        <v>SEM 44</v>
      </c>
      <c r="CV102" s="260" t="str">
        <f t="shared" ref="CV102:CW102" si="789">+CV81</f>
        <v>SEM 45</v>
      </c>
      <c r="CW102" s="260" t="str">
        <f t="shared" si="789"/>
        <v>SEM 46</v>
      </c>
      <c r="CX102" s="260" t="str">
        <f t="shared" ref="CX102:CY102" si="790">+CX81</f>
        <v>SEM 47</v>
      </c>
      <c r="CY102" s="260" t="str">
        <f t="shared" si="790"/>
        <v>SEM 48</v>
      </c>
      <c r="CZ102" s="260" t="str">
        <f t="shared" ref="CZ102:DA102" si="791">+CZ81</f>
        <v>SEM 48</v>
      </c>
      <c r="DA102" s="260" t="str">
        <f t="shared" si="791"/>
        <v>SEM 50</v>
      </c>
      <c r="DB102" s="260" t="str">
        <f t="shared" ref="DB102:DC102" si="792">+DB81</f>
        <v>SEM 51</v>
      </c>
      <c r="DC102" s="260" t="str">
        <f t="shared" si="792"/>
        <v>SEM 52</v>
      </c>
      <c r="DD102" s="260" t="str">
        <f t="shared" si="778"/>
        <v>PROM. 2023</v>
      </c>
      <c r="DE102" s="260" t="str">
        <f t="shared" si="778"/>
        <v>SEM 01</v>
      </c>
      <c r="DF102" s="260" t="str">
        <f t="shared" ref="DF102:DG102" si="793">+DF81</f>
        <v>SEM 02</v>
      </c>
      <c r="DG102" s="260" t="str">
        <f t="shared" si="793"/>
        <v>SEM 03</v>
      </c>
      <c r="DH102" s="260" t="str">
        <f t="shared" ref="DH102:DI102" si="794">+DH81</f>
        <v>SEM 04</v>
      </c>
      <c r="DI102" s="260" t="str">
        <f t="shared" si="794"/>
        <v>SEM 05</v>
      </c>
      <c r="DJ102" s="260" t="str">
        <f t="shared" ref="DJ102:DK102" si="795">+DJ81</f>
        <v>SEM 06</v>
      </c>
      <c r="DK102" s="260" t="str">
        <f t="shared" si="795"/>
        <v>SEM 07</v>
      </c>
      <c r="DL102" s="260" t="str">
        <f t="shared" ref="DL102:DM102" si="796">+DL81</f>
        <v>SEM 08</v>
      </c>
      <c r="DM102" s="260" t="str">
        <f t="shared" si="796"/>
        <v>SEM 09</v>
      </c>
      <c r="DN102" s="260" t="str">
        <f t="shared" ref="DN102:DO102" si="797">+DN81</f>
        <v>SEM 10</v>
      </c>
      <c r="DO102" s="260" t="str">
        <f t="shared" si="797"/>
        <v>SEM 11</v>
      </c>
      <c r="DP102" s="260" t="str">
        <f t="shared" ref="DP102:DR102" si="798">+DP81</f>
        <v>SEM 12</v>
      </c>
      <c r="DQ102" s="260" t="str">
        <f t="shared" si="798"/>
        <v>SEM 13</v>
      </c>
      <c r="DR102" s="260" t="str">
        <f t="shared" si="798"/>
        <v>SEM 14</v>
      </c>
      <c r="DS102" s="260" t="str">
        <f t="shared" ref="DS102:DT102" si="799">+DS81</f>
        <v>SEM 15</v>
      </c>
      <c r="DT102" s="260" t="str">
        <f t="shared" si="799"/>
        <v>SEM 16</v>
      </c>
      <c r="DU102" s="260" t="str">
        <f t="shared" ref="DU102:DV102" si="800">+DU81</f>
        <v>SEM 17</v>
      </c>
      <c r="DV102" s="260" t="str">
        <f t="shared" si="800"/>
        <v>SEM 18</v>
      </c>
      <c r="DW102" s="260" t="str">
        <f t="shared" ref="DW102:DX102" si="801">+DW81</f>
        <v>SEM 19</v>
      </c>
      <c r="DX102" s="260" t="str">
        <f t="shared" si="801"/>
        <v>SEM 20</v>
      </c>
      <c r="DY102" s="260" t="str">
        <f t="shared" ref="DY102:DZ102" si="802">+DY81</f>
        <v>SEM 21</v>
      </c>
      <c r="DZ102" s="260" t="str">
        <f t="shared" si="802"/>
        <v>SEM 22</v>
      </c>
      <c r="EA102" s="260" t="s">
        <v>388</v>
      </c>
      <c r="EB102" s="260" t="s">
        <v>389</v>
      </c>
      <c r="EC102" s="260" t="s">
        <v>390</v>
      </c>
      <c r="ED102" s="260" t="s">
        <v>391</v>
      </c>
      <c r="EE102" s="260" t="s">
        <v>393</v>
      </c>
      <c r="EF102" s="260" t="s">
        <v>394</v>
      </c>
      <c r="EG102" s="260" t="s">
        <v>395</v>
      </c>
      <c r="EH102" s="260" t="s">
        <v>398</v>
      </c>
      <c r="EI102" s="260" t="str">
        <f t="shared" ref="EI102" si="803">+EI81</f>
        <v>PROM. 2024</v>
      </c>
    </row>
    <row r="103" spans="1:140">
      <c r="C103" s="260" t="str">
        <f>+B93</f>
        <v>% PREVENTIVO</v>
      </c>
      <c r="D103" s="262">
        <f>+D93</f>
        <v>0</v>
      </c>
      <c r="E103" s="262">
        <f>+E93</f>
        <v>0</v>
      </c>
      <c r="F103" s="262">
        <f>+F93</f>
        <v>0</v>
      </c>
      <c r="G103" s="262">
        <f>+G93</f>
        <v>0</v>
      </c>
      <c r="H103" s="262">
        <f>+H93</f>
        <v>0.1167181599725369</v>
      </c>
      <c r="I103" s="262">
        <f t="shared" ref="I103:BT105" si="804">+I93</f>
        <v>9.3023255813953487E-2</v>
      </c>
      <c r="J103" s="262">
        <f t="shared" si="804"/>
        <v>0</v>
      </c>
      <c r="K103" s="262">
        <f t="shared" si="804"/>
        <v>0</v>
      </c>
      <c r="L103" s="262">
        <f t="shared" si="804"/>
        <v>5.4988696767886598E-2</v>
      </c>
      <c r="M103" s="262">
        <f t="shared" si="804"/>
        <v>0.20215014242396398</v>
      </c>
      <c r="N103" s="262">
        <f t="shared" si="804"/>
        <v>0</v>
      </c>
      <c r="O103" s="262">
        <f t="shared" si="804"/>
        <v>0.33591490155827192</v>
      </c>
      <c r="P103" s="262">
        <f t="shared" si="804"/>
        <v>0</v>
      </c>
      <c r="Q103" s="262">
        <f t="shared" si="804"/>
        <v>0</v>
      </c>
      <c r="R103" s="262">
        <f t="shared" si="804"/>
        <v>0</v>
      </c>
      <c r="S103" s="262">
        <f t="shared" si="804"/>
        <v>0.23539185821102188</v>
      </c>
      <c r="T103" s="262">
        <f t="shared" si="804"/>
        <v>0</v>
      </c>
      <c r="U103" s="262">
        <f t="shared" si="804"/>
        <v>0.18461538461538463</v>
      </c>
      <c r="V103" s="262">
        <f t="shared" si="804"/>
        <v>0.38474406155904983</v>
      </c>
      <c r="W103" s="262">
        <f t="shared" si="804"/>
        <v>0.12217470983506415</v>
      </c>
      <c r="X103" s="262">
        <f t="shared" si="804"/>
        <v>0.15820281601012498</v>
      </c>
      <c r="Y103" s="262">
        <f t="shared" si="804"/>
        <v>0</v>
      </c>
      <c r="Z103" s="262">
        <f t="shared" si="804"/>
        <v>0.19065776930409914</v>
      </c>
      <c r="AA103" s="262">
        <f t="shared" si="804"/>
        <v>0</v>
      </c>
      <c r="AB103" s="262">
        <f t="shared" si="804"/>
        <v>9.1659028414298793E-2</v>
      </c>
      <c r="AC103" s="262">
        <f t="shared" si="804"/>
        <v>0.15686274509803921</v>
      </c>
      <c r="AD103" s="262">
        <f t="shared" si="804"/>
        <v>0</v>
      </c>
      <c r="AE103" s="262">
        <f t="shared" si="804"/>
        <v>0.2711864406779661</v>
      </c>
      <c r="AF103" s="262">
        <f t="shared" si="804"/>
        <v>0</v>
      </c>
      <c r="AG103" s="262">
        <f t="shared" si="804"/>
        <v>0</v>
      </c>
      <c r="AH103" s="262">
        <f t="shared" si="804"/>
        <v>0.11706664436825821</v>
      </c>
      <c r="AI103" s="262">
        <f t="shared" si="804"/>
        <v>0.30586541921554516</v>
      </c>
      <c r="AJ103" s="262">
        <f t="shared" si="804"/>
        <v>0.2150317427810772</v>
      </c>
      <c r="AK103" s="262">
        <f t="shared" si="804"/>
        <v>0</v>
      </c>
      <c r="AL103" s="262">
        <f t="shared" si="804"/>
        <v>0.24276377217553685</v>
      </c>
      <c r="AM103" s="262">
        <f t="shared" si="804"/>
        <v>0</v>
      </c>
      <c r="AN103" s="262">
        <f t="shared" si="804"/>
        <v>0.1414780292942743</v>
      </c>
      <c r="AO103" s="262">
        <f t="shared" si="804"/>
        <v>0</v>
      </c>
      <c r="AP103" s="262">
        <f t="shared" si="804"/>
        <v>0.18994413407821228</v>
      </c>
      <c r="AQ103" s="262">
        <f t="shared" si="804"/>
        <v>6.5832784726793936E-2</v>
      </c>
      <c r="AR103" s="262">
        <f t="shared" si="804"/>
        <v>0</v>
      </c>
      <c r="AS103" s="262">
        <f t="shared" si="804"/>
        <v>0</v>
      </c>
      <c r="AT103" s="262">
        <f t="shared" si="804"/>
        <v>0</v>
      </c>
      <c r="AU103" s="262">
        <f t="shared" si="804"/>
        <v>0.43748784755978992</v>
      </c>
      <c r="AV103" s="262">
        <f t="shared" si="804"/>
        <v>0</v>
      </c>
      <c r="AW103" s="262">
        <f t="shared" si="804"/>
        <v>0.36551934206518433</v>
      </c>
      <c r="AX103" s="262">
        <f t="shared" si="804"/>
        <v>0</v>
      </c>
      <c r="AY103" s="262">
        <f t="shared" si="804"/>
        <v>0</v>
      </c>
      <c r="AZ103" s="262">
        <f t="shared" si="804"/>
        <v>0.18995655249065374</v>
      </c>
      <c r="BA103" s="262">
        <f t="shared" si="804"/>
        <v>0</v>
      </c>
      <c r="BB103" s="262">
        <f t="shared" si="804"/>
        <v>0.26981450252951095</v>
      </c>
      <c r="BC103" s="262">
        <f t="shared" si="804"/>
        <v>0.43998007637390002</v>
      </c>
      <c r="BD103" s="262">
        <f t="shared" si="804"/>
        <v>0</v>
      </c>
      <c r="BE103" s="262">
        <f t="shared" si="804"/>
        <v>4.2918454935622317E-2</v>
      </c>
      <c r="BF103" s="262">
        <f t="shared" si="804"/>
        <v>0</v>
      </c>
      <c r="BG103" s="262">
        <f t="shared" si="804"/>
        <v>0</v>
      </c>
      <c r="BH103" s="262">
        <f t="shared" si="804"/>
        <v>0.10376519418914912</v>
      </c>
      <c r="BI103" s="262">
        <f t="shared" si="804"/>
        <v>0.17074558907228229</v>
      </c>
      <c r="BJ103" s="262">
        <f t="shared" si="804"/>
        <v>0.14797277300976622</v>
      </c>
      <c r="BK103" s="262">
        <f t="shared" si="804"/>
        <v>0</v>
      </c>
      <c r="BL103" s="262">
        <f t="shared" si="804"/>
        <v>0</v>
      </c>
      <c r="BM103" s="262">
        <f t="shared" si="804"/>
        <v>0.23516642547033284</v>
      </c>
      <c r="BN103" s="262">
        <f t="shared" si="804"/>
        <v>0.63694267515923564</v>
      </c>
      <c r="BO103" s="262">
        <f t="shared" si="804"/>
        <v>0.31881533101045301</v>
      </c>
      <c r="BP103" s="262">
        <f t="shared" si="804"/>
        <v>0.19023462270133165</v>
      </c>
      <c r="BQ103" s="262">
        <f t="shared" si="804"/>
        <v>0.24016010673782526</v>
      </c>
      <c r="BR103" s="262">
        <f t="shared" si="804"/>
        <v>0.32727272727272727</v>
      </c>
      <c r="BS103" s="262">
        <f t="shared" si="804"/>
        <v>0</v>
      </c>
      <c r="BT103" s="262">
        <f t="shared" si="804"/>
        <v>0</v>
      </c>
      <c r="BU103" s="262">
        <f t="shared" ref="BU103:CA105" si="805">+BU93</f>
        <v>0</v>
      </c>
      <c r="BV103" s="262">
        <f t="shared" si="805"/>
        <v>0</v>
      </c>
      <c r="BW103" s="262">
        <f t="shared" si="805"/>
        <v>0</v>
      </c>
      <c r="BX103" s="262">
        <f t="shared" si="805"/>
        <v>0</v>
      </c>
      <c r="BY103" s="262">
        <f t="shared" si="805"/>
        <v>0</v>
      </c>
      <c r="BZ103" s="262">
        <f t="shared" si="805"/>
        <v>0</v>
      </c>
      <c r="CA103" s="262">
        <f t="shared" si="805"/>
        <v>0</v>
      </c>
      <c r="CB103" s="262">
        <f t="shared" ref="CB103:CC103" si="806">+CB93</f>
        <v>0.06</v>
      </c>
      <c r="CC103" s="262">
        <f t="shared" si="806"/>
        <v>6.4171122994652413E-2</v>
      </c>
      <c r="CD103" s="262">
        <f t="shared" ref="CD103:CE103" si="807">+CD93</f>
        <v>0.05</v>
      </c>
      <c r="CE103" s="262">
        <f t="shared" si="807"/>
        <v>0</v>
      </c>
      <c r="CF103" s="262">
        <f t="shared" ref="CF103:CG103" si="808">+CF93</f>
        <v>0</v>
      </c>
      <c r="CG103" s="262">
        <f t="shared" si="808"/>
        <v>0.35897435897435898</v>
      </c>
      <c r="CH103" s="262">
        <f t="shared" ref="CH103:CI103" si="809">+CH93</f>
        <v>0.16</v>
      </c>
      <c r="CI103" s="262">
        <f t="shared" si="809"/>
        <v>0</v>
      </c>
      <c r="CJ103" s="262">
        <f t="shared" ref="CJ103:CK103" si="810">+CJ93</f>
        <v>0</v>
      </c>
      <c r="CK103" s="262">
        <f t="shared" si="810"/>
        <v>0</v>
      </c>
      <c r="CL103" s="262">
        <f t="shared" ref="CL103:CM103" si="811">+CL93</f>
        <v>0</v>
      </c>
      <c r="CM103" s="262">
        <f t="shared" si="811"/>
        <v>0</v>
      </c>
      <c r="CN103" s="262">
        <f t="shared" ref="CN103:CO103" si="812">+CN93</f>
        <v>0.15121951219512195</v>
      </c>
      <c r="CO103" s="262">
        <f t="shared" si="812"/>
        <v>0</v>
      </c>
      <c r="CP103" s="262">
        <f t="shared" ref="CP103:CQ103" si="813">+CP93</f>
        <v>0</v>
      </c>
      <c r="CQ103" s="262">
        <f t="shared" si="813"/>
        <v>4.9798842115592185E-2</v>
      </c>
      <c r="CR103" s="262">
        <f t="shared" ref="CR103:CS103" si="814">+CR93</f>
        <v>0</v>
      </c>
      <c r="CS103" s="262">
        <f t="shared" si="814"/>
        <v>0</v>
      </c>
      <c r="CT103" s="262">
        <f t="shared" ref="CT103:CU103" si="815">+CT93</f>
        <v>0</v>
      </c>
      <c r="CU103" s="262">
        <f t="shared" si="815"/>
        <v>0</v>
      </c>
      <c r="CV103" s="262">
        <f t="shared" ref="CV103:CW103" si="816">+CV93</f>
        <v>0</v>
      </c>
      <c r="CW103" s="262">
        <f t="shared" si="816"/>
        <v>5.869797225186766E-2</v>
      </c>
      <c r="CX103" s="262">
        <f t="shared" ref="CX103:CY103" si="817">+CX93</f>
        <v>0</v>
      </c>
      <c r="CY103" s="262">
        <f t="shared" si="817"/>
        <v>5.4644808743169397E-2</v>
      </c>
      <c r="CZ103" s="262">
        <f t="shared" ref="CZ103:DA103" si="818">+CZ93</f>
        <v>0</v>
      </c>
      <c r="DA103" s="262">
        <f t="shared" si="818"/>
        <v>0</v>
      </c>
      <c r="DB103" s="262">
        <f t="shared" ref="DB103:DC103" si="819">+DB93</f>
        <v>3.7076271186440676E-2</v>
      </c>
      <c r="DC103" s="262">
        <f t="shared" si="819"/>
        <v>0</v>
      </c>
      <c r="DD103" s="261">
        <f>AVERAGE(CA103:DC103)</f>
        <v>3.6020099602110459E-2</v>
      </c>
      <c r="DE103" s="262">
        <f t="shared" ref="DE103:DF103" si="820">+DE93</f>
        <v>0</v>
      </c>
      <c r="DF103" s="262">
        <f t="shared" si="820"/>
        <v>0</v>
      </c>
      <c r="DG103" s="262">
        <f t="shared" ref="DG103:DH103" si="821">+DG93</f>
        <v>0.44444444444444442</v>
      </c>
      <c r="DH103" s="262">
        <f t="shared" si="821"/>
        <v>0</v>
      </c>
      <c r="DI103" s="262">
        <f t="shared" ref="DI103:DJ103" si="822">+DI93</f>
        <v>0</v>
      </c>
      <c r="DJ103" s="262">
        <f t="shared" si="822"/>
        <v>0.60790273556231</v>
      </c>
      <c r="DK103" s="262">
        <f t="shared" ref="DK103:DL103" si="823">+DK93</f>
        <v>0</v>
      </c>
      <c r="DL103" s="262">
        <f t="shared" si="823"/>
        <v>5.4054054054054057E-2</v>
      </c>
      <c r="DM103" s="262">
        <f t="shared" ref="DM103:DN103" si="824">+DM93</f>
        <v>0</v>
      </c>
      <c r="DN103" s="262">
        <f t="shared" si="824"/>
        <v>0.2710027100271003</v>
      </c>
      <c r="DO103" s="262">
        <f t="shared" ref="DO103:DR103" si="825">+DO93</f>
        <v>0</v>
      </c>
      <c r="DP103" s="262" t="e">
        <f t="shared" si="825"/>
        <v>#DIV/0!</v>
      </c>
      <c r="DQ103" s="262" t="e">
        <f t="shared" si="825"/>
        <v>#DIV/0!</v>
      </c>
      <c r="DR103" s="262">
        <f t="shared" si="825"/>
        <v>0</v>
      </c>
      <c r="DS103" s="262">
        <f t="shared" ref="DS103:DT103" si="826">+DS93</f>
        <v>0.27272727272727271</v>
      </c>
      <c r="DT103" s="262">
        <f t="shared" si="826"/>
        <v>0.44444444444444442</v>
      </c>
      <c r="DU103" s="262">
        <f t="shared" ref="DU103:DV103" si="827">+DU93</f>
        <v>6.1690314620604564E-2</v>
      </c>
      <c r="DV103" s="262">
        <f t="shared" si="827"/>
        <v>0</v>
      </c>
      <c r="DW103" s="262">
        <f t="shared" ref="DW103:DX103" si="828">+DW93</f>
        <v>7.8064012490242002E-2</v>
      </c>
      <c r="DX103" s="262">
        <f t="shared" si="828"/>
        <v>0</v>
      </c>
      <c r="DY103" s="262">
        <f t="shared" ref="DY103:DZ103" si="829">+DY93</f>
        <v>0.13972985561248255</v>
      </c>
      <c r="DZ103" s="262">
        <f t="shared" si="829"/>
        <v>0.34617700180614092</v>
      </c>
      <c r="EA103" s="262">
        <f t="shared" ref="EA103:EB103" si="830">+EA93</f>
        <v>0</v>
      </c>
      <c r="EB103" s="262">
        <f t="shared" si="830"/>
        <v>0</v>
      </c>
      <c r="EC103" s="262">
        <f t="shared" ref="EC103:ED103" si="831">+EC93</f>
        <v>0</v>
      </c>
      <c r="ED103" s="262">
        <f t="shared" si="831"/>
        <v>0.2</v>
      </c>
      <c r="EE103" s="262">
        <f t="shared" ref="EE103:EF103" si="832">+EE93</f>
        <v>0.26729608419749262</v>
      </c>
      <c r="EF103" s="262">
        <f t="shared" si="832"/>
        <v>0.13673631314467072</v>
      </c>
      <c r="EG103" s="262">
        <f t="shared" ref="EG103:EH103" si="833">+EG93</f>
        <v>0</v>
      </c>
      <c r="EH103" s="262">
        <f t="shared" si="833"/>
        <v>0</v>
      </c>
      <c r="EI103" s="456">
        <f>AVERAGE(DR103:EF103)</f>
        <v>0.12979101993622336</v>
      </c>
    </row>
    <row r="104" spans="1:140">
      <c r="C104" s="260" t="str">
        <f>+B94</f>
        <v>% CORREC. PROG.</v>
      </c>
      <c r="D104" s="262">
        <f t="shared" ref="D104:H105" si="834">+D94</f>
        <v>0</v>
      </c>
      <c r="E104" s="262">
        <f t="shared" si="834"/>
        <v>1.4133999687646417E-2</v>
      </c>
      <c r="F104" s="262">
        <f t="shared" si="834"/>
        <v>6.6427289048473961E-2</v>
      </c>
      <c r="G104" s="262">
        <f t="shared" si="834"/>
        <v>0</v>
      </c>
      <c r="H104" s="262">
        <f t="shared" si="834"/>
        <v>7.5523515276347403E-2</v>
      </c>
      <c r="I104" s="262">
        <f t="shared" si="804"/>
        <v>0.18604651162790697</v>
      </c>
      <c r="J104" s="262">
        <f t="shared" si="804"/>
        <v>0.16877484640404769</v>
      </c>
      <c r="K104" s="262">
        <f t="shared" si="804"/>
        <v>0.13870270270270271</v>
      </c>
      <c r="L104" s="262">
        <f t="shared" si="804"/>
        <v>0</v>
      </c>
      <c r="M104" s="262">
        <f t="shared" si="804"/>
        <v>0.23890471377377562</v>
      </c>
      <c r="N104" s="262">
        <f t="shared" si="804"/>
        <v>0</v>
      </c>
      <c r="O104" s="262">
        <f t="shared" si="804"/>
        <v>0.28926005411962302</v>
      </c>
      <c r="P104" s="262">
        <f t="shared" si="804"/>
        <v>0.34270650263620389</v>
      </c>
      <c r="Q104" s="262">
        <f t="shared" si="804"/>
        <v>2.0080321285140562E-2</v>
      </c>
      <c r="R104" s="262">
        <f t="shared" si="804"/>
        <v>1.8120866177403279E-3</v>
      </c>
      <c r="S104" s="262">
        <f t="shared" si="804"/>
        <v>0.23077633157943322</v>
      </c>
      <c r="T104" s="262">
        <f t="shared" si="804"/>
        <v>0</v>
      </c>
      <c r="U104" s="262">
        <f t="shared" si="804"/>
        <v>9.2307692307692313E-2</v>
      </c>
      <c r="V104" s="262">
        <f t="shared" si="804"/>
        <v>1.4832162373145981E-2</v>
      </c>
      <c r="W104" s="262">
        <f t="shared" si="804"/>
        <v>0.62309102015882711</v>
      </c>
      <c r="X104" s="262">
        <f t="shared" si="804"/>
        <v>0</v>
      </c>
      <c r="Y104" s="262">
        <f t="shared" si="804"/>
        <v>0</v>
      </c>
      <c r="Z104" s="262">
        <f t="shared" si="804"/>
        <v>0.15599272033971748</v>
      </c>
      <c r="AA104" s="262">
        <f t="shared" si="804"/>
        <v>0.158999364002544</v>
      </c>
      <c r="AB104" s="262">
        <f t="shared" si="804"/>
        <v>1.5276504735716467E-2</v>
      </c>
      <c r="AC104" s="262">
        <f t="shared" si="804"/>
        <v>0</v>
      </c>
      <c r="AD104" s="262">
        <f t="shared" si="804"/>
        <v>0</v>
      </c>
      <c r="AE104" s="262">
        <f t="shared" si="804"/>
        <v>0.16384180790960451</v>
      </c>
      <c r="AF104" s="262">
        <f t="shared" si="804"/>
        <v>9.2611648487343073E-2</v>
      </c>
      <c r="AG104" s="262">
        <f t="shared" si="804"/>
        <v>0.51497148288973393</v>
      </c>
      <c r="AH104" s="262">
        <f t="shared" si="804"/>
        <v>0.4640856258884522</v>
      </c>
      <c r="AI104" s="262">
        <f t="shared" si="804"/>
        <v>0.36290032385750276</v>
      </c>
      <c r="AJ104" s="262">
        <f t="shared" si="804"/>
        <v>0</v>
      </c>
      <c r="AK104" s="262">
        <f>+AK94</f>
        <v>0.14487813192432247</v>
      </c>
      <c r="AL104" s="262">
        <f>+AL94</f>
        <v>0.15873015873015872</v>
      </c>
      <c r="AM104" s="262">
        <f t="shared" si="804"/>
        <v>5.678054320052995E-2</v>
      </c>
      <c r="AN104" s="262">
        <f t="shared" si="804"/>
        <v>0.1019474034620506</v>
      </c>
      <c r="AO104" s="262">
        <f t="shared" si="804"/>
        <v>0.35121107266435991</v>
      </c>
      <c r="AP104" s="262">
        <f t="shared" si="804"/>
        <v>0.4022346368715084</v>
      </c>
      <c r="AQ104" s="262">
        <f t="shared" si="804"/>
        <v>0.24144173798551677</v>
      </c>
      <c r="AR104" s="262">
        <f t="shared" si="804"/>
        <v>9.3617021276595741E-2</v>
      </c>
      <c r="AS104" s="262">
        <f>+AS94</f>
        <v>9.0978739705037351E-2</v>
      </c>
      <c r="AT104" s="262">
        <f>+AT94</f>
        <v>0</v>
      </c>
      <c r="AU104" s="262">
        <f t="shared" si="804"/>
        <v>0</v>
      </c>
      <c r="AV104" s="262">
        <f t="shared" si="804"/>
        <v>0</v>
      </c>
      <c r="AW104" s="262">
        <f t="shared" si="804"/>
        <v>9.1379835516296082E-2</v>
      </c>
      <c r="AX104" s="262">
        <f t="shared" si="804"/>
        <v>0</v>
      </c>
      <c r="AY104" s="262">
        <f t="shared" si="804"/>
        <v>0</v>
      </c>
      <c r="AZ104" s="262">
        <f t="shared" si="804"/>
        <v>0</v>
      </c>
      <c r="BA104" s="262">
        <f t="shared" si="804"/>
        <v>0</v>
      </c>
      <c r="BB104" s="262">
        <f t="shared" si="804"/>
        <v>0</v>
      </c>
      <c r="BC104" s="262">
        <f t="shared" si="804"/>
        <v>3.320604349991698E-2</v>
      </c>
      <c r="BD104" s="262">
        <f t="shared" si="804"/>
        <v>2.3180343069077423E-3</v>
      </c>
      <c r="BE104" s="262">
        <f t="shared" si="804"/>
        <v>0</v>
      </c>
      <c r="BF104" s="262">
        <f t="shared" si="804"/>
        <v>0</v>
      </c>
      <c r="BG104" s="262">
        <f t="shared" si="804"/>
        <v>0</v>
      </c>
      <c r="BH104" s="262">
        <f t="shared" si="804"/>
        <v>0.17788319003854133</v>
      </c>
      <c r="BI104" s="262">
        <f t="shared" si="804"/>
        <v>0.22766078542970972</v>
      </c>
      <c r="BJ104" s="262">
        <f t="shared" si="804"/>
        <v>9.618230245634804E-2</v>
      </c>
      <c r="BK104" s="262">
        <f t="shared" si="804"/>
        <v>0</v>
      </c>
      <c r="BL104" s="262">
        <f t="shared" si="804"/>
        <v>9.8753820832353637E-2</v>
      </c>
      <c r="BM104" s="262">
        <f t="shared" si="804"/>
        <v>4.8239266763145196E-2</v>
      </c>
      <c r="BN104" s="262">
        <f t="shared" si="804"/>
        <v>0</v>
      </c>
      <c r="BO104" s="262">
        <f t="shared" si="804"/>
        <v>0</v>
      </c>
      <c r="BP104" s="262">
        <f t="shared" si="804"/>
        <v>8.7190868738110341E-2</v>
      </c>
      <c r="BQ104" s="262">
        <f t="shared" si="804"/>
        <v>0.26551034022681791</v>
      </c>
      <c r="BR104" s="262">
        <f t="shared" si="804"/>
        <v>0.12727272727272726</v>
      </c>
      <c r="BS104" s="262">
        <f t="shared" si="804"/>
        <v>0</v>
      </c>
      <c r="BT104" s="262">
        <f t="shared" si="804"/>
        <v>0</v>
      </c>
      <c r="BU104" s="262">
        <f t="shared" si="805"/>
        <v>0</v>
      </c>
      <c r="BV104" s="262">
        <f t="shared" si="805"/>
        <v>0</v>
      </c>
      <c r="BW104" s="262">
        <f t="shared" si="805"/>
        <v>0</v>
      </c>
      <c r="BX104" s="262">
        <f t="shared" si="805"/>
        <v>0</v>
      </c>
      <c r="BY104" s="262">
        <f t="shared" si="805"/>
        <v>0</v>
      </c>
      <c r="BZ104" s="262">
        <f t="shared" si="805"/>
        <v>0</v>
      </c>
      <c r="CA104" s="262">
        <f t="shared" si="805"/>
        <v>2.6666666666666668E-2</v>
      </c>
      <c r="CB104" s="262">
        <f t="shared" ref="CB104:CC104" si="835">+CB94</f>
        <v>0</v>
      </c>
      <c r="CC104" s="262">
        <f t="shared" si="835"/>
        <v>0</v>
      </c>
      <c r="CD104" s="262">
        <f t="shared" ref="CD104:CE104" si="836">+CD94</f>
        <v>0</v>
      </c>
      <c r="CE104" s="262">
        <f t="shared" si="836"/>
        <v>0</v>
      </c>
      <c r="CF104" s="262">
        <f t="shared" ref="CF104:CG104" si="837">+CF94</f>
        <v>0</v>
      </c>
      <c r="CG104" s="262">
        <f t="shared" si="837"/>
        <v>0</v>
      </c>
      <c r="CH104" s="262">
        <f t="shared" ref="CH104:CI104" si="838">+CH94</f>
        <v>0.72799999999999998</v>
      </c>
      <c r="CI104" s="262">
        <f t="shared" si="838"/>
        <v>2.4485798237022529E-3</v>
      </c>
      <c r="CJ104" s="262">
        <f t="shared" ref="CJ104:CK104" si="839">+CJ94</f>
        <v>0</v>
      </c>
      <c r="CK104" s="262">
        <f t="shared" si="839"/>
        <v>0</v>
      </c>
      <c r="CL104" s="262">
        <f t="shared" ref="CL104:CM104" si="840">+CL94</f>
        <v>0</v>
      </c>
      <c r="CM104" s="262">
        <f t="shared" si="840"/>
        <v>0</v>
      </c>
      <c r="CN104" s="262">
        <f t="shared" ref="CN104:CO104" si="841">+CN94</f>
        <v>1.9512195121951219E-2</v>
      </c>
      <c r="CO104" s="262">
        <f t="shared" si="841"/>
        <v>0.43143812709030099</v>
      </c>
      <c r="CP104" s="262">
        <f t="shared" ref="CP104:CQ104" si="842">+CP94</f>
        <v>0</v>
      </c>
      <c r="CQ104" s="262">
        <f t="shared" si="842"/>
        <v>0</v>
      </c>
      <c r="CR104" s="262">
        <f t="shared" ref="CR104:CS104" si="843">+CR94</f>
        <v>4.5495905368516831E-2</v>
      </c>
      <c r="CS104" s="262">
        <f t="shared" si="843"/>
        <v>7.9470198675496689E-3</v>
      </c>
      <c r="CT104" s="262">
        <f t="shared" ref="CT104:CU104" si="844">+CT94</f>
        <v>0</v>
      </c>
      <c r="CU104" s="262">
        <f t="shared" si="844"/>
        <v>0</v>
      </c>
      <c r="CV104" s="262">
        <f t="shared" ref="CV104:CW104" si="845">+CV94</f>
        <v>0</v>
      </c>
      <c r="CW104" s="262">
        <f t="shared" si="845"/>
        <v>0</v>
      </c>
      <c r="CX104" s="262">
        <f t="shared" ref="CX104:CY104" si="846">+CX94</f>
        <v>0</v>
      </c>
      <c r="CY104" s="262">
        <f t="shared" si="846"/>
        <v>0</v>
      </c>
      <c r="CZ104" s="262">
        <f t="shared" ref="CZ104:DA104" si="847">+CZ94</f>
        <v>0</v>
      </c>
      <c r="DA104" s="262">
        <f t="shared" si="847"/>
        <v>0</v>
      </c>
      <c r="DB104" s="262">
        <f t="shared" ref="DB104:DC104" si="848">+DB94</f>
        <v>0</v>
      </c>
      <c r="DC104" s="262">
        <f t="shared" si="848"/>
        <v>0</v>
      </c>
      <c r="DD104" s="261">
        <f>AVERAGE(CA104:DC104)</f>
        <v>4.3500292894437513E-2</v>
      </c>
      <c r="DE104" s="262">
        <f t="shared" ref="DE104:DF104" si="849">+DE94</f>
        <v>0</v>
      </c>
      <c r="DF104" s="262">
        <f t="shared" si="849"/>
        <v>0</v>
      </c>
      <c r="DG104" s="262">
        <f t="shared" ref="DG104:DH104" si="850">+DG94</f>
        <v>0</v>
      </c>
      <c r="DH104" s="262">
        <f t="shared" si="850"/>
        <v>0</v>
      </c>
      <c r="DI104" s="262">
        <f t="shared" ref="DI104:DJ104" si="851">+DI94</f>
        <v>0</v>
      </c>
      <c r="DJ104" s="262">
        <f t="shared" si="851"/>
        <v>0</v>
      </c>
      <c r="DK104" s="262">
        <f t="shared" ref="DK104:DL104" si="852">+DK94</f>
        <v>0.14718019257221457</v>
      </c>
      <c r="DL104" s="262">
        <f t="shared" si="852"/>
        <v>9.0090090090090089E-3</v>
      </c>
      <c r="DM104" s="262">
        <f t="shared" ref="DM104:DN104" si="853">+DM94</f>
        <v>0</v>
      </c>
      <c r="DN104" s="262">
        <f t="shared" si="853"/>
        <v>0.1734417344173442</v>
      </c>
      <c r="DO104" s="262">
        <f t="shared" ref="DO104:DR104" si="854">+DO94</f>
        <v>0</v>
      </c>
      <c r="DP104" s="262" t="e">
        <f t="shared" si="854"/>
        <v>#DIV/0!</v>
      </c>
      <c r="DQ104" s="262" t="e">
        <f t="shared" si="854"/>
        <v>#DIV/0!</v>
      </c>
      <c r="DR104" s="262">
        <f t="shared" si="854"/>
        <v>0</v>
      </c>
      <c r="DS104" s="262">
        <f t="shared" ref="DS104:DT104" si="855">+DS94</f>
        <v>0</v>
      </c>
      <c r="DT104" s="262">
        <f t="shared" si="855"/>
        <v>0.22074074074074074</v>
      </c>
      <c r="DU104" s="262">
        <f t="shared" ref="DU104:DV104" si="856">+DU94</f>
        <v>0</v>
      </c>
      <c r="DV104" s="262">
        <f t="shared" si="856"/>
        <v>0.24676524953789278</v>
      </c>
      <c r="DW104" s="262">
        <f t="shared" ref="DW104:DX104" si="857">+DW94</f>
        <v>0.37470725995316162</v>
      </c>
      <c r="DX104" s="262">
        <f t="shared" si="857"/>
        <v>0</v>
      </c>
      <c r="DY104" s="262">
        <f t="shared" ref="DY104:DZ104" si="858">+DY94</f>
        <v>0</v>
      </c>
      <c r="DZ104" s="262">
        <f t="shared" si="858"/>
        <v>0.11288380493678507</v>
      </c>
      <c r="EA104" s="262">
        <f t="shared" ref="EA104:EB104" si="859">+EA94</f>
        <v>0</v>
      </c>
      <c r="EB104" s="262">
        <f t="shared" si="859"/>
        <v>0</v>
      </c>
      <c r="EC104" s="262">
        <f t="shared" ref="EC104:ED104" si="860">+EC94</f>
        <v>0</v>
      </c>
      <c r="ED104" s="262">
        <f t="shared" si="860"/>
        <v>0</v>
      </c>
      <c r="EE104" s="262">
        <f t="shared" ref="EE104:EF104" si="861">+EE94</f>
        <v>0.43600061909921067</v>
      </c>
      <c r="EF104" s="262">
        <f t="shared" si="861"/>
        <v>0</v>
      </c>
      <c r="EG104" s="262">
        <f t="shared" ref="EG104:EH104" si="862">+EG94</f>
        <v>0</v>
      </c>
      <c r="EH104" s="262">
        <f t="shared" si="862"/>
        <v>0</v>
      </c>
      <c r="EI104" s="456">
        <f>AVERAGE(DR104:EF104)</f>
        <v>9.2739844951186062E-2</v>
      </c>
    </row>
    <row r="105" spans="1:140">
      <c r="C105" s="260" t="str">
        <f>+B95</f>
        <v>% CORREC. FALLA</v>
      </c>
      <c r="D105" s="262">
        <f t="shared" si="834"/>
        <v>1</v>
      </c>
      <c r="E105" s="262">
        <f t="shared" si="834"/>
        <v>0.98586600031235361</v>
      </c>
      <c r="F105" s="262">
        <f t="shared" si="834"/>
        <v>0.93357271095152605</v>
      </c>
      <c r="G105" s="262">
        <f t="shared" si="834"/>
        <v>1</v>
      </c>
      <c r="H105" s="262">
        <f t="shared" si="834"/>
        <v>0.80775832475111564</v>
      </c>
      <c r="I105" s="262">
        <f t="shared" si="804"/>
        <v>0.72093023255813948</v>
      </c>
      <c r="J105" s="262">
        <f t="shared" si="804"/>
        <v>0.83122515359595228</v>
      </c>
      <c r="K105" s="262">
        <f t="shared" si="804"/>
        <v>0.86129729729729732</v>
      </c>
      <c r="L105" s="262">
        <f t="shared" si="804"/>
        <v>0.94501130323211335</v>
      </c>
      <c r="M105" s="262">
        <f t="shared" si="804"/>
        <v>0.55894514380226035</v>
      </c>
      <c r="N105" s="262">
        <f t="shared" si="804"/>
        <v>1</v>
      </c>
      <c r="O105" s="262">
        <f t="shared" si="804"/>
        <v>0.37482504432210506</v>
      </c>
      <c r="P105" s="262">
        <f t="shared" si="804"/>
        <v>0.65729349736379616</v>
      </c>
      <c r="Q105" s="262">
        <f t="shared" si="804"/>
        <v>0.97991967871485941</v>
      </c>
      <c r="R105" s="262">
        <f t="shared" si="804"/>
        <v>0.99818791338225965</v>
      </c>
      <c r="S105" s="262">
        <f t="shared" si="804"/>
        <v>0.53383181020954495</v>
      </c>
      <c r="T105" s="262">
        <f t="shared" si="804"/>
        <v>1</v>
      </c>
      <c r="U105" s="262">
        <f t="shared" si="804"/>
        <v>0.72307692307692306</v>
      </c>
      <c r="V105" s="262">
        <f t="shared" si="804"/>
        <v>0.60042377606780417</v>
      </c>
      <c r="W105" s="262">
        <f t="shared" si="804"/>
        <v>0.25473427000610877</v>
      </c>
      <c r="X105" s="262">
        <f t="shared" si="804"/>
        <v>0.84179718398987502</v>
      </c>
      <c r="Y105" s="262">
        <f t="shared" si="804"/>
        <v>1</v>
      </c>
      <c r="Z105" s="262">
        <f t="shared" si="804"/>
        <v>0.65334951035618338</v>
      </c>
      <c r="AA105" s="262">
        <f t="shared" si="804"/>
        <v>0.841000635997456</v>
      </c>
      <c r="AB105" s="262">
        <f t="shared" si="804"/>
        <v>0.89306446684998464</v>
      </c>
      <c r="AC105" s="262">
        <f t="shared" si="804"/>
        <v>0.84313725490196079</v>
      </c>
      <c r="AD105" s="262">
        <f t="shared" si="804"/>
        <v>1</v>
      </c>
      <c r="AE105" s="262">
        <f t="shared" si="804"/>
        <v>0.56497175141242939</v>
      </c>
      <c r="AF105" s="262">
        <f t="shared" si="804"/>
        <v>0.90738835151265695</v>
      </c>
      <c r="AG105" s="262">
        <f t="shared" si="804"/>
        <v>0.48502851711026612</v>
      </c>
      <c r="AH105" s="262">
        <f t="shared" si="804"/>
        <v>0.4188477297432896</v>
      </c>
      <c r="AI105" s="262">
        <f t="shared" si="804"/>
        <v>0.33123425692695213</v>
      </c>
      <c r="AJ105" s="262">
        <f t="shared" si="804"/>
        <v>0.78496825721892283</v>
      </c>
      <c r="AK105" s="262">
        <f>+AK95</f>
        <v>0.85512186807567747</v>
      </c>
      <c r="AL105" s="262">
        <f>+AL95</f>
        <v>0.59850606909430437</v>
      </c>
      <c r="AM105" s="262">
        <f t="shared" si="804"/>
        <v>0.94321945679947006</v>
      </c>
      <c r="AN105" s="262">
        <f t="shared" si="804"/>
        <v>0.75657456724367511</v>
      </c>
      <c r="AO105" s="262">
        <f t="shared" si="804"/>
        <v>0.6487889273356402</v>
      </c>
      <c r="AP105" s="262">
        <f t="shared" si="804"/>
        <v>0.40782122905027934</v>
      </c>
      <c r="AQ105" s="262">
        <f t="shared" si="804"/>
        <v>0.6927254772876893</v>
      </c>
      <c r="AR105" s="262">
        <f t="shared" si="804"/>
        <v>0.90638297872340423</v>
      </c>
      <c r="AS105" s="262">
        <f>+AS95</f>
        <v>0.90902126029496266</v>
      </c>
      <c r="AT105" s="262">
        <f>+AT95</f>
        <v>1</v>
      </c>
      <c r="AU105" s="262">
        <f t="shared" si="804"/>
        <v>0.56251215244021002</v>
      </c>
      <c r="AV105" s="262">
        <f t="shared" si="804"/>
        <v>1</v>
      </c>
      <c r="AW105" s="262">
        <f t="shared" si="804"/>
        <v>0.54310082241851965</v>
      </c>
      <c r="AX105" s="262">
        <f t="shared" si="804"/>
        <v>1</v>
      </c>
      <c r="AY105" s="262">
        <f t="shared" si="804"/>
        <v>1</v>
      </c>
      <c r="AZ105" s="262">
        <f t="shared" si="804"/>
        <v>0.81004344750934631</v>
      </c>
      <c r="BA105" s="262">
        <f t="shared" si="804"/>
        <v>1</v>
      </c>
      <c r="BB105" s="262">
        <f t="shared" si="804"/>
        <v>0.730185497470489</v>
      </c>
      <c r="BC105" s="262">
        <f t="shared" si="804"/>
        <v>0.52681388012618291</v>
      </c>
      <c r="BD105" s="262">
        <f t="shared" si="804"/>
        <v>0.99768196569309231</v>
      </c>
      <c r="BE105" s="262">
        <f t="shared" si="804"/>
        <v>0.9570815450643777</v>
      </c>
      <c r="BF105" s="262">
        <f t="shared" si="804"/>
        <v>1</v>
      </c>
      <c r="BG105" s="262">
        <f t="shared" si="804"/>
        <v>1</v>
      </c>
      <c r="BH105" s="262">
        <f t="shared" si="804"/>
        <v>0.71835161577230944</v>
      </c>
      <c r="BI105" s="262">
        <f t="shared" si="804"/>
        <v>0.60159362549800799</v>
      </c>
      <c r="BJ105" s="262">
        <f t="shared" si="804"/>
        <v>0.75584492453388574</v>
      </c>
      <c r="BK105" s="262">
        <f t="shared" si="804"/>
        <v>1</v>
      </c>
      <c r="BL105" s="262">
        <f t="shared" si="804"/>
        <v>0.90124617916764627</v>
      </c>
      <c r="BM105" s="262">
        <f t="shared" si="804"/>
        <v>0.716594307766522</v>
      </c>
      <c r="BN105" s="262">
        <f t="shared" si="804"/>
        <v>0.36305732484076436</v>
      </c>
      <c r="BO105" s="262">
        <f t="shared" si="804"/>
        <v>0.68118466898954699</v>
      </c>
      <c r="BP105" s="262">
        <f t="shared" si="804"/>
        <v>0.72257450856055805</v>
      </c>
      <c r="BQ105" s="262">
        <f t="shared" si="804"/>
        <v>0.49432955303535692</v>
      </c>
      <c r="BR105" s="262">
        <f t="shared" si="804"/>
        <v>0.54545454545454541</v>
      </c>
      <c r="BS105" s="262">
        <f t="shared" si="804"/>
        <v>0</v>
      </c>
      <c r="BT105" s="262">
        <f t="shared" si="804"/>
        <v>0</v>
      </c>
      <c r="BU105" s="262">
        <f t="shared" si="805"/>
        <v>0</v>
      </c>
      <c r="BV105" s="262">
        <f t="shared" si="805"/>
        <v>0</v>
      </c>
      <c r="BW105" s="262">
        <f t="shared" si="805"/>
        <v>0</v>
      </c>
      <c r="BX105" s="262">
        <f t="shared" si="805"/>
        <v>0</v>
      </c>
      <c r="BY105" s="262">
        <f t="shared" si="805"/>
        <v>0</v>
      </c>
      <c r="BZ105" s="262">
        <f t="shared" si="805"/>
        <v>0</v>
      </c>
      <c r="CA105" s="262">
        <f t="shared" si="805"/>
        <v>0.97333333333333338</v>
      </c>
      <c r="CB105" s="262">
        <f t="shared" ref="CB105:CC105" si="863">+CB95</f>
        <v>0.94</v>
      </c>
      <c r="CC105" s="262">
        <f t="shared" si="863"/>
        <v>0.93582887700534756</v>
      </c>
      <c r="CD105" s="262">
        <f t="shared" ref="CD105:CE105" si="864">+CD95</f>
        <v>0.95</v>
      </c>
      <c r="CE105" s="262">
        <f t="shared" si="864"/>
        <v>1</v>
      </c>
      <c r="CF105" s="262">
        <f t="shared" ref="CF105:CG105" si="865">+CF95</f>
        <v>1</v>
      </c>
      <c r="CG105" s="262">
        <f t="shared" si="865"/>
        <v>0.64102564102564108</v>
      </c>
      <c r="CH105" s="262">
        <f t="shared" ref="CH105:CI105" si="866">+CH95</f>
        <v>0.112</v>
      </c>
      <c r="CI105" s="262">
        <f t="shared" si="866"/>
        <v>0.99755142017629772</v>
      </c>
      <c r="CJ105" s="262">
        <f t="shared" ref="CJ105:CK105" si="867">+CJ95</f>
        <v>1</v>
      </c>
      <c r="CK105" s="262">
        <f t="shared" si="867"/>
        <v>1</v>
      </c>
      <c r="CL105" s="262">
        <f t="shared" ref="CL105:CM105" si="868">+CL95</f>
        <v>1</v>
      </c>
      <c r="CM105" s="262">
        <f t="shared" si="868"/>
        <v>1</v>
      </c>
      <c r="CN105" s="262">
        <f t="shared" ref="CN105:CO105" si="869">+CN95</f>
        <v>0.82926829268292679</v>
      </c>
      <c r="CO105" s="262">
        <f t="shared" si="869"/>
        <v>0.56856187290969895</v>
      </c>
      <c r="CP105" s="262">
        <f t="shared" ref="CP105:CQ105" si="870">+CP95</f>
        <v>1</v>
      </c>
      <c r="CQ105" s="262">
        <f t="shared" si="870"/>
        <v>0.95020115788440784</v>
      </c>
      <c r="CR105" s="262">
        <f t="shared" ref="CR105:CS105" si="871">+CR95</f>
        <v>0.95450409463148322</v>
      </c>
      <c r="CS105" s="262">
        <f t="shared" si="871"/>
        <v>0.99205298013245036</v>
      </c>
      <c r="CT105" s="262">
        <f t="shared" ref="CT105:CU105" si="872">+CT95</f>
        <v>1</v>
      </c>
      <c r="CU105" s="262">
        <f t="shared" si="872"/>
        <v>1</v>
      </c>
      <c r="CV105" s="262">
        <f t="shared" ref="CV105:CW105" si="873">+CV95</f>
        <v>1</v>
      </c>
      <c r="CW105" s="262">
        <f t="shared" si="873"/>
        <v>0.94130202774813232</v>
      </c>
      <c r="CX105" s="262">
        <f t="shared" ref="CX105:CY105" si="874">+CX95</f>
        <v>1</v>
      </c>
      <c r="CY105" s="262">
        <f t="shared" si="874"/>
        <v>0.94535519125683065</v>
      </c>
      <c r="CZ105" s="262">
        <f t="shared" ref="CZ105:DA105" si="875">+CZ95</f>
        <v>1</v>
      </c>
      <c r="DA105" s="262">
        <f t="shared" si="875"/>
        <v>1</v>
      </c>
      <c r="DB105" s="262">
        <f t="shared" ref="DB105:DC105" si="876">+DB95</f>
        <v>0.96292372881355937</v>
      </c>
      <c r="DC105" s="262">
        <f t="shared" si="876"/>
        <v>1</v>
      </c>
      <c r="DD105" s="261">
        <f t="shared" ref="DD105" si="877">AVERAGE(CA105:DC105)</f>
        <v>0.92047960750345215</v>
      </c>
      <c r="DE105" s="262">
        <f t="shared" ref="DE105:DF105" si="878">+DE95</f>
        <v>1</v>
      </c>
      <c r="DF105" s="262">
        <f t="shared" si="878"/>
        <v>1</v>
      </c>
      <c r="DG105" s="262">
        <f t="shared" ref="DG105:DH105" si="879">+DG95</f>
        <v>0.55555555555555558</v>
      </c>
      <c r="DH105" s="262">
        <f t="shared" si="879"/>
        <v>1</v>
      </c>
      <c r="DI105" s="262">
        <f t="shared" ref="DI105:DJ105" si="880">+DI95</f>
        <v>1</v>
      </c>
      <c r="DJ105" s="262">
        <f t="shared" si="880"/>
        <v>0.39209726443768994</v>
      </c>
      <c r="DK105" s="262">
        <f t="shared" ref="DK105:DL105" si="881">+DK95</f>
        <v>0.8528198074277854</v>
      </c>
      <c r="DL105" s="262">
        <f t="shared" si="881"/>
        <v>0.93693693693693691</v>
      </c>
      <c r="DM105" s="262">
        <f t="shared" ref="DM105:DN105" si="882">+DM95</f>
        <v>1</v>
      </c>
      <c r="DN105" s="262">
        <f t="shared" si="882"/>
        <v>0.55555555555555558</v>
      </c>
      <c r="DO105" s="262">
        <f t="shared" ref="DO105:DR105" si="883">+DO95</f>
        <v>1</v>
      </c>
      <c r="DP105" s="262" t="e">
        <f t="shared" si="883"/>
        <v>#DIV/0!</v>
      </c>
      <c r="DQ105" s="262" t="e">
        <f t="shared" si="883"/>
        <v>#DIV/0!</v>
      </c>
      <c r="DR105" s="262">
        <f t="shared" si="883"/>
        <v>1</v>
      </c>
      <c r="DS105" s="262">
        <f t="shared" ref="DS105:DT105" si="884">+DS95</f>
        <v>0.72727272727272729</v>
      </c>
      <c r="DT105" s="262">
        <f t="shared" si="884"/>
        <v>0.33481481481481484</v>
      </c>
      <c r="DU105" s="262">
        <f t="shared" ref="DU105:DV105" si="885">+DU95</f>
        <v>0.93830968537939541</v>
      </c>
      <c r="DV105" s="262">
        <f t="shared" si="885"/>
        <v>0.75323475046210719</v>
      </c>
      <c r="DW105" s="262">
        <f t="shared" ref="DW105:DX105" si="886">+DW95</f>
        <v>0.54722872755659635</v>
      </c>
      <c r="DX105" s="262">
        <f t="shared" si="886"/>
        <v>1</v>
      </c>
      <c r="DY105" s="262">
        <f t="shared" ref="DY105:EA105" si="887">+DY95</f>
        <v>0.86027014438751748</v>
      </c>
      <c r="DZ105" s="262">
        <f t="shared" si="887"/>
        <v>0.54093919325707407</v>
      </c>
      <c r="EA105" s="262">
        <f t="shared" si="887"/>
        <v>1</v>
      </c>
      <c r="EB105" s="262">
        <f t="shared" ref="EB105:EC105" si="888">+EB95</f>
        <v>1</v>
      </c>
      <c r="EC105" s="262">
        <f t="shared" si="888"/>
        <v>1</v>
      </c>
      <c r="ED105" s="262">
        <f t="shared" ref="ED105:EE105" si="889">+ED95</f>
        <v>0.8</v>
      </c>
      <c r="EE105" s="262">
        <f t="shared" si="889"/>
        <v>0.29670329670329676</v>
      </c>
      <c r="EF105" s="262">
        <f t="shared" ref="EF105:EG105" si="890">+EF95</f>
        <v>0.86326368685532928</v>
      </c>
      <c r="EG105" s="262">
        <f t="shared" si="890"/>
        <v>1</v>
      </c>
      <c r="EH105" s="262">
        <f t="shared" ref="EH105" si="891">+EH95</f>
        <v>1</v>
      </c>
      <c r="EI105" s="456">
        <f t="shared" ref="EI105" si="892">AVERAGE(DR105:EF105)</f>
        <v>0.77746913511259075</v>
      </c>
    </row>
    <row r="106" spans="1:140" customFormat="1">
      <c r="A106" s="2"/>
      <c r="B106" s="2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</row>
    <row r="112" spans="1:140" customFormat="1">
      <c r="A112" s="2"/>
      <c r="B112" s="2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  <c r="EF112" s="2"/>
      <c r="EG112" s="2"/>
      <c r="EH112" s="2"/>
      <c r="EI112" s="2"/>
      <c r="EJ112" s="2"/>
    </row>
    <row r="113" spans="108:139">
      <c r="DD113" s="2" t="e">
        <f>AVERAGE(#REF!)</f>
        <v>#REF!</v>
      </c>
      <c r="EI113" s="2" t="e">
        <f>AVERAGE(#REF!)</f>
        <v>#REF!</v>
      </c>
    </row>
    <row r="114" spans="108:139">
      <c r="DD114" s="2" t="e">
        <f>AVERAGE(#REF!)</f>
        <v>#REF!</v>
      </c>
      <c r="EI114" s="2" t="e">
        <f>AVERAGE(#REF!)</f>
        <v>#REF!</v>
      </c>
    </row>
    <row r="115" spans="108:139">
      <c r="DD115" s="2" t="e">
        <f>AVERAGE(#REF!)</f>
        <v>#REF!</v>
      </c>
      <c r="EI115" s="2" t="e">
        <f>AVERAGE(#REF!)</f>
        <v>#REF!</v>
      </c>
    </row>
    <row r="116" spans="108:139">
      <c r="DD116" s="2" t="e">
        <f>AVERAGE(#REF!)</f>
        <v>#REF!</v>
      </c>
      <c r="EI116" s="2" t="e">
        <f>AVERAGE(#REF!)</f>
        <v>#REF!</v>
      </c>
    </row>
    <row r="133" spans="1:140" customFormat="1">
      <c r="A133" s="2"/>
      <c r="B133" s="2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  <c r="EF133" s="2"/>
      <c r="EG133" s="2"/>
      <c r="EH133" s="2"/>
      <c r="EI133" s="2"/>
      <c r="EJ133" s="2"/>
    </row>
    <row r="139" spans="1:140" customFormat="1">
      <c r="A139" s="2"/>
      <c r="B139" s="2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  <c r="EF139" s="2"/>
      <c r="EG139" s="2"/>
      <c r="EH139" s="2"/>
      <c r="EI139" s="2"/>
      <c r="EJ139" s="2"/>
    </row>
    <row r="155" spans="1:140" customFormat="1">
      <c r="A155" s="2"/>
      <c r="B155" s="2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  <c r="DO155" s="2"/>
      <c r="DP155" s="2"/>
      <c r="DQ155" s="2"/>
      <c r="DR155" s="2"/>
      <c r="DS155" s="2"/>
      <c r="DT155" s="2"/>
      <c r="DU155" s="2"/>
      <c r="DV155" s="2"/>
      <c r="DW155" s="2"/>
      <c r="DX155" s="2"/>
      <c r="DY155" s="2"/>
      <c r="DZ155" s="2"/>
      <c r="EA155" s="2"/>
      <c r="EB155" s="2"/>
      <c r="EC155" s="2"/>
      <c r="ED155" s="2"/>
      <c r="EE155" s="2"/>
      <c r="EF155" s="2"/>
      <c r="EG155" s="2"/>
      <c r="EH155" s="2"/>
      <c r="EI155" s="2"/>
      <c r="EJ155" s="2"/>
    </row>
  </sheetData>
  <mergeCells count="18">
    <mergeCell ref="A28:A32"/>
    <mergeCell ref="A2:A5"/>
    <mergeCell ref="A7:A11"/>
    <mergeCell ref="A12:A16"/>
    <mergeCell ref="A18:A21"/>
    <mergeCell ref="A23:A27"/>
    <mergeCell ref="A92:A96"/>
    <mergeCell ref="A34:A37"/>
    <mergeCell ref="A39:A43"/>
    <mergeCell ref="A44:A48"/>
    <mergeCell ref="A50:A53"/>
    <mergeCell ref="A55:A59"/>
    <mergeCell ref="A60:A64"/>
    <mergeCell ref="A66:A69"/>
    <mergeCell ref="A71:A75"/>
    <mergeCell ref="A76:A80"/>
    <mergeCell ref="A82:A85"/>
    <mergeCell ref="A87:A91"/>
  </mergeCells>
  <phoneticPr fontId="60" type="noConversion"/>
  <conditionalFormatting sqref="R73">
    <cfRule type="cellIs" dxfId="116" priority="488" operator="greaterThan">
      <formula>100</formula>
    </cfRule>
    <cfRule type="cellIs" dxfId="115" priority="487" operator="lessThan">
      <formula>0</formula>
    </cfRule>
  </conditionalFormatting>
  <conditionalFormatting sqref="S27:DC27">
    <cfRule type="cellIs" dxfId="114" priority="231" operator="lessThan">
      <formula>0</formula>
    </cfRule>
    <cfRule type="cellIs" dxfId="113" priority="232" operator="greaterThan">
      <formula>100</formula>
    </cfRule>
  </conditionalFormatting>
  <conditionalFormatting sqref="S43:DC43">
    <cfRule type="cellIs" dxfId="112" priority="228" operator="greaterThan">
      <formula>100</formula>
    </cfRule>
    <cfRule type="cellIs" dxfId="111" priority="227" operator="lessThan">
      <formula>0</formula>
    </cfRule>
  </conditionalFormatting>
  <conditionalFormatting sqref="S59:DC59">
    <cfRule type="cellIs" dxfId="110" priority="224" operator="greaterThan">
      <formula>100</formula>
    </cfRule>
    <cfRule type="cellIs" dxfId="109" priority="223" operator="lessThan">
      <formula>0</formula>
    </cfRule>
  </conditionalFormatting>
  <conditionalFormatting sqref="S75:DC75">
    <cfRule type="cellIs" dxfId="108" priority="220" operator="greaterThan">
      <formula>100</formula>
    </cfRule>
    <cfRule type="cellIs" dxfId="107" priority="219" operator="lessThan">
      <formula>0</formula>
    </cfRule>
  </conditionalFormatting>
  <conditionalFormatting sqref="U23:DC25">
    <cfRule type="cellIs" dxfId="106" priority="230" operator="greaterThan">
      <formula>100</formula>
    </cfRule>
    <cfRule type="cellIs" dxfId="105" priority="229" operator="lessThan">
      <formula>0</formula>
    </cfRule>
  </conditionalFormatting>
  <conditionalFormatting sqref="U39:DC41">
    <cfRule type="cellIs" dxfId="104" priority="226" operator="greaterThan">
      <formula>100</formula>
    </cfRule>
    <cfRule type="cellIs" dxfId="103" priority="225" operator="lessThan">
      <formula>0</formula>
    </cfRule>
  </conditionalFormatting>
  <conditionalFormatting sqref="U55:DC57">
    <cfRule type="cellIs" dxfId="102" priority="222" operator="greaterThan">
      <formula>100</formula>
    </cfRule>
    <cfRule type="cellIs" dxfId="101" priority="221" operator="lessThan">
      <formula>0</formula>
    </cfRule>
  </conditionalFormatting>
  <conditionalFormatting sqref="U71:DC73">
    <cfRule type="cellIs" dxfId="100" priority="218" operator="greaterThan">
      <formula>100</formula>
    </cfRule>
    <cfRule type="cellIs" dxfId="99" priority="217" operator="lessThan">
      <formula>0</formula>
    </cfRule>
  </conditionalFormatting>
  <conditionalFormatting sqref="DE27:EH27">
    <cfRule type="cellIs" dxfId="98" priority="15" operator="lessThan">
      <formula>0</formula>
    </cfRule>
    <cfRule type="cellIs" dxfId="97" priority="16" operator="greaterThan">
      <formula>100</formula>
    </cfRule>
  </conditionalFormatting>
  <conditionalFormatting sqref="DE39:EH41">
    <cfRule type="cellIs" dxfId="96" priority="169" operator="lessThan">
      <formula>0</formula>
    </cfRule>
    <cfRule type="cellIs" dxfId="95" priority="170" operator="greaterThan">
      <formula>100</formula>
    </cfRule>
  </conditionalFormatting>
  <conditionalFormatting sqref="DE43:EH43">
    <cfRule type="cellIs" dxfId="94" priority="171" operator="lessThan">
      <formula>0</formula>
    </cfRule>
    <cfRule type="cellIs" dxfId="93" priority="172" operator="greaterThan">
      <formula>100</formula>
    </cfRule>
  </conditionalFormatting>
  <conditionalFormatting sqref="DE59:EH59">
    <cfRule type="cellIs" dxfId="92" priority="12" operator="greaterThan">
      <formula>100</formula>
    </cfRule>
    <cfRule type="cellIs" dxfId="91" priority="11" operator="lessThan">
      <formula>0</formula>
    </cfRule>
  </conditionalFormatting>
  <conditionalFormatting sqref="DE75:EH75">
    <cfRule type="cellIs" dxfId="90" priority="8" operator="greaterThan">
      <formula>100</formula>
    </cfRule>
    <cfRule type="cellIs" dxfId="89" priority="7" operator="lessThan">
      <formula>0</formula>
    </cfRule>
  </conditionalFormatting>
  <conditionalFormatting sqref="DE23:EI25">
    <cfRule type="cellIs" dxfId="88" priority="14" operator="greaterThan">
      <formula>100</formula>
    </cfRule>
    <cfRule type="cellIs" dxfId="87" priority="13" operator="lessThan">
      <formula>0</formula>
    </cfRule>
  </conditionalFormatting>
  <conditionalFormatting sqref="DE55:EI57">
    <cfRule type="cellIs" dxfId="86" priority="10" operator="greaterThan">
      <formula>100</formula>
    </cfRule>
    <cfRule type="cellIs" dxfId="85" priority="9" operator="lessThan">
      <formula>0</formula>
    </cfRule>
  </conditionalFormatting>
  <conditionalFormatting sqref="DE71:EI73">
    <cfRule type="cellIs" dxfId="84" priority="6" operator="greaterThan">
      <formula>100</formula>
    </cfRule>
    <cfRule type="cellIs" dxfId="83" priority="5" operator="lessThan">
      <formula>0</formula>
    </cfRule>
  </conditionalFormatting>
  <conditionalFormatting sqref="DP87:DQ89">
    <cfRule type="cellIs" dxfId="82" priority="98" operator="greaterThan">
      <formula>100</formula>
    </cfRule>
    <cfRule type="cellIs" dxfId="81" priority="97" operator="lessThan">
      <formula>0</formula>
    </cfRule>
  </conditionalFormatting>
  <conditionalFormatting sqref="DP91:DQ91">
    <cfRule type="cellIs" dxfId="80" priority="100" operator="greaterThan">
      <formula>100</formula>
    </cfRule>
    <cfRule type="cellIs" dxfId="79" priority="99" operator="lessThan">
      <formula>0</formula>
    </cfRule>
  </conditionalFormatting>
  <conditionalFormatting sqref="EI87:EI89">
    <cfRule type="cellIs" dxfId="78" priority="2" operator="greaterThan">
      <formula>100</formula>
    </cfRule>
    <cfRule type="cellIs" dxfId="77" priority="1" operator="lessThan">
      <formula>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filterMode="1"/>
  <dimension ref="B2:AL474"/>
  <sheetViews>
    <sheetView showGridLines="0" topLeftCell="B2" zoomScale="70" zoomScaleNormal="70" workbookViewId="0">
      <pane xSplit="4" ySplit="1" topLeftCell="W395" activePane="bottomRight" state="frozen"/>
      <selection activeCell="B2" sqref="B2"/>
      <selection pane="topRight" activeCell="G2" sqref="G2"/>
      <selection pane="bottomLeft" activeCell="B5" sqref="B5"/>
      <selection pane="bottomRight" activeCell="AK464" sqref="AK464:AK466"/>
    </sheetView>
  </sheetViews>
  <sheetFormatPr baseColWidth="10" defaultRowHeight="14.4"/>
  <cols>
    <col min="1" max="1" width="0" hidden="1" customWidth="1"/>
    <col min="2" max="2" width="14.33203125" customWidth="1"/>
    <col min="3" max="3" width="37.88671875" customWidth="1"/>
    <col min="4" max="4" width="10.109375" bestFit="1" customWidth="1"/>
    <col min="5" max="5" width="40.33203125" customWidth="1"/>
    <col min="6" max="6" width="17.44140625" customWidth="1"/>
    <col min="7" max="25" width="17.44140625" style="180" customWidth="1"/>
    <col min="26" max="26" width="19.44140625" style="180" customWidth="1"/>
    <col min="27" max="32" width="17.44140625" style="180" customWidth="1"/>
    <col min="33" max="33" width="17.6640625" style="180" customWidth="1"/>
    <col min="34" max="36" width="17.44140625" style="180" customWidth="1"/>
    <col min="37" max="37" width="17.88671875" style="180" bestFit="1" customWidth="1"/>
  </cols>
  <sheetData>
    <row r="2" spans="2:37" ht="26.25" customHeight="1">
      <c r="B2" s="392" t="s">
        <v>262</v>
      </c>
      <c r="C2" s="392" t="s">
        <v>263</v>
      </c>
      <c r="D2" s="392" t="s">
        <v>264</v>
      </c>
      <c r="E2" s="392" t="s">
        <v>265</v>
      </c>
      <c r="F2" s="414">
        <v>45261</v>
      </c>
      <c r="G2" s="156">
        <v>45262</v>
      </c>
      <c r="H2" s="156">
        <v>45263</v>
      </c>
      <c r="I2" s="156">
        <v>45264</v>
      </c>
      <c r="J2" s="156">
        <v>45265</v>
      </c>
      <c r="K2" s="156">
        <v>45266</v>
      </c>
      <c r="L2" s="156">
        <v>45267</v>
      </c>
      <c r="M2" s="156">
        <v>45268</v>
      </c>
      <c r="N2" s="156">
        <v>45269</v>
      </c>
      <c r="O2" s="156">
        <v>45270</v>
      </c>
      <c r="P2" s="156">
        <v>45271</v>
      </c>
      <c r="Q2" s="156">
        <v>45272</v>
      </c>
      <c r="R2" s="156">
        <v>45273</v>
      </c>
      <c r="S2" s="156">
        <v>45274</v>
      </c>
      <c r="T2" s="156">
        <v>45275</v>
      </c>
      <c r="U2" s="448">
        <v>45276</v>
      </c>
      <c r="V2" s="448">
        <v>45277</v>
      </c>
      <c r="W2" s="448">
        <v>45278</v>
      </c>
      <c r="X2" s="448">
        <v>45279</v>
      </c>
      <c r="Y2" s="448">
        <v>45280</v>
      </c>
      <c r="Z2" s="448">
        <v>45281</v>
      </c>
      <c r="AA2" s="448">
        <v>45282</v>
      </c>
      <c r="AB2" s="156">
        <v>45283</v>
      </c>
      <c r="AC2" s="156">
        <v>45284</v>
      </c>
      <c r="AD2" s="156">
        <v>45285</v>
      </c>
      <c r="AE2" s="156">
        <v>45286</v>
      </c>
      <c r="AF2" s="156">
        <v>45287</v>
      </c>
      <c r="AG2" s="156">
        <v>45288</v>
      </c>
      <c r="AH2" s="156">
        <v>45289</v>
      </c>
      <c r="AI2" s="156">
        <v>45290</v>
      </c>
      <c r="AJ2" s="156">
        <v>45291</v>
      </c>
      <c r="AK2" s="415" t="s">
        <v>169</v>
      </c>
    </row>
    <row r="3" spans="2:37" hidden="1">
      <c r="B3" s="94">
        <v>53521</v>
      </c>
      <c r="C3" s="94" t="s">
        <v>266</v>
      </c>
      <c r="D3" s="94">
        <v>1</v>
      </c>
      <c r="E3" s="94" t="s">
        <v>256</v>
      </c>
      <c r="F3" s="400">
        <v>24</v>
      </c>
      <c r="G3" s="400">
        <v>24</v>
      </c>
      <c r="H3" s="400">
        <v>24</v>
      </c>
      <c r="I3" s="400">
        <v>24</v>
      </c>
      <c r="J3" s="400">
        <v>24</v>
      </c>
      <c r="K3" s="400">
        <v>24</v>
      </c>
      <c r="L3" s="400">
        <v>24</v>
      </c>
      <c r="M3" s="400">
        <v>24</v>
      </c>
      <c r="N3" s="400">
        <v>24</v>
      </c>
      <c r="O3" s="400">
        <v>24</v>
      </c>
      <c r="P3" s="400">
        <v>24</v>
      </c>
      <c r="Q3" s="400">
        <v>24</v>
      </c>
      <c r="R3" s="400">
        <v>24</v>
      </c>
      <c r="S3" s="400">
        <v>24</v>
      </c>
      <c r="T3" s="400">
        <v>24</v>
      </c>
      <c r="U3">
        <v>24</v>
      </c>
      <c r="V3">
        <v>24</v>
      </c>
      <c r="W3">
        <v>24</v>
      </c>
      <c r="X3">
        <v>24</v>
      </c>
      <c r="Y3">
        <v>24</v>
      </c>
      <c r="Z3">
        <v>24</v>
      </c>
      <c r="AA3">
        <v>24</v>
      </c>
      <c r="AB3">
        <v>24</v>
      </c>
      <c r="AC3">
        <v>24</v>
      </c>
      <c r="AD3">
        <v>24</v>
      </c>
      <c r="AE3">
        <v>24</v>
      </c>
      <c r="AF3">
        <v>24</v>
      </c>
      <c r="AG3">
        <v>24</v>
      </c>
      <c r="AH3">
        <v>24</v>
      </c>
      <c r="AI3" s="416">
        <v>24</v>
      </c>
      <c r="AJ3" s="416">
        <v>24</v>
      </c>
      <c r="AK3" s="417">
        <f>SUM(F3:AJ3)</f>
        <v>744</v>
      </c>
    </row>
    <row r="4" spans="2:37">
      <c r="B4" s="117">
        <v>53521</v>
      </c>
      <c r="C4" s="117" t="s">
        <v>266</v>
      </c>
      <c r="D4" s="117">
        <v>1.1000000000000001</v>
      </c>
      <c r="E4" s="94" t="s">
        <v>267</v>
      </c>
      <c r="F4" s="401"/>
      <c r="G4" s="401"/>
      <c r="H4" s="401"/>
      <c r="I4" s="401"/>
      <c r="J4" s="401"/>
      <c r="K4" s="401"/>
      <c r="L4" s="401"/>
      <c r="M4" s="401"/>
      <c r="N4" s="401"/>
      <c r="O4" s="401"/>
      <c r="P4" s="401"/>
      <c r="Q4" s="401"/>
      <c r="R4" s="401"/>
      <c r="S4" s="401"/>
      <c r="T4" s="401"/>
      <c r="U4" s="117"/>
      <c r="V4" s="117"/>
      <c r="W4" s="117"/>
      <c r="X4" s="117"/>
      <c r="Y4" s="117"/>
      <c r="Z4" s="117"/>
      <c r="AA4" s="117"/>
      <c r="AB4" s="117"/>
      <c r="AC4" s="117"/>
      <c r="AD4" s="117"/>
      <c r="AE4" s="117"/>
      <c r="AF4" s="117"/>
      <c r="AG4" s="117"/>
      <c r="AH4" s="117"/>
      <c r="AI4" s="418"/>
      <c r="AJ4" s="418"/>
      <c r="AK4" s="417">
        <f t="shared" ref="AK4:AK6" si="0">SUM(F4:AJ4)</f>
        <v>0</v>
      </c>
    </row>
    <row r="5" spans="2:37">
      <c r="B5" s="94">
        <v>53521</v>
      </c>
      <c r="C5" s="94" t="s">
        <v>266</v>
      </c>
      <c r="D5" s="94">
        <v>2</v>
      </c>
      <c r="E5" s="94" t="s">
        <v>257</v>
      </c>
      <c r="F5" s="400"/>
      <c r="G5" s="400"/>
      <c r="H5" s="400"/>
      <c r="I5" s="400"/>
      <c r="J5" s="400"/>
      <c r="K5" s="400"/>
      <c r="L5" s="400"/>
      <c r="M5" s="400"/>
      <c r="N5" s="400"/>
      <c r="O5" s="400"/>
      <c r="P5" s="400"/>
      <c r="Q5" s="400"/>
      <c r="R5" s="400"/>
      <c r="S5" s="400"/>
      <c r="T5" s="400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 s="416"/>
      <c r="AJ5" s="416"/>
      <c r="AK5" s="417">
        <f>SUM(F5:AJ5)</f>
        <v>0</v>
      </c>
    </row>
    <row r="6" spans="2:37">
      <c r="B6" s="94">
        <v>53521</v>
      </c>
      <c r="C6" s="94" t="s">
        <v>266</v>
      </c>
      <c r="D6" s="94">
        <v>3</v>
      </c>
      <c r="E6" s="94" t="s">
        <v>258</v>
      </c>
      <c r="F6" s="400">
        <v>12</v>
      </c>
      <c r="G6" s="400">
        <v>24</v>
      </c>
      <c r="H6" s="400">
        <v>24</v>
      </c>
      <c r="I6" s="400">
        <v>24</v>
      </c>
      <c r="J6" s="400">
        <v>24</v>
      </c>
      <c r="K6" s="400">
        <v>24</v>
      </c>
      <c r="L6" s="400">
        <v>24</v>
      </c>
      <c r="M6" s="400">
        <v>24</v>
      </c>
      <c r="N6" s="400">
        <v>24</v>
      </c>
      <c r="O6" s="400">
        <v>24</v>
      </c>
      <c r="P6" s="400">
        <v>24</v>
      </c>
      <c r="Q6" s="400">
        <v>24</v>
      </c>
      <c r="R6" s="400">
        <v>24</v>
      </c>
      <c r="S6" s="400">
        <v>24</v>
      </c>
      <c r="T6" s="400">
        <v>24</v>
      </c>
      <c r="U6">
        <v>24</v>
      </c>
      <c r="V6">
        <v>24</v>
      </c>
      <c r="W6">
        <v>24</v>
      </c>
      <c r="X6">
        <v>24</v>
      </c>
      <c r="Y6">
        <v>24</v>
      </c>
      <c r="Z6">
        <v>24</v>
      </c>
      <c r="AA6">
        <v>24</v>
      </c>
      <c r="AB6">
        <v>24</v>
      </c>
      <c r="AC6">
        <v>24</v>
      </c>
      <c r="AD6">
        <v>24</v>
      </c>
      <c r="AE6">
        <v>24</v>
      </c>
      <c r="AF6">
        <v>24</v>
      </c>
      <c r="AG6">
        <v>24</v>
      </c>
      <c r="AH6">
        <v>24</v>
      </c>
      <c r="AI6" s="416">
        <v>24</v>
      </c>
      <c r="AJ6" s="416">
        <v>24</v>
      </c>
      <c r="AK6" s="417">
        <f t="shared" si="0"/>
        <v>732</v>
      </c>
    </row>
    <row r="7" spans="2:37">
      <c r="B7" s="94">
        <v>53521</v>
      </c>
      <c r="C7" s="94" t="s">
        <v>266</v>
      </c>
      <c r="D7" s="94">
        <v>4</v>
      </c>
      <c r="E7" s="94" t="s">
        <v>259</v>
      </c>
      <c r="F7" s="400">
        <v>0</v>
      </c>
      <c r="G7" s="400"/>
      <c r="H7" s="400"/>
      <c r="I7" s="400"/>
      <c r="J7" s="400"/>
      <c r="K7" s="400"/>
      <c r="L7" s="400"/>
      <c r="M7" s="400"/>
      <c r="N7" s="400"/>
      <c r="O7" s="400"/>
      <c r="P7" s="400"/>
      <c r="Q7" s="400"/>
      <c r="R7" s="400"/>
      <c r="S7" s="400"/>
      <c r="T7" s="400"/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 s="416"/>
      <c r="AJ7" s="416"/>
      <c r="AK7" s="417">
        <f>SUM(F7:AJ7)</f>
        <v>0</v>
      </c>
    </row>
    <row r="8" spans="2:37" hidden="1">
      <c r="B8" s="94">
        <v>53521</v>
      </c>
      <c r="C8" s="94" t="s">
        <v>266</v>
      </c>
      <c r="D8" s="94">
        <v>5</v>
      </c>
      <c r="E8" s="94" t="s">
        <v>260</v>
      </c>
      <c r="F8" s="400"/>
      <c r="G8" s="400"/>
      <c r="H8" s="400"/>
      <c r="I8" s="400"/>
      <c r="J8" s="400"/>
      <c r="K8" s="400"/>
      <c r="L8" s="400"/>
      <c r="M8" s="400"/>
      <c r="N8" s="400">
        <v>1</v>
      </c>
      <c r="O8" s="400"/>
      <c r="P8" s="400"/>
      <c r="Q8" s="400"/>
      <c r="R8" s="400"/>
      <c r="S8" s="400"/>
      <c r="T8" s="400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 s="416"/>
      <c r="AJ8" s="416"/>
      <c r="AK8" s="417">
        <f>SUM(F8:AJ8)</f>
        <v>1</v>
      </c>
    </row>
    <row r="9" spans="2:37" hidden="1">
      <c r="B9" s="94">
        <v>53521</v>
      </c>
      <c r="C9" s="94" t="s">
        <v>266</v>
      </c>
      <c r="D9" s="94">
        <v>6</v>
      </c>
      <c r="E9" s="345" t="s">
        <v>261</v>
      </c>
      <c r="F9" s="402">
        <f t="shared" ref="F9" si="1">SUM(F4:F6)</f>
        <v>12</v>
      </c>
      <c r="G9" s="400">
        <v>24</v>
      </c>
      <c r="H9" s="400">
        <v>24</v>
      </c>
      <c r="I9" s="400">
        <v>24</v>
      </c>
      <c r="J9" s="400">
        <v>24</v>
      </c>
      <c r="K9" s="400">
        <v>24</v>
      </c>
      <c r="L9" s="400">
        <v>24</v>
      </c>
      <c r="M9" s="400">
        <v>24</v>
      </c>
      <c r="N9" s="400">
        <v>24</v>
      </c>
      <c r="O9" s="400">
        <v>24</v>
      </c>
      <c r="P9" s="400">
        <v>24</v>
      </c>
      <c r="Q9" s="400">
        <v>24</v>
      </c>
      <c r="R9" s="400">
        <v>24</v>
      </c>
      <c r="S9" s="400">
        <v>24</v>
      </c>
      <c r="T9" s="400">
        <v>24</v>
      </c>
      <c r="U9" s="374">
        <f>SUM(U4:U6)</f>
        <v>24</v>
      </c>
      <c r="V9" s="374">
        <f t="shared" ref="V9:AA9" si="2">SUM(V4:V6)</f>
        <v>24</v>
      </c>
      <c r="W9" s="374">
        <f t="shared" si="2"/>
        <v>24</v>
      </c>
      <c r="X9" s="374">
        <f t="shared" si="2"/>
        <v>24</v>
      </c>
      <c r="Y9" s="374">
        <f t="shared" si="2"/>
        <v>24</v>
      </c>
      <c r="Z9" s="374">
        <f t="shared" si="2"/>
        <v>24</v>
      </c>
      <c r="AA9" s="374">
        <f t="shared" si="2"/>
        <v>24</v>
      </c>
      <c r="AB9" s="374">
        <f>SUM(AB4:AB6)</f>
        <v>24</v>
      </c>
      <c r="AC9" s="374">
        <f t="shared" ref="AC9:AH9" si="3">SUM(AC4:AC6)</f>
        <v>24</v>
      </c>
      <c r="AD9" s="374">
        <f t="shared" si="3"/>
        <v>24</v>
      </c>
      <c r="AE9" s="374">
        <f t="shared" si="3"/>
        <v>24</v>
      </c>
      <c r="AF9" s="374">
        <f t="shared" si="3"/>
        <v>24</v>
      </c>
      <c r="AG9" s="374">
        <f t="shared" si="3"/>
        <v>24</v>
      </c>
      <c r="AH9" s="374">
        <f t="shared" si="3"/>
        <v>24</v>
      </c>
      <c r="AI9" s="422">
        <f t="shared" ref="AI9" si="4">SUM(AI4:AI6)</f>
        <v>24</v>
      </c>
      <c r="AJ9" s="422">
        <v>24</v>
      </c>
      <c r="AK9" s="417">
        <f>SUM(F9:AJ9)</f>
        <v>732</v>
      </c>
    </row>
    <row r="10" spans="2:37">
      <c r="B10" s="94">
        <v>53521</v>
      </c>
      <c r="C10" s="94" t="s">
        <v>266</v>
      </c>
      <c r="D10" s="94">
        <v>7</v>
      </c>
      <c r="E10" s="346" t="s">
        <v>341</v>
      </c>
      <c r="F10" s="403">
        <f t="shared" ref="F10" si="5">100*(F3-F9)/F3</f>
        <v>50</v>
      </c>
      <c r="G10" s="423">
        <f>100*(G3-G9)/G3</f>
        <v>0</v>
      </c>
      <c r="H10" s="423">
        <f t="shared" ref="H10:M10" si="6">100*(H3-H9)/H3</f>
        <v>0</v>
      </c>
      <c r="I10" s="423">
        <f t="shared" si="6"/>
        <v>0</v>
      </c>
      <c r="J10" s="423">
        <f t="shared" si="6"/>
        <v>0</v>
      </c>
      <c r="K10" s="423">
        <f t="shared" si="6"/>
        <v>0</v>
      </c>
      <c r="L10" s="423">
        <f t="shared" si="6"/>
        <v>0</v>
      </c>
      <c r="M10" s="423">
        <f t="shared" si="6"/>
        <v>0</v>
      </c>
      <c r="N10" s="447">
        <f>100*(N3-N9)/N3</f>
        <v>0</v>
      </c>
      <c r="O10" s="447">
        <f t="shared" ref="O10:T10" si="7">100*(O3-O9)/O3</f>
        <v>0</v>
      </c>
      <c r="P10" s="447">
        <f t="shared" si="7"/>
        <v>0</v>
      </c>
      <c r="Q10" s="447">
        <f t="shared" si="7"/>
        <v>0</v>
      </c>
      <c r="R10" s="447">
        <f t="shared" si="7"/>
        <v>0</v>
      </c>
      <c r="S10" s="447">
        <f t="shared" si="7"/>
        <v>0</v>
      </c>
      <c r="T10" s="447">
        <f t="shared" si="7"/>
        <v>0</v>
      </c>
      <c r="U10" s="386">
        <f>100*(U3-U9)/U3</f>
        <v>0</v>
      </c>
      <c r="V10" s="386">
        <f t="shared" ref="V10:AA10" si="8">100*(V3-V9)/V3</f>
        <v>0</v>
      </c>
      <c r="W10" s="386">
        <f t="shared" si="8"/>
        <v>0</v>
      </c>
      <c r="X10" s="386">
        <f t="shared" si="8"/>
        <v>0</v>
      </c>
      <c r="Y10" s="386">
        <f t="shared" si="8"/>
        <v>0</v>
      </c>
      <c r="Z10" s="386">
        <f t="shared" si="8"/>
        <v>0</v>
      </c>
      <c r="AA10" s="386">
        <f t="shared" si="8"/>
        <v>0</v>
      </c>
      <c r="AB10" s="385">
        <f>100*(AB3-AB9)/AB3</f>
        <v>0</v>
      </c>
      <c r="AC10" s="385">
        <f t="shared" ref="AC10:AH10" si="9">100*(AC3-AC9)/AC3</f>
        <v>0</v>
      </c>
      <c r="AD10" s="385">
        <f t="shared" si="9"/>
        <v>0</v>
      </c>
      <c r="AE10" s="385">
        <f t="shared" si="9"/>
        <v>0</v>
      </c>
      <c r="AF10" s="385">
        <f t="shared" si="9"/>
        <v>0</v>
      </c>
      <c r="AG10" s="385">
        <f t="shared" si="9"/>
        <v>0</v>
      </c>
      <c r="AH10" s="385">
        <f t="shared" si="9"/>
        <v>0</v>
      </c>
      <c r="AI10" s="423">
        <f>100*(AI3-AI9)/AI3</f>
        <v>0</v>
      </c>
      <c r="AJ10" s="423">
        <f t="shared" ref="AJ10" si="10">100*(AJ3-AJ9)/AJ3</f>
        <v>0</v>
      </c>
      <c r="AK10" s="423">
        <f>100*(AK3-AK9)/AK3</f>
        <v>1.6129032258064515</v>
      </c>
    </row>
    <row r="11" spans="2:37">
      <c r="B11" s="94">
        <v>53521</v>
      </c>
      <c r="C11" s="94" t="s">
        <v>266</v>
      </c>
      <c r="D11" s="94">
        <v>8</v>
      </c>
      <c r="E11" s="346" t="s">
        <v>342</v>
      </c>
      <c r="F11" s="403">
        <f t="shared" ref="F11:T11" si="11">100*F7/(F3-F9)</f>
        <v>0</v>
      </c>
      <c r="G11" s="423" t="e">
        <f t="shared" si="11"/>
        <v>#DIV/0!</v>
      </c>
      <c r="H11" s="423" t="e">
        <f t="shared" si="11"/>
        <v>#DIV/0!</v>
      </c>
      <c r="I11" s="423" t="e">
        <f t="shared" si="11"/>
        <v>#DIV/0!</v>
      </c>
      <c r="J11" s="423" t="e">
        <f t="shared" si="11"/>
        <v>#DIV/0!</v>
      </c>
      <c r="K11" s="423" t="e">
        <f t="shared" si="11"/>
        <v>#DIV/0!</v>
      </c>
      <c r="L11" s="423">
        <f>IFERROR(100*L7/(L3-L9),0)</f>
        <v>0</v>
      </c>
      <c r="M11" s="423" t="e">
        <f t="shared" si="11"/>
        <v>#DIV/0!</v>
      </c>
      <c r="N11" s="447" t="e">
        <f t="shared" si="11"/>
        <v>#DIV/0!</v>
      </c>
      <c r="O11" s="447" t="e">
        <f t="shared" si="11"/>
        <v>#DIV/0!</v>
      </c>
      <c r="P11" s="447" t="e">
        <f t="shared" si="11"/>
        <v>#DIV/0!</v>
      </c>
      <c r="Q11" s="447" t="e">
        <f t="shared" si="11"/>
        <v>#DIV/0!</v>
      </c>
      <c r="R11" s="447" t="e">
        <f t="shared" si="11"/>
        <v>#DIV/0!</v>
      </c>
      <c r="S11" s="447">
        <f>IFERROR(100*S7/(S3-S9),0)</f>
        <v>0</v>
      </c>
      <c r="T11" s="447" t="e">
        <f t="shared" si="11"/>
        <v>#DIV/0!</v>
      </c>
      <c r="U11" s="386">
        <f>IFERROR(100*U7/(U3-U9),0)</f>
        <v>0</v>
      </c>
      <c r="V11" s="386">
        <f t="shared" ref="V11:Z11" si="12">IFERROR(100*V7/(V3-V9),0)</f>
        <v>0</v>
      </c>
      <c r="W11" s="386">
        <f t="shared" si="12"/>
        <v>0</v>
      </c>
      <c r="X11" s="386">
        <f t="shared" si="12"/>
        <v>0</v>
      </c>
      <c r="Y11" s="386">
        <f t="shared" si="12"/>
        <v>0</v>
      </c>
      <c r="Z11" s="386">
        <f t="shared" si="12"/>
        <v>0</v>
      </c>
      <c r="AA11" s="386">
        <f>IFERROR(100*AA7/(AA3-AA9),0)</f>
        <v>0</v>
      </c>
      <c r="AB11" s="385">
        <f>IFERROR(100*AB7/(AB3-AB9),0)</f>
        <v>0</v>
      </c>
      <c r="AC11" s="385">
        <f t="shared" ref="AC11:AG11" si="13">IFERROR(100*AC7/(AC3-AC9),0)</f>
        <v>0</v>
      </c>
      <c r="AD11" s="385">
        <f t="shared" si="13"/>
        <v>0</v>
      </c>
      <c r="AE11" s="385">
        <f t="shared" si="13"/>
        <v>0</v>
      </c>
      <c r="AF11" s="385">
        <f t="shared" si="13"/>
        <v>0</v>
      </c>
      <c r="AG11" s="385">
        <f t="shared" si="13"/>
        <v>0</v>
      </c>
      <c r="AH11" s="385">
        <f>IFERROR(100*AH7/(AH3-AH9),0)</f>
        <v>0</v>
      </c>
      <c r="AI11" s="423">
        <f>IFERROR(100*AI7/(AI3-AI9),0)</f>
        <v>0</v>
      </c>
      <c r="AJ11" s="423">
        <f>IFERROR(100*AJ7/(AJ3-AJ9),0)</f>
        <v>0</v>
      </c>
      <c r="AK11" s="423">
        <f>IFERROR(100*AK7/(AK3-AK9),0)</f>
        <v>0</v>
      </c>
    </row>
    <row r="12" spans="2:37" hidden="1">
      <c r="B12" s="94">
        <v>53521</v>
      </c>
      <c r="C12" s="94" t="s">
        <v>266</v>
      </c>
      <c r="D12" s="94"/>
      <c r="E12" s="346" t="s">
        <v>343</v>
      </c>
      <c r="F12" s="403">
        <f t="shared" ref="F12" si="14">IFERROR(100*F7/(F3-F9-4),0)</f>
        <v>0</v>
      </c>
      <c r="G12" s="423">
        <f>IFERROR(100*G7/(G3-G9-4),0)</f>
        <v>0</v>
      </c>
      <c r="H12" s="423">
        <f t="shared" ref="H12:M12" si="15">IFERROR(100*H7/(H3-H9-4),0)</f>
        <v>0</v>
      </c>
      <c r="I12" s="423">
        <f t="shared" si="15"/>
        <v>0</v>
      </c>
      <c r="J12" s="423">
        <f t="shared" si="15"/>
        <v>0</v>
      </c>
      <c r="K12" s="423">
        <f t="shared" si="15"/>
        <v>0</v>
      </c>
      <c r="L12" s="423">
        <f t="shared" si="15"/>
        <v>0</v>
      </c>
      <c r="M12" s="423">
        <f t="shared" si="15"/>
        <v>0</v>
      </c>
      <c r="N12" s="447">
        <f>IFERROR(100*N7/(N3-N9-4),0)</f>
        <v>0</v>
      </c>
      <c r="O12" s="447">
        <f t="shared" ref="O12:T12" si="16">IFERROR(100*O7/(O3-O9-4),0)</f>
        <v>0</v>
      </c>
      <c r="P12" s="447">
        <f t="shared" si="16"/>
        <v>0</v>
      </c>
      <c r="Q12" s="447">
        <f t="shared" si="16"/>
        <v>0</v>
      </c>
      <c r="R12" s="447">
        <f t="shared" si="16"/>
        <v>0</v>
      </c>
      <c r="S12" s="447">
        <f t="shared" si="16"/>
        <v>0</v>
      </c>
      <c r="T12" s="447">
        <f t="shared" si="16"/>
        <v>0</v>
      </c>
      <c r="U12" s="386">
        <f>IFERROR(100*U7/(U3-U9-4),0)</f>
        <v>0</v>
      </c>
      <c r="V12" s="386">
        <f t="shared" ref="V12:AA12" si="17">IFERROR(100*V7/(V3-V9-4),0)</f>
        <v>0</v>
      </c>
      <c r="W12" s="386">
        <f t="shared" si="17"/>
        <v>0</v>
      </c>
      <c r="X12" s="386">
        <f t="shared" si="17"/>
        <v>0</v>
      </c>
      <c r="Y12" s="386">
        <f t="shared" si="17"/>
        <v>0</v>
      </c>
      <c r="Z12" s="386">
        <f t="shared" si="17"/>
        <v>0</v>
      </c>
      <c r="AA12" s="386">
        <f t="shared" si="17"/>
        <v>0</v>
      </c>
      <c r="AB12" s="385">
        <f>IFERROR(100*AB7/(AB3-AB9-4),0)</f>
        <v>0</v>
      </c>
      <c r="AC12" s="385">
        <f t="shared" ref="AC12:AH12" si="18">IFERROR(100*AC7/(AC3-AC9-4),0)</f>
        <v>0</v>
      </c>
      <c r="AD12" s="385">
        <f t="shared" si="18"/>
        <v>0</v>
      </c>
      <c r="AE12" s="385">
        <f t="shared" si="18"/>
        <v>0</v>
      </c>
      <c r="AF12" s="385">
        <f t="shared" si="18"/>
        <v>0</v>
      </c>
      <c r="AG12" s="385">
        <f t="shared" si="18"/>
        <v>0</v>
      </c>
      <c r="AH12" s="385">
        <f t="shared" si="18"/>
        <v>0</v>
      </c>
      <c r="AI12" s="423">
        <f t="shared" ref="AI12:AJ12" si="19">IFERROR(100*AI7/(AI3-AI9-4),0)</f>
        <v>0</v>
      </c>
      <c r="AJ12" s="423">
        <f t="shared" si="19"/>
        <v>0</v>
      </c>
      <c r="AK12" s="423">
        <f>IFERROR(100*AK7/(AK3-AK9-4),0)</f>
        <v>0</v>
      </c>
    </row>
    <row r="13" spans="2:37">
      <c r="B13" s="94">
        <v>53521</v>
      </c>
      <c r="C13" s="94" t="s">
        <v>266</v>
      </c>
      <c r="D13" s="94">
        <v>9</v>
      </c>
      <c r="E13" s="347" t="s">
        <v>18</v>
      </c>
      <c r="F13" s="404">
        <f t="shared" ref="F13" si="20">IFERROR(F7/F8,F7)</f>
        <v>0</v>
      </c>
      <c r="G13" s="404">
        <f>IFERROR(G7/G8,G7)</f>
        <v>0</v>
      </c>
      <c r="H13" s="404">
        <f t="shared" ref="H13:M13" si="21">IFERROR(H7/H8,H7)</f>
        <v>0</v>
      </c>
      <c r="I13" s="404">
        <f t="shared" si="21"/>
        <v>0</v>
      </c>
      <c r="J13" s="404">
        <f t="shared" si="21"/>
        <v>0</v>
      </c>
      <c r="K13" s="404">
        <f t="shared" si="21"/>
        <v>0</v>
      </c>
      <c r="L13" s="404">
        <f t="shared" si="21"/>
        <v>0</v>
      </c>
      <c r="M13" s="404">
        <f t="shared" si="21"/>
        <v>0</v>
      </c>
      <c r="N13" s="404">
        <f>IFERROR(N7/N8,N7)</f>
        <v>0</v>
      </c>
      <c r="O13" s="404">
        <f t="shared" ref="O13:T13" si="22">IFERROR(O7/O8,O7)</f>
        <v>0</v>
      </c>
      <c r="P13" s="404">
        <f t="shared" si="22"/>
        <v>0</v>
      </c>
      <c r="Q13" s="404">
        <f t="shared" si="22"/>
        <v>0</v>
      </c>
      <c r="R13" s="404">
        <f t="shared" si="22"/>
        <v>0</v>
      </c>
      <c r="S13" s="404">
        <f t="shared" si="22"/>
        <v>0</v>
      </c>
      <c r="T13" s="404">
        <f t="shared" si="22"/>
        <v>0</v>
      </c>
      <c r="U13" s="348">
        <f>IFERROR(U7/U8,U7)</f>
        <v>0</v>
      </c>
      <c r="V13" s="348">
        <f t="shared" ref="V13:AA13" si="23">IFERROR(V7/V8,V7)</f>
        <v>0</v>
      </c>
      <c r="W13" s="348">
        <f t="shared" si="23"/>
        <v>0</v>
      </c>
      <c r="X13" s="348">
        <f t="shared" si="23"/>
        <v>0</v>
      </c>
      <c r="Y13" s="348">
        <f t="shared" si="23"/>
        <v>0</v>
      </c>
      <c r="Z13" s="348">
        <f t="shared" si="23"/>
        <v>0</v>
      </c>
      <c r="AA13" s="348">
        <f t="shared" si="23"/>
        <v>0</v>
      </c>
      <c r="AB13" s="348">
        <f>IFERROR(AB7/AB8,AB7)</f>
        <v>0</v>
      </c>
      <c r="AC13" s="348">
        <f t="shared" ref="AC13:AH13" si="24">IFERROR(AC7/AC8,AC7)</f>
        <v>0</v>
      </c>
      <c r="AD13" s="348">
        <f t="shared" si="24"/>
        <v>0</v>
      </c>
      <c r="AE13" s="348">
        <f t="shared" si="24"/>
        <v>0</v>
      </c>
      <c r="AF13" s="348">
        <f t="shared" si="24"/>
        <v>0</v>
      </c>
      <c r="AG13" s="348">
        <f t="shared" si="24"/>
        <v>0</v>
      </c>
      <c r="AH13" s="348">
        <f t="shared" si="24"/>
        <v>0</v>
      </c>
      <c r="AI13" s="425">
        <f t="shared" ref="AI13" si="25">IFERROR(AI7/AI8,AI7)</f>
        <v>0</v>
      </c>
      <c r="AJ13" s="425">
        <f t="shared" ref="AJ13" si="26">IFERROR(AJ7/AJ8,AJ7)</f>
        <v>0</v>
      </c>
      <c r="AK13" s="425">
        <f>IFERROR(AK7/AK8,AK7)</f>
        <v>0</v>
      </c>
    </row>
    <row r="14" spans="2:37" ht="18" customHeight="1">
      <c r="B14" s="94">
        <v>53521</v>
      </c>
      <c r="C14" s="94" t="s">
        <v>266</v>
      </c>
      <c r="D14" s="94">
        <v>10</v>
      </c>
      <c r="E14" s="347" t="s">
        <v>19</v>
      </c>
      <c r="F14" s="404">
        <f t="shared" ref="F14" si="27">IFERROR(F6/F8,F6)</f>
        <v>12</v>
      </c>
      <c r="G14" s="404">
        <f>IFERROR(G6/G8,G6)</f>
        <v>24</v>
      </c>
      <c r="H14" s="404">
        <f t="shared" ref="H14:M14" si="28">IFERROR(H6/H8,H6)</f>
        <v>24</v>
      </c>
      <c r="I14" s="404">
        <f t="shared" si="28"/>
        <v>24</v>
      </c>
      <c r="J14" s="404">
        <f t="shared" si="28"/>
        <v>24</v>
      </c>
      <c r="K14" s="404">
        <f t="shared" si="28"/>
        <v>24</v>
      </c>
      <c r="L14" s="404">
        <f t="shared" si="28"/>
        <v>24</v>
      </c>
      <c r="M14" s="404">
        <f t="shared" si="28"/>
        <v>24</v>
      </c>
      <c r="N14" s="404">
        <f>IFERROR(N6/N8,N6)</f>
        <v>24</v>
      </c>
      <c r="O14" s="404">
        <f t="shared" ref="O14:T14" si="29">IFERROR(O6/O8,O6)</f>
        <v>24</v>
      </c>
      <c r="P14" s="404">
        <f t="shared" si="29"/>
        <v>24</v>
      </c>
      <c r="Q14" s="404">
        <f t="shared" si="29"/>
        <v>24</v>
      </c>
      <c r="R14" s="404">
        <f t="shared" si="29"/>
        <v>24</v>
      </c>
      <c r="S14" s="404">
        <f t="shared" si="29"/>
        <v>24</v>
      </c>
      <c r="T14" s="404">
        <f t="shared" si="29"/>
        <v>24</v>
      </c>
      <c r="U14" s="348">
        <f>IFERROR(U6/U8,U6)</f>
        <v>24</v>
      </c>
      <c r="V14" s="348">
        <f t="shared" ref="V14:AA14" si="30">IFERROR(V6/V8,V6)</f>
        <v>24</v>
      </c>
      <c r="W14" s="348">
        <f t="shared" si="30"/>
        <v>24</v>
      </c>
      <c r="X14" s="348">
        <f t="shared" si="30"/>
        <v>24</v>
      </c>
      <c r="Y14" s="348">
        <f t="shared" si="30"/>
        <v>24</v>
      </c>
      <c r="Z14" s="348">
        <f t="shared" si="30"/>
        <v>24</v>
      </c>
      <c r="AA14" s="348">
        <f t="shared" si="30"/>
        <v>24</v>
      </c>
      <c r="AB14" s="348">
        <f>IFERROR(AB6/AB8,AB6)</f>
        <v>24</v>
      </c>
      <c r="AC14" s="348">
        <f t="shared" ref="AC14:AH14" si="31">IFERROR(AC6/AC8,AC6)</f>
        <v>24</v>
      </c>
      <c r="AD14" s="348">
        <f t="shared" si="31"/>
        <v>24</v>
      </c>
      <c r="AE14" s="348">
        <f t="shared" si="31"/>
        <v>24</v>
      </c>
      <c r="AF14" s="348">
        <f t="shared" si="31"/>
        <v>24</v>
      </c>
      <c r="AG14" s="348">
        <f t="shared" si="31"/>
        <v>24</v>
      </c>
      <c r="AH14" s="348">
        <f t="shared" si="31"/>
        <v>24</v>
      </c>
      <c r="AI14" s="425">
        <f t="shared" ref="AI14" si="32">IFERROR(AI6/AI8,AI6)</f>
        <v>24</v>
      </c>
      <c r="AJ14" s="425">
        <f t="shared" ref="AJ14" si="33">IFERROR(AJ6/AJ8,AJ6)</f>
        <v>24</v>
      </c>
      <c r="AK14" s="425">
        <f>IFERROR(AK6/AK8,AK6)</f>
        <v>732</v>
      </c>
    </row>
    <row r="15" spans="2:37" hidden="1">
      <c r="B15" s="94">
        <v>53522</v>
      </c>
      <c r="C15" s="94" t="s">
        <v>268</v>
      </c>
      <c r="D15" s="94">
        <v>1</v>
      </c>
      <c r="E15" s="94" t="s">
        <v>256</v>
      </c>
      <c r="F15" s="400">
        <v>24</v>
      </c>
      <c r="G15" s="400">
        <v>24</v>
      </c>
      <c r="H15" s="400">
        <v>24</v>
      </c>
      <c r="I15" s="400">
        <v>24</v>
      </c>
      <c r="J15" s="400">
        <v>24</v>
      </c>
      <c r="K15" s="400">
        <v>24</v>
      </c>
      <c r="L15" s="400">
        <v>24</v>
      </c>
      <c r="M15" s="400">
        <v>24</v>
      </c>
      <c r="N15" s="400">
        <v>24</v>
      </c>
      <c r="O15" s="400">
        <v>24</v>
      </c>
      <c r="P15" s="400">
        <v>24</v>
      </c>
      <c r="Q15" s="400">
        <v>24</v>
      </c>
      <c r="R15" s="400">
        <v>24</v>
      </c>
      <c r="S15" s="400">
        <v>24</v>
      </c>
      <c r="T15" s="400">
        <v>24</v>
      </c>
      <c r="U15">
        <v>24</v>
      </c>
      <c r="V15">
        <v>24</v>
      </c>
      <c r="W15">
        <v>24</v>
      </c>
      <c r="X15">
        <v>24</v>
      </c>
      <c r="Y15">
        <v>24</v>
      </c>
      <c r="Z15">
        <v>24</v>
      </c>
      <c r="AA15">
        <v>24</v>
      </c>
      <c r="AB15">
        <v>24</v>
      </c>
      <c r="AC15">
        <v>24</v>
      </c>
      <c r="AD15">
        <v>24</v>
      </c>
      <c r="AE15">
        <v>24</v>
      </c>
      <c r="AF15">
        <v>24</v>
      </c>
      <c r="AG15">
        <v>24</v>
      </c>
      <c r="AH15">
        <v>24</v>
      </c>
      <c r="AI15" s="416">
        <v>24</v>
      </c>
      <c r="AJ15" s="416">
        <v>24</v>
      </c>
      <c r="AK15" s="417">
        <f>SUM(F15:AJ15)</f>
        <v>744</v>
      </c>
    </row>
    <row r="16" spans="2:37">
      <c r="B16" s="117">
        <v>53522</v>
      </c>
      <c r="C16" s="117" t="s">
        <v>268</v>
      </c>
      <c r="D16" s="117">
        <v>1.1000000000000001</v>
      </c>
      <c r="E16" s="94" t="s">
        <v>267</v>
      </c>
      <c r="F16" s="401"/>
      <c r="G16" s="401"/>
      <c r="H16" s="401"/>
      <c r="I16" s="401"/>
      <c r="J16" s="401"/>
      <c r="K16" s="401"/>
      <c r="L16" s="401"/>
      <c r="M16" s="401">
        <v>13</v>
      </c>
      <c r="N16" s="401"/>
      <c r="O16" s="401"/>
      <c r="P16" s="401"/>
      <c r="Q16" s="401"/>
      <c r="R16" s="401"/>
      <c r="S16" s="401"/>
      <c r="T16" s="401"/>
      <c r="U16" s="117"/>
      <c r="V16" s="117"/>
      <c r="W16" s="117"/>
      <c r="X16" s="117"/>
      <c r="Y16" s="117"/>
      <c r="Z16" s="117"/>
      <c r="AA16" s="117"/>
      <c r="AB16" s="117"/>
      <c r="AC16" s="117"/>
      <c r="AD16" s="117"/>
      <c r="AE16" s="117">
        <v>14</v>
      </c>
      <c r="AF16" s="117"/>
      <c r="AG16" s="117"/>
      <c r="AH16" s="117"/>
      <c r="AI16" s="418"/>
      <c r="AJ16" s="418"/>
      <c r="AK16" s="421">
        <f>SUM(F16:AJ16)</f>
        <v>27</v>
      </c>
    </row>
    <row r="17" spans="2:38">
      <c r="B17" s="94">
        <v>53522</v>
      </c>
      <c r="C17" s="94" t="s">
        <v>268</v>
      </c>
      <c r="D17" s="94">
        <v>2</v>
      </c>
      <c r="E17" s="94" t="s">
        <v>257</v>
      </c>
      <c r="F17" s="400"/>
      <c r="G17" s="400"/>
      <c r="H17" s="400"/>
      <c r="I17" s="400"/>
      <c r="J17" s="400"/>
      <c r="K17" s="400"/>
      <c r="L17" s="400"/>
      <c r="M17" s="400"/>
      <c r="N17" s="400"/>
      <c r="O17" s="400"/>
      <c r="P17" s="400"/>
      <c r="Q17" s="400"/>
      <c r="R17" s="400"/>
      <c r="S17" s="400"/>
      <c r="T17" s="400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 s="416"/>
      <c r="AJ17" s="416"/>
      <c r="AK17" s="421">
        <f t="shared" ref="AK17:AK20" si="34">SUM(F17:AJ17)</f>
        <v>0</v>
      </c>
    </row>
    <row r="18" spans="2:38">
      <c r="B18" s="94">
        <v>53522</v>
      </c>
      <c r="C18" s="94" t="s">
        <v>268</v>
      </c>
      <c r="D18" s="94">
        <v>3</v>
      </c>
      <c r="E18" s="94" t="s">
        <v>258</v>
      </c>
      <c r="F18" s="400">
        <v>4</v>
      </c>
      <c r="G18" s="400"/>
      <c r="H18" s="400"/>
      <c r="I18" s="400"/>
      <c r="J18" s="400"/>
      <c r="K18" s="400"/>
      <c r="L18" s="400"/>
      <c r="M18" s="400"/>
      <c r="N18" s="400"/>
      <c r="O18" s="400"/>
      <c r="P18" s="400"/>
      <c r="Q18" s="400"/>
      <c r="R18" s="400">
        <v>1</v>
      </c>
      <c r="S18" s="400"/>
      <c r="T18" s="400"/>
      <c r="U18"/>
      <c r="V18"/>
      <c r="W18"/>
      <c r="X18">
        <v>7</v>
      </c>
      <c r="Y18">
        <v>2.5</v>
      </c>
      <c r="Z18"/>
      <c r="AA18"/>
      <c r="AB18"/>
      <c r="AC18">
        <v>0.5</v>
      </c>
      <c r="AD18"/>
      <c r="AE18"/>
      <c r="AF18"/>
      <c r="AG18"/>
      <c r="AH18">
        <v>5</v>
      </c>
      <c r="AI18" s="416"/>
      <c r="AJ18" s="416"/>
      <c r="AK18" s="421">
        <f t="shared" si="34"/>
        <v>20</v>
      </c>
    </row>
    <row r="19" spans="2:38">
      <c r="B19" s="94">
        <v>53522</v>
      </c>
      <c r="C19" s="94" t="s">
        <v>268</v>
      </c>
      <c r="D19" s="94">
        <v>4</v>
      </c>
      <c r="E19" s="94" t="s">
        <v>259</v>
      </c>
      <c r="F19" s="400">
        <v>15</v>
      </c>
      <c r="G19">
        <v>21</v>
      </c>
      <c r="H19">
        <v>17.8</v>
      </c>
      <c r="I19">
        <v>17.8</v>
      </c>
      <c r="J19">
        <v>17</v>
      </c>
      <c r="K19">
        <v>17</v>
      </c>
      <c r="L19">
        <v>19.399999999999999</v>
      </c>
      <c r="M19">
        <v>0</v>
      </c>
      <c r="N19">
        <v>14.4</v>
      </c>
      <c r="O19">
        <v>14.4</v>
      </c>
      <c r="P19">
        <v>12.2</v>
      </c>
      <c r="Q19">
        <v>12.2</v>
      </c>
      <c r="R19">
        <v>12.2</v>
      </c>
      <c r="S19">
        <v>12.2</v>
      </c>
      <c r="T19">
        <v>11.2</v>
      </c>
      <c r="U19">
        <v>21</v>
      </c>
      <c r="V19">
        <v>16</v>
      </c>
      <c r="W19">
        <v>13</v>
      </c>
      <c r="X19">
        <v>8.5</v>
      </c>
      <c r="Y19">
        <v>8.5</v>
      </c>
      <c r="Z19">
        <v>11.5</v>
      </c>
      <c r="AA19">
        <v>11.5</v>
      </c>
      <c r="AB19">
        <v>13.48</v>
      </c>
      <c r="AC19">
        <v>13.48</v>
      </c>
      <c r="AD19">
        <v>13.48</v>
      </c>
      <c r="AE19">
        <v>13.48</v>
      </c>
      <c r="AF19">
        <v>14.1</v>
      </c>
      <c r="AG19">
        <v>14.1</v>
      </c>
      <c r="AH19">
        <v>7.1</v>
      </c>
      <c r="AI19" s="416">
        <v>16</v>
      </c>
      <c r="AJ19" s="416"/>
      <c r="AK19" s="421">
        <f t="shared" si="34"/>
        <v>409.0200000000001</v>
      </c>
    </row>
    <row r="20" spans="2:38" hidden="1">
      <c r="B20" s="94">
        <v>53522</v>
      </c>
      <c r="C20" s="94" t="s">
        <v>268</v>
      </c>
      <c r="D20" s="94">
        <v>5</v>
      </c>
      <c r="E20" s="94" t="s">
        <v>260</v>
      </c>
      <c r="F20" s="400"/>
      <c r="G20" s="400"/>
      <c r="H20" s="400"/>
      <c r="I20" s="400"/>
      <c r="J20" s="400"/>
      <c r="K20" s="400"/>
      <c r="L20" s="400"/>
      <c r="M20" s="400"/>
      <c r="N20" s="400"/>
      <c r="O20" s="400"/>
      <c r="P20" s="400"/>
      <c r="Q20" s="400"/>
      <c r="R20" s="400">
        <v>1</v>
      </c>
      <c r="S20" s="400"/>
      <c r="T20" s="400"/>
      <c r="U20"/>
      <c r="V20"/>
      <c r="W20"/>
      <c r="X20">
        <v>1</v>
      </c>
      <c r="Y20">
        <v>1</v>
      </c>
      <c r="Z20"/>
      <c r="AA20"/>
      <c r="AB20"/>
      <c r="AC20">
        <v>1</v>
      </c>
      <c r="AD20"/>
      <c r="AE20"/>
      <c r="AF20"/>
      <c r="AG20"/>
      <c r="AH20">
        <v>1</v>
      </c>
      <c r="AI20" s="416"/>
      <c r="AJ20" s="416"/>
      <c r="AK20" s="421">
        <f t="shared" si="34"/>
        <v>5</v>
      </c>
    </row>
    <row r="21" spans="2:38" hidden="1">
      <c r="B21" s="94">
        <v>53522</v>
      </c>
      <c r="C21" s="94" t="s">
        <v>268</v>
      </c>
      <c r="D21" s="94">
        <v>6</v>
      </c>
      <c r="E21" s="345" t="s">
        <v>261</v>
      </c>
      <c r="F21" s="402">
        <f t="shared" ref="F21" si="35">SUM(F16:F18)</f>
        <v>4</v>
      </c>
      <c r="G21" s="402"/>
      <c r="H21" s="402"/>
      <c r="I21" s="402"/>
      <c r="J21" s="402"/>
      <c r="K21" s="402"/>
      <c r="L21" s="402"/>
      <c r="M21" s="402">
        <v>13</v>
      </c>
      <c r="N21" s="402"/>
      <c r="O21" s="402"/>
      <c r="P21" s="402"/>
      <c r="Q21" s="402"/>
      <c r="R21" s="402">
        <v>1</v>
      </c>
      <c r="S21" s="402"/>
      <c r="T21" s="402"/>
      <c r="U21" s="374">
        <f>SUM(U16:U18)</f>
        <v>0</v>
      </c>
      <c r="V21" s="374">
        <f t="shared" ref="V21:AA21" si="36">SUM(V16:V18)</f>
        <v>0</v>
      </c>
      <c r="W21" s="374">
        <f t="shared" si="36"/>
        <v>0</v>
      </c>
      <c r="X21" s="374">
        <f t="shared" si="36"/>
        <v>7</v>
      </c>
      <c r="Y21" s="374">
        <f t="shared" si="36"/>
        <v>2.5</v>
      </c>
      <c r="Z21" s="374">
        <f t="shared" si="36"/>
        <v>0</v>
      </c>
      <c r="AA21" s="374">
        <f t="shared" si="36"/>
        <v>0</v>
      </c>
      <c r="AB21" s="374">
        <f>SUM(AB16:AB18)</f>
        <v>0</v>
      </c>
      <c r="AC21" s="374">
        <f t="shared" ref="AC21:AH21" si="37">SUM(AC16:AC18)</f>
        <v>0.5</v>
      </c>
      <c r="AD21" s="374">
        <f t="shared" si="37"/>
        <v>0</v>
      </c>
      <c r="AE21" s="374">
        <f t="shared" si="37"/>
        <v>14</v>
      </c>
      <c r="AF21" s="374">
        <f t="shared" si="37"/>
        <v>0</v>
      </c>
      <c r="AG21" s="374">
        <f t="shared" si="37"/>
        <v>0</v>
      </c>
      <c r="AH21" s="374">
        <f t="shared" si="37"/>
        <v>5</v>
      </c>
      <c r="AI21" s="422">
        <f t="shared" ref="AI21" si="38">SUM(AI16:AI18)</f>
        <v>0</v>
      </c>
      <c r="AJ21" s="422"/>
      <c r="AK21" s="421">
        <f>SUM(F21:AJ21)</f>
        <v>47</v>
      </c>
    </row>
    <row r="22" spans="2:38">
      <c r="B22" s="94">
        <v>53522</v>
      </c>
      <c r="C22" s="94" t="s">
        <v>268</v>
      </c>
      <c r="D22" s="94">
        <v>7</v>
      </c>
      <c r="E22" s="346" t="s">
        <v>341</v>
      </c>
      <c r="F22" s="403">
        <f t="shared" ref="F22" si="39">100*(F15-F21)/F15</f>
        <v>83.333333333333329</v>
      </c>
      <c r="G22" s="423">
        <f>100*(G15-G21)/G15</f>
        <v>100</v>
      </c>
      <c r="H22" s="423">
        <f t="shared" ref="H22:M22" si="40">100*(H15-H21)/H15</f>
        <v>100</v>
      </c>
      <c r="I22" s="423">
        <f t="shared" si="40"/>
        <v>100</v>
      </c>
      <c r="J22" s="423">
        <f t="shared" si="40"/>
        <v>100</v>
      </c>
      <c r="K22" s="423">
        <f t="shared" si="40"/>
        <v>100</v>
      </c>
      <c r="L22" s="423">
        <f t="shared" si="40"/>
        <v>100</v>
      </c>
      <c r="M22" s="423">
        <f t="shared" si="40"/>
        <v>45.833333333333336</v>
      </c>
      <c r="N22" s="447">
        <f>100*(N15-N21)/N15</f>
        <v>100</v>
      </c>
      <c r="O22" s="447">
        <f t="shared" ref="O22:T22" si="41">100*(O15-O21)/O15</f>
        <v>100</v>
      </c>
      <c r="P22" s="447">
        <f t="shared" si="41"/>
        <v>100</v>
      </c>
      <c r="Q22" s="447">
        <f t="shared" si="41"/>
        <v>100</v>
      </c>
      <c r="R22" s="447">
        <f t="shared" si="41"/>
        <v>95.833333333333329</v>
      </c>
      <c r="S22" s="447">
        <f t="shared" si="41"/>
        <v>100</v>
      </c>
      <c r="T22" s="447">
        <f t="shared" si="41"/>
        <v>100</v>
      </c>
      <c r="U22" s="386">
        <f>100*(U15-U21)/U15</f>
        <v>100</v>
      </c>
      <c r="V22" s="386">
        <f t="shared" ref="V22:AA22" si="42">100*(V15-V21)/V15</f>
        <v>100</v>
      </c>
      <c r="W22" s="386">
        <f t="shared" si="42"/>
        <v>100</v>
      </c>
      <c r="X22" s="386">
        <f t="shared" si="42"/>
        <v>70.833333333333329</v>
      </c>
      <c r="Y22" s="386">
        <f t="shared" si="42"/>
        <v>89.583333333333329</v>
      </c>
      <c r="Z22" s="386">
        <f t="shared" si="42"/>
        <v>100</v>
      </c>
      <c r="AA22" s="386">
        <f t="shared" si="42"/>
        <v>100</v>
      </c>
      <c r="AB22" s="385">
        <f>100*(AB15-AB21)/AB15</f>
        <v>100</v>
      </c>
      <c r="AC22" s="385">
        <f t="shared" ref="AC22:AH22" si="43">100*(AC15-AC21)/AC15</f>
        <v>97.916666666666671</v>
      </c>
      <c r="AD22" s="385">
        <f t="shared" si="43"/>
        <v>100</v>
      </c>
      <c r="AE22" s="385">
        <f t="shared" si="43"/>
        <v>41.666666666666664</v>
      </c>
      <c r="AF22" s="385">
        <f t="shared" si="43"/>
        <v>100</v>
      </c>
      <c r="AG22" s="385">
        <f t="shared" si="43"/>
        <v>100</v>
      </c>
      <c r="AH22" s="385">
        <f t="shared" si="43"/>
        <v>79.166666666666671</v>
      </c>
      <c r="AI22" s="423">
        <f t="shared" ref="AI22" si="44">100*(AI15-AI21)/AI15</f>
        <v>100</v>
      </c>
      <c r="AJ22" s="423"/>
      <c r="AK22" s="424">
        <f>100*(AK15-AK21)/AK15</f>
        <v>93.682795698924735</v>
      </c>
    </row>
    <row r="23" spans="2:38">
      <c r="B23" s="94">
        <v>53522</v>
      </c>
      <c r="C23" s="94" t="s">
        <v>268</v>
      </c>
      <c r="D23" s="94">
        <v>8</v>
      </c>
      <c r="E23" s="346" t="s">
        <v>344</v>
      </c>
      <c r="F23" s="403">
        <f t="shared" ref="F23:AH23" si="45">100*F19/(F15-F21)</f>
        <v>75</v>
      </c>
      <c r="G23" s="423">
        <f t="shared" si="45"/>
        <v>87.5</v>
      </c>
      <c r="H23" s="423">
        <f t="shared" si="45"/>
        <v>74.166666666666671</v>
      </c>
      <c r="I23" s="423">
        <f t="shared" si="45"/>
        <v>74.166666666666671</v>
      </c>
      <c r="J23" s="423">
        <f t="shared" si="45"/>
        <v>70.833333333333329</v>
      </c>
      <c r="K23" s="423">
        <f t="shared" si="45"/>
        <v>70.833333333333329</v>
      </c>
      <c r="L23" s="423">
        <f t="shared" si="45"/>
        <v>80.833333333333329</v>
      </c>
      <c r="M23" s="423">
        <f t="shared" si="45"/>
        <v>0</v>
      </c>
      <c r="N23" s="447">
        <f t="shared" si="45"/>
        <v>60</v>
      </c>
      <c r="O23" s="447">
        <f t="shared" si="45"/>
        <v>60</v>
      </c>
      <c r="P23" s="447">
        <f t="shared" si="45"/>
        <v>50.833333333333336</v>
      </c>
      <c r="Q23" s="447">
        <f t="shared" si="45"/>
        <v>50.833333333333336</v>
      </c>
      <c r="R23" s="447">
        <f t="shared" si="45"/>
        <v>53.043478260869563</v>
      </c>
      <c r="S23" s="447">
        <f t="shared" si="45"/>
        <v>50.833333333333336</v>
      </c>
      <c r="T23" s="447">
        <f t="shared" si="45"/>
        <v>46.666666666666664</v>
      </c>
      <c r="U23" s="386">
        <f t="shared" si="45"/>
        <v>87.5</v>
      </c>
      <c r="V23" s="386">
        <f t="shared" si="45"/>
        <v>66.666666666666671</v>
      </c>
      <c r="W23" s="386">
        <f t="shared" si="45"/>
        <v>54.166666666666664</v>
      </c>
      <c r="X23" s="386">
        <f t="shared" si="45"/>
        <v>50</v>
      </c>
      <c r="Y23" s="386">
        <f t="shared" si="45"/>
        <v>39.534883720930232</v>
      </c>
      <c r="Z23" s="386">
        <f t="shared" si="45"/>
        <v>47.916666666666664</v>
      </c>
      <c r="AA23" s="386">
        <f t="shared" si="45"/>
        <v>47.916666666666664</v>
      </c>
      <c r="AB23" s="385">
        <f t="shared" si="45"/>
        <v>56.166666666666664</v>
      </c>
      <c r="AC23" s="385">
        <f t="shared" si="45"/>
        <v>57.361702127659576</v>
      </c>
      <c r="AD23" s="385">
        <f t="shared" si="45"/>
        <v>56.166666666666664</v>
      </c>
      <c r="AE23" s="385">
        <f t="shared" si="45"/>
        <v>134.80000000000001</v>
      </c>
      <c r="AF23" s="385">
        <f t="shared" si="45"/>
        <v>58.75</v>
      </c>
      <c r="AG23" s="385">
        <f t="shared" si="45"/>
        <v>58.75</v>
      </c>
      <c r="AH23" s="385">
        <f t="shared" si="45"/>
        <v>37.368421052631582</v>
      </c>
      <c r="AI23" s="423">
        <f t="shared" ref="AI23" si="46">100*AI19/(AI15-AI21)</f>
        <v>66.666666666666671</v>
      </c>
      <c r="AJ23" s="423"/>
      <c r="AK23" s="424">
        <f>100*AK19/(AK15-AK21)</f>
        <v>58.682926829268304</v>
      </c>
      <c r="AL23" s="158"/>
    </row>
    <row r="24" spans="2:38" hidden="1">
      <c r="B24" s="94">
        <v>53522</v>
      </c>
      <c r="C24" s="94" t="s">
        <v>268</v>
      </c>
      <c r="D24" s="94"/>
      <c r="E24" s="346" t="s">
        <v>343</v>
      </c>
      <c r="F24" s="403">
        <f t="shared" ref="F24" si="47">IFERROR(100*F19/(F15-F21-4),0)</f>
        <v>93.75</v>
      </c>
      <c r="G24" s="423">
        <f>IFERROR(100*G19/(G15-G21-4),0)</f>
        <v>105</v>
      </c>
      <c r="H24" s="423">
        <f t="shared" ref="H24:M24" si="48">IFERROR(100*H19/(H15-H21-4),0)</f>
        <v>89</v>
      </c>
      <c r="I24" s="423">
        <f t="shared" si="48"/>
        <v>89</v>
      </c>
      <c r="J24" s="423">
        <f t="shared" si="48"/>
        <v>85</v>
      </c>
      <c r="K24" s="423">
        <f t="shared" si="48"/>
        <v>85</v>
      </c>
      <c r="L24" s="423">
        <f t="shared" si="48"/>
        <v>96.999999999999986</v>
      </c>
      <c r="M24" s="423">
        <f t="shared" si="48"/>
        <v>0</v>
      </c>
      <c r="N24" s="447">
        <f>IFERROR(100*N19/(N15-N21-4),0)</f>
        <v>72</v>
      </c>
      <c r="O24" s="447">
        <f t="shared" ref="O24:T24" si="49">IFERROR(100*O19/(O15-O21-4),0)</f>
        <v>72</v>
      </c>
      <c r="P24" s="447">
        <f t="shared" si="49"/>
        <v>61</v>
      </c>
      <c r="Q24" s="447">
        <f t="shared" si="49"/>
        <v>61</v>
      </c>
      <c r="R24" s="447">
        <f t="shared" si="49"/>
        <v>64.21052631578948</v>
      </c>
      <c r="S24" s="447">
        <f t="shared" si="49"/>
        <v>61</v>
      </c>
      <c r="T24" s="447">
        <f t="shared" si="49"/>
        <v>56</v>
      </c>
      <c r="U24" s="386">
        <f>IFERROR(100*U19/(U15-U21-4),0)</f>
        <v>105</v>
      </c>
      <c r="V24" s="386">
        <f t="shared" ref="V24:AA24" si="50">IFERROR(100*V19/(V15-V21-4),0)</f>
        <v>80</v>
      </c>
      <c r="W24" s="386">
        <f t="shared" si="50"/>
        <v>65</v>
      </c>
      <c r="X24" s="386">
        <f t="shared" si="50"/>
        <v>65.384615384615387</v>
      </c>
      <c r="Y24" s="386">
        <f t="shared" si="50"/>
        <v>48.571428571428569</v>
      </c>
      <c r="Z24" s="386">
        <f t="shared" si="50"/>
        <v>57.5</v>
      </c>
      <c r="AA24" s="386">
        <f t="shared" si="50"/>
        <v>57.5</v>
      </c>
      <c r="AB24" s="385">
        <f>IFERROR(100*AB19/(AB15-AB21-4),0)</f>
        <v>67.400000000000006</v>
      </c>
      <c r="AC24" s="385">
        <f t="shared" ref="AC24:AH24" si="51">IFERROR(100*AC19/(AC15-AC21-4),0)</f>
        <v>69.128205128205124</v>
      </c>
      <c r="AD24" s="385">
        <f t="shared" si="51"/>
        <v>67.400000000000006</v>
      </c>
      <c r="AE24" s="385">
        <f t="shared" si="51"/>
        <v>224.66666666666666</v>
      </c>
      <c r="AF24" s="385">
        <f t="shared" si="51"/>
        <v>70.5</v>
      </c>
      <c r="AG24" s="385">
        <f t="shared" si="51"/>
        <v>70.5</v>
      </c>
      <c r="AH24" s="385">
        <f t="shared" si="51"/>
        <v>47.333333333333336</v>
      </c>
      <c r="AI24" s="423">
        <f t="shared" ref="AI24" si="52">IFERROR(100*AI19/(AI15-AI21-4),0)</f>
        <v>80</v>
      </c>
      <c r="AJ24" s="423"/>
      <c r="AK24" s="424">
        <f>IFERROR(100*AK19/(AK15-AK21-120),0)</f>
        <v>70.887348353552866</v>
      </c>
      <c r="AL24" s="158"/>
    </row>
    <row r="25" spans="2:38">
      <c r="B25" s="94">
        <v>53522</v>
      </c>
      <c r="C25" s="94" t="s">
        <v>268</v>
      </c>
      <c r="D25" s="94">
        <v>9</v>
      </c>
      <c r="E25" s="347" t="s">
        <v>18</v>
      </c>
      <c r="F25" s="404">
        <f t="shared" ref="F25:AH25" si="53">IFERROR(F19/F20,F19)</f>
        <v>15</v>
      </c>
      <c r="G25" s="404">
        <f t="shared" si="53"/>
        <v>21</v>
      </c>
      <c r="H25" s="404">
        <f t="shared" si="53"/>
        <v>17.8</v>
      </c>
      <c r="I25" s="404">
        <f t="shared" si="53"/>
        <v>17.8</v>
      </c>
      <c r="J25" s="404">
        <f t="shared" si="53"/>
        <v>17</v>
      </c>
      <c r="K25" s="404">
        <f t="shared" si="53"/>
        <v>17</v>
      </c>
      <c r="L25" s="404">
        <f t="shared" si="53"/>
        <v>19.399999999999999</v>
      </c>
      <c r="M25" s="404">
        <f t="shared" si="53"/>
        <v>0</v>
      </c>
      <c r="N25" s="404">
        <f t="shared" si="53"/>
        <v>14.4</v>
      </c>
      <c r="O25" s="404">
        <f t="shared" si="53"/>
        <v>14.4</v>
      </c>
      <c r="P25" s="404">
        <f t="shared" si="53"/>
        <v>12.2</v>
      </c>
      <c r="Q25" s="404">
        <f t="shared" si="53"/>
        <v>12.2</v>
      </c>
      <c r="R25" s="404">
        <f t="shared" si="53"/>
        <v>12.2</v>
      </c>
      <c r="S25" s="404">
        <f t="shared" si="53"/>
        <v>12.2</v>
      </c>
      <c r="T25" s="404">
        <f t="shared" si="53"/>
        <v>11.2</v>
      </c>
      <c r="U25" s="348">
        <f t="shared" si="53"/>
        <v>21</v>
      </c>
      <c r="V25" s="348">
        <f t="shared" si="53"/>
        <v>16</v>
      </c>
      <c r="W25" s="348">
        <f t="shared" si="53"/>
        <v>13</v>
      </c>
      <c r="X25" s="348">
        <f t="shared" si="53"/>
        <v>8.5</v>
      </c>
      <c r="Y25" s="348">
        <f t="shared" si="53"/>
        <v>8.5</v>
      </c>
      <c r="Z25" s="348">
        <f t="shared" si="53"/>
        <v>11.5</v>
      </c>
      <c r="AA25" s="348">
        <f t="shared" si="53"/>
        <v>11.5</v>
      </c>
      <c r="AB25" s="348">
        <f t="shared" si="53"/>
        <v>13.48</v>
      </c>
      <c r="AC25" s="348">
        <f t="shared" si="53"/>
        <v>13.48</v>
      </c>
      <c r="AD25" s="348">
        <f t="shared" si="53"/>
        <v>13.48</v>
      </c>
      <c r="AE25" s="348">
        <f t="shared" si="53"/>
        <v>13.48</v>
      </c>
      <c r="AF25" s="348">
        <f t="shared" si="53"/>
        <v>14.1</v>
      </c>
      <c r="AG25" s="348">
        <f t="shared" si="53"/>
        <v>14.1</v>
      </c>
      <c r="AH25" s="348">
        <f t="shared" si="53"/>
        <v>7.1</v>
      </c>
      <c r="AI25" s="425">
        <f t="shared" ref="AI25" si="54">IFERROR(AI19/AI20,AI19)</f>
        <v>16</v>
      </c>
      <c r="AJ25" s="425"/>
      <c r="AK25" s="426">
        <f>IFERROR(AK19/AK20,AK19)</f>
        <v>81.804000000000016</v>
      </c>
    </row>
    <row r="26" spans="2:38">
      <c r="B26" s="94">
        <v>53522</v>
      </c>
      <c r="C26" s="94" t="s">
        <v>268</v>
      </c>
      <c r="D26" s="94">
        <v>10</v>
      </c>
      <c r="E26" s="347" t="s">
        <v>19</v>
      </c>
      <c r="F26" s="404">
        <f t="shared" ref="F26:AH26" si="55">IFERROR(F18/F20,F18)</f>
        <v>4</v>
      </c>
      <c r="G26" s="404">
        <f t="shared" si="55"/>
        <v>0</v>
      </c>
      <c r="H26" s="404">
        <f t="shared" si="55"/>
        <v>0</v>
      </c>
      <c r="I26" s="404">
        <f t="shared" si="55"/>
        <v>0</v>
      </c>
      <c r="J26" s="404">
        <f t="shared" si="55"/>
        <v>0</v>
      </c>
      <c r="K26" s="404">
        <f t="shared" si="55"/>
        <v>0</v>
      </c>
      <c r="L26" s="404">
        <f t="shared" si="55"/>
        <v>0</v>
      </c>
      <c r="M26" s="404">
        <f t="shared" si="55"/>
        <v>0</v>
      </c>
      <c r="N26" s="404">
        <f t="shared" si="55"/>
        <v>0</v>
      </c>
      <c r="O26" s="404">
        <f t="shared" si="55"/>
        <v>0</v>
      </c>
      <c r="P26" s="404">
        <f t="shared" si="55"/>
        <v>0</v>
      </c>
      <c r="Q26" s="404">
        <f t="shared" si="55"/>
        <v>0</v>
      </c>
      <c r="R26" s="404">
        <f t="shared" si="55"/>
        <v>1</v>
      </c>
      <c r="S26" s="404">
        <f t="shared" si="55"/>
        <v>0</v>
      </c>
      <c r="T26" s="404">
        <f t="shared" si="55"/>
        <v>0</v>
      </c>
      <c r="U26" s="348">
        <f t="shared" si="55"/>
        <v>0</v>
      </c>
      <c r="V26" s="348">
        <f t="shared" si="55"/>
        <v>0</v>
      </c>
      <c r="W26" s="348">
        <f t="shared" si="55"/>
        <v>0</v>
      </c>
      <c r="X26" s="348">
        <f t="shared" si="55"/>
        <v>7</v>
      </c>
      <c r="Y26" s="348">
        <f t="shared" si="55"/>
        <v>2.5</v>
      </c>
      <c r="Z26" s="348">
        <f t="shared" si="55"/>
        <v>0</v>
      </c>
      <c r="AA26" s="348">
        <f t="shared" si="55"/>
        <v>0</v>
      </c>
      <c r="AB26" s="348">
        <f t="shared" si="55"/>
        <v>0</v>
      </c>
      <c r="AC26" s="348">
        <f t="shared" si="55"/>
        <v>0.5</v>
      </c>
      <c r="AD26" s="348">
        <f t="shared" si="55"/>
        <v>0</v>
      </c>
      <c r="AE26" s="348">
        <f t="shared" si="55"/>
        <v>0</v>
      </c>
      <c r="AF26" s="348">
        <f t="shared" si="55"/>
        <v>0</v>
      </c>
      <c r="AG26" s="348">
        <f t="shared" si="55"/>
        <v>0</v>
      </c>
      <c r="AH26" s="348">
        <f t="shared" si="55"/>
        <v>5</v>
      </c>
      <c r="AI26" s="425">
        <f t="shared" ref="AI26" si="56">IFERROR(AI18/AI20,AI18)</f>
        <v>0</v>
      </c>
      <c r="AJ26" s="425"/>
      <c r="AK26" s="426">
        <f>IFERROR(AK18/AK20,AK18)</f>
        <v>4</v>
      </c>
    </row>
    <row r="27" spans="2:38" hidden="1">
      <c r="B27" s="94">
        <v>53523</v>
      </c>
      <c r="C27" s="94" t="s">
        <v>269</v>
      </c>
      <c r="D27" s="94">
        <v>1</v>
      </c>
      <c r="E27" s="94" t="s">
        <v>256</v>
      </c>
      <c r="F27" s="400">
        <v>24</v>
      </c>
      <c r="G27" s="400">
        <v>24</v>
      </c>
      <c r="H27" s="400">
        <v>24</v>
      </c>
      <c r="I27" s="400">
        <v>24</v>
      </c>
      <c r="J27" s="400">
        <v>24</v>
      </c>
      <c r="K27" s="400">
        <v>24</v>
      </c>
      <c r="L27" s="400">
        <v>24</v>
      </c>
      <c r="M27" s="400">
        <v>24</v>
      </c>
      <c r="N27" s="400">
        <v>24</v>
      </c>
      <c r="O27" s="400">
        <v>24</v>
      </c>
      <c r="P27" s="400">
        <v>24</v>
      </c>
      <c r="Q27" s="400">
        <v>24</v>
      </c>
      <c r="R27" s="400">
        <v>24</v>
      </c>
      <c r="S27" s="400">
        <v>24</v>
      </c>
      <c r="T27" s="400">
        <v>24</v>
      </c>
      <c r="U27">
        <v>24</v>
      </c>
      <c r="V27">
        <v>24</v>
      </c>
      <c r="W27">
        <v>24</v>
      </c>
      <c r="X27">
        <v>24</v>
      </c>
      <c r="Y27">
        <v>24</v>
      </c>
      <c r="Z27">
        <v>24</v>
      </c>
      <c r="AA27">
        <v>24</v>
      </c>
      <c r="AB27">
        <v>24</v>
      </c>
      <c r="AC27">
        <v>24</v>
      </c>
      <c r="AD27">
        <v>24</v>
      </c>
      <c r="AE27">
        <v>24</v>
      </c>
      <c r="AF27">
        <v>24</v>
      </c>
      <c r="AG27">
        <v>24</v>
      </c>
      <c r="AH27">
        <v>24</v>
      </c>
      <c r="AI27" s="416">
        <v>24</v>
      </c>
      <c r="AJ27" s="416">
        <v>24</v>
      </c>
      <c r="AK27" s="417">
        <f>SUM(F27:AJ27)</f>
        <v>744</v>
      </c>
    </row>
    <row r="28" spans="2:38">
      <c r="B28" s="117">
        <v>53523</v>
      </c>
      <c r="C28" s="117" t="s">
        <v>269</v>
      </c>
      <c r="D28" s="117">
        <v>1.1000000000000001</v>
      </c>
      <c r="E28" s="94" t="s">
        <v>267</v>
      </c>
      <c r="F28" s="401"/>
      <c r="G28" s="401"/>
      <c r="H28" s="401"/>
      <c r="I28" s="401"/>
      <c r="J28" s="401"/>
      <c r="K28" s="401"/>
      <c r="L28" s="401"/>
      <c r="M28" s="401"/>
      <c r="N28" s="401"/>
      <c r="O28" s="401"/>
      <c r="P28" s="401">
        <v>12</v>
      </c>
      <c r="Q28" s="401"/>
      <c r="R28" s="401"/>
      <c r="S28" s="401"/>
      <c r="T28" s="401"/>
      <c r="U28" s="117"/>
      <c r="V28" s="117"/>
      <c r="W28" s="117"/>
      <c r="X28" s="117"/>
      <c r="Y28" s="117"/>
      <c r="Z28" s="117"/>
      <c r="AA28" s="117"/>
      <c r="AB28" s="117"/>
      <c r="AC28" s="117">
        <v>15</v>
      </c>
      <c r="AD28" s="117"/>
      <c r="AE28" s="117"/>
      <c r="AF28" s="117"/>
      <c r="AG28" s="117"/>
      <c r="AH28" s="117"/>
      <c r="AI28" s="418"/>
      <c r="AJ28" s="418"/>
      <c r="AK28" s="417">
        <f t="shared" ref="AK28:AK33" si="57">SUM(F28:AJ28)</f>
        <v>27</v>
      </c>
    </row>
    <row r="29" spans="2:38">
      <c r="B29" s="94">
        <v>53523</v>
      </c>
      <c r="C29" s="94" t="s">
        <v>269</v>
      </c>
      <c r="D29" s="94">
        <v>2</v>
      </c>
      <c r="E29" s="94" t="s">
        <v>257</v>
      </c>
      <c r="F29" s="405"/>
      <c r="G29" s="405"/>
      <c r="H29" s="405"/>
      <c r="I29" s="405"/>
      <c r="J29" s="405"/>
      <c r="K29" s="405"/>
      <c r="L29" s="405"/>
      <c r="M29" s="405"/>
      <c r="N29" s="405"/>
      <c r="O29" s="405"/>
      <c r="P29" s="405"/>
      <c r="Q29" s="405"/>
      <c r="R29" s="405"/>
      <c r="S29" s="405"/>
      <c r="T29" s="405"/>
      <c r="U29" s="147"/>
      <c r="V29" s="147"/>
      <c r="W29" s="147"/>
      <c r="X29" s="147"/>
      <c r="Y29" s="147"/>
      <c r="Z29" s="147"/>
      <c r="AA29" s="147"/>
      <c r="AB29" s="147"/>
      <c r="AC29" s="147"/>
      <c r="AD29" s="147"/>
      <c r="AE29" s="147"/>
      <c r="AF29" s="147"/>
      <c r="AG29" s="147"/>
      <c r="AH29" s="147"/>
      <c r="AI29" s="427"/>
      <c r="AJ29" s="427"/>
      <c r="AK29" s="417">
        <f t="shared" si="57"/>
        <v>0</v>
      </c>
    </row>
    <row r="30" spans="2:38">
      <c r="B30" s="94">
        <v>53523</v>
      </c>
      <c r="C30" s="94" t="s">
        <v>269</v>
      </c>
      <c r="D30" s="94">
        <v>3</v>
      </c>
      <c r="E30" s="94" t="s">
        <v>258</v>
      </c>
      <c r="F30" s="405">
        <v>2</v>
      </c>
      <c r="G30" s="405"/>
      <c r="H30" s="405"/>
      <c r="I30" s="405"/>
      <c r="J30" s="405">
        <v>8</v>
      </c>
      <c r="K30" s="405"/>
      <c r="L30" s="405"/>
      <c r="M30" s="405"/>
      <c r="N30" s="405"/>
      <c r="O30" s="405"/>
      <c r="P30" s="405"/>
      <c r="Q30" s="405"/>
      <c r="R30" s="405"/>
      <c r="S30" s="405"/>
      <c r="T30" s="405">
        <v>2.5</v>
      </c>
      <c r="U30" s="147"/>
      <c r="V30" s="147"/>
      <c r="W30" s="147"/>
      <c r="X30" s="147"/>
      <c r="Y30" s="147"/>
      <c r="Z30" s="147">
        <v>6</v>
      </c>
      <c r="AA30" s="147">
        <v>0.5</v>
      </c>
      <c r="AB30" s="147"/>
      <c r="AC30" s="147"/>
      <c r="AD30" s="147"/>
      <c r="AE30" s="147"/>
      <c r="AF30" s="147"/>
      <c r="AG30" s="147"/>
      <c r="AH30" s="147">
        <v>1.5</v>
      </c>
      <c r="AI30" s="427">
        <v>0.5</v>
      </c>
      <c r="AJ30" s="427"/>
      <c r="AK30" s="417">
        <f t="shared" si="57"/>
        <v>21</v>
      </c>
    </row>
    <row r="31" spans="2:38">
      <c r="B31" s="94">
        <v>53523</v>
      </c>
      <c r="C31" s="94" t="s">
        <v>269</v>
      </c>
      <c r="D31" s="94">
        <v>4</v>
      </c>
      <c r="E31" s="412" t="s">
        <v>259</v>
      </c>
      <c r="F31" s="405">
        <v>13</v>
      </c>
      <c r="G31">
        <v>13</v>
      </c>
      <c r="H31">
        <v>16.670000000000002</v>
      </c>
      <c r="I31">
        <v>16.670000000000002</v>
      </c>
      <c r="J31">
        <v>16.670000000000002</v>
      </c>
      <c r="K31">
        <v>3.5</v>
      </c>
      <c r="L31">
        <v>19</v>
      </c>
      <c r="M31">
        <v>0</v>
      </c>
      <c r="N31">
        <v>14.15</v>
      </c>
      <c r="O31">
        <v>14.15</v>
      </c>
      <c r="P31">
        <v>9.0500000000000007</v>
      </c>
      <c r="Q31">
        <v>9.0500000000000007</v>
      </c>
      <c r="R31">
        <v>9.0500000000000007</v>
      </c>
      <c r="S31">
        <v>9.0500000000000007</v>
      </c>
      <c r="T31">
        <v>17.899999999999999</v>
      </c>
      <c r="U31" s="147">
        <v>13.6</v>
      </c>
      <c r="V31" s="147">
        <v>10</v>
      </c>
      <c r="W31" s="147">
        <v>11</v>
      </c>
      <c r="X31" s="147">
        <v>14</v>
      </c>
      <c r="Y31" s="147">
        <v>20</v>
      </c>
      <c r="Z31" s="147">
        <v>11</v>
      </c>
      <c r="AA31" s="147">
        <v>14</v>
      </c>
      <c r="AB31">
        <v>10.75</v>
      </c>
      <c r="AC31">
        <v>10.75</v>
      </c>
      <c r="AD31">
        <v>10.75</v>
      </c>
      <c r="AE31">
        <v>10.75</v>
      </c>
      <c r="AF31">
        <v>12.65</v>
      </c>
      <c r="AG31">
        <v>12.65</v>
      </c>
      <c r="AH31">
        <v>13.3</v>
      </c>
      <c r="AI31" s="427">
        <v>12</v>
      </c>
      <c r="AJ31" s="427"/>
      <c r="AK31" s="417">
        <f t="shared" si="57"/>
        <v>368.11</v>
      </c>
    </row>
    <row r="32" spans="2:38" hidden="1">
      <c r="B32" s="94">
        <v>53523</v>
      </c>
      <c r="C32" s="94" t="s">
        <v>269</v>
      </c>
      <c r="D32" s="94">
        <v>5</v>
      </c>
      <c r="E32" s="94" t="s">
        <v>260</v>
      </c>
      <c r="F32" s="405">
        <v>1</v>
      </c>
      <c r="G32" s="405"/>
      <c r="H32" s="405"/>
      <c r="I32" s="405"/>
      <c r="J32" s="405">
        <v>1</v>
      </c>
      <c r="K32" s="405"/>
      <c r="L32" s="405"/>
      <c r="M32" s="405"/>
      <c r="N32" s="405"/>
      <c r="O32" s="405"/>
      <c r="P32" s="405"/>
      <c r="Q32" s="405"/>
      <c r="R32" s="405"/>
      <c r="S32" s="405"/>
      <c r="T32" s="405">
        <v>1</v>
      </c>
      <c r="U32" s="147"/>
      <c r="V32" s="147"/>
      <c r="W32" s="147"/>
      <c r="X32" s="147"/>
      <c r="Y32" s="147"/>
      <c r="Z32" s="147">
        <v>1</v>
      </c>
      <c r="AA32" s="147">
        <v>1</v>
      </c>
      <c r="AB32" s="147"/>
      <c r="AC32" s="147"/>
      <c r="AD32" s="147"/>
      <c r="AE32" s="147"/>
      <c r="AF32" s="147"/>
      <c r="AG32" s="147"/>
      <c r="AH32" s="147">
        <v>1</v>
      </c>
      <c r="AI32" s="427">
        <v>1</v>
      </c>
      <c r="AJ32" s="427"/>
      <c r="AK32" s="417">
        <f t="shared" si="57"/>
        <v>7</v>
      </c>
    </row>
    <row r="33" spans="2:37" hidden="1">
      <c r="B33" s="94">
        <v>53523</v>
      </c>
      <c r="C33" s="94" t="s">
        <v>269</v>
      </c>
      <c r="D33" s="94">
        <v>6</v>
      </c>
      <c r="E33" s="345" t="s">
        <v>261</v>
      </c>
      <c r="F33" s="402">
        <f t="shared" ref="F33" si="58">SUM(F28:F30)</f>
        <v>2</v>
      </c>
      <c r="G33" s="402"/>
      <c r="H33" s="402"/>
      <c r="I33" s="402"/>
      <c r="J33" s="402">
        <v>8</v>
      </c>
      <c r="K33" s="402"/>
      <c r="L33" s="402"/>
      <c r="M33" s="402"/>
      <c r="N33" s="402"/>
      <c r="O33" s="402"/>
      <c r="P33" s="402">
        <v>12</v>
      </c>
      <c r="Q33" s="402"/>
      <c r="R33" s="402"/>
      <c r="S33" s="402"/>
      <c r="T33" s="402">
        <v>2.5</v>
      </c>
      <c r="U33" s="374">
        <f>SUM(U28:U30)</f>
        <v>0</v>
      </c>
      <c r="V33" s="374">
        <f t="shared" ref="V33:AA33" si="59">SUM(V28:V30)</f>
        <v>0</v>
      </c>
      <c r="W33" s="374">
        <f t="shared" si="59"/>
        <v>0</v>
      </c>
      <c r="X33" s="374">
        <f t="shared" si="59"/>
        <v>0</v>
      </c>
      <c r="Y33" s="374">
        <f t="shared" si="59"/>
        <v>0</v>
      </c>
      <c r="Z33" s="374">
        <f t="shared" si="59"/>
        <v>6</v>
      </c>
      <c r="AA33" s="374">
        <f t="shared" si="59"/>
        <v>0.5</v>
      </c>
      <c r="AB33" s="374">
        <f>SUM(AB28:AB30)</f>
        <v>0</v>
      </c>
      <c r="AC33" s="374">
        <f t="shared" ref="AC33:AH33" si="60">SUM(AC28:AC30)</f>
        <v>15</v>
      </c>
      <c r="AD33" s="374">
        <f t="shared" si="60"/>
        <v>0</v>
      </c>
      <c r="AE33" s="374">
        <f t="shared" si="60"/>
        <v>0</v>
      </c>
      <c r="AF33" s="374">
        <f t="shared" si="60"/>
        <v>0</v>
      </c>
      <c r="AG33" s="374">
        <f t="shared" si="60"/>
        <v>0</v>
      </c>
      <c r="AH33" s="374">
        <f t="shared" si="60"/>
        <v>1.5</v>
      </c>
      <c r="AI33" s="422">
        <f t="shared" ref="AI33" si="61">SUM(AI28:AI30)</f>
        <v>0.5</v>
      </c>
      <c r="AJ33" s="422"/>
      <c r="AK33" s="417">
        <f t="shared" si="57"/>
        <v>48</v>
      </c>
    </row>
    <row r="34" spans="2:37">
      <c r="B34" s="94">
        <v>53523</v>
      </c>
      <c r="C34" s="94" t="s">
        <v>269</v>
      </c>
      <c r="D34" s="94">
        <v>7</v>
      </c>
      <c r="E34" s="346" t="s">
        <v>341</v>
      </c>
      <c r="F34" s="403">
        <f t="shared" ref="F34" si="62">100*(F27-F33)/F27</f>
        <v>91.666666666666671</v>
      </c>
      <c r="G34" s="423">
        <f>100*(G27-G33)/G27</f>
        <v>100</v>
      </c>
      <c r="H34" s="423">
        <f t="shared" ref="H34:M34" si="63">100*(H27-H33)/H27</f>
        <v>100</v>
      </c>
      <c r="I34" s="423">
        <f t="shared" si="63"/>
        <v>100</v>
      </c>
      <c r="J34" s="423">
        <f t="shared" si="63"/>
        <v>66.666666666666671</v>
      </c>
      <c r="K34" s="423">
        <f t="shared" si="63"/>
        <v>100</v>
      </c>
      <c r="L34" s="423">
        <f t="shared" si="63"/>
        <v>100</v>
      </c>
      <c r="M34" s="423">
        <f t="shared" si="63"/>
        <v>100</v>
      </c>
      <c r="N34" s="447">
        <f>100*(N27-N33)/N27</f>
        <v>100</v>
      </c>
      <c r="O34" s="447">
        <f t="shared" ref="O34:T34" si="64">100*(O27-O33)/O27</f>
        <v>100</v>
      </c>
      <c r="P34" s="447">
        <f t="shared" si="64"/>
        <v>50</v>
      </c>
      <c r="Q34" s="447">
        <f t="shared" si="64"/>
        <v>100</v>
      </c>
      <c r="R34" s="447">
        <f t="shared" si="64"/>
        <v>100</v>
      </c>
      <c r="S34" s="447">
        <f t="shared" si="64"/>
        <v>100</v>
      </c>
      <c r="T34" s="447">
        <f t="shared" si="64"/>
        <v>89.583333333333329</v>
      </c>
      <c r="U34" s="386">
        <f>100*(U27-U33)/U27</f>
        <v>100</v>
      </c>
      <c r="V34" s="386">
        <f t="shared" ref="V34:AA34" si="65">100*(V27-V33)/V27</f>
        <v>100</v>
      </c>
      <c r="W34" s="386">
        <f t="shared" si="65"/>
        <v>100</v>
      </c>
      <c r="X34" s="386">
        <f t="shared" si="65"/>
        <v>100</v>
      </c>
      <c r="Y34" s="386">
        <f t="shared" si="65"/>
        <v>100</v>
      </c>
      <c r="Z34" s="386">
        <f t="shared" si="65"/>
        <v>75</v>
      </c>
      <c r="AA34" s="386">
        <f t="shared" si="65"/>
        <v>97.916666666666671</v>
      </c>
      <c r="AB34" s="385">
        <f>100*(AB27-AB33)/AB27</f>
        <v>100</v>
      </c>
      <c r="AC34" s="385">
        <f t="shared" ref="AC34:AH34" si="66">100*(AC27-AC33)/AC27</f>
        <v>37.5</v>
      </c>
      <c r="AD34" s="385">
        <f t="shared" si="66"/>
        <v>100</v>
      </c>
      <c r="AE34" s="385">
        <f t="shared" si="66"/>
        <v>100</v>
      </c>
      <c r="AF34" s="385">
        <f t="shared" si="66"/>
        <v>100</v>
      </c>
      <c r="AG34" s="385">
        <f t="shared" si="66"/>
        <v>100</v>
      </c>
      <c r="AH34" s="385">
        <f t="shared" si="66"/>
        <v>93.75</v>
      </c>
      <c r="AI34" s="423">
        <f t="shared" ref="AI34" si="67">100*(AI27-AI33)/AI27</f>
        <v>97.916666666666671</v>
      </c>
      <c r="AJ34" s="423">
        <f t="shared" ref="AJ34:AK34" si="68">100*(AJ27-AJ33)/AJ27</f>
        <v>100</v>
      </c>
      <c r="AK34" s="423">
        <f t="shared" si="68"/>
        <v>93.548387096774192</v>
      </c>
    </row>
    <row r="35" spans="2:37">
      <c r="B35" s="94">
        <v>53523</v>
      </c>
      <c r="C35" s="94" t="s">
        <v>269</v>
      </c>
      <c r="D35" s="94">
        <v>8</v>
      </c>
      <c r="E35" s="346" t="s">
        <v>344</v>
      </c>
      <c r="F35" s="403">
        <v>0</v>
      </c>
      <c r="G35" s="423">
        <f>100*G31/(G27-G33)</f>
        <v>54.166666666666664</v>
      </c>
      <c r="H35" s="423">
        <f t="shared" ref="H35:L35" si="69">100*H31/(H27-H33)</f>
        <v>69.458333333333343</v>
      </c>
      <c r="I35" s="423">
        <f t="shared" si="69"/>
        <v>69.458333333333343</v>
      </c>
      <c r="J35" s="423">
        <f t="shared" si="69"/>
        <v>104.18750000000001</v>
      </c>
      <c r="K35" s="423">
        <f t="shared" si="69"/>
        <v>14.583333333333334</v>
      </c>
      <c r="L35" s="423">
        <f t="shared" si="69"/>
        <v>79.166666666666671</v>
      </c>
      <c r="M35" s="423">
        <v>0</v>
      </c>
      <c r="N35" s="447">
        <f>100*N31/(N27-N33)</f>
        <v>58.958333333333336</v>
      </c>
      <c r="O35" s="447">
        <f t="shared" ref="O35:S35" si="70">100*O31/(O27-O33)</f>
        <v>58.958333333333336</v>
      </c>
      <c r="P35" s="447">
        <f t="shared" si="70"/>
        <v>75.416666666666671</v>
      </c>
      <c r="Q35" s="447">
        <f t="shared" si="70"/>
        <v>37.708333333333336</v>
      </c>
      <c r="R35" s="447">
        <f t="shared" si="70"/>
        <v>37.708333333333336</v>
      </c>
      <c r="S35" s="447">
        <f t="shared" si="70"/>
        <v>37.708333333333336</v>
      </c>
      <c r="T35" s="447">
        <v>0</v>
      </c>
      <c r="U35" s="386">
        <f>100*U31/(U27-U33)</f>
        <v>56.666666666666664</v>
      </c>
      <c r="V35" s="386">
        <f t="shared" ref="V35:Z35" si="71">100*V31/(V27-V33)</f>
        <v>41.666666666666664</v>
      </c>
      <c r="W35" s="386">
        <f t="shared" si="71"/>
        <v>45.833333333333336</v>
      </c>
      <c r="X35" s="386">
        <f t="shared" si="71"/>
        <v>58.333333333333336</v>
      </c>
      <c r="Y35" s="386">
        <f t="shared" si="71"/>
        <v>83.333333333333329</v>
      </c>
      <c r="Z35" s="386">
        <f t="shared" si="71"/>
        <v>61.111111111111114</v>
      </c>
      <c r="AA35" s="386">
        <v>0</v>
      </c>
      <c r="AB35" s="385">
        <f>100*AB31/(AB27-AB33)</f>
        <v>44.791666666666664</v>
      </c>
      <c r="AC35" s="385">
        <f t="shared" ref="AC35:AG35" si="72">100*AC31/(AC27-AC33)</f>
        <v>119.44444444444444</v>
      </c>
      <c r="AD35" s="385">
        <f t="shared" si="72"/>
        <v>44.791666666666664</v>
      </c>
      <c r="AE35" s="385">
        <f t="shared" si="72"/>
        <v>44.791666666666664</v>
      </c>
      <c r="AF35" s="385">
        <f t="shared" si="72"/>
        <v>52.708333333333336</v>
      </c>
      <c r="AG35" s="385">
        <f t="shared" si="72"/>
        <v>52.708333333333336</v>
      </c>
      <c r="AH35" s="385">
        <v>0</v>
      </c>
      <c r="AI35" s="423">
        <f t="shared" ref="AI35" si="73">100*AI31/(AI27-AI33)</f>
        <v>51.063829787234042</v>
      </c>
      <c r="AJ35" s="423">
        <f t="shared" ref="AJ35:AK35" si="74">100*AJ31/(AJ27-AJ33)</f>
        <v>0</v>
      </c>
      <c r="AK35" s="423">
        <f t="shared" si="74"/>
        <v>52.889367816091955</v>
      </c>
    </row>
    <row r="36" spans="2:37" hidden="1">
      <c r="B36" s="94">
        <v>53523</v>
      </c>
      <c r="C36" s="94" t="s">
        <v>269</v>
      </c>
      <c r="D36" s="94"/>
      <c r="E36" s="346" t="s">
        <v>343</v>
      </c>
      <c r="F36" s="403">
        <f t="shared" ref="F36" si="75">IFERROR(100*F31/(F27-F33-4),0)</f>
        <v>72.222222222222229</v>
      </c>
      <c r="G36" s="423">
        <f>IFERROR(100*G31/(G27-G33-4),0)</f>
        <v>65</v>
      </c>
      <c r="H36" s="423">
        <f t="shared" ref="H36:M36" si="76">IFERROR(100*H31/(H27-H33-4),0)</f>
        <v>83.350000000000009</v>
      </c>
      <c r="I36" s="423">
        <f t="shared" si="76"/>
        <v>83.350000000000009</v>
      </c>
      <c r="J36" s="423">
        <f t="shared" si="76"/>
        <v>138.91666666666669</v>
      </c>
      <c r="K36" s="423">
        <f t="shared" si="76"/>
        <v>17.5</v>
      </c>
      <c r="L36" s="423">
        <f t="shared" si="76"/>
        <v>95</v>
      </c>
      <c r="M36" s="423">
        <f t="shared" si="76"/>
        <v>0</v>
      </c>
      <c r="N36" s="447">
        <f>IFERROR(100*N31/(N27-N33-4),0)</f>
        <v>70.75</v>
      </c>
      <c r="O36" s="447">
        <f t="shared" ref="O36:T36" si="77">IFERROR(100*O31/(O27-O33-4),0)</f>
        <v>70.75</v>
      </c>
      <c r="P36" s="447">
        <f t="shared" si="77"/>
        <v>113.12500000000001</v>
      </c>
      <c r="Q36" s="447">
        <f t="shared" si="77"/>
        <v>45.250000000000007</v>
      </c>
      <c r="R36" s="447">
        <f t="shared" si="77"/>
        <v>45.250000000000007</v>
      </c>
      <c r="S36" s="447">
        <f t="shared" si="77"/>
        <v>45.250000000000007</v>
      </c>
      <c r="T36" s="447">
        <f t="shared" si="77"/>
        <v>102.28571428571428</v>
      </c>
      <c r="U36" s="386">
        <f>IFERROR(100*U31/(U27-U33-4),0)</f>
        <v>68</v>
      </c>
      <c r="V36" s="386">
        <f t="shared" ref="V36:AA36" si="78">IFERROR(100*V31/(V27-V33-4),0)</f>
        <v>50</v>
      </c>
      <c r="W36" s="386">
        <f t="shared" si="78"/>
        <v>55</v>
      </c>
      <c r="X36" s="386">
        <f t="shared" si="78"/>
        <v>70</v>
      </c>
      <c r="Y36" s="386">
        <f t="shared" si="78"/>
        <v>100</v>
      </c>
      <c r="Z36" s="386">
        <f t="shared" si="78"/>
        <v>78.571428571428569</v>
      </c>
      <c r="AA36" s="386">
        <f t="shared" si="78"/>
        <v>71.794871794871796</v>
      </c>
      <c r="AB36" s="385">
        <f>IFERROR(100*AB31/(AB27-AB33-4),0)</f>
        <v>53.75</v>
      </c>
      <c r="AC36" s="385">
        <f t="shared" ref="AC36:AH36" si="79">IFERROR(100*AC31/(AC27-AC33-4),0)</f>
        <v>215</v>
      </c>
      <c r="AD36" s="385">
        <f t="shared" si="79"/>
        <v>53.75</v>
      </c>
      <c r="AE36" s="385">
        <f t="shared" si="79"/>
        <v>53.75</v>
      </c>
      <c r="AF36" s="385">
        <f t="shared" si="79"/>
        <v>63.25</v>
      </c>
      <c r="AG36" s="385">
        <f t="shared" si="79"/>
        <v>63.25</v>
      </c>
      <c r="AH36" s="385">
        <f t="shared" si="79"/>
        <v>71.891891891891888</v>
      </c>
      <c r="AI36" s="423">
        <f t="shared" ref="AI36:AJ36" si="80">IFERROR(100*AI31/(AI27-AI33-4),0)</f>
        <v>61.53846153846154</v>
      </c>
      <c r="AJ36" s="423">
        <f t="shared" si="80"/>
        <v>0</v>
      </c>
      <c r="AK36" s="423">
        <f>IFERROR(100*AK31/(AK27-AK33-4),0)</f>
        <v>53.195086705202314</v>
      </c>
    </row>
    <row r="37" spans="2:37">
      <c r="B37" s="94">
        <v>53523</v>
      </c>
      <c r="C37" s="94" t="s">
        <v>269</v>
      </c>
      <c r="D37" s="94">
        <v>9</v>
      </c>
      <c r="E37" s="347" t="s">
        <v>18</v>
      </c>
      <c r="F37" s="404">
        <f t="shared" ref="F37" si="81">IFERROR(F31/F32,F31)</f>
        <v>13</v>
      </c>
      <c r="G37" s="404">
        <f>IFERROR(G31/G32,G31)</f>
        <v>13</v>
      </c>
      <c r="H37" s="404">
        <f t="shared" ref="H37:M37" si="82">IFERROR(H31/H32,H31)</f>
        <v>16.670000000000002</v>
      </c>
      <c r="I37" s="404">
        <f t="shared" si="82"/>
        <v>16.670000000000002</v>
      </c>
      <c r="J37" s="404">
        <f t="shared" si="82"/>
        <v>16.670000000000002</v>
      </c>
      <c r="K37" s="404">
        <f t="shared" si="82"/>
        <v>3.5</v>
      </c>
      <c r="L37" s="404">
        <f t="shared" si="82"/>
        <v>19</v>
      </c>
      <c r="M37" s="404">
        <f t="shared" si="82"/>
        <v>0</v>
      </c>
      <c r="N37" s="404">
        <f>IFERROR(N31/N32,N31)</f>
        <v>14.15</v>
      </c>
      <c r="O37" s="404">
        <f t="shared" ref="O37:T37" si="83">IFERROR(O31/O32,O31)</f>
        <v>14.15</v>
      </c>
      <c r="P37" s="404">
        <f t="shared" si="83"/>
        <v>9.0500000000000007</v>
      </c>
      <c r="Q37" s="404">
        <f t="shared" si="83"/>
        <v>9.0500000000000007</v>
      </c>
      <c r="R37" s="404">
        <f t="shared" si="83"/>
        <v>9.0500000000000007</v>
      </c>
      <c r="S37" s="404">
        <f t="shared" si="83"/>
        <v>9.0500000000000007</v>
      </c>
      <c r="T37" s="404">
        <f t="shared" si="83"/>
        <v>17.899999999999999</v>
      </c>
      <c r="U37" s="348">
        <f>IFERROR(U31/U32,U31)</f>
        <v>13.6</v>
      </c>
      <c r="V37" s="348">
        <f t="shared" ref="V37:AA37" si="84">IFERROR(V31/V32,V31)</f>
        <v>10</v>
      </c>
      <c r="W37" s="348">
        <f t="shared" si="84"/>
        <v>11</v>
      </c>
      <c r="X37" s="348">
        <f t="shared" si="84"/>
        <v>14</v>
      </c>
      <c r="Y37" s="348">
        <f t="shared" si="84"/>
        <v>20</v>
      </c>
      <c r="Z37" s="348">
        <f t="shared" si="84"/>
        <v>11</v>
      </c>
      <c r="AA37" s="348">
        <f t="shared" si="84"/>
        <v>14</v>
      </c>
      <c r="AB37" s="348">
        <f>IFERROR(AB31/AB32,AB31)</f>
        <v>10.75</v>
      </c>
      <c r="AC37" s="348">
        <f t="shared" ref="AC37:AH37" si="85">IFERROR(AC31/AC32,AC31)</f>
        <v>10.75</v>
      </c>
      <c r="AD37" s="348">
        <f t="shared" si="85"/>
        <v>10.75</v>
      </c>
      <c r="AE37" s="348">
        <f t="shared" si="85"/>
        <v>10.75</v>
      </c>
      <c r="AF37" s="348">
        <f t="shared" si="85"/>
        <v>12.65</v>
      </c>
      <c r="AG37" s="348">
        <f t="shared" si="85"/>
        <v>12.65</v>
      </c>
      <c r="AH37" s="348">
        <f t="shared" si="85"/>
        <v>13.3</v>
      </c>
      <c r="AI37" s="425">
        <f t="shared" ref="AI37" si="86">IFERROR(AI31/AI32,AI31)</f>
        <v>12</v>
      </c>
      <c r="AJ37" s="425">
        <f t="shared" ref="AJ37:AK37" si="87">IFERROR(AJ31/AJ32,AJ31)</f>
        <v>0</v>
      </c>
      <c r="AK37" s="425">
        <f t="shared" si="87"/>
        <v>52.587142857142858</v>
      </c>
    </row>
    <row r="38" spans="2:37">
      <c r="B38" s="94">
        <v>53523</v>
      </c>
      <c r="C38" s="94" t="s">
        <v>269</v>
      </c>
      <c r="D38" s="94">
        <v>10</v>
      </c>
      <c r="E38" s="347" t="s">
        <v>19</v>
      </c>
      <c r="F38" s="404">
        <f t="shared" ref="F38" si="88">IFERROR(F30/F32,F30)</f>
        <v>2</v>
      </c>
      <c r="G38" s="404">
        <f>IFERROR(G30/G32,G30)</f>
        <v>0</v>
      </c>
      <c r="H38" s="404">
        <f t="shared" ref="H38:M38" si="89">IFERROR(H30/H32,H30)</f>
        <v>0</v>
      </c>
      <c r="I38" s="404">
        <f t="shared" si="89"/>
        <v>0</v>
      </c>
      <c r="J38" s="404">
        <f t="shared" si="89"/>
        <v>8</v>
      </c>
      <c r="K38" s="404">
        <f t="shared" si="89"/>
        <v>0</v>
      </c>
      <c r="L38" s="404">
        <f t="shared" si="89"/>
        <v>0</v>
      </c>
      <c r="M38" s="404">
        <f t="shared" si="89"/>
        <v>0</v>
      </c>
      <c r="N38" s="404">
        <f>IFERROR(N30/N32,N30)</f>
        <v>0</v>
      </c>
      <c r="O38" s="404">
        <f t="shared" ref="O38:T38" si="90">IFERROR(O30/O32,O30)</f>
        <v>0</v>
      </c>
      <c r="P38" s="404">
        <f t="shared" si="90"/>
        <v>0</v>
      </c>
      <c r="Q38" s="404">
        <f t="shared" si="90"/>
        <v>0</v>
      </c>
      <c r="R38" s="404">
        <f t="shared" si="90"/>
        <v>0</v>
      </c>
      <c r="S38" s="404">
        <f t="shared" si="90"/>
        <v>0</v>
      </c>
      <c r="T38" s="404">
        <f t="shared" si="90"/>
        <v>2.5</v>
      </c>
      <c r="U38" s="348">
        <f>IFERROR(U30/U32,U30)</f>
        <v>0</v>
      </c>
      <c r="V38" s="348">
        <f t="shared" ref="V38:AA38" si="91">IFERROR(V30/V32,V30)</f>
        <v>0</v>
      </c>
      <c r="W38" s="348">
        <f t="shared" si="91"/>
        <v>0</v>
      </c>
      <c r="X38" s="348">
        <f t="shared" si="91"/>
        <v>0</v>
      </c>
      <c r="Y38" s="348">
        <f t="shared" si="91"/>
        <v>0</v>
      </c>
      <c r="Z38" s="348">
        <f t="shared" si="91"/>
        <v>6</v>
      </c>
      <c r="AA38" s="348">
        <f t="shared" si="91"/>
        <v>0.5</v>
      </c>
      <c r="AB38" s="348">
        <f>IFERROR(AB30/AB32,AB30)</f>
        <v>0</v>
      </c>
      <c r="AC38" s="348">
        <f t="shared" ref="AC38:AH38" si="92">IFERROR(AC30/AC32,AC30)</f>
        <v>0</v>
      </c>
      <c r="AD38" s="348">
        <f t="shared" si="92"/>
        <v>0</v>
      </c>
      <c r="AE38" s="348">
        <f t="shared" si="92"/>
        <v>0</v>
      </c>
      <c r="AF38" s="348">
        <f t="shared" si="92"/>
        <v>0</v>
      </c>
      <c r="AG38" s="348">
        <f t="shared" si="92"/>
        <v>0</v>
      </c>
      <c r="AH38" s="348">
        <f t="shared" si="92"/>
        <v>1.5</v>
      </c>
      <c r="AI38" s="425">
        <f t="shared" ref="AI38" si="93">IFERROR(AI30/AI32,AI30)</f>
        <v>0.5</v>
      </c>
      <c r="AJ38" s="425">
        <f t="shared" ref="AJ38:AK38" si="94">IFERROR(AJ30/AJ32,AJ30)</f>
        <v>0</v>
      </c>
      <c r="AK38" s="425">
        <f t="shared" si="94"/>
        <v>3</v>
      </c>
    </row>
    <row r="39" spans="2:37" hidden="1">
      <c r="B39" s="94">
        <v>54439</v>
      </c>
      <c r="C39" s="94" t="s">
        <v>270</v>
      </c>
      <c r="D39" s="94">
        <v>1</v>
      </c>
      <c r="E39" s="94" t="s">
        <v>256</v>
      </c>
      <c r="F39" s="400">
        <v>24</v>
      </c>
      <c r="G39" s="400">
        <v>24</v>
      </c>
      <c r="H39" s="400">
        <v>24</v>
      </c>
      <c r="I39" s="400">
        <v>24</v>
      </c>
      <c r="J39" s="400">
        <v>24</v>
      </c>
      <c r="K39" s="400">
        <v>24</v>
      </c>
      <c r="L39" s="400">
        <v>24</v>
      </c>
      <c r="M39" s="400">
        <v>24</v>
      </c>
      <c r="N39" s="400">
        <v>24</v>
      </c>
      <c r="O39" s="400">
        <v>24</v>
      </c>
      <c r="P39" s="400">
        <v>24</v>
      </c>
      <c r="Q39" s="400">
        <v>24</v>
      </c>
      <c r="R39" s="400">
        <v>24</v>
      </c>
      <c r="S39" s="400">
        <v>24</v>
      </c>
      <c r="T39" s="400">
        <v>24</v>
      </c>
      <c r="U39">
        <v>24</v>
      </c>
      <c r="V39">
        <v>24</v>
      </c>
      <c r="W39">
        <v>24</v>
      </c>
      <c r="X39">
        <v>24</v>
      </c>
      <c r="Y39">
        <v>24</v>
      </c>
      <c r="Z39">
        <v>24</v>
      </c>
      <c r="AA39">
        <v>24</v>
      </c>
      <c r="AB39">
        <v>24</v>
      </c>
      <c r="AC39">
        <v>24</v>
      </c>
      <c r="AD39">
        <v>24</v>
      </c>
      <c r="AE39">
        <v>24</v>
      </c>
      <c r="AF39">
        <v>24</v>
      </c>
      <c r="AG39">
        <v>24</v>
      </c>
      <c r="AH39">
        <v>24</v>
      </c>
      <c r="AI39" s="416">
        <v>24</v>
      </c>
      <c r="AJ39" s="416">
        <v>24</v>
      </c>
      <c r="AK39" s="417">
        <f t="shared" ref="AK39:AK45" si="95">SUM(F39:AI39)</f>
        <v>720</v>
      </c>
    </row>
    <row r="40" spans="2:37">
      <c r="B40" s="117">
        <v>54439</v>
      </c>
      <c r="C40" s="117" t="s">
        <v>270</v>
      </c>
      <c r="D40" s="117">
        <v>1.1000000000000001</v>
      </c>
      <c r="E40" s="94" t="s">
        <v>267</v>
      </c>
      <c r="F40" s="401"/>
      <c r="G40" s="401"/>
      <c r="H40" s="401"/>
      <c r="I40" s="401"/>
      <c r="J40" s="401"/>
      <c r="K40" s="401"/>
      <c r="L40" s="401"/>
      <c r="M40" s="401"/>
      <c r="N40" s="401"/>
      <c r="O40" s="401"/>
      <c r="P40" s="401"/>
      <c r="Q40" s="401"/>
      <c r="R40" s="401"/>
      <c r="S40" s="401"/>
      <c r="T40" s="401"/>
      <c r="U40" s="117"/>
      <c r="V40" s="117"/>
      <c r="W40" s="117"/>
      <c r="X40" s="117"/>
      <c r="Y40" s="117"/>
      <c r="Z40" s="117"/>
      <c r="AA40" s="117"/>
      <c r="AB40" s="117"/>
      <c r="AC40" s="117"/>
      <c r="AD40" s="117"/>
      <c r="AE40" s="117"/>
      <c r="AF40" s="117"/>
      <c r="AG40" s="117"/>
      <c r="AH40" s="117"/>
      <c r="AI40" s="418"/>
      <c r="AJ40" s="418"/>
      <c r="AK40" s="419">
        <f t="shared" si="95"/>
        <v>0</v>
      </c>
    </row>
    <row r="41" spans="2:37">
      <c r="B41" s="94">
        <v>54439</v>
      </c>
      <c r="C41" s="94" t="s">
        <v>270</v>
      </c>
      <c r="D41" s="94">
        <v>2</v>
      </c>
      <c r="E41" s="94" t="s">
        <v>257</v>
      </c>
      <c r="F41" s="400">
        <v>0</v>
      </c>
      <c r="G41" s="400">
        <v>0</v>
      </c>
      <c r="H41" s="400">
        <v>0</v>
      </c>
      <c r="I41" s="400">
        <v>0</v>
      </c>
      <c r="J41" s="400">
        <v>0</v>
      </c>
      <c r="K41" s="400">
        <v>0</v>
      </c>
      <c r="L41" s="400">
        <v>0</v>
      </c>
      <c r="M41" s="400">
        <v>0</v>
      </c>
      <c r="N41" s="400">
        <v>0</v>
      </c>
      <c r="O41" s="400">
        <v>0</v>
      </c>
      <c r="P41" s="400">
        <v>0</v>
      </c>
      <c r="Q41" s="400">
        <v>0</v>
      </c>
      <c r="R41" s="400">
        <v>0</v>
      </c>
      <c r="S41" s="400">
        <v>0</v>
      </c>
      <c r="T41" s="400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 s="416">
        <v>0</v>
      </c>
      <c r="AJ41" s="416"/>
      <c r="AK41" s="420">
        <f t="shared" si="95"/>
        <v>0</v>
      </c>
    </row>
    <row r="42" spans="2:37">
      <c r="B42" s="94">
        <v>54439</v>
      </c>
      <c r="C42" s="94" t="s">
        <v>270</v>
      </c>
      <c r="D42" s="94">
        <v>3</v>
      </c>
      <c r="E42" s="94" t="s">
        <v>258</v>
      </c>
      <c r="F42" s="400">
        <v>0</v>
      </c>
      <c r="G42" s="400">
        <v>0</v>
      </c>
      <c r="H42" s="400">
        <v>0</v>
      </c>
      <c r="I42" s="400">
        <v>0</v>
      </c>
      <c r="J42" s="400">
        <v>0</v>
      </c>
      <c r="K42" s="400">
        <v>0</v>
      </c>
      <c r="L42" s="400">
        <v>0</v>
      </c>
      <c r="M42" s="400">
        <v>0</v>
      </c>
      <c r="N42" s="400">
        <v>0</v>
      </c>
      <c r="O42" s="400">
        <v>0</v>
      </c>
      <c r="P42" s="400">
        <v>0</v>
      </c>
      <c r="Q42" s="400">
        <v>0</v>
      </c>
      <c r="R42" s="400">
        <v>0</v>
      </c>
      <c r="S42" s="400">
        <v>0</v>
      </c>
      <c r="T42" s="400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 s="416">
        <v>0</v>
      </c>
      <c r="AJ42" s="416"/>
      <c r="AK42" s="421">
        <f t="shared" si="95"/>
        <v>0</v>
      </c>
    </row>
    <row r="43" spans="2:37">
      <c r="B43" s="94">
        <v>54439</v>
      </c>
      <c r="C43" s="94" t="s">
        <v>270</v>
      </c>
      <c r="D43" s="94">
        <v>4</v>
      </c>
      <c r="E43" s="94" t="s">
        <v>259</v>
      </c>
      <c r="F43" s="400">
        <v>0</v>
      </c>
      <c r="G43" s="400">
        <v>0</v>
      </c>
      <c r="H43" s="400">
        <v>0</v>
      </c>
      <c r="I43" s="400">
        <v>0</v>
      </c>
      <c r="J43" s="400">
        <v>0</v>
      </c>
      <c r="K43" s="400">
        <v>0</v>
      </c>
      <c r="L43" s="400">
        <v>0</v>
      </c>
      <c r="M43" s="400">
        <v>0</v>
      </c>
      <c r="N43" s="400">
        <v>0</v>
      </c>
      <c r="O43" s="400">
        <v>0</v>
      </c>
      <c r="P43" s="400">
        <v>0</v>
      </c>
      <c r="Q43" s="400">
        <v>0</v>
      </c>
      <c r="R43" s="400">
        <v>0</v>
      </c>
      <c r="S43" s="400">
        <v>0</v>
      </c>
      <c r="T43" s="400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 s="416">
        <v>0</v>
      </c>
      <c r="AJ43" s="416"/>
      <c r="AK43" s="421">
        <f t="shared" si="95"/>
        <v>0</v>
      </c>
    </row>
    <row r="44" spans="2:37" hidden="1">
      <c r="B44" s="94">
        <v>54439</v>
      </c>
      <c r="C44" s="94" t="s">
        <v>270</v>
      </c>
      <c r="D44" s="94">
        <v>5</v>
      </c>
      <c r="E44" s="94" t="s">
        <v>260</v>
      </c>
      <c r="F44" s="400">
        <v>0</v>
      </c>
      <c r="G44" s="400">
        <v>0</v>
      </c>
      <c r="H44" s="400">
        <v>0</v>
      </c>
      <c r="I44" s="400">
        <v>0</v>
      </c>
      <c r="J44" s="400">
        <v>0</v>
      </c>
      <c r="K44" s="400">
        <v>0</v>
      </c>
      <c r="L44" s="400">
        <v>0</v>
      </c>
      <c r="M44" s="400">
        <v>0</v>
      </c>
      <c r="N44" s="400">
        <v>0</v>
      </c>
      <c r="O44" s="400">
        <v>0</v>
      </c>
      <c r="P44" s="400">
        <v>0</v>
      </c>
      <c r="Q44" s="400">
        <v>0</v>
      </c>
      <c r="R44" s="400">
        <v>0</v>
      </c>
      <c r="S44" s="400">
        <v>0</v>
      </c>
      <c r="T44" s="400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 s="416">
        <v>0</v>
      </c>
      <c r="AJ44" s="416"/>
      <c r="AK44" s="421">
        <f t="shared" si="95"/>
        <v>0</v>
      </c>
    </row>
    <row r="45" spans="2:37" hidden="1">
      <c r="B45" s="94">
        <v>54439</v>
      </c>
      <c r="C45" s="94" t="s">
        <v>270</v>
      </c>
      <c r="D45" s="94">
        <v>6</v>
      </c>
      <c r="E45" s="345" t="s">
        <v>261</v>
      </c>
      <c r="F45" s="402">
        <f t="shared" ref="F45" si="96">SUM(F40:F42)</f>
        <v>0</v>
      </c>
      <c r="G45" s="402">
        <f>SUM(G40:G42)</f>
        <v>0</v>
      </c>
      <c r="H45" s="402">
        <f t="shared" ref="H45:M45" si="97">SUM(H40:H42)</f>
        <v>0</v>
      </c>
      <c r="I45" s="402">
        <f t="shared" si="97"/>
        <v>0</v>
      </c>
      <c r="J45" s="402">
        <f t="shared" si="97"/>
        <v>0</v>
      </c>
      <c r="K45" s="402">
        <f t="shared" si="97"/>
        <v>0</v>
      </c>
      <c r="L45" s="402">
        <f t="shared" si="97"/>
        <v>0</v>
      </c>
      <c r="M45" s="402">
        <f t="shared" si="97"/>
        <v>0</v>
      </c>
      <c r="N45" s="402">
        <f>SUM(N40:N42)</f>
        <v>0</v>
      </c>
      <c r="O45" s="402">
        <f t="shared" ref="O45:T45" si="98">SUM(O40:O42)</f>
        <v>0</v>
      </c>
      <c r="P45" s="402">
        <f t="shared" si="98"/>
        <v>0</v>
      </c>
      <c r="Q45" s="402">
        <f t="shared" si="98"/>
        <v>0</v>
      </c>
      <c r="R45" s="402">
        <f t="shared" si="98"/>
        <v>0</v>
      </c>
      <c r="S45" s="402">
        <f t="shared" si="98"/>
        <v>0</v>
      </c>
      <c r="T45" s="402">
        <f t="shared" si="98"/>
        <v>0</v>
      </c>
      <c r="U45" s="374">
        <f>SUM(U40:U42)</f>
        <v>0</v>
      </c>
      <c r="V45" s="374">
        <f t="shared" ref="V45:AA45" si="99">SUM(V40:V42)</f>
        <v>0</v>
      </c>
      <c r="W45" s="374">
        <f t="shared" si="99"/>
        <v>0</v>
      </c>
      <c r="X45" s="374">
        <f t="shared" si="99"/>
        <v>0</v>
      </c>
      <c r="Y45" s="374">
        <f t="shared" si="99"/>
        <v>0</v>
      </c>
      <c r="Z45" s="374">
        <f t="shared" si="99"/>
        <v>0</v>
      </c>
      <c r="AA45" s="374">
        <f t="shared" si="99"/>
        <v>0</v>
      </c>
      <c r="AB45" s="374">
        <f>SUM(AB40:AB42)</f>
        <v>0</v>
      </c>
      <c r="AC45" s="374">
        <f t="shared" ref="AC45:AH45" si="100">SUM(AC40:AC42)</f>
        <v>0</v>
      </c>
      <c r="AD45" s="374">
        <f t="shared" si="100"/>
        <v>0</v>
      </c>
      <c r="AE45" s="374">
        <f t="shared" si="100"/>
        <v>0</v>
      </c>
      <c r="AF45" s="374">
        <f t="shared" si="100"/>
        <v>0</v>
      </c>
      <c r="AG45" s="374">
        <f t="shared" si="100"/>
        <v>0</v>
      </c>
      <c r="AH45" s="374">
        <f t="shared" si="100"/>
        <v>0</v>
      </c>
      <c r="AI45" s="422">
        <f t="shared" ref="AI45" si="101">SUM(AI40:AI42)</f>
        <v>0</v>
      </c>
      <c r="AJ45" s="422"/>
      <c r="AK45" s="421">
        <f t="shared" si="95"/>
        <v>0</v>
      </c>
    </row>
    <row r="46" spans="2:37">
      <c r="B46" s="94">
        <v>54439</v>
      </c>
      <c r="C46" s="94" t="s">
        <v>270</v>
      </c>
      <c r="D46" s="94">
        <v>7</v>
      </c>
      <c r="E46" s="346" t="s">
        <v>341</v>
      </c>
      <c r="F46" s="403">
        <f t="shared" ref="F46:AH46" si="102">100*(F39-F45)/F39</f>
        <v>100</v>
      </c>
      <c r="G46" s="403">
        <f t="shared" si="102"/>
        <v>100</v>
      </c>
      <c r="H46" s="403">
        <f t="shared" si="102"/>
        <v>100</v>
      </c>
      <c r="I46" s="403">
        <f t="shared" si="102"/>
        <v>100</v>
      </c>
      <c r="J46" s="403">
        <f t="shared" si="102"/>
        <v>100</v>
      </c>
      <c r="K46" s="403">
        <f t="shared" si="102"/>
        <v>100</v>
      </c>
      <c r="L46" s="403">
        <f t="shared" si="102"/>
        <v>100</v>
      </c>
      <c r="M46" s="403">
        <f t="shared" si="102"/>
        <v>100</v>
      </c>
      <c r="N46" s="403">
        <f t="shared" si="102"/>
        <v>100</v>
      </c>
      <c r="O46" s="403">
        <f t="shared" si="102"/>
        <v>100</v>
      </c>
      <c r="P46" s="403">
        <f t="shared" si="102"/>
        <v>100</v>
      </c>
      <c r="Q46" s="403">
        <f t="shared" si="102"/>
        <v>100</v>
      </c>
      <c r="R46" s="403">
        <f t="shared" si="102"/>
        <v>100</v>
      </c>
      <c r="S46" s="403">
        <f t="shared" si="102"/>
        <v>100</v>
      </c>
      <c r="T46" s="403">
        <f t="shared" si="102"/>
        <v>100</v>
      </c>
      <c r="U46" s="386">
        <f t="shared" si="102"/>
        <v>100</v>
      </c>
      <c r="V46" s="386">
        <f t="shared" si="102"/>
        <v>100</v>
      </c>
      <c r="W46" s="386">
        <f t="shared" si="102"/>
        <v>100</v>
      </c>
      <c r="X46" s="386">
        <f t="shared" si="102"/>
        <v>100</v>
      </c>
      <c r="Y46" s="386">
        <f t="shared" si="102"/>
        <v>100</v>
      </c>
      <c r="Z46" s="386">
        <f t="shared" si="102"/>
        <v>100</v>
      </c>
      <c r="AA46" s="386">
        <f t="shared" si="102"/>
        <v>100</v>
      </c>
      <c r="AB46" s="386">
        <f t="shared" si="102"/>
        <v>100</v>
      </c>
      <c r="AC46" s="386">
        <f t="shared" si="102"/>
        <v>100</v>
      </c>
      <c r="AD46" s="386">
        <f t="shared" si="102"/>
        <v>100</v>
      </c>
      <c r="AE46" s="386">
        <f t="shared" si="102"/>
        <v>100</v>
      </c>
      <c r="AF46" s="386">
        <f t="shared" si="102"/>
        <v>100</v>
      </c>
      <c r="AG46" s="386">
        <f t="shared" si="102"/>
        <v>100</v>
      </c>
      <c r="AH46" s="386">
        <f t="shared" si="102"/>
        <v>100</v>
      </c>
      <c r="AI46" s="423">
        <f t="shared" ref="AI46:AK46" si="103">100*(AI39-AI45)/AI39</f>
        <v>100</v>
      </c>
      <c r="AJ46" s="423"/>
      <c r="AK46" s="424">
        <f t="shared" si="103"/>
        <v>100</v>
      </c>
    </row>
    <row r="47" spans="2:37">
      <c r="B47" s="94">
        <v>54439</v>
      </c>
      <c r="C47" s="94" t="s">
        <v>270</v>
      </c>
      <c r="D47" s="94">
        <v>8</v>
      </c>
      <c r="E47" s="346" t="s">
        <v>344</v>
      </c>
      <c r="F47" s="403">
        <f t="shared" ref="F47:AH47" si="104">100*F43/(F39-F45)</f>
        <v>0</v>
      </c>
      <c r="G47" s="403">
        <f t="shared" si="104"/>
        <v>0</v>
      </c>
      <c r="H47" s="403">
        <f t="shared" si="104"/>
        <v>0</v>
      </c>
      <c r="I47" s="403">
        <f t="shared" si="104"/>
        <v>0</v>
      </c>
      <c r="J47" s="403">
        <f t="shared" si="104"/>
        <v>0</v>
      </c>
      <c r="K47" s="403">
        <f t="shared" si="104"/>
        <v>0</v>
      </c>
      <c r="L47" s="403">
        <f t="shared" si="104"/>
        <v>0</v>
      </c>
      <c r="M47" s="403">
        <f t="shared" si="104"/>
        <v>0</v>
      </c>
      <c r="N47" s="403">
        <f t="shared" si="104"/>
        <v>0</v>
      </c>
      <c r="O47" s="403">
        <f t="shared" si="104"/>
        <v>0</v>
      </c>
      <c r="P47" s="403">
        <f t="shared" si="104"/>
        <v>0</v>
      </c>
      <c r="Q47" s="403">
        <f t="shared" si="104"/>
        <v>0</v>
      </c>
      <c r="R47" s="403">
        <f t="shared" si="104"/>
        <v>0</v>
      </c>
      <c r="S47" s="403">
        <f t="shared" si="104"/>
        <v>0</v>
      </c>
      <c r="T47" s="403">
        <f t="shared" si="104"/>
        <v>0</v>
      </c>
      <c r="U47" s="386">
        <f t="shared" si="104"/>
        <v>0</v>
      </c>
      <c r="V47" s="386">
        <f t="shared" si="104"/>
        <v>0</v>
      </c>
      <c r="W47" s="386">
        <f t="shared" si="104"/>
        <v>0</v>
      </c>
      <c r="X47" s="386">
        <f t="shared" si="104"/>
        <v>0</v>
      </c>
      <c r="Y47" s="386">
        <f t="shared" si="104"/>
        <v>0</v>
      </c>
      <c r="Z47" s="386">
        <f t="shared" si="104"/>
        <v>0</v>
      </c>
      <c r="AA47" s="386">
        <f t="shared" si="104"/>
        <v>0</v>
      </c>
      <c r="AB47" s="386">
        <f t="shared" si="104"/>
        <v>0</v>
      </c>
      <c r="AC47" s="386">
        <f t="shared" si="104"/>
        <v>0</v>
      </c>
      <c r="AD47" s="386">
        <f t="shared" si="104"/>
        <v>0</v>
      </c>
      <c r="AE47" s="386">
        <f t="shared" si="104"/>
        <v>0</v>
      </c>
      <c r="AF47" s="386">
        <f t="shared" si="104"/>
        <v>0</v>
      </c>
      <c r="AG47" s="386">
        <f t="shared" si="104"/>
        <v>0</v>
      </c>
      <c r="AH47" s="386">
        <f t="shared" si="104"/>
        <v>0</v>
      </c>
      <c r="AI47" s="423">
        <f t="shared" ref="AI47:AK47" si="105">100*AI43/(AI39-AI45)</f>
        <v>0</v>
      </c>
      <c r="AJ47" s="423"/>
      <c r="AK47" s="424">
        <f t="shared" si="105"/>
        <v>0</v>
      </c>
    </row>
    <row r="48" spans="2:37" hidden="1">
      <c r="B48" s="94">
        <v>54439</v>
      </c>
      <c r="C48" s="94" t="s">
        <v>270</v>
      </c>
      <c r="D48" s="94"/>
      <c r="E48" s="346" t="s">
        <v>343</v>
      </c>
      <c r="F48" s="403">
        <f t="shared" ref="F48" si="106">IFERROR(100*F43/(F39-F45-4),0)</f>
        <v>0</v>
      </c>
      <c r="G48" s="403">
        <f>IFERROR(100*G43/(G39-G45-4),0)</f>
        <v>0</v>
      </c>
      <c r="H48" s="403">
        <f t="shared" ref="H48:M48" si="107">IFERROR(100*H43/(H39-H45-4),0)</f>
        <v>0</v>
      </c>
      <c r="I48" s="403">
        <f t="shared" si="107"/>
        <v>0</v>
      </c>
      <c r="J48" s="403">
        <f t="shared" si="107"/>
        <v>0</v>
      </c>
      <c r="K48" s="403">
        <f t="shared" si="107"/>
        <v>0</v>
      </c>
      <c r="L48" s="403">
        <f t="shared" si="107"/>
        <v>0</v>
      </c>
      <c r="M48" s="403">
        <f t="shared" si="107"/>
        <v>0</v>
      </c>
      <c r="N48" s="403">
        <f>IFERROR(100*N43/(N39-N45-4),0)</f>
        <v>0</v>
      </c>
      <c r="O48" s="403">
        <f t="shared" ref="O48:T48" si="108">IFERROR(100*O43/(O39-O45-4),0)</f>
        <v>0</v>
      </c>
      <c r="P48" s="403">
        <f t="shared" si="108"/>
        <v>0</v>
      </c>
      <c r="Q48" s="403">
        <f t="shared" si="108"/>
        <v>0</v>
      </c>
      <c r="R48" s="403">
        <f t="shared" si="108"/>
        <v>0</v>
      </c>
      <c r="S48" s="403">
        <f t="shared" si="108"/>
        <v>0</v>
      </c>
      <c r="T48" s="403">
        <f t="shared" si="108"/>
        <v>0</v>
      </c>
      <c r="U48" s="386">
        <f>IFERROR(100*U43/(U39-U45-4),0)</f>
        <v>0</v>
      </c>
      <c r="V48" s="386">
        <f t="shared" ref="V48:AA48" si="109">IFERROR(100*V43/(V39-V45-4),0)</f>
        <v>0</v>
      </c>
      <c r="W48" s="386">
        <f t="shared" si="109"/>
        <v>0</v>
      </c>
      <c r="X48" s="386">
        <f t="shared" si="109"/>
        <v>0</v>
      </c>
      <c r="Y48" s="386">
        <f t="shared" si="109"/>
        <v>0</v>
      </c>
      <c r="Z48" s="386">
        <f t="shared" si="109"/>
        <v>0</v>
      </c>
      <c r="AA48" s="386">
        <f t="shared" si="109"/>
        <v>0</v>
      </c>
      <c r="AB48" s="386">
        <f>IFERROR(100*AB43/(AB39-AB45-4),0)</f>
        <v>0</v>
      </c>
      <c r="AC48" s="386">
        <f t="shared" ref="AC48:AH48" si="110">IFERROR(100*AC43/(AC39-AC45-4),0)</f>
        <v>0</v>
      </c>
      <c r="AD48" s="386">
        <f t="shared" si="110"/>
        <v>0</v>
      </c>
      <c r="AE48" s="386">
        <f t="shared" si="110"/>
        <v>0</v>
      </c>
      <c r="AF48" s="386">
        <f t="shared" si="110"/>
        <v>0</v>
      </c>
      <c r="AG48" s="386">
        <f t="shared" si="110"/>
        <v>0</v>
      </c>
      <c r="AH48" s="386">
        <f t="shared" si="110"/>
        <v>0</v>
      </c>
      <c r="AI48" s="423">
        <f t="shared" ref="AI48" si="111">IFERROR(100*AI43/(AI39-AI45-4),0)</f>
        <v>0</v>
      </c>
      <c r="AJ48" s="423"/>
      <c r="AK48" s="424">
        <f>IFERROR(100*AK43/(AK39-AK45-120),0)</f>
        <v>0</v>
      </c>
    </row>
    <row r="49" spans="2:37">
      <c r="B49" s="94">
        <v>54439</v>
      </c>
      <c r="C49" s="94" t="s">
        <v>270</v>
      </c>
      <c r="D49" s="94">
        <v>9</v>
      </c>
      <c r="E49" s="347" t="s">
        <v>18</v>
      </c>
      <c r="F49" s="404">
        <f t="shared" ref="F49" si="112">IFERROR(F43/F44,F43)</f>
        <v>0</v>
      </c>
      <c r="G49" s="404">
        <f>IFERROR(G43/G44,G43)</f>
        <v>0</v>
      </c>
      <c r="H49" s="404">
        <f t="shared" ref="H49:M49" si="113">IFERROR(H43/H44,H43)</f>
        <v>0</v>
      </c>
      <c r="I49" s="404">
        <f t="shared" si="113"/>
        <v>0</v>
      </c>
      <c r="J49" s="404">
        <f t="shared" si="113"/>
        <v>0</v>
      </c>
      <c r="K49" s="404">
        <f t="shared" si="113"/>
        <v>0</v>
      </c>
      <c r="L49" s="404">
        <f t="shared" si="113"/>
        <v>0</v>
      </c>
      <c r="M49" s="404">
        <f t="shared" si="113"/>
        <v>0</v>
      </c>
      <c r="N49" s="404">
        <f>IFERROR(N43/N44,N43)</f>
        <v>0</v>
      </c>
      <c r="O49" s="404">
        <f t="shared" ref="O49:T49" si="114">IFERROR(O43/O44,O43)</f>
        <v>0</v>
      </c>
      <c r="P49" s="404">
        <f t="shared" si="114"/>
        <v>0</v>
      </c>
      <c r="Q49" s="404">
        <f t="shared" si="114"/>
        <v>0</v>
      </c>
      <c r="R49" s="404">
        <f t="shared" si="114"/>
        <v>0</v>
      </c>
      <c r="S49" s="404">
        <f t="shared" si="114"/>
        <v>0</v>
      </c>
      <c r="T49" s="404">
        <f t="shared" si="114"/>
        <v>0</v>
      </c>
      <c r="U49" s="348">
        <f>IFERROR(U43/U44,U43)</f>
        <v>0</v>
      </c>
      <c r="V49" s="348">
        <f t="shared" ref="V49:AA49" si="115">IFERROR(V43/V44,V43)</f>
        <v>0</v>
      </c>
      <c r="W49" s="348">
        <f t="shared" si="115"/>
        <v>0</v>
      </c>
      <c r="X49" s="348">
        <f t="shared" si="115"/>
        <v>0</v>
      </c>
      <c r="Y49" s="348">
        <f t="shared" si="115"/>
        <v>0</v>
      </c>
      <c r="Z49" s="348">
        <f t="shared" si="115"/>
        <v>0</v>
      </c>
      <c r="AA49" s="348">
        <f t="shared" si="115"/>
        <v>0</v>
      </c>
      <c r="AB49" s="348">
        <f>IFERROR(AB43/AB44,AB43)</f>
        <v>0</v>
      </c>
      <c r="AC49" s="348">
        <f t="shared" ref="AC49:AH49" si="116">IFERROR(AC43/AC44,AC43)</f>
        <v>0</v>
      </c>
      <c r="AD49" s="348">
        <f t="shared" si="116"/>
        <v>0</v>
      </c>
      <c r="AE49" s="348">
        <f t="shared" si="116"/>
        <v>0</v>
      </c>
      <c r="AF49" s="348">
        <f t="shared" si="116"/>
        <v>0</v>
      </c>
      <c r="AG49" s="348">
        <f t="shared" si="116"/>
        <v>0</v>
      </c>
      <c r="AH49" s="348">
        <f t="shared" si="116"/>
        <v>0</v>
      </c>
      <c r="AI49" s="425">
        <f t="shared" ref="AI49:AK49" si="117">IFERROR(AI43/AI44,AI43)</f>
        <v>0</v>
      </c>
      <c r="AJ49" s="425"/>
      <c r="AK49" s="426">
        <f t="shared" si="117"/>
        <v>0</v>
      </c>
    </row>
    <row r="50" spans="2:37">
      <c r="B50" s="94">
        <v>54439</v>
      </c>
      <c r="C50" s="94" t="s">
        <v>270</v>
      </c>
      <c r="D50" s="94">
        <v>10</v>
      </c>
      <c r="E50" s="347" t="s">
        <v>19</v>
      </c>
      <c r="F50" s="404">
        <f t="shared" ref="F50" si="118">IFERROR(F42/F44,F42)</f>
        <v>0</v>
      </c>
      <c r="G50" s="404">
        <f>IFERROR(G42/G44,G42)</f>
        <v>0</v>
      </c>
      <c r="H50" s="404">
        <f t="shared" ref="H50:M50" si="119">IFERROR(H42/H44,H42)</f>
        <v>0</v>
      </c>
      <c r="I50" s="404">
        <f t="shared" si="119"/>
        <v>0</v>
      </c>
      <c r="J50" s="404">
        <f t="shared" si="119"/>
        <v>0</v>
      </c>
      <c r="K50" s="404">
        <f t="shared" si="119"/>
        <v>0</v>
      </c>
      <c r="L50" s="404">
        <f t="shared" si="119"/>
        <v>0</v>
      </c>
      <c r="M50" s="404">
        <f t="shared" si="119"/>
        <v>0</v>
      </c>
      <c r="N50" s="404">
        <f>IFERROR(N42/N44,N42)</f>
        <v>0</v>
      </c>
      <c r="O50" s="404">
        <f t="shared" ref="O50:T50" si="120">IFERROR(O42/O44,O42)</f>
        <v>0</v>
      </c>
      <c r="P50" s="404">
        <f t="shared" si="120"/>
        <v>0</v>
      </c>
      <c r="Q50" s="404">
        <f t="shared" si="120"/>
        <v>0</v>
      </c>
      <c r="R50" s="404">
        <f t="shared" si="120"/>
        <v>0</v>
      </c>
      <c r="S50" s="404">
        <f t="shared" si="120"/>
        <v>0</v>
      </c>
      <c r="T50" s="404">
        <f t="shared" si="120"/>
        <v>0</v>
      </c>
      <c r="U50" s="348">
        <f>IFERROR(U42/U44,U42)</f>
        <v>0</v>
      </c>
      <c r="V50" s="348">
        <f t="shared" ref="V50:AA50" si="121">IFERROR(V42/V44,V42)</f>
        <v>0</v>
      </c>
      <c r="W50" s="348">
        <f t="shared" si="121"/>
        <v>0</v>
      </c>
      <c r="X50" s="348">
        <f t="shared" si="121"/>
        <v>0</v>
      </c>
      <c r="Y50" s="348">
        <f t="shared" si="121"/>
        <v>0</v>
      </c>
      <c r="Z50" s="348">
        <f t="shared" si="121"/>
        <v>0</v>
      </c>
      <c r="AA50" s="348">
        <f t="shared" si="121"/>
        <v>0</v>
      </c>
      <c r="AB50" s="348">
        <f>IFERROR(AB42/AB44,AB42)</f>
        <v>0</v>
      </c>
      <c r="AC50" s="348">
        <f t="shared" ref="AC50:AH50" si="122">IFERROR(AC42/AC44,AC42)</f>
        <v>0</v>
      </c>
      <c r="AD50" s="348">
        <f t="shared" si="122"/>
        <v>0</v>
      </c>
      <c r="AE50" s="348">
        <f t="shared" si="122"/>
        <v>0</v>
      </c>
      <c r="AF50" s="348">
        <f t="shared" si="122"/>
        <v>0</v>
      </c>
      <c r="AG50" s="348">
        <f t="shared" si="122"/>
        <v>0</v>
      </c>
      <c r="AH50" s="348">
        <f t="shared" si="122"/>
        <v>0</v>
      </c>
      <c r="AI50" s="425">
        <f t="shared" ref="AI50:AK50" si="123">IFERROR(AI42/AI44,AI42)</f>
        <v>0</v>
      </c>
      <c r="AJ50" s="425"/>
      <c r="AK50" s="426">
        <f t="shared" si="123"/>
        <v>0</v>
      </c>
    </row>
    <row r="51" spans="2:37" hidden="1">
      <c r="B51" s="94">
        <v>54502</v>
      </c>
      <c r="C51" s="94" t="s">
        <v>271</v>
      </c>
      <c r="D51" s="94">
        <v>1</v>
      </c>
      <c r="E51" s="94" t="s">
        <v>256</v>
      </c>
      <c r="F51" s="400">
        <v>24</v>
      </c>
      <c r="G51" s="400">
        <v>24</v>
      </c>
      <c r="H51" s="400">
        <v>24</v>
      </c>
      <c r="I51" s="400">
        <v>24</v>
      </c>
      <c r="J51" s="400">
        <v>24</v>
      </c>
      <c r="K51" s="400">
        <v>24</v>
      </c>
      <c r="L51" s="400">
        <v>24</v>
      </c>
      <c r="M51" s="400">
        <v>24</v>
      </c>
      <c r="N51" s="400">
        <v>24</v>
      </c>
      <c r="O51" s="400">
        <v>24</v>
      </c>
      <c r="P51" s="400">
        <v>24</v>
      </c>
      <c r="Q51" s="400">
        <v>24</v>
      </c>
      <c r="R51" s="400">
        <v>24</v>
      </c>
      <c r="S51" s="400">
        <v>24</v>
      </c>
      <c r="T51" s="400">
        <v>24</v>
      </c>
      <c r="U51">
        <v>24</v>
      </c>
      <c r="V51">
        <v>24</v>
      </c>
      <c r="W51">
        <v>24</v>
      </c>
      <c r="X51">
        <v>24</v>
      </c>
      <c r="Y51">
        <v>24</v>
      </c>
      <c r="Z51">
        <v>24</v>
      </c>
      <c r="AA51">
        <v>24</v>
      </c>
      <c r="AB51">
        <v>24</v>
      </c>
      <c r="AC51">
        <v>24</v>
      </c>
      <c r="AD51">
        <v>24</v>
      </c>
      <c r="AE51">
        <v>24</v>
      </c>
      <c r="AF51">
        <v>24</v>
      </c>
      <c r="AG51">
        <v>24</v>
      </c>
      <c r="AH51">
        <v>24</v>
      </c>
      <c r="AI51" s="416">
        <v>24</v>
      </c>
      <c r="AJ51" s="416">
        <v>24</v>
      </c>
      <c r="AK51" s="428"/>
    </row>
    <row r="52" spans="2:37">
      <c r="B52" s="117">
        <v>54502</v>
      </c>
      <c r="C52" s="117" t="s">
        <v>271</v>
      </c>
      <c r="D52" s="117">
        <v>1.1000000000000001</v>
      </c>
      <c r="E52" s="94" t="s">
        <v>267</v>
      </c>
      <c r="F52" s="401"/>
      <c r="G52" s="401"/>
      <c r="H52" s="401"/>
      <c r="I52" s="401"/>
      <c r="J52" s="401"/>
      <c r="K52" s="401"/>
      <c r="L52" s="401"/>
      <c r="M52" s="401"/>
      <c r="N52" s="401"/>
      <c r="O52" s="401"/>
      <c r="P52" s="401"/>
      <c r="Q52" s="401"/>
      <c r="R52" s="401"/>
      <c r="S52" s="401"/>
      <c r="T52" s="401"/>
      <c r="U52" s="117"/>
      <c r="V52" s="117"/>
      <c r="W52" s="117"/>
      <c r="X52" s="117"/>
      <c r="Y52" s="117"/>
      <c r="Z52" s="117"/>
      <c r="AA52" s="117"/>
      <c r="AB52" s="117"/>
      <c r="AC52" s="117"/>
      <c r="AD52" s="117"/>
      <c r="AE52" s="117"/>
      <c r="AF52" s="117"/>
      <c r="AG52" s="117"/>
      <c r="AH52" s="117"/>
      <c r="AI52" s="418"/>
      <c r="AJ52" s="418"/>
      <c r="AK52" s="429"/>
    </row>
    <row r="53" spans="2:37">
      <c r="B53" s="94">
        <v>54502</v>
      </c>
      <c r="C53" s="94" t="s">
        <v>271</v>
      </c>
      <c r="D53" s="94">
        <v>2</v>
      </c>
      <c r="E53" s="94" t="s">
        <v>257</v>
      </c>
      <c r="F53" s="400">
        <v>0</v>
      </c>
      <c r="G53" s="400">
        <v>0</v>
      </c>
      <c r="H53" s="400">
        <v>0</v>
      </c>
      <c r="I53" s="400">
        <v>0</v>
      </c>
      <c r="J53" s="400">
        <v>0</v>
      </c>
      <c r="K53" s="400">
        <v>0</v>
      </c>
      <c r="L53" s="400">
        <v>0</v>
      </c>
      <c r="M53" s="400">
        <v>0</v>
      </c>
      <c r="N53" s="400">
        <v>0</v>
      </c>
      <c r="O53" s="400">
        <v>0</v>
      </c>
      <c r="P53" s="400">
        <v>0</v>
      </c>
      <c r="Q53" s="400">
        <v>0</v>
      </c>
      <c r="R53" s="400">
        <v>0</v>
      </c>
      <c r="S53" s="400">
        <v>0</v>
      </c>
      <c r="T53" s="400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 s="416">
        <v>0</v>
      </c>
      <c r="AJ53" s="416"/>
      <c r="AK53" s="428"/>
    </row>
    <row r="54" spans="2:37">
      <c r="B54" s="94">
        <v>54502</v>
      </c>
      <c r="C54" s="94" t="s">
        <v>271</v>
      </c>
      <c r="D54" s="94">
        <v>3</v>
      </c>
      <c r="E54" s="94" t="s">
        <v>258</v>
      </c>
      <c r="F54" s="400">
        <v>0</v>
      </c>
      <c r="G54" s="400">
        <v>0</v>
      </c>
      <c r="H54" s="400">
        <v>0</v>
      </c>
      <c r="I54" s="400">
        <v>0</v>
      </c>
      <c r="J54" s="400">
        <v>0</v>
      </c>
      <c r="K54" s="400">
        <v>0</v>
      </c>
      <c r="L54" s="400">
        <v>0</v>
      </c>
      <c r="M54" s="400">
        <v>0</v>
      </c>
      <c r="N54" s="400">
        <v>0</v>
      </c>
      <c r="O54" s="400">
        <v>0</v>
      </c>
      <c r="P54" s="400">
        <v>0</v>
      </c>
      <c r="Q54" s="400">
        <v>0</v>
      </c>
      <c r="R54" s="400">
        <v>0</v>
      </c>
      <c r="S54" s="400">
        <v>0</v>
      </c>
      <c r="T54" s="400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 s="416">
        <v>0</v>
      </c>
      <c r="AJ54" s="416"/>
      <c r="AK54" s="428"/>
    </row>
    <row r="55" spans="2:37">
      <c r="B55" s="94">
        <v>54502</v>
      </c>
      <c r="C55" s="94" t="s">
        <v>271</v>
      </c>
      <c r="D55" s="94">
        <v>4</v>
      </c>
      <c r="E55" s="94" t="s">
        <v>259</v>
      </c>
      <c r="F55" s="400" t="str">
        <f>[3]PLANTILLA!I35</f>
        <v>MTTR</v>
      </c>
      <c r="G55" s="400">
        <f>[3]PLANTILLA!J35</f>
        <v>0</v>
      </c>
      <c r="H55" s="400">
        <f>[3]PLANTILLA!K35</f>
        <v>0</v>
      </c>
      <c r="I55" s="400">
        <f>[3]PLANTILLA!L35</f>
        <v>0</v>
      </c>
      <c r="J55" s="400">
        <f>[3]PLANTILLA!M35</f>
        <v>0</v>
      </c>
      <c r="K55" s="400">
        <f>[3]PLANTILLA!N35</f>
        <v>0</v>
      </c>
      <c r="L55" s="400">
        <f>[3]PLANTILLA!O35</f>
        <v>0</v>
      </c>
      <c r="M55" s="400">
        <f>[3]PLANTILLA!P35</f>
        <v>0</v>
      </c>
      <c r="N55" s="400">
        <f>[3]PLANTILLA!Q35</f>
        <v>0</v>
      </c>
      <c r="O55" s="400">
        <f>[3]PLANTILLA!R35</f>
        <v>0</v>
      </c>
      <c r="P55" s="400">
        <f>[3]PLANTILLA!S35</f>
        <v>0</v>
      </c>
      <c r="Q55" s="400">
        <f>[3]PLANTILLA!T35</f>
        <v>0</v>
      </c>
      <c r="R55" s="400">
        <f>[3]PLANTILLA!U35</f>
        <v>0</v>
      </c>
      <c r="S55" s="400">
        <f>[3]PLANTILLA!V35</f>
        <v>0</v>
      </c>
      <c r="T55" s="400">
        <f>[3]PLANTILLA!W35</f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 s="416">
        <f>[3]PLANTILLA!AM49</f>
        <v>0</v>
      </c>
      <c r="AJ55" s="416"/>
      <c r="AK55" s="428"/>
    </row>
    <row r="56" spans="2:37" hidden="1">
      <c r="B56" s="94">
        <v>54502</v>
      </c>
      <c r="C56" s="94" t="s">
        <v>271</v>
      </c>
      <c r="D56" s="94">
        <v>5</v>
      </c>
      <c r="E56" s="94" t="s">
        <v>260</v>
      </c>
      <c r="F56" s="400">
        <v>0</v>
      </c>
      <c r="G56" s="400">
        <v>0</v>
      </c>
      <c r="H56" s="400">
        <v>0</v>
      </c>
      <c r="I56" s="400">
        <v>0</v>
      </c>
      <c r="J56" s="400">
        <v>0</v>
      </c>
      <c r="K56" s="400">
        <v>0</v>
      </c>
      <c r="L56" s="400">
        <v>0</v>
      </c>
      <c r="M56" s="400">
        <v>0</v>
      </c>
      <c r="N56" s="400">
        <v>0</v>
      </c>
      <c r="O56" s="400">
        <v>0</v>
      </c>
      <c r="P56" s="400">
        <v>0</v>
      </c>
      <c r="Q56" s="400">
        <v>0</v>
      </c>
      <c r="R56" s="400">
        <v>0</v>
      </c>
      <c r="S56" s="400">
        <v>0</v>
      </c>
      <c r="T56" s="400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 s="416">
        <v>0</v>
      </c>
      <c r="AJ56" s="416"/>
      <c r="AK56" s="428"/>
    </row>
    <row r="57" spans="2:37" hidden="1">
      <c r="B57" s="94">
        <v>54502</v>
      </c>
      <c r="C57" s="94" t="s">
        <v>271</v>
      </c>
      <c r="D57" s="94">
        <v>6</v>
      </c>
      <c r="E57" s="345" t="s">
        <v>261</v>
      </c>
      <c r="F57" s="402">
        <f t="shared" ref="F57" si="124">SUM(F52:F54)</f>
        <v>0</v>
      </c>
      <c r="G57" s="402">
        <f>SUM(G52:G54)</f>
        <v>0</v>
      </c>
      <c r="H57" s="402">
        <f t="shared" ref="H57:M57" si="125">SUM(H52:H54)</f>
        <v>0</v>
      </c>
      <c r="I57" s="402">
        <f t="shared" si="125"/>
        <v>0</v>
      </c>
      <c r="J57" s="402">
        <f t="shared" si="125"/>
        <v>0</v>
      </c>
      <c r="K57" s="402">
        <f t="shared" si="125"/>
        <v>0</v>
      </c>
      <c r="L57" s="402">
        <f t="shared" si="125"/>
        <v>0</v>
      </c>
      <c r="M57" s="402">
        <f t="shared" si="125"/>
        <v>0</v>
      </c>
      <c r="N57" s="402">
        <f>SUM(N52:N54)</f>
        <v>0</v>
      </c>
      <c r="O57" s="402">
        <f t="shared" ref="O57:T57" si="126">SUM(O52:O54)</f>
        <v>0</v>
      </c>
      <c r="P57" s="402">
        <f t="shared" si="126"/>
        <v>0</v>
      </c>
      <c r="Q57" s="402">
        <f t="shared" si="126"/>
        <v>0</v>
      </c>
      <c r="R57" s="402">
        <f t="shared" si="126"/>
        <v>0</v>
      </c>
      <c r="S57" s="402">
        <f t="shared" si="126"/>
        <v>0</v>
      </c>
      <c r="T57" s="402">
        <f t="shared" si="126"/>
        <v>0</v>
      </c>
      <c r="U57" s="374">
        <f>SUM(U52:U54)</f>
        <v>0</v>
      </c>
      <c r="V57" s="374">
        <f t="shared" ref="V57:AA57" si="127">SUM(V52:V54)</f>
        <v>0</v>
      </c>
      <c r="W57" s="374">
        <f t="shared" si="127"/>
        <v>0</v>
      </c>
      <c r="X57" s="374">
        <f t="shared" si="127"/>
        <v>0</v>
      </c>
      <c r="Y57" s="374">
        <f t="shared" si="127"/>
        <v>0</v>
      </c>
      <c r="Z57" s="374">
        <f t="shared" si="127"/>
        <v>0</v>
      </c>
      <c r="AA57" s="374">
        <f t="shared" si="127"/>
        <v>0</v>
      </c>
      <c r="AB57" s="374">
        <f>SUM(AB52:AB54)</f>
        <v>0</v>
      </c>
      <c r="AC57" s="374">
        <f t="shared" ref="AC57:AH57" si="128">SUM(AC52:AC54)</f>
        <v>0</v>
      </c>
      <c r="AD57" s="374">
        <f t="shared" si="128"/>
        <v>0</v>
      </c>
      <c r="AE57" s="374">
        <f t="shared" si="128"/>
        <v>0</v>
      </c>
      <c r="AF57" s="374">
        <f t="shared" si="128"/>
        <v>0</v>
      </c>
      <c r="AG57" s="374">
        <f t="shared" si="128"/>
        <v>0</v>
      </c>
      <c r="AH57" s="374">
        <f t="shared" si="128"/>
        <v>0</v>
      </c>
      <c r="AI57" s="422">
        <f t="shared" ref="AI57" si="129">SUM(AI52:AI54)</f>
        <v>0</v>
      </c>
      <c r="AJ57" s="422"/>
      <c r="AK57" s="430"/>
    </row>
    <row r="58" spans="2:37">
      <c r="B58" s="94">
        <v>54502</v>
      </c>
      <c r="C58" s="94" t="s">
        <v>271</v>
      </c>
      <c r="D58" s="94">
        <v>7</v>
      </c>
      <c r="E58" s="346" t="s">
        <v>341</v>
      </c>
      <c r="F58" s="403">
        <f t="shared" ref="F58" si="130">100*(F51-F57)/F51</f>
        <v>100</v>
      </c>
      <c r="G58" s="403">
        <f>100*(G51-G57)/G51</f>
        <v>100</v>
      </c>
      <c r="H58" s="403">
        <f t="shared" ref="H58:M58" si="131">100*(H51-H57)/H51</f>
        <v>100</v>
      </c>
      <c r="I58" s="403">
        <f t="shared" si="131"/>
        <v>100</v>
      </c>
      <c r="J58" s="403">
        <f t="shared" si="131"/>
        <v>100</v>
      </c>
      <c r="K58" s="403">
        <f t="shared" si="131"/>
        <v>100</v>
      </c>
      <c r="L58" s="403">
        <f t="shared" si="131"/>
        <v>100</v>
      </c>
      <c r="M58" s="403">
        <f t="shared" si="131"/>
        <v>100</v>
      </c>
      <c r="N58" s="403">
        <f>100*(N51-N57)/N51</f>
        <v>100</v>
      </c>
      <c r="O58" s="403">
        <f t="shared" ref="O58:T58" si="132">100*(O51-O57)/O51</f>
        <v>100</v>
      </c>
      <c r="P58" s="403">
        <f t="shared" si="132"/>
        <v>100</v>
      </c>
      <c r="Q58" s="403">
        <f t="shared" si="132"/>
        <v>100</v>
      </c>
      <c r="R58" s="403">
        <f t="shared" si="132"/>
        <v>100</v>
      </c>
      <c r="S58" s="403">
        <f t="shared" si="132"/>
        <v>100</v>
      </c>
      <c r="T58" s="403">
        <f t="shared" si="132"/>
        <v>100</v>
      </c>
      <c r="U58" s="386">
        <f>100*(U51-U57)/U51</f>
        <v>100</v>
      </c>
      <c r="V58" s="386">
        <f t="shared" ref="V58:AA58" si="133">100*(V51-V57)/V51</f>
        <v>100</v>
      </c>
      <c r="W58" s="386">
        <f t="shared" si="133"/>
        <v>100</v>
      </c>
      <c r="X58" s="386">
        <f t="shared" si="133"/>
        <v>100</v>
      </c>
      <c r="Y58" s="386">
        <f t="shared" si="133"/>
        <v>100</v>
      </c>
      <c r="Z58" s="386">
        <f t="shared" si="133"/>
        <v>100</v>
      </c>
      <c r="AA58" s="386">
        <f t="shared" si="133"/>
        <v>100</v>
      </c>
      <c r="AB58" s="386">
        <f>100*(AB51-AB57)/AB51</f>
        <v>100</v>
      </c>
      <c r="AC58" s="386">
        <f t="shared" ref="AC58:AH58" si="134">100*(AC51-AC57)/AC51</f>
        <v>100</v>
      </c>
      <c r="AD58" s="386">
        <f t="shared" si="134"/>
        <v>100</v>
      </c>
      <c r="AE58" s="386">
        <f t="shared" si="134"/>
        <v>100</v>
      </c>
      <c r="AF58" s="386">
        <f t="shared" si="134"/>
        <v>100</v>
      </c>
      <c r="AG58" s="386">
        <f t="shared" si="134"/>
        <v>100</v>
      </c>
      <c r="AH58" s="386">
        <f t="shared" si="134"/>
        <v>100</v>
      </c>
      <c r="AI58" s="423">
        <f t="shared" ref="AI58" si="135">100*(AI51-AI57)/AI51</f>
        <v>100</v>
      </c>
      <c r="AJ58" s="423"/>
      <c r="AK58" s="431"/>
    </row>
    <row r="59" spans="2:37">
      <c r="B59" s="94">
        <v>54502</v>
      </c>
      <c r="C59" s="94" t="s">
        <v>271</v>
      </c>
      <c r="D59" s="94">
        <v>8</v>
      </c>
      <c r="E59" s="346" t="s">
        <v>344</v>
      </c>
      <c r="F59" s="403" t="e">
        <f t="shared" ref="F59" si="136">100*F55/(F51-F57)</f>
        <v>#VALUE!</v>
      </c>
      <c r="G59" s="403">
        <f>100*G55/(G51-G57)</f>
        <v>0</v>
      </c>
      <c r="H59" s="403">
        <f t="shared" ref="H59:M59" si="137">100*H55/(H51-H57)</f>
        <v>0</v>
      </c>
      <c r="I59" s="403">
        <f t="shared" si="137"/>
        <v>0</v>
      </c>
      <c r="J59" s="403">
        <f t="shared" si="137"/>
        <v>0</v>
      </c>
      <c r="K59" s="403">
        <f t="shared" si="137"/>
        <v>0</v>
      </c>
      <c r="L59" s="403">
        <f t="shared" si="137"/>
        <v>0</v>
      </c>
      <c r="M59" s="403">
        <f t="shared" si="137"/>
        <v>0</v>
      </c>
      <c r="N59" s="403">
        <f>100*N55/(N51-N57)</f>
        <v>0</v>
      </c>
      <c r="O59" s="403">
        <f t="shared" ref="O59:T59" si="138">100*O55/(O51-O57)</f>
        <v>0</v>
      </c>
      <c r="P59" s="403">
        <f t="shared" si="138"/>
        <v>0</v>
      </c>
      <c r="Q59" s="403">
        <f t="shared" si="138"/>
        <v>0</v>
      </c>
      <c r="R59" s="403">
        <f t="shared" si="138"/>
        <v>0</v>
      </c>
      <c r="S59" s="403">
        <f t="shared" si="138"/>
        <v>0</v>
      </c>
      <c r="T59" s="403">
        <f t="shared" si="138"/>
        <v>0</v>
      </c>
      <c r="U59" s="386">
        <f>100*U55/(U51-U57)</f>
        <v>0</v>
      </c>
      <c r="V59" s="386">
        <f t="shared" ref="V59:AA59" si="139">100*V55/(V51-V57)</f>
        <v>0</v>
      </c>
      <c r="W59" s="386">
        <f t="shared" si="139"/>
        <v>0</v>
      </c>
      <c r="X59" s="386">
        <f t="shared" si="139"/>
        <v>0</v>
      </c>
      <c r="Y59" s="386">
        <f t="shared" si="139"/>
        <v>0</v>
      </c>
      <c r="Z59" s="386">
        <f t="shared" si="139"/>
        <v>0</v>
      </c>
      <c r="AA59" s="386">
        <f t="shared" si="139"/>
        <v>0</v>
      </c>
      <c r="AB59" s="386">
        <f>100*AB55/(AB51-AB57)</f>
        <v>0</v>
      </c>
      <c r="AC59" s="386">
        <f t="shared" ref="AC59:AH59" si="140">100*AC55/(AC51-AC57)</f>
        <v>0</v>
      </c>
      <c r="AD59" s="386">
        <f t="shared" si="140"/>
        <v>0</v>
      </c>
      <c r="AE59" s="386">
        <f t="shared" si="140"/>
        <v>0</v>
      </c>
      <c r="AF59" s="386">
        <f t="shared" si="140"/>
        <v>0</v>
      </c>
      <c r="AG59" s="386">
        <f t="shared" si="140"/>
        <v>0</v>
      </c>
      <c r="AH59" s="386">
        <f t="shared" si="140"/>
        <v>0</v>
      </c>
      <c r="AI59" s="423">
        <f t="shared" ref="AI59" si="141">100*AI55/(AI51-AI57)</f>
        <v>0</v>
      </c>
      <c r="AJ59" s="423"/>
      <c r="AK59" s="431"/>
    </row>
    <row r="60" spans="2:37" hidden="1">
      <c r="B60" s="94">
        <v>54502</v>
      </c>
      <c r="C60" s="94" t="s">
        <v>271</v>
      </c>
      <c r="D60" s="94"/>
      <c r="E60" s="346" t="s">
        <v>343</v>
      </c>
      <c r="F60" s="403">
        <f t="shared" ref="F60" si="142">IFERROR(100*F55/(F51-F57-4),0)</f>
        <v>0</v>
      </c>
      <c r="G60" s="403">
        <f>IFERROR(100*G55/(G51-G57-4),0)</f>
        <v>0</v>
      </c>
      <c r="H60" s="403">
        <f t="shared" ref="H60:M60" si="143">IFERROR(100*H55/(H51-H57-4),0)</f>
        <v>0</v>
      </c>
      <c r="I60" s="403">
        <f t="shared" si="143"/>
        <v>0</v>
      </c>
      <c r="J60" s="403">
        <f t="shared" si="143"/>
        <v>0</v>
      </c>
      <c r="K60" s="403">
        <f t="shared" si="143"/>
        <v>0</v>
      </c>
      <c r="L60" s="403">
        <f t="shared" si="143"/>
        <v>0</v>
      </c>
      <c r="M60" s="403">
        <f t="shared" si="143"/>
        <v>0</v>
      </c>
      <c r="N60" s="403">
        <f>IFERROR(100*N55/(N51-N57-4),0)</f>
        <v>0</v>
      </c>
      <c r="O60" s="403">
        <f t="shared" ref="O60:T60" si="144">IFERROR(100*O55/(O51-O57-4),0)</f>
        <v>0</v>
      </c>
      <c r="P60" s="403">
        <f t="shared" si="144"/>
        <v>0</v>
      </c>
      <c r="Q60" s="403">
        <f t="shared" si="144"/>
        <v>0</v>
      </c>
      <c r="R60" s="403">
        <f t="shared" si="144"/>
        <v>0</v>
      </c>
      <c r="S60" s="403">
        <f t="shared" si="144"/>
        <v>0</v>
      </c>
      <c r="T60" s="403">
        <f t="shared" si="144"/>
        <v>0</v>
      </c>
      <c r="U60" s="386">
        <f>IFERROR(100*U55/(U51-U57-4),0)</f>
        <v>0</v>
      </c>
      <c r="V60" s="386">
        <f t="shared" ref="V60:AA60" si="145">IFERROR(100*V55/(V51-V57-4),0)</f>
        <v>0</v>
      </c>
      <c r="W60" s="386">
        <f t="shared" si="145"/>
        <v>0</v>
      </c>
      <c r="X60" s="386">
        <f t="shared" si="145"/>
        <v>0</v>
      </c>
      <c r="Y60" s="386">
        <f t="shared" si="145"/>
        <v>0</v>
      </c>
      <c r="Z60" s="386">
        <f t="shared" si="145"/>
        <v>0</v>
      </c>
      <c r="AA60" s="386">
        <f t="shared" si="145"/>
        <v>0</v>
      </c>
      <c r="AB60" s="386">
        <f>IFERROR(100*AB55/(AB51-AB57-4),0)</f>
        <v>0</v>
      </c>
      <c r="AC60" s="386">
        <f t="shared" ref="AC60:AH60" si="146">IFERROR(100*AC55/(AC51-AC57-4),0)</f>
        <v>0</v>
      </c>
      <c r="AD60" s="386">
        <f t="shared" si="146"/>
        <v>0</v>
      </c>
      <c r="AE60" s="386">
        <f t="shared" si="146"/>
        <v>0</v>
      </c>
      <c r="AF60" s="386">
        <f t="shared" si="146"/>
        <v>0</v>
      </c>
      <c r="AG60" s="386">
        <f t="shared" si="146"/>
        <v>0</v>
      </c>
      <c r="AH60" s="386">
        <f t="shared" si="146"/>
        <v>0</v>
      </c>
      <c r="AI60" s="423">
        <f t="shared" ref="AI60" si="147">IFERROR(100*AI55/(AI51-AI57-4),0)</f>
        <v>0</v>
      </c>
      <c r="AJ60" s="423"/>
      <c r="AK60" s="431">
        <f>IFERROR(100*AK55/(AK51-AK57-120),0)</f>
        <v>0</v>
      </c>
    </row>
    <row r="61" spans="2:37">
      <c r="B61" s="94">
        <v>54502</v>
      </c>
      <c r="C61" s="94" t="s">
        <v>271</v>
      </c>
      <c r="D61" s="94">
        <v>9</v>
      </c>
      <c r="E61" s="347" t="s">
        <v>18</v>
      </c>
      <c r="F61" s="404" t="str">
        <f t="shared" ref="F61" si="148">IFERROR(F55/F56,F55)</f>
        <v>MTTR</v>
      </c>
      <c r="G61" s="404">
        <f>IFERROR(G55/G56,G55)</f>
        <v>0</v>
      </c>
      <c r="H61" s="404">
        <f t="shared" ref="H61:M61" si="149">IFERROR(H55/H56,H55)</f>
        <v>0</v>
      </c>
      <c r="I61" s="404">
        <f t="shared" si="149"/>
        <v>0</v>
      </c>
      <c r="J61" s="404">
        <f t="shared" si="149"/>
        <v>0</v>
      </c>
      <c r="K61" s="404">
        <f t="shared" si="149"/>
        <v>0</v>
      </c>
      <c r="L61" s="404">
        <f t="shared" si="149"/>
        <v>0</v>
      </c>
      <c r="M61" s="404">
        <f t="shared" si="149"/>
        <v>0</v>
      </c>
      <c r="N61" s="404">
        <f>IFERROR(N55/N56,N55)</f>
        <v>0</v>
      </c>
      <c r="O61" s="404">
        <f t="shared" ref="O61:T61" si="150">IFERROR(O55/O56,O55)</f>
        <v>0</v>
      </c>
      <c r="P61" s="404">
        <f t="shared" si="150"/>
        <v>0</v>
      </c>
      <c r="Q61" s="404">
        <f t="shared" si="150"/>
        <v>0</v>
      </c>
      <c r="R61" s="404">
        <f t="shared" si="150"/>
        <v>0</v>
      </c>
      <c r="S61" s="404">
        <f t="shared" si="150"/>
        <v>0</v>
      </c>
      <c r="T61" s="404">
        <f t="shared" si="150"/>
        <v>0</v>
      </c>
      <c r="U61" s="348">
        <f>IFERROR(U55/U56,U55)</f>
        <v>0</v>
      </c>
      <c r="V61" s="348">
        <f t="shared" ref="V61:AA61" si="151">IFERROR(V55/V56,V55)</f>
        <v>0</v>
      </c>
      <c r="W61" s="348">
        <f t="shared" si="151"/>
        <v>0</v>
      </c>
      <c r="X61" s="348">
        <f t="shared" si="151"/>
        <v>0</v>
      </c>
      <c r="Y61" s="348">
        <f t="shared" si="151"/>
        <v>0</v>
      </c>
      <c r="Z61" s="348">
        <f t="shared" si="151"/>
        <v>0</v>
      </c>
      <c r="AA61" s="348">
        <f t="shared" si="151"/>
        <v>0</v>
      </c>
      <c r="AB61" s="348">
        <f>IFERROR(AB55/AB56,AB55)</f>
        <v>0</v>
      </c>
      <c r="AC61" s="348">
        <f t="shared" ref="AC61:AH61" si="152">IFERROR(AC55/AC56,AC55)</f>
        <v>0</v>
      </c>
      <c r="AD61" s="348">
        <f t="shared" si="152"/>
        <v>0</v>
      </c>
      <c r="AE61" s="348">
        <f t="shared" si="152"/>
        <v>0</v>
      </c>
      <c r="AF61" s="348">
        <f t="shared" si="152"/>
        <v>0</v>
      </c>
      <c r="AG61" s="348">
        <f t="shared" si="152"/>
        <v>0</v>
      </c>
      <c r="AH61" s="348">
        <f t="shared" si="152"/>
        <v>0</v>
      </c>
      <c r="AI61" s="425">
        <f t="shared" ref="AI61" si="153">IFERROR(AI55/AI56,AI55)</f>
        <v>0</v>
      </c>
      <c r="AJ61" s="425"/>
      <c r="AK61" s="432"/>
    </row>
    <row r="62" spans="2:37">
      <c r="B62" s="94">
        <v>54502</v>
      </c>
      <c r="C62" s="94" t="s">
        <v>271</v>
      </c>
      <c r="D62" s="94">
        <v>10</v>
      </c>
      <c r="E62" s="347" t="s">
        <v>19</v>
      </c>
      <c r="F62" s="404">
        <f t="shared" ref="F62" si="154">IFERROR(F54/F56,F54)</f>
        <v>0</v>
      </c>
      <c r="G62" s="404">
        <f>IFERROR(G54/G56,G54)</f>
        <v>0</v>
      </c>
      <c r="H62" s="404">
        <f t="shared" ref="H62:M62" si="155">IFERROR(H54/H56,H54)</f>
        <v>0</v>
      </c>
      <c r="I62" s="404">
        <f t="shared" si="155"/>
        <v>0</v>
      </c>
      <c r="J62" s="404">
        <f t="shared" si="155"/>
        <v>0</v>
      </c>
      <c r="K62" s="404">
        <f t="shared" si="155"/>
        <v>0</v>
      </c>
      <c r="L62" s="404">
        <f t="shared" si="155"/>
        <v>0</v>
      </c>
      <c r="M62" s="404">
        <f t="shared" si="155"/>
        <v>0</v>
      </c>
      <c r="N62" s="404">
        <f>IFERROR(N54/N56,N54)</f>
        <v>0</v>
      </c>
      <c r="O62" s="404">
        <f t="shared" ref="O62:T62" si="156">IFERROR(O54/O56,O54)</f>
        <v>0</v>
      </c>
      <c r="P62" s="404">
        <f t="shared" si="156"/>
        <v>0</v>
      </c>
      <c r="Q62" s="404">
        <f t="shared" si="156"/>
        <v>0</v>
      </c>
      <c r="R62" s="404">
        <f t="shared" si="156"/>
        <v>0</v>
      </c>
      <c r="S62" s="404">
        <f t="shared" si="156"/>
        <v>0</v>
      </c>
      <c r="T62" s="404">
        <f t="shared" si="156"/>
        <v>0</v>
      </c>
      <c r="U62" s="348">
        <f>IFERROR(U54/U56,U54)</f>
        <v>0</v>
      </c>
      <c r="V62" s="348">
        <f t="shared" ref="V62:AA62" si="157">IFERROR(V54/V56,V54)</f>
        <v>0</v>
      </c>
      <c r="W62" s="348">
        <f t="shared" si="157"/>
        <v>0</v>
      </c>
      <c r="X62" s="348">
        <f t="shared" si="157"/>
        <v>0</v>
      </c>
      <c r="Y62" s="348">
        <f t="shared" si="157"/>
        <v>0</v>
      </c>
      <c r="Z62" s="348">
        <f t="shared" si="157"/>
        <v>0</v>
      </c>
      <c r="AA62" s="348">
        <f t="shared" si="157"/>
        <v>0</v>
      </c>
      <c r="AB62" s="348">
        <f>IFERROR(AB54/AB56,AB54)</f>
        <v>0</v>
      </c>
      <c r="AC62" s="348">
        <f t="shared" ref="AC62:AH62" si="158">IFERROR(AC54/AC56,AC54)</f>
        <v>0</v>
      </c>
      <c r="AD62" s="348">
        <f t="shared" si="158"/>
        <v>0</v>
      </c>
      <c r="AE62" s="348">
        <f t="shared" si="158"/>
        <v>0</v>
      </c>
      <c r="AF62" s="348">
        <f t="shared" si="158"/>
        <v>0</v>
      </c>
      <c r="AG62" s="348">
        <f t="shared" si="158"/>
        <v>0</v>
      </c>
      <c r="AH62" s="348">
        <f t="shared" si="158"/>
        <v>0</v>
      </c>
      <c r="AI62" s="425">
        <f t="shared" ref="AI62" si="159">IFERROR(AI54/AI56,AI54)</f>
        <v>0</v>
      </c>
      <c r="AJ62" s="425"/>
      <c r="AK62" s="432"/>
    </row>
    <row r="63" spans="2:37" hidden="1">
      <c r="B63" s="94">
        <v>54503</v>
      </c>
      <c r="C63" s="94" t="s">
        <v>272</v>
      </c>
      <c r="D63" s="94">
        <v>1</v>
      </c>
      <c r="E63" s="94" t="s">
        <v>256</v>
      </c>
      <c r="F63" s="400">
        <v>24</v>
      </c>
      <c r="G63" s="400">
        <v>24</v>
      </c>
      <c r="H63" s="400">
        <v>24</v>
      </c>
      <c r="I63" s="400">
        <v>24</v>
      </c>
      <c r="J63" s="400">
        <v>24</v>
      </c>
      <c r="K63" s="400">
        <v>24</v>
      </c>
      <c r="L63" s="400">
        <v>24</v>
      </c>
      <c r="M63" s="400">
        <v>24</v>
      </c>
      <c r="N63" s="400">
        <v>24</v>
      </c>
      <c r="O63" s="400">
        <v>24</v>
      </c>
      <c r="P63" s="400">
        <v>24</v>
      </c>
      <c r="Q63" s="400">
        <v>24</v>
      </c>
      <c r="R63" s="400">
        <v>24</v>
      </c>
      <c r="S63" s="400">
        <v>24</v>
      </c>
      <c r="T63" s="400">
        <v>24</v>
      </c>
      <c r="U63">
        <v>24</v>
      </c>
      <c r="V63">
        <v>24</v>
      </c>
      <c r="W63">
        <v>24</v>
      </c>
      <c r="X63">
        <v>24</v>
      </c>
      <c r="Y63">
        <v>24</v>
      </c>
      <c r="Z63">
        <v>24</v>
      </c>
      <c r="AA63">
        <v>24</v>
      </c>
      <c r="AB63">
        <v>24</v>
      </c>
      <c r="AC63">
        <v>24</v>
      </c>
      <c r="AD63">
        <v>24</v>
      </c>
      <c r="AE63">
        <v>24</v>
      </c>
      <c r="AF63">
        <v>24</v>
      </c>
      <c r="AG63">
        <v>24</v>
      </c>
      <c r="AH63">
        <v>24</v>
      </c>
      <c r="AI63" s="416">
        <v>24</v>
      </c>
      <c r="AJ63" s="416">
        <v>24</v>
      </c>
      <c r="AK63" s="417">
        <f>SUM(F63:AJ63)</f>
        <v>744</v>
      </c>
    </row>
    <row r="64" spans="2:37">
      <c r="B64" s="393" t="s">
        <v>345</v>
      </c>
      <c r="C64" s="117" t="s">
        <v>272</v>
      </c>
      <c r="D64" s="117">
        <v>1.1000000000000001</v>
      </c>
      <c r="E64" s="94" t="s">
        <v>267</v>
      </c>
      <c r="F64" s="401"/>
      <c r="G64" s="401"/>
      <c r="H64" s="401"/>
      <c r="I64" s="401">
        <v>18</v>
      </c>
      <c r="J64" s="401"/>
      <c r="K64" s="401"/>
      <c r="L64" s="401"/>
      <c r="M64" s="401"/>
      <c r="N64" s="401"/>
      <c r="O64" s="401"/>
      <c r="P64" s="401"/>
      <c r="Q64" s="401"/>
      <c r="R64" s="401"/>
      <c r="S64" s="401"/>
      <c r="T64" s="401"/>
      <c r="U64" s="117"/>
      <c r="V64" s="117"/>
      <c r="W64" s="117"/>
      <c r="X64" s="117"/>
      <c r="Y64" s="117"/>
      <c r="Z64" s="117"/>
      <c r="AA64" s="117"/>
      <c r="AB64" s="117">
        <v>15</v>
      </c>
      <c r="AC64" s="117"/>
      <c r="AD64" s="117"/>
      <c r="AE64" s="117"/>
      <c r="AF64" s="117"/>
      <c r="AG64" s="117"/>
      <c r="AH64" s="117"/>
      <c r="AI64" s="418"/>
      <c r="AJ64" s="418"/>
      <c r="AK64" s="417">
        <f>SUM(F64:AJ64)</f>
        <v>33</v>
      </c>
    </row>
    <row r="65" spans="2:37">
      <c r="B65" s="94">
        <v>54503</v>
      </c>
      <c r="C65" s="94" t="s">
        <v>272</v>
      </c>
      <c r="D65" s="94">
        <v>2</v>
      </c>
      <c r="E65" s="94" t="s">
        <v>257</v>
      </c>
      <c r="F65" s="400"/>
      <c r="G65" s="400"/>
      <c r="H65" s="400"/>
      <c r="I65" s="400"/>
      <c r="J65" s="401">
        <v>24</v>
      </c>
      <c r="K65" s="402">
        <v>24</v>
      </c>
      <c r="L65" s="400">
        <v>19</v>
      </c>
      <c r="M65" s="400"/>
      <c r="N65" s="400"/>
      <c r="O65" s="400"/>
      <c r="P65" s="400"/>
      <c r="Q65" s="401"/>
      <c r="R65" s="402"/>
      <c r="S65" s="400"/>
      <c r="T65" s="400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 s="416"/>
      <c r="AJ65" s="416"/>
      <c r="AK65" s="417">
        <f t="shared" ref="AK65" si="160">SUM(F65:AJ65)</f>
        <v>67</v>
      </c>
    </row>
    <row r="66" spans="2:37">
      <c r="B66" s="94">
        <v>54503</v>
      </c>
      <c r="C66" s="94" t="s">
        <v>272</v>
      </c>
      <c r="D66" s="94">
        <v>3</v>
      </c>
      <c r="E66" s="399" t="s">
        <v>258</v>
      </c>
      <c r="F66" s="400"/>
      <c r="G66" s="400"/>
      <c r="H66" s="400"/>
      <c r="I66" s="400"/>
      <c r="J66" s="400"/>
      <c r="K66" s="400"/>
      <c r="L66" s="400"/>
      <c r="M66" s="400"/>
      <c r="N66" s="400">
        <v>4.3</v>
      </c>
      <c r="O66" s="400">
        <v>3</v>
      </c>
      <c r="P66" s="400"/>
      <c r="Q66" s="400"/>
      <c r="R66" s="400"/>
      <c r="S66" s="400"/>
      <c r="T66" s="400"/>
      <c r="U66">
        <v>3.5</v>
      </c>
      <c r="V66"/>
      <c r="W66"/>
      <c r="X66">
        <v>4.5</v>
      </c>
      <c r="Y66"/>
      <c r="Z66"/>
      <c r="AA66"/>
      <c r="AB66"/>
      <c r="AC66"/>
      <c r="AD66">
        <v>1.5</v>
      </c>
      <c r="AE66"/>
      <c r="AF66">
        <v>7</v>
      </c>
      <c r="AG66"/>
      <c r="AH66">
        <v>3</v>
      </c>
      <c r="AI66" s="416">
        <v>4</v>
      </c>
      <c r="AJ66" s="416"/>
      <c r="AK66" s="417">
        <f>SUM(F66:AJ66)</f>
        <v>30.8</v>
      </c>
    </row>
    <row r="67" spans="2:37">
      <c r="B67" s="94">
        <v>54503</v>
      </c>
      <c r="C67" s="94" t="s">
        <v>272</v>
      </c>
      <c r="D67" s="94">
        <v>4</v>
      </c>
      <c r="E67" s="94" t="s">
        <v>259</v>
      </c>
      <c r="F67" s="400">
        <v>11</v>
      </c>
      <c r="G67">
        <v>18</v>
      </c>
      <c r="H67">
        <v>9.6999999999999993</v>
      </c>
      <c r="I67">
        <v>2.7</v>
      </c>
      <c r="J67">
        <v>0</v>
      </c>
      <c r="K67">
        <v>0</v>
      </c>
      <c r="L67">
        <v>0</v>
      </c>
      <c r="M67">
        <v>0</v>
      </c>
      <c r="N67">
        <v>7.5</v>
      </c>
      <c r="O67">
        <v>7.5</v>
      </c>
      <c r="P67">
        <v>15.5</v>
      </c>
      <c r="Q67">
        <v>15.5</v>
      </c>
      <c r="R67">
        <v>15.5</v>
      </c>
      <c r="S67">
        <v>15.5</v>
      </c>
      <c r="T67">
        <v>13</v>
      </c>
      <c r="U67">
        <v>6</v>
      </c>
      <c r="V67">
        <v>6</v>
      </c>
      <c r="W67">
        <v>5</v>
      </c>
      <c r="X67">
        <v>3</v>
      </c>
      <c r="Y67">
        <v>6</v>
      </c>
      <c r="Z67">
        <v>6</v>
      </c>
      <c r="AA67">
        <v>8</v>
      </c>
      <c r="AB67">
        <v>6.58</v>
      </c>
      <c r="AC67">
        <v>6.58</v>
      </c>
      <c r="AD67">
        <v>6.58</v>
      </c>
      <c r="AE67">
        <v>6.58</v>
      </c>
      <c r="AF67">
        <v>6.58</v>
      </c>
      <c r="AG67">
        <v>6.58</v>
      </c>
      <c r="AH67">
        <v>11.6</v>
      </c>
      <c r="AI67" s="416">
        <v>11</v>
      </c>
      <c r="AJ67" s="416"/>
      <c r="AK67" s="417">
        <f>SUM(F67:AJ67)</f>
        <v>233.48000000000008</v>
      </c>
    </row>
    <row r="68" spans="2:37" hidden="1">
      <c r="B68" s="94">
        <v>54503</v>
      </c>
      <c r="C68" s="94" t="s">
        <v>272</v>
      </c>
      <c r="D68" s="94">
        <v>5</v>
      </c>
      <c r="E68" s="94" t="s">
        <v>260</v>
      </c>
      <c r="F68" s="400"/>
      <c r="G68" s="400"/>
      <c r="H68" s="400"/>
      <c r="I68" s="400"/>
      <c r="J68" s="400"/>
      <c r="K68" s="400"/>
      <c r="L68" s="400"/>
      <c r="M68" s="400"/>
      <c r="N68" s="400">
        <v>1</v>
      </c>
      <c r="O68" s="400">
        <v>1</v>
      </c>
      <c r="P68" s="400"/>
      <c r="Q68" s="400"/>
      <c r="R68" s="400"/>
      <c r="S68" s="400"/>
      <c r="T68" s="400"/>
      <c r="U68">
        <v>1</v>
      </c>
      <c r="V68"/>
      <c r="W68"/>
      <c r="X68">
        <v>2</v>
      </c>
      <c r="Y68"/>
      <c r="Z68"/>
      <c r="AA68"/>
      <c r="AB68"/>
      <c r="AC68"/>
      <c r="AD68">
        <v>1</v>
      </c>
      <c r="AE68"/>
      <c r="AF68">
        <v>1</v>
      </c>
      <c r="AG68"/>
      <c r="AH68">
        <v>1</v>
      </c>
      <c r="AI68" s="416">
        <v>1</v>
      </c>
      <c r="AJ68" s="416"/>
      <c r="AK68" s="417">
        <f>SUM(F68:AJ68)</f>
        <v>9</v>
      </c>
    </row>
    <row r="69" spans="2:37" hidden="1">
      <c r="B69" s="94">
        <v>54503</v>
      </c>
      <c r="C69" s="94" t="s">
        <v>272</v>
      </c>
      <c r="D69" s="94">
        <v>6</v>
      </c>
      <c r="E69" s="345" t="s">
        <v>261</v>
      </c>
      <c r="F69" s="402">
        <f t="shared" ref="F69" si="161">SUM(F64:F66)</f>
        <v>0</v>
      </c>
      <c r="G69" s="402"/>
      <c r="H69" s="402"/>
      <c r="I69" s="401">
        <v>18</v>
      </c>
      <c r="J69" s="401">
        <v>24</v>
      </c>
      <c r="K69" s="402">
        <v>24</v>
      </c>
      <c r="L69" s="400">
        <v>19</v>
      </c>
      <c r="M69" s="402"/>
      <c r="N69" s="402">
        <v>4.3</v>
      </c>
      <c r="O69" s="402">
        <v>3</v>
      </c>
      <c r="P69" s="401"/>
      <c r="Q69" s="401"/>
      <c r="R69" s="402"/>
      <c r="S69" s="400"/>
      <c r="T69" s="402"/>
      <c r="U69" s="374">
        <f>SUM(U64:U66)</f>
        <v>3.5</v>
      </c>
      <c r="V69" s="374">
        <f t="shared" ref="V69:AA69" si="162">SUM(V64:V66)</f>
        <v>0</v>
      </c>
      <c r="W69" s="374">
        <f t="shared" si="162"/>
        <v>0</v>
      </c>
      <c r="X69" s="374">
        <f t="shared" si="162"/>
        <v>4.5</v>
      </c>
      <c r="Y69" s="374">
        <f t="shared" si="162"/>
        <v>0</v>
      </c>
      <c r="Z69" s="374">
        <f t="shared" si="162"/>
        <v>0</v>
      </c>
      <c r="AA69" s="374">
        <f t="shared" si="162"/>
        <v>0</v>
      </c>
      <c r="AB69" s="374">
        <f>SUM(AB64:AB66)</f>
        <v>15</v>
      </c>
      <c r="AC69" s="374">
        <f t="shared" ref="AC69:AH69" si="163">SUM(AC64:AC66)</f>
        <v>0</v>
      </c>
      <c r="AD69" s="374">
        <f t="shared" si="163"/>
        <v>1.5</v>
      </c>
      <c r="AE69" s="374">
        <f t="shared" si="163"/>
        <v>0</v>
      </c>
      <c r="AF69" s="374">
        <f t="shared" si="163"/>
        <v>7</v>
      </c>
      <c r="AG69" s="374">
        <f t="shared" si="163"/>
        <v>0</v>
      </c>
      <c r="AH69" s="374">
        <f t="shared" si="163"/>
        <v>3</v>
      </c>
      <c r="AI69" s="422">
        <f t="shared" ref="AI69" si="164">SUM(AI64:AI66)</f>
        <v>4</v>
      </c>
      <c r="AJ69" s="422"/>
      <c r="AK69" s="417">
        <f>SUM(F69:AJ69)</f>
        <v>130.80000000000001</v>
      </c>
    </row>
    <row r="70" spans="2:37">
      <c r="B70" s="94">
        <v>54503</v>
      </c>
      <c r="C70" s="94" t="s">
        <v>272</v>
      </c>
      <c r="D70" s="94">
        <v>7</v>
      </c>
      <c r="E70" s="346" t="s">
        <v>341</v>
      </c>
      <c r="F70" s="403">
        <f t="shared" ref="F70" si="165">100*(F63-F69)/F63</f>
        <v>100</v>
      </c>
      <c r="G70" s="423">
        <f>100*(G63-G69)/G63</f>
        <v>100</v>
      </c>
      <c r="H70" s="423">
        <f t="shared" ref="H70:M70" si="166">100*(H63-H69)/H63</f>
        <v>100</v>
      </c>
      <c r="I70" s="423">
        <f t="shared" si="166"/>
        <v>25</v>
      </c>
      <c r="J70" s="423">
        <f t="shared" si="166"/>
        <v>0</v>
      </c>
      <c r="K70" s="423">
        <f t="shared" si="166"/>
        <v>0</v>
      </c>
      <c r="L70" s="423">
        <f t="shared" si="166"/>
        <v>20.833333333333332</v>
      </c>
      <c r="M70" s="423">
        <f t="shared" si="166"/>
        <v>100</v>
      </c>
      <c r="N70" s="447">
        <f>100*(N63-N69)/N63</f>
        <v>82.083333333333329</v>
      </c>
      <c r="O70" s="447">
        <f t="shared" ref="O70:T70" si="167">100*(O63-O69)/O63</f>
        <v>87.5</v>
      </c>
      <c r="P70" s="447">
        <f t="shared" si="167"/>
        <v>100</v>
      </c>
      <c r="Q70" s="447">
        <f t="shared" si="167"/>
        <v>100</v>
      </c>
      <c r="R70" s="447">
        <f t="shared" si="167"/>
        <v>100</v>
      </c>
      <c r="S70" s="447">
        <f t="shared" si="167"/>
        <v>100</v>
      </c>
      <c r="T70" s="447">
        <f t="shared" si="167"/>
        <v>100</v>
      </c>
      <c r="U70" s="386">
        <f>100*(U63-U69)/U63</f>
        <v>85.416666666666671</v>
      </c>
      <c r="V70" s="386">
        <f t="shared" ref="V70:AA70" si="168">100*(V63-V69)/V63</f>
        <v>100</v>
      </c>
      <c r="W70" s="386">
        <f t="shared" si="168"/>
        <v>100</v>
      </c>
      <c r="X70" s="386">
        <f t="shared" si="168"/>
        <v>81.25</v>
      </c>
      <c r="Y70" s="386">
        <f t="shared" si="168"/>
        <v>100</v>
      </c>
      <c r="Z70" s="386">
        <f t="shared" si="168"/>
        <v>100</v>
      </c>
      <c r="AA70" s="386">
        <f t="shared" si="168"/>
        <v>100</v>
      </c>
      <c r="AB70" s="385">
        <f>100*(AB63-AB69)/AB63</f>
        <v>37.5</v>
      </c>
      <c r="AC70" s="385">
        <f t="shared" ref="AC70:AH70" si="169">100*(AC63-AC69)/AC63</f>
        <v>100</v>
      </c>
      <c r="AD70" s="385">
        <f t="shared" si="169"/>
        <v>93.75</v>
      </c>
      <c r="AE70" s="385">
        <f t="shared" si="169"/>
        <v>100</v>
      </c>
      <c r="AF70" s="385">
        <f t="shared" si="169"/>
        <v>70.833333333333329</v>
      </c>
      <c r="AG70" s="385">
        <f t="shared" si="169"/>
        <v>100</v>
      </c>
      <c r="AH70" s="385">
        <f t="shared" si="169"/>
        <v>87.5</v>
      </c>
      <c r="AI70" s="423">
        <f t="shared" ref="AI70" si="170">100*(AI63-AI69)/AI63</f>
        <v>83.333333333333329</v>
      </c>
      <c r="AJ70" s="423">
        <f t="shared" ref="AJ70" si="171">100*(AJ63-AJ69)/AJ63</f>
        <v>100</v>
      </c>
      <c r="AK70" s="423">
        <f>100*(AK63-AK69)/AK63</f>
        <v>82.419354838709694</v>
      </c>
    </row>
    <row r="71" spans="2:37">
      <c r="B71" s="94">
        <v>54503</v>
      </c>
      <c r="C71" s="94" t="s">
        <v>272</v>
      </c>
      <c r="D71" s="94">
        <v>8</v>
      </c>
      <c r="E71" s="346" t="s">
        <v>344</v>
      </c>
      <c r="F71" s="403">
        <f t="shared" ref="F71" si="172">100*F67/(F63-F69)</f>
        <v>45.833333333333336</v>
      </c>
      <c r="G71" s="423">
        <f>100*G67/(G63-G69)</f>
        <v>75</v>
      </c>
      <c r="H71" s="423">
        <f t="shared" ref="H71:M71" si="173">100*H67/(H63-H69)</f>
        <v>40.416666666666664</v>
      </c>
      <c r="I71" s="423">
        <f t="shared" si="173"/>
        <v>45</v>
      </c>
      <c r="J71" s="423" t="e">
        <f t="shared" si="173"/>
        <v>#DIV/0!</v>
      </c>
      <c r="K71" s="423" t="e">
        <f t="shared" si="173"/>
        <v>#DIV/0!</v>
      </c>
      <c r="L71" s="423">
        <f t="shared" si="173"/>
        <v>0</v>
      </c>
      <c r="M71" s="423">
        <f t="shared" si="173"/>
        <v>0</v>
      </c>
      <c r="N71" s="447">
        <f>100*N67/(N63-N69)</f>
        <v>38.071065989847718</v>
      </c>
      <c r="O71" s="447">
        <f t="shared" ref="O71:T71" si="174">100*O67/(O63-O69)</f>
        <v>35.714285714285715</v>
      </c>
      <c r="P71" s="447">
        <f t="shared" si="174"/>
        <v>64.583333333333329</v>
      </c>
      <c r="Q71" s="447">
        <f t="shared" si="174"/>
        <v>64.583333333333329</v>
      </c>
      <c r="R71" s="447">
        <f t="shared" si="174"/>
        <v>64.583333333333329</v>
      </c>
      <c r="S71" s="447">
        <f t="shared" si="174"/>
        <v>64.583333333333329</v>
      </c>
      <c r="T71" s="447">
        <f t="shared" si="174"/>
        <v>54.166666666666664</v>
      </c>
      <c r="U71" s="386">
        <f>100*U67/(U63-U69)</f>
        <v>29.26829268292683</v>
      </c>
      <c r="V71" s="386">
        <f t="shared" ref="V71:AA71" si="175">100*V67/(V63-V69)</f>
        <v>25</v>
      </c>
      <c r="W71" s="386">
        <f t="shared" si="175"/>
        <v>20.833333333333332</v>
      </c>
      <c r="X71" s="386">
        <f t="shared" si="175"/>
        <v>15.384615384615385</v>
      </c>
      <c r="Y71" s="386">
        <f t="shared" si="175"/>
        <v>25</v>
      </c>
      <c r="Z71" s="386">
        <f t="shared" si="175"/>
        <v>25</v>
      </c>
      <c r="AA71" s="386">
        <f t="shared" si="175"/>
        <v>33.333333333333336</v>
      </c>
      <c r="AB71" s="385">
        <f>100*AB67/(AB63-AB69)</f>
        <v>73.111111111111114</v>
      </c>
      <c r="AC71" s="385">
        <f t="shared" ref="AC71:AH71" si="176">100*AC67/(AC63-AC69)</f>
        <v>27.416666666666668</v>
      </c>
      <c r="AD71" s="385">
        <f t="shared" si="176"/>
        <v>29.244444444444444</v>
      </c>
      <c r="AE71" s="385">
        <f t="shared" si="176"/>
        <v>27.416666666666668</v>
      </c>
      <c r="AF71" s="385">
        <f t="shared" si="176"/>
        <v>38.705882352941174</v>
      </c>
      <c r="AG71" s="385">
        <f t="shared" si="176"/>
        <v>27.416666666666668</v>
      </c>
      <c r="AH71" s="385">
        <f t="shared" si="176"/>
        <v>55.238095238095241</v>
      </c>
      <c r="AI71" s="423">
        <f t="shared" ref="AI71:AK71" si="177">100*AI67/(AI63-AI69)</f>
        <v>55</v>
      </c>
      <c r="AJ71" s="423">
        <f t="shared" si="177"/>
        <v>0</v>
      </c>
      <c r="AK71" s="423">
        <f t="shared" si="177"/>
        <v>38.075668623613836</v>
      </c>
    </row>
    <row r="72" spans="2:37" hidden="1">
      <c r="B72" s="94">
        <v>54503</v>
      </c>
      <c r="C72" s="94" t="s">
        <v>272</v>
      </c>
      <c r="D72" s="94"/>
      <c r="E72" s="346" t="s">
        <v>343</v>
      </c>
      <c r="F72" s="403">
        <f t="shared" ref="F72" si="178">IFERROR(100*F67/(F63-F69-4),0)</f>
        <v>55</v>
      </c>
      <c r="G72" s="423">
        <f>IFERROR(100*G67/(G63-G69-4),0)</f>
        <v>90</v>
      </c>
      <c r="H72" s="423">
        <f t="shared" ref="H72:M72" si="179">IFERROR(100*H67/(H63-H69-4),0)</f>
        <v>48.499999999999993</v>
      </c>
      <c r="I72" s="423">
        <f t="shared" si="179"/>
        <v>135</v>
      </c>
      <c r="J72" s="423">
        <f t="shared" si="179"/>
        <v>0</v>
      </c>
      <c r="K72" s="423">
        <f t="shared" si="179"/>
        <v>0</v>
      </c>
      <c r="L72" s="423">
        <f t="shared" si="179"/>
        <v>0</v>
      </c>
      <c r="M72" s="423">
        <f t="shared" si="179"/>
        <v>0</v>
      </c>
      <c r="N72" s="447">
        <f>IFERROR(100*N67/(N63-N69-4),0)</f>
        <v>47.770700636942678</v>
      </c>
      <c r="O72" s="447">
        <f t="shared" ref="O72:T72" si="180">IFERROR(100*O67/(O63-O69-4),0)</f>
        <v>44.117647058823529</v>
      </c>
      <c r="P72" s="447">
        <f t="shared" si="180"/>
        <v>77.5</v>
      </c>
      <c r="Q72" s="447">
        <f t="shared" si="180"/>
        <v>77.5</v>
      </c>
      <c r="R72" s="447">
        <f t="shared" si="180"/>
        <v>77.5</v>
      </c>
      <c r="S72" s="447">
        <f t="shared" si="180"/>
        <v>77.5</v>
      </c>
      <c r="T72" s="447">
        <f t="shared" si="180"/>
        <v>65</v>
      </c>
      <c r="U72" s="386">
        <f>IFERROR(100*U67/(U63-U69-4),0)</f>
        <v>36.363636363636367</v>
      </c>
      <c r="V72" s="386">
        <f t="shared" ref="V72:AA72" si="181">IFERROR(100*V67/(V63-V69-4),0)</f>
        <v>30</v>
      </c>
      <c r="W72" s="386">
        <f t="shared" si="181"/>
        <v>25</v>
      </c>
      <c r="X72" s="386">
        <f t="shared" si="181"/>
        <v>19.35483870967742</v>
      </c>
      <c r="Y72" s="386">
        <f t="shared" si="181"/>
        <v>30</v>
      </c>
      <c r="Z72" s="386">
        <f t="shared" si="181"/>
        <v>30</v>
      </c>
      <c r="AA72" s="386">
        <f t="shared" si="181"/>
        <v>40</v>
      </c>
      <c r="AB72" s="385">
        <f>IFERROR(100*AB67/(AB63-AB69-4),0)</f>
        <v>131.6</v>
      </c>
      <c r="AC72" s="385">
        <f t="shared" ref="AC72:AH72" si="182">IFERROR(100*AC67/(AC63-AC69-4),0)</f>
        <v>32.9</v>
      </c>
      <c r="AD72" s="385">
        <f t="shared" si="182"/>
        <v>35.567567567567565</v>
      </c>
      <c r="AE72" s="385">
        <f t="shared" si="182"/>
        <v>32.9</v>
      </c>
      <c r="AF72" s="385">
        <f t="shared" si="182"/>
        <v>50.615384615384613</v>
      </c>
      <c r="AG72" s="385">
        <f t="shared" si="182"/>
        <v>32.9</v>
      </c>
      <c r="AH72" s="385">
        <f t="shared" si="182"/>
        <v>68.235294117647058</v>
      </c>
      <c r="AI72" s="423">
        <f t="shared" ref="AI72:AK72" si="183">IFERROR(100*AI67/(AI63-AI69-4),0)</f>
        <v>68.75</v>
      </c>
      <c r="AJ72" s="423">
        <f t="shared" si="183"/>
        <v>0</v>
      </c>
      <c r="AK72" s="423">
        <f t="shared" si="183"/>
        <v>38.325673013788581</v>
      </c>
    </row>
    <row r="73" spans="2:37">
      <c r="B73" s="94">
        <v>54503</v>
      </c>
      <c r="C73" s="94" t="s">
        <v>272</v>
      </c>
      <c r="D73" s="94">
        <v>9</v>
      </c>
      <c r="E73" s="347" t="s">
        <v>18</v>
      </c>
      <c r="F73" s="404">
        <f t="shared" ref="F73" si="184">IFERROR(F67/F68,F67)</f>
        <v>11</v>
      </c>
      <c r="G73" s="404">
        <f>IFERROR(G67/G68,G67)</f>
        <v>18</v>
      </c>
      <c r="H73" s="404">
        <f t="shared" ref="H73:M73" si="185">IFERROR(H67/H68,H67)</f>
        <v>9.6999999999999993</v>
      </c>
      <c r="I73" s="404">
        <f t="shared" si="185"/>
        <v>2.7</v>
      </c>
      <c r="J73" s="404">
        <f t="shared" si="185"/>
        <v>0</v>
      </c>
      <c r="K73" s="404">
        <f t="shared" si="185"/>
        <v>0</v>
      </c>
      <c r="L73" s="404">
        <f t="shared" si="185"/>
        <v>0</v>
      </c>
      <c r="M73" s="404">
        <f t="shared" si="185"/>
        <v>0</v>
      </c>
      <c r="N73" s="404">
        <f>IFERROR(N67/N68,N67)</f>
        <v>7.5</v>
      </c>
      <c r="O73" s="404">
        <f t="shared" ref="O73:T73" si="186">IFERROR(O67/O68,O67)</f>
        <v>7.5</v>
      </c>
      <c r="P73" s="404">
        <f t="shared" si="186"/>
        <v>15.5</v>
      </c>
      <c r="Q73" s="404">
        <f t="shared" si="186"/>
        <v>15.5</v>
      </c>
      <c r="R73" s="404">
        <f t="shared" si="186"/>
        <v>15.5</v>
      </c>
      <c r="S73" s="404">
        <f t="shared" si="186"/>
        <v>15.5</v>
      </c>
      <c r="T73" s="404">
        <f t="shared" si="186"/>
        <v>13</v>
      </c>
      <c r="U73" s="348">
        <f>IFERROR(U67/U68,U67)</f>
        <v>6</v>
      </c>
      <c r="V73" s="348">
        <f t="shared" ref="V73:AA73" si="187">IFERROR(V67/V68,V67)</f>
        <v>6</v>
      </c>
      <c r="W73" s="348">
        <f t="shared" si="187"/>
        <v>5</v>
      </c>
      <c r="X73" s="348">
        <f t="shared" si="187"/>
        <v>1.5</v>
      </c>
      <c r="Y73" s="348">
        <f t="shared" si="187"/>
        <v>6</v>
      </c>
      <c r="Z73" s="348">
        <f t="shared" si="187"/>
        <v>6</v>
      </c>
      <c r="AA73" s="348">
        <f t="shared" si="187"/>
        <v>8</v>
      </c>
      <c r="AB73" s="348">
        <f>IFERROR(AB67/AB68,AB67)</f>
        <v>6.58</v>
      </c>
      <c r="AC73" s="348">
        <f t="shared" ref="AC73:AH73" si="188">IFERROR(AC67/AC68,AC67)</f>
        <v>6.58</v>
      </c>
      <c r="AD73" s="348">
        <f t="shared" si="188"/>
        <v>6.58</v>
      </c>
      <c r="AE73" s="348">
        <f t="shared" si="188"/>
        <v>6.58</v>
      </c>
      <c r="AF73" s="348">
        <f t="shared" si="188"/>
        <v>6.58</v>
      </c>
      <c r="AG73" s="348">
        <f t="shared" si="188"/>
        <v>6.58</v>
      </c>
      <c r="AH73" s="348">
        <f t="shared" si="188"/>
        <v>11.6</v>
      </c>
      <c r="AI73" s="425">
        <f t="shared" ref="AI73" si="189">IFERROR(AI67/AI68,AI67)</f>
        <v>11</v>
      </c>
      <c r="AJ73" s="425">
        <f t="shared" ref="AJ73:AK73" si="190">IFERROR(AJ67/AJ68,AJ67)</f>
        <v>0</v>
      </c>
      <c r="AK73" s="425">
        <f t="shared" si="190"/>
        <v>25.942222222222231</v>
      </c>
    </row>
    <row r="74" spans="2:37">
      <c r="B74" s="94">
        <v>54503</v>
      </c>
      <c r="C74" s="94" t="s">
        <v>272</v>
      </c>
      <c r="D74" s="94">
        <v>10</v>
      </c>
      <c r="E74" s="347" t="s">
        <v>19</v>
      </c>
      <c r="F74" s="404">
        <f t="shared" ref="F74" si="191">IFERROR(F66/F68,F66)</f>
        <v>0</v>
      </c>
      <c r="G74" s="404">
        <f>IFERROR(G66/G68,G66)</f>
        <v>0</v>
      </c>
      <c r="H74" s="404">
        <f t="shared" ref="H74:M74" si="192">IFERROR(H66/H68,H66)</f>
        <v>0</v>
      </c>
      <c r="I74" s="404">
        <f t="shared" si="192"/>
        <v>0</v>
      </c>
      <c r="J74" s="404">
        <f t="shared" si="192"/>
        <v>0</v>
      </c>
      <c r="K74" s="404">
        <f t="shared" si="192"/>
        <v>0</v>
      </c>
      <c r="L74" s="404">
        <f t="shared" si="192"/>
        <v>0</v>
      </c>
      <c r="M74" s="404">
        <f t="shared" si="192"/>
        <v>0</v>
      </c>
      <c r="N74" s="404">
        <f>IFERROR(N66/N68,N66)</f>
        <v>4.3</v>
      </c>
      <c r="O74" s="404">
        <f t="shared" ref="O74:T74" si="193">IFERROR(O66/O68,O66)</f>
        <v>3</v>
      </c>
      <c r="P74" s="404">
        <f t="shared" si="193"/>
        <v>0</v>
      </c>
      <c r="Q74" s="404">
        <f t="shared" si="193"/>
        <v>0</v>
      </c>
      <c r="R74" s="404">
        <f t="shared" si="193"/>
        <v>0</v>
      </c>
      <c r="S74" s="404">
        <f t="shared" si="193"/>
        <v>0</v>
      </c>
      <c r="T74" s="404">
        <f t="shared" si="193"/>
        <v>0</v>
      </c>
      <c r="U74" s="348">
        <f>IFERROR(U66/U68,U66)</f>
        <v>3.5</v>
      </c>
      <c r="V74" s="348">
        <f t="shared" ref="V74:AA74" si="194">IFERROR(V66/V68,V66)</f>
        <v>0</v>
      </c>
      <c r="W74" s="348">
        <f t="shared" si="194"/>
        <v>0</v>
      </c>
      <c r="X74" s="348">
        <f t="shared" si="194"/>
        <v>2.25</v>
      </c>
      <c r="Y74" s="348">
        <f t="shared" si="194"/>
        <v>0</v>
      </c>
      <c r="Z74" s="348">
        <f t="shared" si="194"/>
        <v>0</v>
      </c>
      <c r="AA74" s="348">
        <f t="shared" si="194"/>
        <v>0</v>
      </c>
      <c r="AB74" s="348">
        <f>IFERROR(AB66/AB68,AB66)</f>
        <v>0</v>
      </c>
      <c r="AC74" s="348">
        <f t="shared" ref="AC74:AH74" si="195">IFERROR(AC66/AC68,AC66)</f>
        <v>0</v>
      </c>
      <c r="AD74" s="348">
        <f t="shared" si="195"/>
        <v>1.5</v>
      </c>
      <c r="AE74" s="348">
        <f t="shared" si="195"/>
        <v>0</v>
      </c>
      <c r="AF74" s="348">
        <f t="shared" si="195"/>
        <v>7</v>
      </c>
      <c r="AG74" s="348">
        <f t="shared" si="195"/>
        <v>0</v>
      </c>
      <c r="AH74" s="348">
        <f t="shared" si="195"/>
        <v>3</v>
      </c>
      <c r="AI74" s="425">
        <f t="shared" ref="AI74:AK74" si="196">IFERROR(AI66/AI68,AI66)</f>
        <v>4</v>
      </c>
      <c r="AJ74" s="425">
        <f t="shared" si="196"/>
        <v>0</v>
      </c>
      <c r="AK74" s="425">
        <f t="shared" si="196"/>
        <v>3.4222222222222225</v>
      </c>
    </row>
    <row r="75" spans="2:37" hidden="1">
      <c r="B75" s="94">
        <v>54504</v>
      </c>
      <c r="C75" s="94" t="s">
        <v>273</v>
      </c>
      <c r="D75" s="94">
        <v>1</v>
      </c>
      <c r="E75" s="94" t="s">
        <v>256</v>
      </c>
      <c r="F75" s="400">
        <v>24</v>
      </c>
      <c r="G75" s="400">
        <v>24</v>
      </c>
      <c r="H75" s="400">
        <v>24</v>
      </c>
      <c r="I75" s="400">
        <v>24</v>
      </c>
      <c r="J75" s="400">
        <v>24</v>
      </c>
      <c r="K75" s="400">
        <v>24</v>
      </c>
      <c r="L75" s="400">
        <v>24</v>
      </c>
      <c r="M75" s="400">
        <v>24</v>
      </c>
      <c r="N75" s="400">
        <v>24</v>
      </c>
      <c r="O75" s="400">
        <v>24</v>
      </c>
      <c r="P75" s="400">
        <v>24</v>
      </c>
      <c r="Q75" s="400">
        <v>24</v>
      </c>
      <c r="R75" s="400">
        <v>24</v>
      </c>
      <c r="S75" s="400">
        <v>24</v>
      </c>
      <c r="T75" s="400">
        <v>24</v>
      </c>
      <c r="U75">
        <v>24</v>
      </c>
      <c r="V75">
        <v>24</v>
      </c>
      <c r="W75">
        <v>24</v>
      </c>
      <c r="X75">
        <v>24</v>
      </c>
      <c r="Y75">
        <v>24</v>
      </c>
      <c r="Z75">
        <v>24</v>
      </c>
      <c r="AA75">
        <v>24</v>
      </c>
      <c r="AB75">
        <v>24</v>
      </c>
      <c r="AC75">
        <v>24</v>
      </c>
      <c r="AD75">
        <v>24</v>
      </c>
      <c r="AE75">
        <v>24</v>
      </c>
      <c r="AF75">
        <v>24</v>
      </c>
      <c r="AG75">
        <v>24</v>
      </c>
      <c r="AH75">
        <v>24</v>
      </c>
      <c r="AI75" s="416">
        <v>24</v>
      </c>
      <c r="AJ75" s="416">
        <v>24</v>
      </c>
      <c r="AK75" s="417">
        <f>SUM(F75:AJ75)</f>
        <v>744</v>
      </c>
    </row>
    <row r="76" spans="2:37">
      <c r="B76" s="117">
        <v>54504</v>
      </c>
      <c r="C76" s="117" t="s">
        <v>273</v>
      </c>
      <c r="D76" s="117">
        <v>1.1000000000000001</v>
      </c>
      <c r="E76" s="94" t="s">
        <v>267</v>
      </c>
      <c r="F76" s="401"/>
      <c r="G76" s="439"/>
      <c r="H76" s="439"/>
      <c r="I76" s="439">
        <v>18</v>
      </c>
      <c r="J76" s="439"/>
      <c r="K76" s="439"/>
      <c r="L76" s="439"/>
      <c r="M76" s="439"/>
      <c r="N76" s="439"/>
      <c r="O76" s="439"/>
      <c r="P76" s="439"/>
      <c r="Q76" s="439"/>
      <c r="R76" s="439"/>
      <c r="S76" s="439"/>
      <c r="T76" s="439"/>
      <c r="U76" s="117"/>
      <c r="V76" s="117"/>
      <c r="W76" s="117"/>
      <c r="X76" s="117"/>
      <c r="Y76" s="117"/>
      <c r="Z76" s="117"/>
      <c r="AA76" s="117"/>
      <c r="AB76" s="117"/>
      <c r="AC76" s="117"/>
      <c r="AD76" s="117"/>
      <c r="AE76" s="117"/>
      <c r="AF76" s="117"/>
      <c r="AG76" s="117"/>
      <c r="AH76" s="117"/>
      <c r="AI76" s="418"/>
      <c r="AJ76" s="418"/>
      <c r="AK76" s="417">
        <f t="shared" ref="AK76:AK81" si="197">SUM(F76:AJ76)</f>
        <v>18</v>
      </c>
    </row>
    <row r="77" spans="2:37">
      <c r="B77" s="94">
        <v>54504</v>
      </c>
      <c r="C77" s="94" t="s">
        <v>273</v>
      </c>
      <c r="D77" s="94">
        <v>2</v>
      </c>
      <c r="E77" s="94" t="s">
        <v>257</v>
      </c>
      <c r="F77" s="400"/>
      <c r="G77" s="440"/>
      <c r="H77" s="440"/>
      <c r="I77" s="440"/>
      <c r="J77" s="440">
        <v>24</v>
      </c>
      <c r="K77" s="440"/>
      <c r="L77" s="440"/>
      <c r="M77" s="440"/>
      <c r="N77" s="440"/>
      <c r="O77" s="440"/>
      <c r="P77" s="440"/>
      <c r="Q77" s="440"/>
      <c r="R77" s="440"/>
      <c r="S77" s="440"/>
      <c r="T77" s="440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 s="416"/>
      <c r="AJ77" s="416"/>
      <c r="AK77" s="417">
        <f t="shared" si="197"/>
        <v>24</v>
      </c>
    </row>
    <row r="78" spans="2:37">
      <c r="B78" s="94">
        <v>54504</v>
      </c>
      <c r="C78" s="94" t="s">
        <v>273</v>
      </c>
      <c r="D78" s="94">
        <v>3</v>
      </c>
      <c r="E78" s="94" t="s">
        <v>258</v>
      </c>
      <c r="F78" s="400">
        <v>1</v>
      </c>
      <c r="G78" s="440"/>
      <c r="H78" s="440"/>
      <c r="I78" s="440"/>
      <c r="J78" s="440"/>
      <c r="K78" s="440">
        <v>13</v>
      </c>
      <c r="L78" s="440"/>
      <c r="M78" s="440"/>
      <c r="N78" s="400">
        <v>24</v>
      </c>
      <c r="O78" s="400">
        <v>24</v>
      </c>
      <c r="P78" s="400">
        <v>24</v>
      </c>
      <c r="Q78" s="400">
        <v>24</v>
      </c>
      <c r="R78" s="400">
        <v>24</v>
      </c>
      <c r="S78" s="400">
        <v>24</v>
      </c>
      <c r="T78" s="400">
        <v>24</v>
      </c>
      <c r="U78">
        <v>10</v>
      </c>
      <c r="V78">
        <v>1</v>
      </c>
      <c r="W78">
        <v>12</v>
      </c>
      <c r="X78"/>
      <c r="Y78"/>
      <c r="Z78"/>
      <c r="AA78"/>
      <c r="AB78"/>
      <c r="AC78"/>
      <c r="AD78"/>
      <c r="AE78"/>
      <c r="AF78"/>
      <c r="AG78"/>
      <c r="AH78">
        <v>18</v>
      </c>
      <c r="AI78" s="416"/>
      <c r="AJ78" s="416"/>
      <c r="AK78" s="417">
        <f t="shared" si="197"/>
        <v>223</v>
      </c>
    </row>
    <row r="79" spans="2:37">
      <c r="B79" s="94">
        <v>54504</v>
      </c>
      <c r="C79" s="94" t="s">
        <v>273</v>
      </c>
      <c r="D79" s="94">
        <v>4</v>
      </c>
      <c r="E79" s="94" t="s">
        <v>259</v>
      </c>
      <c r="F79" s="400">
        <v>11</v>
      </c>
      <c r="G79">
        <v>18.100000000000001</v>
      </c>
      <c r="H79">
        <v>11.5</v>
      </c>
      <c r="I79">
        <v>7.3</v>
      </c>
      <c r="J79"/>
      <c r="K79">
        <v>11.3</v>
      </c>
      <c r="L79">
        <v>11.5</v>
      </c>
      <c r="M79">
        <v>11</v>
      </c>
      <c r="N79"/>
      <c r="O79"/>
      <c r="P79"/>
      <c r="Q79"/>
      <c r="R79"/>
      <c r="S79"/>
      <c r="T79"/>
      <c r="U79">
        <v>4.5</v>
      </c>
      <c r="V79">
        <v>10</v>
      </c>
      <c r="W79">
        <v>6</v>
      </c>
      <c r="X79">
        <v>12</v>
      </c>
      <c r="Y79">
        <v>13.5</v>
      </c>
      <c r="Z79">
        <v>9.5</v>
      </c>
      <c r="AA79">
        <v>11</v>
      </c>
      <c r="AB79">
        <v>11.6</v>
      </c>
      <c r="AC79">
        <v>11.6</v>
      </c>
      <c r="AD79">
        <v>11.6</v>
      </c>
      <c r="AE79">
        <v>11.6</v>
      </c>
      <c r="AF79">
        <v>9.85</v>
      </c>
      <c r="AG79">
        <v>9.85</v>
      </c>
      <c r="AH79">
        <v>0</v>
      </c>
      <c r="AI79" s="416">
        <v>10</v>
      </c>
      <c r="AJ79" s="416"/>
      <c r="AK79" s="417">
        <f t="shared" si="197"/>
        <v>224.29999999999995</v>
      </c>
    </row>
    <row r="80" spans="2:37" hidden="1">
      <c r="B80" s="94">
        <v>54504</v>
      </c>
      <c r="C80" s="94" t="s">
        <v>273</v>
      </c>
      <c r="D80" s="94">
        <v>5</v>
      </c>
      <c r="E80" s="94" t="s">
        <v>260</v>
      </c>
      <c r="F80" s="400">
        <v>1</v>
      </c>
      <c r="G80" s="440"/>
      <c r="H80" s="440"/>
      <c r="I80" s="440"/>
      <c r="J80" s="440"/>
      <c r="K80" s="440">
        <v>1</v>
      </c>
      <c r="L80" s="440"/>
      <c r="M80" s="440"/>
      <c r="N80" s="440">
        <v>1</v>
      </c>
      <c r="O80" s="440"/>
      <c r="P80" s="440"/>
      <c r="Q80" s="440"/>
      <c r="R80" s="440"/>
      <c r="S80" s="440"/>
      <c r="T80" s="440"/>
      <c r="U80">
        <v>1</v>
      </c>
      <c r="V80">
        <v>1</v>
      </c>
      <c r="W80">
        <v>2</v>
      </c>
      <c r="X80">
        <v>1</v>
      </c>
      <c r="Y80">
        <v>0</v>
      </c>
      <c r="Z80">
        <v>0</v>
      </c>
      <c r="AA80">
        <v>0</v>
      </c>
      <c r="AB80"/>
      <c r="AC80"/>
      <c r="AD80"/>
      <c r="AE80"/>
      <c r="AF80"/>
      <c r="AG80"/>
      <c r="AH80">
        <v>1</v>
      </c>
      <c r="AI80" s="416">
        <v>0</v>
      </c>
      <c r="AJ80" s="416"/>
      <c r="AK80" s="417">
        <f t="shared" si="197"/>
        <v>9</v>
      </c>
    </row>
    <row r="81" spans="2:37" hidden="1">
      <c r="B81" s="94">
        <v>54504</v>
      </c>
      <c r="C81" s="94" t="s">
        <v>273</v>
      </c>
      <c r="D81" s="94">
        <v>6</v>
      </c>
      <c r="E81" s="345" t="s">
        <v>261</v>
      </c>
      <c r="F81" s="402">
        <f t="shared" ref="F81" si="198">SUM(F76:F78)</f>
        <v>1</v>
      </c>
      <c r="G81" s="441"/>
      <c r="H81" s="441"/>
      <c r="I81" s="441"/>
      <c r="J81" s="441">
        <v>24</v>
      </c>
      <c r="K81" s="442">
        <v>13</v>
      </c>
      <c r="L81" s="441"/>
      <c r="M81" s="441"/>
      <c r="N81" s="400">
        <v>24</v>
      </c>
      <c r="O81" s="400">
        <v>24</v>
      </c>
      <c r="P81" s="400">
        <v>24</v>
      </c>
      <c r="Q81" s="400">
        <v>24</v>
      </c>
      <c r="R81" s="400">
        <v>24</v>
      </c>
      <c r="S81" s="400">
        <v>24</v>
      </c>
      <c r="T81" s="400">
        <v>24</v>
      </c>
      <c r="U81" s="374">
        <f>SUM(U76:U78)</f>
        <v>10</v>
      </c>
      <c r="V81" s="374">
        <f t="shared" ref="V81:AA81" si="199">SUM(V76:V78)</f>
        <v>1</v>
      </c>
      <c r="W81" s="374">
        <f t="shared" si="199"/>
        <v>12</v>
      </c>
      <c r="X81" s="374">
        <f t="shared" si="199"/>
        <v>0</v>
      </c>
      <c r="Y81" s="374">
        <f t="shared" si="199"/>
        <v>0</v>
      </c>
      <c r="Z81" s="374">
        <f t="shared" si="199"/>
        <v>0</v>
      </c>
      <c r="AA81" s="374">
        <f t="shared" si="199"/>
        <v>0</v>
      </c>
      <c r="AB81" s="374">
        <f>SUM(AB76:AB78)</f>
        <v>0</v>
      </c>
      <c r="AC81" s="374">
        <f t="shared" ref="AC81:AH81" si="200">SUM(AC76:AC78)</f>
        <v>0</v>
      </c>
      <c r="AD81" s="374">
        <f t="shared" si="200"/>
        <v>0</v>
      </c>
      <c r="AE81" s="374">
        <f t="shared" si="200"/>
        <v>0</v>
      </c>
      <c r="AF81" s="374">
        <f t="shared" si="200"/>
        <v>0</v>
      </c>
      <c r="AG81" s="374">
        <f t="shared" si="200"/>
        <v>0</v>
      </c>
      <c r="AH81" s="374">
        <f t="shared" si="200"/>
        <v>18</v>
      </c>
      <c r="AI81" s="422">
        <f t="shared" ref="AI81" si="201">SUM(AI76:AI78)</f>
        <v>0</v>
      </c>
      <c r="AJ81" s="422"/>
      <c r="AK81" s="417">
        <f t="shared" si="197"/>
        <v>247</v>
      </c>
    </row>
    <row r="82" spans="2:37">
      <c r="B82" s="94">
        <v>54504</v>
      </c>
      <c r="C82" s="94" t="s">
        <v>273</v>
      </c>
      <c r="D82" s="94">
        <v>7</v>
      </c>
      <c r="E82" s="346" t="s">
        <v>341</v>
      </c>
      <c r="F82" s="403">
        <f t="shared" ref="F82" si="202">100*(F75-F81)/F75</f>
        <v>95.833333333333329</v>
      </c>
      <c r="G82" s="423">
        <f>100*(G75-G81)/G75</f>
        <v>100</v>
      </c>
      <c r="H82" s="423">
        <f t="shared" ref="H82:M82" si="203">100*(H75-H81)/H75</f>
        <v>100</v>
      </c>
      <c r="I82" s="423">
        <f t="shared" si="203"/>
        <v>100</v>
      </c>
      <c r="J82" s="423">
        <f t="shared" si="203"/>
        <v>0</v>
      </c>
      <c r="K82" s="423">
        <f t="shared" si="203"/>
        <v>45.833333333333336</v>
      </c>
      <c r="L82" s="423">
        <f t="shared" si="203"/>
        <v>100</v>
      </c>
      <c r="M82" s="423">
        <f t="shared" si="203"/>
        <v>100</v>
      </c>
      <c r="N82" s="447">
        <f>100*(N75-N81)/N75</f>
        <v>0</v>
      </c>
      <c r="O82" s="447">
        <f t="shared" ref="O82:T82" si="204">100*(O75-O81)/O75</f>
        <v>0</v>
      </c>
      <c r="P82" s="447">
        <f t="shared" si="204"/>
        <v>0</v>
      </c>
      <c r="Q82" s="447">
        <f t="shared" si="204"/>
        <v>0</v>
      </c>
      <c r="R82" s="447">
        <f t="shared" si="204"/>
        <v>0</v>
      </c>
      <c r="S82" s="447">
        <f t="shared" si="204"/>
        <v>0</v>
      </c>
      <c r="T82" s="447">
        <f t="shared" si="204"/>
        <v>0</v>
      </c>
      <c r="U82" s="386">
        <f>100*(U75-U81)/U75</f>
        <v>58.333333333333336</v>
      </c>
      <c r="V82" s="386">
        <f t="shared" ref="V82:AA82" si="205">100*(V75-V81)/V75</f>
        <v>95.833333333333329</v>
      </c>
      <c r="W82" s="386">
        <f t="shared" si="205"/>
        <v>50</v>
      </c>
      <c r="X82" s="386">
        <f t="shared" si="205"/>
        <v>100</v>
      </c>
      <c r="Y82" s="386">
        <f t="shared" si="205"/>
        <v>100</v>
      </c>
      <c r="Z82" s="386">
        <f t="shared" si="205"/>
        <v>100</v>
      </c>
      <c r="AA82" s="386">
        <f t="shared" si="205"/>
        <v>100</v>
      </c>
      <c r="AB82" s="385">
        <f>100*(AB75-AB81)/AB75</f>
        <v>100</v>
      </c>
      <c r="AC82" s="385">
        <f t="shared" ref="AC82:AH82" si="206">100*(AC75-AC81)/AC75</f>
        <v>100</v>
      </c>
      <c r="AD82" s="385">
        <f t="shared" si="206"/>
        <v>100</v>
      </c>
      <c r="AE82" s="385">
        <f t="shared" si="206"/>
        <v>100</v>
      </c>
      <c r="AF82" s="385">
        <f t="shared" si="206"/>
        <v>100</v>
      </c>
      <c r="AG82" s="385">
        <f t="shared" si="206"/>
        <v>100</v>
      </c>
      <c r="AH82" s="385">
        <f t="shared" si="206"/>
        <v>25</v>
      </c>
      <c r="AI82" s="423">
        <f t="shared" ref="AI82:AK82" si="207">100*(AI75-AI81)/AI75</f>
        <v>100</v>
      </c>
      <c r="AJ82" s="423">
        <f t="shared" ref="AJ82" si="208">100*(AJ75-AJ81)/AJ75</f>
        <v>100</v>
      </c>
      <c r="AK82" s="424">
        <f t="shared" si="207"/>
        <v>66.8010752688172</v>
      </c>
    </row>
    <row r="83" spans="2:37">
      <c r="B83" s="94">
        <v>54504</v>
      </c>
      <c r="C83" s="94" t="s">
        <v>273</v>
      </c>
      <c r="D83" s="94">
        <v>8</v>
      </c>
      <c r="E83" s="346" t="s">
        <v>344</v>
      </c>
      <c r="F83" s="403">
        <f t="shared" ref="F83" si="209">100*F79/(F75-F81)</f>
        <v>47.826086956521742</v>
      </c>
      <c r="G83" s="423">
        <f>100*G79/(G75-G81)</f>
        <v>75.416666666666671</v>
      </c>
      <c r="H83" s="423">
        <f t="shared" ref="H83:M83" si="210">100*H79/(H75-H81)</f>
        <v>47.916666666666664</v>
      </c>
      <c r="I83" s="423">
        <f t="shared" si="210"/>
        <v>30.416666666666668</v>
      </c>
      <c r="J83" s="423">
        <v>0</v>
      </c>
      <c r="K83" s="423">
        <v>0</v>
      </c>
      <c r="L83" s="423">
        <f t="shared" si="210"/>
        <v>47.916666666666664</v>
      </c>
      <c r="M83" s="423">
        <f t="shared" si="210"/>
        <v>45.833333333333336</v>
      </c>
      <c r="N83" s="423" t="e">
        <f>100*N79/(N75-N81)</f>
        <v>#DIV/0!</v>
      </c>
      <c r="O83" s="423" t="e">
        <f t="shared" ref="O83:T83" si="211">100*O79/(O75-O81)</f>
        <v>#DIV/0!</v>
      </c>
      <c r="P83" s="423" t="e">
        <f t="shared" si="211"/>
        <v>#DIV/0!</v>
      </c>
      <c r="Q83" s="423">
        <v>0</v>
      </c>
      <c r="R83" s="423">
        <v>0</v>
      </c>
      <c r="S83" s="423" t="e">
        <f t="shared" si="211"/>
        <v>#DIV/0!</v>
      </c>
      <c r="T83" s="423" t="e">
        <f t="shared" si="211"/>
        <v>#DIV/0!</v>
      </c>
      <c r="U83" s="386">
        <f>100*U79/(U75-U81)</f>
        <v>32.142857142857146</v>
      </c>
      <c r="V83" s="386">
        <f t="shared" ref="V83:AA83" si="212">100*V79/(V75-V81)</f>
        <v>43.478260869565219</v>
      </c>
      <c r="W83" s="386">
        <f t="shared" si="212"/>
        <v>50</v>
      </c>
      <c r="X83" s="386">
        <v>0</v>
      </c>
      <c r="Y83" s="386">
        <v>0</v>
      </c>
      <c r="Z83" s="386">
        <f t="shared" si="212"/>
        <v>39.583333333333336</v>
      </c>
      <c r="AA83" s="386">
        <f t="shared" si="212"/>
        <v>45.833333333333336</v>
      </c>
      <c r="AB83" s="385">
        <f>100*AB79/(AB75-AB81)</f>
        <v>48.333333333333336</v>
      </c>
      <c r="AC83" s="385">
        <f t="shared" ref="AC83:AH83" si="213">100*AC79/(AC75-AC81)</f>
        <v>48.333333333333336</v>
      </c>
      <c r="AD83" s="385">
        <f t="shared" si="213"/>
        <v>48.333333333333336</v>
      </c>
      <c r="AE83" s="385">
        <v>0</v>
      </c>
      <c r="AF83" s="385">
        <v>0</v>
      </c>
      <c r="AG83" s="385">
        <f t="shared" si="213"/>
        <v>41.041666666666664</v>
      </c>
      <c r="AH83" s="385">
        <f t="shared" si="213"/>
        <v>0</v>
      </c>
      <c r="AI83" s="423">
        <f t="shared" ref="AI83:AK83" si="214">100*AI79/(AI75-AI81)</f>
        <v>41.666666666666664</v>
      </c>
      <c r="AJ83" s="423">
        <f t="shared" ref="AJ83" si="215">100*AJ79/(AJ75-AJ81)</f>
        <v>0</v>
      </c>
      <c r="AK83" s="424">
        <f t="shared" si="214"/>
        <v>45.130784708249493</v>
      </c>
    </row>
    <row r="84" spans="2:37" hidden="1">
      <c r="B84" s="94">
        <v>54504</v>
      </c>
      <c r="C84" s="94" t="s">
        <v>273</v>
      </c>
      <c r="D84" s="94"/>
      <c r="E84" s="346" t="s">
        <v>343</v>
      </c>
      <c r="F84" s="403">
        <f t="shared" ref="F84" si="216">IFERROR(100*F79/(F75-F81-4),0)</f>
        <v>57.89473684210526</v>
      </c>
      <c r="G84" s="423">
        <f>IFERROR(100*G79/(G75-G81-4),0)</f>
        <v>90.500000000000014</v>
      </c>
      <c r="H84" s="423">
        <f t="shared" ref="H84:M84" si="217">IFERROR(100*H79/(H75-H81-4),0)</f>
        <v>57.5</v>
      </c>
      <c r="I84" s="423">
        <f t="shared" si="217"/>
        <v>36.5</v>
      </c>
      <c r="J84" s="423">
        <f t="shared" si="217"/>
        <v>0</v>
      </c>
      <c r="K84" s="423">
        <f>IFERROR(100*K79/(K75-#REF!-4),0)</f>
        <v>0</v>
      </c>
      <c r="L84" s="423">
        <f t="shared" si="217"/>
        <v>57.5</v>
      </c>
      <c r="M84" s="423">
        <f t="shared" si="217"/>
        <v>55</v>
      </c>
      <c r="N84" s="423">
        <f>IFERROR(100*N79/(N75-N81-4),0)</f>
        <v>0</v>
      </c>
      <c r="O84" s="423">
        <f t="shared" ref="O84:T84" si="218">IFERROR(100*O79/(O75-O81-4),0)</f>
        <v>0</v>
      </c>
      <c r="P84" s="423">
        <f t="shared" si="218"/>
        <v>0</v>
      </c>
      <c r="Q84" s="423">
        <f t="shared" si="218"/>
        <v>0</v>
      </c>
      <c r="R84" s="423">
        <f>IFERROR(100*R79/(R75-#REF!-4),0)</f>
        <v>0</v>
      </c>
      <c r="S84" s="423">
        <f t="shared" si="218"/>
        <v>0</v>
      </c>
      <c r="T84" s="423">
        <f t="shared" si="218"/>
        <v>0</v>
      </c>
      <c r="U84" s="386">
        <f>IFERROR(100*U79/(U75-U81-4),0)</f>
        <v>45</v>
      </c>
      <c r="V84" s="386">
        <f t="shared" ref="V84:AA84" si="219">IFERROR(100*V79/(V75-V81-4),0)</f>
        <v>52.631578947368418</v>
      </c>
      <c r="W84" s="386">
        <f t="shared" si="219"/>
        <v>75</v>
      </c>
      <c r="X84" s="386">
        <f t="shared" si="219"/>
        <v>60</v>
      </c>
      <c r="Y84" s="386">
        <f t="shared" si="219"/>
        <v>67.5</v>
      </c>
      <c r="Z84" s="386">
        <f t="shared" si="219"/>
        <v>47.5</v>
      </c>
      <c r="AA84" s="386">
        <f t="shared" si="219"/>
        <v>55</v>
      </c>
      <c r="AB84" s="385">
        <f>IFERROR(100*AB79/(AB75-AB81-4),0)</f>
        <v>58</v>
      </c>
      <c r="AC84" s="385">
        <f t="shared" ref="AC84:AH84" si="220">IFERROR(100*AC79/(AC75-AC81-4),0)</f>
        <v>58</v>
      </c>
      <c r="AD84" s="385">
        <f t="shared" si="220"/>
        <v>58</v>
      </c>
      <c r="AE84" s="385">
        <f t="shared" si="220"/>
        <v>58</v>
      </c>
      <c r="AF84" s="385">
        <f t="shared" si="220"/>
        <v>49.25</v>
      </c>
      <c r="AG84" s="385">
        <f t="shared" si="220"/>
        <v>49.25</v>
      </c>
      <c r="AH84" s="385">
        <f t="shared" si="220"/>
        <v>0</v>
      </c>
      <c r="AI84" s="423">
        <f t="shared" ref="AI84:AJ84" si="221">IFERROR(100*AI79/(AI75-AI81-4),0)</f>
        <v>50</v>
      </c>
      <c r="AJ84" s="423">
        <f t="shared" si="221"/>
        <v>0</v>
      </c>
      <c r="AK84" s="424">
        <f>IFERROR(100*AK79/(AK75-AK81-120),0)</f>
        <v>59.496021220159143</v>
      </c>
    </row>
    <row r="85" spans="2:37">
      <c r="B85" s="94">
        <v>54504</v>
      </c>
      <c r="C85" s="94" t="s">
        <v>273</v>
      </c>
      <c r="D85" s="94">
        <v>9</v>
      </c>
      <c r="E85" s="347" t="s">
        <v>18</v>
      </c>
      <c r="F85" s="404">
        <f t="shared" ref="F85" si="222">IFERROR(F79/F80,F79)</f>
        <v>11</v>
      </c>
      <c r="G85" s="404">
        <f>IFERROR(G79/G80,G79)</f>
        <v>18.100000000000001</v>
      </c>
      <c r="H85" s="404">
        <f t="shared" ref="H85:M85" si="223">IFERROR(H79/H80,H79)</f>
        <v>11.5</v>
      </c>
      <c r="I85" s="404">
        <f t="shared" si="223"/>
        <v>7.3</v>
      </c>
      <c r="J85" s="404">
        <f t="shared" si="223"/>
        <v>0</v>
      </c>
      <c r="K85" s="404">
        <f>IFERROR(K79/K81,K79)</f>
        <v>0.86923076923076925</v>
      </c>
      <c r="L85" s="404">
        <f t="shared" si="223"/>
        <v>11.5</v>
      </c>
      <c r="M85" s="404">
        <f t="shared" si="223"/>
        <v>11</v>
      </c>
      <c r="N85" s="404">
        <f>IFERROR(N79/N80,N79)</f>
        <v>0</v>
      </c>
      <c r="O85" s="404">
        <f t="shared" ref="O85:T85" si="224">IFERROR(O79/O80,O79)</f>
        <v>0</v>
      </c>
      <c r="P85" s="404">
        <f t="shared" si="224"/>
        <v>0</v>
      </c>
      <c r="Q85" s="404">
        <f t="shared" si="224"/>
        <v>0</v>
      </c>
      <c r="R85" s="404">
        <f>IFERROR(R79/R81,R79)</f>
        <v>0</v>
      </c>
      <c r="S85" s="404">
        <f t="shared" si="224"/>
        <v>0</v>
      </c>
      <c r="T85" s="404">
        <f t="shared" si="224"/>
        <v>0</v>
      </c>
      <c r="U85" s="348">
        <f>IFERROR(U79/U80,U79)</f>
        <v>4.5</v>
      </c>
      <c r="V85" s="348">
        <f t="shared" ref="V85:AA85" si="225">IFERROR(V79/V80,V79)</f>
        <v>10</v>
      </c>
      <c r="W85" s="348">
        <f t="shared" si="225"/>
        <v>3</v>
      </c>
      <c r="X85" s="348">
        <f t="shared" si="225"/>
        <v>12</v>
      </c>
      <c r="Y85" s="348">
        <f t="shared" si="225"/>
        <v>13.5</v>
      </c>
      <c r="Z85" s="348">
        <f t="shared" si="225"/>
        <v>9.5</v>
      </c>
      <c r="AA85" s="348">
        <f t="shared" si="225"/>
        <v>11</v>
      </c>
      <c r="AB85" s="348">
        <f>IFERROR(AB79/AB80,AB79)</f>
        <v>11.6</v>
      </c>
      <c r="AC85" s="348">
        <f t="shared" ref="AC85:AH85" si="226">IFERROR(AC79/AC80,AC79)</f>
        <v>11.6</v>
      </c>
      <c r="AD85" s="348">
        <f t="shared" si="226"/>
        <v>11.6</v>
      </c>
      <c r="AE85" s="348">
        <f t="shared" si="226"/>
        <v>11.6</v>
      </c>
      <c r="AF85" s="348">
        <f t="shared" si="226"/>
        <v>9.85</v>
      </c>
      <c r="AG85" s="348">
        <f t="shared" si="226"/>
        <v>9.85</v>
      </c>
      <c r="AH85" s="348">
        <f t="shared" si="226"/>
        <v>0</v>
      </c>
      <c r="AI85" s="425">
        <f t="shared" ref="AI85:AK85" si="227">IFERROR(AI79/AI80,AI79)</f>
        <v>10</v>
      </c>
      <c r="AJ85" s="425">
        <f t="shared" ref="AJ85" si="228">IFERROR(AJ79/AJ80,AJ79)</f>
        <v>0</v>
      </c>
      <c r="AK85" s="426">
        <f t="shared" si="227"/>
        <v>24.922222222222217</v>
      </c>
    </row>
    <row r="86" spans="2:37">
      <c r="B86" s="94">
        <v>54504</v>
      </c>
      <c r="C86" s="94" t="s">
        <v>273</v>
      </c>
      <c r="D86" s="94">
        <v>10</v>
      </c>
      <c r="E86" s="347" t="s">
        <v>19</v>
      </c>
      <c r="F86" s="404">
        <f t="shared" ref="F86" si="229">IFERROR(F78/F80,F78)</f>
        <v>1</v>
      </c>
      <c r="G86" s="404">
        <f>IFERROR(G78/G80,G78)</f>
        <v>0</v>
      </c>
      <c r="H86" s="404">
        <f t="shared" ref="H86:M86" si="230">IFERROR(H78/H80,H78)</f>
        <v>0</v>
      </c>
      <c r="I86" s="404">
        <f t="shared" si="230"/>
        <v>0</v>
      </c>
      <c r="J86" s="404">
        <f t="shared" si="230"/>
        <v>0</v>
      </c>
      <c r="K86" s="404">
        <f>IFERROR(K78/K81,K78)</f>
        <v>1</v>
      </c>
      <c r="L86" s="404">
        <f t="shared" si="230"/>
        <v>0</v>
      </c>
      <c r="M86" s="404">
        <f t="shared" si="230"/>
        <v>0</v>
      </c>
      <c r="N86" s="404">
        <f>IFERROR(N78/N80,N78)</f>
        <v>24</v>
      </c>
      <c r="O86" s="404">
        <f t="shared" ref="O86:T86" si="231">IFERROR(O78/O80,O78)</f>
        <v>24</v>
      </c>
      <c r="P86" s="404">
        <f t="shared" si="231"/>
        <v>24</v>
      </c>
      <c r="Q86" s="404">
        <f t="shared" si="231"/>
        <v>24</v>
      </c>
      <c r="R86" s="404">
        <f>IFERROR(R78/R81,R78)</f>
        <v>1</v>
      </c>
      <c r="S86" s="404">
        <f t="shared" si="231"/>
        <v>24</v>
      </c>
      <c r="T86" s="404">
        <f t="shared" si="231"/>
        <v>24</v>
      </c>
      <c r="U86" s="348">
        <f>IFERROR(U78/U80,U78)</f>
        <v>10</v>
      </c>
      <c r="V86" s="348">
        <f t="shared" ref="V86:AA86" si="232">IFERROR(V78/V80,V78)</f>
        <v>1</v>
      </c>
      <c r="W86" s="348">
        <f t="shared" si="232"/>
        <v>6</v>
      </c>
      <c r="X86" s="348">
        <f t="shared" si="232"/>
        <v>0</v>
      </c>
      <c r="Y86" s="348">
        <f t="shared" si="232"/>
        <v>0</v>
      </c>
      <c r="Z86" s="348">
        <f t="shared" si="232"/>
        <v>0</v>
      </c>
      <c r="AA86" s="348">
        <f t="shared" si="232"/>
        <v>0</v>
      </c>
      <c r="AB86" s="348">
        <f>IFERROR(AB78/AB80,AB78)</f>
        <v>0</v>
      </c>
      <c r="AC86" s="348">
        <f t="shared" ref="AC86:AH86" si="233">IFERROR(AC78/AC80,AC78)</f>
        <v>0</v>
      </c>
      <c r="AD86" s="348">
        <f t="shared" si="233"/>
        <v>0</v>
      </c>
      <c r="AE86" s="348">
        <f t="shared" si="233"/>
        <v>0</v>
      </c>
      <c r="AF86" s="348">
        <f t="shared" si="233"/>
        <v>0</v>
      </c>
      <c r="AG86" s="348">
        <f t="shared" si="233"/>
        <v>0</v>
      </c>
      <c r="AH86" s="348">
        <f t="shared" si="233"/>
        <v>18</v>
      </c>
      <c r="AI86" s="425">
        <f t="shared" ref="AI86:AK86" si="234">IFERROR(AI78/AI80,AI78)</f>
        <v>0</v>
      </c>
      <c r="AJ86" s="425">
        <f t="shared" ref="AJ86" si="235">IFERROR(AJ78/AJ80,AJ78)</f>
        <v>0</v>
      </c>
      <c r="AK86" s="426">
        <f t="shared" si="234"/>
        <v>24.777777777777779</v>
      </c>
    </row>
    <row r="87" spans="2:37" hidden="1">
      <c r="B87" s="94">
        <v>54505</v>
      </c>
      <c r="C87" s="94" t="s">
        <v>274</v>
      </c>
      <c r="D87" s="94">
        <v>1</v>
      </c>
      <c r="E87" s="94" t="s">
        <v>256</v>
      </c>
      <c r="F87" s="400">
        <v>24</v>
      </c>
      <c r="G87" s="400">
        <v>24</v>
      </c>
      <c r="H87" s="400">
        <v>24</v>
      </c>
      <c r="I87" s="400">
        <v>24</v>
      </c>
      <c r="J87" s="400">
        <v>24</v>
      </c>
      <c r="K87" s="400">
        <v>24</v>
      </c>
      <c r="L87" s="400">
        <v>24</v>
      </c>
      <c r="M87" s="400">
        <v>24</v>
      </c>
      <c r="N87" s="400">
        <v>24</v>
      </c>
      <c r="O87" s="400">
        <v>24</v>
      </c>
      <c r="P87" s="400">
        <v>24</v>
      </c>
      <c r="Q87" s="400">
        <v>24</v>
      </c>
      <c r="R87" s="400">
        <v>24</v>
      </c>
      <c r="S87" s="400">
        <v>24</v>
      </c>
      <c r="T87" s="400">
        <v>24</v>
      </c>
      <c r="U87">
        <v>24</v>
      </c>
      <c r="V87">
        <v>24</v>
      </c>
      <c r="W87">
        <v>24</v>
      </c>
      <c r="X87">
        <v>24</v>
      </c>
      <c r="Y87">
        <v>24</v>
      </c>
      <c r="Z87">
        <v>24</v>
      </c>
      <c r="AA87">
        <v>24</v>
      </c>
      <c r="AB87">
        <v>24</v>
      </c>
      <c r="AC87">
        <v>24</v>
      </c>
      <c r="AD87">
        <v>24</v>
      </c>
      <c r="AE87">
        <v>24</v>
      </c>
      <c r="AF87">
        <v>24</v>
      </c>
      <c r="AG87">
        <v>24</v>
      </c>
      <c r="AH87">
        <v>24</v>
      </c>
      <c r="AI87" s="416">
        <v>24</v>
      </c>
      <c r="AJ87" s="416">
        <v>24</v>
      </c>
      <c r="AK87" s="417">
        <f>SUM(F87:AJ87)</f>
        <v>744</v>
      </c>
    </row>
    <row r="88" spans="2:37">
      <c r="B88" s="117">
        <v>54505</v>
      </c>
      <c r="C88" s="117" t="s">
        <v>274</v>
      </c>
      <c r="D88" s="117">
        <v>1.1000000000000001</v>
      </c>
      <c r="E88" s="94" t="s">
        <v>267</v>
      </c>
      <c r="F88" s="401"/>
      <c r="G88" s="401"/>
      <c r="H88" s="401"/>
      <c r="I88" s="401"/>
      <c r="J88" s="401"/>
      <c r="K88" s="401"/>
      <c r="L88" s="401"/>
      <c r="M88" s="401"/>
      <c r="N88" s="401"/>
      <c r="O88" s="401"/>
      <c r="P88" s="401"/>
      <c r="Q88" s="401"/>
      <c r="R88" s="401"/>
      <c r="S88" s="401"/>
      <c r="T88" s="401"/>
      <c r="U88" s="117"/>
      <c r="V88" s="117">
        <v>12</v>
      </c>
      <c r="W88" s="117"/>
      <c r="X88" s="117"/>
      <c r="Y88" s="117"/>
      <c r="Z88" s="117"/>
      <c r="AA88" s="117"/>
      <c r="AB88" s="117"/>
      <c r="AC88" s="117"/>
      <c r="AD88" s="117"/>
      <c r="AE88" s="117"/>
      <c r="AF88" s="117"/>
      <c r="AG88" s="117"/>
      <c r="AH88" s="117"/>
      <c r="AI88" s="418"/>
      <c r="AJ88" s="418"/>
      <c r="AK88" s="417">
        <f t="shared" ref="AK88:AK93" si="236">SUM(F88:AJ88)</f>
        <v>12</v>
      </c>
    </row>
    <row r="89" spans="2:37">
      <c r="B89" s="94">
        <v>54505</v>
      </c>
      <c r="C89" s="94" t="s">
        <v>274</v>
      </c>
      <c r="D89" s="94">
        <v>2</v>
      </c>
      <c r="E89" s="94" t="s">
        <v>257</v>
      </c>
      <c r="F89" s="400"/>
      <c r="G89" s="400"/>
      <c r="H89" s="400"/>
      <c r="I89" s="400"/>
      <c r="J89" s="400"/>
      <c r="K89" s="400"/>
      <c r="L89" s="400"/>
      <c r="M89" s="400"/>
      <c r="N89" s="400">
        <v>2</v>
      </c>
      <c r="O89" s="400"/>
      <c r="P89" s="400"/>
      <c r="Q89" s="400"/>
      <c r="R89" s="400"/>
      <c r="S89" s="400"/>
      <c r="T89" s="400"/>
      <c r="U89"/>
      <c r="V89">
        <v>11</v>
      </c>
      <c r="W89"/>
      <c r="X89"/>
      <c r="Y89"/>
      <c r="Z89"/>
      <c r="AA89"/>
      <c r="AB89"/>
      <c r="AC89"/>
      <c r="AD89"/>
      <c r="AE89"/>
      <c r="AF89"/>
      <c r="AG89"/>
      <c r="AH89"/>
      <c r="AI89" s="416"/>
      <c r="AJ89" s="416"/>
      <c r="AK89" s="417">
        <f t="shared" si="236"/>
        <v>13</v>
      </c>
    </row>
    <row r="90" spans="2:37">
      <c r="B90" s="94">
        <v>54505</v>
      </c>
      <c r="C90" s="94" t="s">
        <v>274</v>
      </c>
      <c r="D90" s="94">
        <v>3</v>
      </c>
      <c r="E90" s="94" t="s">
        <v>258</v>
      </c>
      <c r="F90" s="400">
        <v>24</v>
      </c>
      <c r="G90" s="443">
        <v>24</v>
      </c>
      <c r="H90" s="443">
        <v>14</v>
      </c>
      <c r="I90" s="443">
        <v>6</v>
      </c>
      <c r="J90" s="443">
        <v>12</v>
      </c>
      <c r="K90" s="443"/>
      <c r="L90" s="443"/>
      <c r="M90" s="443"/>
      <c r="N90" s="443"/>
      <c r="O90" s="443"/>
      <c r="P90" s="443"/>
      <c r="Q90" s="443"/>
      <c r="R90" s="443"/>
      <c r="S90" s="443"/>
      <c r="T90" s="443"/>
      <c r="U90">
        <v>12</v>
      </c>
      <c r="V90">
        <v>0</v>
      </c>
      <c r="W90">
        <v>24</v>
      </c>
      <c r="X90">
        <v>3</v>
      </c>
      <c r="Y90">
        <v>1.5</v>
      </c>
      <c r="Z90">
        <v>9.83</v>
      </c>
      <c r="AA90"/>
      <c r="AB90"/>
      <c r="AC90"/>
      <c r="AD90"/>
      <c r="AE90">
        <v>4</v>
      </c>
      <c r="AF90"/>
      <c r="AG90"/>
      <c r="AH90">
        <v>3.5</v>
      </c>
      <c r="AI90" s="416">
        <v>24</v>
      </c>
      <c r="AJ90" s="416"/>
      <c r="AK90" s="417">
        <f t="shared" si="236"/>
        <v>161.83000000000001</v>
      </c>
    </row>
    <row r="91" spans="2:37">
      <c r="B91" s="94">
        <v>54505</v>
      </c>
      <c r="C91" s="94" t="s">
        <v>274</v>
      </c>
      <c r="D91" s="94">
        <v>4</v>
      </c>
      <c r="E91" s="94" t="s">
        <v>259</v>
      </c>
      <c r="F91" s="400">
        <v>0</v>
      </c>
      <c r="G91" s="444">
        <v>0</v>
      </c>
      <c r="H91" s="444"/>
      <c r="I91" s="444">
        <v>8.67</v>
      </c>
      <c r="J91" s="444">
        <v>3.67</v>
      </c>
      <c r="K91" s="444">
        <v>17.5</v>
      </c>
      <c r="L91" s="444">
        <v>12.5</v>
      </c>
      <c r="M91" s="444">
        <v>8.67</v>
      </c>
      <c r="N91">
        <v>13.29</v>
      </c>
      <c r="O91">
        <v>13.29</v>
      </c>
      <c r="P91">
        <v>11.61</v>
      </c>
      <c r="Q91">
        <v>11.61</v>
      </c>
      <c r="R91">
        <v>11.61</v>
      </c>
      <c r="S91">
        <v>11.61</v>
      </c>
      <c r="T91">
        <v>17.3</v>
      </c>
      <c r="U91">
        <v>6.9</v>
      </c>
      <c r="V91">
        <v>2.8</v>
      </c>
      <c r="W91">
        <v>2.7</v>
      </c>
      <c r="X91">
        <v>2.7</v>
      </c>
      <c r="Y91">
        <v>13.6</v>
      </c>
      <c r="Z91">
        <v>10</v>
      </c>
      <c r="AA91">
        <v>18</v>
      </c>
      <c r="AB91">
        <v>12.3</v>
      </c>
      <c r="AC91">
        <v>12.3</v>
      </c>
      <c r="AD91">
        <v>12.3</v>
      </c>
      <c r="AE91">
        <v>12.3</v>
      </c>
      <c r="AF91">
        <v>9.6</v>
      </c>
      <c r="AG91">
        <v>9.6</v>
      </c>
      <c r="AH91">
        <v>9.6</v>
      </c>
      <c r="AI91" s="416">
        <v>0</v>
      </c>
      <c r="AJ91" s="416"/>
      <c r="AK91" s="417">
        <f t="shared" si="236"/>
        <v>276.03000000000009</v>
      </c>
    </row>
    <row r="92" spans="2:37" hidden="1">
      <c r="B92" s="94">
        <v>54505</v>
      </c>
      <c r="C92" s="94" t="s">
        <v>274</v>
      </c>
      <c r="D92" s="94">
        <v>5</v>
      </c>
      <c r="E92" s="94" t="s">
        <v>260</v>
      </c>
      <c r="F92" s="400"/>
      <c r="G92" s="443"/>
      <c r="H92" s="443"/>
      <c r="I92" s="443"/>
      <c r="J92" s="443"/>
      <c r="K92" s="443"/>
      <c r="L92" s="443"/>
      <c r="M92" s="443"/>
      <c r="N92" s="443"/>
      <c r="O92" s="443"/>
      <c r="P92" s="443"/>
      <c r="Q92" s="443"/>
      <c r="R92" s="443"/>
      <c r="S92" s="443"/>
      <c r="T92" s="443"/>
      <c r="U92">
        <v>1</v>
      </c>
      <c r="V92">
        <v>1</v>
      </c>
      <c r="W92"/>
      <c r="X92"/>
      <c r="Y92">
        <v>1</v>
      </c>
      <c r="Z92">
        <v>2</v>
      </c>
      <c r="AA92"/>
      <c r="AB92"/>
      <c r="AC92"/>
      <c r="AD92"/>
      <c r="AE92">
        <v>1</v>
      </c>
      <c r="AF92"/>
      <c r="AG92"/>
      <c r="AH92">
        <v>1</v>
      </c>
      <c r="AI92" s="416"/>
      <c r="AJ92" s="416"/>
      <c r="AK92" s="417">
        <f t="shared" si="236"/>
        <v>7</v>
      </c>
    </row>
    <row r="93" spans="2:37" hidden="1">
      <c r="B93" s="94">
        <v>54505</v>
      </c>
      <c r="C93" s="94" t="s">
        <v>274</v>
      </c>
      <c r="D93" s="94">
        <v>6</v>
      </c>
      <c r="E93" s="345" t="s">
        <v>261</v>
      </c>
      <c r="F93" s="402">
        <f t="shared" ref="F93" si="237">SUM(F88:F90)</f>
        <v>24</v>
      </c>
      <c r="G93" s="445">
        <v>24</v>
      </c>
      <c r="H93" s="445">
        <v>14</v>
      </c>
      <c r="I93" s="445">
        <v>6</v>
      </c>
      <c r="J93" s="445">
        <v>12</v>
      </c>
      <c r="K93" s="445"/>
      <c r="L93" s="445"/>
      <c r="M93" s="445"/>
      <c r="N93" s="445">
        <v>2</v>
      </c>
      <c r="O93" s="445"/>
      <c r="P93" s="445"/>
      <c r="Q93" s="445"/>
      <c r="R93" s="445"/>
      <c r="S93" s="445"/>
      <c r="T93" s="445"/>
      <c r="U93" s="374">
        <f>SUM(U88:U90)</f>
        <v>12</v>
      </c>
      <c r="V93" s="374">
        <f t="shared" ref="V93:AA93" si="238">SUM(V88:V90)</f>
        <v>23</v>
      </c>
      <c r="W93" s="374">
        <f t="shared" si="238"/>
        <v>24</v>
      </c>
      <c r="X93" s="374">
        <f t="shared" si="238"/>
        <v>3</v>
      </c>
      <c r="Y93" s="374">
        <f t="shared" si="238"/>
        <v>1.5</v>
      </c>
      <c r="Z93" s="374">
        <f t="shared" si="238"/>
        <v>9.83</v>
      </c>
      <c r="AA93" s="374">
        <f t="shared" si="238"/>
        <v>0</v>
      </c>
      <c r="AB93" s="374">
        <f>SUM(AB88:AB90)</f>
        <v>0</v>
      </c>
      <c r="AC93" s="374">
        <f t="shared" ref="AC93:AH93" si="239">SUM(AC88:AC90)</f>
        <v>0</v>
      </c>
      <c r="AD93" s="374">
        <f t="shared" si="239"/>
        <v>0</v>
      </c>
      <c r="AE93" s="374">
        <f t="shared" si="239"/>
        <v>4</v>
      </c>
      <c r="AF93" s="374">
        <f t="shared" si="239"/>
        <v>0</v>
      </c>
      <c r="AG93" s="374">
        <f t="shared" si="239"/>
        <v>0</v>
      </c>
      <c r="AH93" s="374">
        <f t="shared" si="239"/>
        <v>3.5</v>
      </c>
      <c r="AI93" s="422">
        <f t="shared" ref="AI93" si="240">SUM(AI88:AI90)</f>
        <v>24</v>
      </c>
      <c r="AJ93" s="422"/>
      <c r="AK93" s="417">
        <f t="shared" si="236"/>
        <v>186.83</v>
      </c>
    </row>
    <row r="94" spans="2:37">
      <c r="B94" s="94">
        <v>54505</v>
      </c>
      <c r="C94" s="94" t="s">
        <v>274</v>
      </c>
      <c r="D94" s="94">
        <v>7</v>
      </c>
      <c r="E94" s="346" t="s">
        <v>341</v>
      </c>
      <c r="F94" s="403">
        <f t="shared" ref="F94" si="241">100*(F87-F93)/F87</f>
        <v>0</v>
      </c>
      <c r="G94" s="423">
        <f>100*(G87-G93)/G87</f>
        <v>0</v>
      </c>
      <c r="H94" s="423">
        <f t="shared" ref="H94:M94" si="242">100*(H87-H93)/H87</f>
        <v>41.666666666666664</v>
      </c>
      <c r="I94" s="423">
        <f t="shared" si="242"/>
        <v>75</v>
      </c>
      <c r="J94" s="423">
        <f t="shared" si="242"/>
        <v>50</v>
      </c>
      <c r="K94" s="423">
        <f t="shared" si="242"/>
        <v>100</v>
      </c>
      <c r="L94" s="423">
        <f t="shared" si="242"/>
        <v>100</v>
      </c>
      <c r="M94" s="423">
        <f t="shared" si="242"/>
        <v>100</v>
      </c>
      <c r="N94" s="447">
        <f>100*(N87-N93)/N87</f>
        <v>91.666666666666671</v>
      </c>
      <c r="O94" s="447">
        <f t="shared" ref="O94:T94" si="243">100*(O87-O93)/O87</f>
        <v>100</v>
      </c>
      <c r="P94" s="447">
        <f t="shared" si="243"/>
        <v>100</v>
      </c>
      <c r="Q94" s="447">
        <f t="shared" si="243"/>
        <v>100</v>
      </c>
      <c r="R94" s="447">
        <f t="shared" si="243"/>
        <v>100</v>
      </c>
      <c r="S94" s="447">
        <f t="shared" si="243"/>
        <v>100</v>
      </c>
      <c r="T94" s="447">
        <f t="shared" si="243"/>
        <v>100</v>
      </c>
      <c r="U94" s="386">
        <f>100*(U87-U93)/U87</f>
        <v>50</v>
      </c>
      <c r="V94" s="386">
        <f t="shared" ref="V94:AA94" si="244">100*(V87-V93)/V87</f>
        <v>4.166666666666667</v>
      </c>
      <c r="W94" s="386">
        <f t="shared" si="244"/>
        <v>0</v>
      </c>
      <c r="X94" s="386">
        <f t="shared" si="244"/>
        <v>87.5</v>
      </c>
      <c r="Y94" s="386">
        <f t="shared" si="244"/>
        <v>93.75</v>
      </c>
      <c r="Z94" s="386">
        <f t="shared" si="244"/>
        <v>59.041666666666664</v>
      </c>
      <c r="AA94" s="386">
        <f t="shared" si="244"/>
        <v>100</v>
      </c>
      <c r="AB94" s="385">
        <f>100*(AB87-AB93)/AB87</f>
        <v>100</v>
      </c>
      <c r="AC94" s="385">
        <f t="shared" ref="AC94:AH94" si="245">100*(AC87-AC93)/AC87</f>
        <v>100</v>
      </c>
      <c r="AD94" s="385">
        <f t="shared" si="245"/>
        <v>100</v>
      </c>
      <c r="AE94" s="385">
        <f t="shared" si="245"/>
        <v>83.333333333333329</v>
      </c>
      <c r="AF94" s="385">
        <f t="shared" si="245"/>
        <v>100</v>
      </c>
      <c r="AG94" s="385">
        <f t="shared" si="245"/>
        <v>100</v>
      </c>
      <c r="AH94" s="385">
        <f t="shared" si="245"/>
        <v>85.416666666666671</v>
      </c>
      <c r="AI94" s="423">
        <f t="shared" ref="AI94" si="246">100*(AI87-AI93)/AI87</f>
        <v>0</v>
      </c>
      <c r="AJ94" s="423">
        <f t="shared" ref="AJ94:AK94" si="247">100*(AJ87-AJ93)/AJ87</f>
        <v>100</v>
      </c>
      <c r="AK94" s="423">
        <f t="shared" si="247"/>
        <v>74.888440860215042</v>
      </c>
    </row>
    <row r="95" spans="2:37">
      <c r="B95" s="94">
        <v>54505</v>
      </c>
      <c r="C95" s="94" t="s">
        <v>274</v>
      </c>
      <c r="D95" s="94">
        <v>8</v>
      </c>
      <c r="E95" s="346" t="s">
        <v>344</v>
      </c>
      <c r="F95" s="403">
        <f>IFERROR(100*F91/(F87-F93),0)</f>
        <v>0</v>
      </c>
      <c r="G95" s="423" t="e">
        <f>100*G91/(G87-G93)</f>
        <v>#DIV/0!</v>
      </c>
      <c r="H95" s="423">
        <f t="shared" ref="H95:J95" si="248">100*H91/(H87-H93)</f>
        <v>0</v>
      </c>
      <c r="I95" s="423">
        <v>0</v>
      </c>
      <c r="J95" s="423">
        <f t="shared" si="248"/>
        <v>30.583333333333332</v>
      </c>
      <c r="K95" s="423">
        <f>IFERROR(100*K91/(K87-K93),0)</f>
        <v>72.916666666666671</v>
      </c>
      <c r="L95" s="423">
        <f>IFERROR(100*L91/(L87-L93),0)</f>
        <v>52.083333333333336</v>
      </c>
      <c r="M95" s="423">
        <f>IFERROR(100*M91/(M87-M93),0)</f>
        <v>36.125</v>
      </c>
      <c r="N95" s="447">
        <f>100*N91/(N87-N93)</f>
        <v>60.409090909090907</v>
      </c>
      <c r="O95" s="447">
        <f t="shared" ref="O95:Q95" si="249">100*O91/(O87-O93)</f>
        <v>55.375</v>
      </c>
      <c r="P95" s="447">
        <v>0</v>
      </c>
      <c r="Q95" s="447">
        <f t="shared" si="249"/>
        <v>48.375</v>
      </c>
      <c r="R95" s="447">
        <f>IFERROR(100*R91/(R87-R93),0)</f>
        <v>48.375</v>
      </c>
      <c r="S95" s="447">
        <f>IFERROR(100*S91/(S87-S93),0)</f>
        <v>48.375</v>
      </c>
      <c r="T95" s="447">
        <f>IFERROR(100*T91/(T87-T93),0)</f>
        <v>72.083333333333329</v>
      </c>
      <c r="U95" s="386">
        <f>100*U91/(U87-U93)</f>
        <v>57.5</v>
      </c>
      <c r="V95" s="386">
        <f t="shared" ref="V95:AA95" si="250">100*V91/(V87-V93)</f>
        <v>280</v>
      </c>
      <c r="W95" s="386">
        <v>0</v>
      </c>
      <c r="X95" s="386">
        <f t="shared" si="250"/>
        <v>12.857142857142858</v>
      </c>
      <c r="Y95" s="386">
        <f t="shared" si="250"/>
        <v>60.444444444444443</v>
      </c>
      <c r="Z95" s="386">
        <f t="shared" si="250"/>
        <v>70.571630204657723</v>
      </c>
      <c r="AA95" s="386">
        <f t="shared" si="250"/>
        <v>75</v>
      </c>
      <c r="AB95" s="385">
        <f>100*AB91/(AB87-AB93)</f>
        <v>51.25</v>
      </c>
      <c r="AC95" s="385">
        <f t="shared" ref="AC95:AH95" si="251">100*AC91/(AC87-AC93)</f>
        <v>51.25</v>
      </c>
      <c r="AD95" s="385">
        <v>0</v>
      </c>
      <c r="AE95" s="385">
        <f t="shared" si="251"/>
        <v>61.5</v>
      </c>
      <c r="AF95" s="385">
        <f t="shared" si="251"/>
        <v>40</v>
      </c>
      <c r="AG95" s="385">
        <f t="shared" si="251"/>
        <v>40</v>
      </c>
      <c r="AH95" s="385">
        <f t="shared" si="251"/>
        <v>46.829268292682926</v>
      </c>
      <c r="AI95" s="423">
        <f>IFERROR(100*AI91/(AI87-AI93),0)</f>
        <v>0</v>
      </c>
      <c r="AJ95" s="423">
        <f t="shared" ref="AJ95:AK95" si="252">IFERROR(100*AJ91/(AJ87-AJ93),0)</f>
        <v>0</v>
      </c>
      <c r="AK95" s="423">
        <f t="shared" si="252"/>
        <v>49.541432596873506</v>
      </c>
    </row>
    <row r="96" spans="2:37" hidden="1">
      <c r="B96" s="94">
        <v>54505</v>
      </c>
      <c r="C96" s="94" t="s">
        <v>274</v>
      </c>
      <c r="D96" s="94"/>
      <c r="E96" s="346" t="s">
        <v>343</v>
      </c>
      <c r="F96" s="403">
        <f t="shared" ref="F96" si="253">IFERROR(100*F91/(F87-F93-4),0)</f>
        <v>0</v>
      </c>
      <c r="G96" s="423">
        <f>IFERROR(100*G91/(G87-G93-4),0)</f>
        <v>0</v>
      </c>
      <c r="H96" s="423">
        <f t="shared" ref="H96:M96" si="254">IFERROR(100*H91/(H87-H93-4),0)</f>
        <v>0</v>
      </c>
      <c r="I96" s="423">
        <f t="shared" si="254"/>
        <v>61.928571428571431</v>
      </c>
      <c r="J96" s="423">
        <f t="shared" si="254"/>
        <v>45.875</v>
      </c>
      <c r="K96" s="423">
        <f t="shared" si="254"/>
        <v>87.5</v>
      </c>
      <c r="L96" s="423">
        <f t="shared" si="254"/>
        <v>62.5</v>
      </c>
      <c r="M96" s="423">
        <f t="shared" si="254"/>
        <v>43.35</v>
      </c>
      <c r="N96" s="447">
        <f>IFERROR(100*N91/(N87-N93-4),0)</f>
        <v>73.833333333333329</v>
      </c>
      <c r="O96" s="447">
        <f t="shared" ref="O96:T96" si="255">IFERROR(100*O91/(O87-O93-4),0)</f>
        <v>66.45</v>
      </c>
      <c r="P96" s="447">
        <f t="shared" si="255"/>
        <v>58.05</v>
      </c>
      <c r="Q96" s="447">
        <f t="shared" si="255"/>
        <v>58.05</v>
      </c>
      <c r="R96" s="447">
        <f t="shared" si="255"/>
        <v>58.05</v>
      </c>
      <c r="S96" s="447">
        <f t="shared" si="255"/>
        <v>58.05</v>
      </c>
      <c r="T96" s="447">
        <f t="shared" si="255"/>
        <v>86.5</v>
      </c>
      <c r="U96" s="386">
        <f>IFERROR(100*U91/(U87-U93-4),0)</f>
        <v>86.25</v>
      </c>
      <c r="V96" s="386">
        <f t="shared" ref="V96:AA96" si="256">IFERROR(100*V91/(V87-V93-4),0)</f>
        <v>-93.333333333333329</v>
      </c>
      <c r="W96" s="386">
        <f t="shared" si="256"/>
        <v>-67.5</v>
      </c>
      <c r="X96" s="386">
        <f t="shared" si="256"/>
        <v>15.882352941176471</v>
      </c>
      <c r="Y96" s="386">
        <f t="shared" si="256"/>
        <v>73.513513513513516</v>
      </c>
      <c r="Z96" s="386">
        <f t="shared" si="256"/>
        <v>98.328416912487711</v>
      </c>
      <c r="AA96" s="386">
        <f t="shared" si="256"/>
        <v>90</v>
      </c>
      <c r="AB96" s="385">
        <f>IFERROR(100*AB91/(AB87-AB93-4),0)</f>
        <v>61.5</v>
      </c>
      <c r="AC96" s="385">
        <f t="shared" ref="AC96:AH96" si="257">IFERROR(100*AC91/(AC87-AC93-4),0)</f>
        <v>61.5</v>
      </c>
      <c r="AD96" s="385">
        <f t="shared" si="257"/>
        <v>61.5</v>
      </c>
      <c r="AE96" s="385">
        <f t="shared" si="257"/>
        <v>76.875</v>
      </c>
      <c r="AF96" s="385">
        <f t="shared" si="257"/>
        <v>48</v>
      </c>
      <c r="AG96" s="385">
        <f t="shared" si="257"/>
        <v>48</v>
      </c>
      <c r="AH96" s="385">
        <f t="shared" si="257"/>
        <v>58.18181818181818</v>
      </c>
      <c r="AI96" s="423">
        <f t="shared" ref="AI96:AK96" si="258">IFERROR(100*AI91/(AI87-AI93-4),0)</f>
        <v>0</v>
      </c>
      <c r="AJ96" s="423">
        <f t="shared" si="258"/>
        <v>0</v>
      </c>
      <c r="AK96" s="423">
        <f t="shared" si="258"/>
        <v>49.899669179456602</v>
      </c>
    </row>
    <row r="97" spans="2:37">
      <c r="B97" s="94">
        <v>54505</v>
      </c>
      <c r="C97" s="94" t="s">
        <v>274</v>
      </c>
      <c r="D97" s="94">
        <v>9</v>
      </c>
      <c r="E97" s="347" t="s">
        <v>18</v>
      </c>
      <c r="F97" s="404">
        <f t="shared" ref="F97" si="259">IFERROR(F91/F92,F91)</f>
        <v>0</v>
      </c>
      <c r="G97" s="404">
        <f>IFERROR(G91/G92,G91)</f>
        <v>0</v>
      </c>
      <c r="H97" s="404">
        <f t="shared" ref="H97:M97" si="260">IFERROR(H91/H92,H91)</f>
        <v>0</v>
      </c>
      <c r="I97" s="404">
        <f t="shared" si="260"/>
        <v>8.67</v>
      </c>
      <c r="J97" s="404">
        <f t="shared" si="260"/>
        <v>3.67</v>
      </c>
      <c r="K97" s="404">
        <f t="shared" si="260"/>
        <v>17.5</v>
      </c>
      <c r="L97" s="404">
        <f t="shared" si="260"/>
        <v>12.5</v>
      </c>
      <c r="M97" s="404">
        <f t="shared" si="260"/>
        <v>8.67</v>
      </c>
      <c r="N97" s="404">
        <f>IFERROR(N91/N92,N91)</f>
        <v>13.29</v>
      </c>
      <c r="O97" s="404">
        <f t="shared" ref="O97:T97" si="261">IFERROR(O91/O92,O91)</f>
        <v>13.29</v>
      </c>
      <c r="P97" s="404">
        <f t="shared" si="261"/>
        <v>11.61</v>
      </c>
      <c r="Q97" s="404">
        <f t="shared" si="261"/>
        <v>11.61</v>
      </c>
      <c r="R97" s="404">
        <f t="shared" si="261"/>
        <v>11.61</v>
      </c>
      <c r="S97" s="404">
        <f t="shared" si="261"/>
        <v>11.61</v>
      </c>
      <c r="T97" s="404">
        <f t="shared" si="261"/>
        <v>17.3</v>
      </c>
      <c r="U97" s="348">
        <f>IFERROR(U91/U92,U91)</f>
        <v>6.9</v>
      </c>
      <c r="V97" s="348">
        <f t="shared" ref="V97:AA97" si="262">IFERROR(V91/V92,V91)</f>
        <v>2.8</v>
      </c>
      <c r="W97" s="348">
        <f t="shared" si="262"/>
        <v>2.7</v>
      </c>
      <c r="X97" s="348">
        <f t="shared" si="262"/>
        <v>2.7</v>
      </c>
      <c r="Y97" s="348">
        <f t="shared" si="262"/>
        <v>13.6</v>
      </c>
      <c r="Z97" s="348">
        <f t="shared" si="262"/>
        <v>5</v>
      </c>
      <c r="AA97" s="348">
        <f t="shared" si="262"/>
        <v>18</v>
      </c>
      <c r="AB97" s="348">
        <f>IFERROR(AB91/AB92,AB91)</f>
        <v>12.3</v>
      </c>
      <c r="AC97" s="348">
        <f t="shared" ref="AC97:AH97" si="263">IFERROR(AC91/AC92,AC91)</f>
        <v>12.3</v>
      </c>
      <c r="AD97" s="348">
        <f t="shared" si="263"/>
        <v>12.3</v>
      </c>
      <c r="AE97" s="348">
        <f t="shared" si="263"/>
        <v>12.3</v>
      </c>
      <c r="AF97" s="348">
        <f t="shared" si="263"/>
        <v>9.6</v>
      </c>
      <c r="AG97" s="348">
        <f t="shared" si="263"/>
        <v>9.6</v>
      </c>
      <c r="AH97" s="348">
        <f t="shared" si="263"/>
        <v>9.6</v>
      </c>
      <c r="AI97" s="425">
        <f t="shared" ref="AI97" si="264">IFERROR(AI91/AI92,AI91)</f>
        <v>0</v>
      </c>
      <c r="AJ97" s="425">
        <f t="shared" ref="AJ97:AK97" si="265">IFERROR(AJ91/AJ92,AJ91)</f>
        <v>0</v>
      </c>
      <c r="AK97" s="425">
        <f t="shared" si="265"/>
        <v>39.432857142857152</v>
      </c>
    </row>
    <row r="98" spans="2:37">
      <c r="B98" s="94">
        <v>54505</v>
      </c>
      <c r="C98" s="94" t="s">
        <v>274</v>
      </c>
      <c r="D98" s="94">
        <v>10</v>
      </c>
      <c r="E98" s="347" t="s">
        <v>19</v>
      </c>
      <c r="F98" s="404">
        <f t="shared" ref="F98" si="266">IFERROR(F90/F92,F90)</f>
        <v>24</v>
      </c>
      <c r="G98" s="404">
        <f>IFERROR(G90/G92,G90)</f>
        <v>24</v>
      </c>
      <c r="H98" s="404">
        <f t="shared" ref="H98:M98" si="267">IFERROR(H90/H92,H90)</f>
        <v>14</v>
      </c>
      <c r="I98" s="404">
        <f t="shared" si="267"/>
        <v>6</v>
      </c>
      <c r="J98" s="404">
        <f t="shared" si="267"/>
        <v>12</v>
      </c>
      <c r="K98" s="404">
        <f t="shared" si="267"/>
        <v>0</v>
      </c>
      <c r="L98" s="404">
        <f t="shared" si="267"/>
        <v>0</v>
      </c>
      <c r="M98" s="404">
        <f t="shared" si="267"/>
        <v>0</v>
      </c>
      <c r="N98" s="404">
        <f>IFERROR(N90/N92,N90)</f>
        <v>0</v>
      </c>
      <c r="O98" s="404">
        <f t="shared" ref="O98:T98" si="268">IFERROR(O90/O92,O90)</f>
        <v>0</v>
      </c>
      <c r="P98" s="404">
        <f t="shared" si="268"/>
        <v>0</v>
      </c>
      <c r="Q98" s="404">
        <f t="shared" si="268"/>
        <v>0</v>
      </c>
      <c r="R98" s="404">
        <f t="shared" si="268"/>
        <v>0</v>
      </c>
      <c r="S98" s="404">
        <f t="shared" si="268"/>
        <v>0</v>
      </c>
      <c r="T98" s="404">
        <f t="shared" si="268"/>
        <v>0</v>
      </c>
      <c r="U98" s="348">
        <f>IFERROR(U90/U92,U90)</f>
        <v>12</v>
      </c>
      <c r="V98" s="348">
        <f t="shared" ref="V98:AA98" si="269">IFERROR(V90/V92,V90)</f>
        <v>0</v>
      </c>
      <c r="W98" s="348">
        <f t="shared" si="269"/>
        <v>24</v>
      </c>
      <c r="X98" s="348">
        <f t="shared" si="269"/>
        <v>3</v>
      </c>
      <c r="Y98" s="348">
        <f t="shared" si="269"/>
        <v>1.5</v>
      </c>
      <c r="Z98" s="348">
        <f t="shared" si="269"/>
        <v>4.915</v>
      </c>
      <c r="AA98" s="348">
        <f t="shared" si="269"/>
        <v>0</v>
      </c>
      <c r="AB98" s="348">
        <f>IFERROR(AB90/AB92,AB90)</f>
        <v>0</v>
      </c>
      <c r="AC98" s="348">
        <f t="shared" ref="AC98:AH98" si="270">IFERROR(AC90/AC92,AC90)</f>
        <v>0</v>
      </c>
      <c r="AD98" s="348">
        <f t="shared" si="270"/>
        <v>0</v>
      </c>
      <c r="AE98" s="348">
        <f t="shared" si="270"/>
        <v>4</v>
      </c>
      <c r="AF98" s="348">
        <f t="shared" si="270"/>
        <v>0</v>
      </c>
      <c r="AG98" s="348">
        <f t="shared" si="270"/>
        <v>0</v>
      </c>
      <c r="AH98" s="348">
        <f t="shared" si="270"/>
        <v>3.5</v>
      </c>
      <c r="AI98" s="425">
        <f t="shared" ref="AI98" si="271">IFERROR(AI90/AI92,AI90)</f>
        <v>24</v>
      </c>
      <c r="AJ98" s="425">
        <f t="shared" ref="AJ98:AK98" si="272">IFERROR(AJ90/AJ92,AJ90)</f>
        <v>0</v>
      </c>
      <c r="AK98" s="425">
        <f t="shared" si="272"/>
        <v>23.118571428571432</v>
      </c>
    </row>
    <row r="99" spans="2:37" hidden="1">
      <c r="B99" s="94">
        <v>54506</v>
      </c>
      <c r="C99" s="94" t="s">
        <v>275</v>
      </c>
      <c r="D99" s="94">
        <v>1</v>
      </c>
      <c r="E99" s="94" t="s">
        <v>256</v>
      </c>
      <c r="F99" s="400">
        <v>24</v>
      </c>
      <c r="G99" s="400">
        <v>24</v>
      </c>
      <c r="H99" s="400">
        <v>24</v>
      </c>
      <c r="I99" s="400">
        <v>24</v>
      </c>
      <c r="J99" s="400">
        <v>24</v>
      </c>
      <c r="K99" s="400">
        <v>24</v>
      </c>
      <c r="L99" s="400">
        <v>24</v>
      </c>
      <c r="M99" s="400">
        <v>24</v>
      </c>
      <c r="N99" s="400">
        <v>24</v>
      </c>
      <c r="O99" s="400">
        <v>24</v>
      </c>
      <c r="P99" s="400">
        <v>24</v>
      </c>
      <c r="Q99" s="400">
        <v>24</v>
      </c>
      <c r="R99" s="400">
        <v>24</v>
      </c>
      <c r="S99" s="400">
        <v>24</v>
      </c>
      <c r="T99" s="400">
        <v>24</v>
      </c>
      <c r="U99">
        <v>24</v>
      </c>
      <c r="V99">
        <v>24</v>
      </c>
      <c r="W99">
        <v>24</v>
      </c>
      <c r="X99">
        <v>24</v>
      </c>
      <c r="Y99">
        <v>24</v>
      </c>
      <c r="Z99">
        <v>24</v>
      </c>
      <c r="AA99">
        <v>24</v>
      </c>
      <c r="AB99">
        <v>24</v>
      </c>
      <c r="AC99">
        <v>24</v>
      </c>
      <c r="AD99">
        <v>24</v>
      </c>
      <c r="AE99">
        <v>24</v>
      </c>
      <c r="AF99">
        <v>24</v>
      </c>
      <c r="AG99">
        <v>24</v>
      </c>
      <c r="AH99">
        <v>24</v>
      </c>
      <c r="AI99" s="416">
        <v>24</v>
      </c>
      <c r="AJ99" s="416">
        <v>24</v>
      </c>
      <c r="AK99" s="417">
        <f>SUM(F99:AJ99)</f>
        <v>744</v>
      </c>
    </row>
    <row r="100" spans="2:37">
      <c r="B100" s="117">
        <v>54506</v>
      </c>
      <c r="C100" s="117" t="s">
        <v>275</v>
      </c>
      <c r="D100" s="117">
        <v>1.1000000000000001</v>
      </c>
      <c r="E100" s="94" t="s">
        <v>267</v>
      </c>
      <c r="F100" s="401"/>
      <c r="G100" s="401"/>
      <c r="H100" s="401">
        <v>18</v>
      </c>
      <c r="I100" s="401">
        <v>6</v>
      </c>
      <c r="J100" s="401"/>
      <c r="K100" s="401"/>
      <c r="L100" s="401"/>
      <c r="M100" s="401"/>
      <c r="N100" s="401"/>
      <c r="O100" s="401">
        <v>12</v>
      </c>
      <c r="P100" s="401"/>
      <c r="Q100" s="401"/>
      <c r="R100" s="401"/>
      <c r="S100" s="401"/>
      <c r="T100" s="401"/>
      <c r="U100" s="117"/>
      <c r="V100" s="117"/>
      <c r="W100" s="117"/>
      <c r="X100" s="117"/>
      <c r="Y100" s="117"/>
      <c r="Z100" s="117"/>
      <c r="AA100" s="117"/>
      <c r="AB100" s="117"/>
      <c r="AC100" s="117"/>
      <c r="AD100" s="117"/>
      <c r="AE100" s="117"/>
      <c r="AF100" s="117"/>
      <c r="AG100" s="117"/>
      <c r="AH100" s="117"/>
      <c r="AI100" s="418"/>
      <c r="AJ100" s="418"/>
      <c r="AK100" s="417">
        <f t="shared" ref="AK100:AK105" si="273">SUM(F100:AJ100)</f>
        <v>36</v>
      </c>
    </row>
    <row r="101" spans="2:37">
      <c r="B101" s="94">
        <v>54506</v>
      </c>
      <c r="C101" s="94" t="s">
        <v>275</v>
      </c>
      <c r="D101" s="94">
        <v>2</v>
      </c>
      <c r="E101" s="94" t="s">
        <v>257</v>
      </c>
      <c r="F101" s="400"/>
      <c r="G101" s="400"/>
      <c r="H101" s="400"/>
      <c r="I101" s="400">
        <v>18</v>
      </c>
      <c r="J101" s="400"/>
      <c r="K101" s="400"/>
      <c r="L101" s="400"/>
      <c r="M101" s="400"/>
      <c r="N101" s="400"/>
      <c r="O101" s="400"/>
      <c r="P101" s="400"/>
      <c r="Q101" s="400"/>
      <c r="R101" s="400"/>
      <c r="S101" s="400"/>
      <c r="T101" s="400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 s="416"/>
      <c r="AJ101" s="416"/>
      <c r="AK101" s="417">
        <f t="shared" si="273"/>
        <v>18</v>
      </c>
    </row>
    <row r="102" spans="2:37">
      <c r="B102" s="94">
        <v>54506</v>
      </c>
      <c r="C102" s="94" t="s">
        <v>275</v>
      </c>
      <c r="D102" s="94">
        <v>3</v>
      </c>
      <c r="E102" s="94" t="s">
        <v>258</v>
      </c>
      <c r="F102" s="400"/>
      <c r="G102" s="400">
        <v>3</v>
      </c>
      <c r="H102" s="400"/>
      <c r="I102" s="400"/>
      <c r="J102" s="400"/>
      <c r="K102" s="400"/>
      <c r="L102" s="400">
        <v>2</v>
      </c>
      <c r="M102" s="400">
        <v>6</v>
      </c>
      <c r="N102" s="400"/>
      <c r="O102" s="400"/>
      <c r="P102" s="400"/>
      <c r="Q102" s="400">
        <v>2.5</v>
      </c>
      <c r="R102" s="400">
        <v>5.3</v>
      </c>
      <c r="S102" s="400">
        <v>2</v>
      </c>
      <c r="T102" s="400"/>
      <c r="U102"/>
      <c r="V102">
        <v>1</v>
      </c>
      <c r="W102"/>
      <c r="X102"/>
      <c r="Y102"/>
      <c r="Z102"/>
      <c r="AA102"/>
      <c r="AB102" s="400">
        <v>1.7</v>
      </c>
      <c r="AC102" s="400">
        <v>2.5</v>
      </c>
      <c r="AD102"/>
      <c r="AE102"/>
      <c r="AF102"/>
      <c r="AG102"/>
      <c r="AH102"/>
      <c r="AI102" s="416">
        <v>0.5</v>
      </c>
      <c r="AJ102" s="416"/>
      <c r="AK102" s="417">
        <f t="shared" si="273"/>
        <v>26.5</v>
      </c>
    </row>
    <row r="103" spans="2:37">
      <c r="B103" s="94">
        <v>54506</v>
      </c>
      <c r="C103" s="94" t="s">
        <v>275</v>
      </c>
      <c r="D103" s="94">
        <v>4</v>
      </c>
      <c r="E103" s="94" t="s">
        <v>259</v>
      </c>
      <c r="F103" s="400">
        <v>8.67</v>
      </c>
      <c r="G103">
        <v>8.67</v>
      </c>
      <c r="H103">
        <v>0</v>
      </c>
      <c r="I103">
        <v>0</v>
      </c>
      <c r="J103">
        <v>13.2</v>
      </c>
      <c r="K103">
        <v>14.3</v>
      </c>
      <c r="L103">
        <v>10</v>
      </c>
      <c r="M103">
        <v>13</v>
      </c>
      <c r="N103">
        <v>8.6</v>
      </c>
      <c r="O103">
        <v>8.6</v>
      </c>
      <c r="P103">
        <v>6.75</v>
      </c>
      <c r="Q103">
        <v>6.75</v>
      </c>
      <c r="R103">
        <v>6.75</v>
      </c>
      <c r="S103">
        <v>6.75</v>
      </c>
      <c r="T103">
        <v>0</v>
      </c>
      <c r="U103">
        <v>4.9000000000000004</v>
      </c>
      <c r="V103">
        <v>8</v>
      </c>
      <c r="W103">
        <v>8</v>
      </c>
      <c r="X103">
        <v>14</v>
      </c>
      <c r="Y103">
        <v>2.6</v>
      </c>
      <c r="Z103">
        <v>5.8</v>
      </c>
      <c r="AA103">
        <v>5.6</v>
      </c>
      <c r="AB103">
        <v>9.27</v>
      </c>
      <c r="AC103">
        <v>9.27</v>
      </c>
      <c r="AD103">
        <v>9.27</v>
      </c>
      <c r="AE103">
        <v>9.27</v>
      </c>
      <c r="AF103">
        <v>9.27</v>
      </c>
      <c r="AG103">
        <v>9.27</v>
      </c>
      <c r="AH103">
        <v>10.3</v>
      </c>
      <c r="AI103" s="416">
        <v>17.34</v>
      </c>
      <c r="AJ103" s="416"/>
      <c r="AK103" s="417">
        <f t="shared" si="273"/>
        <v>244.20000000000007</v>
      </c>
    </row>
    <row r="104" spans="2:37" hidden="1">
      <c r="B104" s="94">
        <v>54506</v>
      </c>
      <c r="C104" s="94" t="s">
        <v>275</v>
      </c>
      <c r="D104" s="94">
        <v>5</v>
      </c>
      <c r="E104" s="399" t="s">
        <v>260</v>
      </c>
      <c r="F104" s="400"/>
      <c r="G104" s="400">
        <v>1</v>
      </c>
      <c r="H104" s="400"/>
      <c r="I104" s="400"/>
      <c r="J104" s="400"/>
      <c r="K104" s="400"/>
      <c r="L104" s="400">
        <v>1</v>
      </c>
      <c r="M104" s="400">
        <v>1</v>
      </c>
      <c r="N104" s="400"/>
      <c r="O104" s="400"/>
      <c r="P104" s="400"/>
      <c r="Q104" s="400">
        <v>1</v>
      </c>
      <c r="R104" s="400">
        <v>1</v>
      </c>
      <c r="S104" s="400">
        <v>1</v>
      </c>
      <c r="T104" s="400"/>
      <c r="U104"/>
      <c r="V104">
        <v>1</v>
      </c>
      <c r="W104"/>
      <c r="X104"/>
      <c r="Y104"/>
      <c r="Z104"/>
      <c r="AA104"/>
      <c r="AB104" s="400">
        <v>1</v>
      </c>
      <c r="AC104" s="400">
        <v>1</v>
      </c>
      <c r="AD104"/>
      <c r="AE104"/>
      <c r="AF104"/>
      <c r="AG104"/>
      <c r="AH104"/>
      <c r="AI104" s="416">
        <v>1</v>
      </c>
      <c r="AJ104" s="416"/>
      <c r="AK104" s="417">
        <f t="shared" si="273"/>
        <v>10</v>
      </c>
    </row>
    <row r="105" spans="2:37" hidden="1">
      <c r="B105" s="94">
        <v>54506</v>
      </c>
      <c r="C105" s="94" t="s">
        <v>275</v>
      </c>
      <c r="D105" s="94">
        <v>6</v>
      </c>
      <c r="E105" s="345" t="s">
        <v>261</v>
      </c>
      <c r="F105" s="402">
        <f t="shared" ref="F105" si="274">SUM(F100:F102)</f>
        <v>0</v>
      </c>
      <c r="G105" s="402">
        <v>3</v>
      </c>
      <c r="H105" s="402">
        <v>18</v>
      </c>
      <c r="I105" s="402">
        <v>24</v>
      </c>
      <c r="J105" s="402"/>
      <c r="K105" s="402"/>
      <c r="L105" s="402">
        <v>2</v>
      </c>
      <c r="M105" s="402">
        <v>6</v>
      </c>
      <c r="N105" s="402"/>
      <c r="O105" s="402">
        <v>12</v>
      </c>
      <c r="P105" s="402"/>
      <c r="Q105" s="402">
        <v>2.5</v>
      </c>
      <c r="R105" s="402">
        <v>5.3</v>
      </c>
      <c r="S105" s="402">
        <v>2</v>
      </c>
      <c r="T105" s="402"/>
      <c r="U105" s="374">
        <f>SUM(U100:U102)</f>
        <v>0</v>
      </c>
      <c r="V105" s="374">
        <f t="shared" ref="V105:AA105" si="275">SUM(V100:V102)</f>
        <v>1</v>
      </c>
      <c r="W105" s="374">
        <f t="shared" si="275"/>
        <v>0</v>
      </c>
      <c r="X105" s="374">
        <f t="shared" si="275"/>
        <v>0</v>
      </c>
      <c r="Y105" s="374">
        <f t="shared" si="275"/>
        <v>0</v>
      </c>
      <c r="Z105" s="374">
        <f t="shared" si="275"/>
        <v>0</v>
      </c>
      <c r="AA105" s="374">
        <f t="shared" si="275"/>
        <v>0</v>
      </c>
      <c r="AB105" s="374">
        <f>SUM(AB100:AB102)</f>
        <v>1.7</v>
      </c>
      <c r="AC105" s="374">
        <f t="shared" ref="AC105:AH105" si="276">SUM(AC100:AC102)</f>
        <v>2.5</v>
      </c>
      <c r="AD105" s="374">
        <f t="shared" si="276"/>
        <v>0</v>
      </c>
      <c r="AE105" s="374">
        <f t="shared" si="276"/>
        <v>0</v>
      </c>
      <c r="AF105" s="374">
        <f t="shared" si="276"/>
        <v>0</v>
      </c>
      <c r="AG105" s="374">
        <f t="shared" si="276"/>
        <v>0</v>
      </c>
      <c r="AH105" s="374">
        <f t="shared" si="276"/>
        <v>0</v>
      </c>
      <c r="AI105" s="422">
        <f t="shared" ref="AI105" si="277">SUM(AI100:AI102)</f>
        <v>0.5</v>
      </c>
      <c r="AJ105" s="422"/>
      <c r="AK105" s="417">
        <f t="shared" si="273"/>
        <v>80.5</v>
      </c>
    </row>
    <row r="106" spans="2:37">
      <c r="B106" s="94">
        <v>54506</v>
      </c>
      <c r="C106" s="94" t="s">
        <v>275</v>
      </c>
      <c r="D106" s="94">
        <v>7</v>
      </c>
      <c r="E106" s="346" t="s">
        <v>341</v>
      </c>
      <c r="F106" s="403">
        <f t="shared" ref="F106:AH106" si="278">100*(F99-F105)/F99</f>
        <v>100</v>
      </c>
      <c r="G106" s="423">
        <f t="shared" si="278"/>
        <v>87.5</v>
      </c>
      <c r="H106" s="423">
        <f t="shared" si="278"/>
        <v>25</v>
      </c>
      <c r="I106" s="423">
        <f t="shared" si="278"/>
        <v>0</v>
      </c>
      <c r="J106" s="423">
        <f t="shared" si="278"/>
        <v>100</v>
      </c>
      <c r="K106" s="423">
        <f t="shared" si="278"/>
        <v>100</v>
      </c>
      <c r="L106" s="423">
        <f t="shared" si="278"/>
        <v>91.666666666666671</v>
      </c>
      <c r="M106" s="423">
        <f t="shared" si="278"/>
        <v>75</v>
      </c>
      <c r="N106" s="447">
        <f t="shared" si="278"/>
        <v>100</v>
      </c>
      <c r="O106" s="447">
        <f t="shared" si="278"/>
        <v>50</v>
      </c>
      <c r="P106" s="447">
        <f t="shared" si="278"/>
        <v>100</v>
      </c>
      <c r="Q106" s="447">
        <f t="shared" si="278"/>
        <v>89.583333333333329</v>
      </c>
      <c r="R106" s="447">
        <f t="shared" si="278"/>
        <v>77.916666666666671</v>
      </c>
      <c r="S106" s="447">
        <f t="shared" si="278"/>
        <v>91.666666666666671</v>
      </c>
      <c r="T106" s="447">
        <f t="shared" si="278"/>
        <v>100</v>
      </c>
      <c r="U106" s="386">
        <f t="shared" si="278"/>
        <v>100</v>
      </c>
      <c r="V106" s="386">
        <f t="shared" si="278"/>
        <v>95.833333333333329</v>
      </c>
      <c r="W106" s="386">
        <f t="shared" si="278"/>
        <v>100</v>
      </c>
      <c r="X106" s="386">
        <f t="shared" si="278"/>
        <v>100</v>
      </c>
      <c r="Y106" s="386">
        <f t="shared" si="278"/>
        <v>100</v>
      </c>
      <c r="Z106" s="386">
        <f t="shared" si="278"/>
        <v>100</v>
      </c>
      <c r="AA106" s="386">
        <f t="shared" si="278"/>
        <v>100</v>
      </c>
      <c r="AB106" s="385">
        <f t="shared" si="278"/>
        <v>92.916666666666671</v>
      </c>
      <c r="AC106" s="385">
        <f t="shared" si="278"/>
        <v>89.583333333333329</v>
      </c>
      <c r="AD106" s="385">
        <f t="shared" si="278"/>
        <v>100</v>
      </c>
      <c r="AE106" s="385">
        <f t="shared" si="278"/>
        <v>100</v>
      </c>
      <c r="AF106" s="385">
        <f t="shared" si="278"/>
        <v>100</v>
      </c>
      <c r="AG106" s="385">
        <f t="shared" si="278"/>
        <v>100</v>
      </c>
      <c r="AH106" s="385">
        <f t="shared" si="278"/>
        <v>100</v>
      </c>
      <c r="AI106" s="423">
        <f t="shared" ref="AI106:AK106" si="279">100*(AI99-AI105)/AI99</f>
        <v>97.916666666666671</v>
      </c>
      <c r="AJ106" s="423">
        <f t="shared" ref="AJ106" si="280">100*(AJ99-AJ105)/AJ99</f>
        <v>100</v>
      </c>
      <c r="AK106" s="424">
        <f t="shared" si="279"/>
        <v>89.180107526881727</v>
      </c>
    </row>
    <row r="107" spans="2:37">
      <c r="B107" s="94">
        <v>54506</v>
      </c>
      <c r="C107" s="94" t="s">
        <v>275</v>
      </c>
      <c r="D107" s="94">
        <v>8</v>
      </c>
      <c r="E107" s="346" t="s">
        <v>344</v>
      </c>
      <c r="F107" s="403">
        <f t="shared" ref="F107:AH107" si="281">100*F103/(F99-F105)</f>
        <v>36.125</v>
      </c>
      <c r="G107" s="423">
        <f t="shared" si="281"/>
        <v>41.285714285714285</v>
      </c>
      <c r="H107" s="423">
        <f t="shared" si="281"/>
        <v>0</v>
      </c>
      <c r="I107" s="423" t="e">
        <f t="shared" si="281"/>
        <v>#DIV/0!</v>
      </c>
      <c r="J107" s="423">
        <f t="shared" si="281"/>
        <v>55</v>
      </c>
      <c r="K107" s="423">
        <f t="shared" si="281"/>
        <v>59.583333333333336</v>
      </c>
      <c r="L107" s="423">
        <f t="shared" si="281"/>
        <v>45.454545454545453</v>
      </c>
      <c r="M107" s="423">
        <f t="shared" si="281"/>
        <v>72.222222222222229</v>
      </c>
      <c r="N107" s="447">
        <f t="shared" si="281"/>
        <v>35.833333333333336</v>
      </c>
      <c r="O107" s="447">
        <f t="shared" si="281"/>
        <v>71.666666666666671</v>
      </c>
      <c r="P107" s="447">
        <f t="shared" si="281"/>
        <v>28.125</v>
      </c>
      <c r="Q107" s="447">
        <f t="shared" si="281"/>
        <v>31.395348837209301</v>
      </c>
      <c r="R107" s="447">
        <f t="shared" si="281"/>
        <v>36.096256684491983</v>
      </c>
      <c r="S107" s="447">
        <f t="shared" si="281"/>
        <v>30.681818181818183</v>
      </c>
      <c r="T107" s="447">
        <f t="shared" si="281"/>
        <v>0</v>
      </c>
      <c r="U107" s="386">
        <f t="shared" si="281"/>
        <v>20.416666666666668</v>
      </c>
      <c r="V107" s="386">
        <f t="shared" si="281"/>
        <v>34.782608695652172</v>
      </c>
      <c r="W107" s="386">
        <f t="shared" si="281"/>
        <v>33.333333333333336</v>
      </c>
      <c r="X107" s="386">
        <f t="shared" si="281"/>
        <v>58.333333333333336</v>
      </c>
      <c r="Y107" s="386">
        <f t="shared" si="281"/>
        <v>10.833333333333334</v>
      </c>
      <c r="Z107" s="386">
        <f t="shared" si="281"/>
        <v>24.166666666666668</v>
      </c>
      <c r="AA107" s="386">
        <f t="shared" si="281"/>
        <v>23.333333333333332</v>
      </c>
      <c r="AB107" s="385">
        <f t="shared" si="281"/>
        <v>41.569506726457398</v>
      </c>
      <c r="AC107" s="385">
        <f t="shared" si="281"/>
        <v>43.116279069767444</v>
      </c>
      <c r="AD107" s="385">
        <f t="shared" si="281"/>
        <v>38.625</v>
      </c>
      <c r="AE107" s="385">
        <f t="shared" si="281"/>
        <v>38.625</v>
      </c>
      <c r="AF107" s="385">
        <f t="shared" si="281"/>
        <v>38.625</v>
      </c>
      <c r="AG107" s="385">
        <f t="shared" si="281"/>
        <v>38.625</v>
      </c>
      <c r="AH107" s="385">
        <f t="shared" si="281"/>
        <v>42.916666666666664</v>
      </c>
      <c r="AI107" s="423">
        <f t="shared" ref="AI107:AK107" si="282">100*AI103/(AI99-AI105)</f>
        <v>73.787234042553195</v>
      </c>
      <c r="AJ107" s="423">
        <f t="shared" ref="AJ107" si="283">100*AJ103/(AJ99-AJ105)</f>
        <v>0</v>
      </c>
      <c r="AK107" s="424">
        <f t="shared" si="282"/>
        <v>36.804822908816888</v>
      </c>
    </row>
    <row r="108" spans="2:37" hidden="1">
      <c r="B108" s="94">
        <v>54506</v>
      </c>
      <c r="C108" s="94" t="s">
        <v>275</v>
      </c>
      <c r="D108" s="94">
        <v>8</v>
      </c>
      <c r="E108" s="346" t="s">
        <v>343</v>
      </c>
      <c r="F108" s="403">
        <f t="shared" ref="F108" si="284">IFERROR(100*F103/(F99-F105-4),0)</f>
        <v>43.35</v>
      </c>
      <c r="G108" s="423">
        <f>IFERROR(100*G103/(G99-G105-4),0)</f>
        <v>51</v>
      </c>
      <c r="H108" s="423">
        <f t="shared" ref="H108:M108" si="285">IFERROR(100*H103/(H99-H105-4),0)</f>
        <v>0</v>
      </c>
      <c r="I108" s="423">
        <f t="shared" si="285"/>
        <v>0</v>
      </c>
      <c r="J108" s="423">
        <f t="shared" si="285"/>
        <v>66</v>
      </c>
      <c r="K108" s="423">
        <f t="shared" si="285"/>
        <v>71.5</v>
      </c>
      <c r="L108" s="423">
        <f t="shared" si="285"/>
        <v>55.555555555555557</v>
      </c>
      <c r="M108" s="423">
        <f t="shared" si="285"/>
        <v>92.857142857142861</v>
      </c>
      <c r="N108" s="447">
        <f>IFERROR(100*N103/(N99-N105-4),0)</f>
        <v>43</v>
      </c>
      <c r="O108" s="447">
        <f t="shared" ref="O108:T108" si="286">IFERROR(100*O103/(O99-O105-4),0)</f>
        <v>107.5</v>
      </c>
      <c r="P108" s="447">
        <f t="shared" si="286"/>
        <v>33.75</v>
      </c>
      <c r="Q108" s="447">
        <f t="shared" si="286"/>
        <v>38.571428571428569</v>
      </c>
      <c r="R108" s="447">
        <f t="shared" si="286"/>
        <v>45.91836734693878</v>
      </c>
      <c r="S108" s="447">
        <f t="shared" si="286"/>
        <v>37.5</v>
      </c>
      <c r="T108" s="447">
        <f t="shared" si="286"/>
        <v>0</v>
      </c>
      <c r="U108" s="386">
        <f>IFERROR(100*U103/(U99-U105-4),0)</f>
        <v>24.500000000000004</v>
      </c>
      <c r="V108" s="386">
        <f t="shared" ref="V108:AA108" si="287">IFERROR(100*V103/(V99-V105-4),0)</f>
        <v>42.10526315789474</v>
      </c>
      <c r="W108" s="386">
        <f t="shared" si="287"/>
        <v>40</v>
      </c>
      <c r="X108" s="386">
        <f t="shared" si="287"/>
        <v>70</v>
      </c>
      <c r="Y108" s="386">
        <f t="shared" si="287"/>
        <v>13</v>
      </c>
      <c r="Z108" s="386">
        <f t="shared" si="287"/>
        <v>29</v>
      </c>
      <c r="AA108" s="386">
        <f t="shared" si="287"/>
        <v>28</v>
      </c>
      <c r="AB108" s="385">
        <f>IFERROR(100*AB103/(AB99-AB105-4),0)</f>
        <v>50.655737704918032</v>
      </c>
      <c r="AC108" s="385">
        <f t="shared" ref="AC108:AH108" si="288">IFERROR(100*AC103/(AC99-AC105-4),0)</f>
        <v>52.971428571428568</v>
      </c>
      <c r="AD108" s="385">
        <f t="shared" si="288"/>
        <v>46.35</v>
      </c>
      <c r="AE108" s="385">
        <f t="shared" si="288"/>
        <v>46.35</v>
      </c>
      <c r="AF108" s="385">
        <f t="shared" si="288"/>
        <v>46.35</v>
      </c>
      <c r="AG108" s="385">
        <f t="shared" si="288"/>
        <v>46.35</v>
      </c>
      <c r="AH108" s="385">
        <f t="shared" si="288"/>
        <v>51.5</v>
      </c>
      <c r="AI108" s="423">
        <f t="shared" ref="AI108:AJ108" si="289">IFERROR(100*AI103/(AI99-AI105-4),0)</f>
        <v>88.92307692307692</v>
      </c>
      <c r="AJ108" s="423">
        <f t="shared" si="289"/>
        <v>0</v>
      </c>
      <c r="AK108" s="424">
        <f>IFERROR(100*AK103/(AK99-AK105-120),0)</f>
        <v>44.931002759889616</v>
      </c>
    </row>
    <row r="109" spans="2:37">
      <c r="B109" s="94">
        <v>54506</v>
      </c>
      <c r="C109" s="94" t="s">
        <v>275</v>
      </c>
      <c r="D109" s="94">
        <v>9</v>
      </c>
      <c r="E109" s="347" t="s">
        <v>18</v>
      </c>
      <c r="F109" s="404">
        <f t="shared" ref="F109:AH109" si="290">IFERROR(F103/F104,F103)</f>
        <v>8.67</v>
      </c>
      <c r="G109" s="404">
        <f t="shared" si="290"/>
        <v>8.67</v>
      </c>
      <c r="H109" s="404">
        <f t="shared" si="290"/>
        <v>0</v>
      </c>
      <c r="I109" s="404">
        <f t="shared" si="290"/>
        <v>0</v>
      </c>
      <c r="J109" s="404">
        <f t="shared" si="290"/>
        <v>13.2</v>
      </c>
      <c r="K109" s="404">
        <f t="shared" si="290"/>
        <v>14.3</v>
      </c>
      <c r="L109" s="404">
        <f t="shared" si="290"/>
        <v>10</v>
      </c>
      <c r="M109" s="404">
        <f t="shared" si="290"/>
        <v>13</v>
      </c>
      <c r="N109" s="404">
        <f t="shared" si="290"/>
        <v>8.6</v>
      </c>
      <c r="O109" s="404">
        <f t="shared" si="290"/>
        <v>8.6</v>
      </c>
      <c r="P109" s="404">
        <f t="shared" si="290"/>
        <v>6.75</v>
      </c>
      <c r="Q109" s="404">
        <f t="shared" si="290"/>
        <v>6.75</v>
      </c>
      <c r="R109" s="404">
        <f t="shared" si="290"/>
        <v>6.75</v>
      </c>
      <c r="S109" s="404">
        <f t="shared" si="290"/>
        <v>6.75</v>
      </c>
      <c r="T109" s="404">
        <f t="shared" si="290"/>
        <v>0</v>
      </c>
      <c r="U109" s="348">
        <f t="shared" si="290"/>
        <v>4.9000000000000004</v>
      </c>
      <c r="V109" s="348">
        <f t="shared" si="290"/>
        <v>8</v>
      </c>
      <c r="W109" s="348">
        <f t="shared" si="290"/>
        <v>8</v>
      </c>
      <c r="X109" s="348">
        <f t="shared" si="290"/>
        <v>14</v>
      </c>
      <c r="Y109" s="348">
        <f t="shared" si="290"/>
        <v>2.6</v>
      </c>
      <c r="Z109" s="348">
        <f t="shared" si="290"/>
        <v>5.8</v>
      </c>
      <c r="AA109" s="348">
        <f t="shared" si="290"/>
        <v>5.6</v>
      </c>
      <c r="AB109" s="348">
        <f t="shared" si="290"/>
        <v>9.27</v>
      </c>
      <c r="AC109" s="348">
        <f t="shared" si="290"/>
        <v>9.27</v>
      </c>
      <c r="AD109" s="348">
        <f t="shared" si="290"/>
        <v>9.27</v>
      </c>
      <c r="AE109" s="348">
        <f t="shared" si="290"/>
        <v>9.27</v>
      </c>
      <c r="AF109" s="348">
        <f t="shared" si="290"/>
        <v>9.27</v>
      </c>
      <c r="AG109" s="348">
        <f t="shared" si="290"/>
        <v>9.27</v>
      </c>
      <c r="AH109" s="348">
        <f t="shared" si="290"/>
        <v>10.3</v>
      </c>
      <c r="AI109" s="425">
        <f t="shared" ref="AI109:AK109" si="291">IFERROR(AI103/AI104,AI103)</f>
        <v>17.34</v>
      </c>
      <c r="AJ109" s="425">
        <f t="shared" ref="AJ109" si="292">IFERROR(AJ103/AJ104,AJ103)</f>
        <v>0</v>
      </c>
      <c r="AK109" s="426">
        <f t="shared" si="291"/>
        <v>24.420000000000009</v>
      </c>
    </row>
    <row r="110" spans="2:37">
      <c r="B110" s="94">
        <v>54506</v>
      </c>
      <c r="C110" s="94" t="s">
        <v>275</v>
      </c>
      <c r="D110" s="94">
        <v>10</v>
      </c>
      <c r="E110" s="347" t="s">
        <v>19</v>
      </c>
      <c r="F110" s="404">
        <f t="shared" ref="F110:AH110" si="293">IFERROR(F102/F104,F102)</f>
        <v>0</v>
      </c>
      <c r="G110" s="404">
        <f t="shared" si="293"/>
        <v>3</v>
      </c>
      <c r="H110" s="404">
        <f t="shared" si="293"/>
        <v>0</v>
      </c>
      <c r="I110" s="404">
        <f t="shared" si="293"/>
        <v>0</v>
      </c>
      <c r="J110" s="404">
        <f t="shared" si="293"/>
        <v>0</v>
      </c>
      <c r="K110" s="404">
        <f t="shared" si="293"/>
        <v>0</v>
      </c>
      <c r="L110" s="404">
        <f t="shared" si="293"/>
        <v>2</v>
      </c>
      <c r="M110" s="404">
        <f t="shared" si="293"/>
        <v>6</v>
      </c>
      <c r="N110" s="404">
        <f t="shared" si="293"/>
        <v>0</v>
      </c>
      <c r="O110" s="404">
        <f t="shared" si="293"/>
        <v>0</v>
      </c>
      <c r="P110" s="404">
        <f t="shared" si="293"/>
        <v>0</v>
      </c>
      <c r="Q110" s="404">
        <f t="shared" si="293"/>
        <v>2.5</v>
      </c>
      <c r="R110" s="404">
        <f t="shared" si="293"/>
        <v>5.3</v>
      </c>
      <c r="S110" s="404">
        <f t="shared" si="293"/>
        <v>2</v>
      </c>
      <c r="T110" s="404">
        <f t="shared" si="293"/>
        <v>0</v>
      </c>
      <c r="U110" s="348">
        <f t="shared" si="293"/>
        <v>0</v>
      </c>
      <c r="V110" s="348">
        <f t="shared" si="293"/>
        <v>1</v>
      </c>
      <c r="W110" s="348">
        <f t="shared" si="293"/>
        <v>0</v>
      </c>
      <c r="X110" s="348">
        <f t="shared" si="293"/>
        <v>0</v>
      </c>
      <c r="Y110" s="348">
        <f t="shared" si="293"/>
        <v>0</v>
      </c>
      <c r="Z110" s="348">
        <f t="shared" si="293"/>
        <v>0</v>
      </c>
      <c r="AA110" s="348">
        <f t="shared" si="293"/>
        <v>0</v>
      </c>
      <c r="AB110" s="348">
        <f t="shared" si="293"/>
        <v>1.7</v>
      </c>
      <c r="AC110" s="348">
        <f t="shared" si="293"/>
        <v>2.5</v>
      </c>
      <c r="AD110" s="348">
        <f t="shared" si="293"/>
        <v>0</v>
      </c>
      <c r="AE110" s="348">
        <f t="shared" si="293"/>
        <v>0</v>
      </c>
      <c r="AF110" s="348">
        <f t="shared" si="293"/>
        <v>0</v>
      </c>
      <c r="AG110" s="348">
        <f t="shared" si="293"/>
        <v>0</v>
      </c>
      <c r="AH110" s="348">
        <f t="shared" si="293"/>
        <v>0</v>
      </c>
      <c r="AI110" s="425">
        <f t="shared" ref="AI110:AK110" si="294">IFERROR(AI102/AI104,AI102)</f>
        <v>0.5</v>
      </c>
      <c r="AJ110" s="425">
        <f t="shared" ref="AJ110" si="295">IFERROR(AJ102/AJ104,AJ102)</f>
        <v>0</v>
      </c>
      <c r="AK110" s="426">
        <f t="shared" si="294"/>
        <v>2.65</v>
      </c>
    </row>
    <row r="111" spans="2:37" hidden="1">
      <c r="B111" s="94">
        <v>54506</v>
      </c>
      <c r="C111" s="413" t="s">
        <v>276</v>
      </c>
      <c r="D111" s="413">
        <v>1</v>
      </c>
      <c r="E111" s="413" t="s">
        <v>256</v>
      </c>
      <c r="F111" s="400">
        <v>24</v>
      </c>
      <c r="G111" s="400">
        <v>24</v>
      </c>
      <c r="H111" s="400">
        <v>24</v>
      </c>
      <c r="I111" s="400">
        <v>24</v>
      </c>
      <c r="J111" s="400">
        <v>24</v>
      </c>
      <c r="K111" s="400">
        <v>24</v>
      </c>
      <c r="L111" s="400">
        <v>24</v>
      </c>
      <c r="M111" s="400">
        <v>24</v>
      </c>
      <c r="N111" s="400">
        <v>24</v>
      </c>
      <c r="O111" s="400">
        <v>24</v>
      </c>
      <c r="P111" s="400">
        <v>24</v>
      </c>
      <c r="Q111" s="400">
        <v>24</v>
      </c>
      <c r="R111" s="400">
        <v>24</v>
      </c>
      <c r="S111" s="400">
        <v>24</v>
      </c>
      <c r="T111" s="400">
        <v>24</v>
      </c>
      <c r="U111">
        <v>24</v>
      </c>
      <c r="V111">
        <v>24</v>
      </c>
      <c r="W111">
        <v>24</v>
      </c>
      <c r="X111">
        <v>24</v>
      </c>
      <c r="Y111">
        <v>24</v>
      </c>
      <c r="Z111">
        <v>24</v>
      </c>
      <c r="AA111">
        <v>24</v>
      </c>
      <c r="AB111">
        <v>24</v>
      </c>
      <c r="AC111">
        <v>24</v>
      </c>
      <c r="AD111">
        <v>24</v>
      </c>
      <c r="AE111">
        <v>24</v>
      </c>
      <c r="AF111">
        <v>24</v>
      </c>
      <c r="AG111">
        <v>24</v>
      </c>
      <c r="AH111">
        <v>24</v>
      </c>
      <c r="AI111" s="416">
        <v>24</v>
      </c>
      <c r="AJ111" s="416">
        <v>24</v>
      </c>
      <c r="AK111" s="417">
        <f t="shared" ref="AK111:AK120" si="296">SUM(F111:AI111)</f>
        <v>720</v>
      </c>
    </row>
    <row r="112" spans="2:37">
      <c r="B112" s="413">
        <v>53320</v>
      </c>
      <c r="C112" s="413" t="s">
        <v>276</v>
      </c>
      <c r="D112" s="413">
        <v>2</v>
      </c>
      <c r="E112" s="413" t="s">
        <v>257</v>
      </c>
      <c r="F112" s="400">
        <v>0</v>
      </c>
      <c r="G112" s="400">
        <v>0</v>
      </c>
      <c r="H112" s="400">
        <v>0</v>
      </c>
      <c r="I112" s="400">
        <v>0</v>
      </c>
      <c r="J112" s="400">
        <v>0</v>
      </c>
      <c r="K112" s="400">
        <v>0</v>
      </c>
      <c r="L112" s="400">
        <v>0</v>
      </c>
      <c r="M112" s="400">
        <v>0</v>
      </c>
      <c r="N112" s="400">
        <v>0</v>
      </c>
      <c r="O112" s="400">
        <v>0</v>
      </c>
      <c r="P112" s="400">
        <v>0</v>
      </c>
      <c r="Q112" s="400">
        <v>0</v>
      </c>
      <c r="R112" s="400">
        <v>0</v>
      </c>
      <c r="S112" s="400">
        <v>0</v>
      </c>
      <c r="T112" s="400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 s="416">
        <v>0</v>
      </c>
      <c r="AJ112" s="416"/>
      <c r="AK112" s="421">
        <f t="shared" si="296"/>
        <v>0</v>
      </c>
    </row>
    <row r="113" spans="2:37">
      <c r="B113" s="413">
        <v>53320</v>
      </c>
      <c r="C113" s="413" t="s">
        <v>276</v>
      </c>
      <c r="D113" s="413">
        <v>3</v>
      </c>
      <c r="E113" s="413" t="s">
        <v>258</v>
      </c>
      <c r="F113" s="400">
        <v>0</v>
      </c>
      <c r="G113" s="400">
        <v>0</v>
      </c>
      <c r="H113" s="400">
        <v>0</v>
      </c>
      <c r="I113" s="400">
        <v>0</v>
      </c>
      <c r="J113" s="400">
        <v>0</v>
      </c>
      <c r="K113" s="400">
        <v>0</v>
      </c>
      <c r="L113" s="400">
        <v>0</v>
      </c>
      <c r="M113" s="400">
        <v>0</v>
      </c>
      <c r="N113" s="400">
        <v>0</v>
      </c>
      <c r="O113" s="400">
        <v>0</v>
      </c>
      <c r="P113" s="400">
        <v>0</v>
      </c>
      <c r="Q113" s="400">
        <v>0</v>
      </c>
      <c r="R113" s="400">
        <v>0</v>
      </c>
      <c r="S113" s="400">
        <v>0</v>
      </c>
      <c r="T113" s="400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 s="416">
        <v>0</v>
      </c>
      <c r="AJ113" s="416"/>
      <c r="AK113" s="421">
        <f t="shared" si="296"/>
        <v>0</v>
      </c>
    </row>
    <row r="114" spans="2:37" hidden="1">
      <c r="B114" s="413">
        <v>53320</v>
      </c>
      <c r="C114" s="413" t="s">
        <v>276</v>
      </c>
      <c r="D114" s="413">
        <v>4</v>
      </c>
      <c r="E114" s="413" t="s">
        <v>277</v>
      </c>
      <c r="F114" s="400">
        <v>0</v>
      </c>
      <c r="G114" s="400">
        <v>0</v>
      </c>
      <c r="H114" s="400">
        <v>0</v>
      </c>
      <c r="I114" s="400">
        <v>0</v>
      </c>
      <c r="J114" s="400">
        <v>0</v>
      </c>
      <c r="K114" s="400">
        <v>0</v>
      </c>
      <c r="L114" s="400">
        <v>0</v>
      </c>
      <c r="M114" s="400">
        <v>0</v>
      </c>
      <c r="N114" s="400">
        <v>0</v>
      </c>
      <c r="O114" s="400">
        <v>0</v>
      </c>
      <c r="P114" s="400">
        <v>0</v>
      </c>
      <c r="Q114" s="400">
        <v>0</v>
      </c>
      <c r="R114" s="400">
        <v>0</v>
      </c>
      <c r="S114" s="400">
        <v>0</v>
      </c>
      <c r="T114" s="400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 s="416">
        <v>0</v>
      </c>
      <c r="AJ114" s="416"/>
      <c r="AK114" s="421">
        <f t="shared" si="296"/>
        <v>0</v>
      </c>
    </row>
    <row r="115" spans="2:37" hidden="1">
      <c r="B115" s="413">
        <v>53320</v>
      </c>
      <c r="C115" s="413" t="s">
        <v>276</v>
      </c>
      <c r="D115" s="413">
        <v>5</v>
      </c>
      <c r="E115" s="413" t="s">
        <v>278</v>
      </c>
      <c r="F115" s="400">
        <v>0</v>
      </c>
      <c r="G115" s="400">
        <v>0</v>
      </c>
      <c r="H115" s="400">
        <v>0</v>
      </c>
      <c r="I115" s="400">
        <v>0</v>
      </c>
      <c r="J115" s="400">
        <v>0</v>
      </c>
      <c r="K115" s="400">
        <v>0</v>
      </c>
      <c r="L115" s="400">
        <v>0</v>
      </c>
      <c r="M115" s="400">
        <v>0</v>
      </c>
      <c r="N115" s="400">
        <v>0</v>
      </c>
      <c r="O115" s="400">
        <v>0</v>
      </c>
      <c r="P115" s="400">
        <v>0</v>
      </c>
      <c r="Q115" s="400">
        <v>0</v>
      </c>
      <c r="R115" s="400">
        <v>0</v>
      </c>
      <c r="S115" s="400">
        <v>0</v>
      </c>
      <c r="T115" s="400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 s="416">
        <v>0</v>
      </c>
      <c r="AJ115" s="416"/>
      <c r="AK115" s="421">
        <f t="shared" si="296"/>
        <v>0</v>
      </c>
    </row>
    <row r="116" spans="2:37" hidden="1">
      <c r="B116" s="413">
        <v>53320</v>
      </c>
      <c r="C116" s="413" t="s">
        <v>276</v>
      </c>
      <c r="D116" s="413">
        <v>6</v>
      </c>
      <c r="E116" s="413" t="s">
        <v>279</v>
      </c>
      <c r="F116" s="400">
        <v>0</v>
      </c>
      <c r="G116" s="400">
        <v>0</v>
      </c>
      <c r="H116" s="400">
        <v>0</v>
      </c>
      <c r="I116" s="400">
        <v>0</v>
      </c>
      <c r="J116" s="400">
        <v>0</v>
      </c>
      <c r="K116" s="400">
        <v>0</v>
      </c>
      <c r="L116" s="400">
        <v>0</v>
      </c>
      <c r="M116" s="400">
        <v>0</v>
      </c>
      <c r="N116" s="400">
        <v>0</v>
      </c>
      <c r="O116" s="400">
        <v>0</v>
      </c>
      <c r="P116" s="400">
        <v>0</v>
      </c>
      <c r="Q116" s="400">
        <v>0</v>
      </c>
      <c r="R116" s="400">
        <v>0</v>
      </c>
      <c r="S116" s="400">
        <v>0</v>
      </c>
      <c r="T116" s="400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 s="416">
        <v>0</v>
      </c>
      <c r="AJ116" s="416"/>
      <c r="AK116" s="421">
        <f t="shared" si="296"/>
        <v>0</v>
      </c>
    </row>
    <row r="117" spans="2:37" hidden="1">
      <c r="B117" s="413">
        <v>53320</v>
      </c>
      <c r="C117" s="413" t="s">
        <v>276</v>
      </c>
      <c r="D117" s="413">
        <v>7</v>
      </c>
      <c r="E117" s="413" t="s">
        <v>280</v>
      </c>
      <c r="F117" s="400">
        <v>0</v>
      </c>
      <c r="G117" s="400">
        <v>0</v>
      </c>
      <c r="H117" s="400">
        <v>0</v>
      </c>
      <c r="I117" s="400">
        <v>0</v>
      </c>
      <c r="J117" s="400">
        <v>0</v>
      </c>
      <c r="K117" s="400">
        <v>0</v>
      </c>
      <c r="L117" s="400">
        <v>0</v>
      </c>
      <c r="M117" s="400">
        <v>0</v>
      </c>
      <c r="N117" s="400">
        <v>0</v>
      </c>
      <c r="O117" s="400">
        <v>0</v>
      </c>
      <c r="P117" s="400">
        <v>0</v>
      </c>
      <c r="Q117" s="400">
        <v>0</v>
      </c>
      <c r="R117" s="400">
        <v>0</v>
      </c>
      <c r="S117" s="400">
        <v>0</v>
      </c>
      <c r="T117" s="400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 s="416">
        <v>0</v>
      </c>
      <c r="AJ117" s="416"/>
      <c r="AK117" s="421">
        <f t="shared" si="296"/>
        <v>0</v>
      </c>
    </row>
    <row r="118" spans="2:37">
      <c r="B118" s="413">
        <v>53320</v>
      </c>
      <c r="C118" s="413" t="s">
        <v>276</v>
      </c>
      <c r="D118" s="413">
        <v>8</v>
      </c>
      <c r="E118" s="413" t="s">
        <v>259</v>
      </c>
      <c r="F118" s="400">
        <v>0</v>
      </c>
      <c r="G118" s="400">
        <v>0</v>
      </c>
      <c r="H118" s="400">
        <v>0</v>
      </c>
      <c r="I118" s="400">
        <v>0</v>
      </c>
      <c r="J118" s="400">
        <v>0</v>
      </c>
      <c r="K118" s="400">
        <v>0</v>
      </c>
      <c r="L118" s="400">
        <v>0</v>
      </c>
      <c r="M118" s="400">
        <v>0</v>
      </c>
      <c r="N118" s="400">
        <v>0</v>
      </c>
      <c r="O118" s="400">
        <v>0</v>
      </c>
      <c r="P118" s="400">
        <v>0</v>
      </c>
      <c r="Q118" s="400">
        <v>0</v>
      </c>
      <c r="R118" s="400">
        <v>0</v>
      </c>
      <c r="S118" s="400">
        <v>0</v>
      </c>
      <c r="T118" s="400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 s="416">
        <v>0</v>
      </c>
      <c r="AJ118" s="416"/>
      <c r="AK118" s="421">
        <f t="shared" si="296"/>
        <v>0</v>
      </c>
    </row>
    <row r="119" spans="2:37" hidden="1">
      <c r="B119" s="413">
        <v>53320</v>
      </c>
      <c r="C119" s="413" t="s">
        <v>276</v>
      </c>
      <c r="D119" s="413">
        <v>9</v>
      </c>
      <c r="E119" s="413" t="s">
        <v>260</v>
      </c>
      <c r="F119" s="400"/>
      <c r="G119" s="400"/>
      <c r="H119" s="400"/>
      <c r="I119" s="400"/>
      <c r="J119" s="400"/>
      <c r="K119" s="400"/>
      <c r="L119" s="400"/>
      <c r="M119" s="400"/>
      <c r="N119" s="400"/>
      <c r="O119" s="400"/>
      <c r="P119" s="400"/>
      <c r="Q119" s="400"/>
      <c r="R119" s="400"/>
      <c r="S119" s="400"/>
      <c r="T119" s="400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 s="416"/>
      <c r="AJ119" s="416"/>
      <c r="AK119" s="421">
        <f t="shared" si="296"/>
        <v>0</v>
      </c>
    </row>
    <row r="120" spans="2:37" hidden="1">
      <c r="B120" s="413">
        <v>53320</v>
      </c>
      <c r="C120" s="413" t="s">
        <v>276</v>
      </c>
      <c r="D120" s="413">
        <v>10</v>
      </c>
      <c r="E120" s="345" t="s">
        <v>261</v>
      </c>
      <c r="F120" s="402">
        <v>0</v>
      </c>
      <c r="G120" s="402">
        <v>0</v>
      </c>
      <c r="H120" s="402">
        <v>0</v>
      </c>
      <c r="I120" s="402">
        <v>0</v>
      </c>
      <c r="J120" s="402">
        <v>0</v>
      </c>
      <c r="K120" s="402">
        <v>0</v>
      </c>
      <c r="L120" s="402">
        <v>0</v>
      </c>
      <c r="M120" s="402">
        <v>0</v>
      </c>
      <c r="N120" s="402">
        <v>0</v>
      </c>
      <c r="O120" s="402">
        <v>0</v>
      </c>
      <c r="P120" s="402">
        <v>0</v>
      </c>
      <c r="Q120" s="402">
        <v>0</v>
      </c>
      <c r="R120" s="402">
        <v>0</v>
      </c>
      <c r="S120" s="402">
        <v>0</v>
      </c>
      <c r="T120" s="402">
        <v>0</v>
      </c>
      <c r="U120" s="374">
        <v>0</v>
      </c>
      <c r="V120" s="374">
        <v>0</v>
      </c>
      <c r="W120" s="374">
        <v>0</v>
      </c>
      <c r="X120" s="374">
        <v>0</v>
      </c>
      <c r="Y120" s="374">
        <v>0</v>
      </c>
      <c r="Z120" s="374">
        <v>0</v>
      </c>
      <c r="AA120" s="374">
        <v>0</v>
      </c>
      <c r="AB120" s="374">
        <v>0</v>
      </c>
      <c r="AC120" s="374">
        <v>0</v>
      </c>
      <c r="AD120" s="374">
        <v>0</v>
      </c>
      <c r="AE120" s="374">
        <v>0</v>
      </c>
      <c r="AF120" s="374">
        <v>0</v>
      </c>
      <c r="AG120" s="374">
        <v>0</v>
      </c>
      <c r="AH120" s="374">
        <v>0</v>
      </c>
      <c r="AI120" s="422">
        <v>0</v>
      </c>
      <c r="AJ120" s="422"/>
      <c r="AK120" s="421">
        <f t="shared" si="296"/>
        <v>0</v>
      </c>
    </row>
    <row r="121" spans="2:37">
      <c r="B121" s="413">
        <v>53320</v>
      </c>
      <c r="C121" s="413" t="s">
        <v>276</v>
      </c>
      <c r="D121" s="413">
        <v>11</v>
      </c>
      <c r="E121" s="346" t="s">
        <v>341</v>
      </c>
      <c r="F121" s="406">
        <f t="shared" ref="F121" si="297">(F111-F120)*100/F111</f>
        <v>100</v>
      </c>
      <c r="G121" s="406">
        <f>(G111-G120)*100/G111</f>
        <v>100</v>
      </c>
      <c r="H121" s="406">
        <f t="shared" ref="H121:M121" si="298">(H111-H120)*100/H111</f>
        <v>100</v>
      </c>
      <c r="I121" s="406">
        <f t="shared" si="298"/>
        <v>100</v>
      </c>
      <c r="J121" s="406">
        <f t="shared" si="298"/>
        <v>100</v>
      </c>
      <c r="K121" s="406">
        <f t="shared" si="298"/>
        <v>100</v>
      </c>
      <c r="L121" s="406">
        <f t="shared" si="298"/>
        <v>100</v>
      </c>
      <c r="M121" s="406">
        <f t="shared" si="298"/>
        <v>100</v>
      </c>
      <c r="N121" s="406">
        <f>(N111-N120)*100/N111</f>
        <v>100</v>
      </c>
      <c r="O121" s="406">
        <f t="shared" ref="O121:T121" si="299">(O111-O120)*100/O111</f>
        <v>100</v>
      </c>
      <c r="P121" s="406">
        <f t="shared" si="299"/>
        <v>100</v>
      </c>
      <c r="Q121" s="406">
        <f t="shared" si="299"/>
        <v>100</v>
      </c>
      <c r="R121" s="406">
        <f t="shared" si="299"/>
        <v>100</v>
      </c>
      <c r="S121" s="406">
        <f t="shared" si="299"/>
        <v>100</v>
      </c>
      <c r="T121" s="406">
        <f t="shared" si="299"/>
        <v>100</v>
      </c>
      <c r="U121" s="346">
        <f>(U111-U120)*100/U111</f>
        <v>100</v>
      </c>
      <c r="V121" s="346">
        <f t="shared" ref="V121:AA121" si="300">(V111-V120)*100/V111</f>
        <v>100</v>
      </c>
      <c r="W121" s="346">
        <f t="shared" si="300"/>
        <v>100</v>
      </c>
      <c r="X121" s="346">
        <f t="shared" si="300"/>
        <v>100</v>
      </c>
      <c r="Y121" s="346">
        <f t="shared" si="300"/>
        <v>100</v>
      </c>
      <c r="Z121" s="346">
        <f t="shared" si="300"/>
        <v>100</v>
      </c>
      <c r="AA121" s="346">
        <f t="shared" si="300"/>
        <v>100</v>
      </c>
      <c r="AB121" s="346">
        <f>(AB111-AB120)*100/AB111</f>
        <v>100</v>
      </c>
      <c r="AC121" s="346">
        <f t="shared" ref="AC121:AH121" si="301">(AC111-AC120)*100/AC111</f>
        <v>100</v>
      </c>
      <c r="AD121" s="346">
        <f t="shared" si="301"/>
        <v>100</v>
      </c>
      <c r="AE121" s="346">
        <f t="shared" si="301"/>
        <v>100</v>
      </c>
      <c r="AF121" s="346">
        <f t="shared" si="301"/>
        <v>100</v>
      </c>
      <c r="AG121" s="346">
        <f t="shared" si="301"/>
        <v>100</v>
      </c>
      <c r="AH121" s="346">
        <f t="shared" si="301"/>
        <v>100</v>
      </c>
      <c r="AI121" s="423">
        <f t="shared" ref="AI121:AK121" si="302">(AI111-AI120)*100/AI111</f>
        <v>100</v>
      </c>
      <c r="AJ121" s="423"/>
      <c r="AK121" s="424">
        <f t="shared" si="302"/>
        <v>100</v>
      </c>
    </row>
    <row r="122" spans="2:37" hidden="1">
      <c r="B122" s="413"/>
      <c r="C122" s="413"/>
      <c r="D122" s="413"/>
      <c r="E122" s="346"/>
      <c r="F122" s="407">
        <f t="shared" ref="F122" si="303">IFERROR(F118*100/(F111-F120),0)</f>
        <v>0</v>
      </c>
      <c r="G122" s="407">
        <f>IFERROR(G118*100/(G111-G120),0)</f>
        <v>0</v>
      </c>
      <c r="H122" s="407">
        <f t="shared" ref="H122:M122" si="304">IFERROR(H118*100/(H111-H120),0)</f>
        <v>0</v>
      </c>
      <c r="I122" s="407">
        <f t="shared" si="304"/>
        <v>0</v>
      </c>
      <c r="J122" s="407">
        <f t="shared" si="304"/>
        <v>0</v>
      </c>
      <c r="K122" s="407">
        <f t="shared" si="304"/>
        <v>0</v>
      </c>
      <c r="L122" s="407">
        <f t="shared" si="304"/>
        <v>0</v>
      </c>
      <c r="M122" s="407">
        <f t="shared" si="304"/>
        <v>0</v>
      </c>
      <c r="N122" s="407">
        <f>IFERROR(N118*100/(N111-N120),0)</f>
        <v>0</v>
      </c>
      <c r="O122" s="407">
        <f t="shared" ref="O122:T122" si="305">IFERROR(O118*100/(O111-O120),0)</f>
        <v>0</v>
      </c>
      <c r="P122" s="407">
        <f t="shared" si="305"/>
        <v>0</v>
      </c>
      <c r="Q122" s="407">
        <f t="shared" si="305"/>
        <v>0</v>
      </c>
      <c r="R122" s="407">
        <f t="shared" si="305"/>
        <v>0</v>
      </c>
      <c r="S122" s="407">
        <f t="shared" si="305"/>
        <v>0</v>
      </c>
      <c r="T122" s="407">
        <f t="shared" si="305"/>
        <v>0</v>
      </c>
      <c r="U122" s="346">
        <f>IFERROR(U118*100/(U111-U120),0)</f>
        <v>0</v>
      </c>
      <c r="V122" s="346">
        <f t="shared" ref="V122:AA122" si="306">IFERROR(V118*100/(V111-V120),0)</f>
        <v>0</v>
      </c>
      <c r="W122" s="346">
        <f t="shared" si="306"/>
        <v>0</v>
      </c>
      <c r="X122" s="346">
        <f t="shared" si="306"/>
        <v>0</v>
      </c>
      <c r="Y122" s="346">
        <f t="shared" si="306"/>
        <v>0</v>
      </c>
      <c r="Z122" s="346">
        <f t="shared" si="306"/>
        <v>0</v>
      </c>
      <c r="AA122" s="346">
        <f t="shared" si="306"/>
        <v>0</v>
      </c>
      <c r="AB122" s="346">
        <f>IFERROR(AB118*100/(AB111-AB120),0)</f>
        <v>0</v>
      </c>
      <c r="AC122" s="346">
        <f t="shared" ref="AC122:AH122" si="307">IFERROR(AC118*100/(AC111-AC120),0)</f>
        <v>0</v>
      </c>
      <c r="AD122" s="346">
        <f t="shared" si="307"/>
        <v>0</v>
      </c>
      <c r="AE122" s="346">
        <f t="shared" si="307"/>
        <v>0</v>
      </c>
      <c r="AF122" s="346">
        <f t="shared" si="307"/>
        <v>0</v>
      </c>
      <c r="AG122" s="346">
        <f t="shared" si="307"/>
        <v>0</v>
      </c>
      <c r="AH122" s="346">
        <f t="shared" si="307"/>
        <v>0</v>
      </c>
      <c r="AI122" s="433">
        <f t="shared" ref="AI122:AK122" si="308">IFERROR(AI118*100/(AI111-AI120),0)</f>
        <v>0</v>
      </c>
      <c r="AJ122" s="433"/>
      <c r="AK122" s="424">
        <f t="shared" si="308"/>
        <v>0</v>
      </c>
    </row>
    <row r="123" spans="2:37">
      <c r="B123" s="413">
        <v>53320</v>
      </c>
      <c r="C123" s="413" t="s">
        <v>276</v>
      </c>
      <c r="D123" s="413">
        <v>12</v>
      </c>
      <c r="E123" s="346" t="s">
        <v>344</v>
      </c>
      <c r="F123" s="406">
        <f t="shared" ref="F123" si="309">IFERROR(F118*100/(F111-F120-4),0)</f>
        <v>0</v>
      </c>
      <c r="G123" s="406">
        <f>IFERROR(G118*100/(G111-G120-4),0)</f>
        <v>0</v>
      </c>
      <c r="H123" s="406">
        <f t="shared" ref="H123:M123" si="310">IFERROR(H118*100/(H111-H120-4),0)</f>
        <v>0</v>
      </c>
      <c r="I123" s="406">
        <f t="shared" si="310"/>
        <v>0</v>
      </c>
      <c r="J123" s="406">
        <f t="shared" si="310"/>
        <v>0</v>
      </c>
      <c r="K123" s="406">
        <f t="shared" si="310"/>
        <v>0</v>
      </c>
      <c r="L123" s="406">
        <f t="shared" si="310"/>
        <v>0</v>
      </c>
      <c r="M123" s="406">
        <f t="shared" si="310"/>
        <v>0</v>
      </c>
      <c r="N123" s="406">
        <f>IFERROR(N118*100/(N111-N120-4),0)</f>
        <v>0</v>
      </c>
      <c r="O123" s="406">
        <f t="shared" ref="O123:T123" si="311">IFERROR(O118*100/(O111-O120-4),0)</f>
        <v>0</v>
      </c>
      <c r="P123" s="406">
        <f t="shared" si="311"/>
        <v>0</v>
      </c>
      <c r="Q123" s="406">
        <f t="shared" si="311"/>
        <v>0</v>
      </c>
      <c r="R123" s="406">
        <f t="shared" si="311"/>
        <v>0</v>
      </c>
      <c r="S123" s="406">
        <f t="shared" si="311"/>
        <v>0</v>
      </c>
      <c r="T123" s="406">
        <f t="shared" si="311"/>
        <v>0</v>
      </c>
      <c r="U123" s="346">
        <f>IFERROR(U118*100/(U111-U120-4),0)</f>
        <v>0</v>
      </c>
      <c r="V123" s="346">
        <f t="shared" ref="V123:AA123" si="312">IFERROR(V118*100/(V111-V120-4),0)</f>
        <v>0</v>
      </c>
      <c r="W123" s="346">
        <f t="shared" si="312"/>
        <v>0</v>
      </c>
      <c r="X123" s="346">
        <f t="shared" si="312"/>
        <v>0</v>
      </c>
      <c r="Y123" s="346">
        <f t="shared" si="312"/>
        <v>0</v>
      </c>
      <c r="Z123" s="346">
        <f t="shared" si="312"/>
        <v>0</v>
      </c>
      <c r="AA123" s="346">
        <f t="shared" si="312"/>
        <v>0</v>
      </c>
      <c r="AB123" s="346">
        <f>IFERROR(AB118*100/(AB111-AB120-4),0)</f>
        <v>0</v>
      </c>
      <c r="AC123" s="346">
        <f t="shared" ref="AC123:AH123" si="313">IFERROR(AC118*100/(AC111-AC120-4),0)</f>
        <v>0</v>
      </c>
      <c r="AD123" s="346">
        <f t="shared" si="313"/>
        <v>0</v>
      </c>
      <c r="AE123" s="346">
        <f t="shared" si="313"/>
        <v>0</v>
      </c>
      <c r="AF123" s="346">
        <f t="shared" si="313"/>
        <v>0</v>
      </c>
      <c r="AG123" s="346">
        <f t="shared" si="313"/>
        <v>0</v>
      </c>
      <c r="AH123" s="346">
        <f t="shared" si="313"/>
        <v>0</v>
      </c>
      <c r="AI123" s="423">
        <f t="shared" ref="AI123" si="314">IFERROR(AI118*100/(AI111-AI120-4),0)</f>
        <v>0</v>
      </c>
      <c r="AJ123" s="423"/>
      <c r="AK123" s="424"/>
    </row>
    <row r="124" spans="2:37">
      <c r="B124" s="413">
        <v>53320</v>
      </c>
      <c r="C124" s="413" t="s">
        <v>276</v>
      </c>
      <c r="D124" s="413">
        <v>13</v>
      </c>
      <c r="E124" s="347" t="s">
        <v>18</v>
      </c>
      <c r="F124" s="408">
        <v>5.85</v>
      </c>
      <c r="G124" s="408">
        <v>5.85</v>
      </c>
      <c r="H124" s="408">
        <v>5.85</v>
      </c>
      <c r="I124" s="408">
        <v>5.85</v>
      </c>
      <c r="J124" s="408">
        <v>5.85</v>
      </c>
      <c r="K124" s="408">
        <v>5.85</v>
      </c>
      <c r="L124" s="408">
        <v>5.85</v>
      </c>
      <c r="M124" s="408">
        <v>5.85</v>
      </c>
      <c r="N124" s="408">
        <v>5.85</v>
      </c>
      <c r="O124" s="408">
        <v>5.85</v>
      </c>
      <c r="P124" s="408">
        <v>5.85</v>
      </c>
      <c r="Q124" s="408">
        <v>5.85</v>
      </c>
      <c r="R124" s="408">
        <v>5.85</v>
      </c>
      <c r="S124" s="408">
        <v>5.85</v>
      </c>
      <c r="T124" s="408">
        <v>5.85</v>
      </c>
      <c r="U124" s="347">
        <v>5.85</v>
      </c>
      <c r="V124" s="347">
        <v>5.85</v>
      </c>
      <c r="W124" s="347">
        <v>5.85</v>
      </c>
      <c r="X124" s="347">
        <v>5.85</v>
      </c>
      <c r="Y124" s="347">
        <v>5.85</v>
      </c>
      <c r="Z124" s="347">
        <v>5.85</v>
      </c>
      <c r="AA124" s="347">
        <v>5.85</v>
      </c>
      <c r="AB124" s="347">
        <v>5.85</v>
      </c>
      <c r="AC124" s="347">
        <v>5.85</v>
      </c>
      <c r="AD124" s="347">
        <v>5.85</v>
      </c>
      <c r="AE124" s="347">
        <v>5.85</v>
      </c>
      <c r="AF124" s="347">
        <v>5.85</v>
      </c>
      <c r="AG124" s="347">
        <v>5.85</v>
      </c>
      <c r="AH124" s="347">
        <v>5.85</v>
      </c>
      <c r="AI124" s="425">
        <v>5.85</v>
      </c>
      <c r="AJ124" s="425"/>
      <c r="AK124" s="426">
        <v>5.85</v>
      </c>
    </row>
    <row r="125" spans="2:37">
      <c r="B125" s="413">
        <v>53320</v>
      </c>
      <c r="C125" s="413" t="s">
        <v>276</v>
      </c>
      <c r="D125" s="413">
        <v>14</v>
      </c>
      <c r="E125" s="347" t="s">
        <v>19</v>
      </c>
      <c r="F125" s="408">
        <v>0</v>
      </c>
      <c r="G125" s="408">
        <v>0</v>
      </c>
      <c r="H125" s="408">
        <v>0</v>
      </c>
      <c r="I125" s="408">
        <v>0</v>
      </c>
      <c r="J125" s="408">
        <v>0</v>
      </c>
      <c r="K125" s="408">
        <v>0</v>
      </c>
      <c r="L125" s="408">
        <v>0</v>
      </c>
      <c r="M125" s="408">
        <v>0</v>
      </c>
      <c r="N125" s="408">
        <v>0</v>
      </c>
      <c r="O125" s="408">
        <v>0</v>
      </c>
      <c r="P125" s="408">
        <v>0</v>
      </c>
      <c r="Q125" s="408">
        <v>0</v>
      </c>
      <c r="R125" s="408">
        <v>0</v>
      </c>
      <c r="S125" s="408">
        <v>0</v>
      </c>
      <c r="T125" s="408">
        <v>0</v>
      </c>
      <c r="U125" s="347">
        <v>0</v>
      </c>
      <c r="V125" s="347">
        <v>0</v>
      </c>
      <c r="W125" s="347">
        <v>0</v>
      </c>
      <c r="X125" s="347">
        <v>0</v>
      </c>
      <c r="Y125" s="347">
        <v>0</v>
      </c>
      <c r="Z125" s="347">
        <v>0</v>
      </c>
      <c r="AA125" s="347">
        <v>0</v>
      </c>
      <c r="AB125" s="347">
        <v>0</v>
      </c>
      <c r="AC125" s="347">
        <v>0</v>
      </c>
      <c r="AD125" s="347">
        <v>0</v>
      </c>
      <c r="AE125" s="347">
        <v>0</v>
      </c>
      <c r="AF125" s="347">
        <v>0</v>
      </c>
      <c r="AG125" s="347">
        <v>0</v>
      </c>
      <c r="AH125" s="347">
        <v>0</v>
      </c>
      <c r="AI125" s="425">
        <v>0</v>
      </c>
      <c r="AJ125" s="425"/>
      <c r="AK125" s="426">
        <v>0</v>
      </c>
    </row>
    <row r="126" spans="2:37" hidden="1">
      <c r="B126" s="94">
        <v>53202</v>
      </c>
      <c r="C126" s="94" t="s">
        <v>281</v>
      </c>
      <c r="D126" s="94">
        <v>1</v>
      </c>
      <c r="E126" s="94" t="s">
        <v>256</v>
      </c>
      <c r="F126" s="400">
        <v>24</v>
      </c>
      <c r="G126" s="400">
        <v>24</v>
      </c>
      <c r="H126" s="400">
        <v>24</v>
      </c>
      <c r="I126" s="400">
        <v>24</v>
      </c>
      <c r="J126" s="400">
        <v>24</v>
      </c>
      <c r="K126" s="400">
        <v>24</v>
      </c>
      <c r="L126" s="400">
        <v>24</v>
      </c>
      <c r="M126" s="400">
        <v>24</v>
      </c>
      <c r="N126" s="400">
        <v>24</v>
      </c>
      <c r="O126" s="400">
        <v>24</v>
      </c>
      <c r="P126" s="400">
        <v>24</v>
      </c>
      <c r="Q126" s="400">
        <v>24</v>
      </c>
      <c r="R126" s="400">
        <v>24</v>
      </c>
      <c r="S126" s="400">
        <v>24</v>
      </c>
      <c r="T126" s="400">
        <v>24</v>
      </c>
      <c r="U126">
        <v>24</v>
      </c>
      <c r="V126">
        <v>24</v>
      </c>
      <c r="W126">
        <v>24</v>
      </c>
      <c r="X126">
        <v>24</v>
      </c>
      <c r="Y126">
        <v>24</v>
      </c>
      <c r="Z126">
        <v>24</v>
      </c>
      <c r="AA126">
        <v>24</v>
      </c>
      <c r="AB126">
        <v>24</v>
      </c>
      <c r="AC126">
        <v>24</v>
      </c>
      <c r="AD126">
        <v>24</v>
      </c>
      <c r="AE126">
        <v>24</v>
      </c>
      <c r="AF126">
        <v>24</v>
      </c>
      <c r="AG126">
        <v>24</v>
      </c>
      <c r="AH126">
        <v>24</v>
      </c>
      <c r="AI126" s="416">
        <v>24</v>
      </c>
      <c r="AJ126" s="416">
        <v>24</v>
      </c>
      <c r="AK126" s="417">
        <f t="shared" ref="AK126:AK132" si="315">SUM(F126:AI126)</f>
        <v>720</v>
      </c>
    </row>
    <row r="127" spans="2:37">
      <c r="B127" s="117">
        <v>53202</v>
      </c>
      <c r="C127" s="117" t="s">
        <v>281</v>
      </c>
      <c r="D127" s="117">
        <v>1.1000000000000001</v>
      </c>
      <c r="E127" s="94" t="s">
        <v>267</v>
      </c>
      <c r="F127" s="401"/>
      <c r="G127" s="401"/>
      <c r="H127" s="401"/>
      <c r="I127" s="401"/>
      <c r="J127" s="401"/>
      <c r="K127" s="401"/>
      <c r="L127" s="401"/>
      <c r="M127" s="401"/>
      <c r="N127" s="401"/>
      <c r="O127" s="401"/>
      <c r="P127" s="401"/>
      <c r="Q127" s="401"/>
      <c r="R127" s="401"/>
      <c r="S127" s="401"/>
      <c r="T127" s="401"/>
      <c r="U127" s="117"/>
      <c r="V127" s="117"/>
      <c r="W127" s="117"/>
      <c r="X127" s="117"/>
      <c r="Y127" s="117"/>
      <c r="Z127" s="117"/>
      <c r="AA127" s="117"/>
      <c r="AB127" s="117"/>
      <c r="AC127" s="117"/>
      <c r="AD127" s="117"/>
      <c r="AE127" s="117"/>
      <c r="AF127" s="117"/>
      <c r="AG127" s="117"/>
      <c r="AH127" s="117"/>
      <c r="AI127" s="418"/>
      <c r="AJ127" s="418"/>
      <c r="AK127" s="419">
        <f t="shared" si="315"/>
        <v>0</v>
      </c>
    </row>
    <row r="128" spans="2:37">
      <c r="B128" s="94">
        <v>53202</v>
      </c>
      <c r="C128" s="94" t="s">
        <v>281</v>
      </c>
      <c r="D128" s="94">
        <v>2</v>
      </c>
      <c r="E128" s="94" t="s">
        <v>257</v>
      </c>
      <c r="F128" s="400">
        <v>0</v>
      </c>
      <c r="G128" s="400">
        <v>0</v>
      </c>
      <c r="H128" s="400">
        <v>0</v>
      </c>
      <c r="I128" s="400">
        <v>0</v>
      </c>
      <c r="J128" s="400">
        <v>0</v>
      </c>
      <c r="K128" s="400">
        <v>0</v>
      </c>
      <c r="L128" s="400">
        <v>0</v>
      </c>
      <c r="M128" s="400">
        <v>0</v>
      </c>
      <c r="N128" s="400">
        <v>0</v>
      </c>
      <c r="O128" s="400">
        <v>0</v>
      </c>
      <c r="P128" s="400">
        <v>0</v>
      </c>
      <c r="Q128" s="400">
        <v>0</v>
      </c>
      <c r="R128" s="400">
        <v>0</v>
      </c>
      <c r="S128" s="400">
        <v>0</v>
      </c>
      <c r="T128" s="400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 s="416">
        <v>0</v>
      </c>
      <c r="AJ128" s="416"/>
      <c r="AK128" s="420">
        <f t="shared" si="315"/>
        <v>0</v>
      </c>
    </row>
    <row r="129" spans="2:37">
      <c r="B129" s="397">
        <v>53202</v>
      </c>
      <c r="C129" s="94" t="s">
        <v>281</v>
      </c>
      <c r="D129" s="94">
        <v>3</v>
      </c>
      <c r="E129" s="94" t="s">
        <v>258</v>
      </c>
      <c r="F129" s="400">
        <v>0</v>
      </c>
      <c r="G129" s="400">
        <v>0</v>
      </c>
      <c r="H129" s="400">
        <v>0</v>
      </c>
      <c r="I129" s="400">
        <v>0</v>
      </c>
      <c r="J129" s="400">
        <v>0</v>
      </c>
      <c r="K129" s="400">
        <v>0</v>
      </c>
      <c r="L129" s="400">
        <v>0</v>
      </c>
      <c r="M129" s="400">
        <v>0</v>
      </c>
      <c r="N129" s="400">
        <v>0</v>
      </c>
      <c r="O129" s="400">
        <v>0</v>
      </c>
      <c r="P129" s="400">
        <v>0</v>
      </c>
      <c r="Q129" s="400">
        <v>0</v>
      </c>
      <c r="R129" s="400">
        <v>0</v>
      </c>
      <c r="S129" s="400">
        <v>0</v>
      </c>
      <c r="T129" s="400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 s="416">
        <v>0</v>
      </c>
      <c r="AJ129" s="416"/>
      <c r="AK129" s="421">
        <f t="shared" si="315"/>
        <v>0</v>
      </c>
    </row>
    <row r="130" spans="2:37" hidden="1">
      <c r="B130" s="94">
        <v>53202</v>
      </c>
      <c r="C130" s="94" t="s">
        <v>281</v>
      </c>
      <c r="D130" s="94">
        <v>4</v>
      </c>
      <c r="E130" s="94" t="s">
        <v>277</v>
      </c>
      <c r="F130" s="400" t="str">
        <f>[3]PLANTILLA!I155</f>
        <v>MTTR</v>
      </c>
      <c r="G130" s="400">
        <f>[3]PLANTILLA!J155</f>
        <v>0</v>
      </c>
      <c r="H130" s="400">
        <f>[3]PLANTILLA!K155</f>
        <v>0</v>
      </c>
      <c r="I130" s="400">
        <f>[3]PLANTILLA!L155</f>
        <v>0</v>
      </c>
      <c r="J130" s="400">
        <f>[3]PLANTILLA!M155</f>
        <v>0</v>
      </c>
      <c r="K130" s="400">
        <f>[3]PLANTILLA!N155</f>
        <v>0</v>
      </c>
      <c r="L130" s="400">
        <f>[3]PLANTILLA!O155</f>
        <v>0</v>
      </c>
      <c r="M130" s="400">
        <f>[3]PLANTILLA!P155</f>
        <v>0</v>
      </c>
      <c r="N130" s="400">
        <f>[3]PLANTILLA!Q155</f>
        <v>0</v>
      </c>
      <c r="O130" s="400">
        <f>[3]PLANTILLA!R155</f>
        <v>0</v>
      </c>
      <c r="P130" s="400">
        <f>[3]PLANTILLA!S155</f>
        <v>0</v>
      </c>
      <c r="Q130" s="400">
        <f>[3]PLANTILLA!T155</f>
        <v>0</v>
      </c>
      <c r="R130" s="400">
        <f>[3]PLANTILLA!U155</f>
        <v>0</v>
      </c>
      <c r="S130" s="400">
        <f>[3]PLANTILLA!V155</f>
        <v>0</v>
      </c>
      <c r="T130" s="400">
        <f>[3]PLANTILLA!W155</f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 s="416">
        <f>[3]PLANTILLA!AM169</f>
        <v>0</v>
      </c>
      <c r="AJ130" s="416"/>
      <c r="AK130" s="421">
        <f t="shared" si="315"/>
        <v>0</v>
      </c>
    </row>
    <row r="131" spans="2:37" hidden="1">
      <c r="B131" s="94">
        <v>53202</v>
      </c>
      <c r="C131" s="94" t="s">
        <v>281</v>
      </c>
      <c r="D131" s="94">
        <v>5</v>
      </c>
      <c r="E131" s="94" t="s">
        <v>282</v>
      </c>
      <c r="F131" s="400" t="str">
        <f>[3]PLANTILLA!I165</f>
        <v>MTTR</v>
      </c>
      <c r="G131" s="400">
        <f>[3]PLANTILLA!J165</f>
        <v>0</v>
      </c>
      <c r="H131" s="400">
        <f>[3]PLANTILLA!K165</f>
        <v>0</v>
      </c>
      <c r="I131" s="400">
        <f>[3]PLANTILLA!L165</f>
        <v>0</v>
      </c>
      <c r="J131" s="400">
        <f>[3]PLANTILLA!M165</f>
        <v>0</v>
      </c>
      <c r="K131" s="400">
        <f>[3]PLANTILLA!N165</f>
        <v>0</v>
      </c>
      <c r="L131" s="400">
        <f>[3]PLANTILLA!O165</f>
        <v>0</v>
      </c>
      <c r="M131" s="400">
        <f>[3]PLANTILLA!P165</f>
        <v>0</v>
      </c>
      <c r="N131" s="400">
        <f>[3]PLANTILLA!Q165</f>
        <v>0</v>
      </c>
      <c r="O131" s="400">
        <f>[3]PLANTILLA!R165</f>
        <v>0</v>
      </c>
      <c r="P131" s="400">
        <f>[3]PLANTILLA!S165</f>
        <v>0</v>
      </c>
      <c r="Q131" s="400">
        <f>[3]PLANTILLA!T165</f>
        <v>0</v>
      </c>
      <c r="R131" s="400">
        <f>[3]PLANTILLA!U165</f>
        <v>0</v>
      </c>
      <c r="S131" s="400">
        <f>[3]PLANTILLA!V165</f>
        <v>0</v>
      </c>
      <c r="T131" s="400">
        <f>[3]PLANTILLA!W165</f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 s="416">
        <f>[3]PLANTILLA!AM179</f>
        <v>0</v>
      </c>
      <c r="AJ131" s="416"/>
      <c r="AK131" s="421">
        <f t="shared" si="315"/>
        <v>0</v>
      </c>
    </row>
    <row r="132" spans="2:37" hidden="1">
      <c r="B132" s="94">
        <v>53202</v>
      </c>
      <c r="C132" s="94" t="s">
        <v>281</v>
      </c>
      <c r="D132" s="94">
        <v>6</v>
      </c>
      <c r="E132" s="94" t="s">
        <v>280</v>
      </c>
      <c r="F132" s="400" t="str">
        <f>[3]PLANTILLA!I175</f>
        <v>MTTR</v>
      </c>
      <c r="G132" s="400">
        <f>[3]PLANTILLA!J175</f>
        <v>0</v>
      </c>
      <c r="H132" s="400">
        <f>[3]PLANTILLA!K175</f>
        <v>0</v>
      </c>
      <c r="I132" s="400">
        <f>[3]PLANTILLA!L175</f>
        <v>0</v>
      </c>
      <c r="J132" s="400">
        <f>[3]PLANTILLA!M175</f>
        <v>0</v>
      </c>
      <c r="K132" s="400">
        <f>[3]PLANTILLA!N175</f>
        <v>0</v>
      </c>
      <c r="L132" s="400">
        <f>[3]PLANTILLA!O175</f>
        <v>0</v>
      </c>
      <c r="M132" s="400">
        <f>[3]PLANTILLA!P175</f>
        <v>0</v>
      </c>
      <c r="N132" s="400">
        <f>[3]PLANTILLA!Q175</f>
        <v>0</v>
      </c>
      <c r="O132" s="400">
        <f>[3]PLANTILLA!R175</f>
        <v>0</v>
      </c>
      <c r="P132" s="400">
        <f>[3]PLANTILLA!S175</f>
        <v>0</v>
      </c>
      <c r="Q132" s="400">
        <f>[3]PLANTILLA!T175</f>
        <v>0</v>
      </c>
      <c r="R132" s="400">
        <f>[3]PLANTILLA!U175</f>
        <v>0</v>
      </c>
      <c r="S132" s="400">
        <f>[3]PLANTILLA!V175</f>
        <v>0</v>
      </c>
      <c r="T132" s="400">
        <f>[3]PLANTILLA!W175</f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 s="416">
        <f>[3]PLANTILLA!AM189</f>
        <v>0</v>
      </c>
      <c r="AJ132" s="416"/>
      <c r="AK132" s="421">
        <f t="shared" si="315"/>
        <v>0</v>
      </c>
    </row>
    <row r="133" spans="2:37">
      <c r="B133" s="94">
        <v>53202</v>
      </c>
      <c r="C133" s="94" t="s">
        <v>281</v>
      </c>
      <c r="D133" s="94">
        <v>7</v>
      </c>
      <c r="E133" s="94" t="s">
        <v>259</v>
      </c>
      <c r="F133" s="400">
        <f t="shared" ref="F133:T133" si="316">IFERROR(1/(IFERROR(1/F130,0)+IFERROR(1/(F131+F132),0)),0)</f>
        <v>0</v>
      </c>
      <c r="G133" s="400">
        <f t="shared" si="316"/>
        <v>0</v>
      </c>
      <c r="H133" s="400">
        <f t="shared" si="316"/>
        <v>0</v>
      </c>
      <c r="I133" s="400">
        <f t="shared" si="316"/>
        <v>0</v>
      </c>
      <c r="J133" s="400">
        <f t="shared" si="316"/>
        <v>0</v>
      </c>
      <c r="K133" s="400">
        <f t="shared" si="316"/>
        <v>0</v>
      </c>
      <c r="L133" s="400">
        <f t="shared" si="316"/>
        <v>0</v>
      </c>
      <c r="M133" s="400">
        <f t="shared" si="316"/>
        <v>0</v>
      </c>
      <c r="N133" s="400">
        <f t="shared" si="316"/>
        <v>0</v>
      </c>
      <c r="O133" s="400">
        <f t="shared" si="316"/>
        <v>0</v>
      </c>
      <c r="P133" s="400">
        <f t="shared" si="316"/>
        <v>0</v>
      </c>
      <c r="Q133" s="400">
        <f t="shared" si="316"/>
        <v>0</v>
      </c>
      <c r="R133" s="400">
        <f t="shared" si="316"/>
        <v>0</v>
      </c>
      <c r="S133" s="400">
        <f t="shared" si="316"/>
        <v>0</v>
      </c>
      <c r="T133" s="400">
        <f t="shared" si="316"/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 s="416">
        <f t="shared" ref="AI133:AK133" si="317">IFERROR(1/(IFERROR(1/AI130,0)+IFERROR(1/(AI131+AI132),0)),0)</f>
        <v>0</v>
      </c>
      <c r="AJ133" s="416"/>
      <c r="AK133" s="434">
        <f t="shared" si="317"/>
        <v>0</v>
      </c>
    </row>
    <row r="134" spans="2:37" hidden="1">
      <c r="B134" s="94">
        <v>53202</v>
      </c>
      <c r="C134" s="94" t="s">
        <v>281</v>
      </c>
      <c r="D134" s="94">
        <v>8</v>
      </c>
      <c r="E134" s="94" t="s">
        <v>260</v>
      </c>
      <c r="F134" s="400">
        <v>0</v>
      </c>
      <c r="G134" s="400">
        <v>0</v>
      </c>
      <c r="H134" s="400">
        <v>0</v>
      </c>
      <c r="I134" s="400">
        <v>0</v>
      </c>
      <c r="J134" s="400">
        <v>0</v>
      </c>
      <c r="K134" s="400">
        <v>0</v>
      </c>
      <c r="L134" s="400">
        <v>0</v>
      </c>
      <c r="M134" s="400">
        <v>0</v>
      </c>
      <c r="N134" s="400">
        <v>0</v>
      </c>
      <c r="O134" s="400">
        <v>0</v>
      </c>
      <c r="P134" s="400">
        <v>0</v>
      </c>
      <c r="Q134" s="400">
        <v>0</v>
      </c>
      <c r="R134" s="400">
        <v>0</v>
      </c>
      <c r="S134" s="400">
        <v>0</v>
      </c>
      <c r="T134" s="400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 s="416">
        <v>0</v>
      </c>
      <c r="AJ134" s="416"/>
      <c r="AK134" s="421">
        <f>SUM(F134:AI134)</f>
        <v>0</v>
      </c>
    </row>
    <row r="135" spans="2:37" hidden="1">
      <c r="B135" s="94">
        <v>53202</v>
      </c>
      <c r="C135" s="94" t="s">
        <v>281</v>
      </c>
      <c r="D135" s="94">
        <v>9</v>
      </c>
      <c r="E135" s="345" t="s">
        <v>261</v>
      </c>
      <c r="F135" s="402">
        <f t="shared" ref="F135" si="318">SUM(F127:F129)</f>
        <v>0</v>
      </c>
      <c r="G135" s="402">
        <f>SUM(G127:G129)</f>
        <v>0</v>
      </c>
      <c r="H135" s="402">
        <f t="shared" ref="H135:M135" si="319">SUM(H127:H129)</f>
        <v>0</v>
      </c>
      <c r="I135" s="402">
        <f t="shared" si="319"/>
        <v>0</v>
      </c>
      <c r="J135" s="402">
        <f t="shared" si="319"/>
        <v>0</v>
      </c>
      <c r="K135" s="402">
        <f t="shared" si="319"/>
        <v>0</v>
      </c>
      <c r="L135" s="402">
        <f t="shared" si="319"/>
        <v>0</v>
      </c>
      <c r="M135" s="402">
        <f t="shared" si="319"/>
        <v>0</v>
      </c>
      <c r="N135" s="402">
        <f>SUM(N127:N129)</f>
        <v>0</v>
      </c>
      <c r="O135" s="402">
        <f t="shared" ref="O135:T135" si="320">SUM(O127:O129)</f>
        <v>0</v>
      </c>
      <c r="P135" s="402">
        <f t="shared" si="320"/>
        <v>0</v>
      </c>
      <c r="Q135" s="402">
        <f t="shared" si="320"/>
        <v>0</v>
      </c>
      <c r="R135" s="402">
        <f t="shared" si="320"/>
        <v>0</v>
      </c>
      <c r="S135" s="402">
        <f t="shared" si="320"/>
        <v>0</v>
      </c>
      <c r="T135" s="402">
        <f t="shared" si="320"/>
        <v>0</v>
      </c>
      <c r="U135" s="374">
        <f>SUM(U127:U129)</f>
        <v>0</v>
      </c>
      <c r="V135" s="374">
        <f t="shared" ref="V135:AA135" si="321">SUM(V127:V129)</f>
        <v>0</v>
      </c>
      <c r="W135" s="374">
        <f t="shared" si="321"/>
        <v>0</v>
      </c>
      <c r="X135" s="374">
        <f t="shared" si="321"/>
        <v>0</v>
      </c>
      <c r="Y135" s="374">
        <f t="shared" si="321"/>
        <v>0</v>
      </c>
      <c r="Z135" s="374">
        <f t="shared" si="321"/>
        <v>0</v>
      </c>
      <c r="AA135" s="374">
        <f t="shared" si="321"/>
        <v>0</v>
      </c>
      <c r="AB135" s="374">
        <f>SUM(AB127:AB129)</f>
        <v>0</v>
      </c>
      <c r="AC135" s="374">
        <f t="shared" ref="AC135:AH135" si="322">SUM(AC127:AC129)</f>
        <v>0</v>
      </c>
      <c r="AD135" s="374">
        <f t="shared" si="322"/>
        <v>0</v>
      </c>
      <c r="AE135" s="374">
        <f t="shared" si="322"/>
        <v>0</v>
      </c>
      <c r="AF135" s="374">
        <f t="shared" si="322"/>
        <v>0</v>
      </c>
      <c r="AG135" s="374">
        <f t="shared" si="322"/>
        <v>0</v>
      </c>
      <c r="AH135" s="374">
        <f t="shared" si="322"/>
        <v>0</v>
      </c>
      <c r="AI135" s="422">
        <f t="shared" ref="AI135" si="323">SUM(AI127:AI129)</f>
        <v>0</v>
      </c>
      <c r="AJ135" s="422"/>
      <c r="AK135" s="421">
        <f>SUM(F135:AI135)</f>
        <v>0</v>
      </c>
    </row>
    <row r="136" spans="2:37">
      <c r="B136" s="94">
        <v>53202</v>
      </c>
      <c r="C136" s="94" t="s">
        <v>281</v>
      </c>
      <c r="D136" s="94">
        <v>10</v>
      </c>
      <c r="E136" s="346" t="s">
        <v>341</v>
      </c>
      <c r="F136" s="406">
        <f t="shared" ref="F136" si="324">((F126-F135)/F126)*100</f>
        <v>100</v>
      </c>
      <c r="G136" s="406">
        <f>((G126-G135)/G126)*100</f>
        <v>100</v>
      </c>
      <c r="H136" s="406">
        <f t="shared" ref="H136:M136" si="325">((H126-H135)/H126)*100</f>
        <v>100</v>
      </c>
      <c r="I136" s="406">
        <f t="shared" si="325"/>
        <v>100</v>
      </c>
      <c r="J136" s="406">
        <f t="shared" si="325"/>
        <v>100</v>
      </c>
      <c r="K136" s="406">
        <f t="shared" si="325"/>
        <v>100</v>
      </c>
      <c r="L136" s="406">
        <f t="shared" si="325"/>
        <v>100</v>
      </c>
      <c r="M136" s="406">
        <f t="shared" si="325"/>
        <v>100</v>
      </c>
      <c r="N136" s="406">
        <f>((N126-N135)/N126)*100</f>
        <v>100</v>
      </c>
      <c r="O136" s="406">
        <f t="shared" ref="O136:T136" si="326">((O126-O135)/O126)*100</f>
        <v>100</v>
      </c>
      <c r="P136" s="406">
        <f t="shared" si="326"/>
        <v>100</v>
      </c>
      <c r="Q136" s="406">
        <f t="shared" si="326"/>
        <v>100</v>
      </c>
      <c r="R136" s="406">
        <f t="shared" si="326"/>
        <v>100</v>
      </c>
      <c r="S136" s="406">
        <f t="shared" si="326"/>
        <v>100</v>
      </c>
      <c r="T136" s="406">
        <f t="shared" si="326"/>
        <v>100</v>
      </c>
      <c r="U136" s="346">
        <f>((U126-U135)/U126)*100</f>
        <v>100</v>
      </c>
      <c r="V136" s="346">
        <f t="shared" ref="V136:AA136" si="327">((V126-V135)/V126)*100</f>
        <v>100</v>
      </c>
      <c r="W136" s="346">
        <f t="shared" si="327"/>
        <v>100</v>
      </c>
      <c r="X136" s="346">
        <f t="shared" si="327"/>
        <v>100</v>
      </c>
      <c r="Y136" s="346">
        <f t="shared" si="327"/>
        <v>100</v>
      </c>
      <c r="Z136" s="346">
        <f t="shared" si="327"/>
        <v>100</v>
      </c>
      <c r="AA136" s="346">
        <f t="shared" si="327"/>
        <v>100</v>
      </c>
      <c r="AB136" s="346">
        <f>((AB126-AB135)/AB126)*100</f>
        <v>100</v>
      </c>
      <c r="AC136" s="346">
        <f t="shared" ref="AC136:AH136" si="328">((AC126-AC135)/AC126)*100</f>
        <v>100</v>
      </c>
      <c r="AD136" s="346">
        <f t="shared" si="328"/>
        <v>100</v>
      </c>
      <c r="AE136" s="346">
        <f t="shared" si="328"/>
        <v>100</v>
      </c>
      <c r="AF136" s="346">
        <f t="shared" si="328"/>
        <v>100</v>
      </c>
      <c r="AG136" s="346">
        <f t="shared" si="328"/>
        <v>100</v>
      </c>
      <c r="AH136" s="346">
        <f t="shared" si="328"/>
        <v>100</v>
      </c>
      <c r="AI136" s="423">
        <f t="shared" ref="AI136:AK136" si="329">((AI126-AI135)/AI126)*100</f>
        <v>100</v>
      </c>
      <c r="AJ136" s="423"/>
      <c r="AK136" s="424">
        <f t="shared" si="329"/>
        <v>100</v>
      </c>
    </row>
    <row r="137" spans="2:37">
      <c r="B137" s="94">
        <v>53202</v>
      </c>
      <c r="C137" s="94" t="s">
        <v>281</v>
      </c>
      <c r="D137" s="94">
        <v>11</v>
      </c>
      <c r="E137" s="346" t="s">
        <v>344</v>
      </c>
      <c r="F137" s="406">
        <f t="shared" ref="F137" si="330">IFERROR(F133*100/(F126-F135),0)</f>
        <v>0</v>
      </c>
      <c r="G137" s="406">
        <f>IFERROR(G133*100/(G126-G135),0)</f>
        <v>0</v>
      </c>
      <c r="H137" s="406">
        <f t="shared" ref="H137:M137" si="331">IFERROR(H133*100/(H126-H135),0)</f>
        <v>0</v>
      </c>
      <c r="I137" s="406">
        <f t="shared" si="331"/>
        <v>0</v>
      </c>
      <c r="J137" s="406">
        <f t="shared" si="331"/>
        <v>0</v>
      </c>
      <c r="K137" s="406">
        <f t="shared" si="331"/>
        <v>0</v>
      </c>
      <c r="L137" s="406">
        <f t="shared" si="331"/>
        <v>0</v>
      </c>
      <c r="M137" s="406">
        <f t="shared" si="331"/>
        <v>0</v>
      </c>
      <c r="N137" s="406">
        <f>IFERROR(N133*100/(N126-N135),0)</f>
        <v>0</v>
      </c>
      <c r="O137" s="406">
        <f t="shared" ref="O137:T137" si="332">IFERROR(O133*100/(O126-O135),0)</f>
        <v>0</v>
      </c>
      <c r="P137" s="406">
        <f t="shared" si="332"/>
        <v>0</v>
      </c>
      <c r="Q137" s="406">
        <f t="shared" si="332"/>
        <v>0</v>
      </c>
      <c r="R137" s="406">
        <f t="shared" si="332"/>
        <v>0</v>
      </c>
      <c r="S137" s="406">
        <f t="shared" si="332"/>
        <v>0</v>
      </c>
      <c r="T137" s="406">
        <f t="shared" si="332"/>
        <v>0</v>
      </c>
      <c r="U137" s="346">
        <f>IFERROR(U133*100/(U126-U135),0)</f>
        <v>0</v>
      </c>
      <c r="V137" s="346">
        <f t="shared" ref="V137:AA137" si="333">IFERROR(V133*100/(V126-V135),0)</f>
        <v>0</v>
      </c>
      <c r="W137" s="346">
        <f t="shared" si="333"/>
        <v>0</v>
      </c>
      <c r="X137" s="346">
        <f t="shared" si="333"/>
        <v>0</v>
      </c>
      <c r="Y137" s="346">
        <f t="shared" si="333"/>
        <v>0</v>
      </c>
      <c r="Z137" s="346">
        <f t="shared" si="333"/>
        <v>0</v>
      </c>
      <c r="AA137" s="346">
        <f t="shared" si="333"/>
        <v>0</v>
      </c>
      <c r="AB137" s="346">
        <f>IFERROR(AB133*100/(AB126-AB135),0)</f>
        <v>0</v>
      </c>
      <c r="AC137" s="346">
        <f t="shared" ref="AC137:AH137" si="334">IFERROR(AC133*100/(AC126-AC135),0)</f>
        <v>0</v>
      </c>
      <c r="AD137" s="346">
        <f t="shared" si="334"/>
        <v>0</v>
      </c>
      <c r="AE137" s="346">
        <f t="shared" si="334"/>
        <v>0</v>
      </c>
      <c r="AF137" s="346">
        <f t="shared" si="334"/>
        <v>0</v>
      </c>
      <c r="AG137" s="346">
        <f t="shared" si="334"/>
        <v>0</v>
      </c>
      <c r="AH137" s="346">
        <f t="shared" si="334"/>
        <v>0</v>
      </c>
      <c r="AI137" s="423">
        <f t="shared" ref="AI137:AK137" si="335">IFERROR(AI133*100/(AI126-AI135),0)</f>
        <v>0</v>
      </c>
      <c r="AJ137" s="423"/>
      <c r="AK137" s="424">
        <f t="shared" si="335"/>
        <v>0</v>
      </c>
    </row>
    <row r="138" spans="2:37" hidden="1">
      <c r="B138" s="94">
        <v>53202</v>
      </c>
      <c r="C138" s="94" t="s">
        <v>281</v>
      </c>
      <c r="D138" s="94"/>
      <c r="E138" s="346" t="s">
        <v>343</v>
      </c>
      <c r="F138" s="406">
        <f t="shared" ref="F138" si="336">IFERROR(F133*100/(F126-F135-4),0)</f>
        <v>0</v>
      </c>
      <c r="G138" s="406">
        <f>IFERROR(G133*100/(G126-G135-4),0)</f>
        <v>0</v>
      </c>
      <c r="H138" s="406">
        <f t="shared" ref="H138:M138" si="337">IFERROR(H133*100/(H126-H135-4),0)</f>
        <v>0</v>
      </c>
      <c r="I138" s="406">
        <f t="shared" si="337"/>
        <v>0</v>
      </c>
      <c r="J138" s="406">
        <f t="shared" si="337"/>
        <v>0</v>
      </c>
      <c r="K138" s="406">
        <f t="shared" si="337"/>
        <v>0</v>
      </c>
      <c r="L138" s="406">
        <f t="shared" si="337"/>
        <v>0</v>
      </c>
      <c r="M138" s="406">
        <f t="shared" si="337"/>
        <v>0</v>
      </c>
      <c r="N138" s="406">
        <f>IFERROR(N133*100/(N126-N135-4),0)</f>
        <v>0</v>
      </c>
      <c r="O138" s="406">
        <f t="shared" ref="O138:T138" si="338">IFERROR(O133*100/(O126-O135-4),0)</f>
        <v>0</v>
      </c>
      <c r="P138" s="406">
        <f t="shared" si="338"/>
        <v>0</v>
      </c>
      <c r="Q138" s="406">
        <f t="shared" si="338"/>
        <v>0</v>
      </c>
      <c r="R138" s="406">
        <f t="shared" si="338"/>
        <v>0</v>
      </c>
      <c r="S138" s="406">
        <f t="shared" si="338"/>
        <v>0</v>
      </c>
      <c r="T138" s="406">
        <f t="shared" si="338"/>
        <v>0</v>
      </c>
      <c r="U138" s="346">
        <f>IFERROR(U133*100/(U126-U135-4),0)</f>
        <v>0</v>
      </c>
      <c r="V138" s="346">
        <f t="shared" ref="V138:AA138" si="339">IFERROR(V133*100/(V126-V135-4),0)</f>
        <v>0</v>
      </c>
      <c r="W138" s="346">
        <f t="shared" si="339"/>
        <v>0</v>
      </c>
      <c r="X138" s="346">
        <f t="shared" si="339"/>
        <v>0</v>
      </c>
      <c r="Y138" s="346">
        <f t="shared" si="339"/>
        <v>0</v>
      </c>
      <c r="Z138" s="346">
        <f t="shared" si="339"/>
        <v>0</v>
      </c>
      <c r="AA138" s="346">
        <f t="shared" si="339"/>
        <v>0</v>
      </c>
      <c r="AB138" s="346">
        <f>IFERROR(AB133*100/(AB126-AB135-4),0)</f>
        <v>0</v>
      </c>
      <c r="AC138" s="346">
        <f t="shared" ref="AC138:AH138" si="340">IFERROR(AC133*100/(AC126-AC135-4),0)</f>
        <v>0</v>
      </c>
      <c r="AD138" s="346">
        <f t="shared" si="340"/>
        <v>0</v>
      </c>
      <c r="AE138" s="346">
        <f t="shared" si="340"/>
        <v>0</v>
      </c>
      <c r="AF138" s="346">
        <f t="shared" si="340"/>
        <v>0</v>
      </c>
      <c r="AG138" s="346">
        <f t="shared" si="340"/>
        <v>0</v>
      </c>
      <c r="AH138" s="346">
        <f t="shared" si="340"/>
        <v>0</v>
      </c>
      <c r="AI138" s="423">
        <f t="shared" ref="AI138" si="341">IFERROR(AI133*100/(AI126-AI135-4),0)</f>
        <v>0</v>
      </c>
      <c r="AJ138" s="423"/>
      <c r="AK138" s="424">
        <f>IFERROR(AK133*100/(AK126-AK135-120),0)</f>
        <v>0</v>
      </c>
    </row>
    <row r="139" spans="2:37">
      <c r="B139" s="94">
        <v>53202</v>
      </c>
      <c r="C139" s="94" t="s">
        <v>281</v>
      </c>
      <c r="D139" s="94">
        <v>12</v>
      </c>
      <c r="E139" s="347" t="s">
        <v>18</v>
      </c>
      <c r="F139" s="408">
        <f t="shared" ref="F139" si="342">IFERROR(F133/F134,F133)</f>
        <v>0</v>
      </c>
      <c r="G139" s="408">
        <f>IFERROR(G133/G134,G133)</f>
        <v>0</v>
      </c>
      <c r="H139" s="408">
        <f t="shared" ref="H139:M139" si="343">IFERROR(H133/H134,H133)</f>
        <v>0</v>
      </c>
      <c r="I139" s="408">
        <f t="shared" si="343"/>
        <v>0</v>
      </c>
      <c r="J139" s="408">
        <f t="shared" si="343"/>
        <v>0</v>
      </c>
      <c r="K139" s="408">
        <f t="shared" si="343"/>
        <v>0</v>
      </c>
      <c r="L139" s="408">
        <f t="shared" si="343"/>
        <v>0</v>
      </c>
      <c r="M139" s="408">
        <f t="shared" si="343"/>
        <v>0</v>
      </c>
      <c r="N139" s="408">
        <f>IFERROR(N133/N134,N133)</f>
        <v>0</v>
      </c>
      <c r="O139" s="408">
        <f t="shared" ref="O139:T139" si="344">IFERROR(O133/O134,O133)</f>
        <v>0</v>
      </c>
      <c r="P139" s="408">
        <f t="shared" si="344"/>
        <v>0</v>
      </c>
      <c r="Q139" s="408">
        <f t="shared" si="344"/>
        <v>0</v>
      </c>
      <c r="R139" s="408">
        <f t="shared" si="344"/>
        <v>0</v>
      </c>
      <c r="S139" s="408">
        <f t="shared" si="344"/>
        <v>0</v>
      </c>
      <c r="T139" s="408">
        <f t="shared" si="344"/>
        <v>0</v>
      </c>
      <c r="U139" s="347">
        <f>IFERROR(U133/U134,U133)</f>
        <v>0</v>
      </c>
      <c r="V139" s="347">
        <f t="shared" ref="V139:AA139" si="345">IFERROR(V133/V134,V133)</f>
        <v>0</v>
      </c>
      <c r="W139" s="347">
        <f t="shared" si="345"/>
        <v>0</v>
      </c>
      <c r="X139" s="347">
        <f t="shared" si="345"/>
        <v>0</v>
      </c>
      <c r="Y139" s="347">
        <f t="shared" si="345"/>
        <v>0</v>
      </c>
      <c r="Z139" s="347">
        <f t="shared" si="345"/>
        <v>0</v>
      </c>
      <c r="AA139" s="347">
        <f t="shared" si="345"/>
        <v>0</v>
      </c>
      <c r="AB139" s="347">
        <f>IFERROR(AB133/AB134,AB133)</f>
        <v>0</v>
      </c>
      <c r="AC139" s="347">
        <f t="shared" ref="AC139:AH139" si="346">IFERROR(AC133/AC134,AC133)</f>
        <v>0</v>
      </c>
      <c r="AD139" s="347">
        <f t="shared" si="346"/>
        <v>0</v>
      </c>
      <c r="AE139" s="347">
        <f t="shared" si="346"/>
        <v>0</v>
      </c>
      <c r="AF139" s="347">
        <f t="shared" si="346"/>
        <v>0</v>
      </c>
      <c r="AG139" s="347">
        <f t="shared" si="346"/>
        <v>0</v>
      </c>
      <c r="AH139" s="347">
        <f t="shared" si="346"/>
        <v>0</v>
      </c>
      <c r="AI139" s="425">
        <f t="shared" ref="AI139:AK139" si="347">IFERROR(AI133/AI134,AI133)</f>
        <v>0</v>
      </c>
      <c r="AJ139" s="425"/>
      <c r="AK139" s="426">
        <f t="shared" si="347"/>
        <v>0</v>
      </c>
    </row>
    <row r="140" spans="2:37">
      <c r="B140" s="94">
        <v>53202</v>
      </c>
      <c r="C140" s="94" t="s">
        <v>281</v>
      </c>
      <c r="D140" s="94">
        <v>13</v>
      </c>
      <c r="E140" s="347" t="s">
        <v>19</v>
      </c>
      <c r="F140" s="408">
        <f t="shared" ref="F140:AH140" si="348">IFERROR(F129/F134,F129)</f>
        <v>0</v>
      </c>
      <c r="G140" s="408">
        <f t="shared" si="348"/>
        <v>0</v>
      </c>
      <c r="H140" s="408">
        <f t="shared" si="348"/>
        <v>0</v>
      </c>
      <c r="I140" s="408">
        <f t="shared" si="348"/>
        <v>0</v>
      </c>
      <c r="J140" s="408">
        <f t="shared" si="348"/>
        <v>0</v>
      </c>
      <c r="K140" s="408">
        <f t="shared" si="348"/>
        <v>0</v>
      </c>
      <c r="L140" s="408">
        <f t="shared" si="348"/>
        <v>0</v>
      </c>
      <c r="M140" s="408">
        <f t="shared" si="348"/>
        <v>0</v>
      </c>
      <c r="N140" s="408">
        <f t="shared" si="348"/>
        <v>0</v>
      </c>
      <c r="O140" s="408">
        <f t="shared" si="348"/>
        <v>0</v>
      </c>
      <c r="P140" s="408">
        <f t="shared" si="348"/>
        <v>0</v>
      </c>
      <c r="Q140" s="408">
        <f t="shared" si="348"/>
        <v>0</v>
      </c>
      <c r="R140" s="408">
        <f t="shared" si="348"/>
        <v>0</v>
      </c>
      <c r="S140" s="408">
        <f t="shared" si="348"/>
        <v>0</v>
      </c>
      <c r="T140" s="408">
        <f t="shared" si="348"/>
        <v>0</v>
      </c>
      <c r="U140" s="347">
        <f t="shared" si="348"/>
        <v>0</v>
      </c>
      <c r="V140" s="347">
        <f t="shared" si="348"/>
        <v>0</v>
      </c>
      <c r="W140" s="347">
        <f t="shared" si="348"/>
        <v>0</v>
      </c>
      <c r="X140" s="347">
        <f t="shared" si="348"/>
        <v>0</v>
      </c>
      <c r="Y140" s="347">
        <f t="shared" si="348"/>
        <v>0</v>
      </c>
      <c r="Z140" s="347">
        <f t="shared" si="348"/>
        <v>0</v>
      </c>
      <c r="AA140" s="347">
        <f t="shared" si="348"/>
        <v>0</v>
      </c>
      <c r="AB140" s="347">
        <f t="shared" si="348"/>
        <v>0</v>
      </c>
      <c r="AC140" s="347">
        <f t="shared" si="348"/>
        <v>0</v>
      </c>
      <c r="AD140" s="347">
        <f t="shared" si="348"/>
        <v>0</v>
      </c>
      <c r="AE140" s="347">
        <f t="shared" si="348"/>
        <v>0</v>
      </c>
      <c r="AF140" s="347">
        <f t="shared" si="348"/>
        <v>0</v>
      </c>
      <c r="AG140" s="347">
        <f t="shared" si="348"/>
        <v>0</v>
      </c>
      <c r="AH140" s="347">
        <f t="shared" si="348"/>
        <v>0</v>
      </c>
      <c r="AI140" s="425">
        <f t="shared" ref="AI140:AK140" si="349">IFERROR(AI129/AI134,AI129)</f>
        <v>0</v>
      </c>
      <c r="AJ140" s="425"/>
      <c r="AK140" s="426">
        <f t="shared" si="349"/>
        <v>0</v>
      </c>
    </row>
    <row r="141" spans="2:37" hidden="1">
      <c r="B141" s="94">
        <v>53203</v>
      </c>
      <c r="C141" s="94" t="s">
        <v>283</v>
      </c>
      <c r="D141" s="94">
        <v>1</v>
      </c>
      <c r="E141" s="94" t="s">
        <v>256</v>
      </c>
      <c r="F141" s="400">
        <v>24</v>
      </c>
      <c r="G141" s="400">
        <v>24</v>
      </c>
      <c r="H141" s="400">
        <v>24</v>
      </c>
      <c r="I141" s="400">
        <v>24</v>
      </c>
      <c r="J141" s="400">
        <v>24</v>
      </c>
      <c r="K141" s="400">
        <v>24</v>
      </c>
      <c r="L141" s="400">
        <v>24</v>
      </c>
      <c r="M141" s="400">
        <v>24</v>
      </c>
      <c r="N141" s="400">
        <v>24</v>
      </c>
      <c r="O141" s="400">
        <v>24</v>
      </c>
      <c r="P141" s="400">
        <v>24</v>
      </c>
      <c r="Q141" s="400">
        <v>24</v>
      </c>
      <c r="R141" s="400">
        <v>24</v>
      </c>
      <c r="S141" s="400">
        <v>24</v>
      </c>
      <c r="T141" s="400">
        <v>24</v>
      </c>
      <c r="U141">
        <v>24</v>
      </c>
      <c r="V141">
        <v>24</v>
      </c>
      <c r="W141">
        <v>24</v>
      </c>
      <c r="X141">
        <v>24</v>
      </c>
      <c r="Y141">
        <v>24</v>
      </c>
      <c r="Z141">
        <v>24</v>
      </c>
      <c r="AA141">
        <v>24</v>
      </c>
      <c r="AB141">
        <v>24</v>
      </c>
      <c r="AC141">
        <v>24</v>
      </c>
      <c r="AD141">
        <v>24</v>
      </c>
      <c r="AE141">
        <v>24</v>
      </c>
      <c r="AF141">
        <v>24</v>
      </c>
      <c r="AG141">
        <v>24</v>
      </c>
      <c r="AH141">
        <v>24</v>
      </c>
      <c r="AI141" s="416">
        <v>24</v>
      </c>
      <c r="AJ141" s="416">
        <v>24</v>
      </c>
      <c r="AK141" s="417">
        <f>SUM(F141:AJ141)</f>
        <v>744</v>
      </c>
    </row>
    <row r="142" spans="2:37">
      <c r="B142" s="117">
        <v>53203</v>
      </c>
      <c r="C142" s="117" t="s">
        <v>283</v>
      </c>
      <c r="D142" s="117">
        <v>1.1000000000000001</v>
      </c>
      <c r="E142" s="94" t="s">
        <v>267</v>
      </c>
      <c r="F142" s="401"/>
      <c r="G142" s="401"/>
      <c r="H142" s="401"/>
      <c r="I142" s="401"/>
      <c r="J142" s="401"/>
      <c r="K142" s="401"/>
      <c r="L142" s="401"/>
      <c r="M142" s="401"/>
      <c r="N142" s="401"/>
      <c r="O142" s="401"/>
      <c r="P142" s="401"/>
      <c r="Q142" s="401"/>
      <c r="R142" s="401"/>
      <c r="S142" s="401"/>
      <c r="T142" s="401"/>
      <c r="U142" s="117">
        <v>11</v>
      </c>
      <c r="V142" s="117"/>
      <c r="W142" s="117"/>
      <c r="X142" s="117"/>
      <c r="Y142" s="117"/>
      <c r="Z142" s="117"/>
      <c r="AA142" s="117"/>
      <c r="AB142" s="117"/>
      <c r="AC142" s="117"/>
      <c r="AD142" s="117"/>
      <c r="AE142" s="117"/>
      <c r="AF142" s="117"/>
      <c r="AG142" s="117"/>
      <c r="AH142" s="117"/>
      <c r="AI142" s="418"/>
      <c r="AJ142" s="418"/>
      <c r="AK142" s="417">
        <f t="shared" ref="AK142:AK147" si="350">SUM(F142:AJ142)</f>
        <v>11</v>
      </c>
    </row>
    <row r="143" spans="2:37">
      <c r="B143" s="94">
        <v>53203</v>
      </c>
      <c r="C143" s="94" t="s">
        <v>283</v>
      </c>
      <c r="D143" s="94">
        <v>2</v>
      </c>
      <c r="E143" s="94" t="s">
        <v>257</v>
      </c>
      <c r="F143" s="400">
        <v>0</v>
      </c>
      <c r="G143" s="400"/>
      <c r="H143" s="400"/>
      <c r="I143" s="400"/>
      <c r="J143" s="400"/>
      <c r="K143" s="400"/>
      <c r="L143" s="400"/>
      <c r="M143" s="400"/>
      <c r="N143" s="400"/>
      <c r="O143" s="400"/>
      <c r="P143" s="400"/>
      <c r="Q143" s="400"/>
      <c r="R143" s="400"/>
      <c r="S143" s="400"/>
      <c r="T143" s="400"/>
      <c r="U143">
        <v>3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/>
      <c r="AC143"/>
      <c r="AD143"/>
      <c r="AE143"/>
      <c r="AF143"/>
      <c r="AG143"/>
      <c r="AH143"/>
      <c r="AI143" s="416">
        <v>0</v>
      </c>
      <c r="AJ143" s="416"/>
      <c r="AK143" s="417">
        <f t="shared" si="350"/>
        <v>3</v>
      </c>
    </row>
    <row r="144" spans="2:37">
      <c r="B144" s="397">
        <v>53203</v>
      </c>
      <c r="C144" s="94" t="s">
        <v>283</v>
      </c>
      <c r="D144" s="94">
        <v>3</v>
      </c>
      <c r="E144" s="94" t="s">
        <v>258</v>
      </c>
      <c r="F144" s="400">
        <v>12.5</v>
      </c>
      <c r="G144" s="400"/>
      <c r="H144" s="400">
        <v>7</v>
      </c>
      <c r="I144" s="400">
        <v>16</v>
      </c>
      <c r="J144" s="400">
        <v>1</v>
      </c>
      <c r="K144" s="400">
        <v>13</v>
      </c>
      <c r="L144" s="400"/>
      <c r="M144" s="400"/>
      <c r="N144" s="400">
        <v>1</v>
      </c>
      <c r="O144" s="400">
        <v>3</v>
      </c>
      <c r="P144" s="400">
        <v>3.5</v>
      </c>
      <c r="Q144" s="400"/>
      <c r="R144" s="400">
        <v>9</v>
      </c>
      <c r="S144" s="400"/>
      <c r="T144" s="400"/>
      <c r="U144">
        <v>0</v>
      </c>
      <c r="V144">
        <v>1</v>
      </c>
      <c r="W144">
        <v>0</v>
      </c>
      <c r="X144">
        <v>1</v>
      </c>
      <c r="Y144">
        <v>13</v>
      </c>
      <c r="Z144">
        <v>1.75</v>
      </c>
      <c r="AA144">
        <v>4.25</v>
      </c>
      <c r="AB144">
        <v>18</v>
      </c>
      <c r="AC144">
        <v>4</v>
      </c>
      <c r="AD144" s="400">
        <v>2</v>
      </c>
      <c r="AE144">
        <v>5</v>
      </c>
      <c r="AF144">
        <v>3</v>
      </c>
      <c r="AG144"/>
      <c r="AH144"/>
      <c r="AI144" s="416">
        <v>4</v>
      </c>
      <c r="AJ144" s="416"/>
      <c r="AK144" s="417">
        <f t="shared" si="350"/>
        <v>123</v>
      </c>
    </row>
    <row r="145" spans="2:37" hidden="1">
      <c r="B145" s="94">
        <v>53203</v>
      </c>
      <c r="C145" s="94" t="s">
        <v>283</v>
      </c>
      <c r="D145" s="94">
        <v>4</v>
      </c>
      <c r="E145" s="94" t="s">
        <v>277</v>
      </c>
      <c r="F145" s="400">
        <v>4</v>
      </c>
      <c r="G145" s="400">
        <v>4</v>
      </c>
      <c r="H145" s="400">
        <v>5.0999999999999996</v>
      </c>
      <c r="I145" s="400">
        <v>5.0999999999999996</v>
      </c>
      <c r="J145" s="400">
        <v>4.9000000000000004</v>
      </c>
      <c r="K145" s="400">
        <v>2.8</v>
      </c>
      <c r="L145" s="400">
        <v>5</v>
      </c>
      <c r="M145" s="400"/>
      <c r="N145" s="400">
        <v>3.47</v>
      </c>
      <c r="O145" s="400">
        <v>3.47</v>
      </c>
      <c r="P145" s="400">
        <v>3.47</v>
      </c>
      <c r="Q145" s="400">
        <v>4</v>
      </c>
      <c r="R145" s="400">
        <v>4</v>
      </c>
      <c r="S145" s="400">
        <v>4</v>
      </c>
      <c r="T145" s="400">
        <v>3.2</v>
      </c>
      <c r="U145">
        <v>3.4</v>
      </c>
      <c r="V145">
        <v>0.7</v>
      </c>
      <c r="W145">
        <v>3.4</v>
      </c>
      <c r="X145">
        <v>5</v>
      </c>
      <c r="Y145">
        <v>2</v>
      </c>
      <c r="Z145">
        <v>3</v>
      </c>
      <c r="AA145">
        <v>7</v>
      </c>
      <c r="AB145">
        <v>2.63</v>
      </c>
      <c r="AC145">
        <v>2.63</v>
      </c>
      <c r="AD145">
        <v>2.63</v>
      </c>
      <c r="AE145">
        <v>2.63</v>
      </c>
      <c r="AF145">
        <v>2.15</v>
      </c>
      <c r="AG145">
        <v>2.15</v>
      </c>
      <c r="AH145">
        <v>6.5</v>
      </c>
      <c r="AI145" s="416">
        <v>4</v>
      </c>
      <c r="AJ145" s="416"/>
      <c r="AK145" s="417">
        <f t="shared" si="350"/>
        <v>106.33</v>
      </c>
    </row>
    <row r="146" spans="2:37" hidden="1">
      <c r="B146" s="94">
        <v>53203</v>
      </c>
      <c r="C146" s="94" t="s">
        <v>283</v>
      </c>
      <c r="D146" s="94">
        <v>5</v>
      </c>
      <c r="E146" s="94" t="s">
        <v>282</v>
      </c>
      <c r="F146" s="400">
        <v>3</v>
      </c>
      <c r="G146" s="400">
        <v>3</v>
      </c>
      <c r="H146" s="400">
        <v>2.5</v>
      </c>
      <c r="I146" s="400">
        <v>2.5</v>
      </c>
      <c r="J146" s="400">
        <v>2</v>
      </c>
      <c r="K146" s="400">
        <v>1</v>
      </c>
      <c r="L146" s="400">
        <v>2</v>
      </c>
      <c r="M146" s="400"/>
      <c r="N146" s="400">
        <v>1.67</v>
      </c>
      <c r="O146" s="400">
        <v>1.67</v>
      </c>
      <c r="P146" s="400">
        <v>1.25</v>
      </c>
      <c r="Q146" s="400">
        <v>1.25</v>
      </c>
      <c r="R146" s="400">
        <v>1.25</v>
      </c>
      <c r="S146" s="400">
        <v>1.25</v>
      </c>
      <c r="T146" s="400">
        <v>1</v>
      </c>
      <c r="U146">
        <v>1</v>
      </c>
      <c r="V146">
        <v>1</v>
      </c>
      <c r="W146">
        <v>1</v>
      </c>
      <c r="X146">
        <v>2</v>
      </c>
      <c r="Y146">
        <v>1</v>
      </c>
      <c r="Z146">
        <v>1</v>
      </c>
      <c r="AA146">
        <v>2</v>
      </c>
      <c r="AB146">
        <v>1</v>
      </c>
      <c r="AC146">
        <v>1</v>
      </c>
      <c r="AD146">
        <v>1</v>
      </c>
      <c r="AE146">
        <v>1</v>
      </c>
      <c r="AF146">
        <v>1.5</v>
      </c>
      <c r="AG146">
        <v>1.5</v>
      </c>
      <c r="AH146">
        <v>1</v>
      </c>
      <c r="AI146" s="416">
        <v>1</v>
      </c>
      <c r="AJ146" s="416"/>
      <c r="AK146" s="417">
        <f t="shared" si="350"/>
        <v>43.34</v>
      </c>
    </row>
    <row r="147" spans="2:37" hidden="1">
      <c r="B147" s="94">
        <v>53203</v>
      </c>
      <c r="C147" s="94" t="s">
        <v>283</v>
      </c>
      <c r="D147" s="94">
        <v>6</v>
      </c>
      <c r="E147" s="94" t="s">
        <v>280</v>
      </c>
      <c r="F147" s="400">
        <v>0</v>
      </c>
      <c r="G147" s="400"/>
      <c r="H147" s="400"/>
      <c r="I147" s="400"/>
      <c r="J147" s="400">
        <v>0.1</v>
      </c>
      <c r="K147" s="400"/>
      <c r="L147" s="400">
        <v>1</v>
      </c>
      <c r="M147" s="400"/>
      <c r="N147" s="400"/>
      <c r="O147" s="400"/>
      <c r="P147" s="400">
        <v>0.5</v>
      </c>
      <c r="Q147" s="400">
        <v>0.5</v>
      </c>
      <c r="R147" s="400">
        <v>0.5</v>
      </c>
      <c r="S147" s="400">
        <v>0.5</v>
      </c>
      <c r="T147" s="400">
        <v>2</v>
      </c>
      <c r="U147">
        <v>2</v>
      </c>
      <c r="V147">
        <v>2</v>
      </c>
      <c r="W147">
        <v>2</v>
      </c>
      <c r="X147">
        <v>2</v>
      </c>
      <c r="Y147">
        <v>2.5</v>
      </c>
      <c r="Z147">
        <v>4.3</v>
      </c>
      <c r="AA147">
        <v>7.2</v>
      </c>
      <c r="AB147">
        <v>4.9000000000000004</v>
      </c>
      <c r="AC147">
        <v>13.58</v>
      </c>
      <c r="AD147">
        <v>13.58</v>
      </c>
      <c r="AE147">
        <v>13.58</v>
      </c>
      <c r="AF147">
        <v>13.58</v>
      </c>
      <c r="AG147">
        <v>13.58</v>
      </c>
      <c r="AH147">
        <v>13.58</v>
      </c>
      <c r="AI147" s="416">
        <v>0</v>
      </c>
      <c r="AJ147" s="416"/>
      <c r="AK147" s="417">
        <f t="shared" si="350"/>
        <v>113.47999999999999</v>
      </c>
    </row>
    <row r="148" spans="2:37">
      <c r="B148" s="94">
        <v>53203</v>
      </c>
      <c r="C148" s="94" t="s">
        <v>283</v>
      </c>
      <c r="D148" s="94">
        <v>7</v>
      </c>
      <c r="E148" s="94" t="s">
        <v>259</v>
      </c>
      <c r="F148" s="400">
        <f t="shared" ref="F148:AH148" si="351">IFERROR(1/(IFERROR(1/F145,0)+IFERROR(1/(F146+F147),0)),0)</f>
        <v>1.7142857142857144</v>
      </c>
      <c r="G148" s="400">
        <f t="shared" si="351"/>
        <v>1.7142857142857144</v>
      </c>
      <c r="H148" s="400">
        <f t="shared" si="351"/>
        <v>1.6776315789473681</v>
      </c>
      <c r="I148" s="400">
        <f t="shared" si="351"/>
        <v>1.6776315789473681</v>
      </c>
      <c r="J148" s="400">
        <f t="shared" si="351"/>
        <v>1.47</v>
      </c>
      <c r="K148" s="400">
        <f t="shared" si="351"/>
        <v>0.73684210526315785</v>
      </c>
      <c r="L148" s="400">
        <f t="shared" si="351"/>
        <v>1.875</v>
      </c>
      <c r="M148" s="400">
        <f t="shared" si="351"/>
        <v>0</v>
      </c>
      <c r="N148" s="400">
        <f t="shared" si="351"/>
        <v>1.1274124513618677</v>
      </c>
      <c r="O148" s="400">
        <f t="shared" si="351"/>
        <v>1.1274124513618677</v>
      </c>
      <c r="P148" s="400">
        <f t="shared" si="351"/>
        <v>1.1633141762452108</v>
      </c>
      <c r="Q148" s="400">
        <f t="shared" si="351"/>
        <v>1.2173913043478262</v>
      </c>
      <c r="R148" s="400">
        <f t="shared" si="351"/>
        <v>1.2173913043478262</v>
      </c>
      <c r="S148" s="400">
        <f t="shared" si="351"/>
        <v>1.2173913043478262</v>
      </c>
      <c r="T148" s="400">
        <f t="shared" si="351"/>
        <v>1.5483870967741937</v>
      </c>
      <c r="U148">
        <f t="shared" si="351"/>
        <v>1.59375</v>
      </c>
      <c r="V148">
        <f t="shared" si="351"/>
        <v>0.56756756756756754</v>
      </c>
      <c r="W148">
        <f t="shared" si="351"/>
        <v>1.59375</v>
      </c>
      <c r="X148">
        <f t="shared" si="351"/>
        <v>2.2222222222222223</v>
      </c>
      <c r="Y148">
        <f t="shared" si="351"/>
        <v>1.2727272727272727</v>
      </c>
      <c r="Z148">
        <f t="shared" si="351"/>
        <v>1.9156626506024097</v>
      </c>
      <c r="AA148">
        <f t="shared" si="351"/>
        <v>3.975308641975309</v>
      </c>
      <c r="AB148">
        <f t="shared" si="351"/>
        <v>1.8191090269636576</v>
      </c>
      <c r="AC148">
        <f t="shared" si="351"/>
        <v>2.2280883207437534</v>
      </c>
      <c r="AD148">
        <f t="shared" si="351"/>
        <v>2.2280883207437534</v>
      </c>
      <c r="AE148">
        <f t="shared" si="351"/>
        <v>2.2280883207437534</v>
      </c>
      <c r="AF148">
        <f t="shared" si="351"/>
        <v>1.8817179338363319</v>
      </c>
      <c r="AG148">
        <f t="shared" si="351"/>
        <v>1.8817179338363319</v>
      </c>
      <c r="AH148">
        <f t="shared" si="351"/>
        <v>4.4957305502846294</v>
      </c>
      <c r="AI148" s="416">
        <f t="shared" ref="AI148:AJ148" si="352">IFERROR(1/(IFERROR(1/AI145,0)+IFERROR(1/(AI146+AI147),0)),0)</f>
        <v>0.8</v>
      </c>
      <c r="AJ148" s="416">
        <f t="shared" si="352"/>
        <v>0</v>
      </c>
      <c r="AK148" s="434">
        <f>IFERROR(1/(IFERROR(1/AK145,0)+IFERROR(1/(AK146+AK147),0)),0)</f>
        <v>63.365649249477478</v>
      </c>
    </row>
    <row r="149" spans="2:37" hidden="1">
      <c r="B149" s="94">
        <v>53203</v>
      </c>
      <c r="C149" s="94" t="s">
        <v>283</v>
      </c>
      <c r="D149" s="94">
        <v>8</v>
      </c>
      <c r="E149" s="94" t="s">
        <v>260</v>
      </c>
      <c r="F149" s="400">
        <v>3</v>
      </c>
      <c r="G149" s="400"/>
      <c r="H149" s="400">
        <v>1</v>
      </c>
      <c r="I149" s="400">
        <v>1</v>
      </c>
      <c r="J149" s="400">
        <v>1</v>
      </c>
      <c r="K149" s="400">
        <v>1</v>
      </c>
      <c r="L149" s="400"/>
      <c r="M149" s="400"/>
      <c r="N149" s="400">
        <v>1</v>
      </c>
      <c r="O149" s="400">
        <v>1</v>
      </c>
      <c r="P149" s="400">
        <v>1</v>
      </c>
      <c r="Q149" s="400"/>
      <c r="R149" s="400">
        <v>1</v>
      </c>
      <c r="S149" s="400"/>
      <c r="T149" s="400"/>
      <c r="U149">
        <v>1</v>
      </c>
      <c r="V149">
        <v>1</v>
      </c>
      <c r="W149">
        <v>0</v>
      </c>
      <c r="X149">
        <v>1</v>
      </c>
      <c r="Y149">
        <v>3</v>
      </c>
      <c r="Z149">
        <v>2</v>
      </c>
      <c r="AA149">
        <v>2</v>
      </c>
      <c r="AB149">
        <v>1</v>
      </c>
      <c r="AC149">
        <v>1</v>
      </c>
      <c r="AD149" s="400">
        <v>1</v>
      </c>
      <c r="AE149">
        <v>1</v>
      </c>
      <c r="AF149">
        <v>1</v>
      </c>
      <c r="AG149"/>
      <c r="AH149"/>
      <c r="AI149" s="416"/>
      <c r="AJ149" s="416"/>
      <c r="AK149" s="421">
        <f>SUM(F149:AJ149)</f>
        <v>26</v>
      </c>
    </row>
    <row r="150" spans="2:37" hidden="1">
      <c r="B150" s="94">
        <v>53203</v>
      </c>
      <c r="C150" s="94" t="s">
        <v>283</v>
      </c>
      <c r="D150" s="94">
        <v>9</v>
      </c>
      <c r="E150" s="345" t="s">
        <v>261</v>
      </c>
      <c r="F150" s="402">
        <f t="shared" ref="F150" si="353">SUM(F142:F144)</f>
        <v>12.5</v>
      </c>
      <c r="G150" s="402">
        <f>SUM(G142:G144)</f>
        <v>0</v>
      </c>
      <c r="H150" s="402">
        <f t="shared" ref="H150:M150" si="354">SUM(H142:H144)</f>
        <v>7</v>
      </c>
      <c r="I150" s="402">
        <f t="shared" si="354"/>
        <v>16</v>
      </c>
      <c r="J150" s="402">
        <f t="shared" si="354"/>
        <v>1</v>
      </c>
      <c r="K150" s="402">
        <f t="shared" si="354"/>
        <v>13</v>
      </c>
      <c r="L150" s="402">
        <f t="shared" si="354"/>
        <v>0</v>
      </c>
      <c r="M150" s="402">
        <f t="shared" si="354"/>
        <v>0</v>
      </c>
      <c r="N150" s="402">
        <f>SUM(N142:N144)</f>
        <v>1</v>
      </c>
      <c r="O150" s="402">
        <f t="shared" ref="O150:T150" si="355">SUM(O142:O144)</f>
        <v>3</v>
      </c>
      <c r="P150" s="402">
        <f t="shared" si="355"/>
        <v>3.5</v>
      </c>
      <c r="Q150" s="402">
        <f t="shared" si="355"/>
        <v>0</v>
      </c>
      <c r="R150" s="402">
        <f t="shared" si="355"/>
        <v>9</v>
      </c>
      <c r="S150" s="402">
        <f t="shared" si="355"/>
        <v>0</v>
      </c>
      <c r="T150" s="402">
        <f t="shared" si="355"/>
        <v>0</v>
      </c>
      <c r="U150" s="374">
        <f>SUM(U142:U144)</f>
        <v>14</v>
      </c>
      <c r="V150" s="374">
        <f t="shared" ref="V150:AA150" si="356">SUM(V142:V144)</f>
        <v>1</v>
      </c>
      <c r="W150" s="374">
        <f t="shared" si="356"/>
        <v>0</v>
      </c>
      <c r="X150" s="374">
        <f t="shared" si="356"/>
        <v>1</v>
      </c>
      <c r="Y150" s="374">
        <f t="shared" si="356"/>
        <v>13</v>
      </c>
      <c r="Z150" s="374">
        <f t="shared" si="356"/>
        <v>1.75</v>
      </c>
      <c r="AA150" s="374">
        <f t="shared" si="356"/>
        <v>4.25</v>
      </c>
      <c r="AB150" s="374">
        <f>SUM(AB142:AB144)</f>
        <v>18</v>
      </c>
      <c r="AC150" s="374">
        <f t="shared" ref="AC150:AH150" si="357">SUM(AC142:AC144)</f>
        <v>4</v>
      </c>
      <c r="AD150" s="374">
        <f t="shared" si="357"/>
        <v>2</v>
      </c>
      <c r="AE150" s="374">
        <f t="shared" si="357"/>
        <v>5</v>
      </c>
      <c r="AF150" s="374">
        <f t="shared" si="357"/>
        <v>3</v>
      </c>
      <c r="AG150" s="374">
        <f t="shared" si="357"/>
        <v>0</v>
      </c>
      <c r="AH150" s="374">
        <f t="shared" si="357"/>
        <v>0</v>
      </c>
      <c r="AI150" s="422">
        <f t="shared" ref="AI150" si="358">SUM(AI142:AI144)</f>
        <v>4</v>
      </c>
      <c r="AJ150" s="422"/>
      <c r="AK150" s="421">
        <f>SUM(F150:AJ150)</f>
        <v>137</v>
      </c>
    </row>
    <row r="151" spans="2:37">
      <c r="B151" s="94">
        <v>53203</v>
      </c>
      <c r="C151" s="94" t="s">
        <v>283</v>
      </c>
      <c r="D151" s="94">
        <v>10</v>
      </c>
      <c r="E151" s="346" t="s">
        <v>341</v>
      </c>
      <c r="F151" s="406">
        <f t="shared" ref="F151" si="359">((F141-F150)/F141)*100</f>
        <v>47.916666666666671</v>
      </c>
      <c r="G151" s="423">
        <f>((G141-G150)/G141)*100</f>
        <v>100</v>
      </c>
      <c r="H151" s="423">
        <f t="shared" ref="H151:M151" si="360">((H141-H150)/H141)*100</f>
        <v>70.833333333333343</v>
      </c>
      <c r="I151" s="423">
        <f t="shared" si="360"/>
        <v>33.333333333333329</v>
      </c>
      <c r="J151" s="423">
        <f t="shared" si="360"/>
        <v>95.833333333333343</v>
      </c>
      <c r="K151" s="423">
        <f t="shared" si="360"/>
        <v>45.833333333333329</v>
      </c>
      <c r="L151" s="423">
        <f t="shared" si="360"/>
        <v>100</v>
      </c>
      <c r="M151" s="423">
        <f t="shared" si="360"/>
        <v>100</v>
      </c>
      <c r="N151" s="447">
        <f>((N141-N150)/N141)*100</f>
        <v>95.833333333333343</v>
      </c>
      <c r="O151" s="447">
        <f t="shared" ref="O151:T151" si="361">((O141-O150)/O141)*100</f>
        <v>87.5</v>
      </c>
      <c r="P151" s="447">
        <f t="shared" si="361"/>
        <v>85.416666666666657</v>
      </c>
      <c r="Q151" s="447">
        <f t="shared" si="361"/>
        <v>100</v>
      </c>
      <c r="R151" s="447">
        <f t="shared" si="361"/>
        <v>62.5</v>
      </c>
      <c r="S151" s="447">
        <f t="shared" si="361"/>
        <v>100</v>
      </c>
      <c r="T151" s="447">
        <f t="shared" si="361"/>
        <v>100</v>
      </c>
      <c r="U151" s="346">
        <f>((U141-U150)/U141)*100</f>
        <v>41.666666666666671</v>
      </c>
      <c r="V151" s="346">
        <f t="shared" ref="V151:AA151" si="362">((V141-V150)/V141)*100</f>
        <v>95.833333333333343</v>
      </c>
      <c r="W151" s="346">
        <f t="shared" si="362"/>
        <v>100</v>
      </c>
      <c r="X151" s="346">
        <f t="shared" si="362"/>
        <v>95.833333333333343</v>
      </c>
      <c r="Y151" s="346">
        <f t="shared" si="362"/>
        <v>45.833333333333329</v>
      </c>
      <c r="Z151" s="346">
        <f t="shared" si="362"/>
        <v>92.708333333333343</v>
      </c>
      <c r="AA151" s="346">
        <f t="shared" si="362"/>
        <v>82.291666666666657</v>
      </c>
      <c r="AB151" s="385">
        <f>((AB141-AB150)/AB141)*100</f>
        <v>25</v>
      </c>
      <c r="AC151" s="385">
        <f t="shared" ref="AC151:AH151" si="363">((AC141-AC150)/AC141)*100</f>
        <v>83.333333333333343</v>
      </c>
      <c r="AD151" s="385">
        <f t="shared" si="363"/>
        <v>91.666666666666657</v>
      </c>
      <c r="AE151" s="385">
        <f t="shared" si="363"/>
        <v>79.166666666666657</v>
      </c>
      <c r="AF151" s="385">
        <f t="shared" si="363"/>
        <v>87.5</v>
      </c>
      <c r="AG151" s="385">
        <f t="shared" si="363"/>
        <v>100</v>
      </c>
      <c r="AH151" s="385">
        <f t="shared" si="363"/>
        <v>100</v>
      </c>
      <c r="AI151" s="423">
        <f t="shared" ref="AI151" si="364">((AI141-AI150)/AI141)*100</f>
        <v>83.333333333333343</v>
      </c>
      <c r="AJ151" s="423"/>
      <c r="AK151" s="424">
        <f>((AK141-AK150)/AK141)*100</f>
        <v>81.586021505376351</v>
      </c>
    </row>
    <row r="152" spans="2:37">
      <c r="B152" s="94">
        <v>53203</v>
      </c>
      <c r="C152" s="94" t="s">
        <v>283</v>
      </c>
      <c r="D152" s="94">
        <v>11</v>
      </c>
      <c r="E152" s="346" t="s">
        <v>344</v>
      </c>
      <c r="F152" s="406">
        <f t="shared" ref="F152" si="365">IFERROR(F148*100/(F141-F150),0)</f>
        <v>14.906832298136647</v>
      </c>
      <c r="G152" s="423">
        <f>IFERROR(G148*100/(G141-G150),0)</f>
        <v>7.1428571428571432</v>
      </c>
      <c r="H152" s="423">
        <f t="shared" ref="H152:M152" si="366">IFERROR(H148*100/(H141-H150),0)</f>
        <v>9.868421052631577</v>
      </c>
      <c r="I152" s="423">
        <f t="shared" si="366"/>
        <v>20.970394736842103</v>
      </c>
      <c r="J152" s="423">
        <f t="shared" si="366"/>
        <v>6.3913043478260869</v>
      </c>
      <c r="K152" s="423">
        <f t="shared" si="366"/>
        <v>6.6985645933014348</v>
      </c>
      <c r="L152" s="423">
        <f t="shared" si="366"/>
        <v>7.8125</v>
      </c>
      <c r="M152" s="423">
        <f t="shared" si="366"/>
        <v>0</v>
      </c>
      <c r="N152" s="447">
        <f>IFERROR(N148*100/(N141-N150),0)</f>
        <v>4.9017932667907296</v>
      </c>
      <c r="O152" s="447">
        <f t="shared" ref="O152:T152" si="367">IFERROR(O148*100/(O141-O150),0)</f>
        <v>5.3686307207707991</v>
      </c>
      <c r="P152" s="447">
        <f t="shared" si="367"/>
        <v>5.6747032987571258</v>
      </c>
      <c r="Q152" s="447">
        <f t="shared" si="367"/>
        <v>5.0724637681159424</v>
      </c>
      <c r="R152" s="447">
        <f t="shared" si="367"/>
        <v>8.1159420289855078</v>
      </c>
      <c r="S152" s="447">
        <f t="shared" si="367"/>
        <v>5.0724637681159424</v>
      </c>
      <c r="T152" s="447">
        <f t="shared" si="367"/>
        <v>6.4516129032258069</v>
      </c>
      <c r="U152" s="346">
        <f>IFERROR(U148*100/(U141-U150),0)</f>
        <v>15.9375</v>
      </c>
      <c r="V152" s="346">
        <f t="shared" ref="V152:AA152" si="368">IFERROR(V148*100/(V141-V150),0)</f>
        <v>2.4676850763807288</v>
      </c>
      <c r="W152" s="346">
        <f t="shared" si="368"/>
        <v>6.640625</v>
      </c>
      <c r="X152" s="346">
        <f t="shared" si="368"/>
        <v>9.6618357487922708</v>
      </c>
      <c r="Y152" s="346">
        <f t="shared" si="368"/>
        <v>11.570247933884296</v>
      </c>
      <c r="Z152" s="346">
        <f t="shared" si="368"/>
        <v>8.6097197779883583</v>
      </c>
      <c r="AA152" s="346">
        <f t="shared" si="368"/>
        <v>20.12814502265979</v>
      </c>
      <c r="AB152" s="385">
        <f>IFERROR(AB148*100/(AB141-AB150),0)</f>
        <v>30.318483782727625</v>
      </c>
      <c r="AC152" s="385">
        <f t="shared" ref="AC152:AH152" si="369">IFERROR(AC148*100/(AC141-AC150),0)</f>
        <v>11.140441603718767</v>
      </c>
      <c r="AD152" s="385">
        <f t="shared" si="369"/>
        <v>10.127674185198879</v>
      </c>
      <c r="AE152" s="385">
        <f t="shared" si="369"/>
        <v>11.726780635493439</v>
      </c>
      <c r="AF152" s="385">
        <f t="shared" si="369"/>
        <v>8.9605615896968196</v>
      </c>
      <c r="AG152" s="385">
        <f t="shared" si="369"/>
        <v>7.8404913909847167</v>
      </c>
      <c r="AH152" s="385">
        <f t="shared" si="369"/>
        <v>18.732210626185957</v>
      </c>
      <c r="AI152" s="423">
        <f t="shared" ref="AI152:AK152" si="370">IFERROR(AI148*100/(AI141-AI150),0)</f>
        <v>4</v>
      </c>
      <c r="AJ152" s="423"/>
      <c r="AK152" s="424">
        <f t="shared" si="370"/>
        <v>10.439151441429567</v>
      </c>
    </row>
    <row r="153" spans="2:37" hidden="1">
      <c r="B153" s="94">
        <v>53203</v>
      </c>
      <c r="C153" s="94" t="s">
        <v>283</v>
      </c>
      <c r="D153" s="94"/>
      <c r="E153" s="346" t="s">
        <v>343</v>
      </c>
      <c r="F153" s="406">
        <f t="shared" ref="F153" si="371">IFERROR(F148*100/(F141-F150-4),0)</f>
        <v>22.857142857142858</v>
      </c>
      <c r="G153" s="423">
        <f>IFERROR(G148*100/(G141-G150-4),0)</f>
        <v>8.571428571428573</v>
      </c>
      <c r="H153" s="423">
        <f t="shared" ref="H153:M153" si="372">IFERROR(H148*100/(H141-H150-4),0)</f>
        <v>12.904858299595141</v>
      </c>
      <c r="I153" s="423">
        <f t="shared" si="372"/>
        <v>41.940789473684205</v>
      </c>
      <c r="J153" s="423">
        <f t="shared" si="372"/>
        <v>7.7368421052631575</v>
      </c>
      <c r="K153" s="423">
        <f t="shared" si="372"/>
        <v>10.526315789473683</v>
      </c>
      <c r="L153" s="423">
        <f t="shared" si="372"/>
        <v>9.375</v>
      </c>
      <c r="M153" s="423">
        <f t="shared" si="372"/>
        <v>0</v>
      </c>
      <c r="N153" s="447">
        <f>IFERROR(N148*100/(N141-N150-4),0)</f>
        <v>5.9337497440098304</v>
      </c>
      <c r="O153" s="447">
        <f t="shared" ref="O153:T153" si="373">IFERROR(O148*100/(O141-O150-4),0)</f>
        <v>6.6318379491874575</v>
      </c>
      <c r="P153" s="447">
        <f t="shared" si="373"/>
        <v>7.0503889469406715</v>
      </c>
      <c r="Q153" s="447">
        <f t="shared" si="373"/>
        <v>6.0869565217391308</v>
      </c>
      <c r="R153" s="447">
        <f t="shared" si="373"/>
        <v>11.06719367588933</v>
      </c>
      <c r="S153" s="447">
        <f t="shared" si="373"/>
        <v>6.0869565217391308</v>
      </c>
      <c r="T153" s="447">
        <f t="shared" si="373"/>
        <v>7.741935483870968</v>
      </c>
      <c r="U153" s="346">
        <f>IFERROR(U148*100/(U141-U150-4),0)</f>
        <v>26.5625</v>
      </c>
      <c r="V153" s="346">
        <f t="shared" ref="V153:AA153" si="374">IFERROR(V148*100/(V141-V150-4),0)</f>
        <v>2.9871977240398295</v>
      </c>
      <c r="W153" s="346">
        <f t="shared" si="374"/>
        <v>7.96875</v>
      </c>
      <c r="X153" s="346">
        <f t="shared" si="374"/>
        <v>11.695906432748538</v>
      </c>
      <c r="Y153" s="346">
        <f t="shared" si="374"/>
        <v>18.18181818181818</v>
      </c>
      <c r="Z153" s="346">
        <f t="shared" si="374"/>
        <v>10.496781647136491</v>
      </c>
      <c r="AA153" s="346">
        <f t="shared" si="374"/>
        <v>25.240054869684499</v>
      </c>
      <c r="AB153" s="385">
        <f>IFERROR(AB148*100/(AB141-AB150-4),0)</f>
        <v>90.955451348182876</v>
      </c>
      <c r="AC153" s="385">
        <f t="shared" ref="AC153:AH153" si="375">IFERROR(AC148*100/(AC141-AC150-4),0)</f>
        <v>13.925552004648459</v>
      </c>
      <c r="AD153" s="385">
        <f t="shared" si="375"/>
        <v>12.378268448576408</v>
      </c>
      <c r="AE153" s="385">
        <f t="shared" si="375"/>
        <v>14.85392213829169</v>
      </c>
      <c r="AF153" s="385">
        <f t="shared" si="375"/>
        <v>11.068929022566659</v>
      </c>
      <c r="AG153" s="385">
        <f t="shared" si="375"/>
        <v>9.4085896691816604</v>
      </c>
      <c r="AH153" s="385">
        <f t="shared" si="375"/>
        <v>22.478652751423148</v>
      </c>
      <c r="AI153" s="423">
        <f t="shared" ref="AI153" si="376">IFERROR(AI148*100/(AI141-AI150-4),0)</f>
        <v>5</v>
      </c>
      <c r="AJ153" s="423"/>
      <c r="AK153" s="424">
        <f>IFERROR(AK148*100/(AK141-AK150-120),0)</f>
        <v>13.011426950611391</v>
      </c>
    </row>
    <row r="154" spans="2:37">
      <c r="B154" s="94">
        <v>53203</v>
      </c>
      <c r="C154" s="94" t="s">
        <v>283</v>
      </c>
      <c r="D154" s="94">
        <v>12</v>
      </c>
      <c r="E154" s="347" t="s">
        <v>18</v>
      </c>
      <c r="F154" s="408">
        <f t="shared" ref="F154" si="377">IFERROR(F148/F149,F148)</f>
        <v>0.57142857142857151</v>
      </c>
      <c r="G154" s="408">
        <f>IFERROR(G148/G149,G148)</f>
        <v>1.7142857142857144</v>
      </c>
      <c r="H154" s="408">
        <f t="shared" ref="H154:M154" si="378">IFERROR(H148/H149,H148)</f>
        <v>1.6776315789473681</v>
      </c>
      <c r="I154" s="408">
        <f t="shared" si="378"/>
        <v>1.6776315789473681</v>
      </c>
      <c r="J154" s="408">
        <f t="shared" si="378"/>
        <v>1.47</v>
      </c>
      <c r="K154" s="408">
        <f t="shared" si="378"/>
        <v>0.73684210526315785</v>
      </c>
      <c r="L154" s="408">
        <f t="shared" si="378"/>
        <v>1.875</v>
      </c>
      <c r="M154" s="408">
        <f t="shared" si="378"/>
        <v>0</v>
      </c>
      <c r="N154" s="408">
        <f>IFERROR(N148/N149,N148)</f>
        <v>1.1274124513618677</v>
      </c>
      <c r="O154" s="408">
        <f t="shared" ref="O154:T154" si="379">IFERROR(O148/O149,O148)</f>
        <v>1.1274124513618677</v>
      </c>
      <c r="P154" s="408">
        <f t="shared" si="379"/>
        <v>1.1633141762452108</v>
      </c>
      <c r="Q154" s="408">
        <f t="shared" si="379"/>
        <v>1.2173913043478262</v>
      </c>
      <c r="R154" s="408">
        <f t="shared" si="379"/>
        <v>1.2173913043478262</v>
      </c>
      <c r="S154" s="408">
        <f t="shared" si="379"/>
        <v>1.2173913043478262</v>
      </c>
      <c r="T154" s="408">
        <f t="shared" si="379"/>
        <v>1.5483870967741937</v>
      </c>
      <c r="U154" s="347">
        <f>IFERROR(U148/U149,U148)</f>
        <v>1.59375</v>
      </c>
      <c r="V154" s="347">
        <f t="shared" ref="V154:AA154" si="380">IFERROR(V148/V149,V148)</f>
        <v>0.56756756756756754</v>
      </c>
      <c r="W154" s="347">
        <f t="shared" si="380"/>
        <v>1.59375</v>
      </c>
      <c r="X154" s="347">
        <f t="shared" si="380"/>
        <v>2.2222222222222223</v>
      </c>
      <c r="Y154" s="347">
        <f t="shared" si="380"/>
        <v>0.42424242424242425</v>
      </c>
      <c r="Z154" s="347">
        <f t="shared" si="380"/>
        <v>0.95783132530120485</v>
      </c>
      <c r="AA154" s="347">
        <f t="shared" si="380"/>
        <v>1.9876543209876545</v>
      </c>
      <c r="AB154" s="347">
        <f>IFERROR(AB148/AB149,AB148)</f>
        <v>1.8191090269636576</v>
      </c>
      <c r="AC154" s="347">
        <f t="shared" ref="AC154:AH154" si="381">IFERROR(AC148/AC149,AC148)</f>
        <v>2.2280883207437534</v>
      </c>
      <c r="AD154" s="347">
        <f t="shared" si="381"/>
        <v>2.2280883207437534</v>
      </c>
      <c r="AE154" s="347">
        <f t="shared" si="381"/>
        <v>2.2280883207437534</v>
      </c>
      <c r="AF154" s="347">
        <f t="shared" si="381"/>
        <v>1.8817179338363319</v>
      </c>
      <c r="AG154" s="347">
        <f t="shared" si="381"/>
        <v>1.8817179338363319</v>
      </c>
      <c r="AH154" s="347">
        <f t="shared" si="381"/>
        <v>4.4957305502846294</v>
      </c>
      <c r="AI154" s="425">
        <f t="shared" ref="AI154:AK154" si="382">IFERROR(AI148/AI149,AI148)</f>
        <v>0.8</v>
      </c>
      <c r="AJ154" s="425"/>
      <c r="AK154" s="426">
        <f t="shared" si="382"/>
        <v>2.4371403557491336</v>
      </c>
    </row>
    <row r="155" spans="2:37">
      <c r="B155" s="94">
        <v>53203</v>
      </c>
      <c r="C155" s="94" t="s">
        <v>283</v>
      </c>
      <c r="D155" s="94">
        <v>13</v>
      </c>
      <c r="E155" s="347" t="s">
        <v>19</v>
      </c>
      <c r="F155" s="408">
        <f t="shared" ref="F155" si="383">IFERROR(F144/F149,F144)</f>
        <v>4.166666666666667</v>
      </c>
      <c r="G155" s="408">
        <f>IFERROR(G144/G149,G144)</f>
        <v>0</v>
      </c>
      <c r="H155" s="408">
        <f t="shared" ref="H155:M155" si="384">IFERROR(H144/H149,H144)</f>
        <v>7</v>
      </c>
      <c r="I155" s="408">
        <f t="shared" si="384"/>
        <v>16</v>
      </c>
      <c r="J155" s="408">
        <f t="shared" si="384"/>
        <v>1</v>
      </c>
      <c r="K155" s="408">
        <f t="shared" si="384"/>
        <v>13</v>
      </c>
      <c r="L155" s="408">
        <f t="shared" si="384"/>
        <v>0</v>
      </c>
      <c r="M155" s="408">
        <f t="shared" si="384"/>
        <v>0</v>
      </c>
      <c r="N155" s="408">
        <f>IFERROR(N144/N149,N144)</f>
        <v>1</v>
      </c>
      <c r="O155" s="408">
        <f t="shared" ref="O155:T155" si="385">IFERROR(O144/O149,O144)</f>
        <v>3</v>
      </c>
      <c r="P155" s="408">
        <f t="shared" si="385"/>
        <v>3.5</v>
      </c>
      <c r="Q155" s="408">
        <f t="shared" si="385"/>
        <v>0</v>
      </c>
      <c r="R155" s="408">
        <f t="shared" si="385"/>
        <v>9</v>
      </c>
      <c r="S155" s="408">
        <f t="shared" si="385"/>
        <v>0</v>
      </c>
      <c r="T155" s="408">
        <f t="shared" si="385"/>
        <v>0</v>
      </c>
      <c r="U155" s="347">
        <f>IFERROR(U144/U149,U144)</f>
        <v>0</v>
      </c>
      <c r="V155" s="347">
        <f t="shared" ref="V155:AA155" si="386">IFERROR(V144/V149,V144)</f>
        <v>1</v>
      </c>
      <c r="W155" s="347">
        <f t="shared" si="386"/>
        <v>0</v>
      </c>
      <c r="X155" s="347">
        <f t="shared" si="386"/>
        <v>1</v>
      </c>
      <c r="Y155" s="347">
        <f t="shared" si="386"/>
        <v>4.333333333333333</v>
      </c>
      <c r="Z155" s="347">
        <f t="shared" si="386"/>
        <v>0.875</v>
      </c>
      <c r="AA155" s="347">
        <f t="shared" si="386"/>
        <v>2.125</v>
      </c>
      <c r="AB155" s="347">
        <f>IFERROR(AB144/AB149,AB144)</f>
        <v>18</v>
      </c>
      <c r="AC155" s="347">
        <f t="shared" ref="AC155:AH155" si="387">IFERROR(AC144/AC149,AC144)</f>
        <v>4</v>
      </c>
      <c r="AD155" s="347">
        <f t="shared" si="387"/>
        <v>2</v>
      </c>
      <c r="AE155" s="347">
        <f t="shared" si="387"/>
        <v>5</v>
      </c>
      <c r="AF155" s="347">
        <f t="shared" si="387"/>
        <v>3</v>
      </c>
      <c r="AG155" s="347">
        <f t="shared" si="387"/>
        <v>0</v>
      </c>
      <c r="AH155" s="347">
        <f t="shared" si="387"/>
        <v>0</v>
      </c>
      <c r="AI155" s="425">
        <f t="shared" ref="AI155:AK155" si="388">IFERROR(AI144/AI149,AI144)</f>
        <v>4</v>
      </c>
      <c r="AJ155" s="425"/>
      <c r="AK155" s="426">
        <f t="shared" si="388"/>
        <v>4.7307692307692308</v>
      </c>
    </row>
    <row r="156" spans="2:37" hidden="1">
      <c r="B156" s="94">
        <v>53204</v>
      </c>
      <c r="C156" s="94" t="s">
        <v>284</v>
      </c>
      <c r="D156" s="94">
        <v>1</v>
      </c>
      <c r="E156" s="94" t="s">
        <v>256</v>
      </c>
      <c r="F156" s="400">
        <v>24</v>
      </c>
      <c r="G156" s="400">
        <v>24</v>
      </c>
      <c r="H156" s="400">
        <v>24</v>
      </c>
      <c r="I156" s="400">
        <v>24</v>
      </c>
      <c r="J156" s="400">
        <v>24</v>
      </c>
      <c r="K156" s="400">
        <v>24</v>
      </c>
      <c r="L156" s="400">
        <v>24</v>
      </c>
      <c r="M156" s="400">
        <v>24</v>
      </c>
      <c r="N156" s="400">
        <v>24</v>
      </c>
      <c r="O156" s="400">
        <v>24</v>
      </c>
      <c r="P156" s="400">
        <v>24</v>
      </c>
      <c r="Q156" s="400">
        <v>24</v>
      </c>
      <c r="R156" s="400">
        <v>24</v>
      </c>
      <c r="S156" s="400">
        <v>24</v>
      </c>
      <c r="T156" s="400">
        <v>24</v>
      </c>
      <c r="U156">
        <v>24</v>
      </c>
      <c r="V156">
        <v>24</v>
      </c>
      <c r="W156">
        <v>24</v>
      </c>
      <c r="X156">
        <v>24</v>
      </c>
      <c r="Y156">
        <v>24</v>
      </c>
      <c r="Z156">
        <v>24</v>
      </c>
      <c r="AA156">
        <v>24</v>
      </c>
      <c r="AB156">
        <v>24</v>
      </c>
      <c r="AC156">
        <v>24</v>
      </c>
      <c r="AD156">
        <v>24</v>
      </c>
      <c r="AE156">
        <v>24</v>
      </c>
      <c r="AF156">
        <v>24</v>
      </c>
      <c r="AG156">
        <v>24</v>
      </c>
      <c r="AH156">
        <v>24</v>
      </c>
      <c r="AI156" s="416">
        <v>24</v>
      </c>
      <c r="AJ156" s="416">
        <v>24</v>
      </c>
      <c r="AK156" s="417">
        <f>SUM(F156:AJ156)</f>
        <v>744</v>
      </c>
    </row>
    <row r="157" spans="2:37">
      <c r="B157" s="117">
        <v>53204</v>
      </c>
      <c r="C157" s="117" t="s">
        <v>284</v>
      </c>
      <c r="D157" s="117">
        <v>1.1000000000000001</v>
      </c>
      <c r="E157" s="94" t="s">
        <v>267</v>
      </c>
      <c r="F157" s="401"/>
      <c r="G157" s="401"/>
      <c r="H157" s="401"/>
      <c r="I157" s="401"/>
      <c r="J157" s="401"/>
      <c r="K157" s="401"/>
      <c r="L157" s="401"/>
      <c r="M157" s="401"/>
      <c r="N157" s="401"/>
      <c r="O157" s="401"/>
      <c r="P157" s="401"/>
      <c r="Q157" s="401"/>
      <c r="R157" s="401"/>
      <c r="S157" s="401"/>
      <c r="T157" s="401"/>
      <c r="U157" s="117"/>
      <c r="V157" s="117"/>
      <c r="W157" s="117"/>
      <c r="X157" s="117"/>
      <c r="Y157" s="117"/>
      <c r="Z157" s="117"/>
      <c r="AA157" s="117"/>
      <c r="AB157" s="117"/>
      <c r="AC157" s="117"/>
      <c r="AD157" s="117">
        <v>8</v>
      </c>
      <c r="AE157" s="117"/>
      <c r="AF157" s="117"/>
      <c r="AG157" s="117"/>
      <c r="AH157" s="117"/>
      <c r="AI157" s="418"/>
      <c r="AJ157" s="418"/>
      <c r="AK157" s="419">
        <f t="shared" ref="AK157:AK162" si="389">SUM(F157:AJ157)</f>
        <v>8</v>
      </c>
    </row>
    <row r="158" spans="2:37">
      <c r="B158" s="94">
        <v>53204</v>
      </c>
      <c r="C158" s="94" t="s">
        <v>284</v>
      </c>
      <c r="D158" s="94">
        <v>2</v>
      </c>
      <c r="E158" s="399" t="s">
        <v>257</v>
      </c>
      <c r="F158" s="400"/>
      <c r="G158" s="400"/>
      <c r="H158" s="400"/>
      <c r="I158" s="400"/>
      <c r="J158" s="400"/>
      <c r="K158" s="400"/>
      <c r="L158" s="400"/>
      <c r="M158" s="400"/>
      <c r="N158" s="400"/>
      <c r="O158" s="400"/>
      <c r="P158" s="400"/>
      <c r="Q158" s="400"/>
      <c r="R158" s="400"/>
      <c r="S158" s="400"/>
      <c r="T158" s="400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 s="416"/>
      <c r="AJ158" s="416"/>
      <c r="AK158" s="420">
        <f t="shared" si="389"/>
        <v>0</v>
      </c>
    </row>
    <row r="159" spans="2:37">
      <c r="B159" s="397">
        <v>53204</v>
      </c>
      <c r="C159" s="397" t="s">
        <v>284</v>
      </c>
      <c r="D159" s="94">
        <v>3</v>
      </c>
      <c r="E159" s="94" t="s">
        <v>258</v>
      </c>
      <c r="F159" s="400">
        <v>24</v>
      </c>
      <c r="G159" s="400">
        <v>24</v>
      </c>
      <c r="H159" s="400">
        <v>24</v>
      </c>
      <c r="I159" s="400">
        <v>24</v>
      </c>
      <c r="J159" s="400">
        <v>24</v>
      </c>
      <c r="K159" s="400">
        <v>15</v>
      </c>
      <c r="L159" s="400">
        <v>3</v>
      </c>
      <c r="M159" s="400"/>
      <c r="N159" s="400"/>
      <c r="O159" s="400"/>
      <c r="P159" s="400"/>
      <c r="Q159" s="400"/>
      <c r="R159" s="400">
        <v>7</v>
      </c>
      <c r="S159" s="400">
        <v>3</v>
      </c>
      <c r="T159" s="400">
        <v>1.5</v>
      </c>
      <c r="U159">
        <v>12</v>
      </c>
      <c r="V159">
        <v>24</v>
      </c>
      <c r="W159">
        <v>17</v>
      </c>
      <c r="X159"/>
      <c r="Y159"/>
      <c r="Z159"/>
      <c r="AA159"/>
      <c r="AB159"/>
      <c r="AC159"/>
      <c r="AD159"/>
      <c r="AE159"/>
      <c r="AF159"/>
      <c r="AG159"/>
      <c r="AH159"/>
      <c r="AI159" s="416">
        <v>24</v>
      </c>
      <c r="AJ159" s="416"/>
      <c r="AK159" s="421">
        <f t="shared" si="389"/>
        <v>226.5</v>
      </c>
    </row>
    <row r="160" spans="2:37" hidden="1">
      <c r="B160" s="94">
        <v>53204</v>
      </c>
      <c r="C160" s="94" t="s">
        <v>284</v>
      </c>
      <c r="D160" s="94">
        <v>4</v>
      </c>
      <c r="E160" s="94" t="s">
        <v>277</v>
      </c>
      <c r="F160" s="400">
        <v>0</v>
      </c>
      <c r="G160" s="400"/>
      <c r="H160" s="400"/>
      <c r="I160" s="400"/>
      <c r="J160" s="400"/>
      <c r="K160" s="400"/>
      <c r="L160" s="400"/>
      <c r="M160" s="400"/>
      <c r="N160" s="400">
        <v>0.83</v>
      </c>
      <c r="O160" s="400">
        <v>0.83</v>
      </c>
      <c r="P160" s="400">
        <v>0.83</v>
      </c>
      <c r="Q160" s="400">
        <v>0.83</v>
      </c>
      <c r="R160" s="400">
        <v>0.83</v>
      </c>
      <c r="S160" s="400">
        <v>0.83</v>
      </c>
      <c r="T160" s="400">
        <v>0.83</v>
      </c>
      <c r="U160">
        <v>1</v>
      </c>
      <c r="V160">
        <v>2</v>
      </c>
      <c r="W160">
        <v>2</v>
      </c>
      <c r="X160">
        <v>2</v>
      </c>
      <c r="Y160">
        <v>2</v>
      </c>
      <c r="Z160">
        <v>3</v>
      </c>
      <c r="AA160">
        <v>3.6</v>
      </c>
      <c r="AB160"/>
      <c r="AC160"/>
      <c r="AD160"/>
      <c r="AE160"/>
      <c r="AF160"/>
      <c r="AG160"/>
      <c r="AH160"/>
      <c r="AI160" s="416">
        <v>0</v>
      </c>
      <c r="AJ160" s="416"/>
      <c r="AK160" s="421">
        <f t="shared" si="389"/>
        <v>21.41</v>
      </c>
    </row>
    <row r="161" spans="2:37" hidden="1">
      <c r="B161" s="94">
        <v>53204</v>
      </c>
      <c r="C161" s="94" t="s">
        <v>284</v>
      </c>
      <c r="D161" s="94">
        <v>5</v>
      </c>
      <c r="E161" s="94" t="s">
        <v>282</v>
      </c>
      <c r="F161" s="400">
        <v>0</v>
      </c>
      <c r="G161" s="400"/>
      <c r="H161" s="400"/>
      <c r="I161" s="400"/>
      <c r="J161" s="400"/>
      <c r="K161" s="400"/>
      <c r="L161" s="400"/>
      <c r="M161" s="400"/>
      <c r="N161" s="400">
        <v>0.25</v>
      </c>
      <c r="O161" s="400">
        <v>0.25</v>
      </c>
      <c r="P161" s="400">
        <v>0.25</v>
      </c>
      <c r="Q161" s="400">
        <v>0.25</v>
      </c>
      <c r="R161" s="400">
        <v>0.25</v>
      </c>
      <c r="S161" s="400">
        <v>0.25</v>
      </c>
      <c r="T161" s="400">
        <v>0.25</v>
      </c>
      <c r="U161">
        <v>0.45</v>
      </c>
      <c r="V161">
        <v>0.35</v>
      </c>
      <c r="W161">
        <v>0.35</v>
      </c>
      <c r="X161">
        <v>0.35</v>
      </c>
      <c r="Y161">
        <v>0.35</v>
      </c>
      <c r="Z161">
        <v>0.5</v>
      </c>
      <c r="AA161">
        <v>2.1</v>
      </c>
      <c r="AB161"/>
      <c r="AC161"/>
      <c r="AD161"/>
      <c r="AE161"/>
      <c r="AF161"/>
      <c r="AG161"/>
      <c r="AH161"/>
      <c r="AI161" s="416">
        <v>0</v>
      </c>
      <c r="AJ161" s="416"/>
      <c r="AK161" s="421">
        <f t="shared" si="389"/>
        <v>6.2000000000000011</v>
      </c>
    </row>
    <row r="162" spans="2:37" hidden="1">
      <c r="B162" s="94">
        <v>53204</v>
      </c>
      <c r="C162" s="94" t="s">
        <v>284</v>
      </c>
      <c r="D162" s="94">
        <v>6</v>
      </c>
      <c r="E162" s="94" t="s">
        <v>280</v>
      </c>
      <c r="F162" s="400">
        <v>0</v>
      </c>
      <c r="G162" s="400"/>
      <c r="H162" s="400"/>
      <c r="I162" s="400"/>
      <c r="J162" s="400"/>
      <c r="K162" s="400"/>
      <c r="L162" s="400"/>
      <c r="M162" s="400"/>
      <c r="N162" s="400">
        <v>7.55</v>
      </c>
      <c r="O162" s="400">
        <v>7.55</v>
      </c>
      <c r="P162" s="400">
        <v>7.55</v>
      </c>
      <c r="Q162" s="400">
        <v>7.55</v>
      </c>
      <c r="R162" s="400">
        <v>7.55</v>
      </c>
      <c r="S162" s="400">
        <v>7.55</v>
      </c>
      <c r="T162" s="400">
        <v>7.55</v>
      </c>
      <c r="U162">
        <v>0.2</v>
      </c>
      <c r="V162">
        <v>1.5</v>
      </c>
      <c r="W162">
        <v>1.5</v>
      </c>
      <c r="X162">
        <v>1.5</v>
      </c>
      <c r="Y162">
        <v>1.5</v>
      </c>
      <c r="Z162">
        <v>1</v>
      </c>
      <c r="AA162">
        <v>0</v>
      </c>
      <c r="AB162"/>
      <c r="AC162"/>
      <c r="AD162"/>
      <c r="AE162"/>
      <c r="AF162"/>
      <c r="AG162"/>
      <c r="AH162"/>
      <c r="AI162" s="416">
        <v>0</v>
      </c>
      <c r="AJ162" s="416"/>
      <c r="AK162" s="421">
        <f t="shared" si="389"/>
        <v>60.05</v>
      </c>
    </row>
    <row r="163" spans="2:37">
      <c r="B163" s="94">
        <v>53204</v>
      </c>
      <c r="C163" s="94" t="s">
        <v>284</v>
      </c>
      <c r="D163" s="94">
        <v>7</v>
      </c>
      <c r="E163" s="94" t="s">
        <v>259</v>
      </c>
      <c r="F163" s="400">
        <f t="shared" ref="F163" si="390">IFERROR(1/(IFERROR(1/F160,0)+IFERROR(1/(F161+F162),0)),0)</f>
        <v>0</v>
      </c>
      <c r="G163" s="400">
        <f>IFERROR(1/(IFERROR(1/G160,0)+IFERROR(1/(G161+G162),0)),0)</f>
        <v>0</v>
      </c>
      <c r="H163" s="400">
        <f t="shared" ref="H163:M163" si="391">IFERROR(1/(IFERROR(1/H160,0)+IFERROR(1/(H161+H162),0)),0)</f>
        <v>0</v>
      </c>
      <c r="I163" s="400">
        <f t="shared" si="391"/>
        <v>0</v>
      </c>
      <c r="J163" s="400">
        <f t="shared" si="391"/>
        <v>0</v>
      </c>
      <c r="K163" s="400">
        <f t="shared" si="391"/>
        <v>0</v>
      </c>
      <c r="L163" s="400">
        <f t="shared" si="391"/>
        <v>0</v>
      </c>
      <c r="M163" s="400">
        <f t="shared" si="391"/>
        <v>0</v>
      </c>
      <c r="N163" s="400">
        <f>IFERROR(1/(IFERROR(1/N160,0)+IFERROR(1/(N161+N162),0)),0)</f>
        <v>0.75017381228273461</v>
      </c>
      <c r="O163" s="400">
        <f t="shared" ref="O163:T163" si="392">IFERROR(1/(IFERROR(1/O160,0)+IFERROR(1/(O161+O162),0)),0)</f>
        <v>0.75017381228273461</v>
      </c>
      <c r="P163" s="400">
        <f t="shared" si="392"/>
        <v>0.75017381228273461</v>
      </c>
      <c r="Q163" s="400">
        <f t="shared" si="392"/>
        <v>0.75017381228273461</v>
      </c>
      <c r="R163" s="400">
        <f t="shared" si="392"/>
        <v>0.75017381228273461</v>
      </c>
      <c r="S163" s="400">
        <f t="shared" si="392"/>
        <v>0.75017381228273461</v>
      </c>
      <c r="T163" s="400">
        <f t="shared" si="392"/>
        <v>0.75017381228273461</v>
      </c>
      <c r="U163">
        <f>IFERROR(1/(IFERROR(1/U160,0)+IFERROR(1/(U161+U162),0)),0)</f>
        <v>0.39393939393939398</v>
      </c>
      <c r="V163">
        <f t="shared" ref="V163:AA163" si="393">IFERROR(1/(IFERROR(1/V160,0)+IFERROR(1/(V161+V162),0)),0)</f>
        <v>0.96103896103896125</v>
      </c>
      <c r="W163">
        <f t="shared" si="393"/>
        <v>0.96103896103896125</v>
      </c>
      <c r="X163">
        <f t="shared" si="393"/>
        <v>0.96103896103896125</v>
      </c>
      <c r="Y163">
        <f t="shared" si="393"/>
        <v>0.96103896103896125</v>
      </c>
      <c r="Z163">
        <f t="shared" si="393"/>
        <v>1</v>
      </c>
      <c r="AA163">
        <f t="shared" si="393"/>
        <v>1.3263157894736843</v>
      </c>
      <c r="AB163">
        <f>IFERROR(1/(IFERROR(1/AB160,0)+IFERROR(1/(AB161+AB162),0)),0)</f>
        <v>0</v>
      </c>
      <c r="AC163">
        <f t="shared" ref="AC163:AH163" si="394">IFERROR(1/(IFERROR(1/AC160,0)+IFERROR(1/(AC161+AC162),0)),0)</f>
        <v>0</v>
      </c>
      <c r="AD163">
        <f t="shared" si="394"/>
        <v>0</v>
      </c>
      <c r="AE163">
        <f t="shared" si="394"/>
        <v>0</v>
      </c>
      <c r="AF163">
        <f t="shared" si="394"/>
        <v>0</v>
      </c>
      <c r="AG163">
        <f t="shared" si="394"/>
        <v>0</v>
      </c>
      <c r="AH163">
        <f t="shared" si="394"/>
        <v>0</v>
      </c>
      <c r="AI163" s="416">
        <f t="shared" ref="AI163" si="395">IFERROR(1/(IFERROR(1/AI160,0)+IFERROR(1/(AI161+AI162),0)),0)</f>
        <v>0</v>
      </c>
      <c r="AJ163" s="416"/>
      <c r="AK163" s="434">
        <f>IFERROR(1/(IFERROR(1/AK160,0)+IFERROR(1/(AK161+AK162),0)),0)</f>
        <v>16.180840748345883</v>
      </c>
    </row>
    <row r="164" spans="2:37" hidden="1">
      <c r="B164" s="94">
        <v>53204</v>
      </c>
      <c r="C164" s="94" t="s">
        <v>284</v>
      </c>
      <c r="D164" s="94">
        <v>8</v>
      </c>
      <c r="E164" s="94" t="s">
        <v>260</v>
      </c>
      <c r="F164" s="400"/>
      <c r="G164" s="400">
        <v>1</v>
      </c>
      <c r="H164" s="400"/>
      <c r="I164" s="400"/>
      <c r="J164" s="400"/>
      <c r="K164" s="400"/>
      <c r="L164" s="400"/>
      <c r="M164" s="400"/>
      <c r="N164" s="400"/>
      <c r="O164" s="400"/>
      <c r="P164" s="400"/>
      <c r="Q164" s="400"/>
      <c r="R164" s="400">
        <v>1</v>
      </c>
      <c r="S164" s="400">
        <v>1</v>
      </c>
      <c r="T164" s="400">
        <v>1</v>
      </c>
      <c r="U164">
        <v>1</v>
      </c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 s="416"/>
      <c r="AJ164" s="416"/>
      <c r="AK164" s="421">
        <f>SUM(F164:AJ164)</f>
        <v>5</v>
      </c>
    </row>
    <row r="165" spans="2:37" hidden="1">
      <c r="B165" s="94">
        <v>53204</v>
      </c>
      <c r="C165" s="94" t="s">
        <v>284</v>
      </c>
      <c r="D165" s="94">
        <v>9</v>
      </c>
      <c r="E165" s="345" t="s">
        <v>261</v>
      </c>
      <c r="F165" s="402">
        <f t="shared" ref="F165" si="396">SUM(F157:F159)</f>
        <v>24</v>
      </c>
      <c r="G165" s="402">
        <f>SUM(G157:G159)</f>
        <v>24</v>
      </c>
      <c r="H165" s="402">
        <f t="shared" ref="H165:M165" si="397">SUM(H157:H159)</f>
        <v>24</v>
      </c>
      <c r="I165" s="402">
        <f t="shared" si="397"/>
        <v>24</v>
      </c>
      <c r="J165" s="402">
        <f t="shared" si="397"/>
        <v>24</v>
      </c>
      <c r="K165" s="402">
        <f t="shared" si="397"/>
        <v>15</v>
      </c>
      <c r="L165" s="402">
        <f t="shared" si="397"/>
        <v>3</v>
      </c>
      <c r="M165" s="402">
        <f t="shared" si="397"/>
        <v>0</v>
      </c>
      <c r="N165" s="402">
        <f>SUM(N157:N159)</f>
        <v>0</v>
      </c>
      <c r="O165" s="402">
        <f t="shared" ref="O165:T165" si="398">SUM(O157:O159)</f>
        <v>0</v>
      </c>
      <c r="P165" s="402">
        <f t="shared" si="398"/>
        <v>0</v>
      </c>
      <c r="Q165" s="402">
        <f t="shared" si="398"/>
        <v>0</v>
      </c>
      <c r="R165" s="402">
        <f t="shared" si="398"/>
        <v>7</v>
      </c>
      <c r="S165" s="402">
        <f t="shared" si="398"/>
        <v>3</v>
      </c>
      <c r="T165" s="402">
        <f t="shared" si="398"/>
        <v>1.5</v>
      </c>
      <c r="U165" s="374">
        <f>SUM(U157:U159)</f>
        <v>12</v>
      </c>
      <c r="V165" s="374">
        <f t="shared" ref="V165:AA165" si="399">SUM(V157:V159)</f>
        <v>24</v>
      </c>
      <c r="W165" s="374">
        <f t="shared" si="399"/>
        <v>17</v>
      </c>
      <c r="X165" s="374">
        <f t="shared" si="399"/>
        <v>0</v>
      </c>
      <c r="Y165" s="374">
        <f t="shared" si="399"/>
        <v>0</v>
      </c>
      <c r="Z165" s="374">
        <f t="shared" si="399"/>
        <v>0</v>
      </c>
      <c r="AA165" s="374">
        <f t="shared" si="399"/>
        <v>0</v>
      </c>
      <c r="AB165" s="374">
        <f>SUM(AB157:AB159)</f>
        <v>0</v>
      </c>
      <c r="AC165" s="374">
        <f t="shared" ref="AC165:AH165" si="400">SUM(AC157:AC159)</f>
        <v>0</v>
      </c>
      <c r="AD165" s="374">
        <f t="shared" si="400"/>
        <v>8</v>
      </c>
      <c r="AE165" s="374">
        <f t="shared" si="400"/>
        <v>0</v>
      </c>
      <c r="AF165" s="374">
        <f t="shared" si="400"/>
        <v>0</v>
      </c>
      <c r="AG165" s="374">
        <f t="shared" si="400"/>
        <v>0</v>
      </c>
      <c r="AH165" s="374">
        <f t="shared" si="400"/>
        <v>0</v>
      </c>
      <c r="AI165" s="422">
        <f t="shared" ref="AI165" si="401">SUM(AI157:AI159)</f>
        <v>24</v>
      </c>
      <c r="AJ165" s="422"/>
      <c r="AK165" s="421">
        <f>SUM(F165:AJ165)</f>
        <v>234.5</v>
      </c>
    </row>
    <row r="166" spans="2:37">
      <c r="B166" s="94">
        <v>53204</v>
      </c>
      <c r="C166" s="94" t="s">
        <v>284</v>
      </c>
      <c r="D166" s="94">
        <v>10</v>
      </c>
      <c r="E166" s="346" t="s">
        <v>341</v>
      </c>
      <c r="F166" s="406">
        <f t="shared" ref="F166" si="402">((F156-F165)/F156)*100</f>
        <v>0</v>
      </c>
      <c r="G166" s="423">
        <f>((G156-G165)/G156)*100</f>
        <v>0</v>
      </c>
      <c r="H166" s="423">
        <f t="shared" ref="H166:M166" si="403">((H156-H165)/H156)*100</f>
        <v>0</v>
      </c>
      <c r="I166" s="423">
        <f t="shared" si="403"/>
        <v>0</v>
      </c>
      <c r="J166" s="423">
        <f t="shared" si="403"/>
        <v>0</v>
      </c>
      <c r="K166" s="423">
        <f t="shared" si="403"/>
        <v>37.5</v>
      </c>
      <c r="L166" s="423">
        <f t="shared" si="403"/>
        <v>87.5</v>
      </c>
      <c r="M166" s="423">
        <f t="shared" si="403"/>
        <v>100</v>
      </c>
      <c r="N166" s="447">
        <f>((N156-N165)/N156)*100</f>
        <v>100</v>
      </c>
      <c r="O166" s="447">
        <f t="shared" ref="O166:T166" si="404">((O156-O165)/O156)*100</f>
        <v>100</v>
      </c>
      <c r="P166" s="447">
        <f t="shared" si="404"/>
        <v>100</v>
      </c>
      <c r="Q166" s="447">
        <f t="shared" si="404"/>
        <v>100</v>
      </c>
      <c r="R166" s="447">
        <f t="shared" si="404"/>
        <v>70.833333333333343</v>
      </c>
      <c r="S166" s="447">
        <f t="shared" si="404"/>
        <v>87.5</v>
      </c>
      <c r="T166" s="447">
        <f t="shared" si="404"/>
        <v>93.75</v>
      </c>
      <c r="U166" s="346">
        <f>((U156-U165)/U156)*100</f>
        <v>50</v>
      </c>
      <c r="V166" s="346">
        <f t="shared" ref="V166:AA166" si="405">((V156-V165)/V156)*100</f>
        <v>0</v>
      </c>
      <c r="W166" s="346">
        <f t="shared" si="405"/>
        <v>29.166666666666668</v>
      </c>
      <c r="X166" s="346">
        <f t="shared" si="405"/>
        <v>100</v>
      </c>
      <c r="Y166" s="346">
        <f t="shared" si="405"/>
        <v>100</v>
      </c>
      <c r="Z166" s="346">
        <f t="shared" si="405"/>
        <v>100</v>
      </c>
      <c r="AA166" s="346">
        <f t="shared" si="405"/>
        <v>100</v>
      </c>
      <c r="AB166" s="385">
        <f>((AB156-AB165)/AB156)*100</f>
        <v>100</v>
      </c>
      <c r="AC166" s="385">
        <f t="shared" ref="AC166:AH166" si="406">((AC156-AC165)/AC156)*100</f>
        <v>100</v>
      </c>
      <c r="AD166" s="385">
        <f t="shared" si="406"/>
        <v>66.666666666666657</v>
      </c>
      <c r="AE166" s="385">
        <f t="shared" si="406"/>
        <v>100</v>
      </c>
      <c r="AF166" s="385">
        <f t="shared" si="406"/>
        <v>100</v>
      </c>
      <c r="AG166" s="385">
        <f t="shared" si="406"/>
        <v>100</v>
      </c>
      <c r="AH166" s="385">
        <f t="shared" si="406"/>
        <v>100</v>
      </c>
      <c r="AI166" s="423">
        <f t="shared" ref="AI166:AK166" si="407">((AI156-AI165)/AI156)*100</f>
        <v>0</v>
      </c>
      <c r="AJ166" s="423"/>
      <c r="AK166" s="424">
        <f t="shared" si="407"/>
        <v>68.481182795698928</v>
      </c>
    </row>
    <row r="167" spans="2:37">
      <c r="B167" s="94">
        <v>53204</v>
      </c>
      <c r="C167" s="94" t="s">
        <v>284</v>
      </c>
      <c r="D167" s="94">
        <v>11</v>
      </c>
      <c r="E167" s="346" t="s">
        <v>344</v>
      </c>
      <c r="F167" s="406">
        <f t="shared" ref="F167" si="408">IFERROR(F163*100/(F156-F165),0)</f>
        <v>0</v>
      </c>
      <c r="G167" s="423">
        <f>IFERROR(G163*100/(G156-G165),0)</f>
        <v>0</v>
      </c>
      <c r="H167" s="423">
        <f t="shared" ref="H167:M167" si="409">IFERROR(H163*100/(H156-H165),0)</f>
        <v>0</v>
      </c>
      <c r="I167" s="423">
        <f t="shared" si="409"/>
        <v>0</v>
      </c>
      <c r="J167" s="423">
        <f t="shared" si="409"/>
        <v>0</v>
      </c>
      <c r="K167" s="423">
        <f t="shared" si="409"/>
        <v>0</v>
      </c>
      <c r="L167" s="423">
        <f t="shared" si="409"/>
        <v>0</v>
      </c>
      <c r="M167" s="423">
        <f t="shared" si="409"/>
        <v>0</v>
      </c>
      <c r="N167" s="447">
        <f>IFERROR(N163*100/(N156-N165),0)</f>
        <v>3.1257242178447275</v>
      </c>
      <c r="O167" s="447">
        <f t="shared" ref="O167:T167" si="410">IFERROR(O163*100/(O156-O165),0)</f>
        <v>3.1257242178447275</v>
      </c>
      <c r="P167" s="447">
        <f t="shared" si="410"/>
        <v>3.1257242178447275</v>
      </c>
      <c r="Q167" s="447">
        <f t="shared" si="410"/>
        <v>3.1257242178447275</v>
      </c>
      <c r="R167" s="447">
        <f t="shared" si="410"/>
        <v>4.4127871310749098</v>
      </c>
      <c r="S167" s="447">
        <f t="shared" si="410"/>
        <v>3.5722562489654033</v>
      </c>
      <c r="T167" s="447">
        <f t="shared" si="410"/>
        <v>3.3341058323677095</v>
      </c>
      <c r="U167" s="346">
        <f>IFERROR(U163*100/(U156-U165),0)</f>
        <v>3.2828282828282833</v>
      </c>
      <c r="V167" s="346">
        <f t="shared" ref="V167:AA167" si="411">IFERROR(V163*100/(V156-V165),0)</f>
        <v>0</v>
      </c>
      <c r="W167" s="346">
        <f t="shared" si="411"/>
        <v>13.729128014842303</v>
      </c>
      <c r="X167" s="346">
        <f t="shared" si="411"/>
        <v>4.004329004329005</v>
      </c>
      <c r="Y167" s="346">
        <f t="shared" si="411"/>
        <v>4.004329004329005</v>
      </c>
      <c r="Z167" s="346">
        <f t="shared" si="411"/>
        <v>4.166666666666667</v>
      </c>
      <c r="AA167" s="346">
        <f t="shared" si="411"/>
        <v>5.526315789473685</v>
      </c>
      <c r="AB167" s="385">
        <f>IFERROR(AB163*100/(AB156-AB165),0)</f>
        <v>0</v>
      </c>
      <c r="AC167" s="385">
        <f t="shared" ref="AC167:AH167" si="412">IFERROR(AC163*100/(AC156-AC165),0)</f>
        <v>0</v>
      </c>
      <c r="AD167" s="385">
        <f t="shared" si="412"/>
        <v>0</v>
      </c>
      <c r="AE167" s="385">
        <f t="shared" si="412"/>
        <v>0</v>
      </c>
      <c r="AF167" s="385">
        <f t="shared" si="412"/>
        <v>0</v>
      </c>
      <c r="AG167" s="385">
        <f t="shared" si="412"/>
        <v>0</v>
      </c>
      <c r="AH167" s="385">
        <f t="shared" si="412"/>
        <v>0</v>
      </c>
      <c r="AI167" s="423">
        <f t="shared" ref="AI167:AK167" si="413">IFERROR(AI163*100/(AI156-AI165),0)</f>
        <v>0</v>
      </c>
      <c r="AJ167" s="423"/>
      <c r="AK167" s="424">
        <f t="shared" si="413"/>
        <v>3.1758274285271608</v>
      </c>
    </row>
    <row r="168" spans="2:37" hidden="1">
      <c r="B168" s="94">
        <v>53204</v>
      </c>
      <c r="C168" s="94" t="s">
        <v>284</v>
      </c>
      <c r="D168" s="94"/>
      <c r="E168" s="346" t="s">
        <v>343</v>
      </c>
      <c r="F168" s="406">
        <f t="shared" ref="F168" si="414">IFERROR(F163*100/(F156-F165-4),0)</f>
        <v>0</v>
      </c>
      <c r="G168" s="423">
        <f>IFERROR(G163*100/(G156-G165-4),0)</f>
        <v>0</v>
      </c>
      <c r="H168" s="423">
        <f t="shared" ref="H168:M168" si="415">IFERROR(H163*100/(H156-H165-4),0)</f>
        <v>0</v>
      </c>
      <c r="I168" s="423">
        <f t="shared" si="415"/>
        <v>0</v>
      </c>
      <c r="J168" s="423">
        <f t="shared" si="415"/>
        <v>0</v>
      </c>
      <c r="K168" s="423">
        <f t="shared" si="415"/>
        <v>0</v>
      </c>
      <c r="L168" s="423">
        <f t="shared" si="415"/>
        <v>0</v>
      </c>
      <c r="M168" s="423">
        <f t="shared" si="415"/>
        <v>0</v>
      </c>
      <c r="N168" s="447">
        <f>IFERROR(N163*100/(N156-N165-4),0)</f>
        <v>3.750869061413673</v>
      </c>
      <c r="O168" s="447">
        <f t="shared" ref="O168:T168" si="416">IFERROR(O163*100/(O156-O165-4),0)</f>
        <v>3.750869061413673</v>
      </c>
      <c r="P168" s="447">
        <f t="shared" si="416"/>
        <v>3.750869061413673</v>
      </c>
      <c r="Q168" s="447">
        <f t="shared" si="416"/>
        <v>3.750869061413673</v>
      </c>
      <c r="R168" s="447">
        <f t="shared" si="416"/>
        <v>5.7705677867902665</v>
      </c>
      <c r="S168" s="447">
        <f t="shared" si="416"/>
        <v>4.4127871310749098</v>
      </c>
      <c r="T168" s="447">
        <f t="shared" si="416"/>
        <v>4.0549935799066734</v>
      </c>
      <c r="U168" s="346">
        <f>IFERROR(U163*100/(U156-U165-4),0)</f>
        <v>4.9242424242424248</v>
      </c>
      <c r="V168" s="346">
        <f t="shared" ref="V168:AA168" si="417">IFERROR(V163*100/(V156-V165-4),0)</f>
        <v>-24.02597402597403</v>
      </c>
      <c r="W168" s="346">
        <f t="shared" si="417"/>
        <v>32.03463203463204</v>
      </c>
      <c r="X168" s="346">
        <f t="shared" si="417"/>
        <v>4.8051948051948061</v>
      </c>
      <c r="Y168" s="346">
        <f t="shared" si="417"/>
        <v>4.8051948051948061</v>
      </c>
      <c r="Z168" s="346">
        <f t="shared" si="417"/>
        <v>5</v>
      </c>
      <c r="AA168" s="346">
        <f t="shared" si="417"/>
        <v>6.6315789473684221</v>
      </c>
      <c r="AB168" s="385">
        <f>IFERROR(AB163*100/(AB156-AB165-4),0)</f>
        <v>0</v>
      </c>
      <c r="AC168" s="385">
        <f t="shared" ref="AC168:AH168" si="418">IFERROR(AC163*100/(AC156-AC165-4),0)</f>
        <v>0</v>
      </c>
      <c r="AD168" s="385">
        <f t="shared" si="418"/>
        <v>0</v>
      </c>
      <c r="AE168" s="385">
        <f t="shared" si="418"/>
        <v>0</v>
      </c>
      <c r="AF168" s="385">
        <f t="shared" si="418"/>
        <v>0</v>
      </c>
      <c r="AG168" s="385">
        <f t="shared" si="418"/>
        <v>0</v>
      </c>
      <c r="AH168" s="385">
        <f t="shared" si="418"/>
        <v>0</v>
      </c>
      <c r="AI168" s="423">
        <f t="shared" ref="AI168" si="419">IFERROR(AI163*100/(AI156-AI165-4),0)</f>
        <v>0</v>
      </c>
      <c r="AJ168" s="423"/>
      <c r="AK168" s="424">
        <f>IFERROR(AK163*100/(AK156-AK165-120),0)</f>
        <v>4.1542594989334747</v>
      </c>
    </row>
    <row r="169" spans="2:37">
      <c r="B169" s="94">
        <v>53204</v>
      </c>
      <c r="C169" s="94" t="s">
        <v>284</v>
      </c>
      <c r="D169" s="94">
        <v>12</v>
      </c>
      <c r="E169" s="347" t="s">
        <v>18</v>
      </c>
      <c r="F169" s="408">
        <f t="shared" ref="F169" si="420">IFERROR(F163/F164,F163)</f>
        <v>0</v>
      </c>
      <c r="G169" s="408">
        <f>IFERROR(G163/G164,G163)</f>
        <v>0</v>
      </c>
      <c r="H169" s="408">
        <f t="shared" ref="H169:M169" si="421">IFERROR(H163/H164,H163)</f>
        <v>0</v>
      </c>
      <c r="I169" s="408">
        <f t="shared" si="421"/>
        <v>0</v>
      </c>
      <c r="J169" s="408">
        <f t="shared" si="421"/>
        <v>0</v>
      </c>
      <c r="K169" s="408">
        <f t="shared" si="421"/>
        <v>0</v>
      </c>
      <c r="L169" s="408">
        <f t="shared" si="421"/>
        <v>0</v>
      </c>
      <c r="M169" s="408">
        <f t="shared" si="421"/>
        <v>0</v>
      </c>
      <c r="N169" s="408">
        <f>IFERROR(N163/N164,N163)</f>
        <v>0.75017381228273461</v>
      </c>
      <c r="O169" s="408">
        <f t="shared" ref="O169:T169" si="422">IFERROR(O163/O164,O163)</f>
        <v>0.75017381228273461</v>
      </c>
      <c r="P169" s="408">
        <f t="shared" si="422"/>
        <v>0.75017381228273461</v>
      </c>
      <c r="Q169" s="408">
        <f t="shared" si="422"/>
        <v>0.75017381228273461</v>
      </c>
      <c r="R169" s="408">
        <f t="shared" si="422"/>
        <v>0.75017381228273461</v>
      </c>
      <c r="S169" s="408">
        <f t="shared" si="422"/>
        <v>0.75017381228273461</v>
      </c>
      <c r="T169" s="408">
        <f t="shared" si="422"/>
        <v>0.75017381228273461</v>
      </c>
      <c r="U169" s="347">
        <f>IFERROR(U163/U164,U163)</f>
        <v>0.39393939393939398</v>
      </c>
      <c r="V169" s="347">
        <f t="shared" ref="V169:AA169" si="423">IFERROR(V163/V164,V163)</f>
        <v>0.96103896103896125</v>
      </c>
      <c r="W169" s="347">
        <f t="shared" si="423"/>
        <v>0.96103896103896125</v>
      </c>
      <c r="X169" s="347">
        <f t="shared" si="423"/>
        <v>0.96103896103896125</v>
      </c>
      <c r="Y169" s="347">
        <f t="shared" si="423"/>
        <v>0.96103896103896125</v>
      </c>
      <c r="Z169" s="347">
        <f t="shared" si="423"/>
        <v>1</v>
      </c>
      <c r="AA169" s="347">
        <f t="shared" si="423"/>
        <v>1.3263157894736843</v>
      </c>
      <c r="AB169" s="347">
        <f>IFERROR(AB163/AB164,AB163)</f>
        <v>0</v>
      </c>
      <c r="AC169" s="347">
        <f t="shared" ref="AC169:AH169" si="424">IFERROR(AC163/AC164,AC163)</f>
        <v>0</v>
      </c>
      <c r="AD169" s="347">
        <f t="shared" si="424"/>
        <v>0</v>
      </c>
      <c r="AE169" s="347">
        <f t="shared" si="424"/>
        <v>0</v>
      </c>
      <c r="AF169" s="347">
        <f t="shared" si="424"/>
        <v>0</v>
      </c>
      <c r="AG169" s="347">
        <f t="shared" si="424"/>
        <v>0</v>
      </c>
      <c r="AH169" s="347">
        <f t="shared" si="424"/>
        <v>0</v>
      </c>
      <c r="AI169" s="425">
        <f t="shared" ref="AI169:AK169" si="425">IFERROR(AI163/AI164,AI163)</f>
        <v>0</v>
      </c>
      <c r="AJ169" s="425"/>
      <c r="AK169" s="426">
        <f t="shared" si="425"/>
        <v>3.2361681496691768</v>
      </c>
    </row>
    <row r="170" spans="2:37">
      <c r="B170" s="94">
        <v>53204</v>
      </c>
      <c r="C170" s="94" t="s">
        <v>284</v>
      </c>
      <c r="D170" s="94">
        <v>13</v>
      </c>
      <c r="E170" s="347" t="s">
        <v>19</v>
      </c>
      <c r="F170" s="408">
        <f t="shared" ref="F170" si="426">IFERROR(F159/F164,F159)</f>
        <v>24</v>
      </c>
      <c r="G170" s="408">
        <f>IFERROR(G159/G164,G159)</f>
        <v>24</v>
      </c>
      <c r="H170" s="408">
        <f t="shared" ref="H170:M170" si="427">IFERROR(H159/H164,H159)</f>
        <v>24</v>
      </c>
      <c r="I170" s="408">
        <f t="shared" si="427"/>
        <v>24</v>
      </c>
      <c r="J170" s="408">
        <f t="shared" si="427"/>
        <v>24</v>
      </c>
      <c r="K170" s="408">
        <f t="shared" si="427"/>
        <v>15</v>
      </c>
      <c r="L170" s="408">
        <f t="shared" si="427"/>
        <v>3</v>
      </c>
      <c r="M170" s="408">
        <f t="shared" si="427"/>
        <v>0</v>
      </c>
      <c r="N170" s="408">
        <f>IFERROR(N159/N164,N159)</f>
        <v>0</v>
      </c>
      <c r="O170" s="408">
        <f t="shared" ref="O170:T170" si="428">IFERROR(O159/O164,O159)</f>
        <v>0</v>
      </c>
      <c r="P170" s="408">
        <f t="shared" si="428"/>
        <v>0</v>
      </c>
      <c r="Q170" s="408">
        <f t="shared" si="428"/>
        <v>0</v>
      </c>
      <c r="R170" s="408">
        <f t="shared" si="428"/>
        <v>7</v>
      </c>
      <c r="S170" s="408">
        <f t="shared" si="428"/>
        <v>3</v>
      </c>
      <c r="T170" s="408">
        <f t="shared" si="428"/>
        <v>1.5</v>
      </c>
      <c r="U170" s="347">
        <f>IFERROR(U159/U164,U159)</f>
        <v>12</v>
      </c>
      <c r="V170" s="347">
        <f t="shared" ref="V170:AA170" si="429">IFERROR(V159/V164,V159)</f>
        <v>24</v>
      </c>
      <c r="W170" s="347">
        <f t="shared" si="429"/>
        <v>17</v>
      </c>
      <c r="X170" s="347">
        <f t="shared" si="429"/>
        <v>0</v>
      </c>
      <c r="Y170" s="347">
        <f t="shared" si="429"/>
        <v>0</v>
      </c>
      <c r="Z170" s="347">
        <f t="shared" si="429"/>
        <v>0</v>
      </c>
      <c r="AA170" s="347">
        <f t="shared" si="429"/>
        <v>0</v>
      </c>
      <c r="AB170" s="347">
        <f>IFERROR(AB159/AB164,AB159)</f>
        <v>0</v>
      </c>
      <c r="AC170" s="347">
        <f t="shared" ref="AC170:AH170" si="430">IFERROR(AC159/AC164,AC159)</f>
        <v>0</v>
      </c>
      <c r="AD170" s="347">
        <f t="shared" si="430"/>
        <v>0</v>
      </c>
      <c r="AE170" s="347">
        <f t="shared" si="430"/>
        <v>0</v>
      </c>
      <c r="AF170" s="347">
        <f t="shared" si="430"/>
        <v>0</v>
      </c>
      <c r="AG170" s="347">
        <f t="shared" si="430"/>
        <v>0</v>
      </c>
      <c r="AH170" s="347">
        <f t="shared" si="430"/>
        <v>0</v>
      </c>
      <c r="AI170" s="425">
        <f t="shared" ref="AI170:AK170" si="431">IFERROR(AI159/AI164,AI159)</f>
        <v>24</v>
      </c>
      <c r="AJ170" s="425"/>
      <c r="AK170" s="426">
        <f t="shared" si="431"/>
        <v>45.3</v>
      </c>
    </row>
    <row r="171" spans="2:37" hidden="1">
      <c r="B171" s="94">
        <v>53211</v>
      </c>
      <c r="C171" s="94" t="s">
        <v>285</v>
      </c>
      <c r="D171" s="94">
        <v>1</v>
      </c>
      <c r="E171" s="94" t="s">
        <v>256</v>
      </c>
      <c r="F171" s="400">
        <v>24</v>
      </c>
      <c r="G171" s="400">
        <v>24</v>
      </c>
      <c r="H171" s="400">
        <v>24</v>
      </c>
      <c r="I171" s="400">
        <v>24</v>
      </c>
      <c r="J171" s="400">
        <v>24</v>
      </c>
      <c r="K171" s="400">
        <v>24</v>
      </c>
      <c r="L171" s="400">
        <v>24</v>
      </c>
      <c r="M171" s="400">
        <v>24</v>
      </c>
      <c r="N171" s="400">
        <v>24</v>
      </c>
      <c r="O171" s="400">
        <v>24</v>
      </c>
      <c r="P171" s="400">
        <v>24</v>
      </c>
      <c r="Q171" s="400">
        <v>24</v>
      </c>
      <c r="R171" s="400">
        <v>24</v>
      </c>
      <c r="S171" s="400">
        <v>24</v>
      </c>
      <c r="T171" s="400">
        <v>24</v>
      </c>
      <c r="U171">
        <v>24</v>
      </c>
      <c r="V171">
        <v>24</v>
      </c>
      <c r="W171">
        <v>24</v>
      </c>
      <c r="X171">
        <v>24</v>
      </c>
      <c r="Y171">
        <v>24</v>
      </c>
      <c r="Z171">
        <v>24</v>
      </c>
      <c r="AA171">
        <v>24</v>
      </c>
      <c r="AB171">
        <v>24</v>
      </c>
      <c r="AC171">
        <v>24</v>
      </c>
      <c r="AD171">
        <v>24</v>
      </c>
      <c r="AE171">
        <v>24</v>
      </c>
      <c r="AF171">
        <v>24</v>
      </c>
      <c r="AG171">
        <v>24</v>
      </c>
      <c r="AH171">
        <v>24</v>
      </c>
      <c r="AI171" s="416">
        <v>24</v>
      </c>
      <c r="AJ171" s="416">
        <v>24</v>
      </c>
      <c r="AK171" s="417">
        <f>SUM(F171:AJ171)</f>
        <v>744</v>
      </c>
    </row>
    <row r="172" spans="2:37">
      <c r="B172" s="117">
        <v>53211</v>
      </c>
      <c r="C172" s="117" t="s">
        <v>285</v>
      </c>
      <c r="D172" s="117">
        <v>1.1000000000000001</v>
      </c>
      <c r="E172" s="94" t="s">
        <v>267</v>
      </c>
      <c r="F172" s="401"/>
      <c r="G172" s="401"/>
      <c r="H172" s="401"/>
      <c r="I172" s="401"/>
      <c r="J172" s="401"/>
      <c r="K172" s="401"/>
      <c r="L172" s="401"/>
      <c r="M172" s="401"/>
      <c r="N172" s="401"/>
      <c r="O172" s="401"/>
      <c r="P172" s="401"/>
      <c r="Q172" s="401">
        <v>12</v>
      </c>
      <c r="R172" s="401"/>
      <c r="S172" s="401"/>
      <c r="T172" s="401"/>
      <c r="U172" s="117"/>
      <c r="V172" s="117"/>
      <c r="W172" s="117"/>
      <c r="X172" s="117"/>
      <c r="Y172" s="117"/>
      <c r="Z172" s="117"/>
      <c r="AA172" s="117"/>
      <c r="AB172" s="117"/>
      <c r="AC172" s="117"/>
      <c r="AD172" s="117"/>
      <c r="AE172" s="117"/>
      <c r="AF172" s="117"/>
      <c r="AG172" s="117"/>
      <c r="AH172" s="117"/>
      <c r="AI172" s="418"/>
      <c r="AJ172" s="418"/>
      <c r="AK172" s="419">
        <f t="shared" ref="AK172:AK177" si="432">SUM(F172:AJ172)</f>
        <v>12</v>
      </c>
    </row>
    <row r="173" spans="2:37">
      <c r="B173" s="94">
        <v>53211</v>
      </c>
      <c r="C173" s="94" t="s">
        <v>285</v>
      </c>
      <c r="D173" s="94">
        <v>2</v>
      </c>
      <c r="E173" s="94" t="s">
        <v>257</v>
      </c>
      <c r="F173" s="400">
        <v>24</v>
      </c>
      <c r="G173" s="400"/>
      <c r="H173" s="400"/>
      <c r="I173" s="400"/>
      <c r="J173" s="400"/>
      <c r="K173" s="400"/>
      <c r="L173" s="400"/>
      <c r="M173" s="400"/>
      <c r="N173" s="400"/>
      <c r="O173" s="400"/>
      <c r="P173" s="400"/>
      <c r="Q173" s="400"/>
      <c r="R173" s="400"/>
      <c r="S173" s="400"/>
      <c r="T173" s="400"/>
      <c r="U173"/>
      <c r="V173"/>
      <c r="W173"/>
      <c r="X173"/>
      <c r="Y173"/>
      <c r="Z173"/>
      <c r="AA173"/>
      <c r="AB173"/>
      <c r="AC173">
        <v>1</v>
      </c>
      <c r="AD173"/>
      <c r="AE173"/>
      <c r="AF173"/>
      <c r="AG173"/>
      <c r="AH173"/>
      <c r="AI173" s="416">
        <v>24</v>
      </c>
      <c r="AJ173" s="416"/>
      <c r="AK173" s="420">
        <f t="shared" si="432"/>
        <v>49</v>
      </c>
    </row>
    <row r="174" spans="2:37">
      <c r="B174" s="94">
        <v>53211</v>
      </c>
      <c r="C174" s="94" t="s">
        <v>285</v>
      </c>
      <c r="D174" s="94">
        <v>3</v>
      </c>
      <c r="E174" s="94" t="s">
        <v>258</v>
      </c>
      <c r="F174" s="400">
        <v>0</v>
      </c>
      <c r="G174" s="400">
        <v>24</v>
      </c>
      <c r="H174" s="400">
        <v>24</v>
      </c>
      <c r="I174" s="400">
        <v>20</v>
      </c>
      <c r="J174" s="400"/>
      <c r="K174" s="400">
        <v>1</v>
      </c>
      <c r="L174" s="400"/>
      <c r="M174" s="400"/>
      <c r="N174" s="400"/>
      <c r="O174" s="400"/>
      <c r="P174" s="400"/>
      <c r="Q174" s="400"/>
      <c r="R174" s="400"/>
      <c r="S174" s="400"/>
      <c r="T174" s="400">
        <v>2</v>
      </c>
      <c r="U174"/>
      <c r="V174">
        <v>1</v>
      </c>
      <c r="W174">
        <v>20.5</v>
      </c>
      <c r="X174">
        <v>5</v>
      </c>
      <c r="Y174">
        <v>16</v>
      </c>
      <c r="Z174">
        <v>10</v>
      </c>
      <c r="AA174">
        <v>3.5</v>
      </c>
      <c r="AB174">
        <v>1</v>
      </c>
      <c r="AC174"/>
      <c r="AD174">
        <v>1</v>
      </c>
      <c r="AE174"/>
      <c r="AF174"/>
      <c r="AG174"/>
      <c r="AH174"/>
      <c r="AI174" s="416">
        <v>0</v>
      </c>
      <c r="AJ174" s="416"/>
      <c r="AK174" s="421">
        <f t="shared" si="432"/>
        <v>129</v>
      </c>
    </row>
    <row r="175" spans="2:37" hidden="1">
      <c r="B175" s="94">
        <v>53211</v>
      </c>
      <c r="C175" s="94" t="s">
        <v>285</v>
      </c>
      <c r="D175" s="94">
        <v>4</v>
      </c>
      <c r="E175" s="94" t="s">
        <v>277</v>
      </c>
      <c r="F175" s="400">
        <v>0</v>
      </c>
      <c r="G175" s="400">
        <v>0</v>
      </c>
      <c r="H175" s="400"/>
      <c r="I175" s="400">
        <v>4.45</v>
      </c>
      <c r="J175" s="400">
        <v>4.3</v>
      </c>
      <c r="K175" s="400">
        <v>4.3</v>
      </c>
      <c r="L175" s="400">
        <v>2.2999999999999998</v>
      </c>
      <c r="M175" s="400">
        <v>4</v>
      </c>
      <c r="N175" s="400">
        <v>2.5</v>
      </c>
      <c r="O175" s="400">
        <v>2.5</v>
      </c>
      <c r="P175" s="400">
        <v>3.23</v>
      </c>
      <c r="Q175" s="400">
        <v>3.23</v>
      </c>
      <c r="R175" s="400">
        <v>3.23</v>
      </c>
      <c r="S175" s="400">
        <v>3.23</v>
      </c>
      <c r="T175" s="400">
        <v>3.2</v>
      </c>
      <c r="U175">
        <v>2.4</v>
      </c>
      <c r="V175">
        <v>3</v>
      </c>
      <c r="W175">
        <v>1.33</v>
      </c>
      <c r="X175">
        <v>1.33</v>
      </c>
      <c r="Y175">
        <v>1.33</v>
      </c>
      <c r="Z175">
        <v>3</v>
      </c>
      <c r="AA175">
        <v>5</v>
      </c>
      <c r="AB175">
        <v>1.7</v>
      </c>
      <c r="AC175">
        <v>1.7</v>
      </c>
      <c r="AD175">
        <v>1.7</v>
      </c>
      <c r="AE175">
        <v>1.7</v>
      </c>
      <c r="AF175">
        <v>1.7</v>
      </c>
      <c r="AG175">
        <v>1.7</v>
      </c>
      <c r="AH175">
        <v>1.7</v>
      </c>
      <c r="AI175" s="416">
        <v>0</v>
      </c>
      <c r="AJ175" s="416"/>
      <c r="AK175" s="421">
        <f t="shared" si="432"/>
        <v>69.760000000000005</v>
      </c>
    </row>
    <row r="176" spans="2:37" hidden="1">
      <c r="B176" s="94">
        <v>53211</v>
      </c>
      <c r="C176" s="94" t="s">
        <v>285</v>
      </c>
      <c r="D176" s="94">
        <v>5</v>
      </c>
      <c r="E176" s="94" t="s">
        <v>282</v>
      </c>
      <c r="F176" s="400">
        <v>0</v>
      </c>
      <c r="G176" s="400"/>
      <c r="H176" s="400"/>
      <c r="I176" s="400">
        <v>0.8</v>
      </c>
      <c r="J176" s="400">
        <v>3.25</v>
      </c>
      <c r="K176" s="400">
        <v>3.25</v>
      </c>
      <c r="L176" s="400">
        <v>3.25</v>
      </c>
      <c r="M176" s="400">
        <v>2</v>
      </c>
      <c r="N176" s="400">
        <v>3.95</v>
      </c>
      <c r="O176" s="400">
        <v>3.95</v>
      </c>
      <c r="P176" s="400">
        <v>3.95</v>
      </c>
      <c r="Q176" s="400">
        <v>0.73</v>
      </c>
      <c r="R176" s="400">
        <v>0.73</v>
      </c>
      <c r="S176" s="400">
        <v>0.73</v>
      </c>
      <c r="T176" s="400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0.1</v>
      </c>
      <c r="AA176">
        <v>0.1</v>
      </c>
      <c r="AB176"/>
      <c r="AC176"/>
      <c r="AD176"/>
      <c r="AE176"/>
      <c r="AF176"/>
      <c r="AG176"/>
      <c r="AH176"/>
      <c r="AI176" s="416">
        <v>0</v>
      </c>
      <c r="AJ176" s="416"/>
      <c r="AK176" s="421">
        <f t="shared" si="432"/>
        <v>26.790000000000003</v>
      </c>
    </row>
    <row r="177" spans="2:37" hidden="1">
      <c r="B177" s="94">
        <v>53211</v>
      </c>
      <c r="C177" s="94" t="s">
        <v>285</v>
      </c>
      <c r="D177" s="94">
        <v>6</v>
      </c>
      <c r="E177" s="94" t="s">
        <v>280</v>
      </c>
      <c r="F177" s="400">
        <v>0</v>
      </c>
      <c r="G177" s="400"/>
      <c r="H177" s="400"/>
      <c r="I177" s="400">
        <v>2</v>
      </c>
      <c r="J177" s="400">
        <v>6.7</v>
      </c>
      <c r="K177" s="400">
        <v>6.7</v>
      </c>
      <c r="L177" s="400">
        <v>9.3000000000000007</v>
      </c>
      <c r="M177" s="400">
        <v>2</v>
      </c>
      <c r="N177" s="400">
        <v>4.93</v>
      </c>
      <c r="O177" s="400">
        <v>4.93</v>
      </c>
      <c r="P177" s="400">
        <v>4.93</v>
      </c>
      <c r="Q177" s="400">
        <v>4.93</v>
      </c>
      <c r="R177" s="400">
        <v>4.93</v>
      </c>
      <c r="S177" s="400">
        <v>4.93</v>
      </c>
      <c r="T177" s="400">
        <v>7.4</v>
      </c>
      <c r="U177">
        <v>5</v>
      </c>
      <c r="V177">
        <v>7</v>
      </c>
      <c r="W177">
        <v>0</v>
      </c>
      <c r="X177">
        <v>0</v>
      </c>
      <c r="Y177">
        <v>0</v>
      </c>
      <c r="Z177">
        <v>1</v>
      </c>
      <c r="AA177">
        <v>3</v>
      </c>
      <c r="AB177">
        <v>1.67</v>
      </c>
      <c r="AC177">
        <v>1.67</v>
      </c>
      <c r="AD177">
        <v>1.67</v>
      </c>
      <c r="AE177">
        <v>1.67</v>
      </c>
      <c r="AF177">
        <v>1.67</v>
      </c>
      <c r="AG177">
        <v>1.67</v>
      </c>
      <c r="AH177">
        <v>1.67</v>
      </c>
      <c r="AI177" s="416">
        <v>0</v>
      </c>
      <c r="AJ177" s="416"/>
      <c r="AK177" s="421">
        <f t="shared" si="432"/>
        <v>91.370000000000019</v>
      </c>
    </row>
    <row r="178" spans="2:37">
      <c r="B178" s="94">
        <v>53211</v>
      </c>
      <c r="C178" s="94" t="s">
        <v>285</v>
      </c>
      <c r="D178" s="94">
        <v>7</v>
      </c>
      <c r="E178" s="94" t="s">
        <v>259</v>
      </c>
      <c r="F178" s="400">
        <f t="shared" ref="F178" si="433">IFERROR(1/(IFERROR(1/F175,0)+IFERROR(1/(F176+F177),0)),0)</f>
        <v>0</v>
      </c>
      <c r="G178" s="400"/>
      <c r="H178" s="400">
        <f t="shared" ref="H178:L178" si="434">IFERROR(1/(IFERROR(1/H175,0)+IFERROR(1/(H176+H177),0)),0)</f>
        <v>0</v>
      </c>
      <c r="I178" s="400">
        <f t="shared" si="434"/>
        <v>1.7186206896551726</v>
      </c>
      <c r="J178" s="400">
        <f t="shared" si="434"/>
        <v>3.0024561403508772</v>
      </c>
      <c r="K178" s="400">
        <f t="shared" si="434"/>
        <v>3.0024561403508772</v>
      </c>
      <c r="L178" s="400">
        <f t="shared" si="434"/>
        <v>1.9437710437710434</v>
      </c>
      <c r="M178" s="400">
        <f>IFERROR(1/(IFERROR(1/M175,0)+IFERROR(1/(M176+M177),0)),0)</f>
        <v>2</v>
      </c>
      <c r="N178" s="400"/>
      <c r="O178" s="400">
        <f t="shared" ref="O178:S178" si="435">IFERROR(1/(IFERROR(1/O175,0)+IFERROR(1/(O176+O177),0)),0)</f>
        <v>1.9507908611599294</v>
      </c>
      <c r="P178" s="400">
        <f t="shared" si="435"/>
        <v>2.3684888521882739</v>
      </c>
      <c r="Q178" s="400">
        <f t="shared" si="435"/>
        <v>2.05644544431946</v>
      </c>
      <c r="R178" s="400">
        <f t="shared" si="435"/>
        <v>2.05644544431946</v>
      </c>
      <c r="S178" s="400">
        <f t="shared" si="435"/>
        <v>2.05644544431946</v>
      </c>
      <c r="T178" s="400">
        <f>IFERROR(1/(IFERROR(1/T175,0)+IFERROR(1/(T176+T177),0)),0)</f>
        <v>2.2339622641509438</v>
      </c>
      <c r="U178">
        <f>IFERROR(1/(IFERROR(1/U175,0)+IFERROR(1/(U176+U177),0)),0)</f>
        <v>1.6216216216216215</v>
      </c>
      <c r="V178">
        <f t="shared" ref="V178:AA178" si="436">IFERROR(1/(IFERROR(1/V175,0)+IFERROR(1/(V176+V177),0)),0)</f>
        <v>2.1</v>
      </c>
      <c r="W178">
        <f t="shared" si="436"/>
        <v>1.33</v>
      </c>
      <c r="X178">
        <f t="shared" si="436"/>
        <v>1.33</v>
      </c>
      <c r="Y178">
        <f t="shared" si="436"/>
        <v>1.33</v>
      </c>
      <c r="Z178">
        <f t="shared" si="436"/>
        <v>0.80487804878048785</v>
      </c>
      <c r="AA178">
        <f t="shared" si="436"/>
        <v>1.9135802469135803</v>
      </c>
      <c r="AB178">
        <f>IFERROR(1/(IFERROR(1/AB175,0)+IFERROR(1/(AB176+AB177),0)),0)</f>
        <v>0.84243323442136497</v>
      </c>
      <c r="AC178">
        <f t="shared" ref="AC178:AH178" si="437">IFERROR(1/(IFERROR(1/AC175,0)+IFERROR(1/(AC176+AC177),0)),0)</f>
        <v>0.84243323442136497</v>
      </c>
      <c r="AD178">
        <f t="shared" si="437"/>
        <v>0.84243323442136497</v>
      </c>
      <c r="AE178">
        <f t="shared" si="437"/>
        <v>0.84243323442136497</v>
      </c>
      <c r="AF178">
        <f t="shared" si="437"/>
        <v>0.84243323442136497</v>
      </c>
      <c r="AG178">
        <f t="shared" si="437"/>
        <v>0.84243323442136497</v>
      </c>
      <c r="AH178">
        <f t="shared" si="437"/>
        <v>0.84243323442136497</v>
      </c>
      <c r="AI178" s="416">
        <f t="shared" ref="AI178" si="438">IFERROR(1/(IFERROR(1/AI175,0)+IFERROR(1/(AI176+AI177),0)),0)</f>
        <v>0</v>
      </c>
      <c r="AJ178" s="416"/>
      <c r="AK178" s="434">
        <f>IFERROR(1/(IFERROR(1/AK175,0)+IFERROR(1/(AK176+AK177),0)),0)</f>
        <v>43.863567475521499</v>
      </c>
    </row>
    <row r="179" spans="2:37" hidden="1">
      <c r="B179" s="94">
        <v>53211</v>
      </c>
      <c r="C179" s="94" t="s">
        <v>285</v>
      </c>
      <c r="D179" s="94">
        <v>8</v>
      </c>
      <c r="E179" s="94" t="s">
        <v>260</v>
      </c>
      <c r="F179" s="400"/>
      <c r="G179" s="400">
        <v>1</v>
      </c>
      <c r="H179" s="400"/>
      <c r="I179" s="400"/>
      <c r="J179" s="400"/>
      <c r="K179" s="400">
        <v>1</v>
      </c>
      <c r="L179" s="400"/>
      <c r="M179" s="400"/>
      <c r="N179" s="400"/>
      <c r="O179" s="400"/>
      <c r="P179" s="400"/>
      <c r="Q179" s="400"/>
      <c r="R179" s="400"/>
      <c r="S179" s="400"/>
      <c r="T179" s="400">
        <v>1</v>
      </c>
      <c r="U179"/>
      <c r="V179">
        <v>1</v>
      </c>
      <c r="W179">
        <v>1</v>
      </c>
      <c r="X179">
        <v>0</v>
      </c>
      <c r="Y179">
        <v>2</v>
      </c>
      <c r="Z179">
        <v>1</v>
      </c>
      <c r="AA179">
        <v>1</v>
      </c>
      <c r="AB179">
        <v>1</v>
      </c>
      <c r="AC179"/>
      <c r="AD179">
        <v>1</v>
      </c>
      <c r="AE179"/>
      <c r="AF179"/>
      <c r="AG179"/>
      <c r="AH179"/>
      <c r="AI179" s="416"/>
      <c r="AJ179" s="416"/>
      <c r="AK179" s="421">
        <f>SUM(F179:AJ179)</f>
        <v>11</v>
      </c>
    </row>
    <row r="180" spans="2:37" hidden="1">
      <c r="B180" s="94">
        <v>53211</v>
      </c>
      <c r="C180" s="94" t="s">
        <v>285</v>
      </c>
      <c r="D180" s="94">
        <v>9</v>
      </c>
      <c r="E180" s="345" t="s">
        <v>261</v>
      </c>
      <c r="F180" s="402">
        <f t="shared" ref="F180" si="439">SUM(F172:F174)</f>
        <v>24</v>
      </c>
      <c r="G180" s="402">
        <f>SUM(G172:G174)</f>
        <v>24</v>
      </c>
      <c r="H180" s="402">
        <f t="shared" ref="H180:M180" si="440">SUM(H172:H174)</f>
        <v>24</v>
      </c>
      <c r="I180" s="402">
        <f t="shared" si="440"/>
        <v>20</v>
      </c>
      <c r="J180" s="402">
        <f t="shared" si="440"/>
        <v>0</v>
      </c>
      <c r="K180" s="402">
        <f t="shared" si="440"/>
        <v>1</v>
      </c>
      <c r="L180" s="402">
        <f t="shared" si="440"/>
        <v>0</v>
      </c>
      <c r="M180" s="402">
        <f t="shared" si="440"/>
        <v>0</v>
      </c>
      <c r="N180" s="402">
        <f>SUM(N172:N174)</f>
        <v>0</v>
      </c>
      <c r="O180" s="402">
        <f t="shared" ref="O180:T180" si="441">SUM(O172:O174)</f>
        <v>0</v>
      </c>
      <c r="P180" s="402">
        <f t="shared" si="441"/>
        <v>0</v>
      </c>
      <c r="Q180" s="402">
        <f t="shared" si="441"/>
        <v>12</v>
      </c>
      <c r="R180" s="402">
        <f t="shared" si="441"/>
        <v>0</v>
      </c>
      <c r="S180" s="402">
        <f t="shared" si="441"/>
        <v>0</v>
      </c>
      <c r="T180" s="402">
        <f t="shared" si="441"/>
        <v>2</v>
      </c>
      <c r="U180" s="374">
        <f>SUM(U172:U174)</f>
        <v>0</v>
      </c>
      <c r="V180" s="374">
        <f t="shared" ref="V180:AA180" si="442">SUM(V172:V174)</f>
        <v>1</v>
      </c>
      <c r="W180" s="374">
        <f t="shared" si="442"/>
        <v>20.5</v>
      </c>
      <c r="X180" s="374">
        <f t="shared" si="442"/>
        <v>5</v>
      </c>
      <c r="Y180" s="374">
        <f t="shared" si="442"/>
        <v>16</v>
      </c>
      <c r="Z180" s="374">
        <f t="shared" si="442"/>
        <v>10</v>
      </c>
      <c r="AA180" s="374">
        <f t="shared" si="442"/>
        <v>3.5</v>
      </c>
      <c r="AB180" s="374">
        <f>SUM(AB172:AB174)</f>
        <v>1</v>
      </c>
      <c r="AC180" s="374">
        <f t="shared" ref="AC180:AH180" si="443">SUM(AC172:AC174)</f>
        <v>1</v>
      </c>
      <c r="AD180" s="374">
        <f t="shared" si="443"/>
        <v>1</v>
      </c>
      <c r="AE180" s="374">
        <f t="shared" si="443"/>
        <v>0</v>
      </c>
      <c r="AF180" s="374">
        <f t="shared" si="443"/>
        <v>0</v>
      </c>
      <c r="AG180" s="374">
        <f t="shared" si="443"/>
        <v>0</v>
      </c>
      <c r="AH180" s="374">
        <f t="shared" si="443"/>
        <v>0</v>
      </c>
      <c r="AI180" s="422">
        <f t="shared" ref="AI180" si="444">SUM(AI172:AI174)</f>
        <v>24</v>
      </c>
      <c r="AJ180" s="422"/>
      <c r="AK180" s="421">
        <f>SUM(F180:AJ180)</f>
        <v>190</v>
      </c>
    </row>
    <row r="181" spans="2:37">
      <c r="B181" s="94">
        <v>53211</v>
      </c>
      <c r="C181" s="94" t="s">
        <v>285</v>
      </c>
      <c r="D181" s="94">
        <v>10</v>
      </c>
      <c r="E181" s="346" t="s">
        <v>341</v>
      </c>
      <c r="F181" s="406">
        <f t="shared" ref="F181" si="445">((F171-F180)/F171)*100</f>
        <v>0</v>
      </c>
      <c r="G181" s="423">
        <f>((G171-G180)/G171)*100</f>
        <v>0</v>
      </c>
      <c r="H181" s="423">
        <f t="shared" ref="H181:M181" si="446">((H171-H180)/H171)*100</f>
        <v>0</v>
      </c>
      <c r="I181" s="423">
        <f t="shared" si="446"/>
        <v>16.666666666666664</v>
      </c>
      <c r="J181" s="423">
        <f t="shared" si="446"/>
        <v>100</v>
      </c>
      <c r="K181" s="423">
        <f t="shared" si="446"/>
        <v>95.833333333333343</v>
      </c>
      <c r="L181" s="423">
        <f t="shared" si="446"/>
        <v>100</v>
      </c>
      <c r="M181" s="423">
        <f t="shared" si="446"/>
        <v>100</v>
      </c>
      <c r="N181" s="447">
        <f>((N171-N180)/N171)*100</f>
        <v>100</v>
      </c>
      <c r="O181" s="447">
        <f t="shared" ref="O181:T181" si="447">((O171-O180)/O171)*100</f>
        <v>100</v>
      </c>
      <c r="P181" s="447">
        <f t="shared" si="447"/>
        <v>100</v>
      </c>
      <c r="Q181" s="447">
        <f t="shared" si="447"/>
        <v>50</v>
      </c>
      <c r="R181" s="447">
        <f t="shared" si="447"/>
        <v>100</v>
      </c>
      <c r="S181" s="447">
        <f t="shared" si="447"/>
        <v>100</v>
      </c>
      <c r="T181" s="447">
        <f t="shared" si="447"/>
        <v>91.666666666666657</v>
      </c>
      <c r="U181" s="346">
        <f>((U171-U180)/U171)*100</f>
        <v>100</v>
      </c>
      <c r="V181" s="346">
        <f t="shared" ref="V181:AA181" si="448">((V171-V180)/V171)*100</f>
        <v>95.833333333333343</v>
      </c>
      <c r="W181" s="346">
        <f t="shared" si="448"/>
        <v>14.583333333333334</v>
      </c>
      <c r="X181" s="346">
        <f t="shared" si="448"/>
        <v>79.166666666666657</v>
      </c>
      <c r="Y181" s="346">
        <f t="shared" si="448"/>
        <v>33.333333333333329</v>
      </c>
      <c r="Z181" s="346">
        <f t="shared" si="448"/>
        <v>58.333333333333336</v>
      </c>
      <c r="AA181" s="346">
        <f t="shared" si="448"/>
        <v>85.416666666666657</v>
      </c>
      <c r="AB181" s="385">
        <f>((AB171-AB180)/AB171)*100</f>
        <v>95.833333333333343</v>
      </c>
      <c r="AC181" s="385">
        <f t="shared" ref="AC181:AH181" si="449">((AC171-AC180)/AC171)*100</f>
        <v>95.833333333333343</v>
      </c>
      <c r="AD181" s="385">
        <f t="shared" si="449"/>
        <v>95.833333333333343</v>
      </c>
      <c r="AE181" s="385">
        <f t="shared" si="449"/>
        <v>100</v>
      </c>
      <c r="AF181" s="385">
        <f t="shared" si="449"/>
        <v>100</v>
      </c>
      <c r="AG181" s="385">
        <f t="shared" si="449"/>
        <v>100</v>
      </c>
      <c r="AH181" s="385">
        <f t="shared" si="449"/>
        <v>100</v>
      </c>
      <c r="AI181" s="423">
        <f t="shared" ref="AI181:AK181" si="450">((AI171-AI180)/AI171)*100</f>
        <v>0</v>
      </c>
      <c r="AJ181" s="423"/>
      <c r="AK181" s="424">
        <f t="shared" si="450"/>
        <v>74.462365591397855</v>
      </c>
    </row>
    <row r="182" spans="2:37">
      <c r="B182" s="94">
        <v>53211</v>
      </c>
      <c r="C182" s="94" t="s">
        <v>285</v>
      </c>
      <c r="D182" s="94">
        <v>11</v>
      </c>
      <c r="E182" s="346" t="s">
        <v>344</v>
      </c>
      <c r="F182" s="406">
        <f t="shared" ref="F182" si="451">IFERROR(F178*100/(F171-F180),0)</f>
        <v>0</v>
      </c>
      <c r="G182" s="423">
        <f>IFERROR(G178*100/(G171-G180),0)</f>
        <v>0</v>
      </c>
      <c r="H182" s="423">
        <f t="shared" ref="H182:M182" si="452">IFERROR(H178*100/(H171-H180),0)</f>
        <v>0</v>
      </c>
      <c r="I182" s="423">
        <f t="shared" si="452"/>
        <v>42.965517241379317</v>
      </c>
      <c r="J182" s="423">
        <f t="shared" si="452"/>
        <v>12.510233918128655</v>
      </c>
      <c r="K182" s="423">
        <f t="shared" si="452"/>
        <v>13.054157131960336</v>
      </c>
      <c r="L182" s="423">
        <f t="shared" si="452"/>
        <v>8.0990460157126805</v>
      </c>
      <c r="M182" s="423">
        <f t="shared" si="452"/>
        <v>8.3333333333333339</v>
      </c>
      <c r="N182" s="447">
        <f>IFERROR(N178*100/(N171-N180),0)</f>
        <v>0</v>
      </c>
      <c r="O182" s="447">
        <f t="shared" ref="O182:T182" si="453">IFERROR(O178*100/(O171-O180),0)</f>
        <v>8.1282952548330396</v>
      </c>
      <c r="P182" s="447">
        <f t="shared" si="453"/>
        <v>9.868703550784474</v>
      </c>
      <c r="Q182" s="447">
        <f t="shared" si="453"/>
        <v>17.137045369328835</v>
      </c>
      <c r="R182" s="447">
        <f t="shared" si="453"/>
        <v>8.5685226846644174</v>
      </c>
      <c r="S182" s="447">
        <f t="shared" si="453"/>
        <v>8.5685226846644174</v>
      </c>
      <c r="T182" s="447">
        <f t="shared" si="453"/>
        <v>10.154373927958837</v>
      </c>
      <c r="U182" s="346">
        <f>IFERROR(U178*100/(U171-U180),0)</f>
        <v>6.756756756756757</v>
      </c>
      <c r="V182" s="346">
        <f t="shared" ref="V182:AA182" si="454">IFERROR(V178*100/(V171-V180),0)</f>
        <v>9.1304347826086953</v>
      </c>
      <c r="W182" s="346">
        <f t="shared" si="454"/>
        <v>38</v>
      </c>
      <c r="X182" s="346">
        <f t="shared" si="454"/>
        <v>7</v>
      </c>
      <c r="Y182" s="346">
        <f t="shared" si="454"/>
        <v>16.625</v>
      </c>
      <c r="Z182" s="346">
        <f t="shared" si="454"/>
        <v>5.7491289198606284</v>
      </c>
      <c r="AA182" s="346">
        <f t="shared" si="454"/>
        <v>9.3345377898223418</v>
      </c>
      <c r="AB182" s="385">
        <f>IFERROR(AB178*100/(AB171-AB180),0)</f>
        <v>3.6627531931363695</v>
      </c>
      <c r="AC182" s="385">
        <f t="shared" ref="AC182:AH182" si="455">IFERROR(AC178*100/(AC171-AC180),0)</f>
        <v>3.6627531931363695</v>
      </c>
      <c r="AD182" s="385">
        <f t="shared" si="455"/>
        <v>3.6627531931363695</v>
      </c>
      <c r="AE182" s="385">
        <f t="shared" si="455"/>
        <v>3.5101384767556874</v>
      </c>
      <c r="AF182" s="385">
        <f t="shared" si="455"/>
        <v>3.5101384767556874</v>
      </c>
      <c r="AG182" s="385">
        <f t="shared" si="455"/>
        <v>3.5101384767556874</v>
      </c>
      <c r="AH182" s="385">
        <f t="shared" si="455"/>
        <v>3.5101384767556874</v>
      </c>
      <c r="AI182" s="423">
        <f t="shared" ref="AI182:AK182" si="456">IFERROR(AI178*100/(AI171-AI180),0)</f>
        <v>0</v>
      </c>
      <c r="AJ182" s="423"/>
      <c r="AK182" s="424">
        <f t="shared" si="456"/>
        <v>7.9176114576753598</v>
      </c>
    </row>
    <row r="183" spans="2:37" hidden="1">
      <c r="B183" s="94">
        <v>53211</v>
      </c>
      <c r="C183" s="94" t="s">
        <v>285</v>
      </c>
      <c r="D183" s="94"/>
      <c r="E183" s="346" t="s">
        <v>343</v>
      </c>
      <c r="F183" s="406">
        <f t="shared" ref="F183" si="457">IFERROR(F178*100/(F171-F180-4),0)</f>
        <v>0</v>
      </c>
      <c r="G183" s="423">
        <f>IFERROR(G178*100/(G171-G180-4),0)</f>
        <v>0</v>
      </c>
      <c r="H183" s="423">
        <f t="shared" ref="H183:M183" si="458">IFERROR(H178*100/(H171-H180-4),0)</f>
        <v>0</v>
      </c>
      <c r="I183" s="423">
        <f t="shared" si="458"/>
        <v>0</v>
      </c>
      <c r="J183" s="423">
        <f t="shared" si="458"/>
        <v>15.012280701754387</v>
      </c>
      <c r="K183" s="423">
        <f t="shared" si="458"/>
        <v>15.802400738688828</v>
      </c>
      <c r="L183" s="423">
        <f t="shared" si="458"/>
        <v>9.7188552188552162</v>
      </c>
      <c r="M183" s="423">
        <f t="shared" si="458"/>
        <v>10</v>
      </c>
      <c r="N183" s="447">
        <f>IFERROR(N178*100/(N171-N180-4),0)</f>
        <v>0</v>
      </c>
      <c r="O183" s="447">
        <f t="shared" ref="O183:T183" si="459">IFERROR(O178*100/(O171-O180-4),0)</f>
        <v>9.7539543057996472</v>
      </c>
      <c r="P183" s="447">
        <f t="shared" si="459"/>
        <v>11.842444260941368</v>
      </c>
      <c r="Q183" s="447">
        <f t="shared" si="459"/>
        <v>25.70556805399325</v>
      </c>
      <c r="R183" s="447">
        <f t="shared" si="459"/>
        <v>10.282227221597299</v>
      </c>
      <c r="S183" s="447">
        <f t="shared" si="459"/>
        <v>10.282227221597299</v>
      </c>
      <c r="T183" s="447">
        <f t="shared" si="459"/>
        <v>12.410901467505244</v>
      </c>
      <c r="U183" s="346">
        <f>IFERROR(U178*100/(U171-U180-4),0)</f>
        <v>8.1081081081081088</v>
      </c>
      <c r="V183" s="346">
        <f t="shared" ref="V183:AA183" si="460">IFERROR(V178*100/(V171-V180-4),0)</f>
        <v>11.052631578947368</v>
      </c>
      <c r="W183" s="346">
        <f t="shared" si="460"/>
        <v>-266</v>
      </c>
      <c r="X183" s="346">
        <f t="shared" si="460"/>
        <v>8.8666666666666671</v>
      </c>
      <c r="Y183" s="346">
        <f t="shared" si="460"/>
        <v>33.25</v>
      </c>
      <c r="Z183" s="346">
        <f t="shared" si="460"/>
        <v>8.0487804878048799</v>
      </c>
      <c r="AA183" s="346">
        <f t="shared" si="460"/>
        <v>11.597456041900486</v>
      </c>
      <c r="AB183" s="385">
        <f>IFERROR(AB178*100/(AB171-AB180-4),0)</f>
        <v>4.4338591285335003</v>
      </c>
      <c r="AC183" s="385">
        <f t="shared" ref="AC183:AH183" si="461">IFERROR(AC178*100/(AC171-AC180-4),0)</f>
        <v>4.4338591285335003</v>
      </c>
      <c r="AD183" s="385">
        <f t="shared" si="461"/>
        <v>4.4338591285335003</v>
      </c>
      <c r="AE183" s="385">
        <f t="shared" si="461"/>
        <v>4.2121661721068246</v>
      </c>
      <c r="AF183" s="385">
        <f t="shared" si="461"/>
        <v>4.2121661721068246</v>
      </c>
      <c r="AG183" s="385">
        <f t="shared" si="461"/>
        <v>4.2121661721068246</v>
      </c>
      <c r="AH183" s="385">
        <f t="shared" si="461"/>
        <v>4.2121661721068246</v>
      </c>
      <c r="AI183" s="423">
        <f t="shared" ref="AI183" si="462">IFERROR(AI178*100/(AI171-AI180-4),0)</f>
        <v>0</v>
      </c>
      <c r="AJ183" s="423"/>
      <c r="AK183" s="424">
        <f>IFERROR(AK178*100/(AK171-AK180-120),0)</f>
        <v>10.106812782378224</v>
      </c>
    </row>
    <row r="184" spans="2:37">
      <c r="B184" s="94">
        <v>53211</v>
      </c>
      <c r="C184" s="94" t="s">
        <v>285</v>
      </c>
      <c r="D184" s="94">
        <v>12</v>
      </c>
      <c r="E184" s="347" t="s">
        <v>18</v>
      </c>
      <c r="F184" s="408">
        <f t="shared" ref="F184" si="463">IFERROR(F178/F179,F178)</f>
        <v>0</v>
      </c>
      <c r="G184" s="408">
        <f>IFERROR(G178/G179,G178)</f>
        <v>0</v>
      </c>
      <c r="H184" s="408">
        <f t="shared" ref="H184:M184" si="464">IFERROR(H178/H179,H178)</f>
        <v>0</v>
      </c>
      <c r="I184" s="408">
        <f t="shared" si="464"/>
        <v>1.7186206896551726</v>
      </c>
      <c r="J184" s="408">
        <f t="shared" si="464"/>
        <v>3.0024561403508772</v>
      </c>
      <c r="K184" s="408">
        <f t="shared" si="464"/>
        <v>3.0024561403508772</v>
      </c>
      <c r="L184" s="408">
        <f t="shared" si="464"/>
        <v>1.9437710437710434</v>
      </c>
      <c r="M184" s="408">
        <f t="shared" si="464"/>
        <v>2</v>
      </c>
      <c r="N184" s="408">
        <f>IFERROR(N178/N179,N178)</f>
        <v>0</v>
      </c>
      <c r="O184" s="408">
        <f t="shared" ref="O184:T184" si="465">IFERROR(O178/O179,O178)</f>
        <v>1.9507908611599294</v>
      </c>
      <c r="P184" s="408">
        <f t="shared" si="465"/>
        <v>2.3684888521882739</v>
      </c>
      <c r="Q184" s="408">
        <f t="shared" si="465"/>
        <v>2.05644544431946</v>
      </c>
      <c r="R184" s="408">
        <f t="shared" si="465"/>
        <v>2.05644544431946</v>
      </c>
      <c r="S184" s="408">
        <f t="shared" si="465"/>
        <v>2.05644544431946</v>
      </c>
      <c r="T184" s="408">
        <f t="shared" si="465"/>
        <v>2.2339622641509438</v>
      </c>
      <c r="U184" s="347">
        <f>IFERROR(U178/U179,U178)</f>
        <v>1.6216216216216215</v>
      </c>
      <c r="V184" s="347">
        <f t="shared" ref="V184:AA184" si="466">IFERROR(V178/V179,V178)</f>
        <v>2.1</v>
      </c>
      <c r="W184" s="347">
        <f t="shared" si="466"/>
        <v>1.33</v>
      </c>
      <c r="X184" s="347">
        <f t="shared" si="466"/>
        <v>1.33</v>
      </c>
      <c r="Y184" s="347">
        <f t="shared" si="466"/>
        <v>0.66500000000000004</v>
      </c>
      <c r="Z184" s="347">
        <f t="shared" si="466"/>
        <v>0.80487804878048785</v>
      </c>
      <c r="AA184" s="347">
        <f t="shared" si="466"/>
        <v>1.9135802469135803</v>
      </c>
      <c r="AB184" s="347">
        <f>IFERROR(AB178/AB179,AB178)</f>
        <v>0.84243323442136497</v>
      </c>
      <c r="AC184" s="347">
        <f t="shared" ref="AC184:AH184" si="467">IFERROR(AC178/AC179,AC178)</f>
        <v>0.84243323442136497</v>
      </c>
      <c r="AD184" s="347">
        <f t="shared" si="467"/>
        <v>0.84243323442136497</v>
      </c>
      <c r="AE184" s="347">
        <f t="shared" si="467"/>
        <v>0.84243323442136497</v>
      </c>
      <c r="AF184" s="347">
        <f t="shared" si="467"/>
        <v>0.84243323442136497</v>
      </c>
      <c r="AG184" s="347">
        <f t="shared" si="467"/>
        <v>0.84243323442136497</v>
      </c>
      <c r="AH184" s="347">
        <f t="shared" si="467"/>
        <v>0.84243323442136497</v>
      </c>
      <c r="AI184" s="425">
        <f t="shared" ref="AI184:AK184" si="468">IFERROR(AI178/AI179,AI178)</f>
        <v>0</v>
      </c>
      <c r="AJ184" s="425"/>
      <c r="AK184" s="426">
        <f t="shared" si="468"/>
        <v>3.9875970432292274</v>
      </c>
    </row>
    <row r="185" spans="2:37">
      <c r="B185" s="94">
        <v>53211</v>
      </c>
      <c r="C185" s="94" t="s">
        <v>285</v>
      </c>
      <c r="D185" s="94">
        <v>13</v>
      </c>
      <c r="E185" s="347" t="s">
        <v>19</v>
      </c>
      <c r="F185" s="408">
        <f t="shared" ref="F185" si="469">IFERROR(F174/F179,F174)</f>
        <v>0</v>
      </c>
      <c r="G185" s="408">
        <f>IFERROR(G174/G179,G174)</f>
        <v>24</v>
      </c>
      <c r="H185" s="408">
        <f t="shared" ref="H185:M185" si="470">IFERROR(H174/H179,H174)</f>
        <v>24</v>
      </c>
      <c r="I185" s="408">
        <f t="shared" si="470"/>
        <v>20</v>
      </c>
      <c r="J185" s="408">
        <f t="shared" si="470"/>
        <v>0</v>
      </c>
      <c r="K185" s="408">
        <f t="shared" si="470"/>
        <v>1</v>
      </c>
      <c r="L185" s="408">
        <f t="shared" si="470"/>
        <v>0</v>
      </c>
      <c r="M185" s="408">
        <f t="shared" si="470"/>
        <v>0</v>
      </c>
      <c r="N185" s="408">
        <f>IFERROR(N174/N179,N174)</f>
        <v>0</v>
      </c>
      <c r="O185" s="408">
        <f t="shared" ref="O185:T185" si="471">IFERROR(O174/O179,O174)</f>
        <v>0</v>
      </c>
      <c r="P185" s="408">
        <f t="shared" si="471"/>
        <v>0</v>
      </c>
      <c r="Q185" s="408">
        <f t="shared" si="471"/>
        <v>0</v>
      </c>
      <c r="R185" s="408">
        <f t="shared" si="471"/>
        <v>0</v>
      </c>
      <c r="S185" s="408">
        <f t="shared" si="471"/>
        <v>0</v>
      </c>
      <c r="T185" s="408">
        <f t="shared" si="471"/>
        <v>2</v>
      </c>
      <c r="U185" s="347">
        <f>IFERROR(U174/U179,U174)</f>
        <v>0</v>
      </c>
      <c r="V185" s="347">
        <f t="shared" ref="V185:AA185" si="472">IFERROR(V174/V179,V174)</f>
        <v>1</v>
      </c>
      <c r="W185" s="347">
        <f t="shared" si="472"/>
        <v>20.5</v>
      </c>
      <c r="X185" s="347">
        <f t="shared" si="472"/>
        <v>5</v>
      </c>
      <c r="Y185" s="347">
        <f t="shared" si="472"/>
        <v>8</v>
      </c>
      <c r="Z185" s="347">
        <f t="shared" si="472"/>
        <v>10</v>
      </c>
      <c r="AA185" s="347">
        <f t="shared" si="472"/>
        <v>3.5</v>
      </c>
      <c r="AB185" s="347">
        <f>IFERROR(AB174/AB179,AB174)</f>
        <v>1</v>
      </c>
      <c r="AC185" s="347">
        <f t="shared" ref="AC185:AH185" si="473">IFERROR(AC174/AC179,AC174)</f>
        <v>0</v>
      </c>
      <c r="AD185" s="347">
        <f t="shared" si="473"/>
        <v>1</v>
      </c>
      <c r="AE185" s="347">
        <f t="shared" si="473"/>
        <v>0</v>
      </c>
      <c r="AF185" s="347">
        <f t="shared" si="473"/>
        <v>0</v>
      </c>
      <c r="AG185" s="347">
        <f t="shared" si="473"/>
        <v>0</v>
      </c>
      <c r="AH185" s="347">
        <f t="shared" si="473"/>
        <v>0</v>
      </c>
      <c r="AI185" s="425">
        <f t="shared" ref="AI185:AK185" si="474">IFERROR(AI174/AI179,AI174)</f>
        <v>0</v>
      </c>
      <c r="AJ185" s="425"/>
      <c r="AK185" s="426">
        <f t="shared" si="474"/>
        <v>11.727272727272727</v>
      </c>
    </row>
    <row r="186" spans="2:37" hidden="1">
      <c r="B186" s="94">
        <v>53212</v>
      </c>
      <c r="C186" s="94" t="s">
        <v>367</v>
      </c>
      <c r="D186" s="94">
        <v>1</v>
      </c>
      <c r="E186" s="94" t="s">
        <v>256</v>
      </c>
      <c r="F186" s="400">
        <v>24</v>
      </c>
      <c r="G186" s="400">
        <v>24</v>
      </c>
      <c r="H186" s="400">
        <v>24</v>
      </c>
      <c r="I186" s="400">
        <v>24</v>
      </c>
      <c r="J186" s="400">
        <v>24</v>
      </c>
      <c r="K186" s="400">
        <v>24</v>
      </c>
      <c r="L186" s="400">
        <v>24</v>
      </c>
      <c r="M186" s="400">
        <v>24</v>
      </c>
      <c r="N186" s="400">
        <v>24</v>
      </c>
      <c r="O186" s="400">
        <v>24</v>
      </c>
      <c r="P186" s="400">
        <v>24</v>
      </c>
      <c r="Q186" s="400">
        <v>24</v>
      </c>
      <c r="R186" s="400">
        <v>24</v>
      </c>
      <c r="S186" s="400">
        <v>24</v>
      </c>
      <c r="T186" s="400">
        <v>24</v>
      </c>
      <c r="U186">
        <v>24</v>
      </c>
      <c r="V186">
        <v>24</v>
      </c>
      <c r="W186">
        <v>24</v>
      </c>
      <c r="X186">
        <v>24</v>
      </c>
      <c r="Y186">
        <v>24</v>
      </c>
      <c r="Z186">
        <v>24</v>
      </c>
      <c r="AA186">
        <v>24</v>
      </c>
      <c r="AB186">
        <v>24</v>
      </c>
      <c r="AC186">
        <v>24</v>
      </c>
      <c r="AD186">
        <v>24</v>
      </c>
      <c r="AE186">
        <v>24</v>
      </c>
      <c r="AF186">
        <v>24</v>
      </c>
      <c r="AG186">
        <v>24</v>
      </c>
      <c r="AH186">
        <v>24</v>
      </c>
      <c r="AI186" s="416">
        <v>24</v>
      </c>
      <c r="AJ186" s="416">
        <v>24</v>
      </c>
      <c r="AK186" s="417">
        <f>SUM(F186:AJ186)</f>
        <v>744</v>
      </c>
    </row>
    <row r="187" spans="2:37">
      <c r="B187" s="94">
        <v>53212</v>
      </c>
      <c r="C187" s="94" t="s">
        <v>367</v>
      </c>
      <c r="D187" s="117">
        <v>1.1000000000000001</v>
      </c>
      <c r="E187" s="94" t="s">
        <v>267</v>
      </c>
      <c r="F187" s="401"/>
      <c r="G187" s="401"/>
      <c r="H187" s="401"/>
      <c r="I187" s="401"/>
      <c r="J187" s="401"/>
      <c r="K187" s="401"/>
      <c r="L187" s="401"/>
      <c r="M187" s="401"/>
      <c r="N187" s="401"/>
      <c r="O187" s="401"/>
      <c r="P187" s="401"/>
      <c r="Q187" s="401"/>
      <c r="R187" s="401"/>
      <c r="S187" s="401"/>
      <c r="T187" s="401"/>
      <c r="U187" s="117"/>
      <c r="V187" s="117"/>
      <c r="W187" s="117"/>
      <c r="X187" s="117"/>
      <c r="Y187" s="117">
        <v>10.83</v>
      </c>
      <c r="Z187" s="117"/>
      <c r="AA187" s="117"/>
      <c r="AB187" s="117"/>
      <c r="AC187" s="117"/>
      <c r="AD187" s="117"/>
      <c r="AE187" s="117"/>
      <c r="AF187" s="117"/>
      <c r="AG187" s="117"/>
      <c r="AH187" s="117"/>
      <c r="AI187" s="418"/>
      <c r="AJ187" s="418"/>
      <c r="AK187" s="419">
        <f t="shared" ref="AK187:AK192" si="475">SUM(F187:AJ187)</f>
        <v>10.83</v>
      </c>
    </row>
    <row r="188" spans="2:37">
      <c r="B188" s="94">
        <v>53212</v>
      </c>
      <c r="C188" s="94" t="s">
        <v>367</v>
      </c>
      <c r="D188" s="94">
        <v>2</v>
      </c>
      <c r="E188" s="94" t="s">
        <v>257</v>
      </c>
      <c r="F188" s="400"/>
      <c r="G188" s="400"/>
      <c r="H188" s="400"/>
      <c r="I188" s="400"/>
      <c r="J188" s="400"/>
      <c r="K188" s="400"/>
      <c r="L188" s="400"/>
      <c r="M188" s="400"/>
      <c r="N188" s="400"/>
      <c r="O188" s="400"/>
      <c r="P188" s="400"/>
      <c r="Q188" s="400"/>
      <c r="R188" s="400"/>
      <c r="S188" s="400"/>
      <c r="T188" s="400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 s="416"/>
      <c r="AJ188" s="416"/>
      <c r="AK188" s="420">
        <f t="shared" si="475"/>
        <v>0</v>
      </c>
    </row>
    <row r="189" spans="2:37">
      <c r="B189" s="94">
        <v>53212</v>
      </c>
      <c r="C189" s="94" t="s">
        <v>367</v>
      </c>
      <c r="D189" s="94">
        <v>3</v>
      </c>
      <c r="E189" s="94" t="s">
        <v>258</v>
      </c>
      <c r="F189" s="400"/>
      <c r="G189" s="400"/>
      <c r="H189" s="400">
        <v>1.3</v>
      </c>
      <c r="I189" s="400">
        <v>1.3</v>
      </c>
      <c r="J189" s="400"/>
      <c r="K189" s="400"/>
      <c r="L189" s="400"/>
      <c r="M189" s="400"/>
      <c r="N189" s="400"/>
      <c r="O189" s="400"/>
      <c r="P189" s="400"/>
      <c r="Q189" s="400"/>
      <c r="R189" s="400"/>
      <c r="S189" s="400"/>
      <c r="T189" s="400"/>
      <c r="U189"/>
      <c r="V189"/>
      <c r="W189">
        <v>0.67</v>
      </c>
      <c r="X189">
        <v>1</v>
      </c>
      <c r="Y189"/>
      <c r="Z189">
        <v>1</v>
      </c>
      <c r="AA189"/>
      <c r="AB189"/>
      <c r="AC189"/>
      <c r="AD189">
        <v>1</v>
      </c>
      <c r="AE189"/>
      <c r="AF189"/>
      <c r="AG189"/>
      <c r="AH189"/>
      <c r="AI189" s="416"/>
      <c r="AJ189" s="416"/>
      <c r="AK189" s="421">
        <f t="shared" si="475"/>
        <v>6.27</v>
      </c>
    </row>
    <row r="190" spans="2:37" hidden="1">
      <c r="B190" s="94">
        <v>53212</v>
      </c>
      <c r="C190" s="94" t="s">
        <v>367</v>
      </c>
      <c r="D190" s="94">
        <v>4</v>
      </c>
      <c r="E190" s="94" t="s">
        <v>277</v>
      </c>
      <c r="F190" s="409">
        <v>5.3</v>
      </c>
      <c r="G190" s="409">
        <v>5.3</v>
      </c>
      <c r="H190" s="409">
        <v>4.97</v>
      </c>
      <c r="I190" s="409">
        <v>4.97</v>
      </c>
      <c r="J190" s="409">
        <v>4.97</v>
      </c>
      <c r="K190" s="409">
        <v>1.6</v>
      </c>
      <c r="L190" s="409">
        <v>1.6</v>
      </c>
      <c r="M190" s="409"/>
      <c r="N190" s="409">
        <v>1.4</v>
      </c>
      <c r="O190" s="409">
        <v>1.4</v>
      </c>
      <c r="P190" s="409">
        <v>1.4</v>
      </c>
      <c r="Q190" s="409">
        <v>1.4</v>
      </c>
      <c r="R190" s="409">
        <v>1.4</v>
      </c>
      <c r="S190" s="409">
        <v>1.4</v>
      </c>
      <c r="T190" s="409">
        <v>3</v>
      </c>
      <c r="U190" s="347">
        <v>0.8</v>
      </c>
      <c r="V190" s="347">
        <v>1</v>
      </c>
      <c r="W190" s="347">
        <v>1</v>
      </c>
      <c r="X190" s="347">
        <v>5</v>
      </c>
      <c r="Y190" s="347">
        <v>4</v>
      </c>
      <c r="Z190" s="347">
        <v>4.3</v>
      </c>
      <c r="AA190" s="347">
        <v>3</v>
      </c>
      <c r="AB190" s="347">
        <v>1.95</v>
      </c>
      <c r="AC190" s="347">
        <v>1.95</v>
      </c>
      <c r="AD190" s="347">
        <v>1.95</v>
      </c>
      <c r="AE190" s="347">
        <v>1.95</v>
      </c>
      <c r="AF190" s="347">
        <v>1.7</v>
      </c>
      <c r="AG190" s="347">
        <v>1.7</v>
      </c>
      <c r="AH190" s="347">
        <v>2.5</v>
      </c>
      <c r="AI190" s="435">
        <v>2.2000000000000002</v>
      </c>
      <c r="AJ190" s="435"/>
      <c r="AK190" s="421">
        <f t="shared" si="475"/>
        <v>75.11</v>
      </c>
    </row>
    <row r="191" spans="2:37" hidden="1">
      <c r="B191" s="94">
        <v>53212</v>
      </c>
      <c r="C191" s="94" t="s">
        <v>367</v>
      </c>
      <c r="D191" s="94">
        <v>5</v>
      </c>
      <c r="E191" s="94" t="s">
        <v>282</v>
      </c>
      <c r="F191" s="409">
        <v>1.3</v>
      </c>
      <c r="G191" s="409">
        <v>1.3</v>
      </c>
      <c r="H191" s="409">
        <v>3.07</v>
      </c>
      <c r="I191" s="409">
        <v>3.07</v>
      </c>
      <c r="J191" s="409">
        <v>0.65</v>
      </c>
      <c r="K191" s="409">
        <v>0.65</v>
      </c>
      <c r="L191" s="409"/>
      <c r="M191" s="409"/>
      <c r="N191" s="409">
        <v>0.57999999999999996</v>
      </c>
      <c r="O191" s="409">
        <v>0.57999999999999996</v>
      </c>
      <c r="P191" s="409">
        <v>0.57999999999999996</v>
      </c>
      <c r="Q191" s="409">
        <v>0.57999999999999996</v>
      </c>
      <c r="R191" s="409">
        <v>0.57999999999999996</v>
      </c>
      <c r="S191" s="409">
        <v>0.57999999999999996</v>
      </c>
      <c r="T191" s="409">
        <v>2</v>
      </c>
      <c r="U191" s="347">
        <v>0</v>
      </c>
      <c r="V191" s="347">
        <v>1</v>
      </c>
      <c r="W191" s="347">
        <v>1</v>
      </c>
      <c r="X191" s="347">
        <v>1.7</v>
      </c>
      <c r="Y191" s="347">
        <v>2</v>
      </c>
      <c r="Z191" s="347">
        <v>1.3</v>
      </c>
      <c r="AA191" s="347">
        <v>0.9</v>
      </c>
      <c r="AB191" s="347">
        <v>0.73</v>
      </c>
      <c r="AC191" s="347">
        <v>0.73</v>
      </c>
      <c r="AD191" s="347">
        <v>0.73</v>
      </c>
      <c r="AE191" s="347">
        <v>0.73</v>
      </c>
      <c r="AF191" s="347">
        <v>0.5</v>
      </c>
      <c r="AG191" s="347">
        <v>0.5</v>
      </c>
      <c r="AH191" s="347">
        <v>5.3</v>
      </c>
      <c r="AI191" s="435">
        <v>1.7</v>
      </c>
      <c r="AJ191" s="435"/>
      <c r="AK191" s="421">
        <f t="shared" si="475"/>
        <v>34.340000000000003</v>
      </c>
    </row>
    <row r="192" spans="2:37" hidden="1">
      <c r="B192" s="94">
        <v>53212</v>
      </c>
      <c r="C192" s="94" t="s">
        <v>367</v>
      </c>
      <c r="D192" s="94">
        <v>6</v>
      </c>
      <c r="E192" s="94" t="s">
        <v>280</v>
      </c>
      <c r="F192" s="409">
        <v>5.5</v>
      </c>
      <c r="G192" s="409">
        <v>5.26</v>
      </c>
      <c r="H192" s="409">
        <v>5.26</v>
      </c>
      <c r="I192" s="409">
        <v>5.26</v>
      </c>
      <c r="J192" s="409">
        <v>5.26</v>
      </c>
      <c r="K192" s="409">
        <v>5.26</v>
      </c>
      <c r="L192" s="409">
        <v>5.26</v>
      </c>
      <c r="M192" s="409"/>
      <c r="N192" s="409">
        <v>3.07</v>
      </c>
      <c r="O192" s="409">
        <v>3.07</v>
      </c>
      <c r="P192" s="409">
        <v>3.07</v>
      </c>
      <c r="Q192" s="409">
        <v>3.07</v>
      </c>
      <c r="R192" s="409">
        <v>3.07</v>
      </c>
      <c r="S192" s="409">
        <v>3.07</v>
      </c>
      <c r="T192" s="409">
        <v>3.2</v>
      </c>
      <c r="U192" s="347">
        <v>3.8</v>
      </c>
      <c r="V192" s="347">
        <v>0.3</v>
      </c>
      <c r="W192" s="347">
        <v>0.3</v>
      </c>
      <c r="X192" s="347">
        <v>4</v>
      </c>
      <c r="Y192" s="347">
        <v>4</v>
      </c>
      <c r="Z192" s="347">
        <v>8</v>
      </c>
      <c r="AA192" s="347">
        <v>3.2</v>
      </c>
      <c r="AB192" s="347">
        <v>2.5</v>
      </c>
      <c r="AC192" s="347">
        <v>2.5</v>
      </c>
      <c r="AD192" s="347">
        <v>2.5</v>
      </c>
      <c r="AE192" s="347">
        <v>2.5</v>
      </c>
      <c r="AF192" s="347">
        <v>2.5</v>
      </c>
      <c r="AG192" s="347">
        <v>0</v>
      </c>
      <c r="AH192" s="347">
        <v>1.2</v>
      </c>
      <c r="AI192" s="435">
        <v>2.1</v>
      </c>
      <c r="AJ192" s="435"/>
      <c r="AK192" s="421">
        <f t="shared" si="475"/>
        <v>98.079999999999984</v>
      </c>
    </row>
    <row r="193" spans="2:37">
      <c r="B193" s="94">
        <v>53212</v>
      </c>
      <c r="C193" s="94" t="s">
        <v>367</v>
      </c>
      <c r="D193" s="94">
        <v>7</v>
      </c>
      <c r="E193" s="94" t="s">
        <v>259</v>
      </c>
      <c r="F193" s="400">
        <f t="shared" ref="F193" si="476">IFERROR(1/(IFERROR(1/F190,0)+IFERROR(1/(F191+F192),0)),0)</f>
        <v>2.9785123966942151</v>
      </c>
      <c r="G193" s="400">
        <f>IFERROR(1/(IFERROR(1/G190,0)+IFERROR(1/(G191+G192),0)),0)</f>
        <v>2.9315345699831368</v>
      </c>
      <c r="H193" s="400">
        <f t="shared" ref="H193:M193" si="477">IFERROR(1/(IFERROR(1/H190,0)+IFERROR(1/(H191+H192),0)),0)</f>
        <v>3.1127894736842103</v>
      </c>
      <c r="I193" s="400">
        <f t="shared" si="477"/>
        <v>3.1127894736842103</v>
      </c>
      <c r="J193" s="400">
        <f t="shared" si="477"/>
        <v>2.6996966911764706</v>
      </c>
      <c r="K193" s="400">
        <f t="shared" si="477"/>
        <v>1.259121171770972</v>
      </c>
      <c r="L193" s="400">
        <f t="shared" si="477"/>
        <v>1.2268221574344023</v>
      </c>
      <c r="M193" s="400">
        <f t="shared" si="477"/>
        <v>0</v>
      </c>
      <c r="N193" s="400">
        <f>IFERROR(1/(IFERROR(1/N190,0)+IFERROR(1/(N191+N192),0)),0)</f>
        <v>1.0118811881188119</v>
      </c>
      <c r="O193" s="400">
        <f t="shared" ref="O193:T193" si="478">IFERROR(1/(IFERROR(1/O190,0)+IFERROR(1/(O191+O192),0)),0)</f>
        <v>1.0118811881188119</v>
      </c>
      <c r="P193" s="400">
        <f t="shared" si="478"/>
        <v>1.0118811881188119</v>
      </c>
      <c r="Q193" s="400">
        <f t="shared" si="478"/>
        <v>1.0118811881188119</v>
      </c>
      <c r="R193" s="400">
        <f t="shared" si="478"/>
        <v>1.0118811881188119</v>
      </c>
      <c r="S193" s="400">
        <f t="shared" si="478"/>
        <v>1.0118811881188119</v>
      </c>
      <c r="T193" s="400">
        <f t="shared" si="478"/>
        <v>1.9024390243902443</v>
      </c>
      <c r="U193">
        <f>IFERROR(1/(IFERROR(1/U190,0)+IFERROR(1/(U191+U192),0)),0)</f>
        <v>0.66086956521739137</v>
      </c>
      <c r="V193">
        <f t="shared" ref="V193:AA193" si="479">IFERROR(1/(IFERROR(1/V190,0)+IFERROR(1/(V191+V192),0)),0)</f>
        <v>0.56521739130434789</v>
      </c>
      <c r="W193">
        <f t="shared" si="479"/>
        <v>0.56521739130434789</v>
      </c>
      <c r="X193">
        <f t="shared" si="479"/>
        <v>2.6635514018691588</v>
      </c>
      <c r="Y193">
        <f t="shared" si="479"/>
        <v>2.4000000000000004</v>
      </c>
      <c r="Z193">
        <f t="shared" si="479"/>
        <v>2.9404411764705882</v>
      </c>
      <c r="AA193">
        <f t="shared" si="479"/>
        <v>1.7323943661971832</v>
      </c>
      <c r="AB193">
        <f>IFERROR(1/(IFERROR(1/AB190,0)+IFERROR(1/(AB191+AB192),0)),0)</f>
        <v>1.2159266409266407</v>
      </c>
      <c r="AC193">
        <f t="shared" ref="AC193:AH193" si="480">IFERROR(1/(IFERROR(1/AC190,0)+IFERROR(1/(AC191+AC192),0)),0)</f>
        <v>1.2159266409266407</v>
      </c>
      <c r="AD193">
        <f t="shared" si="480"/>
        <v>1.2159266409266407</v>
      </c>
      <c r="AE193">
        <f t="shared" si="480"/>
        <v>1.2159266409266407</v>
      </c>
      <c r="AF193">
        <f t="shared" si="480"/>
        <v>1.0851063829787233</v>
      </c>
      <c r="AG193">
        <f t="shared" si="480"/>
        <v>0.38636363636363635</v>
      </c>
      <c r="AH193">
        <f t="shared" si="480"/>
        <v>1.8055555555555554</v>
      </c>
      <c r="AI193" s="416">
        <f t="shared" ref="AI193" si="481">IFERROR(1/(IFERROR(1/AI190,0)+IFERROR(1/(AI191+AI192),0)),0)</f>
        <v>1.3933333333333333</v>
      </c>
      <c r="AJ193" s="416"/>
      <c r="AK193" s="434">
        <f>IFERROR(1/(IFERROR(1/AK190,0)+IFERROR(1/(AK191+AK192),0)),0)</f>
        <v>47.9259201079362</v>
      </c>
    </row>
    <row r="194" spans="2:37" hidden="1">
      <c r="B194" s="94">
        <v>53212</v>
      </c>
      <c r="C194" s="94" t="s">
        <v>367</v>
      </c>
      <c r="D194" s="94">
        <v>8</v>
      </c>
      <c r="E194" s="94" t="s">
        <v>260</v>
      </c>
      <c r="F194" s="409"/>
      <c r="G194" s="409"/>
      <c r="H194" s="409">
        <v>1</v>
      </c>
      <c r="I194" s="409">
        <v>1</v>
      </c>
      <c r="J194" s="409"/>
      <c r="K194" s="409"/>
      <c r="L194" s="409"/>
      <c r="M194" s="409"/>
      <c r="N194" s="409"/>
      <c r="O194" s="409">
        <v>1</v>
      </c>
      <c r="P194" s="409">
        <v>1</v>
      </c>
      <c r="Q194" s="409"/>
      <c r="R194" s="409"/>
      <c r="S194" s="409"/>
      <c r="T194" s="409"/>
      <c r="U194" s="347"/>
      <c r="V194" s="347"/>
      <c r="W194" s="347">
        <v>1</v>
      </c>
      <c r="X194" s="347">
        <v>1</v>
      </c>
      <c r="Y194" s="347">
        <v>1</v>
      </c>
      <c r="Z194" s="347">
        <v>1</v>
      </c>
      <c r="AA194" s="347"/>
      <c r="AB194" s="347"/>
      <c r="AC194" s="347"/>
      <c r="AD194" s="347">
        <v>1</v>
      </c>
      <c r="AE194" s="347"/>
      <c r="AF194" s="347"/>
      <c r="AG194" s="347"/>
      <c r="AH194" s="347"/>
      <c r="AI194" s="435"/>
      <c r="AJ194" s="435"/>
      <c r="AK194" s="421">
        <f>SUM(F194:AJ194)</f>
        <v>9</v>
      </c>
    </row>
    <row r="195" spans="2:37" hidden="1">
      <c r="B195" s="94">
        <v>53212</v>
      </c>
      <c r="C195" s="94" t="s">
        <v>367</v>
      </c>
      <c r="D195" s="94">
        <v>9</v>
      </c>
      <c r="E195" s="345" t="s">
        <v>261</v>
      </c>
      <c r="F195" s="402">
        <f t="shared" ref="F195" si="482">SUM(F187:F189)</f>
        <v>0</v>
      </c>
      <c r="G195" s="402">
        <f>SUM(G187:G189)</f>
        <v>0</v>
      </c>
      <c r="H195" s="402">
        <f t="shared" ref="H195:M195" si="483">SUM(H187:H189)</f>
        <v>1.3</v>
      </c>
      <c r="I195" s="402">
        <f t="shared" si="483"/>
        <v>1.3</v>
      </c>
      <c r="J195" s="402">
        <f t="shared" si="483"/>
        <v>0</v>
      </c>
      <c r="K195" s="402">
        <f t="shared" si="483"/>
        <v>0</v>
      </c>
      <c r="L195" s="402">
        <f t="shared" si="483"/>
        <v>0</v>
      </c>
      <c r="M195" s="402">
        <f t="shared" si="483"/>
        <v>0</v>
      </c>
      <c r="N195" s="402">
        <f>SUM(N187:N189)</f>
        <v>0</v>
      </c>
      <c r="O195" s="402">
        <f t="shared" ref="O195:T195" si="484">SUM(O187:O189)</f>
        <v>0</v>
      </c>
      <c r="P195" s="402">
        <f t="shared" si="484"/>
        <v>0</v>
      </c>
      <c r="Q195" s="402">
        <f t="shared" si="484"/>
        <v>0</v>
      </c>
      <c r="R195" s="402">
        <f t="shared" si="484"/>
        <v>0</v>
      </c>
      <c r="S195" s="402">
        <f t="shared" si="484"/>
        <v>0</v>
      </c>
      <c r="T195" s="402">
        <f t="shared" si="484"/>
        <v>0</v>
      </c>
      <c r="U195" s="374">
        <f>SUM(U187:U189)</f>
        <v>0</v>
      </c>
      <c r="V195" s="374">
        <f t="shared" ref="V195:AA195" si="485">SUM(V187:V189)</f>
        <v>0</v>
      </c>
      <c r="W195" s="374">
        <f t="shared" si="485"/>
        <v>0.67</v>
      </c>
      <c r="X195" s="374">
        <f t="shared" si="485"/>
        <v>1</v>
      </c>
      <c r="Y195" s="374">
        <f t="shared" si="485"/>
        <v>10.83</v>
      </c>
      <c r="Z195" s="374">
        <f t="shared" si="485"/>
        <v>1</v>
      </c>
      <c r="AA195" s="374">
        <f t="shared" si="485"/>
        <v>0</v>
      </c>
      <c r="AB195" s="374">
        <f>SUM(AB187:AB189)</f>
        <v>0</v>
      </c>
      <c r="AC195" s="374">
        <f t="shared" ref="AC195:AH195" si="486">SUM(AC187:AC189)</f>
        <v>0</v>
      </c>
      <c r="AD195" s="374">
        <f t="shared" si="486"/>
        <v>1</v>
      </c>
      <c r="AE195" s="374">
        <f t="shared" si="486"/>
        <v>0</v>
      </c>
      <c r="AF195" s="374">
        <f t="shared" si="486"/>
        <v>0</v>
      </c>
      <c r="AG195" s="374">
        <f t="shared" si="486"/>
        <v>0</v>
      </c>
      <c r="AH195" s="374">
        <f t="shared" si="486"/>
        <v>0</v>
      </c>
      <c r="AI195" s="422">
        <f t="shared" ref="AI195" si="487">SUM(AI187:AI189)</f>
        <v>0</v>
      </c>
      <c r="AJ195" s="422"/>
      <c r="AK195" s="421">
        <f>SUM(F195:AJ195)</f>
        <v>17.100000000000001</v>
      </c>
    </row>
    <row r="196" spans="2:37">
      <c r="B196" s="94">
        <v>53212</v>
      </c>
      <c r="C196" s="94" t="s">
        <v>367</v>
      </c>
      <c r="D196" s="94">
        <v>10</v>
      </c>
      <c r="E196" s="346" t="s">
        <v>341</v>
      </c>
      <c r="F196" s="406">
        <f t="shared" ref="F196" si="488">((F186-F195)/F186)*100</f>
        <v>100</v>
      </c>
      <c r="G196" s="423">
        <f>((G186-G195)/G186)*100</f>
        <v>100</v>
      </c>
      <c r="H196" s="423">
        <f t="shared" ref="H196:M196" si="489">((H186-H195)/H186)*100</f>
        <v>94.583333333333329</v>
      </c>
      <c r="I196" s="423">
        <f t="shared" si="489"/>
        <v>94.583333333333329</v>
      </c>
      <c r="J196" s="423">
        <f t="shared" si="489"/>
        <v>100</v>
      </c>
      <c r="K196" s="423">
        <f t="shared" si="489"/>
        <v>100</v>
      </c>
      <c r="L196" s="423">
        <f t="shared" si="489"/>
        <v>100</v>
      </c>
      <c r="M196" s="423">
        <f t="shared" si="489"/>
        <v>100</v>
      </c>
      <c r="N196" s="447">
        <f>((N186-N195)/N186)*100</f>
        <v>100</v>
      </c>
      <c r="O196" s="447">
        <f t="shared" ref="O196:T196" si="490">((O186-O195)/O186)*100</f>
        <v>100</v>
      </c>
      <c r="P196" s="447">
        <f t="shared" si="490"/>
        <v>100</v>
      </c>
      <c r="Q196" s="447">
        <f t="shared" si="490"/>
        <v>100</v>
      </c>
      <c r="R196" s="447">
        <f t="shared" si="490"/>
        <v>100</v>
      </c>
      <c r="S196" s="447">
        <f t="shared" si="490"/>
        <v>100</v>
      </c>
      <c r="T196" s="447">
        <f t="shared" si="490"/>
        <v>100</v>
      </c>
      <c r="U196" s="346">
        <f>((U186-U195)/U186)*100</f>
        <v>100</v>
      </c>
      <c r="V196" s="346">
        <f t="shared" ref="V196:AA196" si="491">((V186-V195)/V186)*100</f>
        <v>100</v>
      </c>
      <c r="W196" s="346">
        <f t="shared" si="491"/>
        <v>97.208333333333329</v>
      </c>
      <c r="X196" s="346">
        <f t="shared" si="491"/>
        <v>95.833333333333343</v>
      </c>
      <c r="Y196" s="346">
        <f t="shared" si="491"/>
        <v>54.874999999999993</v>
      </c>
      <c r="Z196" s="346">
        <f t="shared" si="491"/>
        <v>95.833333333333343</v>
      </c>
      <c r="AA196" s="346">
        <f t="shared" si="491"/>
        <v>100</v>
      </c>
      <c r="AB196" s="385">
        <f>((AB186-AB195)/AB186)*100</f>
        <v>100</v>
      </c>
      <c r="AC196" s="385">
        <f t="shared" ref="AC196:AH196" si="492">((AC186-AC195)/AC186)*100</f>
        <v>100</v>
      </c>
      <c r="AD196" s="385">
        <f t="shared" si="492"/>
        <v>95.833333333333343</v>
      </c>
      <c r="AE196" s="385">
        <f t="shared" si="492"/>
        <v>100</v>
      </c>
      <c r="AF196" s="385">
        <f t="shared" si="492"/>
        <v>100</v>
      </c>
      <c r="AG196" s="385">
        <f t="shared" si="492"/>
        <v>100</v>
      </c>
      <c r="AH196" s="385">
        <f t="shared" si="492"/>
        <v>100</v>
      </c>
      <c r="AI196" s="423">
        <f t="shared" ref="AI196:AK196" si="493">((AI186-AI195)/AI186)*100</f>
        <v>100</v>
      </c>
      <c r="AJ196" s="423"/>
      <c r="AK196" s="424">
        <f t="shared" si="493"/>
        <v>97.701612903225794</v>
      </c>
    </row>
    <row r="197" spans="2:37">
      <c r="B197" s="94">
        <v>53212</v>
      </c>
      <c r="C197" s="94" t="s">
        <v>367</v>
      </c>
      <c r="D197" s="94">
        <v>11</v>
      </c>
      <c r="E197" s="346" t="s">
        <v>344</v>
      </c>
      <c r="F197" s="406">
        <f t="shared" ref="F197" si="494">IFERROR(F193*100/(F186-F195),0)</f>
        <v>12.410468319559229</v>
      </c>
      <c r="G197" s="423">
        <f>IFERROR(G193*100/(G186-G195),0)</f>
        <v>12.214727374929737</v>
      </c>
      <c r="H197" s="423">
        <f t="shared" ref="H197:M197" si="495">IFERROR(H193*100/(H186-H195),0)</f>
        <v>13.712728958961279</v>
      </c>
      <c r="I197" s="423">
        <f t="shared" si="495"/>
        <v>13.712728958961279</v>
      </c>
      <c r="J197" s="423">
        <f t="shared" si="495"/>
        <v>11.248736213235295</v>
      </c>
      <c r="K197" s="423">
        <f t="shared" si="495"/>
        <v>5.2463382157123837</v>
      </c>
      <c r="L197" s="423">
        <f t="shared" si="495"/>
        <v>5.111758989310009</v>
      </c>
      <c r="M197" s="423">
        <f t="shared" si="495"/>
        <v>0</v>
      </c>
      <c r="N197" s="447">
        <f>IFERROR(N193*100/(N186-N195),0)</f>
        <v>4.2161716171617165</v>
      </c>
      <c r="O197" s="447">
        <f t="shared" ref="O197:T197" si="496">IFERROR(O193*100/(O186-O195),0)</f>
        <v>4.2161716171617165</v>
      </c>
      <c r="P197" s="447">
        <f t="shared" si="496"/>
        <v>4.2161716171617165</v>
      </c>
      <c r="Q197" s="447">
        <f t="shared" si="496"/>
        <v>4.2161716171617165</v>
      </c>
      <c r="R197" s="447">
        <f t="shared" si="496"/>
        <v>4.2161716171617165</v>
      </c>
      <c r="S197" s="447">
        <f t="shared" si="496"/>
        <v>4.2161716171617165</v>
      </c>
      <c r="T197" s="447">
        <f t="shared" si="496"/>
        <v>7.9268292682926846</v>
      </c>
      <c r="U197" s="346">
        <f>IFERROR(U193*100/(U186-U195),0)</f>
        <v>2.7536231884057973</v>
      </c>
      <c r="V197" s="346">
        <f t="shared" ref="V197:Z197" si="497">IFERROR(V193*100/(V186-V195),0)</f>
        <v>2.3550724637681162</v>
      </c>
      <c r="W197" s="346">
        <f t="shared" si="497"/>
        <v>2.422706349354256</v>
      </c>
      <c r="X197" s="346">
        <f t="shared" si="497"/>
        <v>11.580658268996343</v>
      </c>
      <c r="Y197" s="346">
        <f t="shared" si="497"/>
        <v>18.223234624145789</v>
      </c>
      <c r="Z197" s="346">
        <f t="shared" si="497"/>
        <v>12.784526854219949</v>
      </c>
      <c r="AA197" s="346">
        <f>IFERROR(AA193*100/(AA186-AA195),0)</f>
        <v>7.2183098591549308</v>
      </c>
      <c r="AB197" s="385">
        <f>IFERROR(AB193*100/(AB186-AB195),0)</f>
        <v>5.0663610038610027</v>
      </c>
      <c r="AC197" s="385">
        <f t="shared" ref="AC197:AG197" si="498">IFERROR(AC193*100/(AC186-AC195),0)</f>
        <v>5.0663610038610027</v>
      </c>
      <c r="AD197" s="385">
        <f t="shared" si="498"/>
        <v>5.2866375692462642</v>
      </c>
      <c r="AE197" s="385">
        <f t="shared" si="498"/>
        <v>5.0663610038610027</v>
      </c>
      <c r="AF197" s="385">
        <f t="shared" si="498"/>
        <v>4.5212765957446805</v>
      </c>
      <c r="AG197" s="385">
        <f t="shared" si="498"/>
        <v>1.6098484848484846</v>
      </c>
      <c r="AH197" s="385">
        <f>IFERROR(AH193*100/(AH186-AH195),0)</f>
        <v>7.5231481481481479</v>
      </c>
      <c r="AI197" s="423">
        <f t="shared" ref="AI197:AK197" si="499">IFERROR(AI193*100/(AI186-AI195),0)</f>
        <v>5.8055555555555562</v>
      </c>
      <c r="AJ197" s="423"/>
      <c r="AK197" s="424">
        <f t="shared" si="499"/>
        <v>6.5931930262671896</v>
      </c>
    </row>
    <row r="198" spans="2:37" hidden="1">
      <c r="B198" s="94">
        <v>53212</v>
      </c>
      <c r="C198" s="94" t="s">
        <v>367</v>
      </c>
      <c r="D198" s="94"/>
      <c r="E198" s="346" t="s">
        <v>343</v>
      </c>
      <c r="F198" s="406">
        <f t="shared" ref="F198" si="500">IFERROR(F193*100/(F186-F195-4),0)</f>
        <v>14.892561983471074</v>
      </c>
      <c r="G198" s="423">
        <f>IFERROR(G193*100/(G186-G195-4),0)</f>
        <v>14.657672849915684</v>
      </c>
      <c r="H198" s="423">
        <f t="shared" ref="H198:M198" si="501">IFERROR(H193*100/(H186-H195-4),0)</f>
        <v>16.645933014354068</v>
      </c>
      <c r="I198" s="423">
        <f t="shared" si="501"/>
        <v>16.645933014354068</v>
      </c>
      <c r="J198" s="423">
        <f t="shared" si="501"/>
        <v>13.498483455882354</v>
      </c>
      <c r="K198" s="423">
        <f t="shared" si="501"/>
        <v>6.2956058588548602</v>
      </c>
      <c r="L198" s="423">
        <f t="shared" si="501"/>
        <v>6.1341107871720109</v>
      </c>
      <c r="M198" s="423">
        <f t="shared" si="501"/>
        <v>0</v>
      </c>
      <c r="N198" s="447">
        <f>IFERROR(N193*100/(N186-N195-4),0)</f>
        <v>5.0594059405940595</v>
      </c>
      <c r="O198" s="447">
        <f t="shared" ref="O198:T198" si="502">IFERROR(O193*100/(O186-O195-4),0)</f>
        <v>5.0594059405940595</v>
      </c>
      <c r="P198" s="447">
        <f t="shared" si="502"/>
        <v>5.0594059405940595</v>
      </c>
      <c r="Q198" s="447">
        <f t="shared" si="502"/>
        <v>5.0594059405940595</v>
      </c>
      <c r="R198" s="447">
        <f t="shared" si="502"/>
        <v>5.0594059405940595</v>
      </c>
      <c r="S198" s="447">
        <f t="shared" si="502"/>
        <v>5.0594059405940595</v>
      </c>
      <c r="T198" s="447">
        <f t="shared" si="502"/>
        <v>9.5121951219512209</v>
      </c>
      <c r="U198" s="346">
        <f>IFERROR(U193*100/(U186-U195-4),0)</f>
        <v>3.304347826086957</v>
      </c>
      <c r="V198" s="346">
        <f t="shared" ref="V198:AA198" si="503">IFERROR(V193*100/(V186-V195-4),0)</f>
        <v>2.8260869565217392</v>
      </c>
      <c r="W198" s="346">
        <f t="shared" si="503"/>
        <v>2.9240423761218208</v>
      </c>
      <c r="X198" s="346">
        <f t="shared" si="503"/>
        <v>14.018691588785046</v>
      </c>
      <c r="Y198" s="346">
        <f t="shared" si="503"/>
        <v>26.172300981461291</v>
      </c>
      <c r="Z198" s="346">
        <f t="shared" si="503"/>
        <v>15.476006191950466</v>
      </c>
      <c r="AA198" s="346">
        <f t="shared" si="503"/>
        <v>8.6619718309859159</v>
      </c>
      <c r="AB198" s="385">
        <f>IFERROR(AB193*100/(AB186-AB195-4),0)</f>
        <v>6.0796332046332031</v>
      </c>
      <c r="AC198" s="385">
        <f t="shared" ref="AC198:AH198" si="504">IFERROR(AC193*100/(AC186-AC195-4),0)</f>
        <v>6.0796332046332031</v>
      </c>
      <c r="AD198" s="385">
        <f t="shared" si="504"/>
        <v>6.3996138996138985</v>
      </c>
      <c r="AE198" s="385">
        <f t="shared" si="504"/>
        <v>6.0796332046332031</v>
      </c>
      <c r="AF198" s="385">
        <f t="shared" si="504"/>
        <v>5.4255319148936163</v>
      </c>
      <c r="AG198" s="385">
        <f t="shared" si="504"/>
        <v>1.9318181818181817</v>
      </c>
      <c r="AH198" s="385">
        <f t="shared" si="504"/>
        <v>9.0277777777777768</v>
      </c>
      <c r="AI198" s="423">
        <f t="shared" ref="AI198" si="505">IFERROR(AI193*100/(AI186-AI195-4),0)</f>
        <v>6.9666666666666668</v>
      </c>
      <c r="AJ198" s="423"/>
      <c r="AK198" s="424">
        <f>IFERROR(AK193*100/(AK186-AK195-120),0)</f>
        <v>7.8968396948321304</v>
      </c>
    </row>
    <row r="199" spans="2:37">
      <c r="B199" s="94">
        <v>53212</v>
      </c>
      <c r="C199" s="94" t="s">
        <v>367</v>
      </c>
      <c r="D199" s="94">
        <v>12</v>
      </c>
      <c r="E199" s="347" t="s">
        <v>18</v>
      </c>
      <c r="F199" s="408">
        <f t="shared" ref="F199" si="506">IFERROR(F193/F194,F193)</f>
        <v>2.9785123966942151</v>
      </c>
      <c r="G199" s="408">
        <f>IFERROR(G193/G194,G193)</f>
        <v>2.9315345699831368</v>
      </c>
      <c r="H199" s="408">
        <f t="shared" ref="H199:M199" si="507">IFERROR(H193/H194,H193)</f>
        <v>3.1127894736842103</v>
      </c>
      <c r="I199" s="408">
        <f t="shared" si="507"/>
        <v>3.1127894736842103</v>
      </c>
      <c r="J199" s="408">
        <f t="shared" si="507"/>
        <v>2.6996966911764706</v>
      </c>
      <c r="K199" s="408">
        <f t="shared" si="507"/>
        <v>1.259121171770972</v>
      </c>
      <c r="L199" s="408">
        <f t="shared" si="507"/>
        <v>1.2268221574344023</v>
      </c>
      <c r="M199" s="408">
        <f t="shared" si="507"/>
        <v>0</v>
      </c>
      <c r="N199" s="408">
        <f>IFERROR(N193/N194,N193)</f>
        <v>1.0118811881188119</v>
      </c>
      <c r="O199" s="408">
        <f t="shared" ref="O199:T199" si="508">IFERROR(O193/O194,O193)</f>
        <v>1.0118811881188119</v>
      </c>
      <c r="P199" s="408">
        <f t="shared" si="508"/>
        <v>1.0118811881188119</v>
      </c>
      <c r="Q199" s="408">
        <f t="shared" si="508"/>
        <v>1.0118811881188119</v>
      </c>
      <c r="R199" s="408">
        <f t="shared" si="508"/>
        <v>1.0118811881188119</v>
      </c>
      <c r="S199" s="408">
        <f t="shared" si="508"/>
        <v>1.0118811881188119</v>
      </c>
      <c r="T199" s="408">
        <f t="shared" si="508"/>
        <v>1.9024390243902443</v>
      </c>
      <c r="U199" s="347">
        <f>IFERROR(U193/U194,U193)</f>
        <v>0.66086956521739137</v>
      </c>
      <c r="V199" s="347">
        <f t="shared" ref="V199:AA199" si="509">IFERROR(V193/V194,V193)</f>
        <v>0.56521739130434789</v>
      </c>
      <c r="W199" s="347">
        <f t="shared" si="509"/>
        <v>0.56521739130434789</v>
      </c>
      <c r="X199" s="347">
        <f t="shared" si="509"/>
        <v>2.6635514018691588</v>
      </c>
      <c r="Y199" s="347">
        <f t="shared" si="509"/>
        <v>2.4000000000000004</v>
      </c>
      <c r="Z199" s="347">
        <f t="shared" si="509"/>
        <v>2.9404411764705882</v>
      </c>
      <c r="AA199" s="347">
        <f t="shared" si="509"/>
        <v>1.7323943661971832</v>
      </c>
      <c r="AB199" s="347">
        <f>IFERROR(AB193/AB194,AB193)</f>
        <v>1.2159266409266407</v>
      </c>
      <c r="AC199" s="347">
        <f t="shared" ref="AC199:AH199" si="510">IFERROR(AC193/AC194,AC193)</f>
        <v>1.2159266409266407</v>
      </c>
      <c r="AD199" s="347">
        <f t="shared" si="510"/>
        <v>1.2159266409266407</v>
      </c>
      <c r="AE199" s="347">
        <f t="shared" si="510"/>
        <v>1.2159266409266407</v>
      </c>
      <c r="AF199" s="347">
        <f t="shared" si="510"/>
        <v>1.0851063829787233</v>
      </c>
      <c r="AG199" s="347">
        <f t="shared" si="510"/>
        <v>0.38636363636363635</v>
      </c>
      <c r="AH199" s="347">
        <f t="shared" si="510"/>
        <v>1.8055555555555554</v>
      </c>
      <c r="AI199" s="425">
        <f t="shared" ref="AI199:AK199" si="511">IFERROR(AI193/AI194,AI193)</f>
        <v>1.3933333333333333</v>
      </c>
      <c r="AJ199" s="425"/>
      <c r="AK199" s="426">
        <f t="shared" si="511"/>
        <v>5.3251022342151337</v>
      </c>
    </row>
    <row r="200" spans="2:37">
      <c r="B200" s="94">
        <v>53212</v>
      </c>
      <c r="C200" s="94" t="s">
        <v>367</v>
      </c>
      <c r="D200" s="94">
        <v>13</v>
      </c>
      <c r="E200" s="347" t="s">
        <v>19</v>
      </c>
      <c r="F200" s="408">
        <f t="shared" ref="F200" si="512">IFERROR(F189/F194,F189)</f>
        <v>0</v>
      </c>
      <c r="G200" s="408">
        <f>IFERROR(G189/G194,G189)</f>
        <v>0</v>
      </c>
      <c r="H200" s="408">
        <f t="shared" ref="H200:M200" si="513">IFERROR(H189/H194,H189)</f>
        <v>1.3</v>
      </c>
      <c r="I200" s="408">
        <f t="shared" si="513"/>
        <v>1.3</v>
      </c>
      <c r="J200" s="408">
        <f t="shared" si="513"/>
        <v>0</v>
      </c>
      <c r="K200" s="408">
        <f t="shared" si="513"/>
        <v>0</v>
      </c>
      <c r="L200" s="408">
        <f t="shared" si="513"/>
        <v>0</v>
      </c>
      <c r="M200" s="408">
        <f t="shared" si="513"/>
        <v>0</v>
      </c>
      <c r="N200" s="408">
        <f>IFERROR(N189/N194,N189)</f>
        <v>0</v>
      </c>
      <c r="O200" s="408">
        <f t="shared" ref="O200:T200" si="514">IFERROR(O189/O194,O189)</f>
        <v>0</v>
      </c>
      <c r="P200" s="408">
        <f t="shared" si="514"/>
        <v>0</v>
      </c>
      <c r="Q200" s="408">
        <f t="shared" si="514"/>
        <v>0</v>
      </c>
      <c r="R200" s="408">
        <f t="shared" si="514"/>
        <v>0</v>
      </c>
      <c r="S200" s="408">
        <f t="shared" si="514"/>
        <v>0</v>
      </c>
      <c r="T200" s="408">
        <f t="shared" si="514"/>
        <v>0</v>
      </c>
      <c r="U200" s="347">
        <f>IFERROR(U189/U194,U189)</f>
        <v>0</v>
      </c>
      <c r="V200" s="347">
        <f t="shared" ref="V200:AA200" si="515">IFERROR(V189/V194,V189)</f>
        <v>0</v>
      </c>
      <c r="W200" s="347">
        <f t="shared" si="515"/>
        <v>0.67</v>
      </c>
      <c r="X200" s="347">
        <f t="shared" si="515"/>
        <v>1</v>
      </c>
      <c r="Y200" s="347">
        <f t="shared" si="515"/>
        <v>0</v>
      </c>
      <c r="Z200" s="347">
        <f t="shared" si="515"/>
        <v>1</v>
      </c>
      <c r="AA200" s="347">
        <f t="shared" si="515"/>
        <v>0</v>
      </c>
      <c r="AB200" s="347">
        <f>IFERROR(AB189/AB194,AB189)</f>
        <v>0</v>
      </c>
      <c r="AC200" s="347">
        <f t="shared" ref="AC200:AH200" si="516">IFERROR(AC189/AC194,AC189)</f>
        <v>0</v>
      </c>
      <c r="AD200" s="347">
        <f t="shared" si="516"/>
        <v>1</v>
      </c>
      <c r="AE200" s="347">
        <f t="shared" si="516"/>
        <v>0</v>
      </c>
      <c r="AF200" s="347">
        <f t="shared" si="516"/>
        <v>0</v>
      </c>
      <c r="AG200" s="347">
        <f t="shared" si="516"/>
        <v>0</v>
      </c>
      <c r="AH200" s="347">
        <f t="shared" si="516"/>
        <v>0</v>
      </c>
      <c r="AI200" s="425">
        <f t="shared" ref="AI200:AK200" si="517">IFERROR(AI189/AI194,AI189)</f>
        <v>0</v>
      </c>
      <c r="AJ200" s="425"/>
      <c r="AK200" s="426">
        <f t="shared" si="517"/>
        <v>0.69666666666666666</v>
      </c>
    </row>
    <row r="201" spans="2:37" hidden="1">
      <c r="B201" s="94">
        <v>53131</v>
      </c>
      <c r="C201" s="94" t="s">
        <v>286</v>
      </c>
      <c r="D201" s="94">
        <v>1</v>
      </c>
      <c r="E201" s="94" t="s">
        <v>256</v>
      </c>
      <c r="F201" s="400">
        <v>24</v>
      </c>
      <c r="G201" s="400">
        <v>24</v>
      </c>
      <c r="H201" s="400">
        <v>24</v>
      </c>
      <c r="I201" s="400">
        <v>24</v>
      </c>
      <c r="J201" s="400">
        <v>24</v>
      </c>
      <c r="K201" s="400">
        <v>24</v>
      </c>
      <c r="L201" s="400">
        <v>24</v>
      </c>
      <c r="M201" s="400">
        <v>24</v>
      </c>
      <c r="N201" s="400">
        <v>24</v>
      </c>
      <c r="O201" s="400">
        <v>24</v>
      </c>
      <c r="P201" s="400">
        <v>24</v>
      </c>
      <c r="Q201" s="400">
        <v>24</v>
      </c>
      <c r="R201" s="400">
        <v>24</v>
      </c>
      <c r="S201" s="400">
        <v>24</v>
      </c>
      <c r="T201" s="400">
        <v>24</v>
      </c>
      <c r="U201">
        <v>24</v>
      </c>
      <c r="V201">
        <v>24</v>
      </c>
      <c r="W201">
        <v>24</v>
      </c>
      <c r="X201">
        <v>24</v>
      </c>
      <c r="Y201">
        <v>24</v>
      </c>
      <c r="Z201">
        <v>24</v>
      </c>
      <c r="AA201">
        <v>24</v>
      </c>
      <c r="AB201">
        <v>24</v>
      </c>
      <c r="AC201">
        <v>24</v>
      </c>
      <c r="AD201">
        <v>24</v>
      </c>
      <c r="AE201">
        <v>24</v>
      </c>
      <c r="AF201">
        <v>24</v>
      </c>
      <c r="AG201">
        <v>24</v>
      </c>
      <c r="AH201">
        <v>24</v>
      </c>
      <c r="AI201" s="416">
        <v>24</v>
      </c>
      <c r="AJ201" s="416">
        <v>24</v>
      </c>
      <c r="AK201" s="417">
        <f>SUM(F201:AJ201)</f>
        <v>744</v>
      </c>
    </row>
    <row r="202" spans="2:37">
      <c r="B202" s="117">
        <v>53131</v>
      </c>
      <c r="C202" s="117" t="s">
        <v>286</v>
      </c>
      <c r="D202" s="117">
        <v>1.1000000000000001</v>
      </c>
      <c r="E202" s="94" t="s">
        <v>267</v>
      </c>
      <c r="F202" s="401"/>
      <c r="G202" s="401"/>
      <c r="H202" s="401"/>
      <c r="I202" s="401"/>
      <c r="J202" s="401"/>
      <c r="K202" s="401"/>
      <c r="L202" s="401"/>
      <c r="M202" s="401">
        <v>11.3</v>
      </c>
      <c r="N202" s="401"/>
      <c r="O202" s="401"/>
      <c r="P202" s="401"/>
      <c r="Q202" s="401"/>
      <c r="R202" s="401"/>
      <c r="S202" s="401"/>
      <c r="T202" s="401"/>
      <c r="U202" s="117"/>
      <c r="V202" s="117"/>
      <c r="W202" s="117"/>
      <c r="X202" s="117"/>
      <c r="Y202" s="117"/>
      <c r="Z202" s="117"/>
      <c r="AA202" s="117"/>
      <c r="AB202" s="117"/>
      <c r="AC202" s="117">
        <v>12</v>
      </c>
      <c r="AD202" s="117"/>
      <c r="AE202" s="117"/>
      <c r="AF202" s="117"/>
      <c r="AG202" s="117"/>
      <c r="AH202" s="117"/>
      <c r="AI202" s="418"/>
      <c r="AJ202" s="418"/>
      <c r="AK202" s="417">
        <f t="shared" ref="AK202:AK207" si="518">SUM(F202:AJ202)</f>
        <v>23.3</v>
      </c>
    </row>
    <row r="203" spans="2:37">
      <c r="B203" s="94">
        <v>53131</v>
      </c>
      <c r="C203" s="94" t="s">
        <v>286</v>
      </c>
      <c r="D203" s="94">
        <v>2</v>
      </c>
      <c r="E203" s="94" t="s">
        <v>257</v>
      </c>
      <c r="F203" s="400"/>
      <c r="G203" s="400"/>
      <c r="H203" s="400"/>
      <c r="I203" s="400"/>
      <c r="J203" s="400"/>
      <c r="K203" s="400"/>
      <c r="L203" s="400"/>
      <c r="M203" s="400"/>
      <c r="N203" s="400"/>
      <c r="O203" s="400"/>
      <c r="P203" s="400"/>
      <c r="Q203" s="400"/>
      <c r="R203" s="400"/>
      <c r="S203" s="400"/>
      <c r="T203" s="400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 s="416"/>
      <c r="AJ203" s="416"/>
      <c r="AK203" s="417">
        <f>SUM(F203:AJ203)</f>
        <v>0</v>
      </c>
    </row>
    <row r="204" spans="2:37">
      <c r="B204" s="94">
        <v>53131</v>
      </c>
      <c r="C204" s="94" t="s">
        <v>286</v>
      </c>
      <c r="D204" s="94">
        <v>3</v>
      </c>
      <c r="E204" s="94" t="s">
        <v>258</v>
      </c>
      <c r="F204" s="400"/>
      <c r="G204" s="400"/>
      <c r="H204" s="400"/>
      <c r="I204" s="400">
        <v>1.5</v>
      </c>
      <c r="J204" s="400"/>
      <c r="K204" s="400"/>
      <c r="L204" s="400"/>
      <c r="M204" s="400"/>
      <c r="N204" s="400"/>
      <c r="O204" s="400">
        <v>2</v>
      </c>
      <c r="P204" s="400"/>
      <c r="Q204" s="400"/>
      <c r="R204" s="400"/>
      <c r="S204" s="400">
        <v>1.5</v>
      </c>
      <c r="T204" s="400"/>
      <c r="U204">
        <v>3</v>
      </c>
      <c r="V204"/>
      <c r="W204"/>
      <c r="X204">
        <v>3</v>
      </c>
      <c r="Y204"/>
      <c r="Z204">
        <v>0.75</v>
      </c>
      <c r="AA204"/>
      <c r="AB204"/>
      <c r="AC204"/>
      <c r="AD204"/>
      <c r="AE204"/>
      <c r="AF204"/>
      <c r="AG204"/>
      <c r="AH204"/>
      <c r="AI204" s="416"/>
      <c r="AJ204" s="416"/>
      <c r="AK204" s="417">
        <f>SUM(F204:AJ204)</f>
        <v>11.75</v>
      </c>
    </row>
    <row r="205" spans="2:37" hidden="1">
      <c r="B205" s="94">
        <v>53131</v>
      </c>
      <c r="C205" s="94" t="s">
        <v>286</v>
      </c>
      <c r="D205" s="94">
        <v>4</v>
      </c>
      <c r="E205" s="94" t="s">
        <v>277</v>
      </c>
      <c r="F205" s="400">
        <v>2</v>
      </c>
      <c r="G205" s="400">
        <v>2</v>
      </c>
      <c r="H205" s="400">
        <v>4</v>
      </c>
      <c r="I205" s="400">
        <v>4</v>
      </c>
      <c r="J205" s="400">
        <v>4</v>
      </c>
      <c r="K205" s="400">
        <v>3</v>
      </c>
      <c r="L205" s="400">
        <v>1</v>
      </c>
      <c r="M205" s="400"/>
      <c r="N205" s="400">
        <v>4.55</v>
      </c>
      <c r="O205" s="400">
        <v>2.75</v>
      </c>
      <c r="P205" s="400">
        <v>2.75</v>
      </c>
      <c r="Q205" s="400">
        <v>2.75</v>
      </c>
      <c r="R205" s="400">
        <v>2.75</v>
      </c>
      <c r="S205" s="400">
        <v>2.75</v>
      </c>
      <c r="T205" s="400">
        <v>4.2</v>
      </c>
      <c r="U205">
        <v>4.8</v>
      </c>
      <c r="V205">
        <v>1.9</v>
      </c>
      <c r="W205">
        <v>2</v>
      </c>
      <c r="X205">
        <v>2</v>
      </c>
      <c r="Y205">
        <v>1</v>
      </c>
      <c r="Z205">
        <v>3</v>
      </c>
      <c r="AA205">
        <v>1</v>
      </c>
      <c r="AB205">
        <v>2.75</v>
      </c>
      <c r="AC205">
        <v>2.75</v>
      </c>
      <c r="AD205">
        <v>2.75</v>
      </c>
      <c r="AE205">
        <v>2.75</v>
      </c>
      <c r="AF205"/>
      <c r="AG205"/>
      <c r="AH205"/>
      <c r="AI205" s="416">
        <v>3</v>
      </c>
      <c r="AJ205" s="416"/>
      <c r="AK205" s="417">
        <f t="shared" si="518"/>
        <v>72.199999999999989</v>
      </c>
    </row>
    <row r="206" spans="2:37" hidden="1">
      <c r="B206" s="94">
        <v>53131</v>
      </c>
      <c r="C206" s="94" t="s">
        <v>286</v>
      </c>
      <c r="D206" s="94">
        <v>5</v>
      </c>
      <c r="E206" s="94" t="s">
        <v>287</v>
      </c>
      <c r="F206" s="400">
        <v>2</v>
      </c>
      <c r="G206" s="400">
        <v>2</v>
      </c>
      <c r="H206" s="400">
        <v>2.6</v>
      </c>
      <c r="I206" s="400">
        <v>2.6</v>
      </c>
      <c r="J206" s="400">
        <v>2.6</v>
      </c>
      <c r="K206" s="400">
        <v>7.2</v>
      </c>
      <c r="L206" s="400">
        <v>1</v>
      </c>
      <c r="M206" s="400"/>
      <c r="N206" s="400">
        <v>2.4500000000000002</v>
      </c>
      <c r="O206" s="400">
        <v>2.4500000000000002</v>
      </c>
      <c r="P206" s="400">
        <v>2</v>
      </c>
      <c r="Q206" s="400">
        <v>2</v>
      </c>
      <c r="R206" s="400">
        <v>2</v>
      </c>
      <c r="S206" s="400">
        <v>2</v>
      </c>
      <c r="T206" s="400">
        <v>5</v>
      </c>
      <c r="U206">
        <v>3</v>
      </c>
      <c r="V206">
        <v>2</v>
      </c>
      <c r="W206">
        <v>1</v>
      </c>
      <c r="X206">
        <v>4</v>
      </c>
      <c r="Y206">
        <v>2</v>
      </c>
      <c r="Z206">
        <v>2</v>
      </c>
      <c r="AA206">
        <v>4</v>
      </c>
      <c r="AB206">
        <v>2.15</v>
      </c>
      <c r="AC206">
        <v>2.15</v>
      </c>
      <c r="AD206">
        <v>2.15</v>
      </c>
      <c r="AE206">
        <v>2.15</v>
      </c>
      <c r="AF206"/>
      <c r="AG206"/>
      <c r="AH206"/>
      <c r="AI206" s="416">
        <v>2</v>
      </c>
      <c r="AJ206" s="416"/>
      <c r="AK206" s="417">
        <f>SUM(F206:AJ206)</f>
        <v>66.5</v>
      </c>
    </row>
    <row r="207" spans="2:37" hidden="1">
      <c r="B207" s="94">
        <v>53131</v>
      </c>
      <c r="C207" s="94" t="s">
        <v>286</v>
      </c>
      <c r="D207" s="94">
        <v>6</v>
      </c>
      <c r="E207" s="94" t="s">
        <v>288</v>
      </c>
      <c r="F207" s="400">
        <v>0.1</v>
      </c>
      <c r="G207" s="400">
        <v>0.1</v>
      </c>
      <c r="H207" s="400">
        <v>1.27</v>
      </c>
      <c r="I207" s="400">
        <v>1.27</v>
      </c>
      <c r="J207" s="400">
        <v>1.27</v>
      </c>
      <c r="K207" s="400">
        <v>2.8</v>
      </c>
      <c r="L207" s="400">
        <v>0.8</v>
      </c>
      <c r="M207" s="400"/>
      <c r="N207" s="400">
        <v>1</v>
      </c>
      <c r="O207" s="400">
        <v>1</v>
      </c>
      <c r="P207" s="400">
        <v>0.9</v>
      </c>
      <c r="Q207" s="400">
        <v>0.9</v>
      </c>
      <c r="R207" s="400">
        <v>0.9</v>
      </c>
      <c r="S207" s="400">
        <v>0.9</v>
      </c>
      <c r="T207" s="400">
        <v>0.4</v>
      </c>
      <c r="U207">
        <v>1</v>
      </c>
      <c r="V207">
        <v>1</v>
      </c>
      <c r="W207">
        <v>1</v>
      </c>
      <c r="X207">
        <v>2</v>
      </c>
      <c r="Y207">
        <v>2</v>
      </c>
      <c r="Z207">
        <v>2</v>
      </c>
      <c r="AA207">
        <v>3</v>
      </c>
      <c r="AB207">
        <v>1.58</v>
      </c>
      <c r="AC207">
        <v>1.58</v>
      </c>
      <c r="AD207">
        <v>1.58</v>
      </c>
      <c r="AE207">
        <v>1.58</v>
      </c>
      <c r="AF207"/>
      <c r="AG207"/>
      <c r="AH207"/>
      <c r="AI207" s="416">
        <v>1.3</v>
      </c>
      <c r="AJ207" s="416"/>
      <c r="AK207" s="417">
        <f t="shared" si="518"/>
        <v>33.22999999999999</v>
      </c>
    </row>
    <row r="208" spans="2:37" hidden="1">
      <c r="B208" s="94">
        <v>53131</v>
      </c>
      <c r="C208" s="94" t="s">
        <v>286</v>
      </c>
      <c r="D208" s="94">
        <v>7</v>
      </c>
      <c r="E208" s="94" t="s">
        <v>280</v>
      </c>
      <c r="F208" s="400">
        <v>2</v>
      </c>
      <c r="G208" s="400">
        <v>0.67</v>
      </c>
      <c r="H208" s="400">
        <v>11</v>
      </c>
      <c r="I208" s="400">
        <v>11</v>
      </c>
      <c r="J208" s="400">
        <v>3</v>
      </c>
      <c r="K208" s="400">
        <v>3</v>
      </c>
      <c r="L208" s="400">
        <v>3</v>
      </c>
      <c r="M208" s="400"/>
      <c r="N208" s="400">
        <v>1</v>
      </c>
      <c r="O208" s="400">
        <v>2</v>
      </c>
      <c r="P208" s="400">
        <v>1</v>
      </c>
      <c r="Q208" s="400">
        <v>1</v>
      </c>
      <c r="R208" s="400">
        <v>1</v>
      </c>
      <c r="S208" s="400">
        <v>1</v>
      </c>
      <c r="T208" s="400"/>
      <c r="U208">
        <v>5</v>
      </c>
      <c r="V208">
        <v>2</v>
      </c>
      <c r="W208">
        <v>1</v>
      </c>
      <c r="X208">
        <v>5</v>
      </c>
      <c r="Y208">
        <v>3</v>
      </c>
      <c r="Z208">
        <v>3</v>
      </c>
      <c r="AA208">
        <v>5</v>
      </c>
      <c r="AB208">
        <v>3.5</v>
      </c>
      <c r="AC208">
        <v>3.5</v>
      </c>
      <c r="AD208">
        <v>3.5</v>
      </c>
      <c r="AE208">
        <v>3.5</v>
      </c>
      <c r="AF208"/>
      <c r="AG208"/>
      <c r="AH208"/>
      <c r="AI208" s="416">
        <v>3</v>
      </c>
      <c r="AJ208" s="416"/>
      <c r="AK208" s="417">
        <f>SUM(F208:AJ208)</f>
        <v>81.67</v>
      </c>
    </row>
    <row r="209" spans="2:37">
      <c r="B209" s="94">
        <v>53131</v>
      </c>
      <c r="C209" s="94" t="s">
        <v>286</v>
      </c>
      <c r="D209" s="94">
        <v>8</v>
      </c>
      <c r="E209" s="94" t="s">
        <v>259</v>
      </c>
      <c r="F209" s="400">
        <f t="shared" ref="F209" si="519">IFERROR(1/(IFERROR(1/F205,0)+IFERROR(1/(F208+IFERROR(1/(IFERROR(1/F207,0)+IFERROR(1/F206,0)),0)),0)),0)</f>
        <v>1.0232558139534884</v>
      </c>
      <c r="G209" s="400">
        <f>IFERROR(1/(IFERROR(1/G205,0)+IFERROR(1/(G208+IFERROR(1/(IFERROR(1/G207,0)+IFERROR(1/G206,0)),0)),0)),0)</f>
        <v>0.55346995006027211</v>
      </c>
      <c r="H209" s="400">
        <f t="shared" ref="H209:M209" si="520">IFERROR(1/(IFERROR(1/H205,0)+IFERROR(1/(H208+IFERROR(1/(IFERROR(1/H207,0)+IFERROR(1/H206,0)),0)),0)),0)</f>
        <v>2.9907419481027513</v>
      </c>
      <c r="I209" s="400">
        <f t="shared" si="520"/>
        <v>2.9907419481027513</v>
      </c>
      <c r="J209" s="400">
        <f t="shared" si="520"/>
        <v>1.9626217425638324</v>
      </c>
      <c r="K209" s="400">
        <f t="shared" si="520"/>
        <v>1.8772455089820357</v>
      </c>
      <c r="L209" s="400">
        <f t="shared" si="520"/>
        <v>0.77500000000000002</v>
      </c>
      <c r="M209" s="400">
        <f t="shared" si="520"/>
        <v>0</v>
      </c>
      <c r="N209" s="400">
        <f>IFERROR(1/(IFERROR(1/N205,0)+IFERROR(1/(N208+IFERROR(1/(IFERROR(1/N207,0)+IFERROR(1/N206,0)),0)),0)),0)</f>
        <v>1.2429679361037158</v>
      </c>
      <c r="O209" s="400">
        <f t="shared" ref="O209:R209" si="521">IFERROR(1/(IFERROR(1/O205,0)+IFERROR(1/(O208+IFERROR(1/(IFERROR(1/O207,0)+IFERROR(1/O206,0)),0)),0)),0)</f>
        <v>1.364963503649635</v>
      </c>
      <c r="P209" s="400">
        <f t="shared" si="521"/>
        <v>1.0197238658777119</v>
      </c>
      <c r="Q209" s="400">
        <f t="shared" si="521"/>
        <v>1.0197238658777119</v>
      </c>
      <c r="R209" s="400">
        <f t="shared" si="521"/>
        <v>1.0197238658777119</v>
      </c>
      <c r="S209" s="400">
        <f>IFERROR(1/(IFERROR(1/S205,0)+IFERROR(1/(S208+IFERROR(1/(IFERROR(1/S207,0)+IFERROR(1/S206,0)),0)),0)),0)</f>
        <v>1.0197238658777119</v>
      </c>
      <c r="T209" s="400">
        <f>IFERROR(1/(IFERROR(1/T205,0)+IFERROR(1/(T208+IFERROR(1/(IFERROR(1/T207,0)+IFERROR(1/T206,0)),0)),0)),0)</f>
        <v>0.34035656401944892</v>
      </c>
      <c r="U209">
        <f>IFERROR(1/(IFERROR(1/U205,0)+IFERROR(1/(U208+IFERROR(1/(IFERROR(1/U207,0)+IFERROR(1/U206,0)),0)),0)),0)</f>
        <v>2.6161137440758293</v>
      </c>
      <c r="V209">
        <f t="shared" ref="V209:AA209" si="522">IFERROR(1/(IFERROR(1/V205,0)+IFERROR(1/(V208+IFERROR(1/(IFERROR(1/V207,0)+IFERROR(1/V206,0)),0)),0)),0)</f>
        <v>1.1094890510948905</v>
      </c>
      <c r="W209">
        <f t="shared" si="522"/>
        <v>0.85714285714285721</v>
      </c>
      <c r="X209">
        <f t="shared" si="522"/>
        <v>1.5199999999999998</v>
      </c>
      <c r="Y209">
        <f t="shared" si="522"/>
        <v>0.8</v>
      </c>
      <c r="Z209">
        <f t="shared" si="522"/>
        <v>1.7142857142857144</v>
      </c>
      <c r="AA209">
        <f t="shared" si="522"/>
        <v>0.87037037037037024</v>
      </c>
      <c r="AB209">
        <f>IFERROR(1/(IFERROR(1/AB205,0)+IFERROR(1/(AB208+IFERROR(1/(IFERROR(1/AB207,0)+IFERROR(1/AB206,0)),0)),0)),0)</f>
        <v>1.6938916864785936</v>
      </c>
      <c r="AC209">
        <f t="shared" ref="AC209:AJ209" si="523">IFERROR(1/(IFERROR(1/AC205,0)+IFERROR(1/(AC208+IFERROR(1/(IFERROR(1/AC207,0)+IFERROR(1/AC206,0)),0)),0)),0)</f>
        <v>1.6938916864785936</v>
      </c>
      <c r="AD209">
        <f t="shared" si="523"/>
        <v>1.6938916864785936</v>
      </c>
      <c r="AE209">
        <f t="shared" si="523"/>
        <v>1.6938916864785936</v>
      </c>
      <c r="AF209">
        <f t="shared" si="523"/>
        <v>0</v>
      </c>
      <c r="AG209">
        <f t="shared" si="523"/>
        <v>0</v>
      </c>
      <c r="AH209">
        <f t="shared" si="523"/>
        <v>0</v>
      </c>
      <c r="AI209">
        <f t="shared" si="523"/>
        <v>1.674107142857143</v>
      </c>
      <c r="AJ209">
        <f t="shared" si="523"/>
        <v>0</v>
      </c>
      <c r="AK209" s="434">
        <f>IFERROR(1/(IFERROR(1/AK205,0)+IFERROR(1/(AK208+IFERROR(1/(IFERROR(1/AK207,0)+IFERROR(1/AK206,0)),0)),0)),0)</f>
        <v>42.586264494175445</v>
      </c>
    </row>
    <row r="210" spans="2:37" hidden="1">
      <c r="B210" s="94">
        <v>53131</v>
      </c>
      <c r="C210" s="94" t="s">
        <v>286</v>
      </c>
      <c r="D210" s="94">
        <v>9</v>
      </c>
      <c r="E210" s="94" t="s">
        <v>260</v>
      </c>
      <c r="F210" s="400"/>
      <c r="G210" s="400"/>
      <c r="H210" s="400"/>
      <c r="I210" s="400">
        <v>1</v>
      </c>
      <c r="J210" s="400"/>
      <c r="K210" s="400"/>
      <c r="L210" s="400"/>
      <c r="M210" s="400"/>
      <c r="N210" s="400"/>
      <c r="O210" s="400">
        <v>1</v>
      </c>
      <c r="P210" s="400"/>
      <c r="Q210" s="400"/>
      <c r="R210" s="400"/>
      <c r="S210" s="400">
        <v>1</v>
      </c>
      <c r="T210" s="400"/>
      <c r="U210">
        <v>1</v>
      </c>
      <c r="V210"/>
      <c r="W210"/>
      <c r="X210">
        <v>1</v>
      </c>
      <c r="Y210"/>
      <c r="Z210">
        <v>1</v>
      </c>
      <c r="AA210"/>
      <c r="AB210"/>
      <c r="AC210"/>
      <c r="AD210"/>
      <c r="AE210"/>
      <c r="AF210"/>
      <c r="AG210"/>
      <c r="AH210"/>
      <c r="AI210" s="416"/>
      <c r="AJ210" s="416"/>
      <c r="AK210" s="421">
        <f>SUM(F210:AJ210)</f>
        <v>6</v>
      </c>
    </row>
    <row r="211" spans="2:37" hidden="1">
      <c r="B211" s="94">
        <v>53131</v>
      </c>
      <c r="C211" s="94" t="s">
        <v>286</v>
      </c>
      <c r="D211" s="94">
        <v>10</v>
      </c>
      <c r="E211" s="345" t="s">
        <v>261</v>
      </c>
      <c r="F211" s="402">
        <f t="shared" ref="F211" si="524">SUM(F202:F204)</f>
        <v>0</v>
      </c>
      <c r="G211" s="402">
        <f>SUM(G202:G204)</f>
        <v>0</v>
      </c>
      <c r="H211" s="402">
        <f t="shared" ref="H211:M211" si="525">SUM(H202:H204)</f>
        <v>0</v>
      </c>
      <c r="I211" s="402">
        <f t="shared" si="525"/>
        <v>1.5</v>
      </c>
      <c r="J211" s="402">
        <f t="shared" si="525"/>
        <v>0</v>
      </c>
      <c r="K211" s="402">
        <f t="shared" si="525"/>
        <v>0</v>
      </c>
      <c r="L211" s="402">
        <f t="shared" si="525"/>
        <v>0</v>
      </c>
      <c r="M211" s="402">
        <f t="shared" si="525"/>
        <v>11.3</v>
      </c>
      <c r="N211" s="402">
        <f>SUM(N202:N204)</f>
        <v>0</v>
      </c>
      <c r="O211" s="402">
        <v>2</v>
      </c>
      <c r="P211" s="402">
        <f t="shared" ref="P211:S211" si="526">SUM(P202:P204)</f>
        <v>0</v>
      </c>
      <c r="Q211" s="402">
        <f t="shared" si="526"/>
        <v>0</v>
      </c>
      <c r="R211" s="402">
        <f t="shared" si="526"/>
        <v>0</v>
      </c>
      <c r="S211" s="402">
        <f t="shared" si="526"/>
        <v>1.5</v>
      </c>
      <c r="T211" s="402"/>
      <c r="U211" s="374">
        <f>SUM(U202:U204)</f>
        <v>3</v>
      </c>
      <c r="V211" s="374">
        <f t="shared" ref="V211:AA211" si="527">SUM(V202:V204)</f>
        <v>0</v>
      </c>
      <c r="W211" s="374">
        <f t="shared" si="527"/>
        <v>0</v>
      </c>
      <c r="X211" s="374">
        <f t="shared" si="527"/>
        <v>3</v>
      </c>
      <c r="Y211" s="374">
        <f t="shared" si="527"/>
        <v>0</v>
      </c>
      <c r="Z211" s="374">
        <f t="shared" si="527"/>
        <v>0.75</v>
      </c>
      <c r="AA211" s="374">
        <f t="shared" si="527"/>
        <v>0</v>
      </c>
      <c r="AB211" s="374">
        <f>SUM(AB202:AB204)</f>
        <v>0</v>
      </c>
      <c r="AC211" s="374">
        <f t="shared" ref="AC211:AH211" si="528">SUM(AC202:AC204)</f>
        <v>12</v>
      </c>
      <c r="AD211" s="374">
        <f t="shared" si="528"/>
        <v>0</v>
      </c>
      <c r="AE211" s="374">
        <f t="shared" si="528"/>
        <v>0</v>
      </c>
      <c r="AF211" s="374">
        <f t="shared" si="528"/>
        <v>0</v>
      </c>
      <c r="AG211" s="374">
        <f t="shared" si="528"/>
        <v>0</v>
      </c>
      <c r="AH211" s="374">
        <f t="shared" si="528"/>
        <v>0</v>
      </c>
      <c r="AI211" s="422">
        <f t="shared" ref="AI211" si="529">SUM(AI202:AI204)</f>
        <v>0</v>
      </c>
      <c r="AJ211" s="422"/>
      <c r="AK211" s="421">
        <f>SUM(F211:AJ211)</f>
        <v>35.049999999999997</v>
      </c>
    </row>
    <row r="212" spans="2:37">
      <c r="B212" s="94">
        <v>53131</v>
      </c>
      <c r="C212" s="94" t="s">
        <v>286</v>
      </c>
      <c r="D212" s="94">
        <v>11</v>
      </c>
      <c r="E212" s="346" t="s">
        <v>341</v>
      </c>
      <c r="F212" s="406">
        <f t="shared" ref="F212" si="530">((F201-F211)/F201)*100</f>
        <v>100</v>
      </c>
      <c r="G212" s="423">
        <f>((G201-G211)/G201)*100</f>
        <v>100</v>
      </c>
      <c r="H212" s="423">
        <f t="shared" ref="H212:M212" si="531">((H201-H211)/H201)*100</f>
        <v>100</v>
      </c>
      <c r="I212" s="423">
        <f t="shared" si="531"/>
        <v>93.75</v>
      </c>
      <c r="J212" s="423">
        <f t="shared" si="531"/>
        <v>100</v>
      </c>
      <c r="K212" s="423">
        <f t="shared" si="531"/>
        <v>100</v>
      </c>
      <c r="L212" s="423">
        <f t="shared" si="531"/>
        <v>100</v>
      </c>
      <c r="M212" s="423">
        <f t="shared" si="531"/>
        <v>52.916666666666664</v>
      </c>
      <c r="N212" s="447">
        <f>((N201-N211)/N201)*100</f>
        <v>100</v>
      </c>
      <c r="O212" s="447">
        <f t="shared" ref="O212:T212" si="532">((O201-O211)/O201)*100</f>
        <v>91.666666666666657</v>
      </c>
      <c r="P212" s="447">
        <f t="shared" si="532"/>
        <v>100</v>
      </c>
      <c r="Q212" s="447">
        <f t="shared" si="532"/>
        <v>100</v>
      </c>
      <c r="R212" s="447">
        <f t="shared" si="532"/>
        <v>100</v>
      </c>
      <c r="S212" s="447">
        <f t="shared" si="532"/>
        <v>93.75</v>
      </c>
      <c r="T212" s="447">
        <f t="shared" si="532"/>
        <v>100</v>
      </c>
      <c r="U212" s="346">
        <f>((U201-U211)/U201)*100</f>
        <v>87.5</v>
      </c>
      <c r="V212" s="346">
        <f t="shared" ref="V212:AA212" si="533">((V201-V211)/V201)*100</f>
        <v>100</v>
      </c>
      <c r="W212" s="346">
        <f t="shared" si="533"/>
        <v>100</v>
      </c>
      <c r="X212" s="346">
        <f t="shared" si="533"/>
        <v>87.5</v>
      </c>
      <c r="Y212" s="346">
        <f t="shared" si="533"/>
        <v>100</v>
      </c>
      <c r="Z212" s="346">
        <f t="shared" si="533"/>
        <v>96.875</v>
      </c>
      <c r="AA212" s="346">
        <f t="shared" si="533"/>
        <v>100</v>
      </c>
      <c r="AB212" s="385">
        <f>((AB201-AB211)/AB201)*100</f>
        <v>100</v>
      </c>
      <c r="AC212" s="385">
        <f t="shared" ref="AC212:AH212" si="534">((AC201-AC211)/AC201)*100</f>
        <v>50</v>
      </c>
      <c r="AD212" s="385">
        <f t="shared" si="534"/>
        <v>100</v>
      </c>
      <c r="AE212" s="385">
        <f t="shared" si="534"/>
        <v>100</v>
      </c>
      <c r="AF212" s="385">
        <f t="shared" si="534"/>
        <v>100</v>
      </c>
      <c r="AG212" s="385">
        <f t="shared" si="534"/>
        <v>100</v>
      </c>
      <c r="AH212" s="385">
        <f t="shared" si="534"/>
        <v>100</v>
      </c>
      <c r="AI212" s="423">
        <f t="shared" ref="AI212:AK212" si="535">((AI201-AI211)/AI201)*100</f>
        <v>100</v>
      </c>
      <c r="AJ212" s="423"/>
      <c r="AK212" s="424">
        <f t="shared" si="535"/>
        <v>95.288978494623663</v>
      </c>
    </row>
    <row r="213" spans="2:37">
      <c r="B213" s="94">
        <v>53131</v>
      </c>
      <c r="C213" s="94" t="s">
        <v>286</v>
      </c>
      <c r="D213" s="94">
        <v>12</v>
      </c>
      <c r="E213" s="346" t="s">
        <v>344</v>
      </c>
      <c r="F213" s="406">
        <v>0</v>
      </c>
      <c r="G213" s="423">
        <f t="shared" ref="G213:L213" si="536">G209*100/(G201-G211)</f>
        <v>2.3061247919178007</v>
      </c>
      <c r="H213" s="423">
        <f t="shared" si="536"/>
        <v>12.461424783761464</v>
      </c>
      <c r="I213" s="423">
        <f t="shared" si="536"/>
        <v>13.292186436012228</v>
      </c>
      <c r="J213" s="423">
        <f t="shared" si="536"/>
        <v>8.1775905940159692</v>
      </c>
      <c r="K213" s="423">
        <f t="shared" si="536"/>
        <v>7.8218562874251489</v>
      </c>
      <c r="L213" s="423">
        <f t="shared" si="536"/>
        <v>3.2291666666666665</v>
      </c>
      <c r="M213" s="423">
        <v>0</v>
      </c>
      <c r="N213" s="447">
        <f t="shared" ref="N213:S213" si="537">N209*100/(N201-N211)</f>
        <v>5.1790330670988158</v>
      </c>
      <c r="O213" s="447">
        <f t="shared" si="537"/>
        <v>6.2043795620437949</v>
      </c>
      <c r="P213" s="447">
        <f t="shared" si="537"/>
        <v>4.2488494411571329</v>
      </c>
      <c r="Q213" s="447">
        <f t="shared" si="537"/>
        <v>4.2488494411571329</v>
      </c>
      <c r="R213" s="447">
        <f t="shared" si="537"/>
        <v>4.2488494411571329</v>
      </c>
      <c r="S213" s="447">
        <f t="shared" si="537"/>
        <v>4.5321060705676084</v>
      </c>
      <c r="T213" s="447">
        <v>0</v>
      </c>
      <c r="U213" s="346">
        <f t="shared" ref="U213:Z213" si="538">U209*100/(U201-U211)</f>
        <v>12.457684495599189</v>
      </c>
      <c r="V213" s="346">
        <f t="shared" si="538"/>
        <v>4.6228710462287106</v>
      </c>
      <c r="W213" s="346">
        <f t="shared" si="538"/>
        <v>3.5714285714285716</v>
      </c>
      <c r="X213" s="346">
        <f t="shared" si="538"/>
        <v>7.2380952380952364</v>
      </c>
      <c r="Y213" s="346">
        <f t="shared" si="538"/>
        <v>3.3333333333333335</v>
      </c>
      <c r="Z213" s="346">
        <f t="shared" si="538"/>
        <v>7.3732718894009226</v>
      </c>
      <c r="AA213" s="346">
        <v>0</v>
      </c>
      <c r="AB213" s="385">
        <f t="shared" ref="AB213:AG213" si="539">AB209*100/(AB201-AB211)</f>
        <v>7.0578820269941396</v>
      </c>
      <c r="AC213" s="385">
        <f t="shared" si="539"/>
        <v>14.115764053988279</v>
      </c>
      <c r="AD213" s="385">
        <f t="shared" si="539"/>
        <v>7.0578820269941396</v>
      </c>
      <c r="AE213" s="385">
        <f t="shared" si="539"/>
        <v>7.0578820269941396</v>
      </c>
      <c r="AF213" s="385">
        <f t="shared" si="539"/>
        <v>0</v>
      </c>
      <c r="AG213" s="385">
        <f t="shared" si="539"/>
        <v>0</v>
      </c>
      <c r="AH213" s="385">
        <v>0</v>
      </c>
      <c r="AI213" s="423">
        <f t="shared" ref="AI213:AK213" si="540">AI209*100/(AI201-AI211)</f>
        <v>6.9754464285714297</v>
      </c>
      <c r="AJ213" s="423"/>
      <c r="AK213" s="424">
        <f t="shared" si="540"/>
        <v>6.0069489377495513</v>
      </c>
    </row>
    <row r="214" spans="2:37" hidden="1">
      <c r="B214" s="94">
        <v>53131</v>
      </c>
      <c r="C214" s="94" t="s">
        <v>286</v>
      </c>
      <c r="D214" s="94"/>
      <c r="E214" s="346" t="s">
        <v>343</v>
      </c>
      <c r="F214" s="406">
        <f t="shared" ref="F214" si="541">IFERROR(F209*100/(F201-F211-4),0)</f>
        <v>5.1162790697674421</v>
      </c>
      <c r="G214" s="423">
        <f>IFERROR(G209*100/(G201-G211-4),0)</f>
        <v>2.7673497503013609</v>
      </c>
      <c r="H214" s="423">
        <f t="shared" ref="H214:M214" si="542">IFERROR(H209*100/(H201-H211-4),0)</f>
        <v>14.953709740513755</v>
      </c>
      <c r="I214" s="423">
        <f t="shared" si="542"/>
        <v>16.166172692447304</v>
      </c>
      <c r="J214" s="423">
        <f t="shared" si="542"/>
        <v>9.8131087128191616</v>
      </c>
      <c r="K214" s="423">
        <f t="shared" si="542"/>
        <v>9.3862275449101791</v>
      </c>
      <c r="L214" s="423">
        <f t="shared" si="542"/>
        <v>3.875</v>
      </c>
      <c r="M214" s="423">
        <f t="shared" si="542"/>
        <v>0</v>
      </c>
      <c r="N214" s="447">
        <f>IFERROR(N209*100/(N201-N211-4),0)</f>
        <v>6.2148396805185788</v>
      </c>
      <c r="O214" s="447">
        <f t="shared" ref="O214:T214" si="543">IFERROR(O209*100/(O201-O211-4),0)</f>
        <v>7.583130575831305</v>
      </c>
      <c r="P214" s="447">
        <f t="shared" si="543"/>
        <v>5.0986193293885602</v>
      </c>
      <c r="Q214" s="447">
        <f t="shared" si="543"/>
        <v>5.0986193293885602</v>
      </c>
      <c r="R214" s="447">
        <f t="shared" si="543"/>
        <v>5.0986193293885602</v>
      </c>
      <c r="S214" s="447">
        <f t="shared" si="543"/>
        <v>5.5120208966362814</v>
      </c>
      <c r="T214" s="447">
        <f t="shared" si="543"/>
        <v>1.7017828200972445</v>
      </c>
      <c r="U214" s="346">
        <f>IFERROR(U209*100/(U201-U211-4),0)</f>
        <v>15.388904376916644</v>
      </c>
      <c r="V214" s="346">
        <f t="shared" ref="V214:AA214" si="544">IFERROR(V209*100/(V201-V211-4),0)</f>
        <v>5.547445255474452</v>
      </c>
      <c r="W214" s="346">
        <f t="shared" si="544"/>
        <v>4.2857142857142865</v>
      </c>
      <c r="X214" s="346">
        <f t="shared" si="544"/>
        <v>8.9411764705882337</v>
      </c>
      <c r="Y214" s="346">
        <f t="shared" si="544"/>
        <v>4</v>
      </c>
      <c r="Z214" s="346">
        <f t="shared" si="544"/>
        <v>8.9053803339517632</v>
      </c>
      <c r="AA214" s="346">
        <f t="shared" si="544"/>
        <v>4.3518518518518512</v>
      </c>
      <c r="AB214" s="385">
        <f>IFERROR(AB209*100/(AB201-AB211-4),0)</f>
        <v>8.4694584323929671</v>
      </c>
      <c r="AC214" s="385">
        <f t="shared" ref="AC214:AH214" si="545">IFERROR(AC209*100/(AC201-AC211-4),0)</f>
        <v>21.173646080982419</v>
      </c>
      <c r="AD214" s="385">
        <f t="shared" si="545"/>
        <v>8.4694584323929671</v>
      </c>
      <c r="AE214" s="385">
        <f t="shared" si="545"/>
        <v>8.4694584323929671</v>
      </c>
      <c r="AF214" s="385">
        <f t="shared" si="545"/>
        <v>0</v>
      </c>
      <c r="AG214" s="385">
        <f t="shared" si="545"/>
        <v>0</v>
      </c>
      <c r="AH214" s="385">
        <f t="shared" si="545"/>
        <v>0</v>
      </c>
      <c r="AI214" s="423">
        <f t="shared" ref="AI214" si="546">IFERROR(AI209*100/(AI201-AI211-4),0)</f>
        <v>8.3705357142857153</v>
      </c>
      <c r="AJ214" s="423"/>
      <c r="AK214" s="424">
        <f>IFERROR(AK209*100/(AK201-AK211-120),0)</f>
        <v>7.2308794454835628</v>
      </c>
    </row>
    <row r="215" spans="2:37">
      <c r="B215" s="94">
        <v>53131</v>
      </c>
      <c r="C215" s="94" t="s">
        <v>286</v>
      </c>
      <c r="D215" s="94">
        <v>13</v>
      </c>
      <c r="E215" s="347" t="s">
        <v>18</v>
      </c>
      <c r="F215" s="408">
        <f t="shared" ref="F215" si="547">IFERROR(F209/F210,F209)</f>
        <v>1.0232558139534884</v>
      </c>
      <c r="G215" s="408">
        <f>IFERROR(G209/G210,G209)</f>
        <v>0.55346995006027211</v>
      </c>
      <c r="H215" s="408">
        <f t="shared" ref="H215:M215" si="548">IFERROR(H209/H210,H209)</f>
        <v>2.9907419481027513</v>
      </c>
      <c r="I215" s="408">
        <f t="shared" si="548"/>
        <v>2.9907419481027513</v>
      </c>
      <c r="J215" s="408">
        <f t="shared" si="548"/>
        <v>1.9626217425638324</v>
      </c>
      <c r="K215" s="408">
        <f t="shared" si="548"/>
        <v>1.8772455089820357</v>
      </c>
      <c r="L215" s="408">
        <f t="shared" si="548"/>
        <v>0.77500000000000002</v>
      </c>
      <c r="M215" s="408">
        <f t="shared" si="548"/>
        <v>0</v>
      </c>
      <c r="N215" s="408">
        <f>IFERROR(N209/N210,N209)</f>
        <v>1.2429679361037158</v>
      </c>
      <c r="O215" s="408">
        <f t="shared" ref="O215:T215" si="549">IFERROR(O209/O210,O209)</f>
        <v>1.364963503649635</v>
      </c>
      <c r="P215" s="408">
        <f t="shared" si="549"/>
        <v>1.0197238658777119</v>
      </c>
      <c r="Q215" s="408">
        <f t="shared" si="549"/>
        <v>1.0197238658777119</v>
      </c>
      <c r="R215" s="408">
        <f t="shared" si="549"/>
        <v>1.0197238658777119</v>
      </c>
      <c r="S215" s="408">
        <f t="shared" si="549"/>
        <v>1.0197238658777119</v>
      </c>
      <c r="T215" s="408">
        <f t="shared" si="549"/>
        <v>0.34035656401944892</v>
      </c>
      <c r="U215" s="347">
        <f>IFERROR(U209/U210,U209)</f>
        <v>2.6161137440758293</v>
      </c>
      <c r="V215" s="347">
        <f t="shared" ref="V215:AA215" si="550">IFERROR(V209/V210,V209)</f>
        <v>1.1094890510948905</v>
      </c>
      <c r="W215" s="347">
        <f t="shared" si="550"/>
        <v>0.85714285714285721</v>
      </c>
      <c r="X215" s="347">
        <f t="shared" si="550"/>
        <v>1.5199999999999998</v>
      </c>
      <c r="Y215" s="347">
        <f t="shared" si="550"/>
        <v>0.8</v>
      </c>
      <c r="Z215" s="347">
        <f t="shared" si="550"/>
        <v>1.7142857142857144</v>
      </c>
      <c r="AA215" s="347">
        <f t="shared" si="550"/>
        <v>0.87037037037037024</v>
      </c>
      <c r="AB215" s="347">
        <f>IFERROR(AB209/AB210,AB209)</f>
        <v>1.6938916864785936</v>
      </c>
      <c r="AC215" s="347">
        <f t="shared" ref="AC215:AH215" si="551">IFERROR(AC209/AC210,AC209)</f>
        <v>1.6938916864785936</v>
      </c>
      <c r="AD215" s="347">
        <f t="shared" si="551"/>
        <v>1.6938916864785936</v>
      </c>
      <c r="AE215" s="347">
        <f t="shared" si="551"/>
        <v>1.6938916864785936</v>
      </c>
      <c r="AF215" s="347">
        <f t="shared" si="551"/>
        <v>0</v>
      </c>
      <c r="AG215" s="347">
        <f t="shared" si="551"/>
        <v>0</v>
      </c>
      <c r="AH215" s="347">
        <f t="shared" si="551"/>
        <v>0</v>
      </c>
      <c r="AI215" s="425">
        <f t="shared" ref="AI215:AK215" si="552">IFERROR(AI209/AI210,AI209)</f>
        <v>1.674107142857143</v>
      </c>
      <c r="AJ215" s="425"/>
      <c r="AK215" s="426">
        <f t="shared" si="552"/>
        <v>7.0977107490292406</v>
      </c>
    </row>
    <row r="216" spans="2:37">
      <c r="B216" s="94">
        <v>53131</v>
      </c>
      <c r="C216" s="94" t="s">
        <v>286</v>
      </c>
      <c r="D216" s="94">
        <v>14</v>
      </c>
      <c r="E216" s="347" t="s">
        <v>19</v>
      </c>
      <c r="F216" s="408">
        <f t="shared" ref="F216" si="553">IFERROR(F204/F210,F204)</f>
        <v>0</v>
      </c>
      <c r="G216" s="408">
        <f>IFERROR(G204/G210,G204)</f>
        <v>0</v>
      </c>
      <c r="H216" s="408">
        <f t="shared" ref="H216:M216" si="554">IFERROR(H204/H210,H204)</f>
        <v>0</v>
      </c>
      <c r="I216" s="408">
        <f t="shared" si="554"/>
        <v>1.5</v>
      </c>
      <c r="J216" s="408">
        <f t="shared" si="554"/>
        <v>0</v>
      </c>
      <c r="K216" s="408">
        <f t="shared" si="554"/>
        <v>0</v>
      </c>
      <c r="L216" s="408">
        <f t="shared" si="554"/>
        <v>0</v>
      </c>
      <c r="M216" s="408">
        <f t="shared" si="554"/>
        <v>0</v>
      </c>
      <c r="N216" s="408">
        <f>IFERROR(N204/N210,N204)</f>
        <v>0</v>
      </c>
      <c r="O216" s="408">
        <f t="shared" ref="O216:T216" si="555">IFERROR(O204/O210,O204)</f>
        <v>2</v>
      </c>
      <c r="P216" s="408">
        <f t="shared" si="555"/>
        <v>0</v>
      </c>
      <c r="Q216" s="408">
        <f t="shared" si="555"/>
        <v>0</v>
      </c>
      <c r="R216" s="408">
        <f t="shared" si="555"/>
        <v>0</v>
      </c>
      <c r="S216" s="408">
        <f t="shared" si="555"/>
        <v>1.5</v>
      </c>
      <c r="T216" s="408">
        <f t="shared" si="555"/>
        <v>0</v>
      </c>
      <c r="U216" s="347">
        <f>IFERROR(U204/U210,U204)</f>
        <v>3</v>
      </c>
      <c r="V216" s="347">
        <f t="shared" ref="V216:AA216" si="556">IFERROR(V204/V210,V204)</f>
        <v>0</v>
      </c>
      <c r="W216" s="347">
        <f t="shared" si="556"/>
        <v>0</v>
      </c>
      <c r="X216" s="347">
        <f t="shared" si="556"/>
        <v>3</v>
      </c>
      <c r="Y216" s="347">
        <f t="shared" si="556"/>
        <v>0</v>
      </c>
      <c r="Z216" s="347">
        <f t="shared" si="556"/>
        <v>0.75</v>
      </c>
      <c r="AA216" s="347">
        <f t="shared" si="556"/>
        <v>0</v>
      </c>
      <c r="AB216" s="347">
        <f>IFERROR(AB204/AB210,AB204)</f>
        <v>0</v>
      </c>
      <c r="AC216" s="347">
        <f t="shared" ref="AC216:AH216" si="557">IFERROR(AC204/AC210,AC204)</f>
        <v>0</v>
      </c>
      <c r="AD216" s="347">
        <f t="shared" si="557"/>
        <v>0</v>
      </c>
      <c r="AE216" s="347">
        <f t="shared" si="557"/>
        <v>0</v>
      </c>
      <c r="AF216" s="347">
        <f t="shared" si="557"/>
        <v>0</v>
      </c>
      <c r="AG216" s="347">
        <f t="shared" si="557"/>
        <v>0</v>
      </c>
      <c r="AH216" s="347">
        <f t="shared" si="557"/>
        <v>0</v>
      </c>
      <c r="AI216" s="425">
        <f t="shared" ref="AI216:AK216" si="558">IFERROR(AI204/AI210,AI204)</f>
        <v>0</v>
      </c>
      <c r="AJ216" s="425"/>
      <c r="AK216" s="426">
        <f t="shared" si="558"/>
        <v>1.9583333333333333</v>
      </c>
    </row>
    <row r="217" spans="2:37" hidden="1">
      <c r="B217" s="94">
        <v>53120</v>
      </c>
      <c r="C217" s="94" t="s">
        <v>289</v>
      </c>
      <c r="D217" s="94">
        <v>1</v>
      </c>
      <c r="E217" s="94" t="s">
        <v>256</v>
      </c>
      <c r="F217" s="400">
        <v>24</v>
      </c>
      <c r="G217" s="400">
        <v>24</v>
      </c>
      <c r="H217" s="400">
        <v>24</v>
      </c>
      <c r="I217" s="400">
        <v>24</v>
      </c>
      <c r="J217" s="400">
        <v>24</v>
      </c>
      <c r="K217" s="400">
        <v>24</v>
      </c>
      <c r="L217" s="400">
        <v>24</v>
      </c>
      <c r="M217" s="400">
        <v>24</v>
      </c>
      <c r="N217" s="400">
        <v>24</v>
      </c>
      <c r="O217" s="400">
        <v>24</v>
      </c>
      <c r="P217" s="400">
        <v>24</v>
      </c>
      <c r="Q217" s="400">
        <v>24</v>
      </c>
      <c r="R217" s="400">
        <v>24</v>
      </c>
      <c r="S217" s="400">
        <v>24</v>
      </c>
      <c r="T217" s="400">
        <v>24</v>
      </c>
      <c r="U217">
        <v>24</v>
      </c>
      <c r="V217">
        <v>24</v>
      </c>
      <c r="W217">
        <v>24</v>
      </c>
      <c r="X217">
        <v>24</v>
      </c>
      <c r="Y217">
        <v>24</v>
      </c>
      <c r="Z217">
        <v>24</v>
      </c>
      <c r="AA217">
        <v>24</v>
      </c>
      <c r="AB217">
        <v>24</v>
      </c>
      <c r="AC217">
        <v>24</v>
      </c>
      <c r="AD217">
        <v>24</v>
      </c>
      <c r="AE217">
        <v>24</v>
      </c>
      <c r="AF217">
        <v>24</v>
      </c>
      <c r="AG217">
        <v>24</v>
      </c>
      <c r="AH217">
        <v>24</v>
      </c>
      <c r="AI217" s="416">
        <v>24</v>
      </c>
      <c r="AJ217" s="416">
        <v>24</v>
      </c>
      <c r="AK217" s="417">
        <f>SUM(F217:AJ217)</f>
        <v>744</v>
      </c>
    </row>
    <row r="218" spans="2:37">
      <c r="B218" s="117">
        <v>53120</v>
      </c>
      <c r="C218" s="117" t="s">
        <v>289</v>
      </c>
      <c r="D218" s="117">
        <v>1.1000000000000001</v>
      </c>
      <c r="E218" s="94" t="s">
        <v>267</v>
      </c>
      <c r="F218" s="401"/>
      <c r="G218" s="401"/>
      <c r="H218" s="401"/>
      <c r="I218" s="401"/>
      <c r="J218" s="401"/>
      <c r="K218" s="401"/>
      <c r="L218" s="401"/>
      <c r="M218" s="401"/>
      <c r="N218" s="401"/>
      <c r="O218" s="401"/>
      <c r="P218" s="401"/>
      <c r="Q218" s="401"/>
      <c r="R218" s="401"/>
      <c r="S218" s="401"/>
      <c r="T218" s="401"/>
      <c r="U218" s="117"/>
      <c r="V218" s="117"/>
      <c r="W218" s="117"/>
      <c r="X218" s="117"/>
      <c r="Y218" s="117">
        <v>12</v>
      </c>
      <c r="Z218" s="117"/>
      <c r="AA218" s="117"/>
      <c r="AB218" s="117"/>
      <c r="AC218" s="117"/>
      <c r="AD218" s="117"/>
      <c r="AE218" s="117"/>
      <c r="AF218" s="117"/>
      <c r="AG218" s="117"/>
      <c r="AH218" s="117"/>
      <c r="AI218" s="418"/>
      <c r="AJ218" s="418"/>
      <c r="AK218" s="417">
        <f t="shared" ref="AK218:AK222" si="559">SUM(F218:AJ218)</f>
        <v>12</v>
      </c>
    </row>
    <row r="219" spans="2:37">
      <c r="B219" s="94">
        <v>53120</v>
      </c>
      <c r="C219" s="94" t="s">
        <v>289</v>
      </c>
      <c r="D219" s="94">
        <v>2</v>
      </c>
      <c r="E219" s="94" t="s">
        <v>257</v>
      </c>
      <c r="F219" s="400"/>
      <c r="G219" s="400"/>
      <c r="H219" s="400"/>
      <c r="I219" s="400"/>
      <c r="J219" s="400"/>
      <c r="K219" s="400"/>
      <c r="L219" s="400"/>
      <c r="M219" s="400"/>
      <c r="N219" s="400"/>
      <c r="O219" s="400"/>
      <c r="P219" s="400"/>
      <c r="Q219" s="400"/>
      <c r="R219" s="400"/>
      <c r="S219" s="400"/>
      <c r="T219" s="400"/>
      <c r="U219"/>
      <c r="V219"/>
      <c r="W219"/>
      <c r="X219"/>
      <c r="Y219">
        <v>3.75</v>
      </c>
      <c r="Z219"/>
      <c r="AA219"/>
      <c r="AB219"/>
      <c r="AC219"/>
      <c r="AD219"/>
      <c r="AE219"/>
      <c r="AF219"/>
      <c r="AG219"/>
      <c r="AH219"/>
      <c r="AI219" s="416"/>
      <c r="AJ219" s="416"/>
      <c r="AK219" s="417">
        <f t="shared" si="559"/>
        <v>3.75</v>
      </c>
    </row>
    <row r="220" spans="2:37">
      <c r="B220" s="94">
        <v>53120</v>
      </c>
      <c r="C220" s="94" t="s">
        <v>289</v>
      </c>
      <c r="D220" s="94">
        <v>3</v>
      </c>
      <c r="E220" s="94" t="s">
        <v>258</v>
      </c>
      <c r="F220" s="400">
        <v>1.5</v>
      </c>
      <c r="G220" s="400">
        <v>1</v>
      </c>
      <c r="H220" s="400">
        <v>1.5</v>
      </c>
      <c r="I220" s="400"/>
      <c r="J220" s="400">
        <v>12</v>
      </c>
      <c r="K220" s="400">
        <v>16</v>
      </c>
      <c r="L220" s="400"/>
      <c r="M220" s="400"/>
      <c r="N220" s="400"/>
      <c r="O220" s="400"/>
      <c r="P220" s="400"/>
      <c r="Q220" s="400"/>
      <c r="R220" s="400">
        <v>1.5</v>
      </c>
      <c r="S220" s="400">
        <v>1.5</v>
      </c>
      <c r="T220" s="400">
        <v>2.8</v>
      </c>
      <c r="U220"/>
      <c r="V220"/>
      <c r="W220">
        <v>8.25</v>
      </c>
      <c r="X220"/>
      <c r="Y220"/>
      <c r="Z220"/>
      <c r="AA220">
        <v>6.75</v>
      </c>
      <c r="AB220"/>
      <c r="AC220"/>
      <c r="AD220" s="400">
        <v>8</v>
      </c>
      <c r="AE220">
        <v>1</v>
      </c>
      <c r="AF220"/>
      <c r="AG220">
        <v>18</v>
      </c>
      <c r="AH220">
        <v>24</v>
      </c>
      <c r="AI220" s="416"/>
      <c r="AJ220" s="416"/>
      <c r="AK220" s="417">
        <f>SUM(F220:AJ220)</f>
        <v>103.8</v>
      </c>
    </row>
    <row r="221" spans="2:37" hidden="1">
      <c r="B221" s="94">
        <v>53120</v>
      </c>
      <c r="C221" s="94" t="s">
        <v>289</v>
      </c>
      <c r="D221" s="94">
        <v>4</v>
      </c>
      <c r="E221" s="94" t="s">
        <v>277</v>
      </c>
      <c r="F221" s="400">
        <v>2</v>
      </c>
      <c r="G221" s="400">
        <v>2</v>
      </c>
      <c r="H221" s="400">
        <v>3.07</v>
      </c>
      <c r="I221" s="400">
        <v>3.07</v>
      </c>
      <c r="J221" s="400">
        <v>3.07</v>
      </c>
      <c r="K221" s="400">
        <v>7.4</v>
      </c>
      <c r="L221" s="400">
        <v>7.4</v>
      </c>
      <c r="M221" s="400"/>
      <c r="N221" s="400">
        <v>4.83</v>
      </c>
      <c r="O221" s="400">
        <v>4.83</v>
      </c>
      <c r="P221" s="400">
        <v>4.83</v>
      </c>
      <c r="Q221" s="400">
        <v>4.83</v>
      </c>
      <c r="R221" s="400">
        <v>4.83</v>
      </c>
      <c r="S221" s="400">
        <v>4.83</v>
      </c>
      <c r="T221" s="400">
        <v>6.8</v>
      </c>
      <c r="U221">
        <v>1.6</v>
      </c>
      <c r="V221">
        <v>1.6</v>
      </c>
      <c r="W221">
        <v>4</v>
      </c>
      <c r="X221">
        <v>2.7</v>
      </c>
      <c r="Y221">
        <v>6</v>
      </c>
      <c r="Z221">
        <v>2.1</v>
      </c>
      <c r="AA221">
        <v>2.4</v>
      </c>
      <c r="AB221">
        <v>4.28</v>
      </c>
      <c r="AC221">
        <v>4.28</v>
      </c>
      <c r="AD221">
        <v>4.28</v>
      </c>
      <c r="AE221">
        <v>4.28</v>
      </c>
      <c r="AF221"/>
      <c r="AG221"/>
      <c r="AH221"/>
      <c r="AI221" s="416">
        <v>2</v>
      </c>
      <c r="AJ221" s="416"/>
      <c r="AK221" s="417">
        <f t="shared" si="559"/>
        <v>103.30999999999999</v>
      </c>
    </row>
    <row r="222" spans="2:37" hidden="1">
      <c r="B222" s="94">
        <v>53120</v>
      </c>
      <c r="C222" s="94" t="s">
        <v>289</v>
      </c>
      <c r="D222" s="94">
        <v>5</v>
      </c>
      <c r="E222" s="94" t="s">
        <v>282</v>
      </c>
      <c r="F222" s="400">
        <v>1.2</v>
      </c>
      <c r="G222" s="400">
        <v>1.2</v>
      </c>
      <c r="H222" s="400">
        <v>1.33</v>
      </c>
      <c r="I222" s="400">
        <v>1.33</v>
      </c>
      <c r="J222" s="400">
        <v>1.33</v>
      </c>
      <c r="K222" s="400">
        <v>2</v>
      </c>
      <c r="L222" s="400">
        <v>2</v>
      </c>
      <c r="M222" s="400"/>
      <c r="N222" s="400">
        <v>1.94</v>
      </c>
      <c r="O222" s="400">
        <v>1.94</v>
      </c>
      <c r="P222" s="400">
        <v>1.94</v>
      </c>
      <c r="Q222" s="400">
        <v>1.94</v>
      </c>
      <c r="R222" s="400">
        <v>1.94</v>
      </c>
      <c r="S222" s="400">
        <v>1.94</v>
      </c>
      <c r="T222" s="400">
        <v>4.4000000000000004</v>
      </c>
      <c r="U222">
        <v>0.5</v>
      </c>
      <c r="V222">
        <v>0.5</v>
      </c>
      <c r="W222">
        <v>2</v>
      </c>
      <c r="X222">
        <v>1</v>
      </c>
      <c r="Y222">
        <v>0.7</v>
      </c>
      <c r="Z222">
        <v>0.5</v>
      </c>
      <c r="AA222">
        <v>0.8</v>
      </c>
      <c r="AB222">
        <v>1.05</v>
      </c>
      <c r="AC222">
        <v>1.05</v>
      </c>
      <c r="AD222">
        <v>1.05</v>
      </c>
      <c r="AE222">
        <v>1.05</v>
      </c>
      <c r="AF222"/>
      <c r="AG222"/>
      <c r="AH222"/>
      <c r="AI222" s="416">
        <v>1.4</v>
      </c>
      <c r="AJ222" s="416"/>
      <c r="AK222" s="417">
        <f t="shared" si="559"/>
        <v>38.029999999999994</v>
      </c>
    </row>
    <row r="223" spans="2:37" hidden="1">
      <c r="B223" s="94">
        <v>53120</v>
      </c>
      <c r="C223" s="94" t="s">
        <v>289</v>
      </c>
      <c r="D223" s="94">
        <v>6</v>
      </c>
      <c r="E223" s="94" t="s">
        <v>280</v>
      </c>
      <c r="F223" s="400">
        <v>5</v>
      </c>
      <c r="G223" s="400">
        <v>5</v>
      </c>
      <c r="H223" s="400">
        <v>5.33</v>
      </c>
      <c r="I223" s="400">
        <v>5.33</v>
      </c>
      <c r="J223" s="400">
        <v>5.33</v>
      </c>
      <c r="K223" s="400">
        <v>8</v>
      </c>
      <c r="L223" s="400">
        <v>8</v>
      </c>
      <c r="M223" s="400"/>
      <c r="N223" s="400">
        <v>6.81</v>
      </c>
      <c r="O223" s="400">
        <v>6.81</v>
      </c>
      <c r="P223" s="400">
        <v>6.81</v>
      </c>
      <c r="Q223" s="400">
        <v>6.81</v>
      </c>
      <c r="R223" s="400">
        <v>6.81</v>
      </c>
      <c r="S223" s="400">
        <v>6.81</v>
      </c>
      <c r="T223" s="400">
        <v>13.3</v>
      </c>
      <c r="U223">
        <v>3</v>
      </c>
      <c r="V223">
        <v>3</v>
      </c>
      <c r="W223">
        <v>11</v>
      </c>
      <c r="X223">
        <v>5</v>
      </c>
      <c r="Y223">
        <v>5.3</v>
      </c>
      <c r="Z223">
        <v>2.7</v>
      </c>
      <c r="AA223">
        <v>4</v>
      </c>
      <c r="AB223">
        <v>4.2</v>
      </c>
      <c r="AC223">
        <v>4.2</v>
      </c>
      <c r="AD223">
        <v>4.2</v>
      </c>
      <c r="AE223">
        <v>4.2</v>
      </c>
      <c r="AF223"/>
      <c r="AG223"/>
      <c r="AH223"/>
      <c r="AI223" s="416">
        <v>4</v>
      </c>
      <c r="AJ223" s="416"/>
      <c r="AK223" s="417">
        <f>SUM(F223:AJ223)</f>
        <v>150.94999999999996</v>
      </c>
    </row>
    <row r="224" spans="2:37">
      <c r="B224" s="94">
        <v>53120</v>
      </c>
      <c r="C224" s="94" t="s">
        <v>289</v>
      </c>
      <c r="D224" s="94">
        <v>7</v>
      </c>
      <c r="E224" s="94" t="s">
        <v>259</v>
      </c>
      <c r="F224" s="400">
        <f t="shared" ref="F224" si="560">IFERROR(1/(IFERROR(1/F221,0)+IFERROR(1/(F222+F223),0)),0)</f>
        <v>1.5121951219512195</v>
      </c>
      <c r="G224" s="400">
        <f>IFERROR(1/(IFERROR(1/G221,0)+IFERROR(1/(G222+G223),0)),0)</f>
        <v>1.5121951219512195</v>
      </c>
      <c r="H224" s="400">
        <f t="shared" ref="H224:M224" si="561">IFERROR(1/(IFERROR(1/H221,0)+IFERROR(1/(H222+H223),0)),0)</f>
        <v>2.1013566289825283</v>
      </c>
      <c r="I224" s="400">
        <f t="shared" si="561"/>
        <v>2.1013566289825283</v>
      </c>
      <c r="J224" s="400">
        <f t="shared" si="561"/>
        <v>2.1013566289825283</v>
      </c>
      <c r="K224" s="400">
        <f t="shared" si="561"/>
        <v>4.2528735632183912</v>
      </c>
      <c r="L224" s="400">
        <f t="shared" si="561"/>
        <v>4.2528735632183912</v>
      </c>
      <c r="M224" s="400">
        <f t="shared" si="561"/>
        <v>0</v>
      </c>
      <c r="N224" s="400">
        <f>IFERROR(1/(IFERROR(1/N221,0)+IFERROR(1/(N222+N223),0)),0)</f>
        <v>3.1121134020618562</v>
      </c>
      <c r="O224" s="400">
        <f t="shared" ref="O224:T224" si="562">IFERROR(1/(IFERROR(1/O221,0)+IFERROR(1/(O222+O223),0)),0)</f>
        <v>3.1121134020618562</v>
      </c>
      <c r="P224" s="400">
        <f t="shared" si="562"/>
        <v>3.1121134020618562</v>
      </c>
      <c r="Q224" s="400">
        <f t="shared" si="562"/>
        <v>3.1121134020618562</v>
      </c>
      <c r="R224" s="400">
        <f t="shared" si="562"/>
        <v>3.1121134020618562</v>
      </c>
      <c r="S224" s="400">
        <f t="shared" si="562"/>
        <v>3.1121134020618562</v>
      </c>
      <c r="T224" s="400">
        <f t="shared" si="562"/>
        <v>4.9126530612244892</v>
      </c>
      <c r="U224">
        <f>IFERROR(1/(IFERROR(1/U221,0)+IFERROR(1/(U222+U223),0)),0)</f>
        <v>1.0980392156862746</v>
      </c>
      <c r="V224">
        <f t="shared" ref="V224:AA224" si="563">IFERROR(1/(IFERROR(1/V221,0)+IFERROR(1/(V222+V223),0)),0)</f>
        <v>1.0980392156862746</v>
      </c>
      <c r="W224">
        <f t="shared" si="563"/>
        <v>3.0588235294117645</v>
      </c>
      <c r="X224">
        <f t="shared" si="563"/>
        <v>1.8620689655172415</v>
      </c>
      <c r="Y224">
        <f t="shared" si="563"/>
        <v>3</v>
      </c>
      <c r="Z224">
        <f t="shared" si="563"/>
        <v>1.2679245283018867</v>
      </c>
      <c r="AA224">
        <f t="shared" si="563"/>
        <v>1.6</v>
      </c>
      <c r="AB224">
        <f>IFERROR(1/(IFERROR(1/AB221,0)+IFERROR(1/(AB222+AB223),0)),0)</f>
        <v>2.3578174186778593</v>
      </c>
      <c r="AC224">
        <f t="shared" ref="AC224:AJ224" si="564">IFERROR(1/(IFERROR(1/AC221,0)+IFERROR(1/(AC222+AC223),0)),0)</f>
        <v>2.3578174186778593</v>
      </c>
      <c r="AD224">
        <f t="shared" si="564"/>
        <v>2.3578174186778593</v>
      </c>
      <c r="AE224">
        <f t="shared" si="564"/>
        <v>2.3578174186778593</v>
      </c>
      <c r="AF224">
        <f t="shared" si="564"/>
        <v>0</v>
      </c>
      <c r="AG224">
        <f t="shared" si="564"/>
        <v>0</v>
      </c>
      <c r="AH224">
        <f t="shared" si="564"/>
        <v>0</v>
      </c>
      <c r="AI224">
        <f t="shared" si="564"/>
        <v>1.4594594594594597</v>
      </c>
      <c r="AJ224">
        <f t="shared" si="564"/>
        <v>0</v>
      </c>
      <c r="AK224" s="434">
        <f>IFERROR(1/(IFERROR(1/AK221,0)+IFERROR(1/(AK222+AK223),0)),0)</f>
        <v>66.795045331691114</v>
      </c>
    </row>
    <row r="225" spans="2:37" hidden="1">
      <c r="B225" s="94">
        <v>53120</v>
      </c>
      <c r="C225" s="94" t="s">
        <v>289</v>
      </c>
      <c r="D225" s="94">
        <v>8</v>
      </c>
      <c r="E225" s="94" t="s">
        <v>260</v>
      </c>
      <c r="F225" s="400">
        <v>1</v>
      </c>
      <c r="G225" s="400">
        <v>1</v>
      </c>
      <c r="H225" s="400">
        <v>1</v>
      </c>
      <c r="I225" s="400"/>
      <c r="J225" s="400">
        <v>1</v>
      </c>
      <c r="K225" s="400"/>
      <c r="L225" s="400"/>
      <c r="M225" s="400"/>
      <c r="N225" s="400"/>
      <c r="O225" s="400"/>
      <c r="P225" s="400"/>
      <c r="Q225" s="400"/>
      <c r="R225" s="400">
        <v>1</v>
      </c>
      <c r="S225" s="400">
        <v>1</v>
      </c>
      <c r="T225" s="400">
        <v>1</v>
      </c>
      <c r="U225"/>
      <c r="V225"/>
      <c r="W225">
        <v>2</v>
      </c>
      <c r="X225"/>
      <c r="Y225">
        <v>1</v>
      </c>
      <c r="Z225"/>
      <c r="AA225">
        <v>1</v>
      </c>
      <c r="AB225"/>
      <c r="AC225"/>
      <c r="AD225" s="400">
        <v>1</v>
      </c>
      <c r="AE225">
        <v>1</v>
      </c>
      <c r="AF225"/>
      <c r="AG225">
        <v>1</v>
      </c>
      <c r="AH225"/>
      <c r="AI225" s="416"/>
      <c r="AJ225" s="416"/>
      <c r="AK225" s="421">
        <f>SUM(F225:AJ225)</f>
        <v>14</v>
      </c>
    </row>
    <row r="226" spans="2:37" hidden="1">
      <c r="B226" s="94">
        <v>53120</v>
      </c>
      <c r="C226" s="94" t="s">
        <v>289</v>
      </c>
      <c r="D226" s="94">
        <v>9</v>
      </c>
      <c r="E226" s="345" t="s">
        <v>261</v>
      </c>
      <c r="F226" s="402">
        <f t="shared" ref="F226" si="565">SUM(F218:F220)</f>
        <v>1.5</v>
      </c>
      <c r="G226" s="402">
        <f>SUM(G218:G220)</f>
        <v>1</v>
      </c>
      <c r="H226" s="402">
        <f t="shared" ref="H226:M226" si="566">SUM(H218:H220)</f>
        <v>1.5</v>
      </c>
      <c r="I226" s="402">
        <f t="shared" si="566"/>
        <v>0</v>
      </c>
      <c r="J226" s="402">
        <f t="shared" si="566"/>
        <v>12</v>
      </c>
      <c r="K226" s="402">
        <f t="shared" si="566"/>
        <v>16</v>
      </c>
      <c r="L226" s="402">
        <f t="shared" si="566"/>
        <v>0</v>
      </c>
      <c r="M226" s="402">
        <f t="shared" si="566"/>
        <v>0</v>
      </c>
      <c r="N226" s="402">
        <f>SUM(N218:N220)</f>
        <v>0</v>
      </c>
      <c r="O226" s="402">
        <f t="shared" ref="O226:T226" si="567">SUM(O218:O220)</f>
        <v>0</v>
      </c>
      <c r="P226" s="402">
        <f t="shared" si="567"/>
        <v>0</v>
      </c>
      <c r="Q226" s="402">
        <f t="shared" si="567"/>
        <v>0</v>
      </c>
      <c r="R226" s="402">
        <f t="shared" si="567"/>
        <v>1.5</v>
      </c>
      <c r="S226" s="402">
        <f t="shared" si="567"/>
        <v>1.5</v>
      </c>
      <c r="T226" s="402">
        <f t="shared" si="567"/>
        <v>2.8</v>
      </c>
      <c r="U226" s="374">
        <f>SUM(U218:U220)</f>
        <v>0</v>
      </c>
      <c r="V226" s="374">
        <f t="shared" ref="V226:AA226" si="568">SUM(V218:V220)</f>
        <v>0</v>
      </c>
      <c r="W226" s="374">
        <f t="shared" si="568"/>
        <v>8.25</v>
      </c>
      <c r="X226" s="374">
        <f t="shared" si="568"/>
        <v>0</v>
      </c>
      <c r="Y226" s="374">
        <f t="shared" si="568"/>
        <v>15.75</v>
      </c>
      <c r="Z226" s="374">
        <f t="shared" si="568"/>
        <v>0</v>
      </c>
      <c r="AA226" s="374">
        <f t="shared" si="568"/>
        <v>6.75</v>
      </c>
      <c r="AB226" s="374">
        <f>SUM(AB218:AB220)</f>
        <v>0</v>
      </c>
      <c r="AC226" s="374">
        <f t="shared" ref="AC226:AH226" si="569">SUM(AC218:AC220)</f>
        <v>0</v>
      </c>
      <c r="AD226" s="374">
        <f t="shared" si="569"/>
        <v>8</v>
      </c>
      <c r="AE226" s="374">
        <f t="shared" si="569"/>
        <v>1</v>
      </c>
      <c r="AF226" s="374">
        <f t="shared" si="569"/>
        <v>0</v>
      </c>
      <c r="AG226" s="374">
        <f t="shared" si="569"/>
        <v>18</v>
      </c>
      <c r="AH226" s="374">
        <f t="shared" si="569"/>
        <v>24</v>
      </c>
      <c r="AI226" s="422">
        <f t="shared" ref="AI226" si="570">SUM(AI218:AI220)</f>
        <v>0</v>
      </c>
      <c r="AJ226" s="422"/>
      <c r="AK226" s="421">
        <f>SUM(F226:AJ226)</f>
        <v>119.55</v>
      </c>
    </row>
    <row r="227" spans="2:37">
      <c r="B227" s="94">
        <v>53120</v>
      </c>
      <c r="C227" s="94" t="s">
        <v>289</v>
      </c>
      <c r="D227" s="94">
        <v>10</v>
      </c>
      <c r="E227" s="346" t="s">
        <v>341</v>
      </c>
      <c r="F227" s="406">
        <f t="shared" ref="F227" si="571">((F217-F226)/F217)*100</f>
        <v>93.75</v>
      </c>
      <c r="G227" s="423">
        <f>((G217-G226)/G217)*100</f>
        <v>95.833333333333343</v>
      </c>
      <c r="H227" s="423">
        <f t="shared" ref="H227:M227" si="572">((H217-H226)/H217)*100</f>
        <v>93.75</v>
      </c>
      <c r="I227" s="423">
        <f t="shared" si="572"/>
        <v>100</v>
      </c>
      <c r="J227" s="423">
        <f t="shared" si="572"/>
        <v>50</v>
      </c>
      <c r="K227" s="423">
        <f t="shared" si="572"/>
        <v>33.333333333333329</v>
      </c>
      <c r="L227" s="423">
        <f t="shared" si="572"/>
        <v>100</v>
      </c>
      <c r="M227" s="423">
        <f t="shared" si="572"/>
        <v>100</v>
      </c>
      <c r="N227" s="447">
        <f>((N217-N226)/N217)*100</f>
        <v>100</v>
      </c>
      <c r="O227" s="447">
        <f t="shared" ref="O227:T227" si="573">((O217-O226)/O217)*100</f>
        <v>100</v>
      </c>
      <c r="P227" s="447">
        <f t="shared" si="573"/>
        <v>100</v>
      </c>
      <c r="Q227" s="447">
        <f t="shared" si="573"/>
        <v>100</v>
      </c>
      <c r="R227" s="447">
        <f t="shared" si="573"/>
        <v>93.75</v>
      </c>
      <c r="S227" s="447">
        <f t="shared" si="573"/>
        <v>93.75</v>
      </c>
      <c r="T227" s="447">
        <f t="shared" si="573"/>
        <v>88.333333333333329</v>
      </c>
      <c r="U227" s="346">
        <f>((U217-U226)/U217)*100</f>
        <v>100</v>
      </c>
      <c r="V227" s="346">
        <f t="shared" ref="V227:AA227" si="574">((V217-V226)/V217)*100</f>
        <v>100</v>
      </c>
      <c r="W227" s="346">
        <f t="shared" si="574"/>
        <v>65.625</v>
      </c>
      <c r="X227" s="346">
        <f t="shared" si="574"/>
        <v>100</v>
      </c>
      <c r="Y227" s="346">
        <f t="shared" si="574"/>
        <v>34.375</v>
      </c>
      <c r="Z227" s="346">
        <f t="shared" si="574"/>
        <v>100</v>
      </c>
      <c r="AA227" s="346">
        <f t="shared" si="574"/>
        <v>71.875</v>
      </c>
      <c r="AB227" s="385">
        <f>((AB217-AB226)/AB217)*100</f>
        <v>100</v>
      </c>
      <c r="AC227" s="385">
        <f t="shared" ref="AC227:AH227" si="575">((AC217-AC226)/AC217)*100</f>
        <v>100</v>
      </c>
      <c r="AD227" s="385">
        <f t="shared" si="575"/>
        <v>66.666666666666657</v>
      </c>
      <c r="AE227" s="385">
        <f t="shared" si="575"/>
        <v>95.833333333333343</v>
      </c>
      <c r="AF227" s="385">
        <f t="shared" si="575"/>
        <v>100</v>
      </c>
      <c r="AG227" s="385">
        <f t="shared" si="575"/>
        <v>25</v>
      </c>
      <c r="AH227" s="385">
        <f t="shared" si="575"/>
        <v>0</v>
      </c>
      <c r="AI227" s="423">
        <f t="shared" ref="AI227" si="576">((AI217-AI226)/AI217)*100</f>
        <v>100</v>
      </c>
      <c r="AJ227" s="423"/>
      <c r="AK227" s="424">
        <f>((AK217-AK226)/AK217)*100</f>
        <v>83.931451612903231</v>
      </c>
    </row>
    <row r="228" spans="2:37">
      <c r="B228" s="94">
        <v>53120</v>
      </c>
      <c r="C228" s="94" t="s">
        <v>289</v>
      </c>
      <c r="D228" s="94">
        <v>11</v>
      </c>
      <c r="E228" s="346" t="s">
        <v>344</v>
      </c>
      <c r="F228" s="406">
        <f t="shared" ref="F228" si="577">IFERROR(F224*100/(F217-F226),0)</f>
        <v>6.7208672086720869</v>
      </c>
      <c r="G228" s="423">
        <f>IFERROR(G224*100/(G217-G226),0)</f>
        <v>6.5747613997879109</v>
      </c>
      <c r="H228" s="423">
        <f t="shared" ref="H228:M228" si="578">IFERROR(H224*100/(H217-H226),0)</f>
        <v>9.3393627954779035</v>
      </c>
      <c r="I228" s="423">
        <f t="shared" si="578"/>
        <v>8.7556526207605341</v>
      </c>
      <c r="J228" s="423">
        <f t="shared" si="578"/>
        <v>17.511305241521068</v>
      </c>
      <c r="K228" s="423">
        <f t="shared" si="578"/>
        <v>53.160919540229891</v>
      </c>
      <c r="L228" s="423">
        <f t="shared" si="578"/>
        <v>17.720306513409962</v>
      </c>
      <c r="M228" s="423">
        <f t="shared" si="578"/>
        <v>0</v>
      </c>
      <c r="N228" s="447">
        <f>IFERROR(N224*100/(N217-N226),0)</f>
        <v>12.967139175257735</v>
      </c>
      <c r="O228" s="447">
        <f t="shared" ref="O228:T228" si="579">IFERROR(O224*100/(O217-O226),0)</f>
        <v>12.967139175257735</v>
      </c>
      <c r="P228" s="447">
        <f t="shared" si="579"/>
        <v>12.967139175257735</v>
      </c>
      <c r="Q228" s="447">
        <f t="shared" si="579"/>
        <v>12.967139175257735</v>
      </c>
      <c r="R228" s="447">
        <f t="shared" si="579"/>
        <v>13.831615120274916</v>
      </c>
      <c r="S228" s="447">
        <f t="shared" si="579"/>
        <v>13.831615120274916</v>
      </c>
      <c r="T228" s="447">
        <f t="shared" si="579"/>
        <v>23.172891798228722</v>
      </c>
      <c r="U228" s="346">
        <f>IFERROR(U224*100/(U217-U226),0)</f>
        <v>4.5751633986928111</v>
      </c>
      <c r="V228" s="346">
        <f t="shared" ref="V228:AA228" si="580">IFERROR(V224*100/(V217-V226),0)</f>
        <v>4.5751633986928111</v>
      </c>
      <c r="W228" s="346">
        <f t="shared" si="580"/>
        <v>19.421101774042949</v>
      </c>
      <c r="X228" s="346">
        <f t="shared" si="580"/>
        <v>7.7586206896551735</v>
      </c>
      <c r="Y228" s="346">
        <f t="shared" si="580"/>
        <v>36.363636363636367</v>
      </c>
      <c r="Z228" s="346">
        <f t="shared" si="580"/>
        <v>5.283018867924528</v>
      </c>
      <c r="AA228" s="346">
        <f t="shared" si="580"/>
        <v>9.27536231884058</v>
      </c>
      <c r="AB228" s="385">
        <f>IFERROR(AB224*100/(AB217-AB226),0)</f>
        <v>9.8242392444910802</v>
      </c>
      <c r="AC228" s="385">
        <f t="shared" ref="AC228:AH228" si="581">IFERROR(AC224*100/(AC217-AC226),0)</f>
        <v>9.8242392444910802</v>
      </c>
      <c r="AD228" s="385">
        <f t="shared" si="581"/>
        <v>14.736358866736621</v>
      </c>
      <c r="AE228" s="385">
        <f t="shared" si="581"/>
        <v>10.251380081208085</v>
      </c>
      <c r="AF228" s="385">
        <f t="shared" si="581"/>
        <v>0</v>
      </c>
      <c r="AG228" s="385">
        <f>IFERROR(AG224*100/(AG217-AG226),0)</f>
        <v>0</v>
      </c>
      <c r="AH228" s="385">
        <f t="shared" si="581"/>
        <v>0</v>
      </c>
      <c r="AI228" s="423">
        <f t="shared" ref="AI228:AK228" si="582">IFERROR(AI224*100/(AI217-AI226),0)</f>
        <v>6.0810810810810816</v>
      </c>
      <c r="AJ228" s="423"/>
      <c r="AK228" s="424">
        <f t="shared" si="582"/>
        <v>10.696620278916024</v>
      </c>
    </row>
    <row r="229" spans="2:37" hidden="1">
      <c r="B229" s="94">
        <v>53120</v>
      </c>
      <c r="C229" s="94" t="s">
        <v>289</v>
      </c>
      <c r="D229" s="94"/>
      <c r="E229" s="346" t="s">
        <v>343</v>
      </c>
      <c r="F229" s="406">
        <f t="shared" ref="F229" si="583">IFERROR(F224*100/(F217-F226-4),0)</f>
        <v>8.174027686222809</v>
      </c>
      <c r="G229" s="423">
        <f>IFERROR(G224*100/(G217-G226-4),0)</f>
        <v>7.9589216944801029</v>
      </c>
      <c r="H229" s="423">
        <f t="shared" ref="H229:M229" si="584">IFERROR(H224*100/(H217-H226-4),0)</f>
        <v>11.358684480986639</v>
      </c>
      <c r="I229" s="423">
        <f t="shared" si="584"/>
        <v>10.506783144912642</v>
      </c>
      <c r="J229" s="423">
        <f t="shared" si="584"/>
        <v>26.266957862281604</v>
      </c>
      <c r="K229" s="423">
        <f t="shared" si="584"/>
        <v>106.32183908045978</v>
      </c>
      <c r="L229" s="423">
        <f t="shared" si="584"/>
        <v>21.264367816091955</v>
      </c>
      <c r="M229" s="423">
        <f t="shared" si="584"/>
        <v>0</v>
      </c>
      <c r="N229" s="447">
        <f>IFERROR(N224*100/(N217-N226-4),0)</f>
        <v>15.560567010309281</v>
      </c>
      <c r="O229" s="447">
        <f t="shared" ref="O229:T229" si="585">IFERROR(O224*100/(O217-O226-4),0)</f>
        <v>15.560567010309281</v>
      </c>
      <c r="P229" s="447">
        <f t="shared" si="585"/>
        <v>15.560567010309281</v>
      </c>
      <c r="Q229" s="447">
        <f t="shared" si="585"/>
        <v>15.560567010309281</v>
      </c>
      <c r="R229" s="447">
        <f t="shared" si="585"/>
        <v>16.822234605739766</v>
      </c>
      <c r="S229" s="447">
        <f t="shared" si="585"/>
        <v>16.822234605739766</v>
      </c>
      <c r="T229" s="447">
        <f t="shared" si="585"/>
        <v>28.561936402467961</v>
      </c>
      <c r="U229" s="346">
        <f>IFERROR(U224*100/(U217-U226-4),0)</f>
        <v>5.4901960784313726</v>
      </c>
      <c r="V229" s="346">
        <f t="shared" ref="V229:AA229" si="586">IFERROR(V224*100/(V217-V226-4),0)</f>
        <v>5.4901960784313726</v>
      </c>
      <c r="W229" s="346">
        <f t="shared" si="586"/>
        <v>26.032540675844807</v>
      </c>
      <c r="X229" s="346">
        <f t="shared" si="586"/>
        <v>9.3103448275862082</v>
      </c>
      <c r="Y229" s="346">
        <f t="shared" si="586"/>
        <v>70.588235294117652</v>
      </c>
      <c r="Z229" s="346">
        <f t="shared" si="586"/>
        <v>6.3396226415094343</v>
      </c>
      <c r="AA229" s="346">
        <f t="shared" si="586"/>
        <v>12.075471698113208</v>
      </c>
      <c r="AB229" s="385">
        <f>IFERROR(AB224*100/(AB217-AB226-4),0)</f>
        <v>11.789087093389297</v>
      </c>
      <c r="AC229" s="385">
        <f t="shared" ref="AC229:AH229" si="587">IFERROR(AC224*100/(AC217-AC226-4),0)</f>
        <v>11.789087093389297</v>
      </c>
      <c r="AD229" s="385">
        <f t="shared" si="587"/>
        <v>19.64847848898216</v>
      </c>
      <c r="AE229" s="385">
        <f t="shared" si="587"/>
        <v>12.409565361462418</v>
      </c>
      <c r="AF229" s="385">
        <f t="shared" si="587"/>
        <v>0</v>
      </c>
      <c r="AG229" s="385">
        <f>IFERROR(AG224*100/(AG217-AG226-4),0)</f>
        <v>0</v>
      </c>
      <c r="AH229" s="385">
        <f t="shared" si="587"/>
        <v>0</v>
      </c>
      <c r="AI229" s="423">
        <f t="shared" ref="AI229" si="588">IFERROR(AI224*100/(AI217-AI226-4),0)</f>
        <v>7.2972972972972983</v>
      </c>
      <c r="AJ229" s="423"/>
      <c r="AK229" s="424">
        <f>IFERROR(AK224*100/(AK217-AK226-120),0)</f>
        <v>13.241162718146716</v>
      </c>
    </row>
    <row r="230" spans="2:37">
      <c r="B230" s="94">
        <v>53120</v>
      </c>
      <c r="C230" s="94" t="s">
        <v>289</v>
      </c>
      <c r="D230" s="94">
        <v>12</v>
      </c>
      <c r="E230" s="347" t="s">
        <v>18</v>
      </c>
      <c r="F230" s="408">
        <f t="shared" ref="F230" si="589">IFERROR(F224/F225,F224)</f>
        <v>1.5121951219512195</v>
      </c>
      <c r="G230" s="408">
        <f>IFERROR(G224/G225,G224)</f>
        <v>1.5121951219512195</v>
      </c>
      <c r="H230" s="408">
        <f t="shared" ref="H230:M230" si="590">IFERROR(H224/H225,H224)</f>
        <v>2.1013566289825283</v>
      </c>
      <c r="I230" s="408">
        <f t="shared" si="590"/>
        <v>2.1013566289825283</v>
      </c>
      <c r="J230" s="408">
        <f t="shared" si="590"/>
        <v>2.1013566289825283</v>
      </c>
      <c r="K230" s="408">
        <f t="shared" si="590"/>
        <v>4.2528735632183912</v>
      </c>
      <c r="L230" s="408">
        <f t="shared" si="590"/>
        <v>4.2528735632183912</v>
      </c>
      <c r="M230" s="408">
        <f t="shared" si="590"/>
        <v>0</v>
      </c>
      <c r="N230" s="408">
        <f>IFERROR(N224/N225,N224)</f>
        <v>3.1121134020618562</v>
      </c>
      <c r="O230" s="408">
        <f t="shared" ref="O230:T230" si="591">IFERROR(O224/O225,O224)</f>
        <v>3.1121134020618562</v>
      </c>
      <c r="P230" s="408">
        <f t="shared" si="591"/>
        <v>3.1121134020618562</v>
      </c>
      <c r="Q230" s="408">
        <f t="shared" si="591"/>
        <v>3.1121134020618562</v>
      </c>
      <c r="R230" s="408">
        <f t="shared" si="591"/>
        <v>3.1121134020618562</v>
      </c>
      <c r="S230" s="408">
        <f t="shared" si="591"/>
        <v>3.1121134020618562</v>
      </c>
      <c r="T230" s="408">
        <f t="shared" si="591"/>
        <v>4.9126530612244892</v>
      </c>
      <c r="U230" s="347">
        <f>IFERROR(U224/U225,U224)</f>
        <v>1.0980392156862746</v>
      </c>
      <c r="V230" s="347">
        <f t="shared" ref="V230:AA230" si="592">IFERROR(V224/V225,V224)</f>
        <v>1.0980392156862746</v>
      </c>
      <c r="W230" s="347">
        <f t="shared" si="592"/>
        <v>1.5294117647058822</v>
      </c>
      <c r="X230" s="347">
        <f t="shared" si="592"/>
        <v>1.8620689655172415</v>
      </c>
      <c r="Y230" s="347">
        <f t="shared" si="592"/>
        <v>3</v>
      </c>
      <c r="Z230" s="347">
        <f t="shared" si="592"/>
        <v>1.2679245283018867</v>
      </c>
      <c r="AA230" s="347">
        <f t="shared" si="592"/>
        <v>1.6</v>
      </c>
      <c r="AB230" s="347">
        <f>IFERROR(AB224/AB225,AB224)</f>
        <v>2.3578174186778593</v>
      </c>
      <c r="AC230" s="347">
        <f t="shared" ref="AC230:AH230" si="593">IFERROR(AC224/AC225,AC224)</f>
        <v>2.3578174186778593</v>
      </c>
      <c r="AD230" s="347">
        <f t="shared" si="593"/>
        <v>2.3578174186778593</v>
      </c>
      <c r="AE230" s="347">
        <f t="shared" si="593"/>
        <v>2.3578174186778593</v>
      </c>
      <c r="AF230" s="347">
        <f t="shared" si="593"/>
        <v>0</v>
      </c>
      <c r="AG230" s="347">
        <f>IFERROR(AG224/AG225,AG224)</f>
        <v>0</v>
      </c>
      <c r="AH230" s="347">
        <f t="shared" si="593"/>
        <v>0</v>
      </c>
      <c r="AI230" s="425">
        <f t="shared" ref="AI230:AK230" si="594">IFERROR(AI224/AI225,AI224)</f>
        <v>1.4594594594594597</v>
      </c>
      <c r="AJ230" s="425"/>
      <c r="AK230" s="426">
        <f t="shared" si="594"/>
        <v>4.7710746665493655</v>
      </c>
    </row>
    <row r="231" spans="2:37">
      <c r="B231" s="94">
        <v>53120</v>
      </c>
      <c r="C231" s="94" t="s">
        <v>289</v>
      </c>
      <c r="D231" s="94">
        <v>13</v>
      </c>
      <c r="E231" s="347" t="s">
        <v>19</v>
      </c>
      <c r="F231" s="408">
        <f t="shared" ref="F231" si="595">IFERROR(F220/F225,F220)</f>
        <v>1.5</v>
      </c>
      <c r="G231" s="408">
        <f>IFERROR(G220/G225,G220)</f>
        <v>1</v>
      </c>
      <c r="H231" s="408">
        <f t="shared" ref="H231:M231" si="596">IFERROR(H220/H225,H220)</f>
        <v>1.5</v>
      </c>
      <c r="I231" s="408">
        <f t="shared" si="596"/>
        <v>0</v>
      </c>
      <c r="J231" s="408">
        <f t="shared" si="596"/>
        <v>12</v>
      </c>
      <c r="K231" s="408">
        <f t="shared" si="596"/>
        <v>16</v>
      </c>
      <c r="L231" s="408">
        <f t="shared" si="596"/>
        <v>0</v>
      </c>
      <c r="M231" s="408">
        <f t="shared" si="596"/>
        <v>0</v>
      </c>
      <c r="N231" s="408">
        <f>IFERROR(N220/N225,N220)</f>
        <v>0</v>
      </c>
      <c r="O231" s="408">
        <f t="shared" ref="O231:T231" si="597">IFERROR(O220/O225,O220)</f>
        <v>0</v>
      </c>
      <c r="P231" s="408">
        <f t="shared" si="597"/>
        <v>0</v>
      </c>
      <c r="Q231" s="408">
        <f t="shared" si="597"/>
        <v>0</v>
      </c>
      <c r="R231" s="408">
        <f t="shared" si="597"/>
        <v>1.5</v>
      </c>
      <c r="S231" s="408">
        <f t="shared" si="597"/>
        <v>1.5</v>
      </c>
      <c r="T231" s="408">
        <f t="shared" si="597"/>
        <v>2.8</v>
      </c>
      <c r="U231" s="347">
        <f>IFERROR(U220/U225,U220)</f>
        <v>0</v>
      </c>
      <c r="V231" s="347">
        <f t="shared" ref="V231:AA231" si="598">IFERROR(V220/V225,V220)</f>
        <v>0</v>
      </c>
      <c r="W231" s="347">
        <f t="shared" si="598"/>
        <v>4.125</v>
      </c>
      <c r="X231" s="347">
        <f t="shared" si="598"/>
        <v>0</v>
      </c>
      <c r="Y231" s="347">
        <f t="shared" si="598"/>
        <v>0</v>
      </c>
      <c r="Z231" s="347">
        <f t="shared" si="598"/>
        <v>0</v>
      </c>
      <c r="AA231" s="347">
        <f t="shared" si="598"/>
        <v>6.75</v>
      </c>
      <c r="AB231" s="347">
        <f>IFERROR(AB220/AB225,AB220)</f>
        <v>0</v>
      </c>
      <c r="AC231" s="347">
        <f t="shared" ref="AC231:AH231" si="599">IFERROR(AC220/AC225,AC220)</f>
        <v>0</v>
      </c>
      <c r="AD231" s="347">
        <f t="shared" si="599"/>
        <v>8</v>
      </c>
      <c r="AE231" s="347">
        <f t="shared" si="599"/>
        <v>1</v>
      </c>
      <c r="AF231" s="347">
        <f t="shared" si="599"/>
        <v>0</v>
      </c>
      <c r="AG231" s="347">
        <f>IFERROR(AG220/AG225,AG220)</f>
        <v>18</v>
      </c>
      <c r="AH231" s="347">
        <f t="shared" si="599"/>
        <v>24</v>
      </c>
      <c r="AI231" s="425">
        <f t="shared" ref="AI231:AK231" si="600">IFERROR(AI220/AI225,AI220)</f>
        <v>0</v>
      </c>
      <c r="AJ231" s="425"/>
      <c r="AK231" s="426">
        <f t="shared" si="600"/>
        <v>7.4142857142857137</v>
      </c>
    </row>
    <row r="232" spans="2:37" hidden="1">
      <c r="B232" s="413">
        <v>53705</v>
      </c>
      <c r="C232" s="413" t="s">
        <v>290</v>
      </c>
      <c r="D232" s="413">
        <v>1</v>
      </c>
      <c r="E232" s="413" t="s">
        <v>256</v>
      </c>
      <c r="F232" s="400">
        <v>12</v>
      </c>
      <c r="G232" s="400">
        <v>24</v>
      </c>
      <c r="H232" s="400">
        <v>24</v>
      </c>
      <c r="I232" s="400">
        <v>24</v>
      </c>
      <c r="J232" s="400">
        <v>24</v>
      </c>
      <c r="K232" s="400">
        <v>24</v>
      </c>
      <c r="L232" s="400">
        <v>12</v>
      </c>
      <c r="M232" s="400">
        <v>12</v>
      </c>
      <c r="N232" s="400">
        <v>24</v>
      </c>
      <c r="O232" s="400">
        <v>24</v>
      </c>
      <c r="P232" s="400">
        <v>24</v>
      </c>
      <c r="Q232" s="400">
        <v>24</v>
      </c>
      <c r="R232" s="400">
        <v>24</v>
      </c>
      <c r="S232" s="400">
        <v>12</v>
      </c>
      <c r="T232" s="400">
        <v>12</v>
      </c>
      <c r="U232">
        <v>24</v>
      </c>
      <c r="V232">
        <v>24</v>
      </c>
      <c r="W232">
        <v>24</v>
      </c>
      <c r="X232">
        <v>24</v>
      </c>
      <c r="Y232">
        <v>24</v>
      </c>
      <c r="Z232">
        <v>12</v>
      </c>
      <c r="AA232">
        <v>12</v>
      </c>
      <c r="AB232">
        <v>24</v>
      </c>
      <c r="AC232">
        <v>24</v>
      </c>
      <c r="AD232">
        <v>24</v>
      </c>
      <c r="AE232">
        <v>24</v>
      </c>
      <c r="AF232">
        <v>24</v>
      </c>
      <c r="AG232">
        <v>12</v>
      </c>
      <c r="AH232">
        <v>12</v>
      </c>
      <c r="AI232" s="416">
        <v>12</v>
      </c>
      <c r="AJ232" s="416">
        <v>24</v>
      </c>
      <c r="AK232" s="417">
        <f t="shared" ref="AK232:AK237" si="601">SUM(F232:AI232)</f>
        <v>600</v>
      </c>
    </row>
    <row r="233" spans="2:37">
      <c r="B233" s="413">
        <v>53705</v>
      </c>
      <c r="C233" s="413" t="s">
        <v>290</v>
      </c>
      <c r="D233" s="413">
        <v>2</v>
      </c>
      <c r="E233" s="413" t="s">
        <v>257</v>
      </c>
      <c r="F233" s="400">
        <v>0</v>
      </c>
      <c r="G233" s="400">
        <v>0</v>
      </c>
      <c r="H233" s="400">
        <v>0</v>
      </c>
      <c r="I233" s="400">
        <v>0</v>
      </c>
      <c r="J233" s="400">
        <v>0</v>
      </c>
      <c r="K233" s="400">
        <v>0</v>
      </c>
      <c r="L233" s="400">
        <v>0</v>
      </c>
      <c r="M233" s="400">
        <v>0</v>
      </c>
      <c r="N233" s="400">
        <v>0</v>
      </c>
      <c r="O233" s="400">
        <v>0</v>
      </c>
      <c r="P233" s="400">
        <v>0</v>
      </c>
      <c r="Q233" s="400">
        <v>0</v>
      </c>
      <c r="R233" s="400">
        <v>0</v>
      </c>
      <c r="S233" s="400">
        <v>0</v>
      </c>
      <c r="T233" s="400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 s="416">
        <v>0</v>
      </c>
      <c r="AJ233" s="416"/>
      <c r="AK233" s="421">
        <f t="shared" si="601"/>
        <v>0</v>
      </c>
    </row>
    <row r="234" spans="2:37">
      <c r="B234" s="413">
        <v>53705</v>
      </c>
      <c r="C234" s="413" t="s">
        <v>290</v>
      </c>
      <c r="D234" s="413">
        <v>3</v>
      </c>
      <c r="E234" s="413" t="s">
        <v>258</v>
      </c>
      <c r="F234" s="400">
        <v>0</v>
      </c>
      <c r="G234" s="400">
        <v>0</v>
      </c>
      <c r="H234" s="400">
        <v>0</v>
      </c>
      <c r="I234" s="400">
        <v>0</v>
      </c>
      <c r="J234" s="400">
        <v>0</v>
      </c>
      <c r="K234" s="400">
        <v>0</v>
      </c>
      <c r="L234" s="400">
        <v>0</v>
      </c>
      <c r="M234" s="400">
        <v>0</v>
      </c>
      <c r="N234" s="400">
        <v>0</v>
      </c>
      <c r="O234" s="400">
        <v>0</v>
      </c>
      <c r="P234" s="400">
        <v>0</v>
      </c>
      <c r="Q234" s="400">
        <v>0</v>
      </c>
      <c r="R234" s="400">
        <v>0</v>
      </c>
      <c r="S234" s="400">
        <v>0</v>
      </c>
      <c r="T234" s="400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 s="416">
        <v>0</v>
      </c>
      <c r="AJ234" s="416"/>
      <c r="AK234" s="421">
        <f t="shared" si="601"/>
        <v>0</v>
      </c>
    </row>
    <row r="235" spans="2:37" hidden="1">
      <c r="B235" s="413">
        <v>53705</v>
      </c>
      <c r="C235" s="413" t="s">
        <v>290</v>
      </c>
      <c r="D235" s="413">
        <v>4</v>
      </c>
      <c r="E235" s="413" t="s">
        <v>277</v>
      </c>
      <c r="F235" s="400">
        <v>0</v>
      </c>
      <c r="G235" s="400">
        <v>0</v>
      </c>
      <c r="H235" s="400">
        <v>0</v>
      </c>
      <c r="I235" s="400">
        <v>0</v>
      </c>
      <c r="J235" s="400">
        <v>0</v>
      </c>
      <c r="K235" s="400">
        <v>0</v>
      </c>
      <c r="L235" s="400">
        <v>0</v>
      </c>
      <c r="M235" s="400">
        <v>0</v>
      </c>
      <c r="N235" s="400">
        <v>0</v>
      </c>
      <c r="O235" s="400">
        <v>0</v>
      </c>
      <c r="P235" s="400">
        <v>0</v>
      </c>
      <c r="Q235" s="400">
        <v>0</v>
      </c>
      <c r="R235" s="400">
        <v>0</v>
      </c>
      <c r="S235" s="400">
        <v>0</v>
      </c>
      <c r="T235" s="400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 s="416">
        <v>0</v>
      </c>
      <c r="AJ235" s="416"/>
      <c r="AK235" s="421">
        <f t="shared" si="601"/>
        <v>0</v>
      </c>
    </row>
    <row r="236" spans="2:37" hidden="1">
      <c r="B236" s="413">
        <v>53705</v>
      </c>
      <c r="C236" s="413" t="s">
        <v>290</v>
      </c>
      <c r="D236" s="413">
        <v>5</v>
      </c>
      <c r="E236" s="413" t="s">
        <v>282</v>
      </c>
      <c r="F236" s="400">
        <v>0</v>
      </c>
      <c r="G236" s="400">
        <v>0</v>
      </c>
      <c r="H236" s="400">
        <v>0</v>
      </c>
      <c r="I236" s="400">
        <v>0</v>
      </c>
      <c r="J236" s="400">
        <v>0</v>
      </c>
      <c r="K236" s="400">
        <v>0</v>
      </c>
      <c r="L236" s="400">
        <v>0</v>
      </c>
      <c r="M236" s="400">
        <v>0</v>
      </c>
      <c r="N236" s="400">
        <v>0</v>
      </c>
      <c r="O236" s="400">
        <v>0</v>
      </c>
      <c r="P236" s="400">
        <v>0</v>
      </c>
      <c r="Q236" s="400">
        <v>0</v>
      </c>
      <c r="R236" s="400">
        <v>0</v>
      </c>
      <c r="S236" s="400">
        <v>0</v>
      </c>
      <c r="T236" s="400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 s="416">
        <v>0</v>
      </c>
      <c r="AJ236" s="416"/>
      <c r="AK236" s="421">
        <f t="shared" si="601"/>
        <v>0</v>
      </c>
    </row>
    <row r="237" spans="2:37" hidden="1">
      <c r="B237" s="413">
        <v>53705</v>
      </c>
      <c r="C237" s="413" t="s">
        <v>290</v>
      </c>
      <c r="D237" s="413">
        <v>6</v>
      </c>
      <c r="E237" s="413" t="s">
        <v>280</v>
      </c>
      <c r="F237" s="400">
        <v>0</v>
      </c>
      <c r="G237" s="400">
        <v>0</v>
      </c>
      <c r="H237" s="400">
        <v>0</v>
      </c>
      <c r="I237" s="400">
        <v>0</v>
      </c>
      <c r="J237" s="400">
        <v>0</v>
      </c>
      <c r="K237" s="400">
        <v>0</v>
      </c>
      <c r="L237" s="400">
        <v>0</v>
      </c>
      <c r="M237" s="400">
        <v>0</v>
      </c>
      <c r="N237" s="400">
        <v>0</v>
      </c>
      <c r="O237" s="400">
        <v>0</v>
      </c>
      <c r="P237" s="400">
        <v>0</v>
      </c>
      <c r="Q237" s="400">
        <v>0</v>
      </c>
      <c r="R237" s="400">
        <v>0</v>
      </c>
      <c r="S237" s="400">
        <v>0</v>
      </c>
      <c r="T237" s="400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 s="416">
        <v>0</v>
      </c>
      <c r="AJ237" s="416"/>
      <c r="AK237" s="421">
        <f t="shared" si="601"/>
        <v>0</v>
      </c>
    </row>
    <row r="238" spans="2:37">
      <c r="B238" s="413">
        <v>53705</v>
      </c>
      <c r="C238" s="413" t="s">
        <v>290</v>
      </c>
      <c r="D238" s="413">
        <v>7</v>
      </c>
      <c r="E238" s="413" t="s">
        <v>259</v>
      </c>
      <c r="F238" s="400">
        <v>0</v>
      </c>
      <c r="G238" s="400">
        <v>0</v>
      </c>
      <c r="H238" s="400">
        <v>0</v>
      </c>
      <c r="I238" s="400">
        <v>0</v>
      </c>
      <c r="J238" s="400">
        <v>0</v>
      </c>
      <c r="K238" s="400">
        <v>0</v>
      </c>
      <c r="L238" s="400">
        <v>0</v>
      </c>
      <c r="M238" s="400">
        <v>0</v>
      </c>
      <c r="N238" s="400">
        <v>0</v>
      </c>
      <c r="O238" s="400">
        <v>0</v>
      </c>
      <c r="P238" s="400">
        <v>0</v>
      </c>
      <c r="Q238" s="400">
        <v>0</v>
      </c>
      <c r="R238" s="400">
        <v>0</v>
      </c>
      <c r="S238" s="400">
        <v>0</v>
      </c>
      <c r="T238" s="400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 s="416">
        <v>0</v>
      </c>
      <c r="AJ238" s="416"/>
      <c r="AK238" s="434">
        <f t="shared" ref="AK238" si="602">IFERROR(1/(IFERROR(1/AK235,0)+IFERROR(1/(AK236+AK237),0)),0)</f>
        <v>0</v>
      </c>
    </row>
    <row r="239" spans="2:37" hidden="1">
      <c r="B239" s="413">
        <v>53705</v>
      </c>
      <c r="C239" s="413" t="s">
        <v>290</v>
      </c>
      <c r="D239" s="413">
        <v>8</v>
      </c>
      <c r="E239" s="413" t="s">
        <v>260</v>
      </c>
      <c r="F239" s="400">
        <v>6</v>
      </c>
      <c r="G239" s="400">
        <v>0</v>
      </c>
      <c r="H239" s="400">
        <v>1</v>
      </c>
      <c r="I239" s="400">
        <v>2</v>
      </c>
      <c r="J239" s="400">
        <v>3</v>
      </c>
      <c r="K239" s="400">
        <v>4</v>
      </c>
      <c r="L239" s="400">
        <v>5</v>
      </c>
      <c r="M239" s="400">
        <v>6</v>
      </c>
      <c r="N239" s="400">
        <v>0</v>
      </c>
      <c r="O239" s="400">
        <v>1</v>
      </c>
      <c r="P239" s="400">
        <v>2</v>
      </c>
      <c r="Q239" s="400">
        <v>3</v>
      </c>
      <c r="R239" s="400">
        <v>4</v>
      </c>
      <c r="S239" s="400">
        <v>5</v>
      </c>
      <c r="T239" s="400">
        <v>6</v>
      </c>
      <c r="U239">
        <v>0</v>
      </c>
      <c r="V239">
        <v>1</v>
      </c>
      <c r="W239">
        <v>2</v>
      </c>
      <c r="X239">
        <v>3</v>
      </c>
      <c r="Y239"/>
      <c r="Z239"/>
      <c r="AA239"/>
      <c r="AB239">
        <v>0</v>
      </c>
      <c r="AC239">
        <v>1</v>
      </c>
      <c r="AD239">
        <v>2</v>
      </c>
      <c r="AE239">
        <v>3</v>
      </c>
      <c r="AF239"/>
      <c r="AG239"/>
      <c r="AH239"/>
      <c r="AI239" s="416">
        <v>5</v>
      </c>
      <c r="AJ239" s="416"/>
      <c r="AK239" s="421">
        <f>SUM(F239:AI239)</f>
        <v>65</v>
      </c>
    </row>
    <row r="240" spans="2:37" hidden="1">
      <c r="B240" s="413">
        <v>53705</v>
      </c>
      <c r="C240" s="413" t="s">
        <v>290</v>
      </c>
      <c r="D240" s="413">
        <v>9</v>
      </c>
      <c r="E240" s="394" t="s">
        <v>261</v>
      </c>
      <c r="F240" s="402">
        <f t="shared" ref="F240" si="603">SUM(F233:F234)</f>
        <v>0</v>
      </c>
      <c r="G240" s="402">
        <f>SUM(G233:G234)</f>
        <v>0</v>
      </c>
      <c r="H240" s="402">
        <f t="shared" ref="H240:M240" si="604">SUM(H233:H234)</f>
        <v>0</v>
      </c>
      <c r="I240" s="402">
        <f t="shared" si="604"/>
        <v>0</v>
      </c>
      <c r="J240" s="402">
        <f t="shared" si="604"/>
        <v>0</v>
      </c>
      <c r="K240" s="402">
        <f t="shared" si="604"/>
        <v>0</v>
      </c>
      <c r="L240" s="402">
        <f t="shared" si="604"/>
        <v>0</v>
      </c>
      <c r="M240" s="402">
        <f t="shared" si="604"/>
        <v>0</v>
      </c>
      <c r="N240" s="402">
        <f>SUM(N233:N234)</f>
        <v>0</v>
      </c>
      <c r="O240" s="402">
        <f t="shared" ref="O240:T240" si="605">SUM(O233:O234)</f>
        <v>0</v>
      </c>
      <c r="P240" s="402">
        <f t="shared" si="605"/>
        <v>0</v>
      </c>
      <c r="Q240" s="402">
        <f t="shared" si="605"/>
        <v>0</v>
      </c>
      <c r="R240" s="402">
        <f t="shared" si="605"/>
        <v>0</v>
      </c>
      <c r="S240" s="402">
        <f t="shared" si="605"/>
        <v>0</v>
      </c>
      <c r="T240" s="402">
        <f t="shared" si="605"/>
        <v>0</v>
      </c>
      <c r="U240" s="374">
        <f>SUM(U233:U234)</f>
        <v>0</v>
      </c>
      <c r="V240" s="374">
        <f t="shared" ref="V240:AA240" si="606">SUM(V233:V234)</f>
        <v>0</v>
      </c>
      <c r="W240" s="374">
        <f t="shared" si="606"/>
        <v>0</v>
      </c>
      <c r="X240" s="374">
        <f t="shared" si="606"/>
        <v>0</v>
      </c>
      <c r="Y240" s="374">
        <f t="shared" si="606"/>
        <v>0</v>
      </c>
      <c r="Z240" s="374">
        <f t="shared" si="606"/>
        <v>0</v>
      </c>
      <c r="AA240" s="374">
        <f t="shared" si="606"/>
        <v>0</v>
      </c>
      <c r="AB240" s="374">
        <f>SUM(AB233:AB234)</f>
        <v>0</v>
      </c>
      <c r="AC240" s="374">
        <f t="shared" ref="AC240:AH240" si="607">SUM(AC233:AC234)</f>
        <v>0</v>
      </c>
      <c r="AD240" s="374">
        <f t="shared" si="607"/>
        <v>0</v>
      </c>
      <c r="AE240" s="374">
        <f t="shared" si="607"/>
        <v>0</v>
      </c>
      <c r="AF240" s="374">
        <f t="shared" si="607"/>
        <v>0</v>
      </c>
      <c r="AG240" s="374">
        <f t="shared" si="607"/>
        <v>0</v>
      </c>
      <c r="AH240" s="374">
        <f t="shared" si="607"/>
        <v>0</v>
      </c>
      <c r="AI240" s="422">
        <f t="shared" ref="AI240" si="608">SUM(AI233:AI234)</f>
        <v>0</v>
      </c>
      <c r="AJ240" s="422"/>
      <c r="AK240" s="421">
        <f>SUM(F240:AI240)</f>
        <v>0</v>
      </c>
    </row>
    <row r="241" spans="2:37">
      <c r="B241" s="413">
        <v>53705</v>
      </c>
      <c r="C241" s="413" t="s">
        <v>290</v>
      </c>
      <c r="D241" s="413">
        <v>10</v>
      </c>
      <c r="E241" s="395" t="s">
        <v>341</v>
      </c>
      <c r="F241" s="406">
        <f t="shared" ref="F241" si="609">((F232-F240)/F232)*100</f>
        <v>100</v>
      </c>
      <c r="G241" s="406">
        <f>((G232-G240)/G232)*100</f>
        <v>100</v>
      </c>
      <c r="H241" s="406">
        <f t="shared" ref="H241:M241" si="610">((H232-H240)/H232)*100</f>
        <v>100</v>
      </c>
      <c r="I241" s="406">
        <f t="shared" si="610"/>
        <v>100</v>
      </c>
      <c r="J241" s="406">
        <f t="shared" si="610"/>
        <v>100</v>
      </c>
      <c r="K241" s="406">
        <f t="shared" si="610"/>
        <v>100</v>
      </c>
      <c r="L241" s="406">
        <f t="shared" si="610"/>
        <v>100</v>
      </c>
      <c r="M241" s="406">
        <f t="shared" si="610"/>
        <v>100</v>
      </c>
      <c r="N241" s="406">
        <f>((N232-N240)/N232)*100</f>
        <v>100</v>
      </c>
      <c r="O241" s="406">
        <f t="shared" ref="O241:T241" si="611">((O232-O240)/O232)*100</f>
        <v>100</v>
      </c>
      <c r="P241" s="406">
        <f t="shared" si="611"/>
        <v>100</v>
      </c>
      <c r="Q241" s="406">
        <f t="shared" si="611"/>
        <v>100</v>
      </c>
      <c r="R241" s="406">
        <f t="shared" si="611"/>
        <v>100</v>
      </c>
      <c r="S241" s="406">
        <f t="shared" si="611"/>
        <v>100</v>
      </c>
      <c r="T241" s="406">
        <f t="shared" si="611"/>
        <v>100</v>
      </c>
      <c r="U241" s="346">
        <f>((U232-U240)/U232)*100</f>
        <v>100</v>
      </c>
      <c r="V241" s="346">
        <f t="shared" ref="V241:AA241" si="612">((V232-V240)/V232)*100</f>
        <v>100</v>
      </c>
      <c r="W241" s="346">
        <f t="shared" si="612"/>
        <v>100</v>
      </c>
      <c r="X241" s="346">
        <f t="shared" si="612"/>
        <v>100</v>
      </c>
      <c r="Y241" s="346">
        <f t="shared" si="612"/>
        <v>100</v>
      </c>
      <c r="Z241" s="346">
        <f t="shared" si="612"/>
        <v>100</v>
      </c>
      <c r="AA241" s="346">
        <f t="shared" si="612"/>
        <v>100</v>
      </c>
      <c r="AB241" s="346">
        <f>((AB232-AB240)/AB232)*100</f>
        <v>100</v>
      </c>
      <c r="AC241" s="346">
        <f t="shared" ref="AC241:AH241" si="613">((AC232-AC240)/AC232)*100</f>
        <v>100</v>
      </c>
      <c r="AD241" s="346">
        <f t="shared" si="613"/>
        <v>100</v>
      </c>
      <c r="AE241" s="346">
        <f t="shared" si="613"/>
        <v>100</v>
      </c>
      <c r="AF241" s="346">
        <f t="shared" si="613"/>
        <v>100</v>
      </c>
      <c r="AG241" s="346">
        <f t="shared" si="613"/>
        <v>100</v>
      </c>
      <c r="AH241" s="346">
        <f t="shared" si="613"/>
        <v>100</v>
      </c>
      <c r="AI241" s="423">
        <f t="shared" ref="AI241:AK241" si="614">((AI232-AI240)/AI232)*100</f>
        <v>100</v>
      </c>
      <c r="AJ241" s="423"/>
      <c r="AK241" s="424">
        <f t="shared" si="614"/>
        <v>100</v>
      </c>
    </row>
    <row r="242" spans="2:37" hidden="1">
      <c r="B242" s="413"/>
      <c r="C242" s="413"/>
      <c r="D242" s="413"/>
      <c r="E242" s="395"/>
      <c r="F242" s="407">
        <f t="shared" ref="F242" si="615">IFERROR(F238*100/(F232-F240),0)</f>
        <v>0</v>
      </c>
      <c r="G242" s="407">
        <f>IFERROR(G238*100/(G232-G240),0)</f>
        <v>0</v>
      </c>
      <c r="H242" s="407">
        <f t="shared" ref="H242:M242" si="616">IFERROR(H238*100/(H232-H240),0)</f>
        <v>0</v>
      </c>
      <c r="I242" s="407">
        <f t="shared" si="616"/>
        <v>0</v>
      </c>
      <c r="J242" s="407">
        <f t="shared" si="616"/>
        <v>0</v>
      </c>
      <c r="K242" s="407">
        <f t="shared" si="616"/>
        <v>0</v>
      </c>
      <c r="L242" s="407">
        <f t="shared" si="616"/>
        <v>0</v>
      </c>
      <c r="M242" s="407">
        <f t="shared" si="616"/>
        <v>0</v>
      </c>
      <c r="N242" s="407">
        <f>IFERROR(N238*100/(N232-N240),0)</f>
        <v>0</v>
      </c>
      <c r="O242" s="407">
        <f t="shared" ref="O242:T242" si="617">IFERROR(O238*100/(O232-O240),0)</f>
        <v>0</v>
      </c>
      <c r="P242" s="407">
        <f t="shared" si="617"/>
        <v>0</v>
      </c>
      <c r="Q242" s="407">
        <f t="shared" si="617"/>
        <v>0</v>
      </c>
      <c r="R242" s="407">
        <f t="shared" si="617"/>
        <v>0</v>
      </c>
      <c r="S242" s="407">
        <f t="shared" si="617"/>
        <v>0</v>
      </c>
      <c r="T242" s="407">
        <f t="shared" si="617"/>
        <v>0</v>
      </c>
      <c r="U242" s="346">
        <f>IFERROR(U238*100/(U232-U240),0)</f>
        <v>0</v>
      </c>
      <c r="V242" s="346">
        <f t="shared" ref="V242:AA242" si="618">IFERROR(V238*100/(V232-V240),0)</f>
        <v>0</v>
      </c>
      <c r="W242" s="346">
        <f t="shared" si="618"/>
        <v>0</v>
      </c>
      <c r="X242" s="346">
        <f t="shared" si="618"/>
        <v>0</v>
      </c>
      <c r="Y242" s="346">
        <f t="shared" si="618"/>
        <v>0</v>
      </c>
      <c r="Z242" s="346">
        <f t="shared" si="618"/>
        <v>0</v>
      </c>
      <c r="AA242" s="346">
        <f t="shared" si="618"/>
        <v>0</v>
      </c>
      <c r="AB242" s="346">
        <f>IFERROR(AB238*100/(AB232-AB240),0)</f>
        <v>0</v>
      </c>
      <c r="AC242" s="346">
        <f t="shared" ref="AC242:AH242" si="619">IFERROR(AC238*100/(AC232-AC240),0)</f>
        <v>0</v>
      </c>
      <c r="AD242" s="346">
        <f t="shared" si="619"/>
        <v>0</v>
      </c>
      <c r="AE242" s="346">
        <f t="shared" si="619"/>
        <v>0</v>
      </c>
      <c r="AF242" s="346">
        <f t="shared" si="619"/>
        <v>0</v>
      </c>
      <c r="AG242" s="346">
        <f t="shared" si="619"/>
        <v>0</v>
      </c>
      <c r="AH242" s="346">
        <f t="shared" si="619"/>
        <v>0</v>
      </c>
      <c r="AI242" s="433">
        <f t="shared" ref="AI242:AK242" si="620">IFERROR(AI238*100/(AI232-AI240),0)</f>
        <v>0</v>
      </c>
      <c r="AJ242" s="433"/>
      <c r="AK242" s="424">
        <f t="shared" si="620"/>
        <v>0</v>
      </c>
    </row>
    <row r="243" spans="2:37">
      <c r="B243" s="413">
        <v>53705</v>
      </c>
      <c r="C243" s="413" t="s">
        <v>290</v>
      </c>
      <c r="D243" s="413">
        <v>11</v>
      </c>
      <c r="E243" s="395" t="s">
        <v>344</v>
      </c>
      <c r="F243" s="406">
        <f t="shared" ref="F243" si="621">IFERROR(F238*100/(F232-F240-4),0)</f>
        <v>0</v>
      </c>
      <c r="G243" s="406">
        <f>IFERROR(G238*100/(G232-G240-4),0)</f>
        <v>0</v>
      </c>
      <c r="H243" s="406">
        <f t="shared" ref="H243:M243" si="622">IFERROR(H238*100/(H232-H240-4),0)</f>
        <v>0</v>
      </c>
      <c r="I243" s="406">
        <f t="shared" si="622"/>
        <v>0</v>
      </c>
      <c r="J243" s="406">
        <f t="shared" si="622"/>
        <v>0</v>
      </c>
      <c r="K243" s="406">
        <f t="shared" si="622"/>
        <v>0</v>
      </c>
      <c r="L243" s="406">
        <f t="shared" si="622"/>
        <v>0</v>
      </c>
      <c r="M243" s="406">
        <f t="shared" si="622"/>
        <v>0</v>
      </c>
      <c r="N243" s="406">
        <f>IFERROR(N238*100/(N232-N240-4),0)</f>
        <v>0</v>
      </c>
      <c r="O243" s="406">
        <f t="shared" ref="O243:T243" si="623">IFERROR(O238*100/(O232-O240-4),0)</f>
        <v>0</v>
      </c>
      <c r="P243" s="406">
        <f t="shared" si="623"/>
        <v>0</v>
      </c>
      <c r="Q243" s="406">
        <f t="shared" si="623"/>
        <v>0</v>
      </c>
      <c r="R243" s="406">
        <f t="shared" si="623"/>
        <v>0</v>
      </c>
      <c r="S243" s="406">
        <f t="shared" si="623"/>
        <v>0</v>
      </c>
      <c r="T243" s="406">
        <f t="shared" si="623"/>
        <v>0</v>
      </c>
      <c r="U243" s="346">
        <f>IFERROR(U238*100/(U232-U240-4),0)</f>
        <v>0</v>
      </c>
      <c r="V243" s="346">
        <f t="shared" ref="V243:AA243" si="624">IFERROR(V238*100/(V232-V240-4),0)</f>
        <v>0</v>
      </c>
      <c r="W243" s="346">
        <f t="shared" si="624"/>
        <v>0</v>
      </c>
      <c r="X243" s="346">
        <f t="shared" si="624"/>
        <v>0</v>
      </c>
      <c r="Y243" s="346">
        <f t="shared" si="624"/>
        <v>0</v>
      </c>
      <c r="Z243" s="346">
        <f t="shared" si="624"/>
        <v>0</v>
      </c>
      <c r="AA243" s="346">
        <f t="shared" si="624"/>
        <v>0</v>
      </c>
      <c r="AB243" s="346">
        <f>IFERROR(AB238*100/(AB232-AB240-4),0)</f>
        <v>0</v>
      </c>
      <c r="AC243" s="346">
        <f t="shared" ref="AC243:AH243" si="625">IFERROR(AC238*100/(AC232-AC240-4),0)</f>
        <v>0</v>
      </c>
      <c r="AD243" s="346">
        <f t="shared" si="625"/>
        <v>0</v>
      </c>
      <c r="AE243" s="346">
        <f t="shared" si="625"/>
        <v>0</v>
      </c>
      <c r="AF243" s="346">
        <f t="shared" si="625"/>
        <v>0</v>
      </c>
      <c r="AG243" s="346">
        <f t="shared" si="625"/>
        <v>0</v>
      </c>
      <c r="AH243" s="346">
        <f t="shared" si="625"/>
        <v>0</v>
      </c>
      <c r="AI243" s="423">
        <f t="shared" ref="AI243" si="626">IFERROR(AI238*100/(AI232-AI240-4),0)</f>
        <v>0</v>
      </c>
      <c r="AJ243" s="423"/>
      <c r="AK243" s="424"/>
    </row>
    <row r="244" spans="2:37">
      <c r="B244" s="413">
        <v>53705</v>
      </c>
      <c r="C244" s="413" t="s">
        <v>290</v>
      </c>
      <c r="D244" s="413">
        <v>12</v>
      </c>
      <c r="E244" s="395" t="s">
        <v>18</v>
      </c>
      <c r="F244" s="408">
        <f t="shared" ref="F244" si="627">IFERROR(F238/F239,F238)</f>
        <v>0</v>
      </c>
      <c r="G244" s="408">
        <f>IFERROR(G238/G239,G238)</f>
        <v>0</v>
      </c>
      <c r="H244" s="408">
        <f t="shared" ref="H244:M244" si="628">IFERROR(H238/H239,H238)</f>
        <v>0</v>
      </c>
      <c r="I244" s="408">
        <f t="shared" si="628"/>
        <v>0</v>
      </c>
      <c r="J244" s="408">
        <f t="shared" si="628"/>
        <v>0</v>
      </c>
      <c r="K244" s="408">
        <f t="shared" si="628"/>
        <v>0</v>
      </c>
      <c r="L244" s="408">
        <f t="shared" si="628"/>
        <v>0</v>
      </c>
      <c r="M244" s="408">
        <f t="shared" si="628"/>
        <v>0</v>
      </c>
      <c r="N244" s="408">
        <f>IFERROR(N238/N239,N238)</f>
        <v>0</v>
      </c>
      <c r="O244" s="408">
        <f t="shared" ref="O244:T244" si="629">IFERROR(O238/O239,O238)</f>
        <v>0</v>
      </c>
      <c r="P244" s="408">
        <f t="shared" si="629"/>
        <v>0</v>
      </c>
      <c r="Q244" s="408">
        <f t="shared" si="629"/>
        <v>0</v>
      </c>
      <c r="R244" s="408">
        <f t="shared" si="629"/>
        <v>0</v>
      </c>
      <c r="S244" s="408">
        <f t="shared" si="629"/>
        <v>0</v>
      </c>
      <c r="T244" s="408">
        <f t="shared" si="629"/>
        <v>0</v>
      </c>
      <c r="U244" s="347">
        <f>IFERROR(U238/U239,U238)</f>
        <v>0</v>
      </c>
      <c r="V244" s="347">
        <f t="shared" ref="V244:AA244" si="630">IFERROR(V238/V239,V238)</f>
        <v>0</v>
      </c>
      <c r="W244" s="347">
        <f t="shared" si="630"/>
        <v>0</v>
      </c>
      <c r="X244" s="347">
        <f t="shared" si="630"/>
        <v>0</v>
      </c>
      <c r="Y244" s="347">
        <f t="shared" si="630"/>
        <v>0</v>
      </c>
      <c r="Z244" s="347">
        <f t="shared" si="630"/>
        <v>0</v>
      </c>
      <c r="AA244" s="347">
        <f t="shared" si="630"/>
        <v>0</v>
      </c>
      <c r="AB244" s="347">
        <f>IFERROR(AB238/AB239,AB238)</f>
        <v>0</v>
      </c>
      <c r="AC244" s="347">
        <f t="shared" ref="AC244:AH244" si="631">IFERROR(AC238/AC239,AC238)</f>
        <v>0</v>
      </c>
      <c r="AD244" s="347">
        <f t="shared" si="631"/>
        <v>0</v>
      </c>
      <c r="AE244" s="347">
        <f t="shared" si="631"/>
        <v>0</v>
      </c>
      <c r="AF244" s="347">
        <f t="shared" si="631"/>
        <v>0</v>
      </c>
      <c r="AG244" s="347">
        <f t="shared" si="631"/>
        <v>0</v>
      </c>
      <c r="AH244" s="347">
        <f t="shared" si="631"/>
        <v>0</v>
      </c>
      <c r="AI244" s="425">
        <f t="shared" ref="AI244:AK244" si="632">IFERROR(AI238/AI239,AI238)</f>
        <v>0</v>
      </c>
      <c r="AJ244" s="425"/>
      <c r="AK244" s="426">
        <f t="shared" si="632"/>
        <v>0</v>
      </c>
    </row>
    <row r="245" spans="2:37">
      <c r="B245" s="413">
        <v>53705</v>
      </c>
      <c r="C245" s="413" t="s">
        <v>290</v>
      </c>
      <c r="D245" s="413">
        <v>13</v>
      </c>
      <c r="E245" s="395" t="s">
        <v>19</v>
      </c>
      <c r="F245" s="408">
        <f t="shared" ref="F245" si="633">IFERROR(F234/F239,F234)</f>
        <v>0</v>
      </c>
      <c r="G245" s="408">
        <f>IFERROR(G234/G239,G234)</f>
        <v>0</v>
      </c>
      <c r="H245" s="408">
        <f t="shared" ref="H245:M245" si="634">IFERROR(H234/H239,H234)</f>
        <v>0</v>
      </c>
      <c r="I245" s="408">
        <f t="shared" si="634"/>
        <v>0</v>
      </c>
      <c r="J245" s="408">
        <f t="shared" si="634"/>
        <v>0</v>
      </c>
      <c r="K245" s="408">
        <f t="shared" si="634"/>
        <v>0</v>
      </c>
      <c r="L245" s="408">
        <f t="shared" si="634"/>
        <v>0</v>
      </c>
      <c r="M245" s="408">
        <f t="shared" si="634"/>
        <v>0</v>
      </c>
      <c r="N245" s="408">
        <f>IFERROR(N234/N239,N234)</f>
        <v>0</v>
      </c>
      <c r="O245" s="408">
        <f t="shared" ref="O245:T245" si="635">IFERROR(O234/O239,O234)</f>
        <v>0</v>
      </c>
      <c r="P245" s="408">
        <f t="shared" si="635"/>
        <v>0</v>
      </c>
      <c r="Q245" s="408">
        <f t="shared" si="635"/>
        <v>0</v>
      </c>
      <c r="R245" s="408">
        <f t="shared" si="635"/>
        <v>0</v>
      </c>
      <c r="S245" s="408">
        <f t="shared" si="635"/>
        <v>0</v>
      </c>
      <c r="T245" s="408">
        <f t="shared" si="635"/>
        <v>0</v>
      </c>
      <c r="U245" s="347">
        <f>IFERROR(U234/U239,U234)</f>
        <v>0</v>
      </c>
      <c r="V245" s="347">
        <f t="shared" ref="V245:AA245" si="636">IFERROR(V234/V239,V234)</f>
        <v>0</v>
      </c>
      <c r="W245" s="347">
        <f t="shared" si="636"/>
        <v>0</v>
      </c>
      <c r="X245" s="347">
        <f t="shared" si="636"/>
        <v>0</v>
      </c>
      <c r="Y245" s="347">
        <f t="shared" si="636"/>
        <v>0</v>
      </c>
      <c r="Z245" s="347">
        <f t="shared" si="636"/>
        <v>0</v>
      </c>
      <c r="AA245" s="347">
        <f t="shared" si="636"/>
        <v>0</v>
      </c>
      <c r="AB245" s="347">
        <f>IFERROR(AB234/AB239,AB234)</f>
        <v>0</v>
      </c>
      <c r="AC245" s="347">
        <f t="shared" ref="AC245:AH245" si="637">IFERROR(AC234/AC239,AC234)</f>
        <v>0</v>
      </c>
      <c r="AD245" s="347">
        <f t="shared" si="637"/>
        <v>0</v>
      </c>
      <c r="AE245" s="347">
        <f t="shared" si="637"/>
        <v>0</v>
      </c>
      <c r="AF245" s="347">
        <f t="shared" si="637"/>
        <v>0</v>
      </c>
      <c r="AG245" s="347">
        <f t="shared" si="637"/>
        <v>0</v>
      </c>
      <c r="AH245" s="347">
        <f t="shared" si="637"/>
        <v>0</v>
      </c>
      <c r="AI245" s="425">
        <f t="shared" ref="AI245:AK245" si="638">IFERROR(AI234/AI239,AI234)</f>
        <v>0</v>
      </c>
      <c r="AJ245" s="425"/>
      <c r="AK245" s="426">
        <f t="shared" si="638"/>
        <v>0</v>
      </c>
    </row>
    <row r="246" spans="2:37" hidden="1">
      <c r="B246" s="94">
        <v>53706</v>
      </c>
      <c r="C246" s="94" t="s">
        <v>291</v>
      </c>
      <c r="D246" s="94">
        <v>1</v>
      </c>
      <c r="E246" s="94" t="s">
        <v>256</v>
      </c>
      <c r="F246" s="400">
        <v>24</v>
      </c>
      <c r="G246" s="400">
        <v>24</v>
      </c>
      <c r="H246" s="400">
        <v>24</v>
      </c>
      <c r="I246" s="400">
        <v>24</v>
      </c>
      <c r="J246" s="400">
        <v>24</v>
      </c>
      <c r="K246" s="400">
        <v>24</v>
      </c>
      <c r="L246" s="400">
        <v>24</v>
      </c>
      <c r="M246" s="400">
        <v>24</v>
      </c>
      <c r="N246" s="400">
        <v>24</v>
      </c>
      <c r="O246" s="400">
        <v>24</v>
      </c>
      <c r="P246" s="400">
        <v>24</v>
      </c>
      <c r="Q246" s="400">
        <v>24</v>
      </c>
      <c r="R246" s="400">
        <v>24</v>
      </c>
      <c r="S246" s="400">
        <v>24</v>
      </c>
      <c r="T246" s="400">
        <v>24</v>
      </c>
      <c r="U246">
        <v>24</v>
      </c>
      <c r="V246">
        <v>24</v>
      </c>
      <c r="W246">
        <v>24</v>
      </c>
      <c r="X246">
        <v>24</v>
      </c>
      <c r="Y246">
        <v>24</v>
      </c>
      <c r="Z246">
        <v>24</v>
      </c>
      <c r="AA246">
        <v>24</v>
      </c>
      <c r="AB246">
        <v>24</v>
      </c>
      <c r="AC246">
        <v>24</v>
      </c>
      <c r="AD246">
        <v>24</v>
      </c>
      <c r="AE246">
        <v>24</v>
      </c>
      <c r="AF246">
        <v>24</v>
      </c>
      <c r="AG246">
        <v>24</v>
      </c>
      <c r="AH246">
        <v>24</v>
      </c>
      <c r="AI246" s="416">
        <v>24</v>
      </c>
      <c r="AJ246" s="416">
        <v>24</v>
      </c>
      <c r="AK246" s="417">
        <f t="shared" ref="AK246:AK251" si="639">SUM(F246:AI246)</f>
        <v>720</v>
      </c>
    </row>
    <row r="247" spans="2:37">
      <c r="B247" s="94">
        <v>53706</v>
      </c>
      <c r="C247" s="94" t="s">
        <v>291</v>
      </c>
      <c r="D247" s="94">
        <v>2</v>
      </c>
      <c r="E247" s="94" t="s">
        <v>257</v>
      </c>
      <c r="F247" s="400">
        <v>0</v>
      </c>
      <c r="G247" s="400">
        <v>0</v>
      </c>
      <c r="H247" s="400">
        <v>0</v>
      </c>
      <c r="I247" s="400">
        <v>0</v>
      </c>
      <c r="J247" s="400">
        <v>0</v>
      </c>
      <c r="K247" s="400">
        <v>0</v>
      </c>
      <c r="L247" s="400">
        <v>0</v>
      </c>
      <c r="M247" s="400">
        <v>0</v>
      </c>
      <c r="N247" s="400">
        <v>0</v>
      </c>
      <c r="O247" s="400">
        <v>0</v>
      </c>
      <c r="P247" s="400">
        <v>0</v>
      </c>
      <c r="Q247" s="400">
        <v>0</v>
      </c>
      <c r="R247" s="400">
        <v>0</v>
      </c>
      <c r="S247" s="400">
        <v>0</v>
      </c>
      <c r="T247" s="400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 s="416">
        <v>0</v>
      </c>
      <c r="AJ247" s="416"/>
      <c r="AK247" s="421">
        <f t="shared" si="639"/>
        <v>0</v>
      </c>
    </row>
    <row r="248" spans="2:37">
      <c r="B248" s="94">
        <v>53706</v>
      </c>
      <c r="C248" s="94" t="s">
        <v>291</v>
      </c>
      <c r="D248" s="94">
        <v>3</v>
      </c>
      <c r="E248" s="94" t="s">
        <v>258</v>
      </c>
      <c r="F248" s="400">
        <v>0</v>
      </c>
      <c r="G248" s="400">
        <v>0</v>
      </c>
      <c r="H248" s="400">
        <v>0</v>
      </c>
      <c r="I248" s="400">
        <v>0</v>
      </c>
      <c r="J248" s="400">
        <v>0</v>
      </c>
      <c r="K248" s="400">
        <v>0</v>
      </c>
      <c r="L248" s="400">
        <v>0</v>
      </c>
      <c r="M248" s="400">
        <v>0</v>
      </c>
      <c r="N248" s="400">
        <v>0</v>
      </c>
      <c r="O248" s="400">
        <v>0</v>
      </c>
      <c r="P248" s="400">
        <v>0</v>
      </c>
      <c r="Q248" s="400">
        <v>0</v>
      </c>
      <c r="R248" s="400">
        <v>0</v>
      </c>
      <c r="S248" s="400">
        <v>0</v>
      </c>
      <c r="T248" s="400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 s="416">
        <v>0</v>
      </c>
      <c r="AJ248" s="416"/>
      <c r="AK248" s="421">
        <f t="shared" si="639"/>
        <v>0</v>
      </c>
    </row>
    <row r="249" spans="2:37" hidden="1">
      <c r="B249" s="94">
        <v>53706</v>
      </c>
      <c r="C249" s="94" t="s">
        <v>291</v>
      </c>
      <c r="D249" s="94">
        <v>4</v>
      </c>
      <c r="E249" s="94" t="s">
        <v>277</v>
      </c>
      <c r="F249" s="400">
        <v>0</v>
      </c>
      <c r="G249" s="400">
        <v>0</v>
      </c>
      <c r="H249" s="400">
        <v>0</v>
      </c>
      <c r="I249" s="400">
        <v>0</v>
      </c>
      <c r="J249" s="400">
        <v>0</v>
      </c>
      <c r="K249" s="400">
        <v>0</v>
      </c>
      <c r="L249" s="400">
        <v>0</v>
      </c>
      <c r="M249" s="400">
        <v>0</v>
      </c>
      <c r="N249" s="400">
        <v>0</v>
      </c>
      <c r="O249" s="400">
        <v>0</v>
      </c>
      <c r="P249" s="400">
        <v>0</v>
      </c>
      <c r="Q249" s="400">
        <v>0</v>
      </c>
      <c r="R249" s="400">
        <v>0</v>
      </c>
      <c r="S249" s="400">
        <v>0</v>
      </c>
      <c r="T249" s="400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 s="416">
        <v>0</v>
      </c>
      <c r="AJ249" s="416"/>
      <c r="AK249" s="421">
        <f t="shared" si="639"/>
        <v>0</v>
      </c>
    </row>
    <row r="250" spans="2:37" hidden="1">
      <c r="B250" s="94">
        <v>53706</v>
      </c>
      <c r="C250" s="94" t="s">
        <v>291</v>
      </c>
      <c r="D250" s="94">
        <v>5</v>
      </c>
      <c r="E250" s="94" t="s">
        <v>282</v>
      </c>
      <c r="F250" s="410">
        <v>0</v>
      </c>
      <c r="G250" s="410">
        <v>0</v>
      </c>
      <c r="H250" s="410">
        <v>0</v>
      </c>
      <c r="I250" s="410">
        <v>0</v>
      </c>
      <c r="J250" s="410">
        <v>0</v>
      </c>
      <c r="K250" s="410">
        <v>0</v>
      </c>
      <c r="L250" s="410">
        <v>0</v>
      </c>
      <c r="M250" s="410">
        <v>0</v>
      </c>
      <c r="N250" s="410">
        <v>0</v>
      </c>
      <c r="O250" s="410">
        <v>0</v>
      </c>
      <c r="P250" s="410">
        <v>0</v>
      </c>
      <c r="Q250" s="410">
        <v>0</v>
      </c>
      <c r="R250" s="410">
        <v>0</v>
      </c>
      <c r="S250" s="410">
        <v>0</v>
      </c>
      <c r="T250" s="410">
        <v>0</v>
      </c>
      <c r="U250" s="158">
        <v>0</v>
      </c>
      <c r="V250" s="158">
        <v>0</v>
      </c>
      <c r="W250" s="158">
        <v>0</v>
      </c>
      <c r="X250" s="158">
        <v>0</v>
      </c>
      <c r="Y250" s="158">
        <v>0</v>
      </c>
      <c r="Z250" s="158">
        <v>0</v>
      </c>
      <c r="AA250" s="158">
        <v>0</v>
      </c>
      <c r="AB250" s="158">
        <v>0</v>
      </c>
      <c r="AC250" s="158">
        <v>0</v>
      </c>
      <c r="AD250" s="158">
        <v>0</v>
      </c>
      <c r="AE250" s="158">
        <v>0</v>
      </c>
      <c r="AF250" s="158">
        <v>0</v>
      </c>
      <c r="AG250" s="158">
        <v>0</v>
      </c>
      <c r="AH250" s="158">
        <v>0</v>
      </c>
      <c r="AI250" s="436">
        <v>0</v>
      </c>
      <c r="AJ250" s="436"/>
      <c r="AK250" s="421">
        <f t="shared" si="639"/>
        <v>0</v>
      </c>
    </row>
    <row r="251" spans="2:37" hidden="1">
      <c r="B251" s="94">
        <v>53706</v>
      </c>
      <c r="C251" s="94" t="s">
        <v>291</v>
      </c>
      <c r="D251" s="94">
        <v>6</v>
      </c>
      <c r="E251" s="94" t="s">
        <v>280</v>
      </c>
      <c r="F251" s="400">
        <v>0</v>
      </c>
      <c r="G251" s="400">
        <v>0</v>
      </c>
      <c r="H251" s="400">
        <v>0</v>
      </c>
      <c r="I251" s="400">
        <v>0</v>
      </c>
      <c r="J251" s="400">
        <v>0</v>
      </c>
      <c r="K251" s="400">
        <v>0</v>
      </c>
      <c r="L251" s="400">
        <v>0</v>
      </c>
      <c r="M251" s="400">
        <v>0</v>
      </c>
      <c r="N251" s="400">
        <v>0</v>
      </c>
      <c r="O251" s="400">
        <v>0</v>
      </c>
      <c r="P251" s="400">
        <v>0</v>
      </c>
      <c r="Q251" s="400">
        <v>0</v>
      </c>
      <c r="R251" s="400">
        <v>0</v>
      </c>
      <c r="S251" s="400">
        <v>0</v>
      </c>
      <c r="T251" s="400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 s="416">
        <v>0</v>
      </c>
      <c r="AJ251" s="416"/>
      <c r="AK251" s="421">
        <f t="shared" si="639"/>
        <v>0</v>
      </c>
    </row>
    <row r="252" spans="2:37">
      <c r="B252" s="94">
        <v>53706</v>
      </c>
      <c r="C252" s="94" t="s">
        <v>291</v>
      </c>
      <c r="D252" s="94">
        <v>7</v>
      </c>
      <c r="E252" s="94" t="s">
        <v>259</v>
      </c>
      <c r="F252" s="400">
        <v>0</v>
      </c>
      <c r="G252" s="400">
        <v>0</v>
      </c>
      <c r="H252" s="400">
        <v>0</v>
      </c>
      <c r="I252" s="400">
        <v>0</v>
      </c>
      <c r="J252" s="400">
        <v>0</v>
      </c>
      <c r="K252" s="400">
        <v>0</v>
      </c>
      <c r="L252" s="400">
        <v>0</v>
      </c>
      <c r="M252" s="400">
        <v>0</v>
      </c>
      <c r="N252" s="400">
        <v>0</v>
      </c>
      <c r="O252" s="400">
        <v>0</v>
      </c>
      <c r="P252" s="400">
        <v>0</v>
      </c>
      <c r="Q252" s="400">
        <v>0</v>
      </c>
      <c r="R252" s="400">
        <v>0</v>
      </c>
      <c r="S252" s="400">
        <v>0</v>
      </c>
      <c r="T252" s="400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 s="416">
        <v>0</v>
      </c>
      <c r="AJ252" s="416"/>
      <c r="AK252" s="434">
        <f t="shared" ref="AK252" si="640">IFERROR(1/(IFERROR(1/AK249,0)+IFERROR(1/(AK250+AK251),0)),0)</f>
        <v>0</v>
      </c>
    </row>
    <row r="253" spans="2:37" hidden="1">
      <c r="B253" s="94">
        <v>53706</v>
      </c>
      <c r="C253" s="94" t="s">
        <v>291</v>
      </c>
      <c r="D253" s="94">
        <v>8</v>
      </c>
      <c r="E253" s="94" t="s">
        <v>260</v>
      </c>
      <c r="F253" s="400">
        <v>0</v>
      </c>
      <c r="G253" s="400">
        <v>0</v>
      </c>
      <c r="H253" s="400">
        <v>0</v>
      </c>
      <c r="I253" s="400">
        <v>0</v>
      </c>
      <c r="J253" s="400">
        <v>0</v>
      </c>
      <c r="K253" s="400">
        <v>0</v>
      </c>
      <c r="L253" s="400">
        <v>0</v>
      </c>
      <c r="M253" s="400">
        <v>0</v>
      </c>
      <c r="N253" s="400">
        <v>0</v>
      </c>
      <c r="O253" s="400">
        <v>0</v>
      </c>
      <c r="P253" s="400">
        <v>0</v>
      </c>
      <c r="Q253" s="400">
        <v>0</v>
      </c>
      <c r="R253" s="400">
        <v>0</v>
      </c>
      <c r="S253" s="400">
        <v>0</v>
      </c>
      <c r="T253" s="400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 s="416">
        <v>0</v>
      </c>
      <c r="AJ253" s="416"/>
      <c r="AK253" s="421">
        <f>SUM(F253:AI253)</f>
        <v>0</v>
      </c>
    </row>
    <row r="254" spans="2:37" hidden="1">
      <c r="B254" s="94">
        <v>53706</v>
      </c>
      <c r="C254" s="94" t="s">
        <v>291</v>
      </c>
      <c r="D254" s="94">
        <v>9</v>
      </c>
      <c r="E254" s="345" t="s">
        <v>261</v>
      </c>
      <c r="F254" s="402">
        <v>0</v>
      </c>
      <c r="G254" s="402">
        <v>0</v>
      </c>
      <c r="H254" s="402">
        <v>0</v>
      </c>
      <c r="I254" s="402">
        <v>0</v>
      </c>
      <c r="J254" s="402">
        <v>0</v>
      </c>
      <c r="K254" s="402">
        <v>0</v>
      </c>
      <c r="L254" s="402">
        <v>0</v>
      </c>
      <c r="M254" s="402">
        <v>0</v>
      </c>
      <c r="N254" s="402">
        <v>0</v>
      </c>
      <c r="O254" s="402">
        <v>0</v>
      </c>
      <c r="P254" s="402">
        <v>0</v>
      </c>
      <c r="Q254" s="402">
        <v>0</v>
      </c>
      <c r="R254" s="402">
        <v>0</v>
      </c>
      <c r="S254" s="402">
        <v>0</v>
      </c>
      <c r="T254" s="402">
        <v>0</v>
      </c>
      <c r="U254" s="374">
        <v>0</v>
      </c>
      <c r="V254" s="374">
        <v>0</v>
      </c>
      <c r="W254" s="374">
        <v>0</v>
      </c>
      <c r="X254" s="374">
        <v>0</v>
      </c>
      <c r="Y254" s="374">
        <v>0</v>
      </c>
      <c r="Z254" s="374">
        <v>0</v>
      </c>
      <c r="AA254" s="374">
        <v>0</v>
      </c>
      <c r="AB254" s="374">
        <v>0</v>
      </c>
      <c r="AC254" s="374">
        <v>0</v>
      </c>
      <c r="AD254" s="374">
        <v>0</v>
      </c>
      <c r="AE254" s="374">
        <v>0</v>
      </c>
      <c r="AF254" s="374">
        <v>0</v>
      </c>
      <c r="AG254" s="374">
        <v>0</v>
      </c>
      <c r="AH254" s="374">
        <v>0</v>
      </c>
      <c r="AI254" s="422">
        <v>0</v>
      </c>
      <c r="AJ254" s="422"/>
      <c r="AK254" s="421">
        <f>SUM(F254:AI254)</f>
        <v>0</v>
      </c>
    </row>
    <row r="255" spans="2:37">
      <c r="B255" s="94">
        <v>53706</v>
      </c>
      <c r="C255" s="94" t="s">
        <v>291</v>
      </c>
      <c r="D255" s="94">
        <v>10</v>
      </c>
      <c r="E255" s="346" t="s">
        <v>341</v>
      </c>
      <c r="F255" s="406">
        <f t="shared" ref="F255" si="641">((F246-F254)/F246)*100</f>
        <v>100</v>
      </c>
      <c r="G255" s="406">
        <f>((G246-G254)/G246)*100</f>
        <v>100</v>
      </c>
      <c r="H255" s="406">
        <f t="shared" ref="H255:M255" si="642">((H246-H254)/H246)*100</f>
        <v>100</v>
      </c>
      <c r="I255" s="406">
        <f t="shared" si="642"/>
        <v>100</v>
      </c>
      <c r="J255" s="406">
        <f t="shared" si="642"/>
        <v>100</v>
      </c>
      <c r="K255" s="406">
        <f t="shared" si="642"/>
        <v>100</v>
      </c>
      <c r="L255" s="406">
        <f t="shared" si="642"/>
        <v>100</v>
      </c>
      <c r="M255" s="406">
        <f t="shared" si="642"/>
        <v>100</v>
      </c>
      <c r="N255" s="406">
        <f>((N246-N254)/N246)*100</f>
        <v>100</v>
      </c>
      <c r="O255" s="406">
        <f t="shared" ref="O255:T255" si="643">((O246-O254)/O246)*100</f>
        <v>100</v>
      </c>
      <c r="P255" s="406">
        <f t="shared" si="643"/>
        <v>100</v>
      </c>
      <c r="Q255" s="406">
        <f t="shared" si="643"/>
        <v>100</v>
      </c>
      <c r="R255" s="406">
        <f t="shared" si="643"/>
        <v>100</v>
      </c>
      <c r="S255" s="406">
        <f t="shared" si="643"/>
        <v>100</v>
      </c>
      <c r="T255" s="406">
        <f t="shared" si="643"/>
        <v>100</v>
      </c>
      <c r="U255" s="346">
        <f>((U246-U254)/U246)*100</f>
        <v>100</v>
      </c>
      <c r="V255" s="346">
        <f t="shared" ref="V255:AA255" si="644">((V246-V254)/V246)*100</f>
        <v>100</v>
      </c>
      <c r="W255" s="346">
        <f t="shared" si="644"/>
        <v>100</v>
      </c>
      <c r="X255" s="346">
        <f t="shared" si="644"/>
        <v>100</v>
      </c>
      <c r="Y255" s="346">
        <f t="shared" si="644"/>
        <v>100</v>
      </c>
      <c r="Z255" s="346">
        <f t="shared" si="644"/>
        <v>100</v>
      </c>
      <c r="AA255" s="346">
        <f t="shared" si="644"/>
        <v>100</v>
      </c>
      <c r="AB255" s="346">
        <f>((AB246-AB254)/AB246)*100</f>
        <v>100</v>
      </c>
      <c r="AC255" s="346">
        <f t="shared" ref="AC255:AH255" si="645">((AC246-AC254)/AC246)*100</f>
        <v>100</v>
      </c>
      <c r="AD255" s="346">
        <f t="shared" si="645"/>
        <v>100</v>
      </c>
      <c r="AE255" s="346">
        <f t="shared" si="645"/>
        <v>100</v>
      </c>
      <c r="AF255" s="346">
        <f t="shared" si="645"/>
        <v>100</v>
      </c>
      <c r="AG255" s="346">
        <f t="shared" si="645"/>
        <v>100</v>
      </c>
      <c r="AH255" s="346">
        <f t="shared" si="645"/>
        <v>100</v>
      </c>
      <c r="AI255" s="423">
        <f t="shared" ref="AI255:AK255" si="646">((AI246-AI254)/AI246)*100</f>
        <v>100</v>
      </c>
      <c r="AJ255" s="423"/>
      <c r="AK255" s="424">
        <f t="shared" si="646"/>
        <v>100</v>
      </c>
    </row>
    <row r="256" spans="2:37">
      <c r="B256" s="94">
        <v>53706</v>
      </c>
      <c r="C256" s="94" t="s">
        <v>291</v>
      </c>
      <c r="D256" s="94">
        <v>11</v>
      </c>
      <c r="E256" s="346" t="s">
        <v>344</v>
      </c>
      <c r="F256" s="406">
        <f t="shared" ref="F256" si="647">IFERROR(F252*100/(F246-F254),0)</f>
        <v>0</v>
      </c>
      <c r="G256" s="406">
        <f>IFERROR(G252*100/(G246-G254),0)</f>
        <v>0</v>
      </c>
      <c r="H256" s="406">
        <f t="shared" ref="H256:M256" si="648">IFERROR(H252*100/(H246-H254),0)</f>
        <v>0</v>
      </c>
      <c r="I256" s="406">
        <f t="shared" si="648"/>
        <v>0</v>
      </c>
      <c r="J256" s="406">
        <f t="shared" si="648"/>
        <v>0</v>
      </c>
      <c r="K256" s="406">
        <f t="shared" si="648"/>
        <v>0</v>
      </c>
      <c r="L256" s="406">
        <f t="shared" si="648"/>
        <v>0</v>
      </c>
      <c r="M256" s="406">
        <f t="shared" si="648"/>
        <v>0</v>
      </c>
      <c r="N256" s="406">
        <f>IFERROR(N252*100/(N246-N254),0)</f>
        <v>0</v>
      </c>
      <c r="O256" s="406">
        <f t="shared" ref="O256:T256" si="649">IFERROR(O252*100/(O246-O254),0)</f>
        <v>0</v>
      </c>
      <c r="P256" s="406">
        <f t="shared" si="649"/>
        <v>0</v>
      </c>
      <c r="Q256" s="406">
        <f t="shared" si="649"/>
        <v>0</v>
      </c>
      <c r="R256" s="406">
        <f t="shared" si="649"/>
        <v>0</v>
      </c>
      <c r="S256" s="406">
        <f t="shared" si="649"/>
        <v>0</v>
      </c>
      <c r="T256" s="406">
        <f t="shared" si="649"/>
        <v>0</v>
      </c>
      <c r="U256" s="346">
        <f>IFERROR(U252*100/(U246-U254),0)</f>
        <v>0</v>
      </c>
      <c r="V256" s="346">
        <f t="shared" ref="V256:AA256" si="650">IFERROR(V252*100/(V246-V254),0)</f>
        <v>0</v>
      </c>
      <c r="W256" s="346">
        <f t="shared" si="650"/>
        <v>0</v>
      </c>
      <c r="X256" s="346">
        <f t="shared" si="650"/>
        <v>0</v>
      </c>
      <c r="Y256" s="346">
        <f t="shared" si="650"/>
        <v>0</v>
      </c>
      <c r="Z256" s="346">
        <f t="shared" si="650"/>
        <v>0</v>
      </c>
      <c r="AA256" s="346">
        <f t="shared" si="650"/>
        <v>0</v>
      </c>
      <c r="AB256" s="346">
        <f>IFERROR(AB252*100/(AB246-AB254),0)</f>
        <v>0</v>
      </c>
      <c r="AC256" s="346">
        <f t="shared" ref="AC256:AH256" si="651">IFERROR(AC252*100/(AC246-AC254),0)</f>
        <v>0</v>
      </c>
      <c r="AD256" s="346">
        <f t="shared" si="651"/>
        <v>0</v>
      </c>
      <c r="AE256" s="346">
        <f t="shared" si="651"/>
        <v>0</v>
      </c>
      <c r="AF256" s="346">
        <f t="shared" si="651"/>
        <v>0</v>
      </c>
      <c r="AG256" s="346">
        <f t="shared" si="651"/>
        <v>0</v>
      </c>
      <c r="AH256" s="346">
        <f t="shared" si="651"/>
        <v>0</v>
      </c>
      <c r="AI256" s="423">
        <f t="shared" ref="AI256:AK256" si="652">IFERROR(AI252*100/(AI246-AI254),0)</f>
        <v>0</v>
      </c>
      <c r="AJ256" s="423"/>
      <c r="AK256" s="424">
        <f t="shared" si="652"/>
        <v>0</v>
      </c>
    </row>
    <row r="257" spans="2:37" hidden="1">
      <c r="B257" s="94">
        <v>53706</v>
      </c>
      <c r="C257" s="94" t="s">
        <v>291</v>
      </c>
      <c r="D257" s="94"/>
      <c r="E257" s="346" t="s">
        <v>343</v>
      </c>
      <c r="F257" s="406">
        <f t="shared" ref="F257" si="653">IFERROR(F252*100/(F246-F254-4),0)</f>
        <v>0</v>
      </c>
      <c r="G257" s="406">
        <f>IFERROR(G252*100/(G246-G254-4),0)</f>
        <v>0</v>
      </c>
      <c r="H257" s="406">
        <f t="shared" ref="H257:M257" si="654">IFERROR(H252*100/(H246-H254-4),0)</f>
        <v>0</v>
      </c>
      <c r="I257" s="406">
        <f t="shared" si="654"/>
        <v>0</v>
      </c>
      <c r="J257" s="406">
        <f t="shared" si="654"/>
        <v>0</v>
      </c>
      <c r="K257" s="406">
        <f t="shared" si="654"/>
        <v>0</v>
      </c>
      <c r="L257" s="406">
        <f t="shared" si="654"/>
        <v>0</v>
      </c>
      <c r="M257" s="406">
        <f t="shared" si="654"/>
        <v>0</v>
      </c>
      <c r="N257" s="406">
        <f>IFERROR(N252*100/(N246-N254-4),0)</f>
        <v>0</v>
      </c>
      <c r="O257" s="406">
        <f t="shared" ref="O257:T257" si="655">IFERROR(O252*100/(O246-O254-4),0)</f>
        <v>0</v>
      </c>
      <c r="P257" s="406">
        <f t="shared" si="655"/>
        <v>0</v>
      </c>
      <c r="Q257" s="406">
        <f t="shared" si="655"/>
        <v>0</v>
      </c>
      <c r="R257" s="406">
        <f t="shared" si="655"/>
        <v>0</v>
      </c>
      <c r="S257" s="406">
        <f t="shared" si="655"/>
        <v>0</v>
      </c>
      <c r="T257" s="406">
        <f t="shared" si="655"/>
        <v>0</v>
      </c>
      <c r="U257" s="346">
        <f>IFERROR(U252*100/(U246-U254-4),0)</f>
        <v>0</v>
      </c>
      <c r="V257" s="346">
        <f t="shared" ref="V257:AA257" si="656">IFERROR(V252*100/(V246-V254-4),0)</f>
        <v>0</v>
      </c>
      <c r="W257" s="346">
        <f t="shared" si="656"/>
        <v>0</v>
      </c>
      <c r="X257" s="346">
        <f t="shared" si="656"/>
        <v>0</v>
      </c>
      <c r="Y257" s="346">
        <f t="shared" si="656"/>
        <v>0</v>
      </c>
      <c r="Z257" s="346">
        <f t="shared" si="656"/>
        <v>0</v>
      </c>
      <c r="AA257" s="346">
        <f t="shared" si="656"/>
        <v>0</v>
      </c>
      <c r="AB257" s="346">
        <f>IFERROR(AB252*100/(AB246-AB254-4),0)</f>
        <v>0</v>
      </c>
      <c r="AC257" s="346">
        <f t="shared" ref="AC257:AH257" si="657">IFERROR(AC252*100/(AC246-AC254-4),0)</f>
        <v>0</v>
      </c>
      <c r="AD257" s="346">
        <f t="shared" si="657"/>
        <v>0</v>
      </c>
      <c r="AE257" s="346">
        <f t="shared" si="657"/>
        <v>0</v>
      </c>
      <c r="AF257" s="346">
        <f t="shared" si="657"/>
        <v>0</v>
      </c>
      <c r="AG257" s="346">
        <f t="shared" si="657"/>
        <v>0</v>
      </c>
      <c r="AH257" s="346">
        <f t="shared" si="657"/>
        <v>0</v>
      </c>
      <c r="AI257" s="423">
        <f t="shared" ref="AI257" si="658">IFERROR(AI252*100/(AI246-AI254-4),0)</f>
        <v>0</v>
      </c>
      <c r="AJ257" s="423"/>
      <c r="AK257" s="424">
        <f>IFERROR(AK252*100/(AK246-AK254-120),0)</f>
        <v>0</v>
      </c>
    </row>
    <row r="258" spans="2:37">
      <c r="B258" s="94">
        <v>53706</v>
      </c>
      <c r="C258" s="94" t="s">
        <v>291</v>
      </c>
      <c r="D258" s="94">
        <v>12</v>
      </c>
      <c r="E258" s="347" t="s">
        <v>18</v>
      </c>
      <c r="F258" s="408">
        <f t="shared" ref="F258" si="659">IFERROR(F252/F253,F252)</f>
        <v>0</v>
      </c>
      <c r="G258" s="408">
        <f>IFERROR(G252/G253,G252)</f>
        <v>0</v>
      </c>
      <c r="H258" s="408">
        <f t="shared" ref="H258:M258" si="660">IFERROR(H252/H253,H252)</f>
        <v>0</v>
      </c>
      <c r="I258" s="408">
        <f t="shared" si="660"/>
        <v>0</v>
      </c>
      <c r="J258" s="408">
        <f t="shared" si="660"/>
        <v>0</v>
      </c>
      <c r="K258" s="408">
        <f t="shared" si="660"/>
        <v>0</v>
      </c>
      <c r="L258" s="408">
        <f t="shared" si="660"/>
        <v>0</v>
      </c>
      <c r="M258" s="408">
        <f t="shared" si="660"/>
        <v>0</v>
      </c>
      <c r="N258" s="408">
        <f>IFERROR(N252/N253,N252)</f>
        <v>0</v>
      </c>
      <c r="O258" s="408">
        <f t="shared" ref="O258:T258" si="661">IFERROR(O252/O253,O252)</f>
        <v>0</v>
      </c>
      <c r="P258" s="408">
        <f t="shared" si="661"/>
        <v>0</v>
      </c>
      <c r="Q258" s="408">
        <f t="shared" si="661"/>
        <v>0</v>
      </c>
      <c r="R258" s="408">
        <f t="shared" si="661"/>
        <v>0</v>
      </c>
      <c r="S258" s="408">
        <f t="shared" si="661"/>
        <v>0</v>
      </c>
      <c r="T258" s="408">
        <f t="shared" si="661"/>
        <v>0</v>
      </c>
      <c r="U258" s="347">
        <f>IFERROR(U252/U253,U252)</f>
        <v>0</v>
      </c>
      <c r="V258" s="347">
        <f t="shared" ref="V258:AA258" si="662">IFERROR(V252/V253,V252)</f>
        <v>0</v>
      </c>
      <c r="W258" s="347">
        <f t="shared" si="662"/>
        <v>0</v>
      </c>
      <c r="X258" s="347">
        <f t="shared" si="662"/>
        <v>0</v>
      </c>
      <c r="Y258" s="347">
        <f t="shared" si="662"/>
        <v>0</v>
      </c>
      <c r="Z258" s="347">
        <f t="shared" si="662"/>
        <v>0</v>
      </c>
      <c r="AA258" s="347">
        <f t="shared" si="662"/>
        <v>0</v>
      </c>
      <c r="AB258" s="347">
        <f>IFERROR(AB252/AB253,AB252)</f>
        <v>0</v>
      </c>
      <c r="AC258" s="347">
        <f t="shared" ref="AC258:AH258" si="663">IFERROR(AC252/AC253,AC252)</f>
        <v>0</v>
      </c>
      <c r="AD258" s="347">
        <f t="shared" si="663"/>
        <v>0</v>
      </c>
      <c r="AE258" s="347">
        <f t="shared" si="663"/>
        <v>0</v>
      </c>
      <c r="AF258" s="347">
        <f t="shared" si="663"/>
        <v>0</v>
      </c>
      <c r="AG258" s="347">
        <f t="shared" si="663"/>
        <v>0</v>
      </c>
      <c r="AH258" s="347">
        <f t="shared" si="663"/>
        <v>0</v>
      </c>
      <c r="AI258" s="425">
        <f t="shared" ref="AI258:AK258" si="664">IFERROR(AI252/AI253,AI252)</f>
        <v>0</v>
      </c>
      <c r="AJ258" s="425"/>
      <c r="AK258" s="426">
        <f t="shared" si="664"/>
        <v>0</v>
      </c>
    </row>
    <row r="259" spans="2:37">
      <c r="B259" s="94">
        <v>53706</v>
      </c>
      <c r="C259" s="94" t="s">
        <v>291</v>
      </c>
      <c r="D259" s="94">
        <v>13</v>
      </c>
      <c r="E259" s="347" t="s">
        <v>19</v>
      </c>
      <c r="F259" s="408">
        <f t="shared" ref="F259" si="665">IFERROR(F248/F253,F248)</f>
        <v>0</v>
      </c>
      <c r="G259" s="408">
        <f>IFERROR(G248/G253,G248)</f>
        <v>0</v>
      </c>
      <c r="H259" s="408">
        <f t="shared" ref="H259:M259" si="666">IFERROR(H248/H253,H248)</f>
        <v>0</v>
      </c>
      <c r="I259" s="408">
        <f t="shared" si="666"/>
        <v>0</v>
      </c>
      <c r="J259" s="408">
        <f t="shared" si="666"/>
        <v>0</v>
      </c>
      <c r="K259" s="408">
        <f t="shared" si="666"/>
        <v>0</v>
      </c>
      <c r="L259" s="408">
        <f t="shared" si="666"/>
        <v>0</v>
      </c>
      <c r="M259" s="408">
        <f t="shared" si="666"/>
        <v>0</v>
      </c>
      <c r="N259" s="408">
        <f>IFERROR(N248/N253,N248)</f>
        <v>0</v>
      </c>
      <c r="O259" s="408">
        <f t="shared" ref="O259:T259" si="667">IFERROR(O248/O253,O248)</f>
        <v>0</v>
      </c>
      <c r="P259" s="408">
        <f t="shared" si="667"/>
        <v>0</v>
      </c>
      <c r="Q259" s="408">
        <f t="shared" si="667"/>
        <v>0</v>
      </c>
      <c r="R259" s="408">
        <f t="shared" si="667"/>
        <v>0</v>
      </c>
      <c r="S259" s="408">
        <f t="shared" si="667"/>
        <v>0</v>
      </c>
      <c r="T259" s="408">
        <f t="shared" si="667"/>
        <v>0</v>
      </c>
      <c r="U259" s="347">
        <f>IFERROR(U248/U253,U248)</f>
        <v>0</v>
      </c>
      <c r="V259" s="347">
        <f t="shared" ref="V259:AA259" si="668">IFERROR(V248/V253,V248)</f>
        <v>0</v>
      </c>
      <c r="W259" s="347">
        <f t="shared" si="668"/>
        <v>0</v>
      </c>
      <c r="X259" s="347">
        <f t="shared" si="668"/>
        <v>0</v>
      </c>
      <c r="Y259" s="347">
        <f t="shared" si="668"/>
        <v>0</v>
      </c>
      <c r="Z259" s="347">
        <f t="shared" si="668"/>
        <v>0</v>
      </c>
      <c r="AA259" s="347">
        <f t="shared" si="668"/>
        <v>0</v>
      </c>
      <c r="AB259" s="347">
        <f>IFERROR(AB248/AB253,AB248)</f>
        <v>0</v>
      </c>
      <c r="AC259" s="347">
        <f t="shared" ref="AC259:AH259" si="669">IFERROR(AC248/AC253,AC248)</f>
        <v>0</v>
      </c>
      <c r="AD259" s="347">
        <f t="shared" si="669"/>
        <v>0</v>
      </c>
      <c r="AE259" s="347">
        <f t="shared" si="669"/>
        <v>0</v>
      </c>
      <c r="AF259" s="347">
        <f t="shared" si="669"/>
        <v>0</v>
      </c>
      <c r="AG259" s="347">
        <f t="shared" si="669"/>
        <v>0</v>
      </c>
      <c r="AH259" s="347">
        <f t="shared" si="669"/>
        <v>0</v>
      </c>
      <c r="AI259" s="425">
        <f t="shared" ref="AI259:AK259" si="670">IFERROR(AI248/AI253,AI248)</f>
        <v>0</v>
      </c>
      <c r="AJ259" s="425"/>
      <c r="AK259" s="426">
        <f t="shared" si="670"/>
        <v>0</v>
      </c>
    </row>
    <row r="260" spans="2:37" hidden="1">
      <c r="B260" s="94">
        <v>53707</v>
      </c>
      <c r="C260" s="94" t="s">
        <v>292</v>
      </c>
      <c r="D260" s="94">
        <v>1</v>
      </c>
      <c r="E260" s="94" t="s">
        <v>256</v>
      </c>
      <c r="F260" s="400">
        <v>24</v>
      </c>
      <c r="G260" s="400">
        <v>24</v>
      </c>
      <c r="H260" s="400">
        <v>24</v>
      </c>
      <c r="I260" s="400">
        <v>24</v>
      </c>
      <c r="J260" s="400">
        <v>24</v>
      </c>
      <c r="K260" s="400">
        <v>24</v>
      </c>
      <c r="L260" s="400">
        <v>24</v>
      </c>
      <c r="M260" s="400">
        <v>24</v>
      </c>
      <c r="N260" s="400">
        <v>24</v>
      </c>
      <c r="O260" s="400">
        <v>24</v>
      </c>
      <c r="P260" s="400">
        <v>24</v>
      </c>
      <c r="Q260" s="400">
        <v>24</v>
      </c>
      <c r="R260" s="400">
        <v>24</v>
      </c>
      <c r="S260" s="400">
        <v>24</v>
      </c>
      <c r="T260" s="400">
        <v>24</v>
      </c>
      <c r="U260">
        <v>24</v>
      </c>
      <c r="V260">
        <v>24</v>
      </c>
      <c r="W260">
        <v>24</v>
      </c>
      <c r="X260">
        <v>24</v>
      </c>
      <c r="Y260">
        <v>24</v>
      </c>
      <c r="Z260">
        <v>24</v>
      </c>
      <c r="AA260">
        <v>24</v>
      </c>
      <c r="AB260">
        <v>24</v>
      </c>
      <c r="AC260">
        <v>24</v>
      </c>
      <c r="AD260">
        <v>24</v>
      </c>
      <c r="AE260">
        <v>24</v>
      </c>
      <c r="AF260">
        <v>24</v>
      </c>
      <c r="AG260">
        <v>24</v>
      </c>
      <c r="AH260">
        <v>24</v>
      </c>
      <c r="AI260" s="416">
        <v>24</v>
      </c>
      <c r="AJ260" s="416">
        <v>24</v>
      </c>
      <c r="AK260" s="417">
        <f>SUM(F260:AJ260)</f>
        <v>744</v>
      </c>
    </row>
    <row r="261" spans="2:37">
      <c r="B261" s="117">
        <v>53707</v>
      </c>
      <c r="C261" s="117" t="s">
        <v>292</v>
      </c>
      <c r="D261" s="117">
        <v>1.1000000000000001</v>
      </c>
      <c r="E261" s="94" t="s">
        <v>267</v>
      </c>
      <c r="F261" s="401"/>
      <c r="G261" s="401"/>
      <c r="H261" s="401"/>
      <c r="I261" s="401"/>
      <c r="J261" s="401"/>
      <c r="K261" s="401"/>
      <c r="L261" s="401"/>
      <c r="M261" s="401"/>
      <c r="N261" s="401"/>
      <c r="O261" s="401"/>
      <c r="P261" s="401"/>
      <c r="Q261" s="401"/>
      <c r="R261" s="401"/>
      <c r="S261" s="401"/>
      <c r="T261" s="401"/>
      <c r="U261" s="117"/>
      <c r="V261" s="117"/>
      <c r="W261" s="117"/>
      <c r="X261" s="117"/>
      <c r="Y261" s="117"/>
      <c r="Z261" s="117"/>
      <c r="AA261" s="117">
        <v>12</v>
      </c>
      <c r="AB261" s="117"/>
      <c r="AC261" s="117"/>
      <c r="AD261" s="117"/>
      <c r="AE261" s="117"/>
      <c r="AF261" s="117"/>
      <c r="AG261" s="117"/>
      <c r="AH261" s="117">
        <v>12</v>
      </c>
      <c r="AI261" s="418"/>
      <c r="AJ261" s="418"/>
      <c r="AK261" s="417">
        <f t="shared" ref="AK261:AK266" si="671">SUM(F261:AJ261)</f>
        <v>24</v>
      </c>
    </row>
    <row r="262" spans="2:37">
      <c r="B262" s="94">
        <v>53707</v>
      </c>
      <c r="C262" s="94" t="s">
        <v>292</v>
      </c>
      <c r="D262" s="94">
        <v>2</v>
      </c>
      <c r="E262" s="94" t="s">
        <v>257</v>
      </c>
      <c r="F262" s="400">
        <v>0</v>
      </c>
      <c r="G262" s="400"/>
      <c r="H262" s="400">
        <v>4</v>
      </c>
      <c r="I262" s="400"/>
      <c r="J262" s="400"/>
      <c r="K262" s="400"/>
      <c r="L262" s="400"/>
      <c r="M262" s="400"/>
      <c r="N262" s="400"/>
      <c r="O262" s="400"/>
      <c r="P262" s="400"/>
      <c r="Q262" s="400"/>
      <c r="R262" s="400"/>
      <c r="S262" s="400"/>
      <c r="T262" s="400"/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4</v>
      </c>
      <c r="AB262">
        <v>12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4</v>
      </c>
      <c r="AI262" s="416">
        <v>0</v>
      </c>
      <c r="AJ262" s="416"/>
      <c r="AK262" s="417">
        <f>SUM(F262:AJ262)</f>
        <v>24</v>
      </c>
    </row>
    <row r="263" spans="2:37">
      <c r="B263" s="94">
        <v>53707</v>
      </c>
      <c r="C263" s="94" t="s">
        <v>292</v>
      </c>
      <c r="D263" s="94">
        <v>3</v>
      </c>
      <c r="E263" s="94" t="s">
        <v>258</v>
      </c>
      <c r="F263" s="400">
        <v>3</v>
      </c>
      <c r="G263" s="400">
        <v>4</v>
      </c>
      <c r="H263" s="400"/>
      <c r="I263" s="400"/>
      <c r="J263" s="400"/>
      <c r="K263" s="400"/>
      <c r="L263" s="400"/>
      <c r="M263" s="400"/>
      <c r="N263" s="400"/>
      <c r="O263" s="400"/>
      <c r="P263" s="400">
        <v>4</v>
      </c>
      <c r="Q263" s="400"/>
      <c r="R263" s="400"/>
      <c r="S263" s="400"/>
      <c r="T263" s="400"/>
      <c r="U263">
        <v>0</v>
      </c>
      <c r="V263">
        <v>0</v>
      </c>
      <c r="W263">
        <v>0</v>
      </c>
      <c r="X263">
        <v>0</v>
      </c>
      <c r="Y263"/>
      <c r="Z263"/>
      <c r="AA263"/>
      <c r="AB263">
        <v>0</v>
      </c>
      <c r="AC263">
        <v>0</v>
      </c>
      <c r="AD263">
        <v>0</v>
      </c>
      <c r="AE263">
        <v>0</v>
      </c>
      <c r="AF263"/>
      <c r="AG263"/>
      <c r="AH263"/>
      <c r="AI263" s="416">
        <v>4</v>
      </c>
      <c r="AJ263" s="416"/>
      <c r="AK263" s="417">
        <f t="shared" si="671"/>
        <v>15</v>
      </c>
    </row>
    <row r="264" spans="2:37" hidden="1">
      <c r="B264" s="94">
        <v>53707</v>
      </c>
      <c r="C264" s="94" t="s">
        <v>292</v>
      </c>
      <c r="D264" s="94">
        <v>4</v>
      </c>
      <c r="E264" s="94" t="s">
        <v>277</v>
      </c>
      <c r="F264" s="400">
        <v>0.8</v>
      </c>
      <c r="G264" s="400">
        <v>0.8</v>
      </c>
      <c r="H264" s="400">
        <v>10.95</v>
      </c>
      <c r="I264" s="400">
        <v>10.95</v>
      </c>
      <c r="J264" s="400">
        <v>0.4</v>
      </c>
      <c r="K264" s="400">
        <v>0.4</v>
      </c>
      <c r="L264" s="400">
        <v>0.4</v>
      </c>
      <c r="M264" s="400"/>
      <c r="N264" s="400">
        <v>2</v>
      </c>
      <c r="O264" s="400"/>
      <c r="P264" s="400"/>
      <c r="Q264" s="400"/>
      <c r="R264" s="400"/>
      <c r="S264" s="400"/>
      <c r="T264" s="400"/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 s="416">
        <v>2</v>
      </c>
      <c r="AJ264" s="416"/>
      <c r="AK264" s="417">
        <f t="shared" si="671"/>
        <v>28.699999999999996</v>
      </c>
    </row>
    <row r="265" spans="2:37" hidden="1">
      <c r="B265" s="94">
        <v>53707</v>
      </c>
      <c r="C265" s="94" t="s">
        <v>292</v>
      </c>
      <c r="D265" s="94">
        <v>5</v>
      </c>
      <c r="E265" s="94" t="s">
        <v>282</v>
      </c>
      <c r="F265" s="411">
        <v>0.7</v>
      </c>
      <c r="G265" s="411">
        <v>0.7</v>
      </c>
      <c r="H265" s="411">
        <v>11.5</v>
      </c>
      <c r="I265" s="411">
        <v>11.5</v>
      </c>
      <c r="J265" s="411"/>
      <c r="K265" s="411"/>
      <c r="L265" s="411"/>
      <c r="M265" s="411"/>
      <c r="N265" s="411">
        <v>1</v>
      </c>
      <c r="O265" s="411">
        <v>4</v>
      </c>
      <c r="P265" s="411"/>
      <c r="Q265" s="411"/>
      <c r="R265" s="411"/>
      <c r="S265" s="411"/>
      <c r="T265" s="411"/>
      <c r="U265" s="376">
        <v>0</v>
      </c>
      <c r="V265" s="376">
        <v>0</v>
      </c>
      <c r="W265" s="376">
        <v>0</v>
      </c>
      <c r="X265" s="376">
        <v>0</v>
      </c>
      <c r="Y265" s="376">
        <v>0</v>
      </c>
      <c r="Z265" s="376">
        <v>0</v>
      </c>
      <c r="AA265" s="376">
        <v>0</v>
      </c>
      <c r="AB265" s="376">
        <v>0</v>
      </c>
      <c r="AC265" s="376">
        <v>0</v>
      </c>
      <c r="AD265" s="376">
        <v>0</v>
      </c>
      <c r="AE265" s="376">
        <v>0</v>
      </c>
      <c r="AF265" s="376">
        <v>0</v>
      </c>
      <c r="AG265" s="376">
        <v>0</v>
      </c>
      <c r="AH265" s="376">
        <v>0</v>
      </c>
      <c r="AI265" s="437">
        <v>1.26</v>
      </c>
      <c r="AJ265" s="437"/>
      <c r="AK265" s="417">
        <f>SUM(F265:AJ265)</f>
        <v>30.66</v>
      </c>
    </row>
    <row r="266" spans="2:37" hidden="1">
      <c r="B266" s="94">
        <v>53707</v>
      </c>
      <c r="C266" s="94" t="s">
        <v>292</v>
      </c>
      <c r="D266" s="94">
        <v>6</v>
      </c>
      <c r="E266" s="94" t="s">
        <v>280</v>
      </c>
      <c r="F266" s="400">
        <v>0</v>
      </c>
      <c r="G266" s="411">
        <v>4.5</v>
      </c>
      <c r="H266" s="411">
        <v>4.5</v>
      </c>
      <c r="I266" s="411">
        <v>4.17</v>
      </c>
      <c r="J266" s="411">
        <v>4.17</v>
      </c>
      <c r="K266" s="411">
        <v>4.17</v>
      </c>
      <c r="L266" s="411">
        <v>4.17</v>
      </c>
      <c r="M266" s="400"/>
      <c r="N266" s="411">
        <v>3</v>
      </c>
      <c r="O266" s="411"/>
      <c r="P266" s="411"/>
      <c r="Q266" s="411"/>
      <c r="R266" s="411"/>
      <c r="S266" s="411"/>
      <c r="T266" s="400"/>
      <c r="U266" s="376">
        <v>0</v>
      </c>
      <c r="V266" s="376">
        <v>0</v>
      </c>
      <c r="W266" s="376">
        <v>0</v>
      </c>
      <c r="X266" s="376">
        <v>0</v>
      </c>
      <c r="Y266" s="376">
        <v>0</v>
      </c>
      <c r="Z266" s="376">
        <v>0</v>
      </c>
      <c r="AA266">
        <v>0</v>
      </c>
      <c r="AB266" s="376">
        <v>0</v>
      </c>
      <c r="AC266" s="376">
        <v>0</v>
      </c>
      <c r="AD266" s="376">
        <v>0</v>
      </c>
      <c r="AE266" s="376">
        <v>0</v>
      </c>
      <c r="AF266" s="376">
        <v>0</v>
      </c>
      <c r="AG266" s="376">
        <v>0</v>
      </c>
      <c r="AH266">
        <v>0</v>
      </c>
      <c r="AI266" s="437">
        <v>0</v>
      </c>
      <c r="AJ266" s="437"/>
      <c r="AK266" s="417">
        <f t="shared" si="671"/>
        <v>28.68</v>
      </c>
    </row>
    <row r="267" spans="2:37">
      <c r="B267" s="94">
        <v>53707</v>
      </c>
      <c r="C267" s="94" t="s">
        <v>292</v>
      </c>
      <c r="D267" s="94">
        <v>7</v>
      </c>
      <c r="E267" s="94" t="s">
        <v>259</v>
      </c>
      <c r="F267" s="400">
        <f t="shared" ref="F267" si="672">IFERROR(1/(IFERROR(1/F264,0)+IFERROR(1/(F265+F266),0)),0)</f>
        <v>0.37333333333333329</v>
      </c>
      <c r="G267" s="400">
        <f>IFERROR(1/(IFERROR(1/G264,0)+IFERROR(1/(G265+G266),0)),0)</f>
        <v>0.69333333333333336</v>
      </c>
      <c r="H267" s="400">
        <f t="shared" ref="H267:M267" si="673">IFERROR(1/(IFERROR(1/H264,0)+IFERROR(1/(H265+H266),0)),0)</f>
        <v>6.5009276437847872</v>
      </c>
      <c r="I267" s="400">
        <f t="shared" si="673"/>
        <v>6.4457738542449281</v>
      </c>
      <c r="J267" s="400">
        <f t="shared" si="673"/>
        <v>0.3649890590809628</v>
      </c>
      <c r="K267" s="400">
        <f t="shared" si="673"/>
        <v>0.3649890590809628</v>
      </c>
      <c r="L267" s="400">
        <f t="shared" si="673"/>
        <v>0.3649890590809628</v>
      </c>
      <c r="M267" s="400">
        <f t="shared" si="673"/>
        <v>0</v>
      </c>
      <c r="N267" s="400">
        <f>IFERROR(1/(IFERROR(1/N264,0)+IFERROR(1/(N265+N266),0)),0)</f>
        <v>1.3333333333333333</v>
      </c>
      <c r="O267" s="400">
        <f t="shared" ref="O267:T267" si="674">IFERROR(1/(IFERROR(1/O264,0)+IFERROR(1/(O265+O266),0)),0)</f>
        <v>4</v>
      </c>
      <c r="P267" s="400">
        <f t="shared" si="674"/>
        <v>0</v>
      </c>
      <c r="Q267" s="400">
        <f t="shared" si="674"/>
        <v>0</v>
      </c>
      <c r="R267" s="400">
        <f t="shared" si="674"/>
        <v>0</v>
      </c>
      <c r="S267" s="400">
        <f t="shared" si="674"/>
        <v>0</v>
      </c>
      <c r="T267" s="400">
        <f t="shared" si="674"/>
        <v>0</v>
      </c>
      <c r="U267">
        <f>IFERROR(1/(IFERROR(1/U264,0)+IFERROR(1/(U265+U266),0)),0)</f>
        <v>0</v>
      </c>
      <c r="V267">
        <f t="shared" ref="V267:AA267" si="675">IFERROR(1/(IFERROR(1/V264,0)+IFERROR(1/(V265+V266),0)),0)</f>
        <v>0</v>
      </c>
      <c r="W267">
        <f t="shared" si="675"/>
        <v>0</v>
      </c>
      <c r="X267">
        <f t="shared" si="675"/>
        <v>0</v>
      </c>
      <c r="Y267">
        <f t="shared" si="675"/>
        <v>0</v>
      </c>
      <c r="Z267">
        <f t="shared" si="675"/>
        <v>0</v>
      </c>
      <c r="AA267">
        <f t="shared" si="675"/>
        <v>0</v>
      </c>
      <c r="AB267">
        <f>IFERROR(1/(IFERROR(1/AB264,0)+IFERROR(1/(AB265+AB266),0)),0)</f>
        <v>0</v>
      </c>
      <c r="AC267">
        <f t="shared" ref="AC267:AH267" si="676">IFERROR(1/(IFERROR(1/AC264,0)+IFERROR(1/(AC265+AC266),0)),0)</f>
        <v>0</v>
      </c>
      <c r="AD267">
        <f t="shared" si="676"/>
        <v>0</v>
      </c>
      <c r="AE267">
        <f t="shared" si="676"/>
        <v>0</v>
      </c>
      <c r="AF267">
        <f t="shared" si="676"/>
        <v>0</v>
      </c>
      <c r="AG267">
        <f t="shared" si="676"/>
        <v>0</v>
      </c>
      <c r="AH267">
        <f t="shared" si="676"/>
        <v>0</v>
      </c>
      <c r="AI267" s="416">
        <f t="shared" ref="AI267" si="677">IFERROR(1/(IFERROR(1/AI264,0)+IFERROR(1/(AI265+AI266),0)),0)</f>
        <v>0.77300613496932524</v>
      </c>
      <c r="AJ267" s="416"/>
      <c r="AK267" s="434">
        <f>IFERROR(1/(IFERROR(1/AK264,0)+IFERROR(1/(AK265+AK266),0)),0)</f>
        <v>19.344139027714672</v>
      </c>
    </row>
    <row r="268" spans="2:37" hidden="1">
      <c r="B268" s="94">
        <v>53707</v>
      </c>
      <c r="C268" s="94" t="s">
        <v>292</v>
      </c>
      <c r="D268" s="94">
        <v>8</v>
      </c>
      <c r="E268" s="94" t="s">
        <v>260</v>
      </c>
      <c r="F268" s="400">
        <v>1</v>
      </c>
      <c r="G268" s="400">
        <v>1</v>
      </c>
      <c r="H268" s="400"/>
      <c r="I268" s="400"/>
      <c r="J268" s="400"/>
      <c r="K268" s="400"/>
      <c r="L268" s="400"/>
      <c r="M268" s="400"/>
      <c r="N268" s="400"/>
      <c r="O268" s="400"/>
      <c r="P268" s="400"/>
      <c r="Q268" s="400"/>
      <c r="R268" s="400"/>
      <c r="S268" s="400"/>
      <c r="T268" s="400"/>
      <c r="U268">
        <v>0</v>
      </c>
      <c r="V268">
        <v>0</v>
      </c>
      <c r="W268">
        <v>0</v>
      </c>
      <c r="X268">
        <v>0</v>
      </c>
      <c r="Y268">
        <v>0</v>
      </c>
      <c r="Z268"/>
      <c r="AA268">
        <v>1</v>
      </c>
      <c r="AB268">
        <v>0</v>
      </c>
      <c r="AC268">
        <v>0</v>
      </c>
      <c r="AD268">
        <v>0</v>
      </c>
      <c r="AE268">
        <v>0</v>
      </c>
      <c r="AF268">
        <v>0</v>
      </c>
      <c r="AG268"/>
      <c r="AH268">
        <v>1</v>
      </c>
      <c r="AI268" s="416">
        <v>1</v>
      </c>
      <c r="AJ268" s="416"/>
      <c r="AK268" s="421">
        <f>SUM(F268:AJ268)</f>
        <v>5</v>
      </c>
    </row>
    <row r="269" spans="2:37" hidden="1">
      <c r="B269" s="94">
        <v>53707</v>
      </c>
      <c r="C269" s="94" t="s">
        <v>292</v>
      </c>
      <c r="D269" s="94">
        <v>9</v>
      </c>
      <c r="E269" s="345" t="s">
        <v>261</v>
      </c>
      <c r="F269" s="402">
        <f t="shared" ref="F269" si="678">SUM(F261:F263)</f>
        <v>3</v>
      </c>
      <c r="G269" s="402">
        <f>SUM(G261:G263)</f>
        <v>4</v>
      </c>
      <c r="H269" s="402">
        <f t="shared" ref="H269:M269" si="679">SUM(H261:H263)</f>
        <v>4</v>
      </c>
      <c r="I269" s="402">
        <f t="shared" si="679"/>
        <v>0</v>
      </c>
      <c r="J269" s="402">
        <f t="shared" si="679"/>
        <v>0</v>
      </c>
      <c r="K269" s="402">
        <f t="shared" si="679"/>
        <v>0</v>
      </c>
      <c r="L269" s="402">
        <f t="shared" si="679"/>
        <v>0</v>
      </c>
      <c r="M269" s="402">
        <f t="shared" si="679"/>
        <v>0</v>
      </c>
      <c r="N269" s="402">
        <f>SUM(N261:N263)</f>
        <v>0</v>
      </c>
      <c r="O269" s="402">
        <f t="shared" ref="O269:T269" si="680">SUM(O261:O263)</f>
        <v>0</v>
      </c>
      <c r="P269" s="402">
        <f t="shared" si="680"/>
        <v>4</v>
      </c>
      <c r="Q269" s="402">
        <f t="shared" si="680"/>
        <v>0</v>
      </c>
      <c r="R269" s="402">
        <f t="shared" si="680"/>
        <v>0</v>
      </c>
      <c r="S269" s="402">
        <f t="shared" si="680"/>
        <v>0</v>
      </c>
      <c r="T269" s="402">
        <f t="shared" si="680"/>
        <v>0</v>
      </c>
      <c r="U269" s="374">
        <f>SUM(U261:U263)</f>
        <v>0</v>
      </c>
      <c r="V269" s="374">
        <f t="shared" ref="V269:AA269" si="681">SUM(V261:V263)</f>
        <v>0</v>
      </c>
      <c r="W269" s="374">
        <f t="shared" si="681"/>
        <v>0</v>
      </c>
      <c r="X269" s="374">
        <f t="shared" si="681"/>
        <v>0</v>
      </c>
      <c r="Y269" s="374">
        <f t="shared" si="681"/>
        <v>0</v>
      </c>
      <c r="Z269" s="374">
        <f t="shared" si="681"/>
        <v>0</v>
      </c>
      <c r="AA269" s="374">
        <f t="shared" si="681"/>
        <v>16</v>
      </c>
      <c r="AB269" s="374">
        <f>SUM(AB261:AB263)</f>
        <v>12</v>
      </c>
      <c r="AC269" s="374">
        <f t="shared" ref="AC269:AH269" si="682">SUM(AC261:AC263)</f>
        <v>0</v>
      </c>
      <c r="AD269" s="374">
        <f t="shared" si="682"/>
        <v>0</v>
      </c>
      <c r="AE269" s="374">
        <f t="shared" si="682"/>
        <v>0</v>
      </c>
      <c r="AF269" s="374">
        <f t="shared" si="682"/>
        <v>0</v>
      </c>
      <c r="AG269" s="374">
        <f t="shared" si="682"/>
        <v>0</v>
      </c>
      <c r="AH269" s="374">
        <f t="shared" si="682"/>
        <v>16</v>
      </c>
      <c r="AI269" s="422">
        <f t="shared" ref="AI269" si="683">SUM(AI261:AI263)</f>
        <v>4</v>
      </c>
      <c r="AJ269" s="422"/>
      <c r="AK269" s="421">
        <f>SUM(F269:AJ269)</f>
        <v>63</v>
      </c>
    </row>
    <row r="270" spans="2:37">
      <c r="B270" s="94">
        <v>53707</v>
      </c>
      <c r="C270" s="94" t="s">
        <v>292</v>
      </c>
      <c r="D270" s="94">
        <v>10</v>
      </c>
      <c r="E270" s="346" t="s">
        <v>341</v>
      </c>
      <c r="F270" s="406">
        <f t="shared" ref="F270:AH270" si="684">((F260-F269)/F260)*100</f>
        <v>87.5</v>
      </c>
      <c r="G270" s="423">
        <f t="shared" si="684"/>
        <v>83.333333333333343</v>
      </c>
      <c r="H270" s="423">
        <f t="shared" si="684"/>
        <v>83.333333333333343</v>
      </c>
      <c r="I270" s="423">
        <f t="shared" si="684"/>
        <v>100</v>
      </c>
      <c r="J270" s="423">
        <f t="shared" si="684"/>
        <v>100</v>
      </c>
      <c r="K270" s="423">
        <f t="shared" si="684"/>
        <v>100</v>
      </c>
      <c r="L270" s="423">
        <f t="shared" si="684"/>
        <v>100</v>
      </c>
      <c r="M270" s="423">
        <f t="shared" si="684"/>
        <v>100</v>
      </c>
      <c r="N270" s="447">
        <f t="shared" si="684"/>
        <v>100</v>
      </c>
      <c r="O270" s="447">
        <f t="shared" si="684"/>
        <v>100</v>
      </c>
      <c r="P270" s="447">
        <f t="shared" si="684"/>
        <v>83.333333333333343</v>
      </c>
      <c r="Q270" s="447">
        <f t="shared" si="684"/>
        <v>100</v>
      </c>
      <c r="R270" s="447">
        <f t="shared" si="684"/>
        <v>100</v>
      </c>
      <c r="S270" s="447">
        <f t="shared" si="684"/>
        <v>100</v>
      </c>
      <c r="T270" s="447">
        <f t="shared" si="684"/>
        <v>100</v>
      </c>
      <c r="U270" s="346">
        <f t="shared" si="684"/>
        <v>100</v>
      </c>
      <c r="V270" s="346">
        <f t="shared" si="684"/>
        <v>100</v>
      </c>
      <c r="W270" s="346">
        <f t="shared" si="684"/>
        <v>100</v>
      </c>
      <c r="X270" s="346">
        <f t="shared" si="684"/>
        <v>100</v>
      </c>
      <c r="Y270" s="346">
        <f t="shared" si="684"/>
        <v>100</v>
      </c>
      <c r="Z270" s="346">
        <f t="shared" si="684"/>
        <v>100</v>
      </c>
      <c r="AA270" s="346">
        <f t="shared" si="684"/>
        <v>33.333333333333329</v>
      </c>
      <c r="AB270" s="385">
        <f t="shared" si="684"/>
        <v>50</v>
      </c>
      <c r="AC270" s="385">
        <f t="shared" si="684"/>
        <v>100</v>
      </c>
      <c r="AD270" s="385">
        <f t="shared" si="684"/>
        <v>100</v>
      </c>
      <c r="AE270" s="385">
        <f t="shared" si="684"/>
        <v>100</v>
      </c>
      <c r="AF270" s="385">
        <f t="shared" si="684"/>
        <v>100</v>
      </c>
      <c r="AG270" s="385">
        <f t="shared" si="684"/>
        <v>100</v>
      </c>
      <c r="AH270" s="385">
        <f t="shared" si="684"/>
        <v>33.333333333333329</v>
      </c>
      <c r="AI270" s="423">
        <f t="shared" ref="AI270:AK270" si="685">((AI260-AI269)/AI260)*100</f>
        <v>83.333333333333343</v>
      </c>
      <c r="AJ270" s="423"/>
      <c r="AK270" s="424">
        <f t="shared" si="685"/>
        <v>91.532258064516128</v>
      </c>
    </row>
    <row r="271" spans="2:37">
      <c r="B271" s="94">
        <v>53707</v>
      </c>
      <c r="C271" s="94" t="s">
        <v>292</v>
      </c>
      <c r="D271" s="94">
        <v>11</v>
      </c>
      <c r="E271" s="346" t="s">
        <v>344</v>
      </c>
      <c r="F271" s="406">
        <f t="shared" ref="F271" si="686">IFERROR(F267*100/(F260-F269),0)</f>
        <v>1.7777777777777775</v>
      </c>
      <c r="G271" s="423">
        <f>IFERROR(G267*100/(G260-G269),0)</f>
        <v>3.4666666666666672</v>
      </c>
      <c r="H271" s="423">
        <f t="shared" ref="H271:M271" si="687">IFERROR(H267*100/(H260-H269),0)</f>
        <v>32.504638218923937</v>
      </c>
      <c r="I271" s="423">
        <f t="shared" si="687"/>
        <v>26.857391059353869</v>
      </c>
      <c r="J271" s="423">
        <f t="shared" si="687"/>
        <v>1.5207877461706782</v>
      </c>
      <c r="K271" s="423">
        <f t="shared" si="687"/>
        <v>1.5207877461706782</v>
      </c>
      <c r="L271" s="423">
        <f t="shared" si="687"/>
        <v>1.5207877461706782</v>
      </c>
      <c r="M271" s="423">
        <f t="shared" si="687"/>
        <v>0</v>
      </c>
      <c r="N271" s="447">
        <f>IFERROR(N267*100/(N260-N269),0)</f>
        <v>5.5555555555555545</v>
      </c>
      <c r="O271" s="447">
        <f t="shared" ref="O271:T271" si="688">IFERROR(O267*100/(O260-O269),0)</f>
        <v>16.666666666666668</v>
      </c>
      <c r="P271" s="447">
        <f t="shared" si="688"/>
        <v>0</v>
      </c>
      <c r="Q271" s="447">
        <f t="shared" si="688"/>
        <v>0</v>
      </c>
      <c r="R271" s="447">
        <f t="shared" si="688"/>
        <v>0</v>
      </c>
      <c r="S271" s="447">
        <f t="shared" si="688"/>
        <v>0</v>
      </c>
      <c r="T271" s="447">
        <f t="shared" si="688"/>
        <v>0</v>
      </c>
      <c r="U271" s="346">
        <f>IFERROR(U267*100/(U260-U269),0)</f>
        <v>0</v>
      </c>
      <c r="V271" s="346">
        <f t="shared" ref="V271:AA271" si="689">IFERROR(V267*100/(V260-V269),0)</f>
        <v>0</v>
      </c>
      <c r="W271" s="346">
        <f t="shared" si="689"/>
        <v>0</v>
      </c>
      <c r="X271" s="346">
        <f t="shared" si="689"/>
        <v>0</v>
      </c>
      <c r="Y271" s="346">
        <f t="shared" si="689"/>
        <v>0</v>
      </c>
      <c r="Z271" s="346">
        <f t="shared" si="689"/>
        <v>0</v>
      </c>
      <c r="AA271" s="346">
        <f t="shared" si="689"/>
        <v>0</v>
      </c>
      <c r="AB271" s="385">
        <f>IFERROR(AB267*100/(AB260-AB269),0)</f>
        <v>0</v>
      </c>
      <c r="AC271" s="385">
        <f t="shared" ref="AC271:AH271" si="690">IFERROR(AC267*100/(AC260-AC269),0)</f>
        <v>0</v>
      </c>
      <c r="AD271" s="385">
        <f t="shared" si="690"/>
        <v>0</v>
      </c>
      <c r="AE271" s="385">
        <f t="shared" si="690"/>
        <v>0</v>
      </c>
      <c r="AF271" s="385">
        <f t="shared" si="690"/>
        <v>0</v>
      </c>
      <c r="AG271" s="385">
        <f t="shared" si="690"/>
        <v>0</v>
      </c>
      <c r="AH271" s="385">
        <f t="shared" si="690"/>
        <v>0</v>
      </c>
      <c r="AI271" s="423">
        <f t="shared" ref="AI271:AK271" si="691">IFERROR(AI267*100/(AI260-AI269),0)</f>
        <v>3.8650306748466265</v>
      </c>
      <c r="AJ271" s="423"/>
      <c r="AK271" s="424">
        <f t="shared" si="691"/>
        <v>2.8405490495909942</v>
      </c>
    </row>
    <row r="272" spans="2:37" hidden="1">
      <c r="B272" s="94">
        <v>53707</v>
      </c>
      <c r="C272" s="94" t="s">
        <v>292</v>
      </c>
      <c r="D272" s="94"/>
      <c r="E272" s="346" t="s">
        <v>343</v>
      </c>
      <c r="F272" s="406">
        <f t="shared" ref="F272" si="692">IFERROR(F267*100/(F260-F269-4),0)</f>
        <v>2.1960784313725488</v>
      </c>
      <c r="G272" s="423">
        <f>IFERROR(G267*100/(G260-G269-4),0)</f>
        <v>4.3333333333333339</v>
      </c>
      <c r="H272" s="423">
        <f t="shared" ref="H272:M272" si="693">IFERROR(H267*100/(H260-H269-4),0)</f>
        <v>40.630797773654919</v>
      </c>
      <c r="I272" s="423">
        <f t="shared" si="693"/>
        <v>32.228869271224639</v>
      </c>
      <c r="J272" s="423">
        <f t="shared" si="693"/>
        <v>1.8249452954048138</v>
      </c>
      <c r="K272" s="423">
        <f t="shared" si="693"/>
        <v>1.8249452954048138</v>
      </c>
      <c r="L272" s="423">
        <f t="shared" si="693"/>
        <v>1.8249452954048138</v>
      </c>
      <c r="M272" s="423">
        <f t="shared" si="693"/>
        <v>0</v>
      </c>
      <c r="N272" s="447">
        <f>IFERROR(N267*100/(N260-N269-4),0)</f>
        <v>6.6666666666666661</v>
      </c>
      <c r="O272" s="447">
        <f t="shared" ref="O272:T272" si="694">IFERROR(O267*100/(O260-O269-4),0)</f>
        <v>20</v>
      </c>
      <c r="P272" s="447">
        <f t="shared" si="694"/>
        <v>0</v>
      </c>
      <c r="Q272" s="447">
        <f t="shared" si="694"/>
        <v>0</v>
      </c>
      <c r="R272" s="447">
        <f t="shared" si="694"/>
        <v>0</v>
      </c>
      <c r="S272" s="447">
        <f t="shared" si="694"/>
        <v>0</v>
      </c>
      <c r="T272" s="447">
        <f t="shared" si="694"/>
        <v>0</v>
      </c>
      <c r="U272" s="346">
        <f>IFERROR(U267*100/(U260-U269-4),0)</f>
        <v>0</v>
      </c>
      <c r="V272" s="346">
        <f t="shared" ref="V272:AA272" si="695">IFERROR(V267*100/(V260-V269-4),0)</f>
        <v>0</v>
      </c>
      <c r="W272" s="346">
        <f t="shared" si="695"/>
        <v>0</v>
      </c>
      <c r="X272" s="346">
        <f t="shared" si="695"/>
        <v>0</v>
      </c>
      <c r="Y272" s="346">
        <f t="shared" si="695"/>
        <v>0</v>
      </c>
      <c r="Z272" s="346">
        <f t="shared" si="695"/>
        <v>0</v>
      </c>
      <c r="AA272" s="346">
        <f t="shared" si="695"/>
        <v>0</v>
      </c>
      <c r="AB272" s="385">
        <f>IFERROR(AB267*100/(AB260-AB269-4),0)</f>
        <v>0</v>
      </c>
      <c r="AC272" s="385">
        <f t="shared" ref="AC272:AH272" si="696">IFERROR(AC267*100/(AC260-AC269-4),0)</f>
        <v>0</v>
      </c>
      <c r="AD272" s="385">
        <f t="shared" si="696"/>
        <v>0</v>
      </c>
      <c r="AE272" s="385">
        <f t="shared" si="696"/>
        <v>0</v>
      </c>
      <c r="AF272" s="385">
        <f t="shared" si="696"/>
        <v>0</v>
      </c>
      <c r="AG272" s="385">
        <f t="shared" si="696"/>
        <v>0</v>
      </c>
      <c r="AH272" s="385">
        <f t="shared" si="696"/>
        <v>0</v>
      </c>
      <c r="AI272" s="423">
        <f t="shared" ref="AI272" si="697">IFERROR(AI267*100/(AI260-AI269-4),0)</f>
        <v>4.831288343558283</v>
      </c>
      <c r="AJ272" s="423"/>
      <c r="AK272" s="424">
        <f>IFERROR(AK267*100/(AK260-AK269-120),0)</f>
        <v>3.4481531243698167</v>
      </c>
    </row>
    <row r="273" spans="2:37">
      <c r="B273" s="94">
        <v>53707</v>
      </c>
      <c r="C273" s="94" t="s">
        <v>292</v>
      </c>
      <c r="D273" s="94">
        <v>12</v>
      </c>
      <c r="E273" s="347" t="s">
        <v>18</v>
      </c>
      <c r="F273" s="408">
        <f t="shared" ref="F273" si="698">IFERROR(F267/F268,F267)</f>
        <v>0.37333333333333329</v>
      </c>
      <c r="G273" s="408">
        <f>IFERROR(G267/G268,G267)</f>
        <v>0.69333333333333336</v>
      </c>
      <c r="H273" s="408">
        <f t="shared" ref="H273:M273" si="699">IFERROR(H267/H268,H267)</f>
        <v>6.5009276437847872</v>
      </c>
      <c r="I273" s="408">
        <f t="shared" si="699"/>
        <v>6.4457738542449281</v>
      </c>
      <c r="J273" s="408">
        <f t="shared" si="699"/>
        <v>0.3649890590809628</v>
      </c>
      <c r="K273" s="408">
        <f t="shared" si="699"/>
        <v>0.3649890590809628</v>
      </c>
      <c r="L273" s="408">
        <f t="shared" si="699"/>
        <v>0.3649890590809628</v>
      </c>
      <c r="M273" s="408">
        <f t="shared" si="699"/>
        <v>0</v>
      </c>
      <c r="N273" s="408">
        <f>IFERROR(N267/N268,N267)</f>
        <v>1.3333333333333333</v>
      </c>
      <c r="O273" s="408">
        <f t="shared" ref="O273:T273" si="700">IFERROR(O267/O268,O267)</f>
        <v>4</v>
      </c>
      <c r="P273" s="408">
        <f t="shared" si="700"/>
        <v>0</v>
      </c>
      <c r="Q273" s="408">
        <f t="shared" si="700"/>
        <v>0</v>
      </c>
      <c r="R273" s="408">
        <f t="shared" si="700"/>
        <v>0</v>
      </c>
      <c r="S273" s="408">
        <f t="shared" si="700"/>
        <v>0</v>
      </c>
      <c r="T273" s="408">
        <f t="shared" si="700"/>
        <v>0</v>
      </c>
      <c r="U273" s="347">
        <f>IFERROR(U267/U268,U267)</f>
        <v>0</v>
      </c>
      <c r="V273" s="347">
        <f t="shared" ref="V273:AA273" si="701">IFERROR(V267/V268,V267)</f>
        <v>0</v>
      </c>
      <c r="W273" s="347">
        <f t="shared" si="701"/>
        <v>0</v>
      </c>
      <c r="X273" s="347">
        <f t="shared" si="701"/>
        <v>0</v>
      </c>
      <c r="Y273" s="347">
        <f t="shared" si="701"/>
        <v>0</v>
      </c>
      <c r="Z273" s="347">
        <f t="shared" si="701"/>
        <v>0</v>
      </c>
      <c r="AA273" s="347">
        <f t="shared" si="701"/>
        <v>0</v>
      </c>
      <c r="AB273" s="347">
        <f>IFERROR(AB267/AB268,AB267)</f>
        <v>0</v>
      </c>
      <c r="AC273" s="347">
        <f t="shared" ref="AC273:AH273" si="702">IFERROR(AC267/AC268,AC267)</f>
        <v>0</v>
      </c>
      <c r="AD273" s="347">
        <f t="shared" si="702"/>
        <v>0</v>
      </c>
      <c r="AE273" s="347">
        <f t="shared" si="702"/>
        <v>0</v>
      </c>
      <c r="AF273" s="347">
        <f t="shared" si="702"/>
        <v>0</v>
      </c>
      <c r="AG273" s="347">
        <f t="shared" si="702"/>
        <v>0</v>
      </c>
      <c r="AH273" s="347">
        <f t="shared" si="702"/>
        <v>0</v>
      </c>
      <c r="AI273" s="425">
        <f t="shared" ref="AI273:AK273" si="703">IFERROR(AI267/AI268,AI267)</f>
        <v>0.77300613496932524</v>
      </c>
      <c r="AJ273" s="425"/>
      <c r="AK273" s="426">
        <f t="shared" si="703"/>
        <v>3.8688278055429342</v>
      </c>
    </row>
    <row r="274" spans="2:37">
      <c r="B274" s="94">
        <v>53707</v>
      </c>
      <c r="C274" s="94" t="s">
        <v>292</v>
      </c>
      <c r="D274" s="94">
        <v>13</v>
      </c>
      <c r="E274" s="347" t="s">
        <v>19</v>
      </c>
      <c r="F274" s="408">
        <f t="shared" ref="F274" si="704">IFERROR(F263/F268,F263)</f>
        <v>3</v>
      </c>
      <c r="G274" s="408">
        <f>IFERROR(G263/G268,G263)</f>
        <v>4</v>
      </c>
      <c r="H274" s="408">
        <f t="shared" ref="H274:M274" si="705">IFERROR(H263/H268,H263)</f>
        <v>0</v>
      </c>
      <c r="I274" s="408">
        <f t="shared" si="705"/>
        <v>0</v>
      </c>
      <c r="J274" s="408">
        <f t="shared" si="705"/>
        <v>0</v>
      </c>
      <c r="K274" s="408">
        <f t="shared" si="705"/>
        <v>0</v>
      </c>
      <c r="L274" s="408">
        <f t="shared" si="705"/>
        <v>0</v>
      </c>
      <c r="M274" s="408">
        <f t="shared" si="705"/>
        <v>0</v>
      </c>
      <c r="N274" s="408">
        <f>IFERROR(N263/N268,N263)</f>
        <v>0</v>
      </c>
      <c r="O274" s="408">
        <f t="shared" ref="O274:T274" si="706">IFERROR(O263/O268,O263)</f>
        <v>0</v>
      </c>
      <c r="P274" s="408">
        <f t="shared" si="706"/>
        <v>4</v>
      </c>
      <c r="Q274" s="408">
        <f t="shared" si="706"/>
        <v>0</v>
      </c>
      <c r="R274" s="408">
        <f t="shared" si="706"/>
        <v>0</v>
      </c>
      <c r="S274" s="408">
        <f t="shared" si="706"/>
        <v>0</v>
      </c>
      <c r="T274" s="408">
        <f t="shared" si="706"/>
        <v>0</v>
      </c>
      <c r="U274" s="347">
        <f>IFERROR(U263/U268,U263)</f>
        <v>0</v>
      </c>
      <c r="V274" s="347">
        <f t="shared" ref="V274:AA274" si="707">IFERROR(V263/V268,V263)</f>
        <v>0</v>
      </c>
      <c r="W274" s="347">
        <f t="shared" si="707"/>
        <v>0</v>
      </c>
      <c r="X274" s="347">
        <f t="shared" si="707"/>
        <v>0</v>
      </c>
      <c r="Y274" s="347">
        <f t="shared" si="707"/>
        <v>0</v>
      </c>
      <c r="Z274" s="347">
        <f t="shared" si="707"/>
        <v>0</v>
      </c>
      <c r="AA274" s="347">
        <f t="shared" si="707"/>
        <v>0</v>
      </c>
      <c r="AB274" s="347">
        <f>IFERROR(AB263/AB268,AB263)</f>
        <v>0</v>
      </c>
      <c r="AC274" s="347">
        <f t="shared" ref="AC274:AH274" si="708">IFERROR(AC263/AC268,AC263)</f>
        <v>0</v>
      </c>
      <c r="AD274" s="347">
        <f t="shared" si="708"/>
        <v>0</v>
      </c>
      <c r="AE274" s="347">
        <f t="shared" si="708"/>
        <v>0</v>
      </c>
      <c r="AF274" s="347">
        <f t="shared" si="708"/>
        <v>0</v>
      </c>
      <c r="AG274" s="347">
        <f t="shared" si="708"/>
        <v>0</v>
      </c>
      <c r="AH274" s="347">
        <f t="shared" si="708"/>
        <v>0</v>
      </c>
      <c r="AI274" s="425">
        <f t="shared" ref="AI274:AK274" si="709">IFERROR(AI263/AI268,AI263)</f>
        <v>4</v>
      </c>
      <c r="AJ274" s="425"/>
      <c r="AK274" s="426">
        <f t="shared" si="709"/>
        <v>3</v>
      </c>
    </row>
    <row r="275" spans="2:37" hidden="1">
      <c r="B275" s="94">
        <v>53805</v>
      </c>
      <c r="C275" s="94" t="s">
        <v>293</v>
      </c>
      <c r="D275" s="94">
        <v>1</v>
      </c>
      <c r="E275" s="94" t="s">
        <v>256</v>
      </c>
      <c r="F275" s="400">
        <v>24</v>
      </c>
      <c r="G275" s="400">
        <v>24</v>
      </c>
      <c r="H275" s="400">
        <v>24</v>
      </c>
      <c r="I275" s="400">
        <v>24</v>
      </c>
      <c r="J275" s="400">
        <v>24</v>
      </c>
      <c r="K275" s="400">
        <v>24</v>
      </c>
      <c r="L275" s="400">
        <v>24</v>
      </c>
      <c r="M275" s="400">
        <v>24</v>
      </c>
      <c r="N275" s="400">
        <v>24</v>
      </c>
      <c r="O275" s="400">
        <v>24</v>
      </c>
      <c r="P275" s="400">
        <v>24</v>
      </c>
      <c r="Q275" s="400">
        <v>24</v>
      </c>
      <c r="R275" s="400">
        <v>24</v>
      </c>
      <c r="S275" s="400">
        <v>24</v>
      </c>
      <c r="T275" s="400">
        <v>24</v>
      </c>
      <c r="U275">
        <v>24</v>
      </c>
      <c r="V275">
        <v>24</v>
      </c>
      <c r="W275">
        <v>24</v>
      </c>
      <c r="X275">
        <v>24</v>
      </c>
      <c r="Y275">
        <v>24</v>
      </c>
      <c r="Z275">
        <v>24</v>
      </c>
      <c r="AA275">
        <v>24</v>
      </c>
      <c r="AB275">
        <v>24</v>
      </c>
      <c r="AC275">
        <v>24</v>
      </c>
      <c r="AD275">
        <v>24</v>
      </c>
      <c r="AE275">
        <v>24</v>
      </c>
      <c r="AF275">
        <v>24</v>
      </c>
      <c r="AG275">
        <v>24</v>
      </c>
      <c r="AH275">
        <v>24</v>
      </c>
      <c r="AI275" s="416">
        <v>24</v>
      </c>
      <c r="AJ275" s="416">
        <v>24</v>
      </c>
      <c r="AK275" s="417">
        <f>SUM(F275:AJ275)</f>
        <v>744</v>
      </c>
    </row>
    <row r="276" spans="2:37">
      <c r="B276" s="117">
        <v>53805</v>
      </c>
      <c r="C276" s="117" t="s">
        <v>293</v>
      </c>
      <c r="D276" s="117">
        <v>1.1000000000000001</v>
      </c>
      <c r="E276" s="94" t="s">
        <v>267</v>
      </c>
      <c r="F276" s="401"/>
      <c r="G276" s="401"/>
      <c r="H276" s="401"/>
      <c r="I276" s="401"/>
      <c r="J276" s="401"/>
      <c r="K276" s="401"/>
      <c r="L276" s="401"/>
      <c r="M276" s="401"/>
      <c r="N276" s="401"/>
      <c r="O276" s="401"/>
      <c r="P276" s="401"/>
      <c r="Q276" s="401"/>
      <c r="R276" s="401"/>
      <c r="S276" s="401"/>
      <c r="T276" s="401"/>
      <c r="U276" s="117"/>
      <c r="V276" s="117"/>
      <c r="W276" s="117"/>
      <c r="X276" s="117"/>
      <c r="Y276" s="117"/>
      <c r="Z276" s="117"/>
      <c r="AA276" s="117"/>
      <c r="AB276" s="117">
        <v>12.5</v>
      </c>
      <c r="AC276" s="117"/>
      <c r="AD276" s="117"/>
      <c r="AE276" s="117"/>
      <c r="AF276" s="117"/>
      <c r="AG276" s="117"/>
      <c r="AH276" s="117"/>
      <c r="AI276" s="418"/>
      <c r="AJ276" s="418"/>
      <c r="AK276" s="417">
        <f t="shared" ref="AK276:AK280" si="710">SUM(F276:AJ276)</f>
        <v>12.5</v>
      </c>
    </row>
    <row r="277" spans="2:37">
      <c r="B277" s="94">
        <v>53805</v>
      </c>
      <c r="C277" s="94" t="s">
        <v>293</v>
      </c>
      <c r="D277" s="94">
        <v>2</v>
      </c>
      <c r="E277" s="94" t="s">
        <v>257</v>
      </c>
      <c r="F277" s="400"/>
      <c r="G277" s="400"/>
      <c r="H277" s="400">
        <v>1</v>
      </c>
      <c r="I277" s="400"/>
      <c r="J277" s="400"/>
      <c r="K277" s="400"/>
      <c r="L277" s="400"/>
      <c r="M277" s="400"/>
      <c r="N277" s="400"/>
      <c r="O277" s="400"/>
      <c r="P277" s="400"/>
      <c r="Q277" s="400"/>
      <c r="R277" s="400"/>
      <c r="S277" s="400"/>
      <c r="T277" s="400"/>
      <c r="U277"/>
      <c r="V277"/>
      <c r="W277"/>
      <c r="X277"/>
      <c r="Y277"/>
      <c r="Z277"/>
      <c r="AA277"/>
      <c r="AB277"/>
      <c r="AC277"/>
      <c r="AD277"/>
      <c r="AE277"/>
      <c r="AF277"/>
      <c r="AG277"/>
      <c r="AH277"/>
      <c r="AI277" s="416"/>
      <c r="AJ277" s="416"/>
      <c r="AK277" s="417">
        <f t="shared" si="710"/>
        <v>1</v>
      </c>
    </row>
    <row r="278" spans="2:37">
      <c r="B278" s="397">
        <v>53805</v>
      </c>
      <c r="C278" s="94" t="s">
        <v>293</v>
      </c>
      <c r="D278" s="94">
        <v>3</v>
      </c>
      <c r="E278" s="94" t="s">
        <v>258</v>
      </c>
      <c r="F278" s="400">
        <v>2.5</v>
      </c>
      <c r="G278" s="400"/>
      <c r="H278" s="400"/>
      <c r="I278" s="400"/>
      <c r="J278" s="400"/>
      <c r="K278" s="400"/>
      <c r="L278" s="400"/>
      <c r="M278" s="400"/>
      <c r="N278" s="400"/>
      <c r="O278" s="400">
        <v>5</v>
      </c>
      <c r="P278" s="400"/>
      <c r="Q278" s="400"/>
      <c r="R278" s="400"/>
      <c r="S278" s="400">
        <v>1</v>
      </c>
      <c r="T278" s="400">
        <v>1.5</v>
      </c>
      <c r="U278">
        <v>1.5</v>
      </c>
      <c r="V278">
        <v>0.5</v>
      </c>
      <c r="W278"/>
      <c r="X278"/>
      <c r="Y278">
        <v>5</v>
      </c>
      <c r="Z278">
        <v>4</v>
      </c>
      <c r="AA278">
        <v>2.5</v>
      </c>
      <c r="AB278"/>
      <c r="AC278"/>
      <c r="AD278"/>
      <c r="AE278"/>
      <c r="AF278"/>
      <c r="AG278">
        <v>1.5</v>
      </c>
      <c r="AH278"/>
      <c r="AI278" s="416"/>
      <c r="AJ278" s="416"/>
      <c r="AK278" s="417">
        <f t="shared" si="710"/>
        <v>25</v>
      </c>
    </row>
    <row r="279" spans="2:37" hidden="1">
      <c r="B279" s="94">
        <v>53805</v>
      </c>
      <c r="C279" s="94" t="s">
        <v>293</v>
      </c>
      <c r="D279" s="94">
        <v>4</v>
      </c>
      <c r="E279" s="94" t="s">
        <v>277</v>
      </c>
      <c r="F279" s="400">
        <v>6</v>
      </c>
      <c r="G279" s="400">
        <v>6</v>
      </c>
      <c r="H279" s="400">
        <v>3.95</v>
      </c>
      <c r="I279" s="400">
        <v>3.95</v>
      </c>
      <c r="J279" s="400">
        <v>2.9</v>
      </c>
      <c r="K279" s="400">
        <v>2.4500000000000002</v>
      </c>
      <c r="L279" s="400">
        <v>2.4500000000000002</v>
      </c>
      <c r="M279" s="400"/>
      <c r="N279" s="400">
        <v>4</v>
      </c>
      <c r="O279" s="400">
        <v>4</v>
      </c>
      <c r="P279" s="400">
        <v>2.7</v>
      </c>
      <c r="Q279" s="400">
        <v>2.7</v>
      </c>
      <c r="R279" s="400">
        <v>2.7</v>
      </c>
      <c r="S279" s="400">
        <v>2.7</v>
      </c>
      <c r="T279" s="400">
        <v>2.1</v>
      </c>
      <c r="U279">
        <v>3.1</v>
      </c>
      <c r="V279">
        <v>2</v>
      </c>
      <c r="W279">
        <v>2</v>
      </c>
      <c r="X279">
        <v>2</v>
      </c>
      <c r="Y279">
        <v>2</v>
      </c>
      <c r="Z279">
        <v>4</v>
      </c>
      <c r="AA279">
        <v>2</v>
      </c>
      <c r="AB279">
        <v>2.23</v>
      </c>
      <c r="AC279">
        <v>2.23</v>
      </c>
      <c r="AD279">
        <v>2.23</v>
      </c>
      <c r="AE279">
        <v>2.23</v>
      </c>
      <c r="AF279">
        <v>1.2</v>
      </c>
      <c r="AG279">
        <v>1.2</v>
      </c>
      <c r="AH279"/>
      <c r="AI279" s="416">
        <v>2</v>
      </c>
      <c r="AJ279" s="416"/>
      <c r="AK279" s="417">
        <f t="shared" si="710"/>
        <v>79.020000000000039</v>
      </c>
    </row>
    <row r="280" spans="2:37" hidden="1">
      <c r="B280" s="94">
        <v>53805</v>
      </c>
      <c r="C280" s="94" t="s">
        <v>293</v>
      </c>
      <c r="D280" s="94">
        <v>5</v>
      </c>
      <c r="E280" s="94" t="s">
        <v>280</v>
      </c>
      <c r="F280" s="400">
        <v>1.2</v>
      </c>
      <c r="G280" s="400">
        <v>1.2</v>
      </c>
      <c r="H280" s="400">
        <v>1.25</v>
      </c>
      <c r="I280" s="400">
        <v>1.25</v>
      </c>
      <c r="J280" s="400">
        <v>3</v>
      </c>
      <c r="K280" s="400">
        <v>2.85</v>
      </c>
      <c r="L280" s="400">
        <v>2.85</v>
      </c>
      <c r="M280" s="400"/>
      <c r="N280" s="400">
        <v>3.75</v>
      </c>
      <c r="O280" s="400">
        <v>3.75</v>
      </c>
      <c r="P280" s="400">
        <v>2.75</v>
      </c>
      <c r="Q280" s="400">
        <v>2.75</v>
      </c>
      <c r="R280" s="400">
        <v>2.75</v>
      </c>
      <c r="S280" s="400">
        <v>2.75</v>
      </c>
      <c r="T280" s="400">
        <v>2.8</v>
      </c>
      <c r="U280">
        <v>3.9</v>
      </c>
      <c r="V280">
        <v>4</v>
      </c>
      <c r="W280">
        <v>2</v>
      </c>
      <c r="X280">
        <v>4</v>
      </c>
      <c r="Y280">
        <v>0.4</v>
      </c>
      <c r="Z280">
        <v>3.4</v>
      </c>
      <c r="AA280">
        <v>1.4</v>
      </c>
      <c r="AB280">
        <v>2.75</v>
      </c>
      <c r="AC280">
        <v>2.75</v>
      </c>
      <c r="AD280">
        <v>2.75</v>
      </c>
      <c r="AE280">
        <v>2.75</v>
      </c>
      <c r="AF280">
        <v>0.9</v>
      </c>
      <c r="AG280">
        <v>0.9</v>
      </c>
      <c r="AH280"/>
      <c r="AI280" s="416">
        <v>1.9</v>
      </c>
      <c r="AJ280" s="416"/>
      <c r="AK280" s="417">
        <f t="shared" si="710"/>
        <v>68.700000000000017</v>
      </c>
    </row>
    <row r="281" spans="2:37">
      <c r="B281" s="94">
        <v>53805</v>
      </c>
      <c r="C281" s="94" t="s">
        <v>293</v>
      </c>
      <c r="D281" s="94">
        <v>6</v>
      </c>
      <c r="E281" s="94" t="s">
        <v>259</v>
      </c>
      <c r="F281" s="400">
        <f t="shared" ref="F281:AH281" si="711">IFERROR(1/(IFERROR(1/F279,0)+IFERROR(1/F280,0)),0)</f>
        <v>1</v>
      </c>
      <c r="G281" s="400">
        <f t="shared" si="711"/>
        <v>1</v>
      </c>
      <c r="H281" s="400">
        <f t="shared" si="711"/>
        <v>0.94951923076923073</v>
      </c>
      <c r="I281" s="400">
        <f t="shared" si="711"/>
        <v>0.94951923076923073</v>
      </c>
      <c r="J281" s="400">
        <f t="shared" si="711"/>
        <v>1.4745762711864407</v>
      </c>
      <c r="K281" s="400">
        <f t="shared" si="711"/>
        <v>1.3174528301886792</v>
      </c>
      <c r="L281" s="400">
        <f t="shared" si="711"/>
        <v>1.3174528301886792</v>
      </c>
      <c r="M281" s="400">
        <f t="shared" si="711"/>
        <v>0</v>
      </c>
      <c r="N281" s="400">
        <f t="shared" si="711"/>
        <v>1.9354838709677422</v>
      </c>
      <c r="O281" s="400">
        <f t="shared" si="711"/>
        <v>1.9354838709677422</v>
      </c>
      <c r="P281" s="400">
        <f t="shared" si="711"/>
        <v>1.3623853211009174</v>
      </c>
      <c r="Q281" s="400">
        <f t="shared" si="711"/>
        <v>1.3623853211009174</v>
      </c>
      <c r="R281" s="400">
        <f t="shared" si="711"/>
        <v>1.3623853211009174</v>
      </c>
      <c r="S281" s="400">
        <f t="shared" si="711"/>
        <v>1.3623853211009174</v>
      </c>
      <c r="T281" s="400">
        <f t="shared" si="711"/>
        <v>1.2000000000000002</v>
      </c>
      <c r="U281">
        <f t="shared" si="711"/>
        <v>1.7271428571428571</v>
      </c>
      <c r="V281">
        <f t="shared" si="711"/>
        <v>1.3333333333333333</v>
      </c>
      <c r="W281">
        <f t="shared" si="711"/>
        <v>1</v>
      </c>
      <c r="X281">
        <f t="shared" si="711"/>
        <v>1.3333333333333333</v>
      </c>
      <c r="Y281">
        <f t="shared" si="711"/>
        <v>0.33333333333333331</v>
      </c>
      <c r="Z281">
        <f t="shared" si="711"/>
        <v>1.8378378378378377</v>
      </c>
      <c r="AA281">
        <f t="shared" si="711"/>
        <v>0.82352941176470584</v>
      </c>
      <c r="AB281">
        <f t="shared" si="711"/>
        <v>1.2314257028112447</v>
      </c>
      <c r="AC281">
        <f t="shared" si="711"/>
        <v>1.2314257028112447</v>
      </c>
      <c r="AD281">
        <f t="shared" si="711"/>
        <v>1.2314257028112447</v>
      </c>
      <c r="AE281">
        <f t="shared" si="711"/>
        <v>1.2314257028112447</v>
      </c>
      <c r="AF281">
        <f t="shared" si="711"/>
        <v>0.51428571428571423</v>
      </c>
      <c r="AG281">
        <f t="shared" si="711"/>
        <v>0.51428571428571423</v>
      </c>
      <c r="AH281">
        <f t="shared" si="711"/>
        <v>0</v>
      </c>
      <c r="AI281" s="416">
        <f t="shared" ref="AI281" si="712">IFERROR(1/(IFERROR(1/AI279,0)+IFERROR(1/AI280,0)),0)</f>
        <v>0.97435897435897445</v>
      </c>
      <c r="AJ281" s="416"/>
      <c r="AK281" s="434">
        <f>IFERROR(1/(IFERROR(1/AK279,0)+IFERROR(1/AK280,0)),0)</f>
        <v>36.749756295694567</v>
      </c>
    </row>
    <row r="282" spans="2:37" hidden="1">
      <c r="B282" s="94">
        <v>53805</v>
      </c>
      <c r="C282" s="94" t="s">
        <v>293</v>
      </c>
      <c r="D282" s="94">
        <v>7</v>
      </c>
      <c r="E282" s="94" t="s">
        <v>260</v>
      </c>
      <c r="F282" s="400">
        <v>1</v>
      </c>
      <c r="G282" s="400"/>
      <c r="H282" s="400"/>
      <c r="I282" s="400"/>
      <c r="J282" s="400"/>
      <c r="K282" s="400"/>
      <c r="L282" s="400"/>
      <c r="M282" s="400"/>
      <c r="N282" s="400"/>
      <c r="O282" s="400">
        <v>1</v>
      </c>
      <c r="P282" s="400"/>
      <c r="Q282" s="400"/>
      <c r="R282" s="400"/>
      <c r="S282" s="400">
        <v>1</v>
      </c>
      <c r="T282" s="400">
        <v>1</v>
      </c>
      <c r="U282">
        <v>1</v>
      </c>
      <c r="V282">
        <v>1</v>
      </c>
      <c r="W282"/>
      <c r="X282"/>
      <c r="Y282">
        <v>1</v>
      </c>
      <c r="Z282">
        <v>1</v>
      </c>
      <c r="AA282">
        <v>2</v>
      </c>
      <c r="AB282"/>
      <c r="AC282"/>
      <c r="AD282"/>
      <c r="AE282"/>
      <c r="AF282"/>
      <c r="AG282">
        <v>1</v>
      </c>
      <c r="AH282"/>
      <c r="AI282" s="416"/>
      <c r="AJ282" s="416"/>
      <c r="AK282" s="421">
        <f>SUM(F282:AJ282)</f>
        <v>11</v>
      </c>
    </row>
    <row r="283" spans="2:37" hidden="1">
      <c r="B283" s="94">
        <v>53805</v>
      </c>
      <c r="C283" s="94" t="s">
        <v>293</v>
      </c>
      <c r="D283" s="94">
        <v>8</v>
      </c>
      <c r="E283" s="345" t="s">
        <v>261</v>
      </c>
      <c r="F283" s="402">
        <f t="shared" ref="F283" si="713">SUM(F276:F278)</f>
        <v>2.5</v>
      </c>
      <c r="G283" s="402">
        <f>SUM(G276:G278)</f>
        <v>0</v>
      </c>
      <c r="H283" s="402">
        <f t="shared" ref="H283:M283" si="714">SUM(H276:H278)</f>
        <v>1</v>
      </c>
      <c r="I283" s="402">
        <f t="shared" si="714"/>
        <v>0</v>
      </c>
      <c r="J283" s="402">
        <f t="shared" si="714"/>
        <v>0</v>
      </c>
      <c r="K283" s="402">
        <f t="shared" si="714"/>
        <v>0</v>
      </c>
      <c r="L283" s="402">
        <f t="shared" si="714"/>
        <v>0</v>
      </c>
      <c r="M283" s="402">
        <f t="shared" si="714"/>
        <v>0</v>
      </c>
      <c r="N283" s="402">
        <f>SUM(N276:N278)</f>
        <v>0</v>
      </c>
      <c r="O283" s="402">
        <f t="shared" ref="O283:T283" si="715">SUM(O276:O278)</f>
        <v>5</v>
      </c>
      <c r="P283" s="402">
        <f t="shared" si="715"/>
        <v>0</v>
      </c>
      <c r="Q283" s="402">
        <f t="shared" si="715"/>
        <v>0</v>
      </c>
      <c r="R283" s="402">
        <f t="shared" si="715"/>
        <v>0</v>
      </c>
      <c r="S283" s="402">
        <f t="shared" si="715"/>
        <v>1</v>
      </c>
      <c r="T283" s="402">
        <f t="shared" si="715"/>
        <v>1.5</v>
      </c>
      <c r="U283" s="374">
        <f>SUM(U276:U278)</f>
        <v>1.5</v>
      </c>
      <c r="V283" s="374">
        <f t="shared" ref="V283:AA283" si="716">SUM(V276:V278)</f>
        <v>0.5</v>
      </c>
      <c r="W283" s="374">
        <f t="shared" si="716"/>
        <v>0</v>
      </c>
      <c r="X283" s="374">
        <f t="shared" si="716"/>
        <v>0</v>
      </c>
      <c r="Y283" s="374">
        <f t="shared" si="716"/>
        <v>5</v>
      </c>
      <c r="Z283" s="374">
        <f t="shared" si="716"/>
        <v>4</v>
      </c>
      <c r="AA283" s="374">
        <f t="shared" si="716"/>
        <v>2.5</v>
      </c>
      <c r="AB283" s="374">
        <f>SUM(AB276:AB278)</f>
        <v>12.5</v>
      </c>
      <c r="AC283" s="374">
        <f t="shared" ref="AC283:AH283" si="717">SUM(AC276:AC278)</f>
        <v>0</v>
      </c>
      <c r="AD283" s="374">
        <f t="shared" si="717"/>
        <v>0</v>
      </c>
      <c r="AE283" s="374">
        <f t="shared" si="717"/>
        <v>0</v>
      </c>
      <c r="AF283" s="374">
        <f t="shared" si="717"/>
        <v>0</v>
      </c>
      <c r="AG283" s="374">
        <f t="shared" si="717"/>
        <v>1.5</v>
      </c>
      <c r="AH283" s="374">
        <f t="shared" si="717"/>
        <v>0</v>
      </c>
      <c r="AI283" s="422">
        <f t="shared" ref="AI283" si="718">SUM(AI276:AI278)</f>
        <v>0</v>
      </c>
      <c r="AJ283" s="422"/>
      <c r="AK283" s="421">
        <f>SUM(F283:AJ283)</f>
        <v>38.5</v>
      </c>
    </row>
    <row r="284" spans="2:37">
      <c r="B284" s="94">
        <v>53805</v>
      </c>
      <c r="C284" s="94" t="s">
        <v>293</v>
      </c>
      <c r="D284" s="94">
        <v>9</v>
      </c>
      <c r="E284" s="346" t="s">
        <v>341</v>
      </c>
      <c r="F284" s="406">
        <f t="shared" ref="F284" si="719">((F275-F283)/F275)*100</f>
        <v>89.583333333333343</v>
      </c>
      <c r="G284" s="423">
        <f>((G275-G283)/G275)*100</f>
        <v>100</v>
      </c>
      <c r="H284" s="423">
        <f t="shared" ref="H284:M284" si="720">((H275-H283)/H275)*100</f>
        <v>95.833333333333343</v>
      </c>
      <c r="I284" s="423">
        <f t="shared" si="720"/>
        <v>100</v>
      </c>
      <c r="J284" s="423">
        <f t="shared" si="720"/>
        <v>100</v>
      </c>
      <c r="K284" s="423">
        <f t="shared" si="720"/>
        <v>100</v>
      </c>
      <c r="L284" s="423">
        <f t="shared" si="720"/>
        <v>100</v>
      </c>
      <c r="M284" s="423">
        <f t="shared" si="720"/>
        <v>100</v>
      </c>
      <c r="N284" s="447">
        <f>((N275-N283)/N275)*100</f>
        <v>100</v>
      </c>
      <c r="O284" s="447">
        <f t="shared" ref="O284:T284" si="721">((O275-O283)/O275)*100</f>
        <v>79.166666666666657</v>
      </c>
      <c r="P284" s="447">
        <f t="shared" si="721"/>
        <v>100</v>
      </c>
      <c r="Q284" s="447">
        <f t="shared" si="721"/>
        <v>100</v>
      </c>
      <c r="R284" s="447">
        <f t="shared" si="721"/>
        <v>100</v>
      </c>
      <c r="S284" s="447">
        <f t="shared" si="721"/>
        <v>95.833333333333343</v>
      </c>
      <c r="T284" s="447">
        <f t="shared" si="721"/>
        <v>93.75</v>
      </c>
      <c r="U284" s="346">
        <f>((U275-U283)/U275)*100</f>
        <v>93.75</v>
      </c>
      <c r="V284" s="346">
        <f t="shared" ref="V284:AA284" si="722">((V275-V283)/V275)*100</f>
        <v>97.916666666666657</v>
      </c>
      <c r="W284" s="346">
        <f t="shared" si="722"/>
        <v>100</v>
      </c>
      <c r="X284" s="346">
        <f t="shared" si="722"/>
        <v>100</v>
      </c>
      <c r="Y284" s="346">
        <f t="shared" si="722"/>
        <v>79.166666666666657</v>
      </c>
      <c r="Z284" s="346">
        <f t="shared" si="722"/>
        <v>83.333333333333343</v>
      </c>
      <c r="AA284" s="346">
        <f t="shared" si="722"/>
        <v>89.583333333333343</v>
      </c>
      <c r="AB284" s="385">
        <f>((AB275-AB283)/AB275)*100</f>
        <v>47.916666666666671</v>
      </c>
      <c r="AC284" s="385">
        <f t="shared" ref="AC284:AH284" si="723">((AC275-AC283)/AC275)*100</f>
        <v>100</v>
      </c>
      <c r="AD284" s="385">
        <f t="shared" si="723"/>
        <v>100</v>
      </c>
      <c r="AE284" s="385">
        <f t="shared" si="723"/>
        <v>100</v>
      </c>
      <c r="AF284" s="385">
        <f t="shared" si="723"/>
        <v>100</v>
      </c>
      <c r="AG284" s="385">
        <f t="shared" si="723"/>
        <v>93.75</v>
      </c>
      <c r="AH284" s="385">
        <f t="shared" si="723"/>
        <v>100</v>
      </c>
      <c r="AI284" s="423">
        <f t="shared" ref="AI284:AK284" si="724">((AI275-AI283)/AI275)*100</f>
        <v>100</v>
      </c>
      <c r="AJ284" s="423">
        <f t="shared" ref="AJ284" si="725">((AJ275-AJ283)/AJ275)*100</f>
        <v>100</v>
      </c>
      <c r="AK284" s="424">
        <f t="shared" si="724"/>
        <v>94.825268817204304</v>
      </c>
    </row>
    <row r="285" spans="2:37">
      <c r="B285" s="94">
        <v>53805</v>
      </c>
      <c r="C285" s="94" t="s">
        <v>293</v>
      </c>
      <c r="D285" s="94">
        <v>10</v>
      </c>
      <c r="E285" s="346" t="s">
        <v>344</v>
      </c>
      <c r="F285" s="406">
        <f t="shared" ref="F285" si="726">IFERROR(F281*100/(F275-F283),0)</f>
        <v>4.6511627906976747</v>
      </c>
      <c r="G285" s="423">
        <f>IFERROR(G281*100/(G275-G283),0)</f>
        <v>4.166666666666667</v>
      </c>
      <c r="H285" s="423">
        <f t="shared" ref="H285:M285" si="727">IFERROR(H281*100/(H275-H283),0)</f>
        <v>4.1283444816053505</v>
      </c>
      <c r="I285" s="423">
        <f t="shared" si="727"/>
        <v>3.9563301282051277</v>
      </c>
      <c r="J285" s="423">
        <f t="shared" si="727"/>
        <v>6.1440677966101696</v>
      </c>
      <c r="K285" s="423">
        <f t="shared" si="727"/>
        <v>5.4893867924528301</v>
      </c>
      <c r="L285" s="423">
        <f t="shared" si="727"/>
        <v>5.4893867924528301</v>
      </c>
      <c r="M285" s="423">
        <f t="shared" si="727"/>
        <v>0</v>
      </c>
      <c r="N285" s="447">
        <f>IFERROR(N281*100/(N275-N283),0)</f>
        <v>8.0645161290322598</v>
      </c>
      <c r="O285" s="447">
        <f t="shared" ref="O285:T285" si="728">IFERROR(O281*100/(O275-O283),0)</f>
        <v>10.186757215619696</v>
      </c>
      <c r="P285" s="447">
        <f t="shared" si="728"/>
        <v>5.6766055045871555</v>
      </c>
      <c r="Q285" s="447">
        <f t="shared" si="728"/>
        <v>5.6766055045871555</v>
      </c>
      <c r="R285" s="447">
        <f t="shared" si="728"/>
        <v>5.6766055045871555</v>
      </c>
      <c r="S285" s="447">
        <f t="shared" si="728"/>
        <v>5.9234144395692061</v>
      </c>
      <c r="T285" s="447">
        <f t="shared" si="728"/>
        <v>5.3333333333333339</v>
      </c>
      <c r="U285" s="346">
        <f>IFERROR(U281*100/(U275-U283),0)</f>
        <v>7.6761904761904765</v>
      </c>
      <c r="V285" s="346">
        <f t="shared" ref="V285:AA285" si="729">IFERROR(V281*100/(V275-V283),0)</f>
        <v>5.6737588652482263</v>
      </c>
      <c r="W285" s="346">
        <f t="shared" si="729"/>
        <v>4.166666666666667</v>
      </c>
      <c r="X285" s="346">
        <f t="shared" si="729"/>
        <v>5.5555555555555545</v>
      </c>
      <c r="Y285" s="346">
        <f t="shared" si="729"/>
        <v>1.7543859649122804</v>
      </c>
      <c r="Z285" s="346">
        <f t="shared" si="729"/>
        <v>9.1891891891891895</v>
      </c>
      <c r="AA285" s="346">
        <f t="shared" si="729"/>
        <v>3.8303693570451434</v>
      </c>
      <c r="AB285" s="385">
        <f>IFERROR(AB281*100/(AB275-AB283),0)</f>
        <v>10.708049589662998</v>
      </c>
      <c r="AC285" s="385">
        <f t="shared" ref="AC285:AH285" si="730">IFERROR(AC281*100/(AC275-AC283),0)</f>
        <v>5.1309404283801863</v>
      </c>
      <c r="AD285" s="385">
        <f t="shared" si="730"/>
        <v>5.1309404283801863</v>
      </c>
      <c r="AE285" s="385">
        <f t="shared" si="730"/>
        <v>5.1309404283801863</v>
      </c>
      <c r="AF285" s="385">
        <f t="shared" si="730"/>
        <v>2.1428571428571428</v>
      </c>
      <c r="AG285" s="385">
        <f t="shared" si="730"/>
        <v>2.2857142857142856</v>
      </c>
      <c r="AH285" s="385">
        <f t="shared" si="730"/>
        <v>0</v>
      </c>
      <c r="AI285" s="423">
        <f t="shared" ref="AI285:AK285" si="731">IFERROR(AI281*100/(AI275-AI283),0)</f>
        <v>4.0598290598290605</v>
      </c>
      <c r="AJ285" s="423">
        <f t="shared" ref="AJ285" si="732">IFERROR(AJ281*100/(AJ275-AJ283),0)</f>
        <v>0</v>
      </c>
      <c r="AK285" s="424">
        <f t="shared" si="731"/>
        <v>5.209037036951746</v>
      </c>
    </row>
    <row r="286" spans="2:37" hidden="1">
      <c r="B286" s="94">
        <v>53805</v>
      </c>
      <c r="C286" s="94" t="s">
        <v>293</v>
      </c>
      <c r="D286" s="94"/>
      <c r="E286" s="346" t="s">
        <v>343</v>
      </c>
      <c r="F286" s="406">
        <f t="shared" ref="F286" si="733">IFERROR(F281*100/(F275-F283-4),0)</f>
        <v>5.7142857142857144</v>
      </c>
      <c r="G286" s="423">
        <f>IFERROR(G281*100/(G275-G283-4),0)</f>
        <v>5</v>
      </c>
      <c r="H286" s="423">
        <f t="shared" ref="H286:M286" si="734">IFERROR(H281*100/(H275-H283-4),0)</f>
        <v>4.9974696356275299</v>
      </c>
      <c r="I286" s="423">
        <f t="shared" si="734"/>
        <v>4.7475961538461533</v>
      </c>
      <c r="J286" s="423">
        <f t="shared" si="734"/>
        <v>7.3728813559322033</v>
      </c>
      <c r="K286" s="423">
        <f t="shared" si="734"/>
        <v>6.5872641509433958</v>
      </c>
      <c r="L286" s="423">
        <f t="shared" si="734"/>
        <v>6.5872641509433958</v>
      </c>
      <c r="M286" s="423">
        <f t="shared" si="734"/>
        <v>0</v>
      </c>
      <c r="N286" s="447">
        <f>IFERROR(N281*100/(N275-N283-4),0)</f>
        <v>9.6774193548387117</v>
      </c>
      <c r="O286" s="447">
        <f t="shared" ref="O286:T286" si="735">IFERROR(O281*100/(O275-O283-4),0)</f>
        <v>12.903225806451616</v>
      </c>
      <c r="P286" s="447">
        <f t="shared" si="735"/>
        <v>6.8119266055045866</v>
      </c>
      <c r="Q286" s="447">
        <f t="shared" si="735"/>
        <v>6.8119266055045866</v>
      </c>
      <c r="R286" s="447">
        <f t="shared" si="735"/>
        <v>6.8119266055045866</v>
      </c>
      <c r="S286" s="447">
        <f t="shared" si="735"/>
        <v>7.1704490584258807</v>
      </c>
      <c r="T286" s="447">
        <f t="shared" si="735"/>
        <v>6.4864864864864868</v>
      </c>
      <c r="U286" s="346">
        <f>IFERROR(U281*100/(U275-U283-4),0)</f>
        <v>9.3359073359073363</v>
      </c>
      <c r="V286" s="346">
        <f t="shared" ref="V286:AA286" si="736">IFERROR(V281*100/(V275-V283-4),0)</f>
        <v>6.8376068376068364</v>
      </c>
      <c r="W286" s="346">
        <f t="shared" si="736"/>
        <v>5</v>
      </c>
      <c r="X286" s="346">
        <f t="shared" si="736"/>
        <v>6.6666666666666661</v>
      </c>
      <c r="Y286" s="346">
        <f t="shared" si="736"/>
        <v>2.2222222222222219</v>
      </c>
      <c r="Z286" s="346">
        <f t="shared" si="736"/>
        <v>11.486486486486486</v>
      </c>
      <c r="AA286" s="346">
        <f t="shared" si="736"/>
        <v>4.7058823529411757</v>
      </c>
      <c r="AB286" s="385">
        <f>IFERROR(AB281*100/(AB275-AB283-4),0)</f>
        <v>16.419009370816596</v>
      </c>
      <c r="AC286" s="385">
        <f t="shared" ref="AC286:AH286" si="737">IFERROR(AC281*100/(AC275-AC283-4),0)</f>
        <v>6.1571285140562235</v>
      </c>
      <c r="AD286" s="385">
        <f t="shared" si="737"/>
        <v>6.1571285140562235</v>
      </c>
      <c r="AE286" s="385">
        <f t="shared" si="737"/>
        <v>6.1571285140562235</v>
      </c>
      <c r="AF286" s="385">
        <f t="shared" si="737"/>
        <v>2.5714285714285712</v>
      </c>
      <c r="AG286" s="385">
        <f t="shared" si="737"/>
        <v>2.7799227799227797</v>
      </c>
      <c r="AH286" s="385">
        <f t="shared" si="737"/>
        <v>0</v>
      </c>
      <c r="AI286" s="423">
        <f t="shared" ref="AI286:AJ286" si="738">IFERROR(AI281*100/(AI275-AI283-4),0)</f>
        <v>4.8717948717948723</v>
      </c>
      <c r="AJ286" s="423">
        <f t="shared" si="738"/>
        <v>0</v>
      </c>
      <c r="AK286" s="424">
        <f>IFERROR(AK281*100/(AK275-AK283-120),0)</f>
        <v>6.2766449693756741</v>
      </c>
    </row>
    <row r="287" spans="2:37">
      <c r="B287" s="94">
        <v>53805</v>
      </c>
      <c r="C287" s="94" t="s">
        <v>293</v>
      </c>
      <c r="D287" s="94">
        <v>11</v>
      </c>
      <c r="E287" s="347" t="s">
        <v>18</v>
      </c>
      <c r="F287" s="408">
        <f t="shared" ref="F287" si="739">IFERROR(F281/F282,F281)</f>
        <v>1</v>
      </c>
      <c r="G287" s="408">
        <f>IFERROR(G281/G282,G281)</f>
        <v>1</v>
      </c>
      <c r="H287" s="408">
        <f t="shared" ref="H287:M287" si="740">IFERROR(H281/H282,H281)</f>
        <v>0.94951923076923073</v>
      </c>
      <c r="I287" s="408">
        <f t="shared" si="740"/>
        <v>0.94951923076923073</v>
      </c>
      <c r="J287" s="408">
        <f t="shared" si="740"/>
        <v>1.4745762711864407</v>
      </c>
      <c r="K287" s="408">
        <f t="shared" si="740"/>
        <v>1.3174528301886792</v>
      </c>
      <c r="L287" s="408">
        <f t="shared" si="740"/>
        <v>1.3174528301886792</v>
      </c>
      <c r="M287" s="408">
        <f t="shared" si="740"/>
        <v>0</v>
      </c>
      <c r="N287" s="408">
        <f>IFERROR(N281/N282,N281)</f>
        <v>1.9354838709677422</v>
      </c>
      <c r="O287" s="408">
        <f t="shared" ref="O287:T287" si="741">IFERROR(O281/O282,O281)</f>
        <v>1.9354838709677422</v>
      </c>
      <c r="P287" s="408">
        <f t="shared" si="741"/>
        <v>1.3623853211009174</v>
      </c>
      <c r="Q287" s="408">
        <f t="shared" si="741"/>
        <v>1.3623853211009174</v>
      </c>
      <c r="R287" s="408">
        <f t="shared" si="741"/>
        <v>1.3623853211009174</v>
      </c>
      <c r="S287" s="408">
        <f t="shared" si="741"/>
        <v>1.3623853211009174</v>
      </c>
      <c r="T287" s="408">
        <f t="shared" si="741"/>
        <v>1.2000000000000002</v>
      </c>
      <c r="U287" s="347">
        <f>IFERROR(U281/U282,U281)</f>
        <v>1.7271428571428571</v>
      </c>
      <c r="V287" s="347">
        <f t="shared" ref="V287:AA287" si="742">IFERROR(V281/V282,V281)</f>
        <v>1.3333333333333333</v>
      </c>
      <c r="W287" s="347">
        <f t="shared" si="742"/>
        <v>1</v>
      </c>
      <c r="X287" s="347">
        <f t="shared" si="742"/>
        <v>1.3333333333333333</v>
      </c>
      <c r="Y287" s="347">
        <f t="shared" si="742"/>
        <v>0.33333333333333331</v>
      </c>
      <c r="Z287" s="347">
        <f t="shared" si="742"/>
        <v>1.8378378378378377</v>
      </c>
      <c r="AA287" s="347">
        <f t="shared" si="742"/>
        <v>0.41176470588235292</v>
      </c>
      <c r="AB287" s="347">
        <f>IFERROR(AB281/AB282,AB281)</f>
        <v>1.2314257028112447</v>
      </c>
      <c r="AC287" s="347">
        <f t="shared" ref="AC287:AH287" si="743">IFERROR(AC281/AC282,AC281)</f>
        <v>1.2314257028112447</v>
      </c>
      <c r="AD287" s="347">
        <f t="shared" si="743"/>
        <v>1.2314257028112447</v>
      </c>
      <c r="AE287" s="347">
        <f t="shared" si="743"/>
        <v>1.2314257028112447</v>
      </c>
      <c r="AF287" s="347">
        <f t="shared" si="743"/>
        <v>0.51428571428571423</v>
      </c>
      <c r="AG287" s="347">
        <f t="shared" si="743"/>
        <v>0.51428571428571423</v>
      </c>
      <c r="AH287" s="347">
        <f t="shared" si="743"/>
        <v>0</v>
      </c>
      <c r="AI287" s="425">
        <f t="shared" ref="AI287:AK287" si="744">IFERROR(AI281/AI282,AI281)</f>
        <v>0.97435897435897445</v>
      </c>
      <c r="AJ287" s="425">
        <f t="shared" ref="AJ287" si="745">IFERROR(AJ281/AJ282,AJ281)</f>
        <v>0</v>
      </c>
      <c r="AK287" s="426">
        <f t="shared" si="744"/>
        <v>3.3408869359722333</v>
      </c>
    </row>
    <row r="288" spans="2:37">
      <c r="B288" s="94">
        <v>53805</v>
      </c>
      <c r="C288" s="94" t="s">
        <v>293</v>
      </c>
      <c r="D288" s="94">
        <v>12</v>
      </c>
      <c r="E288" s="347" t="s">
        <v>19</v>
      </c>
      <c r="F288" s="408">
        <f t="shared" ref="F288:AH288" si="746">IFERROR(F283/F282,F283)</f>
        <v>2.5</v>
      </c>
      <c r="G288" s="408">
        <f t="shared" si="746"/>
        <v>0</v>
      </c>
      <c r="H288" s="408">
        <f t="shared" si="746"/>
        <v>1</v>
      </c>
      <c r="I288" s="408">
        <f t="shared" si="746"/>
        <v>0</v>
      </c>
      <c r="J288" s="408">
        <f t="shared" si="746"/>
        <v>0</v>
      </c>
      <c r="K288" s="408">
        <f t="shared" si="746"/>
        <v>0</v>
      </c>
      <c r="L288" s="408">
        <f t="shared" si="746"/>
        <v>0</v>
      </c>
      <c r="M288" s="408">
        <f t="shared" si="746"/>
        <v>0</v>
      </c>
      <c r="N288" s="408">
        <f t="shared" si="746"/>
        <v>0</v>
      </c>
      <c r="O288" s="408">
        <f t="shared" si="746"/>
        <v>5</v>
      </c>
      <c r="P288" s="408">
        <f t="shared" si="746"/>
        <v>0</v>
      </c>
      <c r="Q288" s="408">
        <f t="shared" si="746"/>
        <v>0</v>
      </c>
      <c r="R288" s="408">
        <f t="shared" si="746"/>
        <v>0</v>
      </c>
      <c r="S288" s="408">
        <f t="shared" si="746"/>
        <v>1</v>
      </c>
      <c r="T288" s="408">
        <f t="shared" si="746"/>
        <v>1.5</v>
      </c>
      <c r="U288" s="347">
        <f t="shared" si="746"/>
        <v>1.5</v>
      </c>
      <c r="V288" s="347">
        <f t="shared" si="746"/>
        <v>0.5</v>
      </c>
      <c r="W288" s="347">
        <f t="shared" si="746"/>
        <v>0</v>
      </c>
      <c r="X288" s="347">
        <f t="shared" si="746"/>
        <v>0</v>
      </c>
      <c r="Y288" s="347">
        <f t="shared" si="746"/>
        <v>5</v>
      </c>
      <c r="Z288" s="347">
        <f t="shared" si="746"/>
        <v>4</v>
      </c>
      <c r="AA288" s="347">
        <f t="shared" si="746"/>
        <v>1.25</v>
      </c>
      <c r="AB288" s="347">
        <f t="shared" si="746"/>
        <v>12.5</v>
      </c>
      <c r="AC288" s="347">
        <f t="shared" si="746"/>
        <v>0</v>
      </c>
      <c r="AD288" s="347">
        <f t="shared" si="746"/>
        <v>0</v>
      </c>
      <c r="AE288" s="347">
        <f t="shared" si="746"/>
        <v>0</v>
      </c>
      <c r="AF288" s="347">
        <f t="shared" si="746"/>
        <v>0</v>
      </c>
      <c r="AG288" s="347">
        <f t="shared" si="746"/>
        <v>1.5</v>
      </c>
      <c r="AH288" s="347">
        <f t="shared" si="746"/>
        <v>0</v>
      </c>
      <c r="AI288" s="425">
        <f t="shared" ref="AI288:AK288" si="747">IFERROR(AI283/AI282,AI283)</f>
        <v>0</v>
      </c>
      <c r="AJ288" s="425">
        <f t="shared" ref="AJ288" si="748">IFERROR(AJ283/AJ282,AJ283)</f>
        <v>0</v>
      </c>
      <c r="AK288" s="426">
        <f t="shared" si="747"/>
        <v>3.5</v>
      </c>
    </row>
    <row r="289" spans="2:37" hidden="1">
      <c r="B289" s="94">
        <v>53807</v>
      </c>
      <c r="C289" s="94" t="s">
        <v>294</v>
      </c>
      <c r="D289" s="94">
        <v>1</v>
      </c>
      <c r="E289" s="94" t="s">
        <v>256</v>
      </c>
      <c r="F289" s="400">
        <v>24</v>
      </c>
      <c r="G289" s="400">
        <v>24</v>
      </c>
      <c r="H289" s="400">
        <v>24</v>
      </c>
      <c r="I289" s="400">
        <v>24</v>
      </c>
      <c r="J289" s="400">
        <v>24</v>
      </c>
      <c r="K289" s="400">
        <v>24</v>
      </c>
      <c r="L289" s="400">
        <v>24</v>
      </c>
      <c r="M289" s="400">
        <v>24</v>
      </c>
      <c r="N289" s="400">
        <v>24</v>
      </c>
      <c r="O289" s="400">
        <v>24</v>
      </c>
      <c r="P289" s="400">
        <v>24</v>
      </c>
      <c r="Q289" s="400">
        <v>24</v>
      </c>
      <c r="R289" s="400">
        <v>24</v>
      </c>
      <c r="S289" s="400">
        <v>24</v>
      </c>
      <c r="T289" s="400">
        <v>24</v>
      </c>
      <c r="U289">
        <v>24</v>
      </c>
      <c r="V289">
        <v>24</v>
      </c>
      <c r="W289">
        <v>24</v>
      </c>
      <c r="X289">
        <v>24</v>
      </c>
      <c r="Y289">
        <v>24</v>
      </c>
      <c r="Z289">
        <v>24</v>
      </c>
      <c r="AA289">
        <v>24</v>
      </c>
      <c r="AB289">
        <v>24</v>
      </c>
      <c r="AC289">
        <v>24</v>
      </c>
      <c r="AD289">
        <v>24</v>
      </c>
      <c r="AE289">
        <v>24</v>
      </c>
      <c r="AF289">
        <v>24</v>
      </c>
      <c r="AG289">
        <v>24</v>
      </c>
      <c r="AH289">
        <v>24</v>
      </c>
      <c r="AI289" s="416">
        <v>24</v>
      </c>
      <c r="AJ289" s="416">
        <v>24</v>
      </c>
      <c r="AK289" s="417">
        <f>SUM(F289:AJ289)</f>
        <v>744</v>
      </c>
    </row>
    <row r="290" spans="2:37">
      <c r="B290" s="117">
        <v>53807</v>
      </c>
      <c r="C290" s="117" t="s">
        <v>294</v>
      </c>
      <c r="D290" s="117">
        <v>1.1000000000000001</v>
      </c>
      <c r="E290" s="94" t="s">
        <v>267</v>
      </c>
      <c r="F290" s="401"/>
      <c r="G290" s="401"/>
      <c r="H290" s="401"/>
      <c r="I290" s="401"/>
      <c r="J290" s="401"/>
      <c r="K290" s="401"/>
      <c r="L290" s="401"/>
      <c r="M290" s="401"/>
      <c r="N290" s="401"/>
      <c r="O290" s="401"/>
      <c r="P290" s="401"/>
      <c r="Q290" s="401"/>
      <c r="R290" s="401"/>
      <c r="S290" s="401"/>
      <c r="T290" s="401">
        <v>10</v>
      </c>
      <c r="U290" s="117"/>
      <c r="V290" s="117"/>
      <c r="W290" s="117"/>
      <c r="X290" s="117"/>
      <c r="Y290" s="117"/>
      <c r="Z290" s="117"/>
      <c r="AA290" s="117"/>
      <c r="AB290" s="117" t="s">
        <v>80</v>
      </c>
      <c r="AC290" s="117"/>
      <c r="AD290" s="117"/>
      <c r="AE290" s="117"/>
      <c r="AF290" s="117"/>
      <c r="AG290" s="117"/>
      <c r="AH290" s="117"/>
      <c r="AI290" s="418"/>
      <c r="AJ290" s="418"/>
      <c r="AK290" s="417">
        <f>SUM(F290:AJ290)</f>
        <v>10</v>
      </c>
    </row>
    <row r="291" spans="2:37">
      <c r="B291" s="94">
        <v>53807</v>
      </c>
      <c r="C291" s="94" t="s">
        <v>294</v>
      </c>
      <c r="D291" s="94">
        <v>2</v>
      </c>
      <c r="E291" s="94" t="s">
        <v>257</v>
      </c>
      <c r="F291" s="400"/>
      <c r="G291" s="400">
        <v>1</v>
      </c>
      <c r="H291" s="400"/>
      <c r="I291" s="400"/>
      <c r="J291" s="400"/>
      <c r="K291" s="400"/>
      <c r="L291" s="400"/>
      <c r="M291" s="400"/>
      <c r="N291" s="400"/>
      <c r="O291" s="400"/>
      <c r="P291" s="400"/>
      <c r="Q291" s="400"/>
      <c r="R291" s="400"/>
      <c r="S291" s="400"/>
      <c r="T291" s="400"/>
      <c r="U291"/>
      <c r="V291"/>
      <c r="W291"/>
      <c r="X291"/>
      <c r="Y291"/>
      <c r="Z291"/>
      <c r="AA291"/>
      <c r="AB291"/>
      <c r="AC291"/>
      <c r="AD291"/>
      <c r="AE291"/>
      <c r="AF291"/>
      <c r="AG291"/>
      <c r="AH291"/>
      <c r="AI291" s="416"/>
      <c r="AJ291" s="416"/>
      <c r="AK291" s="417">
        <f t="shared" ref="AK291:AK294" si="749">SUM(F291:AJ291)</f>
        <v>1</v>
      </c>
    </row>
    <row r="292" spans="2:37">
      <c r="B292" s="397">
        <v>53807</v>
      </c>
      <c r="C292" s="94" t="s">
        <v>294</v>
      </c>
      <c r="D292" s="94">
        <v>3</v>
      </c>
      <c r="E292" s="94" t="s">
        <v>258</v>
      </c>
      <c r="F292" s="400">
        <v>2.83</v>
      </c>
      <c r="G292" s="400"/>
      <c r="H292" s="400"/>
      <c r="I292" s="400"/>
      <c r="J292" s="400"/>
      <c r="K292" s="400"/>
      <c r="L292" s="400"/>
      <c r="M292" s="400"/>
      <c r="N292" s="400"/>
      <c r="O292" s="400">
        <v>1</v>
      </c>
      <c r="P292" s="400"/>
      <c r="Q292" s="400"/>
      <c r="R292" s="400"/>
      <c r="S292" s="400"/>
      <c r="T292" s="400"/>
      <c r="U292"/>
      <c r="V292"/>
      <c r="W292"/>
      <c r="X292"/>
      <c r="Y292"/>
      <c r="Z292"/>
      <c r="AA292"/>
      <c r="AB292"/>
      <c r="AC292"/>
      <c r="AD292">
        <v>11</v>
      </c>
      <c r="AE292"/>
      <c r="AF292"/>
      <c r="AG292">
        <v>1.5</v>
      </c>
      <c r="AH292"/>
      <c r="AI292" s="416">
        <v>5</v>
      </c>
      <c r="AJ292" s="416"/>
      <c r="AK292" s="417">
        <f>SUM(F292:AJ292)</f>
        <v>21.33</v>
      </c>
    </row>
    <row r="293" spans="2:37" hidden="1">
      <c r="B293" s="94">
        <v>53807</v>
      </c>
      <c r="C293" s="94" t="s">
        <v>294</v>
      </c>
      <c r="D293" s="94">
        <v>4</v>
      </c>
      <c r="E293" s="94" t="s">
        <v>277</v>
      </c>
      <c r="F293" s="400">
        <v>9</v>
      </c>
      <c r="G293" s="400">
        <v>9</v>
      </c>
      <c r="H293" s="400">
        <v>3.67</v>
      </c>
      <c r="I293" s="400">
        <v>3.67</v>
      </c>
      <c r="J293" s="400">
        <v>3.67</v>
      </c>
      <c r="K293" s="400">
        <v>4</v>
      </c>
      <c r="L293" s="400">
        <v>4</v>
      </c>
      <c r="M293" s="400"/>
      <c r="N293" s="400">
        <v>3</v>
      </c>
      <c r="O293" s="400">
        <v>3</v>
      </c>
      <c r="P293" s="400">
        <v>3</v>
      </c>
      <c r="Q293" s="400">
        <v>3</v>
      </c>
      <c r="R293" s="400">
        <v>3</v>
      </c>
      <c r="S293" s="400">
        <v>3</v>
      </c>
      <c r="T293" s="400">
        <v>9</v>
      </c>
      <c r="U293">
        <v>2</v>
      </c>
      <c r="V293">
        <v>3.5</v>
      </c>
      <c r="W293">
        <v>3.5</v>
      </c>
      <c r="X293">
        <v>4</v>
      </c>
      <c r="Y293">
        <v>7</v>
      </c>
      <c r="Z293">
        <v>3</v>
      </c>
      <c r="AA293">
        <v>7</v>
      </c>
      <c r="AB293">
        <v>4</v>
      </c>
      <c r="AC293">
        <v>4</v>
      </c>
      <c r="AD293">
        <v>4</v>
      </c>
      <c r="AE293">
        <v>4</v>
      </c>
      <c r="AF293">
        <v>4</v>
      </c>
      <c r="AG293">
        <v>4</v>
      </c>
      <c r="AH293">
        <v>4</v>
      </c>
      <c r="AI293" s="416">
        <v>3</v>
      </c>
      <c r="AJ293" s="416"/>
      <c r="AK293" s="417">
        <f>SUM(F293:AJ293)</f>
        <v>125.01</v>
      </c>
    </row>
    <row r="294" spans="2:37" hidden="1">
      <c r="B294" s="94">
        <v>53807</v>
      </c>
      <c r="C294" s="94" t="s">
        <v>294</v>
      </c>
      <c r="D294" s="94">
        <v>5</v>
      </c>
      <c r="E294" s="94" t="s">
        <v>280</v>
      </c>
      <c r="F294" s="400">
        <v>3.1</v>
      </c>
      <c r="G294" s="400">
        <v>3.1</v>
      </c>
      <c r="H294" s="400">
        <v>2.0299999999999998</v>
      </c>
      <c r="I294" s="400">
        <v>2.0299999999999998</v>
      </c>
      <c r="J294" s="400">
        <v>2.0299999999999998</v>
      </c>
      <c r="K294" s="400">
        <v>5.5</v>
      </c>
      <c r="L294" s="400">
        <v>5.5</v>
      </c>
      <c r="M294" s="400"/>
      <c r="N294" s="400">
        <v>6.5</v>
      </c>
      <c r="O294" s="400">
        <v>6.5</v>
      </c>
      <c r="P294" s="400"/>
      <c r="Q294" s="400"/>
      <c r="R294" s="400"/>
      <c r="S294" s="400"/>
      <c r="T294" s="400"/>
      <c r="U294">
        <v>2</v>
      </c>
      <c r="V294">
        <v>0.5</v>
      </c>
      <c r="W294">
        <v>0.5</v>
      </c>
      <c r="X294">
        <v>2</v>
      </c>
      <c r="Y294">
        <v>3</v>
      </c>
      <c r="Z294">
        <v>2</v>
      </c>
      <c r="AA294">
        <v>3</v>
      </c>
      <c r="AB294">
        <v>0</v>
      </c>
      <c r="AC294"/>
      <c r="AD294"/>
      <c r="AE294"/>
      <c r="AF294"/>
      <c r="AG294"/>
      <c r="AH294"/>
      <c r="AI294" s="416">
        <v>0</v>
      </c>
      <c r="AJ294" s="416"/>
      <c r="AK294" s="417">
        <f t="shared" si="749"/>
        <v>49.29</v>
      </c>
    </row>
    <row r="295" spans="2:37">
      <c r="B295" s="94">
        <v>53807</v>
      </c>
      <c r="C295" s="94" t="s">
        <v>294</v>
      </c>
      <c r="D295" s="94">
        <v>6</v>
      </c>
      <c r="E295" s="94" t="s">
        <v>259</v>
      </c>
      <c r="F295" s="400">
        <f t="shared" ref="F295:R295" si="750">IFERROR(1/(IFERROR(1/F293,0)+IFERROR(1/F294,0)),0)</f>
        <v>2.3057851239669422</v>
      </c>
      <c r="G295" s="400">
        <f t="shared" si="750"/>
        <v>2.3057851239669422</v>
      </c>
      <c r="H295" s="400">
        <f t="shared" si="750"/>
        <v>1.307035087719298</v>
      </c>
      <c r="I295" s="400">
        <f t="shared" si="750"/>
        <v>1.307035087719298</v>
      </c>
      <c r="J295" s="400">
        <f t="shared" si="750"/>
        <v>1.307035087719298</v>
      </c>
      <c r="K295" s="400">
        <f t="shared" si="750"/>
        <v>2.3157894736842106</v>
      </c>
      <c r="L295" s="400">
        <f t="shared" si="750"/>
        <v>2.3157894736842106</v>
      </c>
      <c r="M295" s="400">
        <f t="shared" si="750"/>
        <v>0</v>
      </c>
      <c r="N295" s="400">
        <f t="shared" si="750"/>
        <v>2.0526315789473686</v>
      </c>
      <c r="O295" s="400">
        <f t="shared" si="750"/>
        <v>2.0526315789473686</v>
      </c>
      <c r="P295" s="400">
        <f t="shared" si="750"/>
        <v>3</v>
      </c>
      <c r="Q295" s="400">
        <f t="shared" si="750"/>
        <v>3</v>
      </c>
      <c r="R295" s="400">
        <f t="shared" si="750"/>
        <v>3</v>
      </c>
      <c r="S295" s="400">
        <f>IFERROR(1/(IFERROR(1/S293,0)+IFERROR(1/S294,0)),0)</f>
        <v>3</v>
      </c>
      <c r="T295" s="400">
        <f>IFERROR(1/(IFERROR(1/T293,0)+IFERROR(1/T294,0)),0)</f>
        <v>9</v>
      </c>
      <c r="U295">
        <f t="shared" ref="U295:AH295" si="751">IFERROR(1/(IFERROR(1/U293,0)+IFERROR(1/U294,0)),0)</f>
        <v>1</v>
      </c>
      <c r="V295">
        <f t="shared" si="751"/>
        <v>0.4375</v>
      </c>
      <c r="W295">
        <f t="shared" si="751"/>
        <v>0.4375</v>
      </c>
      <c r="X295">
        <f t="shared" si="751"/>
        <v>1.3333333333333333</v>
      </c>
      <c r="Y295">
        <f t="shared" si="751"/>
        <v>2.1</v>
      </c>
      <c r="Z295">
        <f t="shared" si="751"/>
        <v>1.2000000000000002</v>
      </c>
      <c r="AA295">
        <f t="shared" si="751"/>
        <v>2.1</v>
      </c>
      <c r="AB295">
        <f t="shared" si="751"/>
        <v>4</v>
      </c>
      <c r="AC295">
        <f t="shared" si="751"/>
        <v>4</v>
      </c>
      <c r="AD295">
        <f t="shared" si="751"/>
        <v>4</v>
      </c>
      <c r="AE295">
        <f t="shared" si="751"/>
        <v>4</v>
      </c>
      <c r="AF295">
        <f t="shared" si="751"/>
        <v>4</v>
      </c>
      <c r="AG295">
        <f t="shared" si="751"/>
        <v>4</v>
      </c>
      <c r="AH295">
        <f t="shared" si="751"/>
        <v>4</v>
      </c>
      <c r="AI295" s="416">
        <f t="shared" ref="AI295" si="752">IFERROR(1/(IFERROR(1/AI293,0)+IFERROR(1/AI294,0)),0)</f>
        <v>3</v>
      </c>
      <c r="AJ295" s="416"/>
      <c r="AK295" s="434">
        <f>IFERROR(1/(IFERROR(1/AK293,0)+IFERROR(1/AK294,0)),0)</f>
        <v>35.351364888123925</v>
      </c>
    </row>
    <row r="296" spans="2:37" hidden="1">
      <c r="B296" s="94">
        <v>53807</v>
      </c>
      <c r="C296" s="94" t="s">
        <v>294</v>
      </c>
      <c r="D296" s="94">
        <v>7</v>
      </c>
      <c r="E296" s="94" t="s">
        <v>260</v>
      </c>
      <c r="F296" s="400">
        <v>1</v>
      </c>
      <c r="G296" s="400"/>
      <c r="H296" s="400"/>
      <c r="I296" s="400"/>
      <c r="J296" s="400"/>
      <c r="K296" s="400"/>
      <c r="L296" s="400"/>
      <c r="M296" s="400"/>
      <c r="N296" s="400"/>
      <c r="O296" s="400">
        <v>1</v>
      </c>
      <c r="P296" s="400"/>
      <c r="Q296" s="400"/>
      <c r="R296" s="400"/>
      <c r="S296" s="400"/>
      <c r="T296" s="400"/>
      <c r="U296"/>
      <c r="V296"/>
      <c r="W296"/>
      <c r="X296"/>
      <c r="Y296"/>
      <c r="Z296"/>
      <c r="AA296"/>
      <c r="AB296"/>
      <c r="AC296"/>
      <c r="AD296">
        <v>1</v>
      </c>
      <c r="AE296"/>
      <c r="AF296"/>
      <c r="AG296">
        <v>1</v>
      </c>
      <c r="AH296"/>
      <c r="AI296" s="416">
        <v>1</v>
      </c>
      <c r="AJ296" s="416"/>
      <c r="AK296" s="421">
        <f>SUM(F296:AJ296)</f>
        <v>5</v>
      </c>
    </row>
    <row r="297" spans="2:37" hidden="1">
      <c r="B297" s="94">
        <v>53807</v>
      </c>
      <c r="C297" s="94" t="s">
        <v>294</v>
      </c>
      <c r="D297" s="94">
        <v>8</v>
      </c>
      <c r="E297" s="345" t="s">
        <v>261</v>
      </c>
      <c r="F297" s="402">
        <f t="shared" ref="F297" si="753">SUM(F290:F292)</f>
        <v>2.83</v>
      </c>
      <c r="G297" s="402">
        <f>SUM(G290:G292)</f>
        <v>1</v>
      </c>
      <c r="H297" s="402">
        <f t="shared" ref="H297:M297" si="754">SUM(H290:H292)</f>
        <v>0</v>
      </c>
      <c r="I297" s="402">
        <f t="shared" si="754"/>
        <v>0</v>
      </c>
      <c r="J297" s="402">
        <f t="shared" si="754"/>
        <v>0</v>
      </c>
      <c r="K297" s="402">
        <f t="shared" si="754"/>
        <v>0</v>
      </c>
      <c r="L297" s="402">
        <f t="shared" si="754"/>
        <v>0</v>
      </c>
      <c r="M297" s="402">
        <f t="shared" si="754"/>
        <v>0</v>
      </c>
      <c r="N297" s="402">
        <f>SUM(N290:N292)</f>
        <v>0</v>
      </c>
      <c r="O297" s="402">
        <f t="shared" ref="O297:T297" si="755">SUM(O290:O292)</f>
        <v>1</v>
      </c>
      <c r="P297" s="402">
        <f t="shared" si="755"/>
        <v>0</v>
      </c>
      <c r="Q297" s="402">
        <f t="shared" si="755"/>
        <v>0</v>
      </c>
      <c r="R297" s="402">
        <f t="shared" si="755"/>
        <v>0</v>
      </c>
      <c r="S297" s="402">
        <f t="shared" si="755"/>
        <v>0</v>
      </c>
      <c r="T297" s="402">
        <f t="shared" si="755"/>
        <v>10</v>
      </c>
      <c r="U297" s="374">
        <f>SUM(U290:U292)</f>
        <v>0</v>
      </c>
      <c r="V297" s="374">
        <f t="shared" ref="V297:AA297" si="756">SUM(V290:V292)</f>
        <v>0</v>
      </c>
      <c r="W297" s="374">
        <f t="shared" si="756"/>
        <v>0</v>
      </c>
      <c r="X297" s="374">
        <f t="shared" si="756"/>
        <v>0</v>
      </c>
      <c r="Y297" s="374">
        <f t="shared" si="756"/>
        <v>0</v>
      </c>
      <c r="Z297" s="374">
        <f t="shared" si="756"/>
        <v>0</v>
      </c>
      <c r="AA297" s="374">
        <f t="shared" si="756"/>
        <v>0</v>
      </c>
      <c r="AB297" s="374">
        <f>SUM(AB290:AB292)</f>
        <v>0</v>
      </c>
      <c r="AC297" s="374">
        <f t="shared" ref="AC297:AH297" si="757">SUM(AC290:AC292)</f>
        <v>0</v>
      </c>
      <c r="AD297" s="374">
        <f t="shared" si="757"/>
        <v>11</v>
      </c>
      <c r="AE297" s="374">
        <f t="shared" si="757"/>
        <v>0</v>
      </c>
      <c r="AF297" s="374">
        <f t="shared" si="757"/>
        <v>0</v>
      </c>
      <c r="AG297" s="374">
        <f t="shared" si="757"/>
        <v>1.5</v>
      </c>
      <c r="AH297" s="374">
        <f t="shared" si="757"/>
        <v>0</v>
      </c>
      <c r="AI297" s="422">
        <f t="shared" ref="AI297:AJ297" si="758">SUM(AI290:AI292)</f>
        <v>5</v>
      </c>
      <c r="AJ297" s="422">
        <f t="shared" si="758"/>
        <v>0</v>
      </c>
      <c r="AK297" s="421">
        <f>SUM(F297:AJ297)</f>
        <v>32.33</v>
      </c>
    </row>
    <row r="298" spans="2:37">
      <c r="B298" s="94">
        <v>53807</v>
      </c>
      <c r="C298" s="94" t="s">
        <v>294</v>
      </c>
      <c r="D298" s="94">
        <v>9</v>
      </c>
      <c r="E298" s="346" t="s">
        <v>341</v>
      </c>
      <c r="F298" s="406">
        <f t="shared" ref="F298" si="759">((F289-F297)/F289)*100</f>
        <v>88.208333333333343</v>
      </c>
      <c r="G298" s="423">
        <f>((G289-G297)/G289)*100</f>
        <v>95.833333333333343</v>
      </c>
      <c r="H298" s="423">
        <f t="shared" ref="H298:M298" si="760">((H289-H297)/H289)*100</f>
        <v>100</v>
      </c>
      <c r="I298" s="423">
        <f t="shared" si="760"/>
        <v>100</v>
      </c>
      <c r="J298" s="423">
        <f t="shared" si="760"/>
        <v>100</v>
      </c>
      <c r="K298" s="423">
        <f t="shared" si="760"/>
        <v>100</v>
      </c>
      <c r="L298" s="423">
        <f t="shared" si="760"/>
        <v>100</v>
      </c>
      <c r="M298" s="423">
        <f t="shared" si="760"/>
        <v>100</v>
      </c>
      <c r="N298" s="447">
        <f>((N289-N297)/N289)*100</f>
        <v>100</v>
      </c>
      <c r="O298" s="447">
        <f t="shared" ref="O298:T298" si="761">((O289-O297)/O289)*100</f>
        <v>95.833333333333343</v>
      </c>
      <c r="P298" s="447">
        <f t="shared" si="761"/>
        <v>100</v>
      </c>
      <c r="Q298" s="447">
        <f t="shared" si="761"/>
        <v>100</v>
      </c>
      <c r="R298" s="447">
        <f t="shared" si="761"/>
        <v>100</v>
      </c>
      <c r="S298" s="447">
        <f t="shared" si="761"/>
        <v>100</v>
      </c>
      <c r="T298" s="447">
        <f t="shared" si="761"/>
        <v>58.333333333333336</v>
      </c>
      <c r="U298" s="346">
        <f>((U289-U297)/U289)*100</f>
        <v>100</v>
      </c>
      <c r="V298" s="346">
        <f t="shared" ref="V298:AA298" si="762">((V289-V297)/V289)*100</f>
        <v>100</v>
      </c>
      <c r="W298" s="346">
        <f t="shared" si="762"/>
        <v>100</v>
      </c>
      <c r="X298" s="346">
        <f t="shared" si="762"/>
        <v>100</v>
      </c>
      <c r="Y298" s="346">
        <f t="shared" si="762"/>
        <v>100</v>
      </c>
      <c r="Z298" s="346">
        <f t="shared" si="762"/>
        <v>100</v>
      </c>
      <c r="AA298" s="346">
        <f t="shared" si="762"/>
        <v>100</v>
      </c>
      <c r="AB298" s="385">
        <f>((AB289-AB297)/AB289)*100</f>
        <v>100</v>
      </c>
      <c r="AC298" s="385">
        <f t="shared" ref="AC298:AH298" si="763">((AC289-AC297)/AC289)*100</f>
        <v>100</v>
      </c>
      <c r="AD298" s="385">
        <f t="shared" si="763"/>
        <v>54.166666666666664</v>
      </c>
      <c r="AE298" s="385">
        <f t="shared" si="763"/>
        <v>100</v>
      </c>
      <c r="AF298" s="385">
        <f t="shared" si="763"/>
        <v>100</v>
      </c>
      <c r="AG298" s="385">
        <f t="shared" si="763"/>
        <v>93.75</v>
      </c>
      <c r="AH298" s="385">
        <f t="shared" si="763"/>
        <v>100</v>
      </c>
      <c r="AI298" s="423">
        <f t="shared" ref="AI298:AK298" si="764">((AI289-AI297)/AI289)*100</f>
        <v>79.166666666666657</v>
      </c>
      <c r="AJ298" s="423">
        <f t="shared" ref="AJ298" si="765">((AJ289-AJ297)/AJ289)*100</f>
        <v>100</v>
      </c>
      <c r="AK298" s="424">
        <f t="shared" si="764"/>
        <v>95.65456989247312</v>
      </c>
    </row>
    <row r="299" spans="2:37">
      <c r="B299" s="94">
        <v>53807</v>
      </c>
      <c r="C299" s="94" t="s">
        <v>294</v>
      </c>
      <c r="D299" s="94">
        <v>10</v>
      </c>
      <c r="E299" s="346" t="s">
        <v>344</v>
      </c>
      <c r="F299" s="406">
        <f t="shared" ref="F299" si="766">IFERROR(F295*100/(F289-F297),0)</f>
        <v>10.891757789168361</v>
      </c>
      <c r="G299" s="423">
        <f>IFERROR(G295*100/(G289-G297),0)</f>
        <v>10.02515271289975</v>
      </c>
      <c r="H299" s="423">
        <f t="shared" ref="H299:M299" si="767">IFERROR(H295*100/(H289-H297),0)</f>
        <v>5.445979532163741</v>
      </c>
      <c r="I299" s="423">
        <f t="shared" si="767"/>
        <v>5.445979532163741</v>
      </c>
      <c r="J299" s="423">
        <f t="shared" si="767"/>
        <v>5.445979532163741</v>
      </c>
      <c r="K299" s="423">
        <f t="shared" si="767"/>
        <v>9.6491228070175445</v>
      </c>
      <c r="L299" s="423">
        <f t="shared" si="767"/>
        <v>9.6491228070175445</v>
      </c>
      <c r="M299" s="423">
        <f t="shared" si="767"/>
        <v>0</v>
      </c>
      <c r="N299" s="447">
        <f>IFERROR(N295*100/(N289-N297),0)</f>
        <v>8.5526315789473681</v>
      </c>
      <c r="O299" s="447">
        <f t="shared" ref="O299:T299" si="768">IFERROR(O295*100/(O289-O297),0)</f>
        <v>8.9244851258581246</v>
      </c>
      <c r="P299" s="447">
        <f t="shared" si="768"/>
        <v>12.5</v>
      </c>
      <c r="Q299" s="447">
        <f t="shared" si="768"/>
        <v>12.5</v>
      </c>
      <c r="R299" s="447">
        <f t="shared" si="768"/>
        <v>12.5</v>
      </c>
      <c r="S299" s="447">
        <f t="shared" si="768"/>
        <v>12.5</v>
      </c>
      <c r="T299" s="447">
        <f t="shared" si="768"/>
        <v>64.285714285714292</v>
      </c>
      <c r="U299" s="346">
        <f>IFERROR(U295*100/(U289-U297),0)</f>
        <v>4.166666666666667</v>
      </c>
      <c r="V299" s="346">
        <f t="shared" ref="V299:AA299" si="769">IFERROR(V295*100/(V289-V297),0)</f>
        <v>1.8229166666666667</v>
      </c>
      <c r="W299" s="346">
        <f t="shared" si="769"/>
        <v>1.8229166666666667</v>
      </c>
      <c r="X299" s="346">
        <f t="shared" si="769"/>
        <v>5.5555555555555545</v>
      </c>
      <c r="Y299" s="346">
        <f t="shared" si="769"/>
        <v>8.75</v>
      </c>
      <c r="Z299" s="346">
        <f t="shared" si="769"/>
        <v>5.0000000000000009</v>
      </c>
      <c r="AA299" s="346">
        <f t="shared" si="769"/>
        <v>8.75</v>
      </c>
      <c r="AB299" s="385">
        <f>IFERROR(AB295*100/(AB289-AB297),0)</f>
        <v>16.666666666666668</v>
      </c>
      <c r="AC299" s="385">
        <f t="shared" ref="AC299:AH299" si="770">IFERROR(AC295*100/(AC289-AC297),0)</f>
        <v>16.666666666666668</v>
      </c>
      <c r="AD299" s="385">
        <f t="shared" si="770"/>
        <v>30.76923076923077</v>
      </c>
      <c r="AE299" s="385">
        <f t="shared" si="770"/>
        <v>16.666666666666668</v>
      </c>
      <c r="AF299" s="385">
        <f t="shared" si="770"/>
        <v>16.666666666666668</v>
      </c>
      <c r="AG299" s="385">
        <f t="shared" si="770"/>
        <v>17.777777777777779</v>
      </c>
      <c r="AH299" s="385">
        <f t="shared" si="770"/>
        <v>16.666666666666668</v>
      </c>
      <c r="AI299" s="423">
        <f t="shared" ref="AI299:AK299" si="771">IFERROR(AI295*100/(AI289-AI297),0)</f>
        <v>15.789473684210526</v>
      </c>
      <c r="AJ299" s="423">
        <f t="shared" ref="AJ299" si="772">IFERROR(AJ295*100/(AJ289-AJ297),0)</f>
        <v>0</v>
      </c>
      <c r="AK299" s="424">
        <f t="shared" si="771"/>
        <v>4.9673816358879721</v>
      </c>
    </row>
    <row r="300" spans="2:37" hidden="1">
      <c r="B300" s="94">
        <v>53807</v>
      </c>
      <c r="C300" s="94" t="s">
        <v>294</v>
      </c>
      <c r="D300" s="94"/>
      <c r="E300" s="346" t="s">
        <v>343</v>
      </c>
      <c r="F300" s="406">
        <f t="shared" ref="F300" si="773">IFERROR(F295*100/(F289-F297-4),0)</f>
        <v>13.429150401671183</v>
      </c>
      <c r="G300" s="423">
        <f>IFERROR(G295*100/(G289-G297-4),0)</f>
        <v>12.135711178773381</v>
      </c>
      <c r="H300" s="423">
        <f t="shared" ref="H300:M300" si="774">IFERROR(H295*100/(H289-H297-4),0)</f>
        <v>6.5351754385964895</v>
      </c>
      <c r="I300" s="423">
        <f t="shared" si="774"/>
        <v>6.5351754385964895</v>
      </c>
      <c r="J300" s="423">
        <f t="shared" si="774"/>
        <v>6.5351754385964895</v>
      </c>
      <c r="K300" s="423">
        <f t="shared" si="774"/>
        <v>11.578947368421053</v>
      </c>
      <c r="L300" s="423">
        <f t="shared" si="774"/>
        <v>11.578947368421053</v>
      </c>
      <c r="M300" s="423">
        <f t="shared" si="774"/>
        <v>0</v>
      </c>
      <c r="N300" s="447">
        <f>IFERROR(N295*100/(N289-N297-4),0)</f>
        <v>10.263157894736842</v>
      </c>
      <c r="O300" s="447">
        <f t="shared" ref="O300:T300" si="775">IFERROR(O295*100/(O289-O297-4),0)</f>
        <v>10.803324099722992</v>
      </c>
      <c r="P300" s="447">
        <f t="shared" si="775"/>
        <v>15</v>
      </c>
      <c r="Q300" s="447">
        <f t="shared" si="775"/>
        <v>15</v>
      </c>
      <c r="R300" s="447">
        <f t="shared" si="775"/>
        <v>15</v>
      </c>
      <c r="S300" s="447">
        <f t="shared" si="775"/>
        <v>15</v>
      </c>
      <c r="T300" s="447">
        <f t="shared" si="775"/>
        <v>90</v>
      </c>
      <c r="U300" s="346">
        <f>IFERROR(U295*100/(U289-U297-4),0)</f>
        <v>5</v>
      </c>
      <c r="V300" s="346">
        <f t="shared" ref="V300:AA300" si="776">IFERROR(V295*100/(V289-V297-4),0)</f>
        <v>2.1875</v>
      </c>
      <c r="W300" s="346">
        <f t="shared" si="776"/>
        <v>2.1875</v>
      </c>
      <c r="X300" s="346">
        <f t="shared" si="776"/>
        <v>6.6666666666666661</v>
      </c>
      <c r="Y300" s="346">
        <f t="shared" si="776"/>
        <v>10.5</v>
      </c>
      <c r="Z300" s="346">
        <f t="shared" si="776"/>
        <v>6.0000000000000009</v>
      </c>
      <c r="AA300" s="346">
        <f t="shared" si="776"/>
        <v>10.5</v>
      </c>
      <c r="AB300" s="385">
        <f>IFERROR(AB295*100/(AB289-AB297-4),0)</f>
        <v>20</v>
      </c>
      <c r="AC300" s="385">
        <f t="shared" ref="AC300:AH300" si="777">IFERROR(AC295*100/(AC289-AC297-4),0)</f>
        <v>20</v>
      </c>
      <c r="AD300" s="385">
        <f t="shared" si="777"/>
        <v>44.444444444444443</v>
      </c>
      <c r="AE300" s="385">
        <f t="shared" si="777"/>
        <v>20</v>
      </c>
      <c r="AF300" s="385">
        <f t="shared" si="777"/>
        <v>20</v>
      </c>
      <c r="AG300" s="385">
        <f t="shared" si="777"/>
        <v>21.621621621621621</v>
      </c>
      <c r="AH300" s="385">
        <f t="shared" si="777"/>
        <v>20</v>
      </c>
      <c r="AI300" s="423">
        <f t="shared" ref="AI300:AJ300" si="778">IFERROR(AI295*100/(AI289-AI297-4),0)</f>
        <v>20</v>
      </c>
      <c r="AJ300" s="423">
        <f t="shared" si="778"/>
        <v>0</v>
      </c>
      <c r="AK300" s="424">
        <f>IFERROR(AK295*100/(AK289-AK297-120),0)</f>
        <v>5.9748449115425704</v>
      </c>
    </row>
    <row r="301" spans="2:37">
      <c r="B301" s="94">
        <v>53807</v>
      </c>
      <c r="C301" s="94" t="s">
        <v>294</v>
      </c>
      <c r="D301" s="94">
        <v>11</v>
      </c>
      <c r="E301" s="347" t="s">
        <v>18</v>
      </c>
      <c r="F301" s="408">
        <f t="shared" ref="F301" si="779">IFERROR(F295/F296,F295)</f>
        <v>2.3057851239669422</v>
      </c>
      <c r="G301" s="408">
        <f>IFERROR(G295/G296,G295)</f>
        <v>2.3057851239669422</v>
      </c>
      <c r="H301" s="408">
        <f t="shared" ref="H301:M301" si="780">IFERROR(H295/H296,H295)</f>
        <v>1.307035087719298</v>
      </c>
      <c r="I301" s="408">
        <f t="shared" si="780"/>
        <v>1.307035087719298</v>
      </c>
      <c r="J301" s="408">
        <f t="shared" si="780"/>
        <v>1.307035087719298</v>
      </c>
      <c r="K301" s="408">
        <f t="shared" si="780"/>
        <v>2.3157894736842106</v>
      </c>
      <c r="L301" s="408">
        <f t="shared" si="780"/>
        <v>2.3157894736842106</v>
      </c>
      <c r="M301" s="408">
        <f t="shared" si="780"/>
        <v>0</v>
      </c>
      <c r="N301" s="408">
        <f>IFERROR(N295/N296,N295)</f>
        <v>2.0526315789473686</v>
      </c>
      <c r="O301" s="408">
        <f t="shared" ref="O301:T301" si="781">IFERROR(O295/O296,O295)</f>
        <v>2.0526315789473686</v>
      </c>
      <c r="P301" s="408">
        <f t="shared" si="781"/>
        <v>3</v>
      </c>
      <c r="Q301" s="408">
        <f t="shared" si="781"/>
        <v>3</v>
      </c>
      <c r="R301" s="408">
        <f t="shared" si="781"/>
        <v>3</v>
      </c>
      <c r="S301" s="408">
        <f t="shared" si="781"/>
        <v>3</v>
      </c>
      <c r="T301" s="408">
        <f t="shared" si="781"/>
        <v>9</v>
      </c>
      <c r="U301" s="347">
        <f>IFERROR(U295/U296,U295)</f>
        <v>1</v>
      </c>
      <c r="V301" s="347">
        <f t="shared" ref="V301:AA301" si="782">IFERROR(V295/V296,V295)</f>
        <v>0.4375</v>
      </c>
      <c r="W301" s="347">
        <f t="shared" si="782"/>
        <v>0.4375</v>
      </c>
      <c r="X301" s="347">
        <f t="shared" si="782"/>
        <v>1.3333333333333333</v>
      </c>
      <c r="Y301" s="347">
        <f t="shared" si="782"/>
        <v>2.1</v>
      </c>
      <c r="Z301" s="347">
        <f t="shared" si="782"/>
        <v>1.2000000000000002</v>
      </c>
      <c r="AA301" s="347">
        <f t="shared" si="782"/>
        <v>2.1</v>
      </c>
      <c r="AB301" s="347">
        <f>IFERROR(AB295/AB296,AB295)</f>
        <v>4</v>
      </c>
      <c r="AC301" s="347">
        <f t="shared" ref="AC301:AH301" si="783">IFERROR(AC295/AC296,AC295)</f>
        <v>4</v>
      </c>
      <c r="AD301" s="347">
        <f t="shared" si="783"/>
        <v>4</v>
      </c>
      <c r="AE301" s="347">
        <f t="shared" si="783"/>
        <v>4</v>
      </c>
      <c r="AF301" s="347">
        <f t="shared" si="783"/>
        <v>4</v>
      </c>
      <c r="AG301" s="347">
        <f t="shared" si="783"/>
        <v>4</v>
      </c>
      <c r="AH301" s="347">
        <f t="shared" si="783"/>
        <v>4</v>
      </c>
      <c r="AI301" s="425">
        <f t="shared" ref="AI301:AK301" si="784">IFERROR(AI295/AI296,AI295)</f>
        <v>3</v>
      </c>
      <c r="AJ301" s="425">
        <f t="shared" ref="AJ301" si="785">IFERROR(AJ295/AJ296,AJ295)</f>
        <v>0</v>
      </c>
      <c r="AK301" s="426">
        <f t="shared" si="784"/>
        <v>7.0702729776247848</v>
      </c>
    </row>
    <row r="302" spans="2:37">
      <c r="B302" s="94">
        <v>53807</v>
      </c>
      <c r="C302" s="94" t="s">
        <v>294</v>
      </c>
      <c r="D302" s="94">
        <v>12</v>
      </c>
      <c r="E302" s="347" t="s">
        <v>19</v>
      </c>
      <c r="F302" s="408">
        <f t="shared" ref="F302:AH302" si="786">IFERROR(F297/F296,F297)</f>
        <v>2.83</v>
      </c>
      <c r="G302" s="408">
        <f t="shared" si="786"/>
        <v>1</v>
      </c>
      <c r="H302" s="408">
        <f t="shared" si="786"/>
        <v>0</v>
      </c>
      <c r="I302" s="408">
        <f t="shared" si="786"/>
        <v>0</v>
      </c>
      <c r="J302" s="408">
        <f t="shared" si="786"/>
        <v>0</v>
      </c>
      <c r="K302" s="408">
        <f t="shared" si="786"/>
        <v>0</v>
      </c>
      <c r="L302" s="408">
        <f t="shared" si="786"/>
        <v>0</v>
      </c>
      <c r="M302" s="408">
        <f t="shared" si="786"/>
        <v>0</v>
      </c>
      <c r="N302" s="408">
        <f t="shared" si="786"/>
        <v>0</v>
      </c>
      <c r="O302" s="408">
        <f t="shared" si="786"/>
        <v>1</v>
      </c>
      <c r="P302" s="408">
        <f t="shared" si="786"/>
        <v>0</v>
      </c>
      <c r="Q302" s="408">
        <f t="shared" si="786"/>
        <v>0</v>
      </c>
      <c r="R302" s="408">
        <f t="shared" si="786"/>
        <v>0</v>
      </c>
      <c r="S302" s="408">
        <f t="shared" si="786"/>
        <v>0</v>
      </c>
      <c r="T302" s="408">
        <f t="shared" si="786"/>
        <v>10</v>
      </c>
      <c r="U302" s="347">
        <f t="shared" si="786"/>
        <v>0</v>
      </c>
      <c r="V302" s="347">
        <f t="shared" si="786"/>
        <v>0</v>
      </c>
      <c r="W302" s="347">
        <f t="shared" si="786"/>
        <v>0</v>
      </c>
      <c r="X302" s="347">
        <f t="shared" si="786"/>
        <v>0</v>
      </c>
      <c r="Y302" s="347">
        <f t="shared" si="786"/>
        <v>0</v>
      </c>
      <c r="Z302" s="347">
        <f t="shared" si="786"/>
        <v>0</v>
      </c>
      <c r="AA302" s="347">
        <f t="shared" si="786"/>
        <v>0</v>
      </c>
      <c r="AB302" s="347">
        <f t="shared" si="786"/>
        <v>0</v>
      </c>
      <c r="AC302" s="347">
        <f t="shared" si="786"/>
        <v>0</v>
      </c>
      <c r="AD302" s="347">
        <f t="shared" si="786"/>
        <v>11</v>
      </c>
      <c r="AE302" s="347">
        <f t="shared" si="786"/>
        <v>0</v>
      </c>
      <c r="AF302" s="347">
        <f t="shared" si="786"/>
        <v>0</v>
      </c>
      <c r="AG302" s="347">
        <f t="shared" si="786"/>
        <v>1.5</v>
      </c>
      <c r="AH302" s="347">
        <f t="shared" si="786"/>
        <v>0</v>
      </c>
      <c r="AI302" s="425">
        <f t="shared" ref="AI302:AK302" si="787">IFERROR(AI297/AI296,AI297)</f>
        <v>5</v>
      </c>
      <c r="AJ302" s="425">
        <f t="shared" ref="AJ302" si="788">IFERROR(AJ297/AJ296,AJ297)</f>
        <v>0</v>
      </c>
      <c r="AK302" s="426">
        <f t="shared" si="787"/>
        <v>6.4659999999999993</v>
      </c>
    </row>
    <row r="303" spans="2:37" hidden="1">
      <c r="B303" s="94">
        <v>823801</v>
      </c>
      <c r="C303" s="94" t="s">
        <v>295</v>
      </c>
      <c r="D303" s="94">
        <v>1</v>
      </c>
      <c r="E303" s="94" t="s">
        <v>256</v>
      </c>
      <c r="F303" s="400">
        <v>24</v>
      </c>
      <c r="G303" s="400">
        <v>24</v>
      </c>
      <c r="H303" s="400">
        <v>24</v>
      </c>
      <c r="I303" s="400">
        <v>24</v>
      </c>
      <c r="J303" s="400">
        <v>24</v>
      </c>
      <c r="K303" s="400">
        <v>24</v>
      </c>
      <c r="L303" s="400">
        <v>24</v>
      </c>
      <c r="M303" s="400">
        <v>24</v>
      </c>
      <c r="N303" s="400">
        <v>24</v>
      </c>
      <c r="O303" s="400">
        <v>24</v>
      </c>
      <c r="P303" s="400">
        <v>24</v>
      </c>
      <c r="Q303" s="400">
        <v>24</v>
      </c>
      <c r="R303" s="400">
        <v>24</v>
      </c>
      <c r="S303" s="400">
        <v>24</v>
      </c>
      <c r="T303" s="400">
        <v>24</v>
      </c>
      <c r="U303">
        <v>24</v>
      </c>
      <c r="V303">
        <v>24</v>
      </c>
      <c r="W303">
        <v>24</v>
      </c>
      <c r="X303">
        <v>24</v>
      </c>
      <c r="Y303">
        <v>24</v>
      </c>
      <c r="Z303">
        <v>24</v>
      </c>
      <c r="AA303">
        <v>24</v>
      </c>
      <c r="AB303">
        <v>24</v>
      </c>
      <c r="AC303">
        <v>24</v>
      </c>
      <c r="AD303">
        <v>24</v>
      </c>
      <c r="AE303">
        <v>24</v>
      </c>
      <c r="AF303">
        <v>24</v>
      </c>
      <c r="AG303">
        <v>24</v>
      </c>
      <c r="AH303">
        <v>24</v>
      </c>
      <c r="AI303" s="416">
        <v>24</v>
      </c>
      <c r="AJ303" s="416">
        <v>24</v>
      </c>
      <c r="AK303" s="417">
        <f>SUM(F303:AJ303)</f>
        <v>744</v>
      </c>
    </row>
    <row r="304" spans="2:37">
      <c r="B304" s="117">
        <v>823801</v>
      </c>
      <c r="C304" s="117" t="s">
        <v>295</v>
      </c>
      <c r="D304" s="117">
        <v>1.1000000000000001</v>
      </c>
      <c r="E304" s="94" t="s">
        <v>267</v>
      </c>
      <c r="F304" s="401"/>
      <c r="G304" s="401"/>
      <c r="H304" s="401"/>
      <c r="I304" s="401"/>
      <c r="J304" s="401"/>
      <c r="K304" s="401"/>
      <c r="L304" s="401"/>
      <c r="M304" s="401"/>
      <c r="N304" s="401"/>
      <c r="O304" s="401"/>
      <c r="P304" s="401"/>
      <c r="Q304" s="401"/>
      <c r="R304" s="401"/>
      <c r="S304" s="401"/>
      <c r="T304" s="401"/>
      <c r="U304" s="117"/>
      <c r="V304" s="117"/>
      <c r="W304" s="117"/>
      <c r="X304" s="117"/>
      <c r="Y304" s="117"/>
      <c r="Z304" s="117"/>
      <c r="AA304" s="117"/>
      <c r="AB304" s="117"/>
      <c r="AC304" s="117"/>
      <c r="AD304" s="117"/>
      <c r="AE304" s="117"/>
      <c r="AF304" s="117"/>
      <c r="AG304" s="117"/>
      <c r="AH304" s="117"/>
      <c r="AI304" s="418"/>
      <c r="AJ304" s="418"/>
      <c r="AK304" s="417">
        <f t="shared" ref="AK304:AK308" si="789">SUM(F304:AJ304)</f>
        <v>0</v>
      </c>
    </row>
    <row r="305" spans="2:37">
      <c r="B305" s="94">
        <v>823801</v>
      </c>
      <c r="C305" s="94" t="s">
        <v>295</v>
      </c>
      <c r="D305" s="94">
        <v>2</v>
      </c>
      <c r="E305" s="94" t="s">
        <v>257</v>
      </c>
      <c r="F305" s="400"/>
      <c r="G305" s="400"/>
      <c r="H305" s="400"/>
      <c r="I305" s="400"/>
      <c r="J305" s="400"/>
      <c r="K305" s="400"/>
      <c r="L305" s="400"/>
      <c r="M305" s="400"/>
      <c r="N305" s="400"/>
      <c r="O305" s="400"/>
      <c r="P305" s="400"/>
      <c r="Q305" s="400"/>
      <c r="R305" s="400"/>
      <c r="S305" s="400"/>
      <c r="T305" s="400"/>
      <c r="U305"/>
      <c r="V305"/>
      <c r="W305"/>
      <c r="X305"/>
      <c r="Y305"/>
      <c r="Z305"/>
      <c r="AA305"/>
      <c r="AB305"/>
      <c r="AC305"/>
      <c r="AD305"/>
      <c r="AE305"/>
      <c r="AF305"/>
      <c r="AG305"/>
      <c r="AH305"/>
      <c r="AI305" s="416"/>
      <c r="AJ305" s="416"/>
      <c r="AK305" s="417">
        <f>SUM(F305:AJ305)</f>
        <v>0</v>
      </c>
    </row>
    <row r="306" spans="2:37">
      <c r="B306" s="94">
        <v>823801</v>
      </c>
      <c r="C306" s="94" t="s">
        <v>295</v>
      </c>
      <c r="D306" s="94">
        <v>3</v>
      </c>
      <c r="E306" s="94" t="s">
        <v>258</v>
      </c>
      <c r="F306" s="400">
        <v>24</v>
      </c>
      <c r="G306" s="400">
        <v>24</v>
      </c>
      <c r="H306" s="400">
        <v>24</v>
      </c>
      <c r="I306" s="400">
        <v>24</v>
      </c>
      <c r="J306" s="400">
        <v>24</v>
      </c>
      <c r="K306" s="400">
        <v>24</v>
      </c>
      <c r="L306" s="400">
        <v>24</v>
      </c>
      <c r="M306" s="400">
        <v>24</v>
      </c>
      <c r="N306" s="400">
        <v>24</v>
      </c>
      <c r="O306" s="400">
        <v>24</v>
      </c>
      <c r="P306" s="400">
        <v>24</v>
      </c>
      <c r="Q306" s="400">
        <v>24</v>
      </c>
      <c r="R306" s="400">
        <v>24</v>
      </c>
      <c r="S306" s="400">
        <v>24</v>
      </c>
      <c r="T306" s="400">
        <v>24</v>
      </c>
      <c r="U306">
        <v>24</v>
      </c>
      <c r="V306">
        <v>24</v>
      </c>
      <c r="W306">
        <v>24</v>
      </c>
      <c r="X306">
        <v>24</v>
      </c>
      <c r="Y306">
        <v>24</v>
      </c>
      <c r="Z306">
        <v>24</v>
      </c>
      <c r="AA306">
        <v>24</v>
      </c>
      <c r="AB306">
        <v>24</v>
      </c>
      <c r="AC306">
        <v>24</v>
      </c>
      <c r="AD306">
        <v>24</v>
      </c>
      <c r="AE306">
        <v>24</v>
      </c>
      <c r="AF306">
        <v>24</v>
      </c>
      <c r="AG306">
        <v>24</v>
      </c>
      <c r="AH306">
        <v>24</v>
      </c>
      <c r="AI306" s="416">
        <v>24</v>
      </c>
      <c r="AJ306" s="416">
        <v>24</v>
      </c>
      <c r="AK306" s="417">
        <f t="shared" si="789"/>
        <v>744</v>
      </c>
    </row>
    <row r="307" spans="2:37" hidden="1">
      <c r="B307" s="94">
        <v>823801</v>
      </c>
      <c r="C307" s="94" t="s">
        <v>295</v>
      </c>
      <c r="D307" s="94">
        <v>4</v>
      </c>
      <c r="E307" s="94" t="s">
        <v>277</v>
      </c>
      <c r="F307" s="400">
        <v>0</v>
      </c>
      <c r="G307" s="400">
        <v>0</v>
      </c>
      <c r="H307" s="400">
        <v>0</v>
      </c>
      <c r="I307" s="400">
        <v>0</v>
      </c>
      <c r="J307" s="400">
        <v>0</v>
      </c>
      <c r="K307" s="400">
        <v>0</v>
      </c>
      <c r="L307" s="400">
        <v>0</v>
      </c>
      <c r="M307" s="400">
        <v>0</v>
      </c>
      <c r="N307" s="400">
        <v>0</v>
      </c>
      <c r="O307" s="400">
        <v>0</v>
      </c>
      <c r="P307" s="400">
        <v>0</v>
      </c>
      <c r="Q307" s="400">
        <v>0</v>
      </c>
      <c r="R307" s="400">
        <v>0</v>
      </c>
      <c r="S307" s="400">
        <v>0</v>
      </c>
      <c r="T307" s="400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 s="416">
        <v>0</v>
      </c>
      <c r="AJ307" s="416"/>
      <c r="AK307" s="417">
        <f t="shared" si="789"/>
        <v>0</v>
      </c>
    </row>
    <row r="308" spans="2:37" hidden="1">
      <c r="B308" s="94">
        <v>823801</v>
      </c>
      <c r="C308" s="94" t="s">
        <v>295</v>
      </c>
      <c r="D308" s="94">
        <v>5</v>
      </c>
      <c r="E308" s="94" t="s">
        <v>280</v>
      </c>
      <c r="F308" s="400">
        <v>0</v>
      </c>
      <c r="G308" s="400">
        <v>0</v>
      </c>
      <c r="H308" s="400">
        <v>0</v>
      </c>
      <c r="I308" s="400">
        <v>0</v>
      </c>
      <c r="J308" s="400">
        <v>0</v>
      </c>
      <c r="K308" s="400">
        <v>0</v>
      </c>
      <c r="L308" s="400">
        <v>0</v>
      </c>
      <c r="M308" s="400">
        <v>0</v>
      </c>
      <c r="N308" s="400">
        <v>0</v>
      </c>
      <c r="O308" s="400">
        <v>0</v>
      </c>
      <c r="P308" s="400">
        <v>0</v>
      </c>
      <c r="Q308" s="400">
        <v>0</v>
      </c>
      <c r="R308" s="400">
        <v>0</v>
      </c>
      <c r="S308" s="400">
        <v>0</v>
      </c>
      <c r="T308" s="400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 s="416">
        <v>0</v>
      </c>
      <c r="AJ308" s="416"/>
      <c r="AK308" s="417">
        <f t="shared" si="789"/>
        <v>0</v>
      </c>
    </row>
    <row r="309" spans="2:37">
      <c r="B309" s="94">
        <v>823801</v>
      </c>
      <c r="C309" s="94" t="s">
        <v>295</v>
      </c>
      <c r="D309" s="94">
        <v>6</v>
      </c>
      <c r="E309" s="94" t="s">
        <v>259</v>
      </c>
      <c r="F309" s="400">
        <v>0</v>
      </c>
      <c r="G309" s="400">
        <v>0</v>
      </c>
      <c r="H309" s="400">
        <v>0</v>
      </c>
      <c r="I309" s="400">
        <v>0</v>
      </c>
      <c r="J309" s="400">
        <v>0</v>
      </c>
      <c r="K309" s="400">
        <v>0</v>
      </c>
      <c r="L309" s="400">
        <v>0</v>
      </c>
      <c r="M309" s="400">
        <v>0</v>
      </c>
      <c r="N309" s="400">
        <v>0</v>
      </c>
      <c r="O309" s="400">
        <v>0</v>
      </c>
      <c r="P309" s="400">
        <v>0</v>
      </c>
      <c r="Q309" s="400">
        <v>0</v>
      </c>
      <c r="R309" s="400">
        <v>0</v>
      </c>
      <c r="S309" s="400">
        <v>0</v>
      </c>
      <c r="T309" s="400">
        <v>0</v>
      </c>
      <c r="U309">
        <f t="shared" ref="U309:AH309" si="790">IFERROR(1/(IFERROR(1/U307,0)+IFERROR(1/U308,0)),0)</f>
        <v>0</v>
      </c>
      <c r="V309">
        <f t="shared" si="790"/>
        <v>0</v>
      </c>
      <c r="W309">
        <f t="shared" si="790"/>
        <v>0</v>
      </c>
      <c r="X309">
        <f t="shared" si="790"/>
        <v>0</v>
      </c>
      <c r="Y309">
        <f t="shared" si="790"/>
        <v>0</v>
      </c>
      <c r="Z309">
        <f t="shared" si="790"/>
        <v>0</v>
      </c>
      <c r="AA309">
        <f t="shared" si="790"/>
        <v>0</v>
      </c>
      <c r="AB309">
        <f t="shared" si="790"/>
        <v>0</v>
      </c>
      <c r="AC309">
        <f t="shared" si="790"/>
        <v>0</v>
      </c>
      <c r="AD309">
        <f t="shared" si="790"/>
        <v>0</v>
      </c>
      <c r="AE309">
        <f t="shared" si="790"/>
        <v>0</v>
      </c>
      <c r="AF309">
        <f t="shared" si="790"/>
        <v>0</v>
      </c>
      <c r="AG309">
        <f t="shared" si="790"/>
        <v>0</v>
      </c>
      <c r="AH309">
        <f t="shared" si="790"/>
        <v>0</v>
      </c>
      <c r="AI309" s="416">
        <v>0</v>
      </c>
      <c r="AJ309" s="416"/>
      <c r="AK309" s="434">
        <f>IFERROR(1/(IFERROR(1/AK307,0)+IFERROR(1/AK308,0)),0)</f>
        <v>0</v>
      </c>
    </row>
    <row r="310" spans="2:37" hidden="1">
      <c r="B310" s="94">
        <v>823801</v>
      </c>
      <c r="C310" s="94" t="s">
        <v>295</v>
      </c>
      <c r="D310" s="94">
        <v>7</v>
      </c>
      <c r="E310" s="94" t="s">
        <v>260</v>
      </c>
      <c r="F310" s="400"/>
      <c r="G310" s="400"/>
      <c r="H310" s="400"/>
      <c r="I310" s="400"/>
      <c r="J310" s="400"/>
      <c r="K310" s="400">
        <v>1</v>
      </c>
      <c r="L310" s="400"/>
      <c r="M310" s="400"/>
      <c r="N310" s="400"/>
      <c r="O310" s="400"/>
      <c r="P310" s="400"/>
      <c r="Q310" s="400"/>
      <c r="R310" s="400"/>
      <c r="S310" s="400"/>
      <c r="T310" s="400"/>
      <c r="U310"/>
      <c r="V310"/>
      <c r="W310"/>
      <c r="X310"/>
      <c r="Y310"/>
      <c r="Z310"/>
      <c r="AA310"/>
      <c r="AB310"/>
      <c r="AC310"/>
      <c r="AD310"/>
      <c r="AE310"/>
      <c r="AF310"/>
      <c r="AG310"/>
      <c r="AH310"/>
      <c r="AI310" s="416"/>
      <c r="AJ310" s="416"/>
      <c r="AK310" s="421">
        <f>SUM(F310:AJ310)</f>
        <v>1</v>
      </c>
    </row>
    <row r="311" spans="2:37" hidden="1">
      <c r="B311" s="94">
        <v>823801</v>
      </c>
      <c r="C311" s="94" t="s">
        <v>295</v>
      </c>
      <c r="D311" s="94">
        <v>8</v>
      </c>
      <c r="E311" s="345" t="s">
        <v>261</v>
      </c>
      <c r="F311" s="402">
        <f t="shared" ref="F311" si="791">SUM(F304:F306)</f>
        <v>24</v>
      </c>
      <c r="G311" s="402">
        <f>SUM(G304:G306)</f>
        <v>24</v>
      </c>
      <c r="H311" s="402">
        <f t="shared" ref="H311:M311" si="792">SUM(H304:H306)</f>
        <v>24</v>
      </c>
      <c r="I311" s="402">
        <f t="shared" si="792"/>
        <v>24</v>
      </c>
      <c r="J311" s="402">
        <f t="shared" si="792"/>
        <v>24</v>
      </c>
      <c r="K311" s="402">
        <f t="shared" si="792"/>
        <v>24</v>
      </c>
      <c r="L311" s="402">
        <f t="shared" si="792"/>
        <v>24</v>
      </c>
      <c r="M311" s="402">
        <f t="shared" si="792"/>
        <v>24</v>
      </c>
      <c r="N311" s="402">
        <f>SUM(N304:N306)</f>
        <v>24</v>
      </c>
      <c r="O311" s="402">
        <f t="shared" ref="O311:T311" si="793">SUM(O304:O306)</f>
        <v>24</v>
      </c>
      <c r="P311" s="402">
        <f t="shared" si="793"/>
        <v>24</v>
      </c>
      <c r="Q311" s="402">
        <f t="shared" si="793"/>
        <v>24</v>
      </c>
      <c r="R311" s="402">
        <f t="shared" si="793"/>
        <v>24</v>
      </c>
      <c r="S311" s="402">
        <f t="shared" si="793"/>
        <v>24</v>
      </c>
      <c r="T311" s="402">
        <f t="shared" si="793"/>
        <v>24</v>
      </c>
      <c r="U311" s="374">
        <f>SUM(U304:U306)</f>
        <v>24</v>
      </c>
      <c r="V311" s="374">
        <f t="shared" ref="V311:AA311" si="794">SUM(V304:V306)</f>
        <v>24</v>
      </c>
      <c r="W311" s="374">
        <f t="shared" si="794"/>
        <v>24</v>
      </c>
      <c r="X311" s="374">
        <f t="shared" si="794"/>
        <v>24</v>
      </c>
      <c r="Y311" s="374">
        <f t="shared" si="794"/>
        <v>24</v>
      </c>
      <c r="Z311" s="374">
        <f t="shared" si="794"/>
        <v>24</v>
      </c>
      <c r="AA311" s="374">
        <f t="shared" si="794"/>
        <v>24</v>
      </c>
      <c r="AB311" s="374">
        <f>SUM(AB304:AB306)</f>
        <v>24</v>
      </c>
      <c r="AC311" s="374">
        <f t="shared" ref="AC311:AH311" si="795">SUM(AC304:AC306)</f>
        <v>24</v>
      </c>
      <c r="AD311" s="374">
        <f t="shared" si="795"/>
        <v>24</v>
      </c>
      <c r="AE311" s="374">
        <f t="shared" si="795"/>
        <v>24</v>
      </c>
      <c r="AF311" s="374">
        <f t="shared" si="795"/>
        <v>24</v>
      </c>
      <c r="AG311" s="374">
        <f t="shared" si="795"/>
        <v>24</v>
      </c>
      <c r="AH311" s="374">
        <f t="shared" si="795"/>
        <v>24</v>
      </c>
      <c r="AI311" s="422">
        <f t="shared" ref="AI311:AJ311" si="796">SUM(AI304:AI306)</f>
        <v>24</v>
      </c>
      <c r="AJ311" s="422">
        <f t="shared" si="796"/>
        <v>24</v>
      </c>
      <c r="AK311" s="421">
        <f>SUM(F311:AJ311)</f>
        <v>744</v>
      </c>
    </row>
    <row r="312" spans="2:37">
      <c r="B312" s="94">
        <v>823801</v>
      </c>
      <c r="C312" s="94" t="s">
        <v>295</v>
      </c>
      <c r="D312" s="94">
        <v>9</v>
      </c>
      <c r="E312" s="346" t="s">
        <v>341</v>
      </c>
      <c r="F312" s="406">
        <f t="shared" ref="F312" si="797">((F303-F311)/F303)*100</f>
        <v>0</v>
      </c>
      <c r="G312" s="406">
        <f>((G303-G311)/G303)*100</f>
        <v>0</v>
      </c>
      <c r="H312" s="406">
        <f t="shared" ref="H312:M312" si="798">((H303-H311)/H303)*100</f>
        <v>0</v>
      </c>
      <c r="I312" s="406">
        <f t="shared" si="798"/>
        <v>0</v>
      </c>
      <c r="J312" s="406">
        <f t="shared" si="798"/>
        <v>0</v>
      </c>
      <c r="K312" s="406">
        <f t="shared" si="798"/>
        <v>0</v>
      </c>
      <c r="L312" s="406">
        <f t="shared" si="798"/>
        <v>0</v>
      </c>
      <c r="M312" s="406">
        <f t="shared" si="798"/>
        <v>0</v>
      </c>
      <c r="N312" s="406">
        <f>((N303-N311)/N303)*100</f>
        <v>0</v>
      </c>
      <c r="O312" s="406">
        <f t="shared" ref="O312:T312" si="799">((O303-O311)/O303)*100</f>
        <v>0</v>
      </c>
      <c r="P312" s="406">
        <f t="shared" si="799"/>
        <v>0</v>
      </c>
      <c r="Q312" s="406">
        <f t="shared" si="799"/>
        <v>0</v>
      </c>
      <c r="R312" s="406">
        <f t="shared" si="799"/>
        <v>0</v>
      </c>
      <c r="S312" s="406">
        <f t="shared" si="799"/>
        <v>0</v>
      </c>
      <c r="T312" s="406">
        <f t="shared" si="799"/>
        <v>0</v>
      </c>
      <c r="U312" s="346">
        <f>((U303-U311)/U303)*100</f>
        <v>0</v>
      </c>
      <c r="V312" s="346">
        <f t="shared" ref="V312:AA312" si="800">((V303-V311)/V303)*100</f>
        <v>0</v>
      </c>
      <c r="W312" s="346">
        <f t="shared" si="800"/>
        <v>0</v>
      </c>
      <c r="X312" s="346">
        <f t="shared" si="800"/>
        <v>0</v>
      </c>
      <c r="Y312" s="346">
        <f t="shared" si="800"/>
        <v>0</v>
      </c>
      <c r="Z312" s="346">
        <f t="shared" si="800"/>
        <v>0</v>
      </c>
      <c r="AA312" s="346">
        <f t="shared" si="800"/>
        <v>0</v>
      </c>
      <c r="AB312" s="346">
        <f>((AB303-AB311)/AB303)*100</f>
        <v>0</v>
      </c>
      <c r="AC312" s="346">
        <f t="shared" ref="AC312:AH312" si="801">((AC303-AC311)/AC303)*100</f>
        <v>0</v>
      </c>
      <c r="AD312" s="346">
        <f t="shared" si="801"/>
        <v>0</v>
      </c>
      <c r="AE312" s="346">
        <f t="shared" si="801"/>
        <v>0</v>
      </c>
      <c r="AF312" s="346">
        <f t="shared" si="801"/>
        <v>0</v>
      </c>
      <c r="AG312" s="346">
        <f t="shared" si="801"/>
        <v>0</v>
      </c>
      <c r="AH312" s="346">
        <f t="shared" si="801"/>
        <v>0</v>
      </c>
      <c r="AI312" s="423">
        <f t="shared" ref="AI312:AK312" si="802">((AI303-AI311)/AI303)*100</f>
        <v>0</v>
      </c>
      <c r="AJ312" s="423">
        <f t="shared" ref="AJ312" si="803">((AJ303-AJ311)/AJ303)*100</f>
        <v>0</v>
      </c>
      <c r="AK312" s="424">
        <f t="shared" si="802"/>
        <v>0</v>
      </c>
    </row>
    <row r="313" spans="2:37">
      <c r="B313" s="94">
        <v>823801</v>
      </c>
      <c r="C313" s="94" t="s">
        <v>295</v>
      </c>
      <c r="D313" s="94">
        <v>10</v>
      </c>
      <c r="E313" s="346" t="s">
        <v>344</v>
      </c>
      <c r="F313" s="406">
        <f t="shared" ref="F313" si="804">IFERROR(F309*100/(F303-F311),0)</f>
        <v>0</v>
      </c>
      <c r="G313" s="406">
        <f>IFERROR(G309*100/(G303-G311),0)</f>
        <v>0</v>
      </c>
      <c r="H313" s="406">
        <f t="shared" ref="H313:M313" si="805">IFERROR(H309*100/(H303-H311),0)</f>
        <v>0</v>
      </c>
      <c r="I313" s="406">
        <f t="shared" si="805"/>
        <v>0</v>
      </c>
      <c r="J313" s="406">
        <f t="shared" si="805"/>
        <v>0</v>
      </c>
      <c r="K313" s="406">
        <f t="shared" si="805"/>
        <v>0</v>
      </c>
      <c r="L313" s="406">
        <f t="shared" si="805"/>
        <v>0</v>
      </c>
      <c r="M313" s="406">
        <f t="shared" si="805"/>
        <v>0</v>
      </c>
      <c r="N313" s="406">
        <f>IFERROR(N309*100/(N303-N311),0)</f>
        <v>0</v>
      </c>
      <c r="O313" s="406">
        <f t="shared" ref="O313:T313" si="806">IFERROR(O309*100/(O303-O311),0)</f>
        <v>0</v>
      </c>
      <c r="P313" s="406">
        <f t="shared" si="806"/>
        <v>0</v>
      </c>
      <c r="Q313" s="406">
        <f t="shared" si="806"/>
        <v>0</v>
      </c>
      <c r="R313" s="406">
        <f t="shared" si="806"/>
        <v>0</v>
      </c>
      <c r="S313" s="406">
        <f t="shared" si="806"/>
        <v>0</v>
      </c>
      <c r="T313" s="406">
        <f t="shared" si="806"/>
        <v>0</v>
      </c>
      <c r="U313" s="346">
        <f>IFERROR(U309*100/(U303-U311),0)</f>
        <v>0</v>
      </c>
      <c r="V313" s="346">
        <f t="shared" ref="V313:AA313" si="807">IFERROR(V309*100/(V303-V311),0)</f>
        <v>0</v>
      </c>
      <c r="W313" s="346">
        <f t="shared" si="807"/>
        <v>0</v>
      </c>
      <c r="X313" s="346">
        <f t="shared" si="807"/>
        <v>0</v>
      </c>
      <c r="Y313" s="346">
        <f t="shared" si="807"/>
        <v>0</v>
      </c>
      <c r="Z313" s="346">
        <f t="shared" si="807"/>
        <v>0</v>
      </c>
      <c r="AA313" s="346">
        <f t="shared" si="807"/>
        <v>0</v>
      </c>
      <c r="AB313" s="346">
        <f>IFERROR(AB309*100/(AB303-AB311),0)</f>
        <v>0</v>
      </c>
      <c r="AC313" s="346">
        <f t="shared" ref="AC313:AH313" si="808">IFERROR(AC309*100/(AC303-AC311),0)</f>
        <v>0</v>
      </c>
      <c r="AD313" s="346">
        <f t="shared" si="808"/>
        <v>0</v>
      </c>
      <c r="AE313" s="346">
        <f t="shared" si="808"/>
        <v>0</v>
      </c>
      <c r="AF313" s="346">
        <f t="shared" si="808"/>
        <v>0</v>
      </c>
      <c r="AG313" s="346">
        <f t="shared" si="808"/>
        <v>0</v>
      </c>
      <c r="AH313" s="346">
        <f t="shared" si="808"/>
        <v>0</v>
      </c>
      <c r="AI313" s="423">
        <f t="shared" ref="AI313:AK313" si="809">IFERROR(AI309*100/(AI303-AI311),0)</f>
        <v>0</v>
      </c>
      <c r="AJ313" s="423">
        <f t="shared" ref="AJ313" si="810">IFERROR(AJ309*100/(AJ303-AJ311),0)</f>
        <v>0</v>
      </c>
      <c r="AK313" s="424">
        <f t="shared" si="809"/>
        <v>0</v>
      </c>
    </row>
    <row r="314" spans="2:37" hidden="1">
      <c r="B314" s="94">
        <v>823801</v>
      </c>
      <c r="C314" s="94" t="s">
        <v>295</v>
      </c>
      <c r="D314" s="94"/>
      <c r="E314" s="346" t="s">
        <v>343</v>
      </c>
      <c r="F314" s="406">
        <f t="shared" ref="F314" si="811">IFERROR(F309*100/(F303-F311-4),0)</f>
        <v>0</v>
      </c>
      <c r="G314" s="406">
        <f>IFERROR(G309*100/(G303-G311-4),0)</f>
        <v>0</v>
      </c>
      <c r="H314" s="406">
        <f t="shared" ref="H314:M314" si="812">IFERROR(H309*100/(H303-H311-4),0)</f>
        <v>0</v>
      </c>
      <c r="I314" s="406">
        <f t="shared" si="812"/>
        <v>0</v>
      </c>
      <c r="J314" s="406">
        <f t="shared" si="812"/>
        <v>0</v>
      </c>
      <c r="K314" s="406">
        <f t="shared" si="812"/>
        <v>0</v>
      </c>
      <c r="L314" s="406">
        <f t="shared" si="812"/>
        <v>0</v>
      </c>
      <c r="M314" s="406">
        <f t="shared" si="812"/>
        <v>0</v>
      </c>
      <c r="N314" s="406">
        <f>IFERROR(N309*100/(N303-N311-4),0)</f>
        <v>0</v>
      </c>
      <c r="O314" s="406">
        <f t="shared" ref="O314:T314" si="813">IFERROR(O309*100/(O303-O311-4),0)</f>
        <v>0</v>
      </c>
      <c r="P314" s="406">
        <f t="shared" si="813"/>
        <v>0</v>
      </c>
      <c r="Q314" s="406">
        <f t="shared" si="813"/>
        <v>0</v>
      </c>
      <c r="R314" s="406">
        <f t="shared" si="813"/>
        <v>0</v>
      </c>
      <c r="S314" s="406">
        <f t="shared" si="813"/>
        <v>0</v>
      </c>
      <c r="T314" s="406">
        <f t="shared" si="813"/>
        <v>0</v>
      </c>
      <c r="U314" s="346">
        <f>IFERROR(U309*100/(U303-U311-4),0)</f>
        <v>0</v>
      </c>
      <c r="V314" s="346">
        <f t="shared" ref="V314:AA314" si="814">IFERROR(V309*100/(V303-V311-4),0)</f>
        <v>0</v>
      </c>
      <c r="W314" s="346">
        <f t="shared" si="814"/>
        <v>0</v>
      </c>
      <c r="X314" s="346">
        <f t="shared" si="814"/>
        <v>0</v>
      </c>
      <c r="Y314" s="346">
        <f t="shared" si="814"/>
        <v>0</v>
      </c>
      <c r="Z314" s="346">
        <f t="shared" si="814"/>
        <v>0</v>
      </c>
      <c r="AA314" s="346">
        <f t="shared" si="814"/>
        <v>0</v>
      </c>
      <c r="AB314" s="346">
        <f>IFERROR(AB309*100/(AB303-AB311-4),0)</f>
        <v>0</v>
      </c>
      <c r="AC314" s="346">
        <f t="shared" ref="AC314:AH314" si="815">IFERROR(AC309*100/(AC303-AC311-4),0)</f>
        <v>0</v>
      </c>
      <c r="AD314" s="346">
        <f t="shared" si="815"/>
        <v>0</v>
      </c>
      <c r="AE314" s="346">
        <f t="shared" si="815"/>
        <v>0</v>
      </c>
      <c r="AF314" s="346">
        <f t="shared" si="815"/>
        <v>0</v>
      </c>
      <c r="AG314" s="346">
        <f t="shared" si="815"/>
        <v>0</v>
      </c>
      <c r="AH314" s="346">
        <f t="shared" si="815"/>
        <v>0</v>
      </c>
      <c r="AI314" s="423">
        <f t="shared" ref="AI314:AJ314" si="816">IFERROR(AI309*100/(AI303-AI311-4),0)</f>
        <v>0</v>
      </c>
      <c r="AJ314" s="423">
        <f t="shared" si="816"/>
        <v>0</v>
      </c>
      <c r="AK314" s="424">
        <f>IFERROR(AK309*100/(AK303-AK311-120),0)</f>
        <v>0</v>
      </c>
    </row>
    <row r="315" spans="2:37">
      <c r="B315" s="94">
        <v>823801</v>
      </c>
      <c r="C315" s="94" t="s">
        <v>295</v>
      </c>
      <c r="D315" s="94">
        <v>11</v>
      </c>
      <c r="E315" s="347" t="s">
        <v>18</v>
      </c>
      <c r="F315" s="408">
        <f t="shared" ref="F315" si="817">IFERROR(F309/F310,F309)</f>
        <v>0</v>
      </c>
      <c r="G315" s="408">
        <f>IFERROR(G309/G310,G309)</f>
        <v>0</v>
      </c>
      <c r="H315" s="408">
        <f t="shared" ref="H315:M315" si="818">IFERROR(H309/H310,H309)</f>
        <v>0</v>
      </c>
      <c r="I315" s="408">
        <f t="shared" si="818"/>
        <v>0</v>
      </c>
      <c r="J315" s="408">
        <f t="shared" si="818"/>
        <v>0</v>
      </c>
      <c r="K315" s="408">
        <f t="shared" si="818"/>
        <v>0</v>
      </c>
      <c r="L315" s="408">
        <f t="shared" si="818"/>
        <v>0</v>
      </c>
      <c r="M315" s="408">
        <f t="shared" si="818"/>
        <v>0</v>
      </c>
      <c r="N315" s="408">
        <f>IFERROR(N309/N310,N309)</f>
        <v>0</v>
      </c>
      <c r="O315" s="408">
        <f t="shared" ref="O315:T315" si="819">IFERROR(O309/O310,O309)</f>
        <v>0</v>
      </c>
      <c r="P315" s="408">
        <f t="shared" si="819"/>
        <v>0</v>
      </c>
      <c r="Q315" s="408">
        <f t="shared" si="819"/>
        <v>0</v>
      </c>
      <c r="R315" s="408">
        <f t="shared" si="819"/>
        <v>0</v>
      </c>
      <c r="S315" s="408">
        <f t="shared" si="819"/>
        <v>0</v>
      </c>
      <c r="T315" s="408">
        <f t="shared" si="819"/>
        <v>0</v>
      </c>
      <c r="U315" s="347">
        <f>IFERROR(U309/U310,U309)</f>
        <v>0</v>
      </c>
      <c r="V315" s="347">
        <f t="shared" ref="V315:AA315" si="820">IFERROR(V309/V310,V309)</f>
        <v>0</v>
      </c>
      <c r="W315" s="347">
        <f t="shared" si="820"/>
        <v>0</v>
      </c>
      <c r="X315" s="347">
        <f t="shared" si="820"/>
        <v>0</v>
      </c>
      <c r="Y315" s="347">
        <f t="shared" si="820"/>
        <v>0</v>
      </c>
      <c r="Z315" s="347">
        <f t="shared" si="820"/>
        <v>0</v>
      </c>
      <c r="AA315" s="347">
        <f t="shared" si="820"/>
        <v>0</v>
      </c>
      <c r="AB315" s="347">
        <f>IFERROR(AB309/AB310,AB309)</f>
        <v>0</v>
      </c>
      <c r="AC315" s="347">
        <f t="shared" ref="AC315:AH315" si="821">IFERROR(AC309/AC310,AC309)</f>
        <v>0</v>
      </c>
      <c r="AD315" s="347">
        <f t="shared" si="821"/>
        <v>0</v>
      </c>
      <c r="AE315" s="347">
        <f t="shared" si="821"/>
        <v>0</v>
      </c>
      <c r="AF315" s="347">
        <f t="shared" si="821"/>
        <v>0</v>
      </c>
      <c r="AG315" s="347">
        <f t="shared" si="821"/>
        <v>0</v>
      </c>
      <c r="AH315" s="347">
        <f t="shared" si="821"/>
        <v>0</v>
      </c>
      <c r="AI315" s="425">
        <f t="shared" ref="AI315:AK315" si="822">IFERROR(AI309/AI310,AI309)</f>
        <v>0</v>
      </c>
      <c r="AJ315" s="425">
        <f t="shared" ref="AJ315" si="823">IFERROR(AJ309/AJ310,AJ309)</f>
        <v>0</v>
      </c>
      <c r="AK315" s="426">
        <f t="shared" si="822"/>
        <v>0</v>
      </c>
    </row>
    <row r="316" spans="2:37">
      <c r="B316" s="94">
        <v>823801</v>
      </c>
      <c r="C316" s="94" t="s">
        <v>295</v>
      </c>
      <c r="D316" s="94">
        <v>12</v>
      </c>
      <c r="E316" s="347" t="s">
        <v>19</v>
      </c>
      <c r="F316" s="408">
        <f t="shared" ref="F316" si="824">IFERROR(F311/F310,F311)</f>
        <v>24</v>
      </c>
      <c r="G316" s="408">
        <f>IFERROR(G311/G310,G311)</f>
        <v>24</v>
      </c>
      <c r="H316" s="408">
        <f t="shared" ref="H316:M316" si="825">IFERROR(H311/H310,H311)</f>
        <v>24</v>
      </c>
      <c r="I316" s="408">
        <f t="shared" si="825"/>
        <v>24</v>
      </c>
      <c r="J316" s="408">
        <f t="shared" si="825"/>
        <v>24</v>
      </c>
      <c r="K316" s="408">
        <f t="shared" si="825"/>
        <v>24</v>
      </c>
      <c r="L316" s="408">
        <f t="shared" si="825"/>
        <v>24</v>
      </c>
      <c r="M316" s="408">
        <f t="shared" si="825"/>
        <v>24</v>
      </c>
      <c r="N316" s="408">
        <f>IFERROR(N311/N310,N311)</f>
        <v>24</v>
      </c>
      <c r="O316" s="408">
        <f t="shared" ref="O316:T316" si="826">IFERROR(O311/O310,O311)</f>
        <v>24</v>
      </c>
      <c r="P316" s="408">
        <f t="shared" si="826"/>
        <v>24</v>
      </c>
      <c r="Q316" s="408">
        <f t="shared" si="826"/>
        <v>24</v>
      </c>
      <c r="R316" s="408">
        <f t="shared" si="826"/>
        <v>24</v>
      </c>
      <c r="S316" s="408">
        <f t="shared" si="826"/>
        <v>24</v>
      </c>
      <c r="T316" s="408">
        <f t="shared" si="826"/>
        <v>24</v>
      </c>
      <c r="U316" s="347">
        <f>IFERROR(U311/U310,U311)</f>
        <v>24</v>
      </c>
      <c r="V316" s="347">
        <f t="shared" ref="V316:AA316" si="827">IFERROR(V311/V310,V311)</f>
        <v>24</v>
      </c>
      <c r="W316" s="347">
        <f t="shared" si="827"/>
        <v>24</v>
      </c>
      <c r="X316" s="347">
        <f t="shared" si="827"/>
        <v>24</v>
      </c>
      <c r="Y316" s="347">
        <f t="shared" si="827"/>
        <v>24</v>
      </c>
      <c r="Z316" s="347">
        <f t="shared" si="827"/>
        <v>24</v>
      </c>
      <c r="AA316" s="347">
        <f t="shared" si="827"/>
        <v>24</v>
      </c>
      <c r="AB316" s="347">
        <f>IFERROR(AB311/AB310,AB311)</f>
        <v>24</v>
      </c>
      <c r="AC316" s="347">
        <f t="shared" ref="AC316:AH316" si="828">IFERROR(AC311/AC310,AC311)</f>
        <v>24</v>
      </c>
      <c r="AD316" s="347">
        <f t="shared" si="828"/>
        <v>24</v>
      </c>
      <c r="AE316" s="347">
        <f t="shared" si="828"/>
        <v>24</v>
      </c>
      <c r="AF316" s="347">
        <f t="shared" si="828"/>
        <v>24</v>
      </c>
      <c r="AG316" s="347">
        <f t="shared" si="828"/>
        <v>24</v>
      </c>
      <c r="AH316" s="347">
        <f t="shared" si="828"/>
        <v>24</v>
      </c>
      <c r="AI316" s="425">
        <f t="shared" ref="AI316:AK316" si="829">IFERROR(AI311/AI310,AI311)</f>
        <v>24</v>
      </c>
      <c r="AJ316" s="425">
        <f t="shared" ref="AJ316" si="830">IFERROR(AJ311/AJ310,AJ311)</f>
        <v>24</v>
      </c>
      <c r="AK316" s="426">
        <f t="shared" si="829"/>
        <v>744</v>
      </c>
    </row>
    <row r="317" spans="2:37" hidden="1">
      <c r="B317" s="94">
        <v>53312</v>
      </c>
      <c r="C317" s="94" t="s">
        <v>296</v>
      </c>
      <c r="D317" s="94">
        <v>1</v>
      </c>
      <c r="E317" s="94" t="s">
        <v>256</v>
      </c>
      <c r="F317" s="400">
        <v>24</v>
      </c>
      <c r="G317" s="400">
        <v>24</v>
      </c>
      <c r="H317" s="400">
        <v>24</v>
      </c>
      <c r="I317" s="400">
        <v>24</v>
      </c>
      <c r="J317" s="400">
        <v>24</v>
      </c>
      <c r="K317" s="400">
        <v>24</v>
      </c>
      <c r="L317" s="400">
        <v>24</v>
      </c>
      <c r="M317" s="400">
        <v>24</v>
      </c>
      <c r="N317" s="400">
        <v>24</v>
      </c>
      <c r="O317" s="400">
        <v>24</v>
      </c>
      <c r="P317" s="400">
        <v>24</v>
      </c>
      <c r="Q317" s="400">
        <v>24</v>
      </c>
      <c r="R317" s="400">
        <v>24</v>
      </c>
      <c r="S317" s="400">
        <v>24</v>
      </c>
      <c r="T317" s="400">
        <v>24</v>
      </c>
      <c r="U317">
        <v>24</v>
      </c>
      <c r="V317">
        <v>24</v>
      </c>
      <c r="W317">
        <v>24</v>
      </c>
      <c r="X317">
        <v>24</v>
      </c>
      <c r="Y317">
        <v>24</v>
      </c>
      <c r="Z317">
        <v>24</v>
      </c>
      <c r="AA317">
        <v>24</v>
      </c>
      <c r="AB317">
        <v>24</v>
      </c>
      <c r="AC317">
        <v>24</v>
      </c>
      <c r="AD317">
        <v>24</v>
      </c>
      <c r="AE317">
        <v>24</v>
      </c>
      <c r="AF317">
        <v>24</v>
      </c>
      <c r="AG317">
        <v>24</v>
      </c>
      <c r="AH317">
        <v>24</v>
      </c>
      <c r="AI317" s="416">
        <v>24</v>
      </c>
      <c r="AJ317" s="416">
        <v>24</v>
      </c>
      <c r="AK317" s="417">
        <f>SUM(F317:AJ317)</f>
        <v>744</v>
      </c>
    </row>
    <row r="318" spans="2:37">
      <c r="B318" s="117">
        <v>53312</v>
      </c>
      <c r="C318" s="117" t="s">
        <v>296</v>
      </c>
      <c r="D318" s="117">
        <v>1.1000000000000001</v>
      </c>
      <c r="E318" s="94" t="s">
        <v>267</v>
      </c>
      <c r="F318" s="401"/>
      <c r="G318" s="401"/>
      <c r="H318" s="401"/>
      <c r="I318" s="401"/>
      <c r="J318" s="401"/>
      <c r="K318" s="401"/>
      <c r="L318" s="401">
        <v>20</v>
      </c>
      <c r="M318" s="401"/>
      <c r="N318" s="401"/>
      <c r="O318" s="401"/>
      <c r="P318" s="401"/>
      <c r="Q318" s="401"/>
      <c r="R318" s="401"/>
      <c r="S318" s="401"/>
      <c r="T318" s="401"/>
      <c r="U318" s="117"/>
      <c r="V318" s="117"/>
      <c r="W318" s="117"/>
      <c r="X318" s="117"/>
      <c r="Y318" s="117"/>
      <c r="Z318" s="117">
        <v>10</v>
      </c>
      <c r="AA318" s="117"/>
      <c r="AB318" s="117"/>
      <c r="AC318" s="117"/>
      <c r="AD318" s="117"/>
      <c r="AE318" s="117"/>
      <c r="AF318" s="117"/>
      <c r="AG318" s="117"/>
      <c r="AH318" s="117"/>
      <c r="AI318" s="418">
        <v>20</v>
      </c>
      <c r="AJ318" s="418"/>
      <c r="AK318" s="417">
        <f t="shared" ref="AK318:AK322" si="831">SUM(F318:AJ318)</f>
        <v>50</v>
      </c>
    </row>
    <row r="319" spans="2:37">
      <c r="B319" s="94">
        <v>53312</v>
      </c>
      <c r="C319" s="94" t="s">
        <v>296</v>
      </c>
      <c r="D319" s="94">
        <v>2</v>
      </c>
      <c r="E319" s="94" t="s">
        <v>257</v>
      </c>
      <c r="F319" s="400"/>
      <c r="G319" s="400"/>
      <c r="H319" s="400"/>
      <c r="I319" s="400"/>
      <c r="J319" s="400"/>
      <c r="K319" s="400"/>
      <c r="L319" s="400"/>
      <c r="M319" s="400"/>
      <c r="N319" s="400"/>
      <c r="O319" s="400"/>
      <c r="P319" s="400"/>
      <c r="Q319" s="400"/>
      <c r="R319" s="400"/>
      <c r="S319" s="400"/>
      <c r="T319" s="400"/>
      <c r="U319"/>
      <c r="V319"/>
      <c r="W319"/>
      <c r="X319"/>
      <c r="Y319"/>
      <c r="Z319"/>
      <c r="AA319"/>
      <c r="AB319"/>
      <c r="AC319"/>
      <c r="AD319">
        <v>8</v>
      </c>
      <c r="AE319"/>
      <c r="AF319"/>
      <c r="AG319"/>
      <c r="AH319"/>
      <c r="AI319" s="416"/>
      <c r="AJ319" s="416"/>
      <c r="AK319" s="417">
        <f t="shared" si="831"/>
        <v>8</v>
      </c>
    </row>
    <row r="320" spans="2:37">
      <c r="B320" s="397">
        <v>53312</v>
      </c>
      <c r="C320" s="94" t="s">
        <v>296</v>
      </c>
      <c r="D320" s="94">
        <v>3</v>
      </c>
      <c r="E320" s="94" t="s">
        <v>258</v>
      </c>
      <c r="F320" s="400"/>
      <c r="G320" s="400">
        <v>1</v>
      </c>
      <c r="H320" s="400"/>
      <c r="I320" s="400"/>
      <c r="J320" s="400"/>
      <c r="K320" s="400"/>
      <c r="L320" s="400"/>
      <c r="M320" s="400"/>
      <c r="N320" s="400"/>
      <c r="O320" s="400"/>
      <c r="P320" s="400"/>
      <c r="Q320" s="400"/>
      <c r="R320" s="400"/>
      <c r="S320" s="400"/>
      <c r="T320" s="400"/>
      <c r="U320">
        <v>2.33</v>
      </c>
      <c r="V320"/>
      <c r="W320"/>
      <c r="X320"/>
      <c r="Y320"/>
      <c r="Z320"/>
      <c r="AA320">
        <v>0.75</v>
      </c>
      <c r="AB320"/>
      <c r="AC320"/>
      <c r="AD320"/>
      <c r="AE320">
        <v>24</v>
      </c>
      <c r="AF320">
        <v>24</v>
      </c>
      <c r="AG320">
        <v>14</v>
      </c>
      <c r="AH320"/>
      <c r="AI320" s="416"/>
      <c r="AJ320" s="416"/>
      <c r="AK320" s="417">
        <f t="shared" si="831"/>
        <v>66.08</v>
      </c>
    </row>
    <row r="321" spans="2:37">
      <c r="B321" s="94">
        <v>53312</v>
      </c>
      <c r="C321" s="94" t="s">
        <v>296</v>
      </c>
      <c r="D321" s="94">
        <v>4</v>
      </c>
      <c r="E321" s="94" t="s">
        <v>259</v>
      </c>
      <c r="F321" s="400">
        <v>8</v>
      </c>
      <c r="G321">
        <v>8</v>
      </c>
      <c r="H321">
        <v>14.33</v>
      </c>
      <c r="I321">
        <v>14.33</v>
      </c>
      <c r="J321">
        <v>14.33</v>
      </c>
      <c r="K321">
        <v>0</v>
      </c>
      <c r="L321">
        <v>0</v>
      </c>
      <c r="M321">
        <v>0</v>
      </c>
      <c r="N321">
        <v>8.67</v>
      </c>
      <c r="O321">
        <v>8.67</v>
      </c>
      <c r="P321">
        <v>8.67</v>
      </c>
      <c r="Q321">
        <v>8.67</v>
      </c>
      <c r="R321">
        <v>8.67</v>
      </c>
      <c r="S321">
        <v>8.67</v>
      </c>
      <c r="T321">
        <v>18</v>
      </c>
      <c r="U321">
        <v>11</v>
      </c>
      <c r="V321">
        <v>5</v>
      </c>
      <c r="W321">
        <v>12</v>
      </c>
      <c r="X321">
        <v>11</v>
      </c>
      <c r="Y321">
        <v>4</v>
      </c>
      <c r="Z321">
        <v>8</v>
      </c>
      <c r="AA321">
        <v>8</v>
      </c>
      <c r="AB321">
        <v>6.42</v>
      </c>
      <c r="AC321">
        <v>6.42</v>
      </c>
      <c r="AD321">
        <v>3.71</v>
      </c>
      <c r="AE321"/>
      <c r="AF321"/>
      <c r="AG321">
        <v>3.71</v>
      </c>
      <c r="AH321">
        <v>3.71</v>
      </c>
      <c r="AI321" s="416">
        <v>0</v>
      </c>
      <c r="AJ321" s="416"/>
      <c r="AK321" s="417">
        <f t="shared" si="831"/>
        <v>211.98</v>
      </c>
    </row>
    <row r="322" spans="2:37" hidden="1">
      <c r="B322" s="94">
        <v>53312</v>
      </c>
      <c r="C322" s="94" t="s">
        <v>296</v>
      </c>
      <c r="D322" s="94">
        <v>5</v>
      </c>
      <c r="E322" s="94" t="s">
        <v>260</v>
      </c>
      <c r="F322" s="400"/>
      <c r="G322" s="400"/>
      <c r="H322" s="400"/>
      <c r="I322" s="400"/>
      <c r="J322" s="400"/>
      <c r="K322" s="400"/>
      <c r="L322" s="400"/>
      <c r="M322" s="400"/>
      <c r="N322" s="400"/>
      <c r="O322" s="400"/>
      <c r="P322" s="400"/>
      <c r="Q322" s="400"/>
      <c r="R322" s="400"/>
      <c r="S322" s="400"/>
      <c r="T322" s="400"/>
      <c r="U322">
        <v>1</v>
      </c>
      <c r="V322"/>
      <c r="W322"/>
      <c r="X322"/>
      <c r="Y322"/>
      <c r="Z322">
        <v>1</v>
      </c>
      <c r="AA322">
        <v>1</v>
      </c>
      <c r="AB322">
        <v>1</v>
      </c>
      <c r="AC322"/>
      <c r="AD322">
        <v>1</v>
      </c>
      <c r="AE322"/>
      <c r="AF322"/>
      <c r="AG322"/>
      <c r="AH322"/>
      <c r="AI322" s="416">
        <v>1</v>
      </c>
      <c r="AJ322" s="416"/>
      <c r="AK322" s="417">
        <f t="shared" si="831"/>
        <v>6</v>
      </c>
    </row>
    <row r="323" spans="2:37" hidden="1">
      <c r="B323" s="94">
        <v>53312</v>
      </c>
      <c r="C323" s="94" t="s">
        <v>296</v>
      </c>
      <c r="D323" s="94">
        <v>6</v>
      </c>
      <c r="E323" s="345" t="s">
        <v>261</v>
      </c>
      <c r="F323" s="402">
        <f t="shared" ref="F323" si="832">SUM(F318:F320)</f>
        <v>0</v>
      </c>
      <c r="G323" s="402">
        <v>1</v>
      </c>
      <c r="H323" s="402"/>
      <c r="I323" s="402"/>
      <c r="J323" s="402"/>
      <c r="K323" s="402"/>
      <c r="L323" s="402"/>
      <c r="M323" s="402"/>
      <c r="N323" s="402"/>
      <c r="O323" s="402"/>
      <c r="P323" s="402"/>
      <c r="Q323" s="402"/>
      <c r="R323" s="402"/>
      <c r="S323" s="402"/>
      <c r="T323" s="402"/>
      <c r="U323" s="374">
        <f>SUM(U318:U320)</f>
        <v>2.33</v>
      </c>
      <c r="V323" s="374">
        <f t="shared" ref="V323:AA323" si="833">SUM(V318:V320)</f>
        <v>0</v>
      </c>
      <c r="W323" s="374">
        <f t="shared" si="833"/>
        <v>0</v>
      </c>
      <c r="X323" s="374">
        <f t="shared" si="833"/>
        <v>0</v>
      </c>
      <c r="Y323" s="374">
        <f t="shared" si="833"/>
        <v>0</v>
      </c>
      <c r="Z323" s="374">
        <f t="shared" si="833"/>
        <v>10</v>
      </c>
      <c r="AA323" s="374">
        <f t="shared" si="833"/>
        <v>0.75</v>
      </c>
      <c r="AB323" s="374">
        <f>SUM(AB318:AB320)</f>
        <v>0</v>
      </c>
      <c r="AC323" s="374">
        <f t="shared" ref="AC323:AH323" si="834">SUM(AC318:AC320)</f>
        <v>0</v>
      </c>
      <c r="AD323" s="374">
        <f t="shared" si="834"/>
        <v>8</v>
      </c>
      <c r="AE323" s="374">
        <f t="shared" si="834"/>
        <v>24</v>
      </c>
      <c r="AF323" s="374">
        <f t="shared" si="834"/>
        <v>24</v>
      </c>
      <c r="AG323" s="374">
        <f t="shared" si="834"/>
        <v>14</v>
      </c>
      <c r="AH323" s="374">
        <f t="shared" si="834"/>
        <v>0</v>
      </c>
      <c r="AI323" s="422">
        <f t="shared" ref="AI323" si="835">SUM(AI318:AI320)</f>
        <v>20</v>
      </c>
      <c r="AJ323" s="422"/>
      <c r="AK323" s="417">
        <f>SUM(F323:AJ323)</f>
        <v>104.08</v>
      </c>
    </row>
    <row r="324" spans="2:37">
      <c r="B324" s="94">
        <v>53312</v>
      </c>
      <c r="C324" s="94" t="s">
        <v>296</v>
      </c>
      <c r="D324" s="94">
        <v>7</v>
      </c>
      <c r="E324" s="346" t="s">
        <v>341</v>
      </c>
      <c r="F324" s="406">
        <f t="shared" ref="F324" si="836">((F317-F323)/F317)*100</f>
        <v>100</v>
      </c>
      <c r="G324" s="423">
        <f>((G317-G323)/G317)*100</f>
        <v>95.833333333333343</v>
      </c>
      <c r="H324" s="423">
        <f t="shared" ref="H324:M324" si="837">((H317-H323)/H317)*100</f>
        <v>100</v>
      </c>
      <c r="I324" s="423">
        <f t="shared" si="837"/>
        <v>100</v>
      </c>
      <c r="J324" s="423">
        <f t="shared" si="837"/>
        <v>100</v>
      </c>
      <c r="K324" s="423">
        <f t="shared" si="837"/>
        <v>100</v>
      </c>
      <c r="L324" s="423">
        <f t="shared" si="837"/>
        <v>100</v>
      </c>
      <c r="M324" s="423">
        <f t="shared" si="837"/>
        <v>100</v>
      </c>
      <c r="N324" s="447">
        <f>((N317-N323)/N317)*100</f>
        <v>100</v>
      </c>
      <c r="O324" s="447">
        <f t="shared" ref="O324:T324" si="838">((O317-O323)/O317)*100</f>
        <v>100</v>
      </c>
      <c r="P324" s="447">
        <f t="shared" si="838"/>
        <v>100</v>
      </c>
      <c r="Q324" s="447">
        <f t="shared" si="838"/>
        <v>100</v>
      </c>
      <c r="R324" s="447">
        <f t="shared" si="838"/>
        <v>100</v>
      </c>
      <c r="S324" s="447">
        <f t="shared" si="838"/>
        <v>100</v>
      </c>
      <c r="T324" s="447">
        <f t="shared" si="838"/>
        <v>100</v>
      </c>
      <c r="U324" s="346">
        <f>((U317-U323)/U317)*100</f>
        <v>90.291666666666671</v>
      </c>
      <c r="V324" s="346">
        <f t="shared" ref="V324:AA324" si="839">((V317-V323)/V317)*100</f>
        <v>100</v>
      </c>
      <c r="W324" s="346">
        <f t="shared" si="839"/>
        <v>100</v>
      </c>
      <c r="X324" s="346">
        <f t="shared" si="839"/>
        <v>100</v>
      </c>
      <c r="Y324" s="346">
        <f t="shared" si="839"/>
        <v>100</v>
      </c>
      <c r="Z324" s="346">
        <f t="shared" si="839"/>
        <v>58.333333333333336</v>
      </c>
      <c r="AA324" s="346">
        <f t="shared" si="839"/>
        <v>96.875</v>
      </c>
      <c r="AB324" s="385">
        <f>((AB317-AB323)/AB317)*100</f>
        <v>100</v>
      </c>
      <c r="AC324" s="385">
        <f t="shared" ref="AC324:AH324" si="840">((AC317-AC323)/AC317)*100</f>
        <v>100</v>
      </c>
      <c r="AD324" s="385">
        <f t="shared" si="840"/>
        <v>66.666666666666657</v>
      </c>
      <c r="AE324" s="385">
        <f t="shared" si="840"/>
        <v>0</v>
      </c>
      <c r="AF324" s="385">
        <f t="shared" si="840"/>
        <v>0</v>
      </c>
      <c r="AG324" s="385">
        <f t="shared" si="840"/>
        <v>41.666666666666671</v>
      </c>
      <c r="AH324" s="385">
        <f t="shared" si="840"/>
        <v>100</v>
      </c>
      <c r="AI324" s="423">
        <f t="shared" ref="AI324:AK324" si="841">((AI317-AI323)/AI317)*100</f>
        <v>16.666666666666664</v>
      </c>
      <c r="AJ324" s="423">
        <f t="shared" ref="AJ324" si="842">((AJ317-AJ323)/AJ317)*100</f>
        <v>100</v>
      </c>
      <c r="AK324" s="424">
        <f t="shared" si="841"/>
        <v>86.010752688172047</v>
      </c>
    </row>
    <row r="325" spans="2:37">
      <c r="B325" s="94">
        <v>53312</v>
      </c>
      <c r="C325" s="94" t="s">
        <v>296</v>
      </c>
      <c r="D325" s="94">
        <v>8</v>
      </c>
      <c r="E325" s="346" t="s">
        <v>344</v>
      </c>
      <c r="F325" s="406">
        <f t="shared" ref="F325" si="843">IFERROR(F321*100/(F317-F323),0)</f>
        <v>33.333333333333336</v>
      </c>
      <c r="G325" s="423">
        <f>IFERROR(G321*100/(G317-G323),0)</f>
        <v>34.782608695652172</v>
      </c>
      <c r="H325" s="423">
        <f t="shared" ref="H325:M325" si="844">IFERROR(H321*100/(H317-H323),0)</f>
        <v>59.708333333333336</v>
      </c>
      <c r="I325" s="423">
        <f t="shared" si="844"/>
        <v>59.708333333333336</v>
      </c>
      <c r="J325" s="423">
        <f t="shared" si="844"/>
        <v>59.708333333333336</v>
      </c>
      <c r="K325" s="423">
        <f t="shared" si="844"/>
        <v>0</v>
      </c>
      <c r="L325" s="423">
        <f t="shared" si="844"/>
        <v>0</v>
      </c>
      <c r="M325" s="423">
        <f t="shared" si="844"/>
        <v>0</v>
      </c>
      <c r="N325" s="447">
        <f>IFERROR(N321*100/(N317-N323),0)</f>
        <v>36.125</v>
      </c>
      <c r="O325" s="447">
        <f t="shared" ref="O325:T325" si="845">IFERROR(O321*100/(O317-O323),0)</f>
        <v>36.125</v>
      </c>
      <c r="P325" s="447">
        <f t="shared" si="845"/>
        <v>36.125</v>
      </c>
      <c r="Q325" s="447">
        <f t="shared" si="845"/>
        <v>36.125</v>
      </c>
      <c r="R325" s="447">
        <f t="shared" si="845"/>
        <v>36.125</v>
      </c>
      <c r="S325" s="447">
        <f t="shared" si="845"/>
        <v>36.125</v>
      </c>
      <c r="T325" s="447">
        <f t="shared" si="845"/>
        <v>75</v>
      </c>
      <c r="U325" s="346">
        <f>IFERROR(U321*100/(U317-U323),0)</f>
        <v>50.761421319796952</v>
      </c>
      <c r="V325" s="346">
        <f t="shared" ref="V325:AA325" si="846">IFERROR(V321*100/(V317-V323),0)</f>
        <v>20.833333333333332</v>
      </c>
      <c r="W325" s="346">
        <f t="shared" si="846"/>
        <v>50</v>
      </c>
      <c r="X325" s="346">
        <f t="shared" si="846"/>
        <v>45.833333333333336</v>
      </c>
      <c r="Y325" s="346">
        <f t="shared" si="846"/>
        <v>16.666666666666668</v>
      </c>
      <c r="Z325" s="346">
        <f t="shared" si="846"/>
        <v>57.142857142857146</v>
      </c>
      <c r="AA325" s="346">
        <f t="shared" si="846"/>
        <v>34.408602150537632</v>
      </c>
      <c r="AB325" s="385">
        <f>IFERROR(AB321*100/(AB317-AB323),0)</f>
        <v>26.75</v>
      </c>
      <c r="AC325" s="385">
        <f t="shared" ref="AC325:AH325" si="847">IFERROR(AC321*100/(AC317-AC323),0)</f>
        <v>26.75</v>
      </c>
      <c r="AD325" s="385">
        <f t="shared" si="847"/>
        <v>23.1875</v>
      </c>
      <c r="AE325" s="385">
        <f t="shared" si="847"/>
        <v>0</v>
      </c>
      <c r="AF325" s="385">
        <f t="shared" si="847"/>
        <v>0</v>
      </c>
      <c r="AG325" s="385">
        <f t="shared" si="847"/>
        <v>37.1</v>
      </c>
      <c r="AH325" s="385">
        <f t="shared" si="847"/>
        <v>15.458333333333334</v>
      </c>
      <c r="AI325" s="423">
        <f t="shared" ref="AI325:AK325" si="848">IFERROR(AI321*100/(AI317-AI323),0)</f>
        <v>0</v>
      </c>
      <c r="AJ325" s="423">
        <f t="shared" ref="AJ325" si="849">IFERROR(AJ321*100/(AJ317-AJ323),0)</f>
        <v>0</v>
      </c>
      <c r="AK325" s="424">
        <f t="shared" si="848"/>
        <v>33.126015751969</v>
      </c>
    </row>
    <row r="326" spans="2:37" hidden="1">
      <c r="B326" s="94">
        <v>53312</v>
      </c>
      <c r="C326" s="94" t="s">
        <v>296</v>
      </c>
      <c r="D326" s="94"/>
      <c r="E326" s="346" t="s">
        <v>343</v>
      </c>
      <c r="F326" s="406">
        <f t="shared" ref="F326" si="850">IFERROR(F321*100/(F317-F323-4),0)</f>
        <v>40</v>
      </c>
      <c r="G326" s="423">
        <f>IFERROR(G321*100/(G317-G323-4),0)</f>
        <v>42.10526315789474</v>
      </c>
      <c r="H326" s="423">
        <f t="shared" ref="H326:M326" si="851">IFERROR(H321*100/(H317-H323-4),0)</f>
        <v>71.650000000000006</v>
      </c>
      <c r="I326" s="423">
        <f t="shared" si="851"/>
        <v>71.650000000000006</v>
      </c>
      <c r="J326" s="423">
        <f t="shared" si="851"/>
        <v>71.650000000000006</v>
      </c>
      <c r="K326" s="423">
        <f t="shared" si="851"/>
        <v>0</v>
      </c>
      <c r="L326" s="423">
        <f t="shared" si="851"/>
        <v>0</v>
      </c>
      <c r="M326" s="423">
        <f t="shared" si="851"/>
        <v>0</v>
      </c>
      <c r="N326" s="447">
        <f>IFERROR(N321*100/(N317-N323-4),0)</f>
        <v>43.35</v>
      </c>
      <c r="O326" s="447">
        <f t="shared" ref="O326:T326" si="852">IFERROR(O321*100/(O317-O323-4),0)</f>
        <v>43.35</v>
      </c>
      <c r="P326" s="447">
        <f t="shared" si="852"/>
        <v>43.35</v>
      </c>
      <c r="Q326" s="447">
        <f t="shared" si="852"/>
        <v>43.35</v>
      </c>
      <c r="R326" s="447">
        <f t="shared" si="852"/>
        <v>43.35</v>
      </c>
      <c r="S326" s="447">
        <f t="shared" si="852"/>
        <v>43.35</v>
      </c>
      <c r="T326" s="447">
        <f t="shared" si="852"/>
        <v>90</v>
      </c>
      <c r="U326" s="346">
        <f>IFERROR(U321*100/(U317-U323-4),0)</f>
        <v>62.252405206564795</v>
      </c>
      <c r="V326" s="346">
        <f t="shared" ref="V326:AA326" si="853">IFERROR(V321*100/(V317-V323-4),0)</f>
        <v>25</v>
      </c>
      <c r="W326" s="346">
        <f t="shared" si="853"/>
        <v>60</v>
      </c>
      <c r="X326" s="346">
        <f t="shared" si="853"/>
        <v>55</v>
      </c>
      <c r="Y326" s="346">
        <f t="shared" si="853"/>
        <v>20</v>
      </c>
      <c r="Z326" s="346">
        <f t="shared" si="853"/>
        <v>80</v>
      </c>
      <c r="AA326" s="346">
        <f t="shared" si="853"/>
        <v>41.558441558441558</v>
      </c>
      <c r="AB326" s="385">
        <f>IFERROR(AB321*100/(AB317-AB323-4),0)</f>
        <v>32.1</v>
      </c>
      <c r="AC326" s="385">
        <f t="shared" ref="AC326:AH326" si="854">IFERROR(AC321*100/(AC317-AC323-4),0)</f>
        <v>32.1</v>
      </c>
      <c r="AD326" s="385">
        <f t="shared" si="854"/>
        <v>30.916666666666668</v>
      </c>
      <c r="AE326" s="385">
        <f t="shared" si="854"/>
        <v>0</v>
      </c>
      <c r="AF326" s="385">
        <f t="shared" si="854"/>
        <v>0</v>
      </c>
      <c r="AG326" s="385">
        <f t="shared" si="854"/>
        <v>61.833333333333336</v>
      </c>
      <c r="AH326" s="385">
        <f t="shared" si="854"/>
        <v>18.55</v>
      </c>
      <c r="AI326" s="423">
        <f t="shared" ref="AI326:AJ326" si="855">IFERROR(AI321*100/(AI317-AI323-4),0)</f>
        <v>0</v>
      </c>
      <c r="AJ326" s="423">
        <f t="shared" si="855"/>
        <v>0</v>
      </c>
      <c r="AK326" s="424">
        <f>IFERROR(AK321*100/(AK317-AK323-120),0)</f>
        <v>40.77165717802739</v>
      </c>
    </row>
    <row r="327" spans="2:37">
      <c r="B327" s="94">
        <v>53312</v>
      </c>
      <c r="C327" s="94" t="s">
        <v>296</v>
      </c>
      <c r="D327" s="94">
        <v>9</v>
      </c>
      <c r="E327" s="347" t="s">
        <v>18</v>
      </c>
      <c r="F327" s="408">
        <f t="shared" ref="F327" si="856">IFERROR(F321/F322,F321)</f>
        <v>8</v>
      </c>
      <c r="G327" s="408">
        <f>IFERROR(G321/G322,G321)</f>
        <v>8</v>
      </c>
      <c r="H327" s="408">
        <f t="shared" ref="H327:M327" si="857">IFERROR(H321/H322,H321)</f>
        <v>14.33</v>
      </c>
      <c r="I327" s="408">
        <f t="shared" si="857"/>
        <v>14.33</v>
      </c>
      <c r="J327" s="408">
        <f t="shared" si="857"/>
        <v>14.33</v>
      </c>
      <c r="K327" s="408">
        <f t="shared" si="857"/>
        <v>0</v>
      </c>
      <c r="L327" s="408">
        <f t="shared" si="857"/>
        <v>0</v>
      </c>
      <c r="M327" s="408">
        <f t="shared" si="857"/>
        <v>0</v>
      </c>
      <c r="N327" s="408">
        <f>IFERROR(N321/N322,N321)</f>
        <v>8.67</v>
      </c>
      <c r="O327" s="408">
        <f t="shared" ref="O327:T327" si="858">IFERROR(O321/O322,O321)</f>
        <v>8.67</v>
      </c>
      <c r="P327" s="408">
        <f t="shared" si="858"/>
        <v>8.67</v>
      </c>
      <c r="Q327" s="408">
        <f t="shared" si="858"/>
        <v>8.67</v>
      </c>
      <c r="R327" s="408">
        <f t="shared" si="858"/>
        <v>8.67</v>
      </c>
      <c r="S327" s="408">
        <f t="shared" si="858"/>
        <v>8.67</v>
      </c>
      <c r="T327" s="408">
        <f t="shared" si="858"/>
        <v>18</v>
      </c>
      <c r="U327" s="347">
        <f>IFERROR(U321/U322,U321)</f>
        <v>11</v>
      </c>
      <c r="V327" s="347">
        <f t="shared" ref="V327:AA327" si="859">IFERROR(V321/V322,V321)</f>
        <v>5</v>
      </c>
      <c r="W327" s="347">
        <f t="shared" si="859"/>
        <v>12</v>
      </c>
      <c r="X327" s="347">
        <f t="shared" si="859"/>
        <v>11</v>
      </c>
      <c r="Y327" s="347">
        <f t="shared" si="859"/>
        <v>4</v>
      </c>
      <c r="Z327" s="347">
        <f t="shared" si="859"/>
        <v>8</v>
      </c>
      <c r="AA327" s="347">
        <f t="shared" si="859"/>
        <v>8</v>
      </c>
      <c r="AB327" s="347">
        <f>IFERROR(AB321/AB322,AB321)</f>
        <v>6.42</v>
      </c>
      <c r="AC327" s="347">
        <f t="shared" ref="AC327:AH327" si="860">IFERROR(AC321/AC322,AC321)</f>
        <v>6.42</v>
      </c>
      <c r="AD327" s="347">
        <f t="shared" si="860"/>
        <v>3.71</v>
      </c>
      <c r="AE327" s="347">
        <f t="shared" si="860"/>
        <v>0</v>
      </c>
      <c r="AF327" s="347">
        <f t="shared" si="860"/>
        <v>0</v>
      </c>
      <c r="AG327" s="347">
        <f t="shared" si="860"/>
        <v>3.71</v>
      </c>
      <c r="AH327" s="347">
        <f t="shared" si="860"/>
        <v>3.71</v>
      </c>
      <c r="AI327" s="425">
        <f t="shared" ref="AI327:AK327" si="861">IFERROR(AI321/AI322,AI321)</f>
        <v>0</v>
      </c>
      <c r="AJ327" s="425">
        <f t="shared" ref="AJ327" si="862">IFERROR(AJ321/AJ322,AJ321)</f>
        <v>0</v>
      </c>
      <c r="AK327" s="426">
        <f t="shared" si="861"/>
        <v>35.33</v>
      </c>
    </row>
    <row r="328" spans="2:37">
      <c r="B328" s="94">
        <v>53312</v>
      </c>
      <c r="C328" s="94" t="s">
        <v>296</v>
      </c>
      <c r="D328" s="94">
        <v>10</v>
      </c>
      <c r="E328" s="347" t="s">
        <v>19</v>
      </c>
      <c r="F328" s="408">
        <f t="shared" ref="F328" si="863">IFERROR(F320/F322,F320)</f>
        <v>0</v>
      </c>
      <c r="G328" s="408">
        <f>IFERROR(G320/G322,G320)</f>
        <v>1</v>
      </c>
      <c r="H328" s="408">
        <f t="shared" ref="H328:M328" si="864">IFERROR(H320/H322,H320)</f>
        <v>0</v>
      </c>
      <c r="I328" s="408">
        <f t="shared" si="864"/>
        <v>0</v>
      </c>
      <c r="J328" s="408">
        <f t="shared" si="864"/>
        <v>0</v>
      </c>
      <c r="K328" s="408">
        <f t="shared" si="864"/>
        <v>0</v>
      </c>
      <c r="L328" s="408">
        <f t="shared" si="864"/>
        <v>0</v>
      </c>
      <c r="M328" s="408">
        <f t="shared" si="864"/>
        <v>0</v>
      </c>
      <c r="N328" s="408">
        <f>IFERROR(N320/N322,N320)</f>
        <v>0</v>
      </c>
      <c r="O328" s="408">
        <f t="shared" ref="O328:T328" si="865">IFERROR(O320/O322,O320)</f>
        <v>0</v>
      </c>
      <c r="P328" s="408">
        <f t="shared" si="865"/>
        <v>0</v>
      </c>
      <c r="Q328" s="408">
        <f t="shared" si="865"/>
        <v>0</v>
      </c>
      <c r="R328" s="408">
        <f t="shared" si="865"/>
        <v>0</v>
      </c>
      <c r="S328" s="408">
        <f t="shared" si="865"/>
        <v>0</v>
      </c>
      <c r="T328" s="408">
        <f t="shared" si="865"/>
        <v>0</v>
      </c>
      <c r="U328" s="347">
        <f>IFERROR(U320/U322,U320)</f>
        <v>2.33</v>
      </c>
      <c r="V328" s="347">
        <f t="shared" ref="V328:AA328" si="866">IFERROR(V320/V322,V320)</f>
        <v>0</v>
      </c>
      <c r="W328" s="347">
        <f t="shared" si="866"/>
        <v>0</v>
      </c>
      <c r="X328" s="347">
        <f t="shared" si="866"/>
        <v>0</v>
      </c>
      <c r="Y328" s="347">
        <f t="shared" si="866"/>
        <v>0</v>
      </c>
      <c r="Z328" s="347">
        <f t="shared" si="866"/>
        <v>0</v>
      </c>
      <c r="AA328" s="347">
        <f t="shared" si="866"/>
        <v>0.75</v>
      </c>
      <c r="AB328" s="347">
        <f>IFERROR(AB320/AB322,AB320)</f>
        <v>0</v>
      </c>
      <c r="AC328" s="347">
        <f t="shared" ref="AC328:AH328" si="867">IFERROR(AC320/AC322,AC320)</f>
        <v>0</v>
      </c>
      <c r="AD328" s="347">
        <f t="shared" si="867"/>
        <v>0</v>
      </c>
      <c r="AE328" s="347">
        <f t="shared" si="867"/>
        <v>24</v>
      </c>
      <c r="AF328" s="347">
        <f t="shared" si="867"/>
        <v>24</v>
      </c>
      <c r="AG328" s="347">
        <f t="shared" si="867"/>
        <v>14</v>
      </c>
      <c r="AH328" s="347">
        <f t="shared" si="867"/>
        <v>0</v>
      </c>
      <c r="AI328" s="425">
        <f t="shared" ref="AI328:AK328" si="868">IFERROR(AI320/AI322,AI320)</f>
        <v>0</v>
      </c>
      <c r="AJ328" s="425">
        <f t="shared" ref="AJ328" si="869">IFERROR(AJ320/AJ322,AJ320)</f>
        <v>0</v>
      </c>
      <c r="AK328" s="426">
        <f t="shared" si="868"/>
        <v>11.013333333333334</v>
      </c>
    </row>
    <row r="329" spans="2:37" hidden="1">
      <c r="B329" s="94">
        <v>53313</v>
      </c>
      <c r="C329" s="94" t="s">
        <v>297</v>
      </c>
      <c r="D329" s="94">
        <v>1</v>
      </c>
      <c r="E329" s="94" t="s">
        <v>256</v>
      </c>
      <c r="F329" s="400">
        <v>24</v>
      </c>
      <c r="G329" s="400">
        <v>24</v>
      </c>
      <c r="H329" s="400">
        <v>24</v>
      </c>
      <c r="I329" s="400">
        <v>24</v>
      </c>
      <c r="J329" s="400">
        <v>24</v>
      </c>
      <c r="K329" s="400">
        <v>24</v>
      </c>
      <c r="L329" s="400">
        <v>24</v>
      </c>
      <c r="M329" s="400">
        <v>24</v>
      </c>
      <c r="N329" s="400">
        <v>24</v>
      </c>
      <c r="O329" s="400">
        <v>24</v>
      </c>
      <c r="P329" s="400">
        <v>24</v>
      </c>
      <c r="Q329" s="400">
        <v>24</v>
      </c>
      <c r="R329" s="400">
        <v>24</v>
      </c>
      <c r="S329" s="400">
        <v>24</v>
      </c>
      <c r="T329" s="400">
        <v>24</v>
      </c>
      <c r="U329">
        <v>24</v>
      </c>
      <c r="V329">
        <v>24</v>
      </c>
      <c r="W329">
        <v>24</v>
      </c>
      <c r="X329">
        <v>24</v>
      </c>
      <c r="Y329">
        <v>24</v>
      </c>
      <c r="Z329">
        <v>24</v>
      </c>
      <c r="AA329">
        <v>24</v>
      </c>
      <c r="AB329">
        <v>24</v>
      </c>
      <c r="AC329">
        <v>24</v>
      </c>
      <c r="AD329">
        <v>24</v>
      </c>
      <c r="AE329">
        <v>24</v>
      </c>
      <c r="AF329">
        <v>24</v>
      </c>
      <c r="AG329">
        <v>24</v>
      </c>
      <c r="AH329">
        <v>24</v>
      </c>
      <c r="AI329" s="416">
        <v>24</v>
      </c>
      <c r="AJ329" s="416">
        <v>24</v>
      </c>
      <c r="AK329" s="417">
        <f>SUM(F329:AJ329)</f>
        <v>744</v>
      </c>
    </row>
    <row r="330" spans="2:37">
      <c r="B330" s="117">
        <v>53313</v>
      </c>
      <c r="C330" s="117" t="s">
        <v>297</v>
      </c>
      <c r="D330" s="117">
        <v>1.1000000000000001</v>
      </c>
      <c r="E330" s="94" t="s">
        <v>267</v>
      </c>
      <c r="F330" s="401"/>
      <c r="G330" s="401"/>
      <c r="H330" s="401"/>
      <c r="I330" s="401"/>
      <c r="J330" s="401"/>
      <c r="K330" s="401"/>
      <c r="L330" s="401"/>
      <c r="M330" s="401"/>
      <c r="N330" s="401"/>
      <c r="O330" s="401"/>
      <c r="P330" s="401"/>
      <c r="Q330" s="401"/>
      <c r="R330" s="401"/>
      <c r="S330" s="401">
        <v>10</v>
      </c>
      <c r="T330" s="401"/>
      <c r="U330" s="117"/>
      <c r="V330" s="117"/>
      <c r="W330" s="117"/>
      <c r="X330" s="117"/>
      <c r="Y330" s="117"/>
      <c r="Z330" s="117"/>
      <c r="AA330" s="117"/>
      <c r="AB330" s="117"/>
      <c r="AC330" s="117"/>
      <c r="AD330" s="117"/>
      <c r="AE330" s="117"/>
      <c r="AF330" s="117"/>
      <c r="AG330" s="117"/>
      <c r="AH330" s="117"/>
      <c r="AI330" s="418"/>
      <c r="AJ330" s="418"/>
      <c r="AK330" s="417">
        <f t="shared" ref="AK330:AK334" si="870">SUM(F330:AJ330)</f>
        <v>10</v>
      </c>
    </row>
    <row r="331" spans="2:37">
      <c r="B331" s="94">
        <v>53313</v>
      </c>
      <c r="C331" s="94" t="s">
        <v>297</v>
      </c>
      <c r="D331" s="94">
        <v>2</v>
      </c>
      <c r="E331" s="94" t="s">
        <v>257</v>
      </c>
      <c r="F331" s="400"/>
      <c r="G331" s="400"/>
      <c r="H331" s="400"/>
      <c r="I331" s="400">
        <v>3</v>
      </c>
      <c r="J331" s="400"/>
      <c r="K331" s="400"/>
      <c r="L331" s="400"/>
      <c r="M331" s="400"/>
      <c r="N331" s="400"/>
      <c r="O331" s="400"/>
      <c r="P331" s="400"/>
      <c r="Q331" s="400"/>
      <c r="R331" s="400"/>
      <c r="S331" s="400"/>
      <c r="T331" s="400"/>
      <c r="U331"/>
      <c r="V331"/>
      <c r="W331"/>
      <c r="X331"/>
      <c r="Y331"/>
      <c r="Z331"/>
      <c r="AA331"/>
      <c r="AB331"/>
      <c r="AC331"/>
      <c r="AD331"/>
      <c r="AE331"/>
      <c r="AF331"/>
      <c r="AG331"/>
      <c r="AH331"/>
      <c r="AI331" s="416"/>
      <c r="AJ331" s="416"/>
      <c r="AK331" s="417">
        <f t="shared" si="870"/>
        <v>3</v>
      </c>
    </row>
    <row r="332" spans="2:37">
      <c r="B332" s="397">
        <v>53313</v>
      </c>
      <c r="C332" s="94" t="s">
        <v>297</v>
      </c>
      <c r="D332" s="94">
        <v>3</v>
      </c>
      <c r="E332" s="94" t="s">
        <v>258</v>
      </c>
      <c r="F332" s="400"/>
      <c r="G332" s="400"/>
      <c r="H332" s="400"/>
      <c r="I332" s="400"/>
      <c r="J332" s="400"/>
      <c r="K332" s="400"/>
      <c r="L332" s="400"/>
      <c r="M332" s="400"/>
      <c r="N332" s="400"/>
      <c r="O332" s="400"/>
      <c r="P332" s="400"/>
      <c r="Q332" s="400"/>
      <c r="R332" s="400">
        <v>1.3</v>
      </c>
      <c r="S332" s="400"/>
      <c r="T332" s="400"/>
      <c r="U332"/>
      <c r="V332"/>
      <c r="W332"/>
      <c r="X332"/>
      <c r="Y332"/>
      <c r="Z332"/>
      <c r="AA332"/>
      <c r="AB332"/>
      <c r="AC332"/>
      <c r="AD332"/>
      <c r="AE332"/>
      <c r="AF332"/>
      <c r="AG332"/>
      <c r="AH332"/>
      <c r="AI332" s="416"/>
      <c r="AJ332" s="416"/>
      <c r="AK332" s="417">
        <f t="shared" si="870"/>
        <v>1.3</v>
      </c>
    </row>
    <row r="333" spans="2:37">
      <c r="B333" s="94">
        <v>53313</v>
      </c>
      <c r="C333" s="94" t="s">
        <v>297</v>
      </c>
      <c r="D333" s="94">
        <v>4</v>
      </c>
      <c r="E333" s="94" t="s">
        <v>259</v>
      </c>
      <c r="F333" s="400">
        <v>8.3000000000000007</v>
      </c>
      <c r="G333">
        <v>8.3000000000000007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1.65</v>
      </c>
      <c r="O333">
        <v>1.65</v>
      </c>
      <c r="P333">
        <v>1.65</v>
      </c>
      <c r="Q333">
        <v>1.65</v>
      </c>
      <c r="R333">
        <v>1.65</v>
      </c>
      <c r="S333">
        <v>1.65</v>
      </c>
      <c r="T333">
        <v>0</v>
      </c>
      <c r="U333">
        <v>0.98</v>
      </c>
      <c r="V333">
        <v>0.98</v>
      </c>
      <c r="W333">
        <v>0.98</v>
      </c>
      <c r="X333">
        <v>0</v>
      </c>
      <c r="Y333">
        <v>0</v>
      </c>
      <c r="Z333">
        <v>0</v>
      </c>
      <c r="AA333">
        <v>0</v>
      </c>
      <c r="AB333">
        <v>1</v>
      </c>
      <c r="AC333">
        <v>1</v>
      </c>
      <c r="AD333">
        <v>1</v>
      </c>
      <c r="AE333">
        <v>1</v>
      </c>
      <c r="AF333">
        <v>6</v>
      </c>
      <c r="AG333">
        <v>6</v>
      </c>
      <c r="AH333">
        <v>0</v>
      </c>
      <c r="AI333" s="416">
        <v>0</v>
      </c>
      <c r="AJ333" s="416"/>
      <c r="AK333" s="417">
        <f t="shared" si="870"/>
        <v>45.44</v>
      </c>
    </row>
    <row r="334" spans="2:37" hidden="1">
      <c r="B334" s="94">
        <v>53313</v>
      </c>
      <c r="C334" s="94" t="s">
        <v>297</v>
      </c>
      <c r="D334" s="94">
        <v>5</v>
      </c>
      <c r="E334" s="94" t="s">
        <v>260</v>
      </c>
      <c r="F334" s="400"/>
      <c r="G334" s="400"/>
      <c r="H334" s="400"/>
      <c r="I334" s="400"/>
      <c r="J334" s="400"/>
      <c r="K334" s="400"/>
      <c r="L334" s="400"/>
      <c r="M334" s="400"/>
      <c r="N334" s="400"/>
      <c r="O334" s="400"/>
      <c r="P334" s="400"/>
      <c r="Q334" s="400"/>
      <c r="R334" s="400">
        <v>1</v>
      </c>
      <c r="S334" s="400"/>
      <c r="T334" s="400"/>
      <c r="U334"/>
      <c r="V334"/>
      <c r="W334"/>
      <c r="X334"/>
      <c r="Y334"/>
      <c r="Z334"/>
      <c r="AA334"/>
      <c r="AB334"/>
      <c r="AC334"/>
      <c r="AD334"/>
      <c r="AE334"/>
      <c r="AF334"/>
      <c r="AG334"/>
      <c r="AH334"/>
      <c r="AI334" s="416"/>
      <c r="AJ334" s="416"/>
      <c r="AK334" s="417">
        <f t="shared" si="870"/>
        <v>1</v>
      </c>
    </row>
    <row r="335" spans="2:37" hidden="1">
      <c r="B335" s="94">
        <v>53313</v>
      </c>
      <c r="C335" s="94" t="s">
        <v>297</v>
      </c>
      <c r="D335" s="94">
        <v>6</v>
      </c>
      <c r="E335" s="345" t="s">
        <v>261</v>
      </c>
      <c r="F335" s="402">
        <f t="shared" ref="F335" si="871">SUM(F330:F332)</f>
        <v>0</v>
      </c>
      <c r="G335" s="402"/>
      <c r="H335" s="402"/>
      <c r="I335" s="402">
        <v>3</v>
      </c>
      <c r="J335" s="402"/>
      <c r="K335" s="402"/>
      <c r="L335" s="402"/>
      <c r="M335" s="402"/>
      <c r="N335" s="402"/>
      <c r="O335" s="402"/>
      <c r="P335" s="402"/>
      <c r="Q335" s="402"/>
      <c r="R335" s="402">
        <v>1.3</v>
      </c>
      <c r="S335" s="402">
        <v>10</v>
      </c>
      <c r="T335" s="402"/>
      <c r="U335" s="374">
        <f>SUM(U330:U332)</f>
        <v>0</v>
      </c>
      <c r="V335" s="374">
        <f t="shared" ref="V335:AA335" si="872">SUM(V330:V332)</f>
        <v>0</v>
      </c>
      <c r="W335" s="374">
        <f t="shared" si="872"/>
        <v>0</v>
      </c>
      <c r="X335" s="374">
        <f t="shared" si="872"/>
        <v>0</v>
      </c>
      <c r="Y335" s="374">
        <f t="shared" si="872"/>
        <v>0</v>
      </c>
      <c r="Z335" s="374">
        <f t="shared" si="872"/>
        <v>0</v>
      </c>
      <c r="AA335" s="374">
        <f t="shared" si="872"/>
        <v>0</v>
      </c>
      <c r="AB335" s="374">
        <f>SUM(AB330:AB332)</f>
        <v>0</v>
      </c>
      <c r="AC335" s="374">
        <f t="shared" ref="AC335:AH335" si="873">SUM(AC330:AC332)</f>
        <v>0</v>
      </c>
      <c r="AD335" s="374">
        <f t="shared" si="873"/>
        <v>0</v>
      </c>
      <c r="AE335" s="374">
        <f t="shared" si="873"/>
        <v>0</v>
      </c>
      <c r="AF335" s="374">
        <f t="shared" si="873"/>
        <v>0</v>
      </c>
      <c r="AG335" s="374">
        <f t="shared" si="873"/>
        <v>0</v>
      </c>
      <c r="AH335" s="374">
        <f t="shared" si="873"/>
        <v>0</v>
      </c>
      <c r="AI335" s="422">
        <f t="shared" ref="AI335" si="874">SUM(AI330:AI332)</f>
        <v>0</v>
      </c>
      <c r="AJ335" s="422"/>
      <c r="AK335" s="421">
        <f t="shared" ref="AK335" si="875">SUM(F335:AI335)</f>
        <v>14.3</v>
      </c>
    </row>
    <row r="336" spans="2:37">
      <c r="B336" s="94">
        <v>53313</v>
      </c>
      <c r="C336" s="94" t="s">
        <v>297</v>
      </c>
      <c r="D336" s="94">
        <v>7</v>
      </c>
      <c r="E336" s="346" t="s">
        <v>341</v>
      </c>
      <c r="F336" s="406">
        <f t="shared" ref="F336" si="876">((F329-F335)/F329)*100</f>
        <v>100</v>
      </c>
      <c r="G336" s="423">
        <f>((G329-G335)/G329)*100</f>
        <v>100</v>
      </c>
      <c r="H336" s="423">
        <f t="shared" ref="H336:M336" si="877">((H329-H335)/H329)*100</f>
        <v>100</v>
      </c>
      <c r="I336" s="423">
        <f t="shared" si="877"/>
        <v>87.5</v>
      </c>
      <c r="J336" s="423">
        <f t="shared" si="877"/>
        <v>100</v>
      </c>
      <c r="K336" s="423">
        <f t="shared" si="877"/>
        <v>100</v>
      </c>
      <c r="L336" s="423">
        <f t="shared" si="877"/>
        <v>100</v>
      </c>
      <c r="M336" s="423">
        <f t="shared" si="877"/>
        <v>100</v>
      </c>
      <c r="N336" s="447">
        <f>((N329-N335)/N329)*100</f>
        <v>100</v>
      </c>
      <c r="O336" s="447">
        <f t="shared" ref="O336:T336" si="878">((O329-O335)/O329)*100</f>
        <v>100</v>
      </c>
      <c r="P336" s="447">
        <f t="shared" si="878"/>
        <v>100</v>
      </c>
      <c r="Q336" s="447">
        <f t="shared" si="878"/>
        <v>100</v>
      </c>
      <c r="R336" s="447">
        <f t="shared" si="878"/>
        <v>94.583333333333329</v>
      </c>
      <c r="S336" s="447">
        <f t="shared" si="878"/>
        <v>58.333333333333336</v>
      </c>
      <c r="T336" s="447">
        <f t="shared" si="878"/>
        <v>100</v>
      </c>
      <c r="U336" s="346">
        <f>((U329-U335)/U329)*100</f>
        <v>100</v>
      </c>
      <c r="V336" s="346">
        <f t="shared" ref="V336:AA336" si="879">((V329-V335)/V329)*100</f>
        <v>100</v>
      </c>
      <c r="W336" s="346">
        <f t="shared" si="879"/>
        <v>100</v>
      </c>
      <c r="X336" s="346">
        <f t="shared" si="879"/>
        <v>100</v>
      </c>
      <c r="Y336" s="346">
        <f t="shared" si="879"/>
        <v>100</v>
      </c>
      <c r="Z336" s="346">
        <f t="shared" si="879"/>
        <v>100</v>
      </c>
      <c r="AA336" s="346">
        <f t="shared" si="879"/>
        <v>100</v>
      </c>
      <c r="AB336" s="385">
        <f>((AB329-AB335)/AB329)*100</f>
        <v>100</v>
      </c>
      <c r="AC336" s="385">
        <f t="shared" ref="AC336:AH336" si="880">((AC329-AC335)/AC329)*100</f>
        <v>100</v>
      </c>
      <c r="AD336" s="385">
        <f t="shared" si="880"/>
        <v>100</v>
      </c>
      <c r="AE336" s="385">
        <f t="shared" si="880"/>
        <v>100</v>
      </c>
      <c r="AF336" s="385">
        <f t="shared" si="880"/>
        <v>100</v>
      </c>
      <c r="AG336" s="385">
        <f t="shared" si="880"/>
        <v>100</v>
      </c>
      <c r="AH336" s="385">
        <f t="shared" si="880"/>
        <v>100</v>
      </c>
      <c r="AI336" s="423">
        <f t="shared" ref="AI336:AK336" si="881">((AI329-AI335)/AI329)*100</f>
        <v>100</v>
      </c>
      <c r="AJ336" s="423">
        <f t="shared" ref="AJ336" si="882">((AJ329-AJ335)/AJ329)*100</f>
        <v>100</v>
      </c>
      <c r="AK336" s="424">
        <f t="shared" si="881"/>
        <v>98.077956989247312</v>
      </c>
    </row>
    <row r="337" spans="2:37">
      <c r="B337" s="94">
        <v>53313</v>
      </c>
      <c r="C337" s="94" t="s">
        <v>297</v>
      </c>
      <c r="D337" s="94">
        <v>8</v>
      </c>
      <c r="E337" s="346" t="s">
        <v>344</v>
      </c>
      <c r="F337" s="406">
        <f t="shared" ref="F337" si="883">IFERROR(F333*100/(F329-F335),0)</f>
        <v>34.583333333333336</v>
      </c>
      <c r="G337" s="423">
        <f>IFERROR(G333*100/(G329-G335),0)</f>
        <v>34.583333333333336</v>
      </c>
      <c r="H337" s="423">
        <f t="shared" ref="H337:M337" si="884">IFERROR(H333*100/(H329-H335),0)</f>
        <v>0</v>
      </c>
      <c r="I337" s="423">
        <f t="shared" si="884"/>
        <v>0</v>
      </c>
      <c r="J337" s="423">
        <f t="shared" si="884"/>
        <v>0</v>
      </c>
      <c r="K337" s="423">
        <f t="shared" si="884"/>
        <v>0</v>
      </c>
      <c r="L337" s="423">
        <f t="shared" si="884"/>
        <v>0</v>
      </c>
      <c r="M337" s="423">
        <f t="shared" si="884"/>
        <v>0</v>
      </c>
      <c r="N337" s="447">
        <f>IFERROR(N333*100/(N329-N335),0)</f>
        <v>6.875</v>
      </c>
      <c r="O337" s="447">
        <f t="shared" ref="O337:T337" si="885">IFERROR(O333*100/(O329-O335),0)</f>
        <v>6.875</v>
      </c>
      <c r="P337" s="447">
        <f t="shared" si="885"/>
        <v>6.875</v>
      </c>
      <c r="Q337" s="447">
        <f t="shared" si="885"/>
        <v>6.875</v>
      </c>
      <c r="R337" s="447">
        <f t="shared" si="885"/>
        <v>7.2687224669603525</v>
      </c>
      <c r="S337" s="447">
        <f t="shared" si="885"/>
        <v>11.785714285714286</v>
      </c>
      <c r="T337" s="447">
        <f t="shared" si="885"/>
        <v>0</v>
      </c>
      <c r="U337" s="346">
        <f>IFERROR(U333*100/(U329-U335),0)</f>
        <v>4.083333333333333</v>
      </c>
      <c r="V337" s="346">
        <f t="shared" ref="V337:AA337" si="886">IFERROR(V333*100/(V329-V335),0)</f>
        <v>4.083333333333333</v>
      </c>
      <c r="W337" s="346">
        <f t="shared" si="886"/>
        <v>4.083333333333333</v>
      </c>
      <c r="X337" s="346">
        <f t="shared" si="886"/>
        <v>0</v>
      </c>
      <c r="Y337" s="346">
        <f t="shared" si="886"/>
        <v>0</v>
      </c>
      <c r="Z337" s="346">
        <f t="shared" si="886"/>
        <v>0</v>
      </c>
      <c r="AA337" s="346">
        <f t="shared" si="886"/>
        <v>0</v>
      </c>
      <c r="AB337" s="385">
        <f>IFERROR(AB333*100/(AB329-AB335),0)</f>
        <v>4.166666666666667</v>
      </c>
      <c r="AC337" s="385">
        <f t="shared" ref="AC337:AH337" si="887">IFERROR(AC333*100/(AC329-AC335),0)</f>
        <v>4.166666666666667</v>
      </c>
      <c r="AD337" s="385">
        <f t="shared" si="887"/>
        <v>4.166666666666667</v>
      </c>
      <c r="AE337" s="385">
        <f t="shared" si="887"/>
        <v>4.166666666666667</v>
      </c>
      <c r="AF337" s="385">
        <f t="shared" si="887"/>
        <v>25</v>
      </c>
      <c r="AG337" s="385">
        <f t="shared" si="887"/>
        <v>25</v>
      </c>
      <c r="AH337" s="385">
        <f t="shared" si="887"/>
        <v>0</v>
      </c>
      <c r="AI337" s="423">
        <f t="shared" ref="AI337:AK337" si="888">IFERROR(AI333*100/(AI329-AI335),0)</f>
        <v>0</v>
      </c>
      <c r="AJ337" s="423">
        <f t="shared" ref="AJ337" si="889">IFERROR(AJ333*100/(AJ329-AJ335),0)</f>
        <v>0</v>
      </c>
      <c r="AK337" s="424">
        <f t="shared" si="888"/>
        <v>6.227216664382623</v>
      </c>
    </row>
    <row r="338" spans="2:37" hidden="1">
      <c r="B338" s="94">
        <v>53313</v>
      </c>
      <c r="C338" s="94" t="s">
        <v>297</v>
      </c>
      <c r="D338" s="94"/>
      <c r="E338" s="346" t="s">
        <v>343</v>
      </c>
      <c r="F338" s="406">
        <f t="shared" ref="F338" si="890">IFERROR(F333*100/(F329-F335-4),0)</f>
        <v>41.500000000000007</v>
      </c>
      <c r="G338" s="423">
        <f>IFERROR(G333*100/(G329-G335-4),0)</f>
        <v>41.500000000000007</v>
      </c>
      <c r="H338" s="423">
        <f t="shared" ref="H338:M338" si="891">IFERROR(H333*100/(H329-H335-4),0)</f>
        <v>0</v>
      </c>
      <c r="I338" s="423">
        <f t="shared" si="891"/>
        <v>0</v>
      </c>
      <c r="J338" s="423">
        <f t="shared" si="891"/>
        <v>0</v>
      </c>
      <c r="K338" s="423">
        <f t="shared" si="891"/>
        <v>0</v>
      </c>
      <c r="L338" s="423">
        <f t="shared" si="891"/>
        <v>0</v>
      </c>
      <c r="M338" s="423">
        <f t="shared" si="891"/>
        <v>0</v>
      </c>
      <c r="N338" s="447">
        <f>IFERROR(N333*100/(N329-N335-4),0)</f>
        <v>8.25</v>
      </c>
      <c r="O338" s="447">
        <f t="shared" ref="O338:T338" si="892">IFERROR(O333*100/(O329-O335-4),0)</f>
        <v>8.25</v>
      </c>
      <c r="P338" s="447">
        <f t="shared" si="892"/>
        <v>8.25</v>
      </c>
      <c r="Q338" s="447">
        <f t="shared" si="892"/>
        <v>8.25</v>
      </c>
      <c r="R338" s="447">
        <f t="shared" si="892"/>
        <v>8.8235294117647065</v>
      </c>
      <c r="S338" s="447">
        <f t="shared" si="892"/>
        <v>16.5</v>
      </c>
      <c r="T338" s="447">
        <f t="shared" si="892"/>
        <v>0</v>
      </c>
      <c r="U338" s="346">
        <f>IFERROR(U333*100/(U329-U335-4),0)</f>
        <v>4.9000000000000004</v>
      </c>
      <c r="V338" s="346">
        <f t="shared" ref="V338:AA338" si="893">IFERROR(V333*100/(V329-V335-4),0)</f>
        <v>4.9000000000000004</v>
      </c>
      <c r="W338" s="346">
        <f t="shared" si="893"/>
        <v>4.9000000000000004</v>
      </c>
      <c r="X338" s="346">
        <f t="shared" si="893"/>
        <v>0</v>
      </c>
      <c r="Y338" s="346">
        <f t="shared" si="893"/>
        <v>0</v>
      </c>
      <c r="Z338" s="346">
        <f t="shared" si="893"/>
        <v>0</v>
      </c>
      <c r="AA338" s="346">
        <f t="shared" si="893"/>
        <v>0</v>
      </c>
      <c r="AB338" s="385">
        <f>IFERROR(AB333*100/(AB329-AB335-4),0)</f>
        <v>5</v>
      </c>
      <c r="AC338" s="385">
        <f t="shared" ref="AC338:AH338" si="894">IFERROR(AC333*100/(AC329-AC335-4),0)</f>
        <v>5</v>
      </c>
      <c r="AD338" s="385">
        <f t="shared" si="894"/>
        <v>5</v>
      </c>
      <c r="AE338" s="385">
        <f t="shared" si="894"/>
        <v>5</v>
      </c>
      <c r="AF338" s="385">
        <f t="shared" si="894"/>
        <v>30</v>
      </c>
      <c r="AG338" s="385">
        <f t="shared" si="894"/>
        <v>30</v>
      </c>
      <c r="AH338" s="385">
        <f t="shared" si="894"/>
        <v>0</v>
      </c>
      <c r="AI338" s="423">
        <f t="shared" ref="AI338:AJ338" si="895">IFERROR(AI333*100/(AI329-AI335-4),0)</f>
        <v>0</v>
      </c>
      <c r="AJ338" s="423">
        <f t="shared" si="895"/>
        <v>0</v>
      </c>
      <c r="AK338" s="424">
        <f>IFERROR(AK333*100/(AK329-AK335-120),0)</f>
        <v>7.4528456618008851</v>
      </c>
    </row>
    <row r="339" spans="2:37">
      <c r="B339" s="94">
        <v>53313</v>
      </c>
      <c r="C339" s="94" t="s">
        <v>297</v>
      </c>
      <c r="D339" s="94">
        <v>9</v>
      </c>
      <c r="E339" s="347" t="s">
        <v>18</v>
      </c>
      <c r="F339" s="408">
        <f t="shared" ref="F339" si="896">IFERROR(F333/F334,F333)</f>
        <v>8.3000000000000007</v>
      </c>
      <c r="G339" s="408">
        <f>IFERROR(G333/G334,G333)</f>
        <v>8.3000000000000007</v>
      </c>
      <c r="H339" s="408">
        <f t="shared" ref="H339:M339" si="897">IFERROR(H333/H334,H333)</f>
        <v>0</v>
      </c>
      <c r="I339" s="408">
        <f t="shared" si="897"/>
        <v>0</v>
      </c>
      <c r="J339" s="408">
        <f t="shared" si="897"/>
        <v>0</v>
      </c>
      <c r="K339" s="408">
        <f t="shared" si="897"/>
        <v>0</v>
      </c>
      <c r="L339" s="408">
        <f t="shared" si="897"/>
        <v>0</v>
      </c>
      <c r="M339" s="408">
        <f t="shared" si="897"/>
        <v>0</v>
      </c>
      <c r="N339" s="408">
        <f>IFERROR(N333/N334,N333)</f>
        <v>1.65</v>
      </c>
      <c r="O339" s="408">
        <f t="shared" ref="O339:T339" si="898">IFERROR(O333/O334,O333)</f>
        <v>1.65</v>
      </c>
      <c r="P339" s="408">
        <f t="shared" si="898"/>
        <v>1.65</v>
      </c>
      <c r="Q339" s="408">
        <f t="shared" si="898"/>
        <v>1.65</v>
      </c>
      <c r="R339" s="408">
        <f t="shared" si="898"/>
        <v>1.65</v>
      </c>
      <c r="S339" s="408">
        <f t="shared" si="898"/>
        <v>1.65</v>
      </c>
      <c r="T339" s="408">
        <f t="shared" si="898"/>
        <v>0</v>
      </c>
      <c r="U339" s="347">
        <f>IFERROR(U333/U334,U333)</f>
        <v>0.98</v>
      </c>
      <c r="V339" s="347">
        <f t="shared" ref="V339:AA339" si="899">IFERROR(V333/V334,V333)</f>
        <v>0.98</v>
      </c>
      <c r="W339" s="347">
        <f t="shared" si="899"/>
        <v>0.98</v>
      </c>
      <c r="X339" s="347">
        <f t="shared" si="899"/>
        <v>0</v>
      </c>
      <c r="Y339" s="347">
        <f t="shared" si="899"/>
        <v>0</v>
      </c>
      <c r="Z339" s="347">
        <f t="shared" si="899"/>
        <v>0</v>
      </c>
      <c r="AA339" s="347">
        <f t="shared" si="899"/>
        <v>0</v>
      </c>
      <c r="AB339" s="347">
        <f>IFERROR(AB333/AB334,AB333)</f>
        <v>1</v>
      </c>
      <c r="AC339" s="347">
        <f t="shared" ref="AC339:AH339" si="900">IFERROR(AC333/AC334,AC333)</f>
        <v>1</v>
      </c>
      <c r="AD339" s="347">
        <f t="shared" si="900"/>
        <v>1</v>
      </c>
      <c r="AE339" s="347">
        <f t="shared" si="900"/>
        <v>1</v>
      </c>
      <c r="AF339" s="347">
        <f t="shared" si="900"/>
        <v>6</v>
      </c>
      <c r="AG339" s="347">
        <f t="shared" si="900"/>
        <v>6</v>
      </c>
      <c r="AH339" s="347">
        <f t="shared" si="900"/>
        <v>0</v>
      </c>
      <c r="AI339" s="425">
        <f t="shared" ref="AI339:AK339" si="901">IFERROR(AI333/AI334,AI333)</f>
        <v>0</v>
      </c>
      <c r="AJ339" s="425">
        <f t="shared" ref="AJ339" si="902">IFERROR(AJ333/AJ334,AJ333)</f>
        <v>0</v>
      </c>
      <c r="AK339" s="426">
        <f t="shared" si="901"/>
        <v>45.44</v>
      </c>
    </row>
    <row r="340" spans="2:37">
      <c r="B340" s="94">
        <v>53313</v>
      </c>
      <c r="C340" s="94" t="s">
        <v>297</v>
      </c>
      <c r="D340" s="94">
        <v>10</v>
      </c>
      <c r="E340" s="347" t="s">
        <v>19</v>
      </c>
      <c r="F340" s="408">
        <f t="shared" ref="F340" si="903">IFERROR(F332/F334,F332)</f>
        <v>0</v>
      </c>
      <c r="G340" s="408">
        <f>IFERROR(G332/G334,G332)</f>
        <v>0</v>
      </c>
      <c r="H340" s="408">
        <f t="shared" ref="H340:M340" si="904">IFERROR(H332/H334,H332)</f>
        <v>0</v>
      </c>
      <c r="I340" s="408">
        <f t="shared" si="904"/>
        <v>0</v>
      </c>
      <c r="J340" s="408">
        <f t="shared" si="904"/>
        <v>0</v>
      </c>
      <c r="K340" s="408">
        <f t="shared" si="904"/>
        <v>0</v>
      </c>
      <c r="L340" s="408">
        <f t="shared" si="904"/>
        <v>0</v>
      </c>
      <c r="M340" s="408">
        <f t="shared" si="904"/>
        <v>0</v>
      </c>
      <c r="N340" s="408">
        <f>IFERROR(N332/N334,N332)</f>
        <v>0</v>
      </c>
      <c r="O340" s="408">
        <f t="shared" ref="O340:T340" si="905">IFERROR(O332/O334,O332)</f>
        <v>0</v>
      </c>
      <c r="P340" s="408">
        <f t="shared" si="905"/>
        <v>0</v>
      </c>
      <c r="Q340" s="408">
        <f t="shared" si="905"/>
        <v>0</v>
      </c>
      <c r="R340" s="408">
        <f t="shared" si="905"/>
        <v>1.3</v>
      </c>
      <c r="S340" s="408">
        <f t="shared" si="905"/>
        <v>0</v>
      </c>
      <c r="T340" s="408">
        <f t="shared" si="905"/>
        <v>0</v>
      </c>
      <c r="U340" s="347">
        <f>IFERROR(U332/U334,U332)</f>
        <v>0</v>
      </c>
      <c r="V340" s="347">
        <f t="shared" ref="V340:AA340" si="906">IFERROR(V332/V334,V332)</f>
        <v>0</v>
      </c>
      <c r="W340" s="347">
        <f t="shared" si="906"/>
        <v>0</v>
      </c>
      <c r="X340" s="347">
        <f t="shared" si="906"/>
        <v>0</v>
      </c>
      <c r="Y340" s="347">
        <f t="shared" si="906"/>
        <v>0</v>
      </c>
      <c r="Z340" s="347">
        <f t="shared" si="906"/>
        <v>0</v>
      </c>
      <c r="AA340" s="347">
        <f t="shared" si="906"/>
        <v>0</v>
      </c>
      <c r="AB340" s="347">
        <f>IFERROR(AB332/AB334,AB332)</f>
        <v>0</v>
      </c>
      <c r="AC340" s="347">
        <f t="shared" ref="AC340:AH340" si="907">IFERROR(AC332/AC334,AC332)</f>
        <v>0</v>
      </c>
      <c r="AD340" s="347">
        <f t="shared" si="907"/>
        <v>0</v>
      </c>
      <c r="AE340" s="347">
        <f t="shared" si="907"/>
        <v>0</v>
      </c>
      <c r="AF340" s="347">
        <f t="shared" si="907"/>
        <v>0</v>
      </c>
      <c r="AG340" s="347">
        <f t="shared" si="907"/>
        <v>0</v>
      </c>
      <c r="AH340" s="347">
        <f t="shared" si="907"/>
        <v>0</v>
      </c>
      <c r="AI340" s="425">
        <f t="shared" ref="AI340:AK340" si="908">IFERROR(AI332/AI334,AI332)</f>
        <v>0</v>
      </c>
      <c r="AJ340" s="425">
        <f t="shared" ref="AJ340" si="909">IFERROR(AJ332/AJ334,AJ332)</f>
        <v>0</v>
      </c>
      <c r="AK340" s="426">
        <f t="shared" si="908"/>
        <v>1.3</v>
      </c>
    </row>
    <row r="341" spans="2:37" hidden="1">
      <c r="B341" s="94">
        <v>53314</v>
      </c>
      <c r="C341" s="94" t="s">
        <v>298</v>
      </c>
      <c r="D341" s="94">
        <v>1</v>
      </c>
      <c r="E341" s="94" t="s">
        <v>256</v>
      </c>
      <c r="F341" s="400">
        <v>24</v>
      </c>
      <c r="G341" s="400">
        <v>24</v>
      </c>
      <c r="H341" s="400">
        <v>24</v>
      </c>
      <c r="I341" s="400">
        <v>24</v>
      </c>
      <c r="J341" s="400">
        <v>24</v>
      </c>
      <c r="K341" s="400">
        <v>24</v>
      </c>
      <c r="L341" s="400">
        <v>24</v>
      </c>
      <c r="M341" s="400">
        <v>24</v>
      </c>
      <c r="N341" s="400">
        <v>24</v>
      </c>
      <c r="O341" s="400">
        <v>24</v>
      </c>
      <c r="P341" s="400">
        <v>24</v>
      </c>
      <c r="Q341" s="400">
        <v>24</v>
      </c>
      <c r="R341" s="400">
        <v>24</v>
      </c>
      <c r="S341" s="400">
        <v>24</v>
      </c>
      <c r="T341" s="400">
        <v>24</v>
      </c>
      <c r="U341">
        <v>24</v>
      </c>
      <c r="V341">
        <v>24</v>
      </c>
      <c r="W341">
        <v>24</v>
      </c>
      <c r="X341">
        <v>24</v>
      </c>
      <c r="Y341">
        <v>24</v>
      </c>
      <c r="Z341">
        <v>24</v>
      </c>
      <c r="AA341">
        <v>24</v>
      </c>
      <c r="AB341">
        <v>24</v>
      </c>
      <c r="AC341">
        <v>24</v>
      </c>
      <c r="AD341">
        <v>24</v>
      </c>
      <c r="AE341">
        <v>24</v>
      </c>
      <c r="AF341">
        <v>24</v>
      </c>
      <c r="AG341">
        <v>24</v>
      </c>
      <c r="AH341">
        <v>24</v>
      </c>
      <c r="AI341" s="416">
        <v>24</v>
      </c>
      <c r="AJ341" s="416">
        <v>24</v>
      </c>
      <c r="AK341" s="417">
        <f>SUM(F341:AJ341)</f>
        <v>744</v>
      </c>
    </row>
    <row r="342" spans="2:37">
      <c r="B342" s="117">
        <v>53314</v>
      </c>
      <c r="C342" s="117" t="s">
        <v>298</v>
      </c>
      <c r="D342" s="117">
        <v>1.1000000000000001</v>
      </c>
      <c r="E342" s="94" t="s">
        <v>267</v>
      </c>
      <c r="F342" s="401"/>
      <c r="G342" s="401"/>
      <c r="H342" s="401"/>
      <c r="I342" s="401"/>
      <c r="J342" s="401"/>
      <c r="K342" s="401"/>
      <c r="L342" s="401"/>
      <c r="M342" s="401"/>
      <c r="N342" s="401"/>
      <c r="O342" s="401"/>
      <c r="P342" s="401"/>
      <c r="Q342" s="401"/>
      <c r="R342" s="401"/>
      <c r="S342" s="401"/>
      <c r="T342" s="401"/>
      <c r="U342" s="117"/>
      <c r="V342" s="117"/>
      <c r="W342" s="117"/>
      <c r="X342" s="117"/>
      <c r="Y342" s="117"/>
      <c r="Z342" s="117">
        <v>11</v>
      </c>
      <c r="AA342" s="117"/>
      <c r="AB342" s="117"/>
      <c r="AC342" s="117"/>
      <c r="AD342" s="117"/>
      <c r="AE342" s="117"/>
      <c r="AF342" s="117"/>
      <c r="AG342" s="117"/>
      <c r="AH342" s="117"/>
      <c r="AI342" s="418">
        <v>8</v>
      </c>
      <c r="AJ342" s="418"/>
      <c r="AK342" s="417">
        <f t="shared" ref="AK342:AK347" si="910">SUM(F342:AJ342)</f>
        <v>19</v>
      </c>
    </row>
    <row r="343" spans="2:37">
      <c r="B343" s="94">
        <v>53314</v>
      </c>
      <c r="C343" s="94" t="s">
        <v>298</v>
      </c>
      <c r="D343" s="94">
        <v>2</v>
      </c>
      <c r="E343" s="94" t="s">
        <v>257</v>
      </c>
      <c r="F343" s="400">
        <v>0</v>
      </c>
      <c r="G343" s="400"/>
      <c r="H343" s="400"/>
      <c r="I343" s="400"/>
      <c r="J343" s="400"/>
      <c r="K343" s="400"/>
      <c r="L343" s="400"/>
      <c r="M343" s="400"/>
      <c r="N343" s="400"/>
      <c r="O343" s="400"/>
      <c r="P343" s="400"/>
      <c r="Q343" s="400"/>
      <c r="R343" s="400"/>
      <c r="S343" s="400"/>
      <c r="T343" s="400"/>
      <c r="U343">
        <v>0</v>
      </c>
      <c r="V343">
        <v>0</v>
      </c>
      <c r="W343">
        <v>0</v>
      </c>
      <c r="X343">
        <v>0</v>
      </c>
      <c r="Y343">
        <v>0</v>
      </c>
      <c r="Z343">
        <v>5.5</v>
      </c>
      <c r="AA343">
        <v>0</v>
      </c>
      <c r="AB343"/>
      <c r="AC343"/>
      <c r="AD343"/>
      <c r="AE343"/>
      <c r="AF343"/>
      <c r="AG343"/>
      <c r="AH343"/>
      <c r="AI343" s="416">
        <v>0</v>
      </c>
      <c r="AJ343" s="416"/>
      <c r="AK343" s="417">
        <f t="shared" si="910"/>
        <v>5.5</v>
      </c>
    </row>
    <row r="344" spans="2:37">
      <c r="B344" s="397">
        <v>53314</v>
      </c>
      <c r="C344" s="94" t="s">
        <v>298</v>
      </c>
      <c r="D344" s="94">
        <v>3</v>
      </c>
      <c r="E344" s="94" t="s">
        <v>258</v>
      </c>
      <c r="F344" s="400">
        <v>0</v>
      </c>
      <c r="G344" s="400"/>
      <c r="H344" s="400"/>
      <c r="I344" s="400"/>
      <c r="J344" s="400">
        <v>5</v>
      </c>
      <c r="K344" s="400"/>
      <c r="L344" s="400"/>
      <c r="M344" s="400"/>
      <c r="N344" s="400">
        <v>5</v>
      </c>
      <c r="O344" s="400"/>
      <c r="P344" s="400"/>
      <c r="Q344" s="400"/>
      <c r="R344" s="400"/>
      <c r="S344" s="400"/>
      <c r="T344" s="400"/>
      <c r="U344">
        <v>0</v>
      </c>
      <c r="V344">
        <v>17</v>
      </c>
      <c r="W344">
        <v>8.5</v>
      </c>
      <c r="X344">
        <v>0</v>
      </c>
      <c r="Y344">
        <v>0</v>
      </c>
      <c r="Z344">
        <v>0</v>
      </c>
      <c r="AA344">
        <v>4.05</v>
      </c>
      <c r="AB344"/>
      <c r="AC344">
        <v>2</v>
      </c>
      <c r="AD344"/>
      <c r="AE344"/>
      <c r="AF344"/>
      <c r="AG344"/>
      <c r="AH344"/>
      <c r="AI344" s="416">
        <v>0</v>
      </c>
      <c r="AJ344" s="416"/>
      <c r="AK344" s="417">
        <f t="shared" si="910"/>
        <v>41.55</v>
      </c>
    </row>
    <row r="345" spans="2:37">
      <c r="B345" s="94">
        <v>53314</v>
      </c>
      <c r="C345" s="94" t="s">
        <v>298</v>
      </c>
      <c r="D345" s="94">
        <v>4</v>
      </c>
      <c r="E345" s="94" t="s">
        <v>259</v>
      </c>
      <c r="F345" s="400">
        <v>13</v>
      </c>
      <c r="G345">
        <v>13</v>
      </c>
      <c r="H345">
        <v>9.75</v>
      </c>
      <c r="I345">
        <v>9.75</v>
      </c>
      <c r="J345">
        <v>9.75</v>
      </c>
      <c r="K345">
        <v>9.75</v>
      </c>
      <c r="L345">
        <v>2</v>
      </c>
      <c r="M345">
        <v>0</v>
      </c>
      <c r="N345">
        <v>14</v>
      </c>
      <c r="O345">
        <v>14</v>
      </c>
      <c r="P345">
        <v>8</v>
      </c>
      <c r="Q345">
        <v>8</v>
      </c>
      <c r="R345">
        <v>8</v>
      </c>
      <c r="S345">
        <v>8</v>
      </c>
      <c r="T345">
        <v>16</v>
      </c>
      <c r="U345">
        <v>5</v>
      </c>
      <c r="V345">
        <v>9</v>
      </c>
      <c r="W345">
        <v>4</v>
      </c>
      <c r="X345">
        <v>4</v>
      </c>
      <c r="Y345">
        <v>13</v>
      </c>
      <c r="Z345">
        <v>9</v>
      </c>
      <c r="AA345">
        <v>0</v>
      </c>
      <c r="AB345">
        <v>8.1999999999999993</v>
      </c>
      <c r="AC345">
        <v>8.1999999999999993</v>
      </c>
      <c r="AD345">
        <v>8.1999999999999993</v>
      </c>
      <c r="AE345">
        <v>8.1999999999999993</v>
      </c>
      <c r="AF345">
        <v>9.5</v>
      </c>
      <c r="AG345">
        <v>9.5</v>
      </c>
      <c r="AH345">
        <v>12</v>
      </c>
      <c r="AI345" s="416">
        <v>0</v>
      </c>
      <c r="AJ345" s="416"/>
      <c r="AK345" s="417">
        <f t="shared" si="910"/>
        <v>250.79999999999995</v>
      </c>
    </row>
    <row r="346" spans="2:37" hidden="1">
      <c r="B346" s="94">
        <v>53314</v>
      </c>
      <c r="C346" s="94" t="s">
        <v>298</v>
      </c>
      <c r="D346" s="94">
        <v>5</v>
      </c>
      <c r="E346" s="94" t="s">
        <v>260</v>
      </c>
      <c r="F346" s="400">
        <v>0</v>
      </c>
      <c r="G346" s="400"/>
      <c r="H346" s="400"/>
      <c r="I346" s="400"/>
      <c r="J346" s="400">
        <v>1</v>
      </c>
      <c r="K346" s="400"/>
      <c r="L346" s="400"/>
      <c r="M346" s="400"/>
      <c r="N346" s="400">
        <v>1</v>
      </c>
      <c r="O346" s="400"/>
      <c r="P346" s="400"/>
      <c r="Q346" s="400"/>
      <c r="R346" s="400"/>
      <c r="S346" s="400"/>
      <c r="T346" s="400"/>
      <c r="U346">
        <v>0</v>
      </c>
      <c r="V346">
        <v>1</v>
      </c>
      <c r="W346">
        <v>0</v>
      </c>
      <c r="X346">
        <v>0</v>
      </c>
      <c r="Y346">
        <v>0</v>
      </c>
      <c r="Z346">
        <v>1</v>
      </c>
      <c r="AA346">
        <v>2</v>
      </c>
      <c r="AB346"/>
      <c r="AC346">
        <v>1</v>
      </c>
      <c r="AD346"/>
      <c r="AE346"/>
      <c r="AF346"/>
      <c r="AG346"/>
      <c r="AH346"/>
      <c r="AI346" s="416">
        <v>1</v>
      </c>
      <c r="AJ346" s="416"/>
      <c r="AK346" s="417">
        <f t="shared" si="910"/>
        <v>8</v>
      </c>
    </row>
    <row r="347" spans="2:37" hidden="1">
      <c r="B347" s="94">
        <v>53314</v>
      </c>
      <c r="C347" s="94" t="s">
        <v>298</v>
      </c>
      <c r="D347" s="94">
        <v>6</v>
      </c>
      <c r="E347" s="345" t="s">
        <v>261</v>
      </c>
      <c r="F347" s="402">
        <f t="shared" ref="F347" si="911">SUM(F342:F344)</f>
        <v>0</v>
      </c>
      <c r="G347" s="402"/>
      <c r="H347" s="402"/>
      <c r="I347" s="402"/>
      <c r="J347" s="402">
        <v>5</v>
      </c>
      <c r="K347" s="402"/>
      <c r="L347" s="402"/>
      <c r="M347" s="402"/>
      <c r="N347" s="402">
        <v>5</v>
      </c>
      <c r="O347" s="402"/>
      <c r="P347" s="402"/>
      <c r="Q347" s="402"/>
      <c r="R347" s="402"/>
      <c r="S347" s="402"/>
      <c r="T347" s="402"/>
      <c r="U347" s="374">
        <f>SUM(U342:U344)</f>
        <v>0</v>
      </c>
      <c r="V347" s="374">
        <f t="shared" ref="V347:AA347" si="912">SUM(V342:V344)</f>
        <v>17</v>
      </c>
      <c r="W347" s="374">
        <f t="shared" si="912"/>
        <v>8.5</v>
      </c>
      <c r="X347" s="374">
        <f t="shared" si="912"/>
        <v>0</v>
      </c>
      <c r="Y347" s="374">
        <f t="shared" si="912"/>
        <v>0</v>
      </c>
      <c r="Z347" s="374">
        <f t="shared" si="912"/>
        <v>16.5</v>
      </c>
      <c r="AA347" s="374">
        <f t="shared" si="912"/>
        <v>4.05</v>
      </c>
      <c r="AB347" s="374">
        <f>SUM(AB342:AB344)</f>
        <v>0</v>
      </c>
      <c r="AC347" s="374">
        <f t="shared" ref="AC347:AH347" si="913">SUM(AC342:AC344)</f>
        <v>2</v>
      </c>
      <c r="AD347" s="374">
        <f t="shared" si="913"/>
        <v>0</v>
      </c>
      <c r="AE347" s="374">
        <f t="shared" si="913"/>
        <v>0</v>
      </c>
      <c r="AF347" s="374">
        <f t="shared" si="913"/>
        <v>0</v>
      </c>
      <c r="AG347" s="374">
        <f t="shared" si="913"/>
        <v>0</v>
      </c>
      <c r="AH347" s="374">
        <f t="shared" si="913"/>
        <v>0</v>
      </c>
      <c r="AI347" s="422">
        <f t="shared" ref="AI347" si="914">SUM(AI342:AI344)</f>
        <v>8</v>
      </c>
      <c r="AJ347" s="422"/>
      <c r="AK347" s="417">
        <f t="shared" si="910"/>
        <v>66.05</v>
      </c>
    </row>
    <row r="348" spans="2:37">
      <c r="B348" s="94">
        <v>53314</v>
      </c>
      <c r="C348" s="94" t="s">
        <v>298</v>
      </c>
      <c r="D348" s="94">
        <v>7</v>
      </c>
      <c r="E348" s="346" t="s">
        <v>341</v>
      </c>
      <c r="F348" s="406">
        <f t="shared" ref="F348" si="915">((F341-F347)/F341)*100</f>
        <v>100</v>
      </c>
      <c r="G348" s="423">
        <f>((G341-G347)/G341)*100</f>
        <v>100</v>
      </c>
      <c r="H348" s="423">
        <f t="shared" ref="H348:M348" si="916">((H341-H347)/H341)*100</f>
        <v>100</v>
      </c>
      <c r="I348" s="423">
        <f t="shared" si="916"/>
        <v>100</v>
      </c>
      <c r="J348" s="423">
        <f t="shared" si="916"/>
        <v>79.166666666666657</v>
      </c>
      <c r="K348" s="423">
        <f t="shared" si="916"/>
        <v>100</v>
      </c>
      <c r="L348" s="423">
        <f t="shared" si="916"/>
        <v>100</v>
      </c>
      <c r="M348" s="423">
        <f t="shared" si="916"/>
        <v>100</v>
      </c>
      <c r="N348" s="447">
        <f>((N341-N347)/N341)*100</f>
        <v>79.166666666666657</v>
      </c>
      <c r="O348" s="447">
        <f t="shared" ref="O348:T348" si="917">((O341-O347)/O341)*100</f>
        <v>100</v>
      </c>
      <c r="P348" s="447">
        <f t="shared" si="917"/>
        <v>100</v>
      </c>
      <c r="Q348" s="447">
        <f t="shared" si="917"/>
        <v>100</v>
      </c>
      <c r="R348" s="447">
        <f t="shared" si="917"/>
        <v>100</v>
      </c>
      <c r="S348" s="447">
        <f t="shared" si="917"/>
        <v>100</v>
      </c>
      <c r="T348" s="447">
        <f t="shared" si="917"/>
        <v>100</v>
      </c>
      <c r="U348" s="346">
        <f>((U341-U347)/U341)*100</f>
        <v>100</v>
      </c>
      <c r="V348" s="346">
        <f t="shared" ref="V348:AA348" si="918">((V341-V347)/V341)*100</f>
        <v>29.166666666666668</v>
      </c>
      <c r="W348" s="346">
        <f t="shared" si="918"/>
        <v>64.583333333333343</v>
      </c>
      <c r="X348" s="346">
        <f t="shared" si="918"/>
        <v>100</v>
      </c>
      <c r="Y348" s="346">
        <f t="shared" si="918"/>
        <v>100</v>
      </c>
      <c r="Z348" s="346">
        <f t="shared" si="918"/>
        <v>31.25</v>
      </c>
      <c r="AA348" s="346">
        <f t="shared" si="918"/>
        <v>83.125</v>
      </c>
      <c r="AB348" s="346">
        <f>((AB341-AB347)/AB341)*100</f>
        <v>100</v>
      </c>
      <c r="AC348" s="346">
        <f t="shared" ref="AC348:AH348" si="919">((AC341-AC347)/AC341)*100</f>
        <v>91.666666666666657</v>
      </c>
      <c r="AD348" s="346">
        <f t="shared" si="919"/>
        <v>100</v>
      </c>
      <c r="AE348" s="346">
        <f t="shared" si="919"/>
        <v>100</v>
      </c>
      <c r="AF348" s="346">
        <f t="shared" si="919"/>
        <v>100</v>
      </c>
      <c r="AG348" s="346">
        <f t="shared" si="919"/>
        <v>100</v>
      </c>
      <c r="AH348" s="346">
        <f t="shared" si="919"/>
        <v>100</v>
      </c>
      <c r="AI348" s="423">
        <f t="shared" ref="AI348" si="920">((AI341-AI347)/AI341)*100</f>
        <v>66.666666666666657</v>
      </c>
      <c r="AJ348" s="423">
        <f t="shared" ref="AJ348" si="921">((AJ341-AJ347)/AJ341)*100</f>
        <v>100</v>
      </c>
      <c r="AK348" s="424">
        <f>((AK341-AK347)/AK341)*100</f>
        <v>91.122311827956992</v>
      </c>
    </row>
    <row r="349" spans="2:37">
      <c r="B349" s="94">
        <v>53314</v>
      </c>
      <c r="C349" s="94" t="s">
        <v>298</v>
      </c>
      <c r="D349" s="94">
        <v>8</v>
      </c>
      <c r="E349" s="346" t="s">
        <v>344</v>
      </c>
      <c r="F349" s="406">
        <f t="shared" ref="F349" si="922">IFERROR(F345*100/(F341-F347),0)</f>
        <v>54.166666666666664</v>
      </c>
      <c r="G349" s="423">
        <f>IFERROR(G345*100/(G341-G347),0)</f>
        <v>54.166666666666664</v>
      </c>
      <c r="H349" s="423">
        <f t="shared" ref="H349:M349" si="923">IFERROR(H345*100/(H341-H347),0)</f>
        <v>40.625</v>
      </c>
      <c r="I349" s="423">
        <f t="shared" si="923"/>
        <v>40.625</v>
      </c>
      <c r="J349" s="423">
        <f t="shared" si="923"/>
        <v>51.315789473684212</v>
      </c>
      <c r="K349" s="423">
        <f t="shared" si="923"/>
        <v>40.625</v>
      </c>
      <c r="L349" s="423">
        <f t="shared" si="923"/>
        <v>8.3333333333333339</v>
      </c>
      <c r="M349" s="423">
        <f t="shared" si="923"/>
        <v>0</v>
      </c>
      <c r="N349" s="447">
        <f>IFERROR(N345*100/(N341-N347),0)</f>
        <v>73.684210526315795</v>
      </c>
      <c r="O349" s="447">
        <f t="shared" ref="O349:T349" si="924">IFERROR(O345*100/(O341-O347),0)</f>
        <v>58.333333333333336</v>
      </c>
      <c r="P349" s="447">
        <f t="shared" si="924"/>
        <v>33.333333333333336</v>
      </c>
      <c r="Q349" s="447">
        <f t="shared" si="924"/>
        <v>33.333333333333336</v>
      </c>
      <c r="R349" s="447">
        <f t="shared" si="924"/>
        <v>33.333333333333336</v>
      </c>
      <c r="S349" s="447">
        <f t="shared" si="924"/>
        <v>33.333333333333336</v>
      </c>
      <c r="T349" s="447">
        <f t="shared" si="924"/>
        <v>66.666666666666671</v>
      </c>
      <c r="U349" s="346">
        <f>IFERROR(U345*100/(U341-U347),0)</f>
        <v>20.833333333333332</v>
      </c>
      <c r="V349" s="346">
        <f t="shared" ref="V349:AA349" si="925">IFERROR(V345*100/(V341-V347),0)</f>
        <v>128.57142857142858</v>
      </c>
      <c r="W349" s="346">
        <f t="shared" si="925"/>
        <v>25.806451612903224</v>
      </c>
      <c r="X349" s="346">
        <f t="shared" si="925"/>
        <v>16.666666666666668</v>
      </c>
      <c r="Y349" s="346">
        <f t="shared" si="925"/>
        <v>54.166666666666664</v>
      </c>
      <c r="Z349" s="346">
        <f t="shared" si="925"/>
        <v>120</v>
      </c>
      <c r="AA349" s="346">
        <f t="shared" si="925"/>
        <v>0</v>
      </c>
      <c r="AB349" s="346">
        <f>IFERROR(AB345*100/(AB341-AB347),0)</f>
        <v>34.166666666666664</v>
      </c>
      <c r="AC349" s="346">
        <f t="shared" ref="AC349:AH349" si="926">IFERROR(AC345*100/(AC341-AC347),0)</f>
        <v>37.272727272727266</v>
      </c>
      <c r="AD349" s="346">
        <f t="shared" si="926"/>
        <v>34.166666666666664</v>
      </c>
      <c r="AE349" s="346">
        <f t="shared" si="926"/>
        <v>34.166666666666664</v>
      </c>
      <c r="AF349" s="346">
        <f t="shared" si="926"/>
        <v>39.583333333333336</v>
      </c>
      <c r="AG349" s="346">
        <f t="shared" si="926"/>
        <v>39.583333333333336</v>
      </c>
      <c r="AH349" s="346">
        <f t="shared" si="926"/>
        <v>50</v>
      </c>
      <c r="AI349" s="423">
        <f t="shared" ref="AI349:AK349" si="927">IFERROR(AI345*100/(AI341-AI347),0)</f>
        <v>0</v>
      </c>
      <c r="AJ349" s="423">
        <f t="shared" ref="AJ349" si="928">IFERROR(AJ345*100/(AJ341-AJ347),0)</f>
        <v>0</v>
      </c>
      <c r="AK349" s="424">
        <f t="shared" si="927"/>
        <v>36.993878604616853</v>
      </c>
    </row>
    <row r="350" spans="2:37" hidden="1">
      <c r="B350" s="94">
        <v>53314</v>
      </c>
      <c r="C350" s="94" t="s">
        <v>298</v>
      </c>
      <c r="D350" s="94"/>
      <c r="E350" s="346" t="s">
        <v>343</v>
      </c>
      <c r="F350" s="406">
        <f t="shared" ref="F350" si="929">IFERROR(F345*100/(F341-F347-4),0)</f>
        <v>65</v>
      </c>
      <c r="G350" s="423">
        <f>IFERROR(G345*100/(G341-G347-4),0)</f>
        <v>65</v>
      </c>
      <c r="H350" s="423">
        <f t="shared" ref="H350:M350" si="930">IFERROR(H345*100/(H341-H347-4),0)</f>
        <v>48.75</v>
      </c>
      <c r="I350" s="423">
        <f t="shared" si="930"/>
        <v>48.75</v>
      </c>
      <c r="J350" s="423">
        <f t="shared" si="930"/>
        <v>65</v>
      </c>
      <c r="K350" s="423">
        <f t="shared" si="930"/>
        <v>48.75</v>
      </c>
      <c r="L350" s="423">
        <f t="shared" si="930"/>
        <v>10</v>
      </c>
      <c r="M350" s="423">
        <f t="shared" si="930"/>
        <v>0</v>
      </c>
      <c r="N350" s="447">
        <f>IFERROR(N345*100/(N341-N347-4),0)</f>
        <v>93.333333333333329</v>
      </c>
      <c r="O350" s="447">
        <f t="shared" ref="O350:T350" si="931">IFERROR(O345*100/(O341-O347-4),0)</f>
        <v>70</v>
      </c>
      <c r="P350" s="447">
        <f t="shared" si="931"/>
        <v>40</v>
      </c>
      <c r="Q350" s="447">
        <f t="shared" si="931"/>
        <v>40</v>
      </c>
      <c r="R350" s="447">
        <f t="shared" si="931"/>
        <v>40</v>
      </c>
      <c r="S350" s="447">
        <f t="shared" si="931"/>
        <v>40</v>
      </c>
      <c r="T350" s="447">
        <f t="shared" si="931"/>
        <v>80</v>
      </c>
      <c r="U350" s="346">
        <f>IFERROR(U345*100/(U341-U347-4),0)</f>
        <v>25</v>
      </c>
      <c r="V350" s="346">
        <f t="shared" ref="V350:AA350" si="932">IFERROR(V345*100/(V341-V347-4),0)</f>
        <v>300</v>
      </c>
      <c r="W350" s="346">
        <f t="shared" si="932"/>
        <v>34.782608695652172</v>
      </c>
      <c r="X350" s="346">
        <f t="shared" si="932"/>
        <v>20</v>
      </c>
      <c r="Y350" s="346">
        <f t="shared" si="932"/>
        <v>65</v>
      </c>
      <c r="Z350" s="346">
        <f t="shared" si="932"/>
        <v>257.14285714285717</v>
      </c>
      <c r="AA350" s="346">
        <f t="shared" si="932"/>
        <v>0</v>
      </c>
      <c r="AB350" s="346">
        <f>IFERROR(AB345*100/(AB341-AB347-4),0)</f>
        <v>40.999999999999993</v>
      </c>
      <c r="AC350" s="346">
        <f t="shared" ref="AC350:AH350" si="933">IFERROR(AC345*100/(AC341-AC347-4),0)</f>
        <v>45.55555555555555</v>
      </c>
      <c r="AD350" s="346">
        <f t="shared" si="933"/>
        <v>40.999999999999993</v>
      </c>
      <c r="AE350" s="346">
        <f t="shared" si="933"/>
        <v>40.999999999999993</v>
      </c>
      <c r="AF350" s="346">
        <f t="shared" si="933"/>
        <v>47.5</v>
      </c>
      <c r="AG350" s="346">
        <f t="shared" si="933"/>
        <v>47.5</v>
      </c>
      <c r="AH350" s="346">
        <f t="shared" si="933"/>
        <v>60</v>
      </c>
      <c r="AI350" s="423">
        <f t="shared" ref="AI350:AJ350" si="934">IFERROR(AI345*100/(AI341-AI347-4),0)</f>
        <v>0</v>
      </c>
      <c r="AJ350" s="423">
        <f t="shared" si="934"/>
        <v>0</v>
      </c>
      <c r="AK350" s="424">
        <f>IFERROR(AK345*100/(AK341-AK347-120),0)</f>
        <v>44.950264360605779</v>
      </c>
    </row>
    <row r="351" spans="2:37">
      <c r="B351" s="94">
        <v>53314</v>
      </c>
      <c r="C351" s="94" t="s">
        <v>298</v>
      </c>
      <c r="D351" s="94">
        <v>9</v>
      </c>
      <c r="E351" s="347" t="s">
        <v>18</v>
      </c>
      <c r="F351" s="408">
        <f t="shared" ref="F351" si="935">IFERROR(F345/F346,F345)</f>
        <v>13</v>
      </c>
      <c r="G351" s="408">
        <f>IFERROR(G345/G346,G345)</f>
        <v>13</v>
      </c>
      <c r="H351" s="408">
        <f t="shared" ref="H351:M351" si="936">IFERROR(H345/H346,H345)</f>
        <v>9.75</v>
      </c>
      <c r="I351" s="408">
        <f t="shared" si="936"/>
        <v>9.75</v>
      </c>
      <c r="J351" s="408">
        <f t="shared" si="936"/>
        <v>9.75</v>
      </c>
      <c r="K351" s="408">
        <f t="shared" si="936"/>
        <v>9.75</v>
      </c>
      <c r="L351" s="408">
        <f t="shared" si="936"/>
        <v>2</v>
      </c>
      <c r="M351" s="408">
        <f t="shared" si="936"/>
        <v>0</v>
      </c>
      <c r="N351" s="408">
        <f>IFERROR(N345/N346,N345)</f>
        <v>14</v>
      </c>
      <c r="O351" s="408">
        <f t="shared" ref="O351:T351" si="937">IFERROR(O345/O346,O345)</f>
        <v>14</v>
      </c>
      <c r="P351" s="408">
        <f t="shared" si="937"/>
        <v>8</v>
      </c>
      <c r="Q351" s="408">
        <f t="shared" si="937"/>
        <v>8</v>
      </c>
      <c r="R351" s="408">
        <f t="shared" si="937"/>
        <v>8</v>
      </c>
      <c r="S351" s="408">
        <f t="shared" si="937"/>
        <v>8</v>
      </c>
      <c r="T351" s="408">
        <f t="shared" si="937"/>
        <v>16</v>
      </c>
      <c r="U351" s="347">
        <f>IFERROR(U345/U346,U345)</f>
        <v>5</v>
      </c>
      <c r="V351" s="347">
        <f t="shared" ref="V351:AA351" si="938">IFERROR(V345/V346,V345)</f>
        <v>9</v>
      </c>
      <c r="W351" s="347">
        <f t="shared" si="938"/>
        <v>4</v>
      </c>
      <c r="X351" s="347">
        <f t="shared" si="938"/>
        <v>4</v>
      </c>
      <c r="Y351" s="347">
        <f t="shared" si="938"/>
        <v>13</v>
      </c>
      <c r="Z351" s="347">
        <f t="shared" si="938"/>
        <v>9</v>
      </c>
      <c r="AA351" s="347">
        <f t="shared" si="938"/>
        <v>0</v>
      </c>
      <c r="AB351" s="347">
        <f>IFERROR(AB345/AB346,AB345)</f>
        <v>8.1999999999999993</v>
      </c>
      <c r="AC351" s="347">
        <f t="shared" ref="AC351:AH351" si="939">IFERROR(AC345/AC346,AC345)</f>
        <v>8.1999999999999993</v>
      </c>
      <c r="AD351" s="347">
        <f t="shared" si="939"/>
        <v>8.1999999999999993</v>
      </c>
      <c r="AE351" s="347">
        <f t="shared" si="939"/>
        <v>8.1999999999999993</v>
      </c>
      <c r="AF351" s="347">
        <f t="shared" si="939"/>
        <v>9.5</v>
      </c>
      <c r="AG351" s="347">
        <f t="shared" si="939"/>
        <v>9.5</v>
      </c>
      <c r="AH351" s="347">
        <f t="shared" si="939"/>
        <v>12</v>
      </c>
      <c r="AI351" s="425">
        <f t="shared" ref="AI351:AK351" si="940">IFERROR(AI345/AI346,AI345)</f>
        <v>0</v>
      </c>
      <c r="AJ351" s="425">
        <f t="shared" ref="AJ351" si="941">IFERROR(AJ345/AJ346,AJ345)</f>
        <v>0</v>
      </c>
      <c r="AK351" s="426">
        <f t="shared" si="940"/>
        <v>31.349999999999994</v>
      </c>
    </row>
    <row r="352" spans="2:37">
      <c r="B352" s="94">
        <v>53314</v>
      </c>
      <c r="C352" s="94" t="s">
        <v>298</v>
      </c>
      <c r="D352" s="94">
        <v>10</v>
      </c>
      <c r="E352" s="347" t="s">
        <v>19</v>
      </c>
      <c r="F352" s="408">
        <f t="shared" ref="F352" si="942">IFERROR(F344/F346,F344)</f>
        <v>0</v>
      </c>
      <c r="G352" s="408">
        <f>IFERROR(G344/G346,G344)</f>
        <v>0</v>
      </c>
      <c r="H352" s="408">
        <f t="shared" ref="H352:M352" si="943">IFERROR(H344/H346,H344)</f>
        <v>0</v>
      </c>
      <c r="I352" s="408">
        <f t="shared" si="943"/>
        <v>0</v>
      </c>
      <c r="J352" s="408">
        <f t="shared" si="943"/>
        <v>5</v>
      </c>
      <c r="K352" s="408">
        <f t="shared" si="943"/>
        <v>0</v>
      </c>
      <c r="L352" s="408">
        <f t="shared" si="943"/>
        <v>0</v>
      </c>
      <c r="M352" s="408">
        <f t="shared" si="943"/>
        <v>0</v>
      </c>
      <c r="N352" s="408">
        <f>IFERROR(N344/N346,N344)</f>
        <v>5</v>
      </c>
      <c r="O352" s="408">
        <f t="shared" ref="O352:T352" si="944">IFERROR(O344/O346,O344)</f>
        <v>0</v>
      </c>
      <c r="P352" s="408">
        <f t="shared" si="944"/>
        <v>0</v>
      </c>
      <c r="Q352" s="408">
        <f t="shared" si="944"/>
        <v>0</v>
      </c>
      <c r="R352" s="408">
        <f t="shared" si="944"/>
        <v>0</v>
      </c>
      <c r="S352" s="408">
        <f t="shared" si="944"/>
        <v>0</v>
      </c>
      <c r="T352" s="408">
        <f t="shared" si="944"/>
        <v>0</v>
      </c>
      <c r="U352" s="347">
        <f>IFERROR(U344/U346,U344)</f>
        <v>0</v>
      </c>
      <c r="V352" s="347">
        <f t="shared" ref="V352:AA352" si="945">IFERROR(V344/V346,V344)</f>
        <v>17</v>
      </c>
      <c r="W352" s="347">
        <f t="shared" si="945"/>
        <v>8.5</v>
      </c>
      <c r="X352" s="347">
        <f t="shared" si="945"/>
        <v>0</v>
      </c>
      <c r="Y352" s="347">
        <f t="shared" si="945"/>
        <v>0</v>
      </c>
      <c r="Z352" s="347">
        <f t="shared" si="945"/>
        <v>0</v>
      </c>
      <c r="AA352" s="347">
        <f t="shared" si="945"/>
        <v>2.0249999999999999</v>
      </c>
      <c r="AB352" s="347">
        <f>IFERROR(AB344/AB346,AB344)</f>
        <v>0</v>
      </c>
      <c r="AC352" s="347">
        <f t="shared" ref="AC352:AH352" si="946">IFERROR(AC344/AC346,AC344)</f>
        <v>2</v>
      </c>
      <c r="AD352" s="347">
        <f t="shared" si="946"/>
        <v>0</v>
      </c>
      <c r="AE352" s="347">
        <f t="shared" si="946"/>
        <v>0</v>
      </c>
      <c r="AF352" s="347">
        <f t="shared" si="946"/>
        <v>0</v>
      </c>
      <c r="AG352" s="347">
        <f t="shared" si="946"/>
        <v>0</v>
      </c>
      <c r="AH352" s="347">
        <f t="shared" si="946"/>
        <v>0</v>
      </c>
      <c r="AI352" s="425">
        <f t="shared" ref="AI352:AK352" si="947">IFERROR(AI344/AI346,AI344)</f>
        <v>0</v>
      </c>
      <c r="AJ352" s="425">
        <f t="shared" ref="AJ352" si="948">IFERROR(AJ344/AJ346,AJ344)</f>
        <v>0</v>
      </c>
      <c r="AK352" s="426">
        <f t="shared" si="947"/>
        <v>5.1937499999999996</v>
      </c>
    </row>
    <row r="353" spans="2:37" hidden="1">
      <c r="B353" s="94">
        <v>53141</v>
      </c>
      <c r="C353" s="94" t="s">
        <v>299</v>
      </c>
      <c r="D353" s="94">
        <v>1</v>
      </c>
      <c r="E353" s="94" t="s">
        <v>256</v>
      </c>
      <c r="F353" s="400">
        <v>24</v>
      </c>
      <c r="G353" s="400">
        <v>24</v>
      </c>
      <c r="H353" s="400">
        <v>24</v>
      </c>
      <c r="I353" s="400">
        <v>24</v>
      </c>
      <c r="J353" s="400">
        <v>24</v>
      </c>
      <c r="K353" s="400">
        <v>24</v>
      </c>
      <c r="L353" s="400">
        <v>24</v>
      </c>
      <c r="M353" s="400">
        <v>24</v>
      </c>
      <c r="N353" s="400">
        <v>24</v>
      </c>
      <c r="O353" s="400">
        <v>24</v>
      </c>
      <c r="P353" s="400">
        <v>24</v>
      </c>
      <c r="Q353" s="400">
        <v>24</v>
      </c>
      <c r="R353" s="400">
        <v>24</v>
      </c>
      <c r="S353" s="400">
        <v>24</v>
      </c>
      <c r="T353" s="400">
        <v>24</v>
      </c>
      <c r="U353">
        <v>24</v>
      </c>
      <c r="V353">
        <v>24</v>
      </c>
      <c r="W353">
        <v>24</v>
      </c>
      <c r="X353">
        <v>24</v>
      </c>
      <c r="Y353">
        <v>24</v>
      </c>
      <c r="Z353">
        <v>24</v>
      </c>
      <c r="AA353">
        <v>24</v>
      </c>
      <c r="AB353">
        <v>24</v>
      </c>
      <c r="AC353">
        <v>24</v>
      </c>
      <c r="AD353">
        <v>24</v>
      </c>
      <c r="AE353">
        <v>24</v>
      </c>
      <c r="AF353">
        <v>24</v>
      </c>
      <c r="AG353">
        <v>24</v>
      </c>
      <c r="AH353">
        <v>24</v>
      </c>
      <c r="AI353" s="416">
        <v>24</v>
      </c>
      <c r="AJ353" s="416">
        <v>24</v>
      </c>
      <c r="AK353" s="417">
        <f>SUM(F353:AJ353)</f>
        <v>744</v>
      </c>
    </row>
    <row r="354" spans="2:37">
      <c r="B354" s="117">
        <v>53141</v>
      </c>
      <c r="C354" s="117" t="s">
        <v>299</v>
      </c>
      <c r="D354" s="117">
        <v>1.1000000000000001</v>
      </c>
      <c r="E354" s="94" t="s">
        <v>267</v>
      </c>
      <c r="F354" s="401"/>
      <c r="G354" s="401"/>
      <c r="H354" s="401"/>
      <c r="I354" s="401"/>
      <c r="J354" s="401"/>
      <c r="K354" s="401"/>
      <c r="L354" s="401"/>
      <c r="M354" s="401"/>
      <c r="N354" s="401"/>
      <c r="O354" s="401"/>
      <c r="P354" s="401"/>
      <c r="Q354" s="401"/>
      <c r="R354" s="401"/>
      <c r="S354" s="401"/>
      <c r="T354" s="401"/>
      <c r="U354" s="117"/>
      <c r="V354" s="117"/>
      <c r="W354" s="117"/>
      <c r="X354" s="117"/>
      <c r="Y354" s="117"/>
      <c r="Z354" s="117"/>
      <c r="AA354" s="117"/>
      <c r="AB354" s="117"/>
      <c r="AC354" s="117"/>
      <c r="AD354" s="117"/>
      <c r="AE354" s="117"/>
      <c r="AF354" s="117"/>
      <c r="AG354" s="117">
        <v>18</v>
      </c>
      <c r="AH354" s="117"/>
      <c r="AI354" s="418"/>
      <c r="AJ354" s="418"/>
      <c r="AK354" s="417">
        <f t="shared" ref="AK354:AK360" si="949">SUM(F354:AJ354)</f>
        <v>18</v>
      </c>
    </row>
    <row r="355" spans="2:37">
      <c r="B355" s="94">
        <v>53141</v>
      </c>
      <c r="C355" s="94" t="s">
        <v>299</v>
      </c>
      <c r="D355" s="94">
        <v>2</v>
      </c>
      <c r="E355" s="94" t="s">
        <v>257</v>
      </c>
      <c r="F355" s="400"/>
      <c r="G355" s="400">
        <v>4</v>
      </c>
      <c r="H355" s="400"/>
      <c r="I355" s="400"/>
      <c r="J355" s="400"/>
      <c r="K355" s="400"/>
      <c r="L355" s="400"/>
      <c r="M355" s="400"/>
      <c r="N355" s="400"/>
      <c r="O355" s="400"/>
      <c r="P355" s="400"/>
      <c r="Q355" s="400"/>
      <c r="R355" s="400">
        <v>6.5</v>
      </c>
      <c r="S355" s="400"/>
      <c r="T355" s="400"/>
      <c r="U355"/>
      <c r="V355"/>
      <c r="W355"/>
      <c r="X355"/>
      <c r="Y355"/>
      <c r="Z355"/>
      <c r="AA355"/>
      <c r="AB355"/>
      <c r="AC355"/>
      <c r="AD355"/>
      <c r="AE355"/>
      <c r="AF355"/>
      <c r="AG355"/>
      <c r="AH355"/>
      <c r="AI355" s="416"/>
      <c r="AJ355" s="416"/>
      <c r="AK355" s="417">
        <f>SUM(F355:AJ355)</f>
        <v>10.5</v>
      </c>
    </row>
    <row r="356" spans="2:37">
      <c r="B356" s="94">
        <v>53141</v>
      </c>
      <c r="C356" s="94" t="s">
        <v>299</v>
      </c>
      <c r="D356" s="94">
        <v>3</v>
      </c>
      <c r="E356" s="94" t="s">
        <v>258</v>
      </c>
      <c r="F356" s="400">
        <v>1</v>
      </c>
      <c r="G356" s="400"/>
      <c r="H356" s="400"/>
      <c r="I356" s="400"/>
      <c r="J356" s="400"/>
      <c r="K356" s="400"/>
      <c r="L356" s="400"/>
      <c r="M356" s="400"/>
      <c r="N356" s="400"/>
      <c r="O356" s="400"/>
      <c r="P356" s="400"/>
      <c r="Q356" s="400"/>
      <c r="R356" s="400"/>
      <c r="S356" s="400"/>
      <c r="T356" s="400"/>
      <c r="U356">
        <v>1</v>
      </c>
      <c r="V356">
        <v>0.5</v>
      </c>
      <c r="W356">
        <v>10</v>
      </c>
      <c r="X356">
        <v>8.58</v>
      </c>
      <c r="Y356">
        <v>12</v>
      </c>
      <c r="Z356">
        <v>6.83</v>
      </c>
      <c r="AA356"/>
      <c r="AB356">
        <v>1.4</v>
      </c>
      <c r="AC356"/>
      <c r="AD356">
        <v>1.5</v>
      </c>
      <c r="AE356"/>
      <c r="AF356"/>
      <c r="AG356"/>
      <c r="AH356"/>
      <c r="AI356" s="416"/>
      <c r="AJ356" s="416"/>
      <c r="AK356" s="417">
        <f t="shared" si="949"/>
        <v>42.809999999999995</v>
      </c>
    </row>
    <row r="357" spans="2:37" hidden="1">
      <c r="B357" s="94">
        <v>53141</v>
      </c>
      <c r="C357" s="94" t="s">
        <v>299</v>
      </c>
      <c r="D357" s="94">
        <v>4</v>
      </c>
      <c r="E357" s="399" t="s">
        <v>277</v>
      </c>
      <c r="F357" s="400">
        <v>3</v>
      </c>
      <c r="G357" s="400">
        <v>3</v>
      </c>
      <c r="H357" s="400">
        <v>2.4</v>
      </c>
      <c r="I357" s="400">
        <v>2.4</v>
      </c>
      <c r="J357" s="400">
        <v>2.4</v>
      </c>
      <c r="K357" s="400">
        <v>2.4</v>
      </c>
      <c r="L357" s="400">
        <v>2.4</v>
      </c>
      <c r="M357" s="400"/>
      <c r="N357" s="400">
        <v>2.4300000000000002</v>
      </c>
      <c r="O357" s="400">
        <v>2.4300000000000002</v>
      </c>
      <c r="P357" s="400">
        <v>2.4300000000000002</v>
      </c>
      <c r="Q357" s="400">
        <v>2.4300000000000002</v>
      </c>
      <c r="R357" s="400">
        <v>2.4300000000000002</v>
      </c>
      <c r="S357" s="400">
        <v>2.4300000000000002</v>
      </c>
      <c r="T357" s="400">
        <v>2.4300000000000002</v>
      </c>
      <c r="U357">
        <v>3</v>
      </c>
      <c r="V357">
        <v>3</v>
      </c>
      <c r="W357">
        <v>3</v>
      </c>
      <c r="X357">
        <v>3</v>
      </c>
      <c r="Y357">
        <v>2.5</v>
      </c>
      <c r="Z357">
        <v>2.4500000000000002</v>
      </c>
      <c r="AA357">
        <v>2.4500000000000002</v>
      </c>
      <c r="AB357">
        <v>2.23</v>
      </c>
      <c r="AC357">
        <v>2.23</v>
      </c>
      <c r="AD357">
        <v>2.23</v>
      </c>
      <c r="AE357">
        <v>2.23</v>
      </c>
      <c r="AF357">
        <v>2.23</v>
      </c>
      <c r="AG357">
        <v>2.23</v>
      </c>
      <c r="AH357">
        <v>2.23</v>
      </c>
      <c r="AI357" s="416">
        <v>1</v>
      </c>
      <c r="AJ357" s="416"/>
      <c r="AK357" s="417">
        <f t="shared" si="949"/>
        <v>71.02</v>
      </c>
    </row>
    <row r="358" spans="2:37" hidden="1">
      <c r="B358" s="94">
        <v>53141</v>
      </c>
      <c r="C358" s="94" t="s">
        <v>299</v>
      </c>
      <c r="D358" s="94">
        <v>5</v>
      </c>
      <c r="E358" s="94" t="s">
        <v>287</v>
      </c>
      <c r="F358" s="400">
        <v>2</v>
      </c>
      <c r="G358" s="400">
        <v>2</v>
      </c>
      <c r="H358" s="400">
        <v>2.2000000000000002</v>
      </c>
      <c r="I358" s="400">
        <v>2.2000000000000002</v>
      </c>
      <c r="J358" s="400">
        <v>2.2000000000000002</v>
      </c>
      <c r="K358" s="400">
        <v>2.2000000000000002</v>
      </c>
      <c r="L358" s="400">
        <v>2.2000000000000002</v>
      </c>
      <c r="M358" s="400"/>
      <c r="N358" s="400">
        <v>1.57</v>
      </c>
      <c r="O358" s="400">
        <v>1.57</v>
      </c>
      <c r="P358" s="400">
        <v>1.57</v>
      </c>
      <c r="Q358" s="400">
        <v>1.57</v>
      </c>
      <c r="R358" s="400">
        <v>1.57</v>
      </c>
      <c r="S358" s="400">
        <v>1.57</v>
      </c>
      <c r="T358" s="400">
        <v>1.57</v>
      </c>
      <c r="U358">
        <v>2</v>
      </c>
      <c r="V358">
        <v>2</v>
      </c>
      <c r="W358">
        <v>1</v>
      </c>
      <c r="X358">
        <v>1</v>
      </c>
      <c r="Y358">
        <v>0</v>
      </c>
      <c r="Z358">
        <v>0.5</v>
      </c>
      <c r="AA358">
        <v>0.5</v>
      </c>
      <c r="AB358">
        <v>0.86</v>
      </c>
      <c r="AC358">
        <v>0.86</v>
      </c>
      <c r="AD358">
        <v>0.86</v>
      </c>
      <c r="AE358">
        <v>0.86</v>
      </c>
      <c r="AF358">
        <v>0.86</v>
      </c>
      <c r="AG358">
        <v>0.86</v>
      </c>
      <c r="AH358">
        <v>0.86</v>
      </c>
      <c r="AI358" s="416">
        <v>2</v>
      </c>
      <c r="AJ358" s="416"/>
      <c r="AK358" s="417">
        <f t="shared" si="949"/>
        <v>41.01</v>
      </c>
    </row>
    <row r="359" spans="2:37" hidden="1">
      <c r="B359" s="94">
        <v>53141</v>
      </c>
      <c r="C359" s="94" t="s">
        <v>299</v>
      </c>
      <c r="D359" s="94">
        <v>6</v>
      </c>
      <c r="E359" s="94" t="s">
        <v>288</v>
      </c>
      <c r="F359" s="400">
        <v>2.2999999999999998</v>
      </c>
      <c r="G359" s="400">
        <v>2.2999999999999998</v>
      </c>
      <c r="H359" s="400">
        <v>2.14</v>
      </c>
      <c r="I359" s="400">
        <v>2.14</v>
      </c>
      <c r="J359" s="400">
        <v>2.14</v>
      </c>
      <c r="K359" s="400">
        <v>2.14</v>
      </c>
      <c r="L359" s="400">
        <v>2.14</v>
      </c>
      <c r="M359" s="400"/>
      <c r="N359" s="400">
        <v>1.71</v>
      </c>
      <c r="O359" s="400">
        <v>1.71</v>
      </c>
      <c r="P359" s="400">
        <v>1.71</v>
      </c>
      <c r="Q359" s="400">
        <v>1.71</v>
      </c>
      <c r="R359" s="400">
        <v>1.71</v>
      </c>
      <c r="S359" s="400">
        <v>1.71</v>
      </c>
      <c r="T359" s="400">
        <v>1.71</v>
      </c>
      <c r="U359">
        <v>5</v>
      </c>
      <c r="V359">
        <v>2</v>
      </c>
      <c r="W359">
        <v>2</v>
      </c>
      <c r="X359">
        <v>2</v>
      </c>
      <c r="Y359">
        <v>0</v>
      </c>
      <c r="Z359">
        <v>1</v>
      </c>
      <c r="AA359">
        <v>1</v>
      </c>
      <c r="AB359">
        <v>1</v>
      </c>
      <c r="AC359">
        <v>1</v>
      </c>
      <c r="AD359">
        <v>1</v>
      </c>
      <c r="AE359">
        <v>1</v>
      </c>
      <c r="AF359">
        <v>1</v>
      </c>
      <c r="AG359">
        <v>1</v>
      </c>
      <c r="AH359">
        <v>1</v>
      </c>
      <c r="AI359" s="416">
        <v>1</v>
      </c>
      <c r="AJ359" s="416"/>
      <c r="AK359" s="417">
        <f t="shared" si="949"/>
        <v>48.27000000000001</v>
      </c>
    </row>
    <row r="360" spans="2:37" hidden="1">
      <c r="B360" s="94">
        <v>53141</v>
      </c>
      <c r="C360" s="94" t="s">
        <v>299</v>
      </c>
      <c r="D360" s="94">
        <v>7</v>
      </c>
      <c r="E360" s="94" t="s">
        <v>280</v>
      </c>
      <c r="F360" s="400">
        <v>4</v>
      </c>
      <c r="G360" s="400">
        <v>4</v>
      </c>
      <c r="H360" s="400">
        <v>4.2</v>
      </c>
      <c r="I360" s="400">
        <v>4.2</v>
      </c>
      <c r="J360" s="400">
        <v>4.2</v>
      </c>
      <c r="K360" s="400">
        <v>4.2</v>
      </c>
      <c r="L360" s="400">
        <v>4.2</v>
      </c>
      <c r="M360" s="400"/>
      <c r="N360" s="400">
        <v>3</v>
      </c>
      <c r="O360" s="400">
        <v>3</v>
      </c>
      <c r="P360" s="400">
        <v>3</v>
      </c>
      <c r="Q360" s="400">
        <v>3</v>
      </c>
      <c r="R360" s="400">
        <v>3</v>
      </c>
      <c r="S360" s="400">
        <v>3</v>
      </c>
      <c r="T360" s="400">
        <v>3</v>
      </c>
      <c r="U360">
        <v>3</v>
      </c>
      <c r="V360">
        <v>4</v>
      </c>
      <c r="W360">
        <v>3</v>
      </c>
      <c r="X360">
        <v>3</v>
      </c>
      <c r="Y360">
        <v>1</v>
      </c>
      <c r="Z360">
        <v>1</v>
      </c>
      <c r="AA360">
        <v>1</v>
      </c>
      <c r="AB360">
        <v>0.14000000000000001</v>
      </c>
      <c r="AC360">
        <v>0.14000000000000001</v>
      </c>
      <c r="AD360">
        <v>0.14000000000000001</v>
      </c>
      <c r="AE360">
        <v>0.14000000000000001</v>
      </c>
      <c r="AF360">
        <v>0.14000000000000001</v>
      </c>
      <c r="AG360">
        <v>0.14000000000000001</v>
      </c>
      <c r="AH360">
        <v>0.14000000000000001</v>
      </c>
      <c r="AI360" s="416">
        <v>3</v>
      </c>
      <c r="AJ360" s="416"/>
      <c r="AK360" s="417">
        <f t="shared" si="949"/>
        <v>69.98</v>
      </c>
    </row>
    <row r="361" spans="2:37">
      <c r="B361" s="94">
        <v>53141</v>
      </c>
      <c r="C361" s="94" t="s">
        <v>299</v>
      </c>
      <c r="D361" s="94">
        <v>8</v>
      </c>
      <c r="E361" s="94" t="s">
        <v>259</v>
      </c>
      <c r="F361" s="400">
        <f t="shared" ref="F361:AJ361" si="950">IFERROR(1/(IFERROR(1/F357,0)+IFERROR(1/(F360+IFERROR(1/(IFERROR(1/F359,0)+IFERROR(1/F358,0)),0)),0)),0)</f>
        <v>1.8847262247838619</v>
      </c>
      <c r="G361" s="400">
        <f t="shared" si="950"/>
        <v>1.8847262247838619</v>
      </c>
      <c r="H361" s="400">
        <f t="shared" si="950"/>
        <v>1.6504677380666826</v>
      </c>
      <c r="I361" s="400">
        <f t="shared" si="950"/>
        <v>1.6504677380666826</v>
      </c>
      <c r="J361" s="400">
        <f t="shared" si="950"/>
        <v>1.6504677380666826</v>
      </c>
      <c r="K361" s="400">
        <f t="shared" si="950"/>
        <v>1.6504677380666826</v>
      </c>
      <c r="L361" s="400">
        <f t="shared" si="950"/>
        <v>1.6504677380666826</v>
      </c>
      <c r="M361" s="400">
        <f t="shared" si="950"/>
        <v>0</v>
      </c>
      <c r="N361" s="400">
        <f t="shared" si="950"/>
        <v>1.4849901195895603</v>
      </c>
      <c r="O361" s="400">
        <f t="shared" si="950"/>
        <v>1.4849901195895603</v>
      </c>
      <c r="P361" s="400">
        <f t="shared" si="950"/>
        <v>1.4849901195895603</v>
      </c>
      <c r="Q361" s="400">
        <f t="shared" si="950"/>
        <v>1.4849901195895603</v>
      </c>
      <c r="R361" s="400">
        <f t="shared" si="950"/>
        <v>1.4849901195895603</v>
      </c>
      <c r="S361" s="400">
        <f t="shared" si="950"/>
        <v>1.4849901195895603</v>
      </c>
      <c r="T361" s="400">
        <f t="shared" si="950"/>
        <v>1.4849901195895603</v>
      </c>
      <c r="U361">
        <f t="shared" si="950"/>
        <v>1.7884615384615385</v>
      </c>
      <c r="V361">
        <f t="shared" si="950"/>
        <v>1.875</v>
      </c>
      <c r="W361">
        <f t="shared" si="950"/>
        <v>1.65</v>
      </c>
      <c r="X361">
        <f t="shared" si="950"/>
        <v>1.65</v>
      </c>
      <c r="Y361">
        <f t="shared" si="950"/>
        <v>0.7142857142857143</v>
      </c>
      <c r="Z361">
        <f t="shared" si="950"/>
        <v>0.86343612334801756</v>
      </c>
      <c r="AA361">
        <f t="shared" si="950"/>
        <v>0.86343612334801756</v>
      </c>
      <c r="AB361">
        <f t="shared" si="950"/>
        <v>0.47425913974412504</v>
      </c>
      <c r="AC361">
        <f t="shared" si="950"/>
        <v>0.47425913974412504</v>
      </c>
      <c r="AD361">
        <f t="shared" si="950"/>
        <v>0.47425913974412504</v>
      </c>
      <c r="AE361">
        <f t="shared" si="950"/>
        <v>0.47425913974412504</v>
      </c>
      <c r="AF361">
        <f t="shared" si="950"/>
        <v>0.47425913974412504</v>
      </c>
      <c r="AG361">
        <f t="shared" si="950"/>
        <v>0.47425913974412504</v>
      </c>
      <c r="AH361">
        <f t="shared" si="950"/>
        <v>0.47425913974412504</v>
      </c>
      <c r="AI361">
        <f t="shared" si="950"/>
        <v>0.7857142857142857</v>
      </c>
      <c r="AJ361">
        <f t="shared" si="950"/>
        <v>0</v>
      </c>
      <c r="AK361" s="434">
        <f>IFERROR(1/(IFERROR(1/AK357,0)+IFERROR(1/(AK360+IFERROR(1/(IFERROR(1/AK359,0)+IFERROR(1/AK358,0)),0)),0)),0)</f>
        <v>40.10888933836619</v>
      </c>
    </row>
    <row r="362" spans="2:37" hidden="1">
      <c r="B362" s="94">
        <v>53141</v>
      </c>
      <c r="C362" s="94" t="s">
        <v>299</v>
      </c>
      <c r="D362" s="94">
        <v>9</v>
      </c>
      <c r="E362" s="94" t="s">
        <v>260</v>
      </c>
      <c r="F362" s="400">
        <v>1</v>
      </c>
      <c r="G362" s="400"/>
      <c r="H362" s="400"/>
      <c r="I362" s="400"/>
      <c r="J362" s="400"/>
      <c r="K362" s="400"/>
      <c r="L362" s="400"/>
      <c r="M362" s="400"/>
      <c r="N362" s="400"/>
      <c r="O362" s="400"/>
      <c r="P362" s="400"/>
      <c r="Q362" s="400"/>
      <c r="R362" s="400"/>
      <c r="S362" s="400"/>
      <c r="T362" s="400"/>
      <c r="U362">
        <v>1</v>
      </c>
      <c r="V362">
        <v>1</v>
      </c>
      <c r="W362">
        <v>1</v>
      </c>
      <c r="X362">
        <v>2</v>
      </c>
      <c r="Y362">
        <v>1</v>
      </c>
      <c r="Z362">
        <v>1</v>
      </c>
      <c r="AA362"/>
      <c r="AB362">
        <v>1</v>
      </c>
      <c r="AC362"/>
      <c r="AD362">
        <v>1</v>
      </c>
      <c r="AE362"/>
      <c r="AF362"/>
      <c r="AG362"/>
      <c r="AH362"/>
      <c r="AI362" s="416"/>
      <c r="AJ362" s="416"/>
      <c r="AK362" s="421">
        <f>SUM(F362:AJ362)</f>
        <v>10</v>
      </c>
    </row>
    <row r="363" spans="2:37" hidden="1">
      <c r="B363" s="94">
        <v>53141</v>
      </c>
      <c r="C363" s="94" t="s">
        <v>299</v>
      </c>
      <c r="D363" s="94">
        <v>10</v>
      </c>
      <c r="E363" s="345" t="s">
        <v>261</v>
      </c>
      <c r="F363" s="402">
        <f t="shared" ref="F363" si="951">SUM(F354:F356)</f>
        <v>1</v>
      </c>
      <c r="G363" s="402">
        <f>SUM(G354:G356)</f>
        <v>4</v>
      </c>
      <c r="H363" s="402">
        <f t="shared" ref="H363:M363" si="952">SUM(H354:H356)</f>
        <v>0</v>
      </c>
      <c r="I363" s="402">
        <f t="shared" si="952"/>
        <v>0</v>
      </c>
      <c r="J363" s="402">
        <f t="shared" si="952"/>
        <v>0</v>
      </c>
      <c r="K363" s="402">
        <f t="shared" si="952"/>
        <v>0</v>
      </c>
      <c r="L363" s="402">
        <f t="shared" si="952"/>
        <v>0</v>
      </c>
      <c r="M363" s="402">
        <f t="shared" si="952"/>
        <v>0</v>
      </c>
      <c r="N363" s="402">
        <f>SUM(N354:N356)</f>
        <v>0</v>
      </c>
      <c r="O363" s="402">
        <f t="shared" ref="O363:T363" si="953">SUM(O354:O356)</f>
        <v>0</v>
      </c>
      <c r="P363" s="402">
        <f t="shared" si="953"/>
        <v>0</v>
      </c>
      <c r="Q363" s="402">
        <f t="shared" si="953"/>
        <v>0</v>
      </c>
      <c r="R363" s="402">
        <f t="shared" si="953"/>
        <v>6.5</v>
      </c>
      <c r="S363" s="402">
        <f t="shared" si="953"/>
        <v>0</v>
      </c>
      <c r="T363" s="402">
        <f t="shared" si="953"/>
        <v>0</v>
      </c>
      <c r="U363" s="374">
        <f>SUM(U354:U356)</f>
        <v>1</v>
      </c>
      <c r="V363" s="374">
        <f t="shared" ref="V363:AA363" si="954">SUM(V354:V356)</f>
        <v>0.5</v>
      </c>
      <c r="W363" s="374">
        <f t="shared" si="954"/>
        <v>10</v>
      </c>
      <c r="X363" s="374">
        <f t="shared" si="954"/>
        <v>8.58</v>
      </c>
      <c r="Y363" s="374">
        <f t="shared" si="954"/>
        <v>12</v>
      </c>
      <c r="Z363" s="374">
        <f t="shared" si="954"/>
        <v>6.83</v>
      </c>
      <c r="AA363" s="374">
        <f t="shared" si="954"/>
        <v>0</v>
      </c>
      <c r="AB363" s="374">
        <f>SUM(AB354:AB356)</f>
        <v>1.4</v>
      </c>
      <c r="AC363" s="374">
        <f t="shared" ref="AC363:AH363" si="955">SUM(AC354:AC356)</f>
        <v>0</v>
      </c>
      <c r="AD363" s="374">
        <f t="shared" si="955"/>
        <v>1.5</v>
      </c>
      <c r="AE363" s="374">
        <f t="shared" si="955"/>
        <v>0</v>
      </c>
      <c r="AF363" s="374">
        <f t="shared" si="955"/>
        <v>0</v>
      </c>
      <c r="AG363" s="374">
        <f t="shared" si="955"/>
        <v>18</v>
      </c>
      <c r="AH363" s="374">
        <f t="shared" si="955"/>
        <v>0</v>
      </c>
      <c r="AI363" s="422">
        <f>SUM(AI354:AI356)</f>
        <v>0</v>
      </c>
      <c r="AJ363" s="422"/>
      <c r="AK363" s="421">
        <f>SUM(F363:AJ363)</f>
        <v>71.31</v>
      </c>
    </row>
    <row r="364" spans="2:37">
      <c r="B364" s="94">
        <v>53141</v>
      </c>
      <c r="C364" s="94" t="s">
        <v>299</v>
      </c>
      <c r="D364" s="94">
        <v>11</v>
      </c>
      <c r="E364" s="346" t="s">
        <v>341</v>
      </c>
      <c r="F364" s="406">
        <f t="shared" ref="F364" si="956">((F353-F363)/F353)*100</f>
        <v>95.833333333333343</v>
      </c>
      <c r="G364" s="423">
        <f>((G353-G363)/G353)*100</f>
        <v>83.333333333333343</v>
      </c>
      <c r="H364" s="423">
        <f t="shared" ref="H364:M364" si="957">((H353-H363)/H353)*100</f>
        <v>100</v>
      </c>
      <c r="I364" s="423">
        <f t="shared" si="957"/>
        <v>100</v>
      </c>
      <c r="J364" s="423">
        <f t="shared" si="957"/>
        <v>100</v>
      </c>
      <c r="K364" s="423">
        <f t="shared" si="957"/>
        <v>100</v>
      </c>
      <c r="L364" s="423">
        <f t="shared" si="957"/>
        <v>100</v>
      </c>
      <c r="M364" s="423">
        <f t="shared" si="957"/>
        <v>100</v>
      </c>
      <c r="N364" s="447">
        <f>((N353-N363)/N353)*100</f>
        <v>100</v>
      </c>
      <c r="O364" s="447">
        <f t="shared" ref="O364:T364" si="958">((O353-O363)/O353)*100</f>
        <v>100</v>
      </c>
      <c r="P364" s="447">
        <f t="shared" si="958"/>
        <v>100</v>
      </c>
      <c r="Q364" s="447">
        <f t="shared" si="958"/>
        <v>100</v>
      </c>
      <c r="R364" s="447">
        <f t="shared" si="958"/>
        <v>72.916666666666657</v>
      </c>
      <c r="S364" s="447">
        <f t="shared" si="958"/>
        <v>100</v>
      </c>
      <c r="T364" s="447">
        <f t="shared" si="958"/>
        <v>100</v>
      </c>
      <c r="U364" s="346">
        <f>((U353-U363)/U353)*100</f>
        <v>95.833333333333343</v>
      </c>
      <c r="V364" s="346">
        <f t="shared" ref="V364:AA364" si="959">((V353-V363)/V353)*100</f>
        <v>97.916666666666657</v>
      </c>
      <c r="W364" s="346">
        <f t="shared" si="959"/>
        <v>58.333333333333336</v>
      </c>
      <c r="X364" s="346">
        <f t="shared" si="959"/>
        <v>64.25</v>
      </c>
      <c r="Y364" s="346">
        <f t="shared" si="959"/>
        <v>50</v>
      </c>
      <c r="Z364" s="346">
        <f t="shared" si="959"/>
        <v>71.541666666666671</v>
      </c>
      <c r="AA364" s="346">
        <f t="shared" si="959"/>
        <v>100</v>
      </c>
      <c r="AB364" s="385">
        <f>((AB353-AB363)/AB353)*100</f>
        <v>94.166666666666671</v>
      </c>
      <c r="AC364" s="385">
        <f t="shared" ref="AC364:AH364" si="960">((AC353-AC363)/AC353)*100</f>
        <v>100</v>
      </c>
      <c r="AD364" s="385">
        <f t="shared" si="960"/>
        <v>93.75</v>
      </c>
      <c r="AE364" s="385">
        <f t="shared" si="960"/>
        <v>100</v>
      </c>
      <c r="AF364" s="385">
        <f t="shared" si="960"/>
        <v>100</v>
      </c>
      <c r="AG364" s="385">
        <f t="shared" si="960"/>
        <v>25</v>
      </c>
      <c r="AH364" s="385">
        <f t="shared" si="960"/>
        <v>100</v>
      </c>
      <c r="AI364" s="423">
        <f t="shared" ref="AI364:AK364" si="961">((AI353-AI363)/AI353)*100</f>
        <v>100</v>
      </c>
      <c r="AJ364" s="423">
        <f t="shared" ref="AJ364" si="962">((AJ353-AJ363)/AJ353)*100</f>
        <v>100</v>
      </c>
      <c r="AK364" s="424">
        <f t="shared" si="961"/>
        <v>90.415322580645167</v>
      </c>
    </row>
    <row r="365" spans="2:37">
      <c r="B365" s="94">
        <v>53141</v>
      </c>
      <c r="C365" s="94" t="s">
        <v>299</v>
      </c>
      <c r="D365" s="94">
        <v>12</v>
      </c>
      <c r="E365" s="346" t="s">
        <v>344</v>
      </c>
      <c r="F365" s="406">
        <f t="shared" ref="F365" si="963">IFERROR(F361*100/(F353-F363),0)</f>
        <v>8.194461846886357</v>
      </c>
      <c r="G365" s="423">
        <f>IFERROR(G361*100/(G353-G363),0)</f>
        <v>9.4236311239193107</v>
      </c>
      <c r="H365" s="423">
        <f t="shared" ref="H365:M365" si="964">IFERROR(H361*100/(H353-H363),0)</f>
        <v>6.876948908611177</v>
      </c>
      <c r="I365" s="423">
        <f t="shared" si="964"/>
        <v>6.876948908611177</v>
      </c>
      <c r="J365" s="423">
        <f t="shared" si="964"/>
        <v>6.876948908611177</v>
      </c>
      <c r="K365" s="423">
        <f t="shared" si="964"/>
        <v>6.876948908611177</v>
      </c>
      <c r="L365" s="423">
        <f t="shared" si="964"/>
        <v>6.876948908611177</v>
      </c>
      <c r="M365" s="423">
        <f t="shared" si="964"/>
        <v>0</v>
      </c>
      <c r="N365" s="447">
        <f>IFERROR(N361*100/(N353-N363),0)</f>
        <v>6.187458831623168</v>
      </c>
      <c r="O365" s="447">
        <f t="shared" ref="O365:T365" si="965">IFERROR(O361*100/(O353-O363),0)</f>
        <v>6.187458831623168</v>
      </c>
      <c r="P365" s="447">
        <f t="shared" si="965"/>
        <v>6.187458831623168</v>
      </c>
      <c r="Q365" s="447">
        <f t="shared" si="965"/>
        <v>6.187458831623168</v>
      </c>
      <c r="R365" s="447">
        <f t="shared" si="965"/>
        <v>8.4856578262260598</v>
      </c>
      <c r="S365" s="447">
        <f t="shared" si="965"/>
        <v>6.187458831623168</v>
      </c>
      <c r="T365" s="447">
        <f t="shared" si="965"/>
        <v>6.187458831623168</v>
      </c>
      <c r="U365" s="346">
        <f>IFERROR(U361*100/(U353-U363),0)</f>
        <v>7.7759197324414728</v>
      </c>
      <c r="V365" s="346">
        <f t="shared" ref="V365:AA365" si="966">IFERROR(V361*100/(V353-V363),0)</f>
        <v>7.9787234042553195</v>
      </c>
      <c r="W365" s="346">
        <f t="shared" si="966"/>
        <v>11.785714285714286</v>
      </c>
      <c r="X365" s="346">
        <f t="shared" si="966"/>
        <v>10.700389105058365</v>
      </c>
      <c r="Y365" s="346">
        <f t="shared" si="966"/>
        <v>5.9523809523809526</v>
      </c>
      <c r="Z365" s="346">
        <f t="shared" si="966"/>
        <v>5.0287485343507132</v>
      </c>
      <c r="AA365" s="346">
        <f t="shared" si="966"/>
        <v>3.5976505139500734</v>
      </c>
      <c r="AB365" s="385">
        <f>IFERROR(AB361*100/(AB353-AB363),0)</f>
        <v>2.0984917687793141</v>
      </c>
      <c r="AC365" s="385">
        <f t="shared" ref="AC365:AH365" si="967">IFERROR(AC361*100/(AC353-AC363),0)</f>
        <v>1.9760797489338542</v>
      </c>
      <c r="AD365" s="385">
        <f t="shared" si="967"/>
        <v>2.1078183988627779</v>
      </c>
      <c r="AE365" s="385">
        <f t="shared" si="967"/>
        <v>1.9760797489338542</v>
      </c>
      <c r="AF365" s="385">
        <f t="shared" si="967"/>
        <v>1.9760797489338542</v>
      </c>
      <c r="AG365" s="385">
        <f t="shared" si="967"/>
        <v>7.9043189957354167</v>
      </c>
      <c r="AH365" s="385">
        <f t="shared" si="967"/>
        <v>1.9760797489338542</v>
      </c>
      <c r="AI365" s="423">
        <f t="shared" ref="AI365:AK365" si="968">IFERROR(AI361*100/(AI353-AI363),0)</f>
        <v>3.2738095238095237</v>
      </c>
      <c r="AJ365" s="423">
        <f t="shared" ref="AJ365" si="969">IFERROR(AJ361*100/(AJ353-AJ363),0)</f>
        <v>0</v>
      </c>
      <c r="AK365" s="424">
        <f t="shared" si="968"/>
        <v>5.9624625516012113</v>
      </c>
    </row>
    <row r="366" spans="2:37" hidden="1">
      <c r="B366" s="94">
        <v>53141</v>
      </c>
      <c r="C366" s="94" t="s">
        <v>299</v>
      </c>
      <c r="D366" s="94"/>
      <c r="E366" s="346" t="s">
        <v>343</v>
      </c>
      <c r="F366" s="406">
        <f t="shared" ref="F366" si="970">IFERROR(F361*100/(F353-F363-4),0)</f>
        <v>9.9196117093887466</v>
      </c>
      <c r="G366" s="423">
        <f>IFERROR(G361*100/(G353-G363-4),0)</f>
        <v>11.779538904899137</v>
      </c>
      <c r="H366" s="423">
        <f t="shared" ref="H366:M366" si="971">IFERROR(H361*100/(H353-H363-4),0)</f>
        <v>8.2523386903334135</v>
      </c>
      <c r="I366" s="423">
        <f t="shared" si="971"/>
        <v>8.2523386903334135</v>
      </c>
      <c r="J366" s="423">
        <f t="shared" si="971"/>
        <v>8.2523386903334135</v>
      </c>
      <c r="K366" s="423">
        <f t="shared" si="971"/>
        <v>8.2523386903334135</v>
      </c>
      <c r="L366" s="423">
        <f t="shared" si="971"/>
        <v>8.2523386903334135</v>
      </c>
      <c r="M366" s="423">
        <f t="shared" si="971"/>
        <v>0</v>
      </c>
      <c r="N366" s="447">
        <f>IFERROR(N361*100/(N353-N363-4),0)</f>
        <v>7.4249505979478014</v>
      </c>
      <c r="O366" s="447">
        <f t="shared" ref="O366:T366" si="972">IFERROR(O361*100/(O353-O363-4),0)</f>
        <v>7.4249505979478014</v>
      </c>
      <c r="P366" s="447">
        <f t="shared" si="972"/>
        <v>7.4249505979478014</v>
      </c>
      <c r="Q366" s="447">
        <f t="shared" si="972"/>
        <v>7.4249505979478014</v>
      </c>
      <c r="R366" s="447">
        <f t="shared" si="972"/>
        <v>10.999926811774522</v>
      </c>
      <c r="S366" s="447">
        <f t="shared" si="972"/>
        <v>7.4249505979478014</v>
      </c>
      <c r="T366" s="447">
        <f t="shared" si="972"/>
        <v>7.4249505979478014</v>
      </c>
      <c r="U366" s="346">
        <f>IFERROR(U361*100/(U353-U363-4),0)</f>
        <v>9.4129554655870464</v>
      </c>
      <c r="V366" s="346">
        <f t="shared" ref="V366:AA366" si="973">IFERROR(V361*100/(V353-V363-4),0)</f>
        <v>9.615384615384615</v>
      </c>
      <c r="W366" s="346">
        <f t="shared" si="973"/>
        <v>16.5</v>
      </c>
      <c r="X366" s="346">
        <f t="shared" si="973"/>
        <v>14.448336252189142</v>
      </c>
      <c r="Y366" s="346">
        <f t="shared" si="973"/>
        <v>8.9285714285714288</v>
      </c>
      <c r="Z366" s="346">
        <f t="shared" si="973"/>
        <v>6.5560829411390849</v>
      </c>
      <c r="AA366" s="346">
        <f t="shared" si="973"/>
        <v>4.3171806167400879</v>
      </c>
      <c r="AB366" s="385">
        <f>IFERROR(AB361*100/(AB353-AB363-4),0)</f>
        <v>2.549780321204973</v>
      </c>
      <c r="AC366" s="385">
        <f t="shared" ref="AC366:AH366" si="974">IFERROR(AC361*100/(AC353-AC363-4),0)</f>
        <v>2.3712956987206253</v>
      </c>
      <c r="AD366" s="385">
        <f t="shared" si="974"/>
        <v>2.563562917535811</v>
      </c>
      <c r="AE366" s="385">
        <f t="shared" si="974"/>
        <v>2.3712956987206253</v>
      </c>
      <c r="AF366" s="385">
        <f t="shared" si="974"/>
        <v>2.3712956987206253</v>
      </c>
      <c r="AG366" s="385">
        <f t="shared" si="974"/>
        <v>23.712956987206251</v>
      </c>
      <c r="AH366" s="385">
        <f t="shared" si="974"/>
        <v>2.3712956987206253</v>
      </c>
      <c r="AI366" s="423">
        <f t="shared" ref="AI366:AJ366" si="975">IFERROR(AI361*100/(AI353-AI363-4),0)</f>
        <v>3.9285714285714284</v>
      </c>
      <c r="AJ366" s="423">
        <f t="shared" si="975"/>
        <v>0</v>
      </c>
      <c r="AK366" s="424">
        <f>IFERROR(AK361*100/(AK353-AK363-120),0)</f>
        <v>7.2570318511943741</v>
      </c>
    </row>
    <row r="367" spans="2:37">
      <c r="B367" s="94">
        <v>53141</v>
      </c>
      <c r="C367" s="94" t="s">
        <v>299</v>
      </c>
      <c r="D367" s="94">
        <v>13</v>
      </c>
      <c r="E367" s="347" t="s">
        <v>18</v>
      </c>
      <c r="F367" s="408">
        <f t="shared" ref="F367:AH367" si="976">IFERROR(F361/F362,F361)</f>
        <v>1.8847262247838619</v>
      </c>
      <c r="G367" s="408">
        <f t="shared" si="976"/>
        <v>1.8847262247838619</v>
      </c>
      <c r="H367" s="408">
        <f t="shared" si="976"/>
        <v>1.6504677380666826</v>
      </c>
      <c r="I367" s="408">
        <f t="shared" si="976"/>
        <v>1.6504677380666826</v>
      </c>
      <c r="J367" s="408">
        <f t="shared" si="976"/>
        <v>1.6504677380666826</v>
      </c>
      <c r="K367" s="408">
        <f t="shared" si="976"/>
        <v>1.6504677380666826</v>
      </c>
      <c r="L367" s="408">
        <f t="shared" si="976"/>
        <v>1.6504677380666826</v>
      </c>
      <c r="M367" s="408">
        <f t="shared" si="976"/>
        <v>0</v>
      </c>
      <c r="N367" s="408">
        <f t="shared" si="976"/>
        <v>1.4849901195895603</v>
      </c>
      <c r="O367" s="408">
        <f t="shared" si="976"/>
        <v>1.4849901195895603</v>
      </c>
      <c r="P367" s="408">
        <f t="shared" si="976"/>
        <v>1.4849901195895603</v>
      </c>
      <c r="Q367" s="408">
        <f t="shared" si="976"/>
        <v>1.4849901195895603</v>
      </c>
      <c r="R367" s="408">
        <f t="shared" si="976"/>
        <v>1.4849901195895603</v>
      </c>
      <c r="S367" s="408">
        <f t="shared" si="976"/>
        <v>1.4849901195895603</v>
      </c>
      <c r="T367" s="408">
        <f t="shared" si="976"/>
        <v>1.4849901195895603</v>
      </c>
      <c r="U367" s="347">
        <f t="shared" si="976"/>
        <v>1.7884615384615385</v>
      </c>
      <c r="V367" s="347">
        <f t="shared" si="976"/>
        <v>1.875</v>
      </c>
      <c r="W367" s="347">
        <f t="shared" si="976"/>
        <v>1.65</v>
      </c>
      <c r="X367" s="347">
        <f t="shared" si="976"/>
        <v>0.82499999999999996</v>
      </c>
      <c r="Y367" s="347">
        <f t="shared" si="976"/>
        <v>0.7142857142857143</v>
      </c>
      <c r="Z367" s="347">
        <f t="shared" si="976"/>
        <v>0.86343612334801756</v>
      </c>
      <c r="AA367" s="347">
        <f t="shared" si="976"/>
        <v>0.86343612334801756</v>
      </c>
      <c r="AB367" s="347">
        <f t="shared" si="976"/>
        <v>0.47425913974412504</v>
      </c>
      <c r="AC367" s="347">
        <f t="shared" si="976"/>
        <v>0.47425913974412504</v>
      </c>
      <c r="AD367" s="347">
        <f t="shared" si="976"/>
        <v>0.47425913974412504</v>
      </c>
      <c r="AE367" s="347">
        <f t="shared" si="976"/>
        <v>0.47425913974412504</v>
      </c>
      <c r="AF367" s="347">
        <f t="shared" si="976"/>
        <v>0.47425913974412504</v>
      </c>
      <c r="AG367" s="347">
        <f t="shared" si="976"/>
        <v>0.47425913974412504</v>
      </c>
      <c r="AH367" s="347">
        <f t="shared" si="976"/>
        <v>0.47425913974412504</v>
      </c>
      <c r="AI367" s="425">
        <f t="shared" ref="AI367:AK367" si="977">IFERROR(AI361/AI362,AI361)</f>
        <v>0.7857142857142857</v>
      </c>
      <c r="AJ367" s="425">
        <f t="shared" ref="AJ367" si="978">IFERROR(AJ361/AJ362,AJ361)</f>
        <v>0</v>
      </c>
      <c r="AK367" s="426">
        <f t="shared" si="977"/>
        <v>4.0108889338366192</v>
      </c>
    </row>
    <row r="368" spans="2:37">
      <c r="B368" s="94">
        <v>53141</v>
      </c>
      <c r="C368" s="94" t="s">
        <v>299</v>
      </c>
      <c r="D368" s="94">
        <v>14</v>
      </c>
      <c r="E368" s="347" t="s">
        <v>19</v>
      </c>
      <c r="F368" s="408">
        <f t="shared" ref="F368:AH368" si="979">IFERROR(F356/F362,F356)</f>
        <v>1</v>
      </c>
      <c r="G368" s="408">
        <f t="shared" si="979"/>
        <v>0</v>
      </c>
      <c r="H368" s="408">
        <f t="shared" si="979"/>
        <v>0</v>
      </c>
      <c r="I368" s="408">
        <f t="shared" si="979"/>
        <v>0</v>
      </c>
      <c r="J368" s="408">
        <f t="shared" si="979"/>
        <v>0</v>
      </c>
      <c r="K368" s="408">
        <f t="shared" si="979"/>
        <v>0</v>
      </c>
      <c r="L368" s="408">
        <f t="shared" si="979"/>
        <v>0</v>
      </c>
      <c r="M368" s="408">
        <f t="shared" si="979"/>
        <v>0</v>
      </c>
      <c r="N368" s="408">
        <f t="shared" si="979"/>
        <v>0</v>
      </c>
      <c r="O368" s="408">
        <f t="shared" si="979"/>
        <v>0</v>
      </c>
      <c r="P368" s="408">
        <f t="shared" si="979"/>
        <v>0</v>
      </c>
      <c r="Q368" s="408">
        <f t="shared" si="979"/>
        <v>0</v>
      </c>
      <c r="R368" s="408">
        <f t="shared" si="979"/>
        <v>0</v>
      </c>
      <c r="S368" s="408">
        <f t="shared" si="979"/>
        <v>0</v>
      </c>
      <c r="T368" s="408">
        <f t="shared" si="979"/>
        <v>0</v>
      </c>
      <c r="U368" s="347">
        <f t="shared" si="979"/>
        <v>1</v>
      </c>
      <c r="V368" s="347">
        <f t="shared" si="979"/>
        <v>0.5</v>
      </c>
      <c r="W368" s="347">
        <f t="shared" si="979"/>
        <v>10</v>
      </c>
      <c r="X368" s="347">
        <f t="shared" si="979"/>
        <v>4.29</v>
      </c>
      <c r="Y368" s="347">
        <f t="shared" si="979"/>
        <v>12</v>
      </c>
      <c r="Z368" s="347">
        <f t="shared" si="979"/>
        <v>6.83</v>
      </c>
      <c r="AA368" s="347">
        <f t="shared" si="979"/>
        <v>0</v>
      </c>
      <c r="AB368" s="347">
        <f t="shared" si="979"/>
        <v>1.4</v>
      </c>
      <c r="AC368" s="347">
        <f t="shared" si="979"/>
        <v>0</v>
      </c>
      <c r="AD368" s="347">
        <f t="shared" si="979"/>
        <v>1.5</v>
      </c>
      <c r="AE368" s="347">
        <f t="shared" si="979"/>
        <v>0</v>
      </c>
      <c r="AF368" s="347">
        <f t="shared" si="979"/>
        <v>0</v>
      </c>
      <c r="AG368" s="347">
        <f t="shared" si="979"/>
        <v>0</v>
      </c>
      <c r="AH368" s="347">
        <f t="shared" si="979"/>
        <v>0</v>
      </c>
      <c r="AI368" s="425">
        <f t="shared" ref="AI368:AK368" si="980">IFERROR(AI356/AI362,AI356)</f>
        <v>0</v>
      </c>
      <c r="AJ368" s="425">
        <f t="shared" ref="AJ368" si="981">IFERROR(AJ356/AJ362,AJ356)</f>
        <v>0</v>
      </c>
      <c r="AK368" s="426">
        <f t="shared" si="980"/>
        <v>4.2809999999999997</v>
      </c>
    </row>
    <row r="369" spans="2:37" hidden="1">
      <c r="B369" s="94">
        <v>53142</v>
      </c>
      <c r="C369" s="94" t="s">
        <v>300</v>
      </c>
      <c r="D369" s="94">
        <v>1</v>
      </c>
      <c r="E369" s="94" t="s">
        <v>256</v>
      </c>
      <c r="F369" s="400">
        <v>24</v>
      </c>
      <c r="G369" s="400">
        <v>24</v>
      </c>
      <c r="H369" s="400">
        <v>24</v>
      </c>
      <c r="I369" s="400">
        <v>24</v>
      </c>
      <c r="J369" s="400">
        <v>24</v>
      </c>
      <c r="K369" s="400">
        <v>24</v>
      </c>
      <c r="L369" s="400">
        <v>24</v>
      </c>
      <c r="M369" s="400">
        <v>24</v>
      </c>
      <c r="N369" s="400">
        <v>24</v>
      </c>
      <c r="O369" s="400">
        <v>24</v>
      </c>
      <c r="P369" s="400">
        <v>24</v>
      </c>
      <c r="Q369" s="400">
        <v>24</v>
      </c>
      <c r="R369" s="400">
        <v>24</v>
      </c>
      <c r="S369" s="400">
        <v>24</v>
      </c>
      <c r="T369" s="400">
        <v>24</v>
      </c>
      <c r="U369">
        <v>24</v>
      </c>
      <c r="V369">
        <v>24</v>
      </c>
      <c r="W369">
        <v>24</v>
      </c>
      <c r="X369">
        <v>24</v>
      </c>
      <c r="Y369">
        <v>24</v>
      </c>
      <c r="Z369">
        <v>24</v>
      </c>
      <c r="AA369">
        <v>24</v>
      </c>
      <c r="AB369">
        <v>24</v>
      </c>
      <c r="AC369">
        <v>24</v>
      </c>
      <c r="AD369">
        <v>24</v>
      </c>
      <c r="AE369">
        <v>24</v>
      </c>
      <c r="AF369">
        <v>24</v>
      </c>
      <c r="AG369">
        <v>24</v>
      </c>
      <c r="AH369">
        <v>24</v>
      </c>
      <c r="AI369" s="416">
        <v>24</v>
      </c>
      <c r="AJ369" s="416">
        <v>24</v>
      </c>
      <c r="AK369" s="417">
        <f>SUM(F369:AJ369)</f>
        <v>744</v>
      </c>
    </row>
    <row r="370" spans="2:37">
      <c r="B370" s="117">
        <v>53142</v>
      </c>
      <c r="C370" s="117" t="s">
        <v>300</v>
      </c>
      <c r="D370" s="117">
        <v>1.1000000000000001</v>
      </c>
      <c r="E370" s="94" t="s">
        <v>267</v>
      </c>
      <c r="F370" s="401"/>
      <c r="G370" s="401"/>
      <c r="H370" s="401"/>
      <c r="I370" s="401"/>
      <c r="J370" s="401"/>
      <c r="K370" s="401"/>
      <c r="L370" s="401"/>
      <c r="M370" s="401"/>
      <c r="N370" s="401"/>
      <c r="O370" s="401"/>
      <c r="P370" s="401"/>
      <c r="Q370" s="401">
        <v>16</v>
      </c>
      <c r="R370" s="401"/>
      <c r="S370" s="401"/>
      <c r="T370" s="401"/>
      <c r="U370" s="117"/>
      <c r="V370" s="117"/>
      <c r="W370" s="117"/>
      <c r="X370" s="117"/>
      <c r="Y370" s="117"/>
      <c r="Z370" s="117"/>
      <c r="AA370" s="117"/>
      <c r="AB370" s="117"/>
      <c r="AC370" s="117"/>
      <c r="AD370" s="117"/>
      <c r="AE370" s="117"/>
      <c r="AF370" s="117"/>
      <c r="AG370" s="117"/>
      <c r="AH370" s="117"/>
      <c r="AI370" s="418"/>
      <c r="AJ370" s="418"/>
      <c r="AK370" s="417">
        <f t="shared" ref="AK370:AK376" si="982">SUM(F370:AJ370)</f>
        <v>16</v>
      </c>
    </row>
    <row r="371" spans="2:37">
      <c r="B371" s="94">
        <v>53142</v>
      </c>
      <c r="C371" s="94" t="s">
        <v>300</v>
      </c>
      <c r="D371" s="94">
        <v>2</v>
      </c>
      <c r="E371" s="94" t="s">
        <v>257</v>
      </c>
      <c r="F371" s="400"/>
      <c r="G371" s="400"/>
      <c r="H371" s="400"/>
      <c r="I371" s="400"/>
      <c r="J371" s="400"/>
      <c r="K371" s="400"/>
      <c r="L371" s="400"/>
      <c r="M371" s="400"/>
      <c r="N371" s="400"/>
      <c r="O371" s="400"/>
      <c r="P371" s="400"/>
      <c r="Q371" s="400"/>
      <c r="R371" s="400">
        <v>3.5</v>
      </c>
      <c r="S371" s="400"/>
      <c r="T371" s="400"/>
      <c r="U371"/>
      <c r="V371"/>
      <c r="W371"/>
      <c r="X371"/>
      <c r="Y371"/>
      <c r="Z371"/>
      <c r="AA371"/>
      <c r="AB371"/>
      <c r="AC371"/>
      <c r="AD371"/>
      <c r="AE371"/>
      <c r="AF371"/>
      <c r="AG371"/>
      <c r="AH371"/>
      <c r="AI371" s="416"/>
      <c r="AJ371" s="416"/>
      <c r="AK371" s="417">
        <f t="shared" si="982"/>
        <v>3.5</v>
      </c>
    </row>
    <row r="372" spans="2:37">
      <c r="B372" s="94">
        <v>53142</v>
      </c>
      <c r="C372" s="94" t="s">
        <v>300</v>
      </c>
      <c r="D372" s="94">
        <v>3</v>
      </c>
      <c r="E372" s="94" t="s">
        <v>258</v>
      </c>
      <c r="F372" s="400">
        <v>2</v>
      </c>
      <c r="G372" s="400">
        <v>4</v>
      </c>
      <c r="H372" s="400">
        <v>1</v>
      </c>
      <c r="I372" s="400"/>
      <c r="J372" s="400">
        <v>1.5</v>
      </c>
      <c r="K372" s="400"/>
      <c r="L372" s="400"/>
      <c r="M372" s="400"/>
      <c r="N372" s="400">
        <v>2</v>
      </c>
      <c r="O372" s="400">
        <v>1.5</v>
      </c>
      <c r="P372" s="400"/>
      <c r="Q372" s="400"/>
      <c r="R372" s="400"/>
      <c r="S372" s="400">
        <v>1.5</v>
      </c>
      <c r="T372" s="400"/>
      <c r="U372"/>
      <c r="V372">
        <v>6.5</v>
      </c>
      <c r="W372"/>
      <c r="X372"/>
      <c r="Y372"/>
      <c r="Z372"/>
      <c r="AA372"/>
      <c r="AB372">
        <v>1.5</v>
      </c>
      <c r="AC372"/>
      <c r="AD372">
        <v>1.3</v>
      </c>
      <c r="AE372">
        <v>14</v>
      </c>
      <c r="AF372"/>
      <c r="AG372"/>
      <c r="AH372"/>
      <c r="AI372" s="416">
        <v>3</v>
      </c>
      <c r="AJ372" s="416"/>
      <c r="AK372" s="417">
        <f t="shared" si="982"/>
        <v>39.799999999999997</v>
      </c>
    </row>
    <row r="373" spans="2:37" hidden="1">
      <c r="B373" s="94">
        <v>53142</v>
      </c>
      <c r="C373" s="94" t="s">
        <v>300</v>
      </c>
      <c r="D373" s="94">
        <v>4</v>
      </c>
      <c r="E373" s="94" t="s">
        <v>277</v>
      </c>
      <c r="F373" s="400">
        <v>7</v>
      </c>
      <c r="G373" s="400">
        <v>7</v>
      </c>
      <c r="H373" s="400">
        <v>7.5</v>
      </c>
      <c r="I373" s="400">
        <v>7.5</v>
      </c>
      <c r="J373" s="400">
        <v>2</v>
      </c>
      <c r="K373" s="400">
        <v>4.5</v>
      </c>
      <c r="L373" s="400">
        <v>4.5</v>
      </c>
      <c r="M373" s="400"/>
      <c r="N373" s="400">
        <v>7</v>
      </c>
      <c r="O373" s="400">
        <v>7.5</v>
      </c>
      <c r="P373" s="400">
        <v>7.5</v>
      </c>
      <c r="Q373" s="400">
        <v>2</v>
      </c>
      <c r="R373" s="400">
        <v>4.5</v>
      </c>
      <c r="S373" s="400"/>
      <c r="T373" s="400"/>
      <c r="U373">
        <v>4.5</v>
      </c>
      <c r="V373">
        <v>5</v>
      </c>
      <c r="W373">
        <v>5</v>
      </c>
      <c r="X373">
        <v>3.7</v>
      </c>
      <c r="Y373">
        <v>1.3</v>
      </c>
      <c r="Z373">
        <v>6</v>
      </c>
      <c r="AA373">
        <v>4</v>
      </c>
      <c r="AB373">
        <v>4.5</v>
      </c>
      <c r="AC373">
        <v>17.8</v>
      </c>
      <c r="AD373">
        <v>4.5</v>
      </c>
      <c r="AE373">
        <v>4.5</v>
      </c>
      <c r="AF373">
        <v>11.3</v>
      </c>
      <c r="AG373">
        <v>11.3</v>
      </c>
      <c r="AH373"/>
      <c r="AI373" s="416">
        <v>1</v>
      </c>
      <c r="AJ373" s="416"/>
      <c r="AK373" s="417">
        <f t="shared" si="982"/>
        <v>152.90000000000003</v>
      </c>
    </row>
    <row r="374" spans="2:37" hidden="1">
      <c r="B374" s="94">
        <v>53142</v>
      </c>
      <c r="C374" s="94" t="s">
        <v>300</v>
      </c>
      <c r="D374" s="94">
        <v>5</v>
      </c>
      <c r="E374" s="94" t="s">
        <v>287</v>
      </c>
      <c r="F374" s="400">
        <v>1</v>
      </c>
      <c r="G374" s="400">
        <v>1</v>
      </c>
      <c r="H374" s="400">
        <v>4.5</v>
      </c>
      <c r="I374" s="400">
        <v>4.5</v>
      </c>
      <c r="J374" s="400">
        <v>3</v>
      </c>
      <c r="K374" s="400">
        <v>6.5</v>
      </c>
      <c r="L374" s="400">
        <v>6.5</v>
      </c>
      <c r="M374" s="400"/>
      <c r="N374" s="400">
        <v>1</v>
      </c>
      <c r="O374" s="400">
        <v>4.5</v>
      </c>
      <c r="P374" s="400">
        <v>4.5</v>
      </c>
      <c r="Q374" s="400">
        <v>3</v>
      </c>
      <c r="R374" s="400">
        <v>6.5</v>
      </c>
      <c r="S374" s="400"/>
      <c r="T374" s="400"/>
      <c r="U374">
        <v>2</v>
      </c>
      <c r="V374">
        <v>3</v>
      </c>
      <c r="W374">
        <v>3</v>
      </c>
      <c r="X374">
        <v>2</v>
      </c>
      <c r="Y374">
        <v>2</v>
      </c>
      <c r="Z374">
        <v>2</v>
      </c>
      <c r="AA374">
        <v>1</v>
      </c>
      <c r="AB374">
        <v>2.5</v>
      </c>
      <c r="AC374">
        <v>4.5</v>
      </c>
      <c r="AD374">
        <v>2.5</v>
      </c>
      <c r="AE374">
        <v>2.5</v>
      </c>
      <c r="AF374">
        <v>1.5</v>
      </c>
      <c r="AG374">
        <v>1.5</v>
      </c>
      <c r="AH374"/>
      <c r="AI374" s="416">
        <v>2</v>
      </c>
      <c r="AJ374" s="416"/>
      <c r="AK374" s="417">
        <f t="shared" si="982"/>
        <v>78.5</v>
      </c>
    </row>
    <row r="375" spans="2:37" hidden="1">
      <c r="B375" s="94">
        <v>53142</v>
      </c>
      <c r="C375" s="94" t="s">
        <v>300</v>
      </c>
      <c r="D375" s="94">
        <v>6</v>
      </c>
      <c r="E375" s="94" t="s">
        <v>301</v>
      </c>
      <c r="F375" s="400">
        <v>1</v>
      </c>
      <c r="G375" s="400">
        <v>1</v>
      </c>
      <c r="H375" s="400">
        <v>4</v>
      </c>
      <c r="I375" s="400">
        <v>4</v>
      </c>
      <c r="J375" s="400">
        <v>3</v>
      </c>
      <c r="K375" s="400">
        <v>1</v>
      </c>
      <c r="L375" s="400">
        <v>1</v>
      </c>
      <c r="M375" s="400"/>
      <c r="N375" s="400">
        <v>1</v>
      </c>
      <c r="O375" s="400">
        <v>4</v>
      </c>
      <c r="P375" s="400">
        <v>4</v>
      </c>
      <c r="Q375" s="400">
        <v>3</v>
      </c>
      <c r="R375" s="400">
        <v>1</v>
      </c>
      <c r="S375" s="400"/>
      <c r="T375" s="400"/>
      <c r="U375">
        <v>0.5</v>
      </c>
      <c r="V375">
        <v>5</v>
      </c>
      <c r="W375">
        <v>7</v>
      </c>
      <c r="X375">
        <v>8</v>
      </c>
      <c r="Y375">
        <v>1</v>
      </c>
      <c r="Z375">
        <v>4</v>
      </c>
      <c r="AA375">
        <v>1</v>
      </c>
      <c r="AB375">
        <v>2.33</v>
      </c>
      <c r="AC375">
        <v>4</v>
      </c>
      <c r="AD375">
        <v>2</v>
      </c>
      <c r="AE375">
        <v>4</v>
      </c>
      <c r="AF375">
        <v>1</v>
      </c>
      <c r="AG375">
        <v>2</v>
      </c>
      <c r="AH375"/>
      <c r="AI375" s="416">
        <v>2</v>
      </c>
      <c r="AJ375" s="416"/>
      <c r="AK375" s="417">
        <f t="shared" si="982"/>
        <v>71.83</v>
      </c>
    </row>
    <row r="376" spans="2:37" hidden="1">
      <c r="B376" s="94">
        <v>53142</v>
      </c>
      <c r="C376" s="94" t="s">
        <v>300</v>
      </c>
      <c r="D376" s="94">
        <v>7</v>
      </c>
      <c r="E376" s="94" t="s">
        <v>280</v>
      </c>
      <c r="F376" s="400">
        <v>0.67</v>
      </c>
      <c r="G376" s="400">
        <v>0.67</v>
      </c>
      <c r="H376" s="400">
        <v>11</v>
      </c>
      <c r="I376" s="400">
        <v>11</v>
      </c>
      <c r="J376" s="400">
        <v>3</v>
      </c>
      <c r="K376" s="400">
        <v>3</v>
      </c>
      <c r="L376" s="400">
        <v>3</v>
      </c>
      <c r="M376" s="400"/>
      <c r="N376" s="400">
        <v>0.67</v>
      </c>
      <c r="O376" s="400">
        <v>11</v>
      </c>
      <c r="P376" s="400">
        <v>11</v>
      </c>
      <c r="Q376" s="400">
        <v>3</v>
      </c>
      <c r="R376" s="400">
        <v>3</v>
      </c>
      <c r="S376" s="400"/>
      <c r="T376" s="400"/>
      <c r="U376">
        <v>1</v>
      </c>
      <c r="V376">
        <v>6</v>
      </c>
      <c r="W376">
        <v>12</v>
      </c>
      <c r="X376">
        <v>8</v>
      </c>
      <c r="Y376">
        <v>3</v>
      </c>
      <c r="Z376">
        <v>4</v>
      </c>
      <c r="AA376">
        <v>4</v>
      </c>
      <c r="AB376" s="400">
        <v>4.25</v>
      </c>
      <c r="AC376">
        <v>7.2</v>
      </c>
      <c r="AD376">
        <v>4.25</v>
      </c>
      <c r="AE376">
        <v>4.25</v>
      </c>
      <c r="AF376">
        <v>2.6</v>
      </c>
      <c r="AG376">
        <v>2.6</v>
      </c>
      <c r="AH376"/>
      <c r="AI376" s="416">
        <v>1.34</v>
      </c>
      <c r="AJ376" s="416"/>
      <c r="AK376" s="417">
        <f t="shared" si="982"/>
        <v>125.5</v>
      </c>
    </row>
    <row r="377" spans="2:37">
      <c r="B377" s="94">
        <v>53142</v>
      </c>
      <c r="C377" s="94" t="s">
        <v>300</v>
      </c>
      <c r="D377" s="94">
        <v>8</v>
      </c>
      <c r="E377" s="94" t="s">
        <v>259</v>
      </c>
      <c r="F377" s="400">
        <f t="shared" ref="F377:AK377" si="983">IFERROR(1/(IFERROR(1/F373,0)+IFERROR(1/(F376+IFERROR(1/(IFERROR(1/F375,0)+IFERROR(1/F374,0)),0)),0)),0)</f>
        <v>1.0024479804161566</v>
      </c>
      <c r="G377" s="400">
        <f t="shared" si="983"/>
        <v>1.0024479804161566</v>
      </c>
      <c r="H377" s="400">
        <f t="shared" si="983"/>
        <v>4.7717546362339514</v>
      </c>
      <c r="I377" s="400">
        <f t="shared" si="983"/>
        <v>4.7717546362339514</v>
      </c>
      <c r="J377" s="400">
        <f t="shared" si="983"/>
        <v>1.3846153846153846</v>
      </c>
      <c r="K377" s="400">
        <f t="shared" si="983"/>
        <v>2.0796812749003983</v>
      </c>
      <c r="L377" s="400">
        <f t="shared" si="983"/>
        <v>2.0796812749003983</v>
      </c>
      <c r="M377" s="400">
        <f t="shared" si="983"/>
        <v>0</v>
      </c>
      <c r="N377" s="400">
        <f t="shared" si="983"/>
        <v>1.0024479804161566</v>
      </c>
      <c r="O377" s="400">
        <f t="shared" si="983"/>
        <v>4.7717546362339514</v>
      </c>
      <c r="P377" s="400">
        <f t="shared" si="983"/>
        <v>4.7717546362339514</v>
      </c>
      <c r="Q377" s="400">
        <f t="shared" si="983"/>
        <v>1.3846153846153846</v>
      </c>
      <c r="R377" s="400">
        <f t="shared" si="983"/>
        <v>2.0796812749003983</v>
      </c>
      <c r="S377" s="400">
        <f t="shared" si="983"/>
        <v>0</v>
      </c>
      <c r="T377" s="400">
        <f t="shared" si="983"/>
        <v>0</v>
      </c>
      <c r="U377">
        <f t="shared" si="983"/>
        <v>1.0677966101694916</v>
      </c>
      <c r="V377">
        <f t="shared" si="983"/>
        <v>3.058252427184466</v>
      </c>
      <c r="W377">
        <f t="shared" si="983"/>
        <v>3.6910994764397906</v>
      </c>
      <c r="X377">
        <f t="shared" si="983"/>
        <v>2.6706766917293234</v>
      </c>
      <c r="Y377">
        <f t="shared" si="983"/>
        <v>0.95973154362416113</v>
      </c>
      <c r="Z377">
        <f t="shared" si="983"/>
        <v>2.8235294117647061</v>
      </c>
      <c r="AA377">
        <f t="shared" si="983"/>
        <v>2.1176470588235294</v>
      </c>
      <c r="AB377">
        <f t="shared" si="983"/>
        <v>2.4660514686768913</v>
      </c>
      <c r="AC377">
        <f t="shared" si="983"/>
        <v>6.1160954446854667</v>
      </c>
      <c r="AD377">
        <f t="shared" si="983"/>
        <v>2.4464788732394367</v>
      </c>
      <c r="AE377">
        <f t="shared" si="983"/>
        <v>2.5317757009345794</v>
      </c>
      <c r="AF377">
        <f t="shared" si="983"/>
        <v>2.4937931034482759</v>
      </c>
      <c r="AG377">
        <f t="shared" si="983"/>
        <v>2.6472410454985482</v>
      </c>
      <c r="AH377">
        <f t="shared" si="983"/>
        <v>0</v>
      </c>
      <c r="AI377">
        <f t="shared" si="983"/>
        <v>0.70059880239520955</v>
      </c>
      <c r="AJ377">
        <f t="shared" si="983"/>
        <v>0</v>
      </c>
      <c r="AK377">
        <f t="shared" si="983"/>
        <v>78.896264996174921</v>
      </c>
    </row>
    <row r="378" spans="2:37" hidden="1">
      <c r="B378" s="94">
        <v>53142</v>
      </c>
      <c r="C378" s="94" t="s">
        <v>300</v>
      </c>
      <c r="D378" s="94">
        <v>9</v>
      </c>
      <c r="E378" s="94" t="s">
        <v>260</v>
      </c>
      <c r="F378" s="400">
        <v>1</v>
      </c>
      <c r="G378" s="400">
        <v>1</v>
      </c>
      <c r="H378" s="400">
        <v>1</v>
      </c>
      <c r="I378" s="400"/>
      <c r="J378" s="400">
        <v>1</v>
      </c>
      <c r="K378" s="400"/>
      <c r="L378" s="400"/>
      <c r="M378" s="400"/>
      <c r="N378" s="400">
        <v>1</v>
      </c>
      <c r="O378" s="400">
        <v>1</v>
      </c>
      <c r="P378" s="400"/>
      <c r="Q378" s="400"/>
      <c r="R378" s="400"/>
      <c r="S378" s="400">
        <v>1</v>
      </c>
      <c r="T378" s="400"/>
      <c r="U378"/>
      <c r="V378">
        <v>1</v>
      </c>
      <c r="W378"/>
      <c r="X378"/>
      <c r="Y378"/>
      <c r="Z378"/>
      <c r="AA378"/>
      <c r="AB378">
        <v>1</v>
      </c>
      <c r="AC378"/>
      <c r="AD378">
        <v>1</v>
      </c>
      <c r="AE378">
        <v>1</v>
      </c>
      <c r="AF378"/>
      <c r="AG378"/>
      <c r="AH378"/>
      <c r="AI378" s="416">
        <v>1</v>
      </c>
      <c r="AJ378" s="416"/>
      <c r="AK378" s="421">
        <f>SUM(F378:AJ378)</f>
        <v>12</v>
      </c>
    </row>
    <row r="379" spans="2:37" hidden="1">
      <c r="B379" s="94">
        <v>53142</v>
      </c>
      <c r="C379" s="94" t="s">
        <v>300</v>
      </c>
      <c r="D379" s="94">
        <v>10</v>
      </c>
      <c r="E379" s="345" t="s">
        <v>261</v>
      </c>
      <c r="F379" s="402">
        <f t="shared" ref="F379" si="984">SUM(F370:F372)</f>
        <v>2</v>
      </c>
      <c r="G379" s="402">
        <f>SUM(G370:G372)</f>
        <v>4</v>
      </c>
      <c r="H379" s="402">
        <f t="shared" ref="H379:M379" si="985">SUM(H370:H372)</f>
        <v>1</v>
      </c>
      <c r="I379" s="402">
        <f t="shared" si="985"/>
        <v>0</v>
      </c>
      <c r="J379" s="402">
        <f t="shared" si="985"/>
        <v>1.5</v>
      </c>
      <c r="K379" s="402">
        <f t="shared" si="985"/>
        <v>0</v>
      </c>
      <c r="L379" s="402">
        <f t="shared" si="985"/>
        <v>0</v>
      </c>
      <c r="M379" s="402">
        <f t="shared" si="985"/>
        <v>0</v>
      </c>
      <c r="N379" s="402">
        <f>SUM(N370:N372)</f>
        <v>2</v>
      </c>
      <c r="O379" s="402">
        <f t="shared" ref="O379:T379" si="986">SUM(O370:O372)</f>
        <v>1.5</v>
      </c>
      <c r="P379" s="402">
        <f t="shared" si="986"/>
        <v>0</v>
      </c>
      <c r="Q379" s="402">
        <f t="shared" si="986"/>
        <v>16</v>
      </c>
      <c r="R379" s="402">
        <f t="shared" si="986"/>
        <v>3.5</v>
      </c>
      <c r="S379" s="402">
        <f t="shared" si="986"/>
        <v>1.5</v>
      </c>
      <c r="T379" s="402">
        <f t="shared" si="986"/>
        <v>0</v>
      </c>
      <c r="U379" s="374">
        <f>SUM(U370:U372)</f>
        <v>0</v>
      </c>
      <c r="V379" s="374">
        <f t="shared" ref="V379:AA379" si="987">SUM(V370:V372)</f>
        <v>6.5</v>
      </c>
      <c r="W379" s="374">
        <f t="shared" si="987"/>
        <v>0</v>
      </c>
      <c r="X379" s="374">
        <f t="shared" si="987"/>
        <v>0</v>
      </c>
      <c r="Y379" s="374">
        <f t="shared" si="987"/>
        <v>0</v>
      </c>
      <c r="Z379" s="374">
        <f t="shared" si="987"/>
        <v>0</v>
      </c>
      <c r="AA379" s="374">
        <f t="shared" si="987"/>
        <v>0</v>
      </c>
      <c r="AB379" s="374">
        <f>SUM(AB370:AB372)</f>
        <v>1.5</v>
      </c>
      <c r="AC379" s="374">
        <f t="shared" ref="AC379:AH379" si="988">SUM(AC370:AC372)</f>
        <v>0</v>
      </c>
      <c r="AD379" s="374">
        <f t="shared" si="988"/>
        <v>1.3</v>
      </c>
      <c r="AE379" s="374">
        <f t="shared" si="988"/>
        <v>14</v>
      </c>
      <c r="AF379" s="374">
        <f t="shared" si="988"/>
        <v>0</v>
      </c>
      <c r="AG379" s="374">
        <f t="shared" si="988"/>
        <v>0</v>
      </c>
      <c r="AH379" s="374">
        <f t="shared" si="988"/>
        <v>0</v>
      </c>
      <c r="AI379" s="422">
        <f t="shared" ref="AI379" si="989">SUM(AI370:AI372)</f>
        <v>3</v>
      </c>
      <c r="AJ379" s="422"/>
      <c r="AK379" s="421">
        <f>SUM(F379:AJ379)</f>
        <v>59.3</v>
      </c>
    </row>
    <row r="380" spans="2:37">
      <c r="B380" s="94">
        <v>53142</v>
      </c>
      <c r="C380" s="94" t="s">
        <v>300</v>
      </c>
      <c r="D380" s="94">
        <v>11</v>
      </c>
      <c r="E380" s="346" t="s">
        <v>341</v>
      </c>
      <c r="F380" s="406">
        <f t="shared" ref="F380" si="990">((F369-F379)/F369)*100</f>
        <v>91.666666666666657</v>
      </c>
      <c r="G380" s="423">
        <f>((G369-G379)/G369)*100</f>
        <v>83.333333333333343</v>
      </c>
      <c r="H380" s="423">
        <f t="shared" ref="H380:M380" si="991">((H369-H379)/H369)*100</f>
        <v>95.833333333333343</v>
      </c>
      <c r="I380" s="423">
        <f t="shared" si="991"/>
        <v>100</v>
      </c>
      <c r="J380" s="423">
        <f t="shared" si="991"/>
        <v>93.75</v>
      </c>
      <c r="K380" s="423">
        <f t="shared" si="991"/>
        <v>100</v>
      </c>
      <c r="L380" s="423">
        <f t="shared" si="991"/>
        <v>100</v>
      </c>
      <c r="M380" s="423">
        <f t="shared" si="991"/>
        <v>100</v>
      </c>
      <c r="N380" s="447">
        <f>((N369-N379)/N369)*100</f>
        <v>91.666666666666657</v>
      </c>
      <c r="O380" s="447">
        <f t="shared" ref="O380:T380" si="992">((O369-O379)/O369)*100</f>
        <v>93.75</v>
      </c>
      <c r="P380" s="447">
        <f t="shared" si="992"/>
        <v>100</v>
      </c>
      <c r="Q380" s="447">
        <f t="shared" si="992"/>
        <v>33.333333333333329</v>
      </c>
      <c r="R380" s="447">
        <f t="shared" si="992"/>
        <v>85.416666666666657</v>
      </c>
      <c r="S380" s="447">
        <f t="shared" si="992"/>
        <v>93.75</v>
      </c>
      <c r="T380" s="447">
        <f t="shared" si="992"/>
        <v>100</v>
      </c>
      <c r="U380" s="346">
        <f>((U369-U379)/U369)*100</f>
        <v>100</v>
      </c>
      <c r="V380" s="346">
        <f t="shared" ref="V380:AA380" si="993">((V369-V379)/V369)*100</f>
        <v>72.916666666666657</v>
      </c>
      <c r="W380" s="346">
        <f t="shared" si="993"/>
        <v>100</v>
      </c>
      <c r="X380" s="346">
        <f t="shared" si="993"/>
        <v>100</v>
      </c>
      <c r="Y380" s="346">
        <f t="shared" si="993"/>
        <v>100</v>
      </c>
      <c r="Z380" s="346">
        <f t="shared" si="993"/>
        <v>100</v>
      </c>
      <c r="AA380" s="346">
        <f t="shared" si="993"/>
        <v>100</v>
      </c>
      <c r="AB380" s="346">
        <f>((AB369-AB379)/AB369)*100</f>
        <v>93.75</v>
      </c>
      <c r="AC380" s="346">
        <f t="shared" ref="AC380:AH380" si="994">((AC369-AC379)/AC369)*100</f>
        <v>100</v>
      </c>
      <c r="AD380" s="346">
        <f t="shared" si="994"/>
        <v>94.583333333333329</v>
      </c>
      <c r="AE380" s="346">
        <f t="shared" si="994"/>
        <v>41.666666666666671</v>
      </c>
      <c r="AF380" s="346">
        <f t="shared" si="994"/>
        <v>100</v>
      </c>
      <c r="AG380" s="346">
        <f t="shared" si="994"/>
        <v>100</v>
      </c>
      <c r="AH380" s="346">
        <f t="shared" si="994"/>
        <v>100</v>
      </c>
      <c r="AI380" s="423">
        <f t="shared" ref="AI380:AK380" si="995">((AI369-AI379)/AI369)*100</f>
        <v>87.5</v>
      </c>
      <c r="AJ380" s="423"/>
      <c r="AK380" s="424">
        <f t="shared" si="995"/>
        <v>92.029569892473134</v>
      </c>
    </row>
    <row r="381" spans="2:37">
      <c r="B381" s="94">
        <v>53142</v>
      </c>
      <c r="C381" s="94" t="s">
        <v>300</v>
      </c>
      <c r="D381" s="94">
        <v>12</v>
      </c>
      <c r="E381" s="346" t="s">
        <v>344</v>
      </c>
      <c r="F381" s="406">
        <f t="shared" ref="F381" si="996">IFERROR(F377*100/(F369-F379),0)</f>
        <v>4.556581729164348</v>
      </c>
      <c r="G381" s="423">
        <f>IFERROR(G377*100/(G369-G379),0)</f>
        <v>5.0122399020807826</v>
      </c>
      <c r="H381" s="423">
        <f t="shared" ref="H381:M381" si="997">IFERROR(H377*100/(H369-H379),0)</f>
        <v>20.746759287973703</v>
      </c>
      <c r="I381" s="423">
        <f t="shared" si="997"/>
        <v>19.88231098430813</v>
      </c>
      <c r="J381" s="423">
        <f t="shared" si="997"/>
        <v>6.1538461538461533</v>
      </c>
      <c r="K381" s="423">
        <f t="shared" si="997"/>
        <v>8.6653386454183252</v>
      </c>
      <c r="L381" s="423">
        <f t="shared" si="997"/>
        <v>8.6653386454183252</v>
      </c>
      <c r="M381" s="423">
        <f t="shared" si="997"/>
        <v>0</v>
      </c>
      <c r="N381" s="447">
        <f>IFERROR(N377*100/(N369-N379),0)</f>
        <v>4.556581729164348</v>
      </c>
      <c r="O381" s="447">
        <f t="shared" ref="O381:T381" si="998">IFERROR(O377*100/(O369-O379),0)</f>
        <v>21.207798383262006</v>
      </c>
      <c r="P381" s="447">
        <f t="shared" si="998"/>
        <v>19.88231098430813</v>
      </c>
      <c r="Q381" s="447">
        <f t="shared" si="998"/>
        <v>17.307692307692307</v>
      </c>
      <c r="R381" s="447">
        <f t="shared" si="998"/>
        <v>10.14478670683121</v>
      </c>
      <c r="S381" s="447">
        <f t="shared" si="998"/>
        <v>0</v>
      </c>
      <c r="T381" s="447">
        <f t="shared" si="998"/>
        <v>0</v>
      </c>
      <c r="U381" s="346">
        <f>IFERROR(U377*100/(U369-U379),0)</f>
        <v>4.4491525423728815</v>
      </c>
      <c r="V381" s="346">
        <f t="shared" ref="V381:AA381" si="999">IFERROR(V377*100/(V369-V379),0)</f>
        <v>17.475728155339805</v>
      </c>
      <c r="W381" s="346">
        <f t="shared" si="999"/>
        <v>15.379581151832461</v>
      </c>
      <c r="X381" s="346">
        <f t="shared" si="999"/>
        <v>11.127819548872182</v>
      </c>
      <c r="Y381" s="346">
        <f t="shared" si="999"/>
        <v>3.9988814317673378</v>
      </c>
      <c r="Z381" s="346">
        <f t="shared" si="999"/>
        <v>11.764705882352942</v>
      </c>
      <c r="AA381" s="346">
        <f t="shared" si="999"/>
        <v>8.8235294117647065</v>
      </c>
      <c r="AB381" s="346">
        <f>IFERROR(AB377*100/(AB369-AB379),0)</f>
        <v>10.960228749675073</v>
      </c>
      <c r="AC381" s="346">
        <f t="shared" ref="AC381:AH381" si="1000">IFERROR(AC377*100/(AC369-AC379),0)</f>
        <v>25.483731019522779</v>
      </c>
      <c r="AD381" s="346">
        <f t="shared" si="1000"/>
        <v>10.777439970217783</v>
      </c>
      <c r="AE381" s="346">
        <f t="shared" si="1000"/>
        <v>25.317757009345794</v>
      </c>
      <c r="AF381" s="346">
        <f t="shared" si="1000"/>
        <v>10.39080459770115</v>
      </c>
      <c r="AG381" s="346">
        <f t="shared" si="1000"/>
        <v>11.030171022910617</v>
      </c>
      <c r="AH381" s="346">
        <f t="shared" si="1000"/>
        <v>0</v>
      </c>
      <c r="AI381" s="423">
        <f t="shared" ref="AI381:AK381" si="1001">IFERROR(AI377*100/(AI369-AI379),0)</f>
        <v>3.3361847733105217</v>
      </c>
      <c r="AJ381" s="423"/>
      <c r="AK381" s="424">
        <f t="shared" si="1001"/>
        <v>11.522749378731548</v>
      </c>
    </row>
    <row r="382" spans="2:37" hidden="1">
      <c r="B382" s="94">
        <v>53142</v>
      </c>
      <c r="C382" s="94" t="s">
        <v>300</v>
      </c>
      <c r="D382" s="94"/>
      <c r="E382" s="346" t="s">
        <v>343</v>
      </c>
      <c r="F382" s="406">
        <f t="shared" ref="F382" si="1002">IFERROR(F377*100/(F369-F379-4),0)</f>
        <v>5.569155446756425</v>
      </c>
      <c r="G382" s="423">
        <f>IFERROR(G377*100/(G369-G379-4),0)</f>
        <v>6.2652998776009783</v>
      </c>
      <c r="H382" s="423">
        <f t="shared" ref="H382:M382" si="1003">IFERROR(H377*100/(H369-H379-4),0)</f>
        <v>25.114498085441852</v>
      </c>
      <c r="I382" s="423">
        <f t="shared" si="1003"/>
        <v>23.858773181169759</v>
      </c>
      <c r="J382" s="423">
        <f t="shared" si="1003"/>
        <v>7.4844074844074839</v>
      </c>
      <c r="K382" s="423">
        <f t="shared" si="1003"/>
        <v>10.398406374501992</v>
      </c>
      <c r="L382" s="423">
        <f t="shared" si="1003"/>
        <v>10.398406374501992</v>
      </c>
      <c r="M382" s="423">
        <f t="shared" si="1003"/>
        <v>0</v>
      </c>
      <c r="N382" s="447">
        <f>IFERROR(N377*100/(N369-N379-4),0)</f>
        <v>5.569155446756425</v>
      </c>
      <c r="O382" s="447">
        <f t="shared" ref="O382:T382" si="1004">IFERROR(O377*100/(O369-O379-4),0)</f>
        <v>25.793268303967306</v>
      </c>
      <c r="P382" s="447">
        <f t="shared" si="1004"/>
        <v>23.858773181169759</v>
      </c>
      <c r="Q382" s="447">
        <f t="shared" si="1004"/>
        <v>34.615384615384613</v>
      </c>
      <c r="R382" s="447">
        <f t="shared" si="1004"/>
        <v>12.604128938790293</v>
      </c>
      <c r="S382" s="447">
        <f t="shared" si="1004"/>
        <v>0</v>
      </c>
      <c r="T382" s="447">
        <f t="shared" si="1004"/>
        <v>0</v>
      </c>
      <c r="U382" s="346">
        <f>IFERROR(U377*100/(U369-U379-4),0)</f>
        <v>5.3389830508474585</v>
      </c>
      <c r="V382" s="346">
        <f t="shared" ref="V382:AA382" si="1005">IFERROR(V377*100/(V369-V379-4),0)</f>
        <v>22.653721682847895</v>
      </c>
      <c r="W382" s="346">
        <f t="shared" si="1005"/>
        <v>18.455497382198953</v>
      </c>
      <c r="X382" s="346">
        <f t="shared" si="1005"/>
        <v>13.353383458646618</v>
      </c>
      <c r="Y382" s="346">
        <f t="shared" si="1005"/>
        <v>4.7986577181208059</v>
      </c>
      <c r="Z382" s="346">
        <f t="shared" si="1005"/>
        <v>14.117647058823531</v>
      </c>
      <c r="AA382" s="346">
        <f t="shared" si="1005"/>
        <v>10.588235294117649</v>
      </c>
      <c r="AB382" s="346">
        <f>IFERROR(AB377*100/(AB369-AB379-4),0)</f>
        <v>13.330007938794008</v>
      </c>
      <c r="AC382" s="346">
        <f t="shared" ref="AC382:AH382" si="1006">IFERROR(AC377*100/(AC369-AC379-4),0)</f>
        <v>30.580477223427334</v>
      </c>
      <c r="AD382" s="346">
        <f t="shared" si="1006"/>
        <v>13.082774723205544</v>
      </c>
      <c r="AE382" s="346">
        <f t="shared" si="1006"/>
        <v>42.196261682242991</v>
      </c>
      <c r="AF382" s="346">
        <f t="shared" si="1006"/>
        <v>12.468965517241379</v>
      </c>
      <c r="AG382" s="346">
        <f t="shared" si="1006"/>
        <v>13.236205227492741</v>
      </c>
      <c r="AH382" s="346">
        <f t="shared" si="1006"/>
        <v>0</v>
      </c>
      <c r="AI382" s="423">
        <f t="shared" ref="AI382" si="1007">IFERROR(AI377*100/(AI369-AI379-4),0)</f>
        <v>4.1211694258541733</v>
      </c>
      <c r="AJ382" s="423"/>
      <c r="AK382" s="424">
        <f>IFERROR(AK377*100/(AK369-AK379-120),0)</f>
        <v>13.971359128063559</v>
      </c>
    </row>
    <row r="383" spans="2:37">
      <c r="B383" s="94">
        <v>53142</v>
      </c>
      <c r="C383" s="94" t="s">
        <v>300</v>
      </c>
      <c r="D383" s="94">
        <v>13</v>
      </c>
      <c r="E383" s="347" t="s">
        <v>18</v>
      </c>
      <c r="F383" s="408">
        <f t="shared" ref="F383" si="1008">IFERROR(F377/F378,F377)</f>
        <v>1.0024479804161566</v>
      </c>
      <c r="G383" s="408">
        <f>IFERROR(G377/G378,G377)</f>
        <v>1.0024479804161566</v>
      </c>
      <c r="H383" s="408">
        <f t="shared" ref="H383:M383" si="1009">IFERROR(H377/H378,H377)</f>
        <v>4.7717546362339514</v>
      </c>
      <c r="I383" s="408">
        <f t="shared" si="1009"/>
        <v>4.7717546362339514</v>
      </c>
      <c r="J383" s="408">
        <f t="shared" si="1009"/>
        <v>1.3846153846153846</v>
      </c>
      <c r="K383" s="408">
        <f t="shared" si="1009"/>
        <v>2.0796812749003983</v>
      </c>
      <c r="L383" s="408">
        <f t="shared" si="1009"/>
        <v>2.0796812749003983</v>
      </c>
      <c r="M383" s="408">
        <f t="shared" si="1009"/>
        <v>0</v>
      </c>
      <c r="N383" s="408">
        <f>IFERROR(N377/N378,N377)</f>
        <v>1.0024479804161566</v>
      </c>
      <c r="O383" s="408">
        <f t="shared" ref="O383:T383" si="1010">IFERROR(O377/O378,O377)</f>
        <v>4.7717546362339514</v>
      </c>
      <c r="P383" s="408">
        <f t="shared" si="1010"/>
        <v>4.7717546362339514</v>
      </c>
      <c r="Q383" s="408">
        <f t="shared" si="1010"/>
        <v>1.3846153846153846</v>
      </c>
      <c r="R383" s="408">
        <f t="shared" si="1010"/>
        <v>2.0796812749003983</v>
      </c>
      <c r="S383" s="408">
        <f t="shared" si="1010"/>
        <v>0</v>
      </c>
      <c r="T383" s="408">
        <f t="shared" si="1010"/>
        <v>0</v>
      </c>
      <c r="U383" s="347">
        <f>IFERROR(U377/U378,U377)</f>
        <v>1.0677966101694916</v>
      </c>
      <c r="V383" s="347">
        <f t="shared" ref="V383:AA383" si="1011">IFERROR(V377/V378,V377)</f>
        <v>3.058252427184466</v>
      </c>
      <c r="W383" s="347">
        <f t="shared" si="1011"/>
        <v>3.6910994764397906</v>
      </c>
      <c r="X383" s="347">
        <f t="shared" si="1011"/>
        <v>2.6706766917293234</v>
      </c>
      <c r="Y383" s="347">
        <f t="shared" si="1011"/>
        <v>0.95973154362416113</v>
      </c>
      <c r="Z383" s="347">
        <f t="shared" si="1011"/>
        <v>2.8235294117647061</v>
      </c>
      <c r="AA383" s="347">
        <f t="shared" si="1011"/>
        <v>2.1176470588235294</v>
      </c>
      <c r="AB383" s="347">
        <f>IFERROR(AB377/AB378,AB377)</f>
        <v>2.4660514686768913</v>
      </c>
      <c r="AC383" s="347">
        <f t="shared" ref="AC383:AH383" si="1012">IFERROR(AC377/AC378,AC377)</f>
        <v>6.1160954446854667</v>
      </c>
      <c r="AD383" s="347">
        <f t="shared" si="1012"/>
        <v>2.4464788732394367</v>
      </c>
      <c r="AE383" s="347">
        <f t="shared" si="1012"/>
        <v>2.5317757009345794</v>
      </c>
      <c r="AF383" s="347">
        <f t="shared" si="1012"/>
        <v>2.4937931034482759</v>
      </c>
      <c r="AG383" s="347">
        <f t="shared" si="1012"/>
        <v>2.6472410454985482</v>
      </c>
      <c r="AH383" s="347">
        <f t="shared" si="1012"/>
        <v>0</v>
      </c>
      <c r="AI383" s="425">
        <f t="shared" ref="AI383:AK383" si="1013">IFERROR(AI377/AI378,AI377)</f>
        <v>0.70059880239520955</v>
      </c>
      <c r="AJ383" s="425"/>
      <c r="AK383" s="426">
        <f t="shared" si="1013"/>
        <v>6.5746887496812434</v>
      </c>
    </row>
    <row r="384" spans="2:37">
      <c r="B384" s="94">
        <v>53142</v>
      </c>
      <c r="C384" s="94" t="s">
        <v>300</v>
      </c>
      <c r="D384" s="94">
        <v>14</v>
      </c>
      <c r="E384" s="347" t="s">
        <v>19</v>
      </c>
      <c r="F384" s="408">
        <f t="shared" ref="F384:AH384" si="1014">IFERROR(F372/F378,F372)</f>
        <v>2</v>
      </c>
      <c r="G384" s="408">
        <f t="shared" si="1014"/>
        <v>4</v>
      </c>
      <c r="H384" s="408">
        <f t="shared" si="1014"/>
        <v>1</v>
      </c>
      <c r="I384" s="408">
        <f t="shared" si="1014"/>
        <v>0</v>
      </c>
      <c r="J384" s="408">
        <f t="shared" si="1014"/>
        <v>1.5</v>
      </c>
      <c r="K384" s="408">
        <f t="shared" si="1014"/>
        <v>0</v>
      </c>
      <c r="L384" s="408">
        <f t="shared" si="1014"/>
        <v>0</v>
      </c>
      <c r="M384" s="408">
        <f t="shared" si="1014"/>
        <v>0</v>
      </c>
      <c r="N384" s="408">
        <f t="shared" si="1014"/>
        <v>2</v>
      </c>
      <c r="O384" s="408">
        <f t="shared" si="1014"/>
        <v>1.5</v>
      </c>
      <c r="P384" s="408">
        <f t="shared" si="1014"/>
        <v>0</v>
      </c>
      <c r="Q384" s="408">
        <f t="shared" si="1014"/>
        <v>0</v>
      </c>
      <c r="R384" s="408">
        <f t="shared" si="1014"/>
        <v>0</v>
      </c>
      <c r="S384" s="408">
        <f t="shared" si="1014"/>
        <v>1.5</v>
      </c>
      <c r="T384" s="408">
        <f t="shared" si="1014"/>
        <v>0</v>
      </c>
      <c r="U384" s="347">
        <f t="shared" si="1014"/>
        <v>0</v>
      </c>
      <c r="V384" s="347">
        <f t="shared" si="1014"/>
        <v>6.5</v>
      </c>
      <c r="W384" s="347">
        <f t="shared" si="1014"/>
        <v>0</v>
      </c>
      <c r="X384" s="347">
        <f t="shared" si="1014"/>
        <v>0</v>
      </c>
      <c r="Y384" s="347">
        <f t="shared" si="1014"/>
        <v>0</v>
      </c>
      <c r="Z384" s="347">
        <f t="shared" si="1014"/>
        <v>0</v>
      </c>
      <c r="AA384" s="347">
        <f t="shared" si="1014"/>
        <v>0</v>
      </c>
      <c r="AB384" s="347">
        <f t="shared" si="1014"/>
        <v>1.5</v>
      </c>
      <c r="AC384" s="347">
        <f t="shared" si="1014"/>
        <v>0</v>
      </c>
      <c r="AD384" s="347">
        <f t="shared" si="1014"/>
        <v>1.3</v>
      </c>
      <c r="AE384" s="347">
        <f t="shared" si="1014"/>
        <v>14</v>
      </c>
      <c r="AF384" s="347">
        <f t="shared" si="1014"/>
        <v>0</v>
      </c>
      <c r="AG384" s="347">
        <f t="shared" si="1014"/>
        <v>0</v>
      </c>
      <c r="AH384" s="347">
        <f t="shared" si="1014"/>
        <v>0</v>
      </c>
      <c r="AI384" s="425">
        <f t="shared" ref="AI384:AK384" si="1015">IFERROR(AI372/AI378,AI372)</f>
        <v>3</v>
      </c>
      <c r="AJ384" s="425"/>
      <c r="AK384" s="426">
        <f t="shared" si="1015"/>
        <v>3.3166666666666664</v>
      </c>
    </row>
    <row r="385" spans="2:37" hidden="1">
      <c r="B385" s="413">
        <v>98002</v>
      </c>
      <c r="C385" s="413" t="s">
        <v>350</v>
      </c>
      <c r="D385" s="413">
        <v>1</v>
      </c>
      <c r="E385" s="413" t="s">
        <v>256</v>
      </c>
      <c r="F385" s="400">
        <v>24</v>
      </c>
      <c r="G385" s="400">
        <v>24</v>
      </c>
      <c r="H385" s="400">
        <v>24</v>
      </c>
      <c r="I385" s="400">
        <v>24</v>
      </c>
      <c r="J385" s="400">
        <v>24</v>
      </c>
      <c r="K385" s="400">
        <v>24</v>
      </c>
      <c r="L385" s="400">
        <v>24</v>
      </c>
      <c r="M385" s="400">
        <v>24</v>
      </c>
      <c r="N385" s="400">
        <v>24</v>
      </c>
      <c r="O385" s="400">
        <v>24</v>
      </c>
      <c r="P385" s="400">
        <v>24</v>
      </c>
      <c r="Q385" s="400">
        <v>24</v>
      </c>
      <c r="R385" s="400">
        <v>24</v>
      </c>
      <c r="S385" s="400">
        <v>24</v>
      </c>
      <c r="T385" s="400">
        <v>24</v>
      </c>
      <c r="U385">
        <v>24</v>
      </c>
      <c r="V385">
        <v>24</v>
      </c>
      <c r="W385">
        <v>24</v>
      </c>
      <c r="X385">
        <v>24</v>
      </c>
      <c r="Y385">
        <v>24</v>
      </c>
      <c r="Z385">
        <v>24</v>
      </c>
      <c r="AA385">
        <v>24</v>
      </c>
      <c r="AB385">
        <v>24</v>
      </c>
      <c r="AC385">
        <v>24</v>
      </c>
      <c r="AD385">
        <v>24</v>
      </c>
      <c r="AE385">
        <v>24</v>
      </c>
      <c r="AF385">
        <v>24</v>
      </c>
      <c r="AG385">
        <v>24</v>
      </c>
      <c r="AH385">
        <v>24</v>
      </c>
      <c r="AI385" s="416">
        <v>24</v>
      </c>
      <c r="AJ385" s="416">
        <v>24</v>
      </c>
      <c r="AK385" s="417">
        <f>SUM(F385:AJ385)</f>
        <v>744</v>
      </c>
    </row>
    <row r="386" spans="2:37">
      <c r="B386" s="413">
        <v>98002</v>
      </c>
      <c r="C386" s="413" t="s">
        <v>350</v>
      </c>
      <c r="D386" s="413"/>
      <c r="E386" s="94" t="s">
        <v>267</v>
      </c>
      <c r="F386" s="400"/>
      <c r="G386" s="400"/>
      <c r="H386" s="400"/>
      <c r="I386" s="400"/>
      <c r="J386" s="400"/>
      <c r="K386" s="400"/>
      <c r="L386" s="400"/>
      <c r="M386" s="400"/>
      <c r="N386" s="400"/>
      <c r="O386" s="400"/>
      <c r="P386" s="400"/>
      <c r="Q386" s="400"/>
      <c r="R386" s="400"/>
      <c r="S386" s="400"/>
      <c r="T386" s="400"/>
      <c r="U386"/>
      <c r="V386"/>
      <c r="W386"/>
      <c r="X386"/>
      <c r="Y386"/>
      <c r="Z386"/>
      <c r="AA386"/>
      <c r="AB386"/>
      <c r="AC386"/>
      <c r="AD386"/>
      <c r="AE386"/>
      <c r="AF386"/>
      <c r="AG386"/>
      <c r="AH386"/>
      <c r="AI386" s="416"/>
      <c r="AJ386" s="416"/>
      <c r="AK386" s="417">
        <f t="shared" ref="AK386:AK391" si="1016">SUM(F386:AJ386)</f>
        <v>0</v>
      </c>
    </row>
    <row r="387" spans="2:37">
      <c r="B387" s="413">
        <v>98002</v>
      </c>
      <c r="C387" s="413" t="s">
        <v>350</v>
      </c>
      <c r="D387" s="413">
        <v>2</v>
      </c>
      <c r="E387" s="413" t="s">
        <v>257</v>
      </c>
      <c r="F387" s="400">
        <v>0</v>
      </c>
      <c r="G387" s="446">
        <v>5.5</v>
      </c>
      <c r="H387" s="400"/>
      <c r="I387" s="400"/>
      <c r="J387" s="400"/>
      <c r="K387" s="400"/>
      <c r="L387" s="400"/>
      <c r="M387" s="400"/>
      <c r="N387" s="446"/>
      <c r="O387" s="400"/>
      <c r="P387" s="400"/>
      <c r="Q387" s="400"/>
      <c r="R387" s="400"/>
      <c r="S387" s="400"/>
      <c r="T387" s="400"/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12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 s="416">
        <v>0</v>
      </c>
      <c r="AJ387" s="416"/>
      <c r="AK387" s="417">
        <f t="shared" si="1016"/>
        <v>17.5</v>
      </c>
    </row>
    <row r="388" spans="2:37">
      <c r="B388" s="413">
        <v>98002</v>
      </c>
      <c r="C388" s="413" t="s">
        <v>350</v>
      </c>
      <c r="D388" s="413">
        <v>3</v>
      </c>
      <c r="E388" s="413" t="s">
        <v>258</v>
      </c>
      <c r="F388" s="400">
        <v>0</v>
      </c>
      <c r="G388" s="446"/>
      <c r="H388" s="400"/>
      <c r="I388" s="400"/>
      <c r="J388" s="400"/>
      <c r="K388" s="400"/>
      <c r="L388" s="400"/>
      <c r="M388" s="400"/>
      <c r="N388" s="446"/>
      <c r="O388" s="400"/>
      <c r="P388" s="400"/>
      <c r="Q388" s="400"/>
      <c r="R388" s="400"/>
      <c r="S388" s="400"/>
      <c r="T388" s="400"/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 s="416">
        <v>0</v>
      </c>
      <c r="AJ388" s="416"/>
      <c r="AK388" s="417">
        <f t="shared" si="1016"/>
        <v>0</v>
      </c>
    </row>
    <row r="389" spans="2:37">
      <c r="B389" s="413">
        <v>98002</v>
      </c>
      <c r="C389" s="413" t="s">
        <v>350</v>
      </c>
      <c r="D389" s="413">
        <v>4</v>
      </c>
      <c r="E389" s="413" t="s">
        <v>259</v>
      </c>
      <c r="F389" s="400">
        <v>6</v>
      </c>
      <c r="G389">
        <v>6</v>
      </c>
      <c r="H389">
        <v>8.5</v>
      </c>
      <c r="I389">
        <v>8.5</v>
      </c>
      <c r="J389">
        <v>5.53</v>
      </c>
      <c r="K389">
        <v>5.53</v>
      </c>
      <c r="L389">
        <v>5.53</v>
      </c>
      <c r="M389">
        <v>0</v>
      </c>
      <c r="N389">
        <v>12</v>
      </c>
      <c r="O389">
        <v>8</v>
      </c>
      <c r="P389"/>
      <c r="Q389"/>
      <c r="R389"/>
      <c r="S389"/>
      <c r="T389"/>
      <c r="U389">
        <v>0</v>
      </c>
      <c r="V389">
        <v>0</v>
      </c>
      <c r="W389">
        <v>0</v>
      </c>
      <c r="X389">
        <v>0</v>
      </c>
      <c r="Y389">
        <v>5.7</v>
      </c>
      <c r="Z389">
        <v>5.8</v>
      </c>
      <c r="AA389">
        <v>4.9000000000000004</v>
      </c>
      <c r="AB389">
        <v>5</v>
      </c>
      <c r="AC389">
        <v>5</v>
      </c>
      <c r="AD389">
        <v>5</v>
      </c>
      <c r="AE389">
        <v>5</v>
      </c>
      <c r="AF389">
        <v>5</v>
      </c>
      <c r="AG389">
        <v>0</v>
      </c>
      <c r="AH389">
        <v>0</v>
      </c>
      <c r="AI389" s="416">
        <v>3</v>
      </c>
      <c r="AJ389" s="416"/>
      <c r="AK389" s="417">
        <f t="shared" si="1016"/>
        <v>109.99000000000001</v>
      </c>
    </row>
    <row r="390" spans="2:37" hidden="1">
      <c r="B390" s="413">
        <v>98002</v>
      </c>
      <c r="C390" s="413" t="s">
        <v>350</v>
      </c>
      <c r="D390" s="413">
        <v>5</v>
      </c>
      <c r="E390" s="413" t="s">
        <v>260</v>
      </c>
      <c r="F390" s="400">
        <v>0</v>
      </c>
      <c r="G390" s="400"/>
      <c r="H390" s="400"/>
      <c r="I390" s="400"/>
      <c r="J390" s="400"/>
      <c r="K390" s="400"/>
      <c r="L390" s="400"/>
      <c r="M390" s="400"/>
      <c r="N390" s="400"/>
      <c r="O390" s="400"/>
      <c r="P390" s="400"/>
      <c r="Q390" s="400"/>
      <c r="R390" s="400"/>
      <c r="S390" s="400"/>
      <c r="T390" s="400"/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 s="416">
        <v>0</v>
      </c>
      <c r="AJ390" s="416"/>
      <c r="AK390" s="417">
        <f t="shared" si="1016"/>
        <v>0</v>
      </c>
    </row>
    <row r="391" spans="2:37" hidden="1">
      <c r="B391" s="413">
        <v>98002</v>
      </c>
      <c r="C391" s="413" t="s">
        <v>350</v>
      </c>
      <c r="D391" s="413">
        <v>6</v>
      </c>
      <c r="E391" s="345" t="s">
        <v>261</v>
      </c>
      <c r="F391" s="402">
        <f t="shared" ref="F391" si="1017">SUM(F386:F388)</f>
        <v>0</v>
      </c>
      <c r="G391" s="402">
        <f>SUM(G386:G387)</f>
        <v>5.5</v>
      </c>
      <c r="H391" s="402">
        <f t="shared" ref="H391:M391" si="1018">SUM(H386:H388)</f>
        <v>0</v>
      </c>
      <c r="I391" s="402">
        <f t="shared" si="1018"/>
        <v>0</v>
      </c>
      <c r="J391" s="402">
        <f t="shared" si="1018"/>
        <v>0</v>
      </c>
      <c r="K391" s="402">
        <f t="shared" si="1018"/>
        <v>0</v>
      </c>
      <c r="L391" s="402">
        <f t="shared" si="1018"/>
        <v>0</v>
      </c>
      <c r="M391" s="402">
        <f t="shared" si="1018"/>
        <v>0</v>
      </c>
      <c r="N391" s="402">
        <f>SUM(N386:N387)</f>
        <v>0</v>
      </c>
      <c r="O391" s="402">
        <f t="shared" ref="O391:T391" si="1019">SUM(O386:O388)</f>
        <v>0</v>
      </c>
      <c r="P391" s="402">
        <f t="shared" si="1019"/>
        <v>0</v>
      </c>
      <c r="Q391" s="402">
        <f t="shared" si="1019"/>
        <v>0</v>
      </c>
      <c r="R391" s="402">
        <f t="shared" si="1019"/>
        <v>0</v>
      </c>
      <c r="S391" s="402">
        <f t="shared" si="1019"/>
        <v>0</v>
      </c>
      <c r="T391" s="402">
        <f t="shared" si="1019"/>
        <v>0</v>
      </c>
      <c r="U391" s="374">
        <f>SUM(U386:U388)</f>
        <v>0</v>
      </c>
      <c r="V391" s="374">
        <f t="shared" ref="V391:AA391" si="1020">SUM(V386:V388)</f>
        <v>0</v>
      </c>
      <c r="W391" s="374">
        <f t="shared" si="1020"/>
        <v>0</v>
      </c>
      <c r="X391" s="374">
        <f t="shared" si="1020"/>
        <v>0</v>
      </c>
      <c r="Y391" s="374">
        <f t="shared" si="1020"/>
        <v>0</v>
      </c>
      <c r="Z391" s="374">
        <f t="shared" si="1020"/>
        <v>0</v>
      </c>
      <c r="AA391" s="374">
        <f t="shared" si="1020"/>
        <v>0</v>
      </c>
      <c r="AB391" s="374">
        <f>SUM(AB386:AB388)</f>
        <v>12</v>
      </c>
      <c r="AC391" s="374">
        <f t="shared" ref="AC391:AH391" si="1021">SUM(AC386:AC388)</f>
        <v>0</v>
      </c>
      <c r="AD391" s="374">
        <f t="shared" si="1021"/>
        <v>0</v>
      </c>
      <c r="AE391" s="374">
        <f t="shared" si="1021"/>
        <v>0</v>
      </c>
      <c r="AF391" s="374">
        <f t="shared" si="1021"/>
        <v>0</v>
      </c>
      <c r="AG391" s="374">
        <f t="shared" si="1021"/>
        <v>0</v>
      </c>
      <c r="AH391" s="374">
        <f t="shared" si="1021"/>
        <v>0</v>
      </c>
      <c r="AI391" s="422">
        <f t="shared" ref="AI391" si="1022">SUM(AI386:AI388)</f>
        <v>0</v>
      </c>
      <c r="AJ391" s="422"/>
      <c r="AK391" s="417">
        <f t="shared" si="1016"/>
        <v>17.5</v>
      </c>
    </row>
    <row r="392" spans="2:37">
      <c r="B392" s="413">
        <v>98002</v>
      </c>
      <c r="C392" s="413" t="s">
        <v>350</v>
      </c>
      <c r="D392" s="413">
        <v>7</v>
      </c>
      <c r="E392" s="346" t="s">
        <v>341</v>
      </c>
      <c r="F392" s="403">
        <f t="shared" ref="F392" si="1023">100*(F385-F391)/F385</f>
        <v>100</v>
      </c>
      <c r="G392" s="403">
        <f>100*(G385-G391)/G385</f>
        <v>77.083333333333329</v>
      </c>
      <c r="H392" s="403">
        <f t="shared" ref="H392:M392" si="1024">100*(H385-H391)/H385</f>
        <v>100</v>
      </c>
      <c r="I392" s="403">
        <f t="shared" si="1024"/>
        <v>100</v>
      </c>
      <c r="J392" s="403">
        <f t="shared" si="1024"/>
        <v>100</v>
      </c>
      <c r="K392" s="403">
        <f t="shared" si="1024"/>
        <v>100</v>
      </c>
      <c r="L392" s="403">
        <f t="shared" si="1024"/>
        <v>100</v>
      </c>
      <c r="M392" s="403">
        <f t="shared" si="1024"/>
        <v>100</v>
      </c>
      <c r="N392" s="447">
        <f>100*(N385-N391)/N385</f>
        <v>100</v>
      </c>
      <c r="O392" s="447">
        <f t="shared" ref="O392:T392" si="1025">100*(O385-O391)/O385</f>
        <v>100</v>
      </c>
      <c r="P392" s="447">
        <f t="shared" si="1025"/>
        <v>100</v>
      </c>
      <c r="Q392" s="447">
        <f t="shared" si="1025"/>
        <v>100</v>
      </c>
      <c r="R392" s="447">
        <f t="shared" si="1025"/>
        <v>100</v>
      </c>
      <c r="S392" s="447">
        <f t="shared" si="1025"/>
        <v>100</v>
      </c>
      <c r="T392" s="447">
        <f t="shared" si="1025"/>
        <v>100</v>
      </c>
      <c r="U392" s="386">
        <f>100*(U385-U391)/U385</f>
        <v>100</v>
      </c>
      <c r="V392" s="386">
        <f t="shared" ref="V392:AA392" si="1026">100*(V385-V391)/V385</f>
        <v>100</v>
      </c>
      <c r="W392" s="386">
        <f t="shared" si="1026"/>
        <v>100</v>
      </c>
      <c r="X392" s="386">
        <f t="shared" si="1026"/>
        <v>100</v>
      </c>
      <c r="Y392" s="386">
        <f t="shared" si="1026"/>
        <v>100</v>
      </c>
      <c r="Z392" s="386">
        <f t="shared" si="1026"/>
        <v>100</v>
      </c>
      <c r="AA392" s="386">
        <f t="shared" si="1026"/>
        <v>100</v>
      </c>
      <c r="AB392" s="385">
        <f>100*(AB385-AB391)/AB385</f>
        <v>50</v>
      </c>
      <c r="AC392" s="385">
        <f t="shared" ref="AC392:AH392" si="1027">100*(AC385-AC391)/AC385</f>
        <v>100</v>
      </c>
      <c r="AD392" s="385">
        <f t="shared" si="1027"/>
        <v>100</v>
      </c>
      <c r="AE392" s="385">
        <f t="shared" si="1027"/>
        <v>100</v>
      </c>
      <c r="AF392" s="385">
        <f t="shared" si="1027"/>
        <v>100</v>
      </c>
      <c r="AG392" s="385">
        <f t="shared" si="1027"/>
        <v>100</v>
      </c>
      <c r="AH392" s="385">
        <f t="shared" si="1027"/>
        <v>100</v>
      </c>
      <c r="AI392" s="423">
        <f t="shared" ref="AI392:AK392" si="1028">100*(AI385-AI391)/AI385</f>
        <v>100</v>
      </c>
      <c r="AJ392" s="423">
        <f t="shared" ref="AJ392" si="1029">100*(AJ385-AJ391)/AJ385</f>
        <v>100</v>
      </c>
      <c r="AK392" s="424">
        <f t="shared" si="1028"/>
        <v>97.647849462365585</v>
      </c>
    </row>
    <row r="393" spans="2:37">
      <c r="B393" s="413">
        <v>98002</v>
      </c>
      <c r="C393" s="413" t="s">
        <v>350</v>
      </c>
      <c r="D393" s="413"/>
      <c r="E393" s="346" t="s">
        <v>344</v>
      </c>
      <c r="F393" s="403">
        <f t="shared" ref="F393:AH393" si="1030">100*F389/(F385-F391)</f>
        <v>25</v>
      </c>
      <c r="G393" s="403">
        <f t="shared" si="1030"/>
        <v>32.432432432432435</v>
      </c>
      <c r="H393" s="403">
        <f t="shared" si="1030"/>
        <v>35.416666666666664</v>
      </c>
      <c r="I393" s="403">
        <f t="shared" si="1030"/>
        <v>35.416666666666664</v>
      </c>
      <c r="J393" s="403">
        <f t="shared" si="1030"/>
        <v>23.041666666666668</v>
      </c>
      <c r="K393" s="403">
        <f t="shared" si="1030"/>
        <v>23.041666666666668</v>
      </c>
      <c r="L393" s="403">
        <f t="shared" si="1030"/>
        <v>23.041666666666668</v>
      </c>
      <c r="M393" s="403">
        <f t="shared" si="1030"/>
        <v>0</v>
      </c>
      <c r="N393" s="447">
        <f t="shared" si="1030"/>
        <v>50</v>
      </c>
      <c r="O393" s="447">
        <f t="shared" si="1030"/>
        <v>33.333333333333336</v>
      </c>
      <c r="P393" s="447">
        <f t="shared" si="1030"/>
        <v>0</v>
      </c>
      <c r="Q393" s="447">
        <f t="shared" si="1030"/>
        <v>0</v>
      </c>
      <c r="R393" s="447">
        <f t="shared" si="1030"/>
        <v>0</v>
      </c>
      <c r="S393" s="447">
        <f t="shared" si="1030"/>
        <v>0</v>
      </c>
      <c r="T393" s="447">
        <f t="shared" si="1030"/>
        <v>0</v>
      </c>
      <c r="U393" s="386">
        <f t="shared" si="1030"/>
        <v>0</v>
      </c>
      <c r="V393" s="386">
        <f t="shared" si="1030"/>
        <v>0</v>
      </c>
      <c r="W393" s="386">
        <f t="shared" si="1030"/>
        <v>0</v>
      </c>
      <c r="X393" s="386">
        <f t="shared" si="1030"/>
        <v>0</v>
      </c>
      <c r="Y393" s="386">
        <f t="shared" si="1030"/>
        <v>23.75</v>
      </c>
      <c r="Z393" s="386">
        <f t="shared" si="1030"/>
        <v>24.166666666666668</v>
      </c>
      <c r="AA393" s="386">
        <f t="shared" si="1030"/>
        <v>20.416666666666668</v>
      </c>
      <c r="AB393" s="385">
        <f t="shared" si="1030"/>
        <v>41.666666666666664</v>
      </c>
      <c r="AC393" s="385">
        <f t="shared" si="1030"/>
        <v>20.833333333333332</v>
      </c>
      <c r="AD393" s="385">
        <f t="shared" si="1030"/>
        <v>20.833333333333332</v>
      </c>
      <c r="AE393" s="385">
        <f t="shared" si="1030"/>
        <v>20.833333333333332</v>
      </c>
      <c r="AF393" s="385">
        <f t="shared" si="1030"/>
        <v>20.833333333333332</v>
      </c>
      <c r="AG393" s="385">
        <f t="shared" si="1030"/>
        <v>0</v>
      </c>
      <c r="AH393" s="385">
        <f t="shared" si="1030"/>
        <v>0</v>
      </c>
      <c r="AI393" s="423">
        <f t="shared" ref="AI393:AK393" si="1031">100*AI389/(AI385-AI391)</f>
        <v>12.5</v>
      </c>
      <c r="AJ393" s="423">
        <f t="shared" ref="AJ393" si="1032">100*AJ389/(AJ385-AJ391)</f>
        <v>0</v>
      </c>
      <c r="AK393" s="424">
        <f t="shared" si="1031"/>
        <v>15.139710942876807</v>
      </c>
    </row>
    <row r="394" spans="2:37" hidden="1">
      <c r="B394" s="413">
        <v>98002</v>
      </c>
      <c r="C394" s="413" t="s">
        <v>350</v>
      </c>
      <c r="D394" s="413">
        <v>8</v>
      </c>
      <c r="E394" s="346" t="s">
        <v>343</v>
      </c>
      <c r="F394" s="403">
        <f t="shared" ref="F394" si="1033">IFERROR(100*F389/(F385-F391-4),0)</f>
        <v>30</v>
      </c>
      <c r="G394" s="403">
        <f>IFERROR(100*G389/(G385-G391-4),0)</f>
        <v>41.379310344827587</v>
      </c>
      <c r="H394" s="403">
        <f t="shared" ref="H394:M394" si="1034">IFERROR(100*H389/(H385-H391-4),0)</f>
        <v>42.5</v>
      </c>
      <c r="I394" s="403">
        <f t="shared" si="1034"/>
        <v>42.5</v>
      </c>
      <c r="J394" s="403">
        <f t="shared" si="1034"/>
        <v>27.65</v>
      </c>
      <c r="K394" s="403">
        <f t="shared" si="1034"/>
        <v>27.65</v>
      </c>
      <c r="L394" s="403">
        <f t="shared" si="1034"/>
        <v>27.65</v>
      </c>
      <c r="M394" s="403">
        <f t="shared" si="1034"/>
        <v>0</v>
      </c>
      <c r="N394" s="447">
        <f>IFERROR(100*N389/(N385-N391-4),0)</f>
        <v>60</v>
      </c>
      <c r="O394" s="447">
        <f t="shared" ref="O394:T394" si="1035">IFERROR(100*O389/(O385-O391-4),0)</f>
        <v>40</v>
      </c>
      <c r="P394" s="447">
        <f t="shared" si="1035"/>
        <v>0</v>
      </c>
      <c r="Q394" s="447">
        <f t="shared" si="1035"/>
        <v>0</v>
      </c>
      <c r="R394" s="447">
        <f t="shared" si="1035"/>
        <v>0</v>
      </c>
      <c r="S394" s="447">
        <f t="shared" si="1035"/>
        <v>0</v>
      </c>
      <c r="T394" s="447">
        <f t="shared" si="1035"/>
        <v>0</v>
      </c>
      <c r="U394" s="386">
        <f>IFERROR(100*U389/(U385-U391-4),0)</f>
        <v>0</v>
      </c>
      <c r="V394" s="386">
        <f t="shared" ref="V394:AA394" si="1036">IFERROR(100*V389/(V385-V391-4),0)</f>
        <v>0</v>
      </c>
      <c r="W394" s="386">
        <f t="shared" si="1036"/>
        <v>0</v>
      </c>
      <c r="X394" s="386">
        <f t="shared" si="1036"/>
        <v>0</v>
      </c>
      <c r="Y394" s="386">
        <f t="shared" si="1036"/>
        <v>28.5</v>
      </c>
      <c r="Z394" s="386">
        <f t="shared" si="1036"/>
        <v>29</v>
      </c>
      <c r="AA394" s="386">
        <f t="shared" si="1036"/>
        <v>24.500000000000004</v>
      </c>
      <c r="AB394" s="385">
        <f>IFERROR(100*AB389/(AB385-AB391-4),0)</f>
        <v>62.5</v>
      </c>
      <c r="AC394" s="385">
        <f t="shared" ref="AC394:AH394" si="1037">IFERROR(100*AC389/(AC385-AC391-4),0)</f>
        <v>25</v>
      </c>
      <c r="AD394" s="385">
        <f t="shared" si="1037"/>
        <v>25</v>
      </c>
      <c r="AE394" s="385">
        <f t="shared" si="1037"/>
        <v>25</v>
      </c>
      <c r="AF394" s="385">
        <f t="shared" si="1037"/>
        <v>25</v>
      </c>
      <c r="AG394" s="385">
        <f t="shared" si="1037"/>
        <v>0</v>
      </c>
      <c r="AH394" s="385">
        <f t="shared" si="1037"/>
        <v>0</v>
      </c>
      <c r="AI394" s="423">
        <f t="shared" ref="AI394:AJ394" si="1038">IFERROR(100*AI389/(AI385-AI391-4),0)</f>
        <v>15</v>
      </c>
      <c r="AJ394" s="423">
        <f t="shared" si="1038"/>
        <v>0</v>
      </c>
      <c r="AK394" s="424">
        <f>IFERROR(100*AK389/(AK385-AK391-120),0)</f>
        <v>18.13520197856554</v>
      </c>
    </row>
    <row r="395" spans="2:37">
      <c r="B395" s="413">
        <v>98002</v>
      </c>
      <c r="C395" s="413" t="s">
        <v>350</v>
      </c>
      <c r="D395" s="413">
        <v>9</v>
      </c>
      <c r="E395" s="347" t="s">
        <v>18</v>
      </c>
      <c r="F395" s="404">
        <f t="shared" ref="F395" si="1039">IFERROR(F389/F390,F389)</f>
        <v>6</v>
      </c>
      <c r="G395" s="404">
        <f>IFERROR(G389/G390,G389)</f>
        <v>6</v>
      </c>
      <c r="H395" s="404">
        <f t="shared" ref="H395:M395" si="1040">IFERROR(H389/H390,H389)</f>
        <v>8.5</v>
      </c>
      <c r="I395" s="404">
        <f t="shared" si="1040"/>
        <v>8.5</v>
      </c>
      <c r="J395" s="404">
        <f t="shared" si="1040"/>
        <v>5.53</v>
      </c>
      <c r="K395" s="404">
        <f t="shared" si="1040"/>
        <v>5.53</v>
      </c>
      <c r="L395" s="404">
        <f t="shared" si="1040"/>
        <v>5.53</v>
      </c>
      <c r="M395" s="404">
        <f t="shared" si="1040"/>
        <v>0</v>
      </c>
      <c r="N395" s="404">
        <f>IFERROR(N389/N390,N389)</f>
        <v>12</v>
      </c>
      <c r="O395" s="404">
        <f t="shared" ref="O395:T395" si="1041">IFERROR(O389/O390,O389)</f>
        <v>8</v>
      </c>
      <c r="P395" s="404">
        <f t="shared" si="1041"/>
        <v>0</v>
      </c>
      <c r="Q395" s="404">
        <f t="shared" si="1041"/>
        <v>0</v>
      </c>
      <c r="R395" s="404">
        <f t="shared" si="1041"/>
        <v>0</v>
      </c>
      <c r="S395" s="404">
        <f t="shared" si="1041"/>
        <v>0</v>
      </c>
      <c r="T395" s="404">
        <f t="shared" si="1041"/>
        <v>0</v>
      </c>
      <c r="U395" s="348">
        <f>IFERROR(U389/U390,U389)</f>
        <v>0</v>
      </c>
      <c r="V395" s="348">
        <f t="shared" ref="V395:AA395" si="1042">IFERROR(V389/V390,V389)</f>
        <v>0</v>
      </c>
      <c r="W395" s="348">
        <f t="shared" si="1042"/>
        <v>0</v>
      </c>
      <c r="X395" s="348">
        <f t="shared" si="1042"/>
        <v>0</v>
      </c>
      <c r="Y395" s="348">
        <f t="shared" si="1042"/>
        <v>5.7</v>
      </c>
      <c r="Z395" s="348">
        <f t="shared" si="1042"/>
        <v>5.8</v>
      </c>
      <c r="AA395" s="348">
        <f t="shared" si="1042"/>
        <v>4.9000000000000004</v>
      </c>
      <c r="AB395" s="348">
        <f>IFERROR(AB389/AB390,AB389)</f>
        <v>5</v>
      </c>
      <c r="AC395" s="348">
        <f t="shared" ref="AC395:AH395" si="1043">IFERROR(AC389/AC390,AC389)</f>
        <v>5</v>
      </c>
      <c r="AD395" s="348">
        <f t="shared" si="1043"/>
        <v>5</v>
      </c>
      <c r="AE395" s="348">
        <f t="shared" si="1043"/>
        <v>5</v>
      </c>
      <c r="AF395" s="348">
        <f t="shared" si="1043"/>
        <v>5</v>
      </c>
      <c r="AG395" s="348">
        <f t="shared" si="1043"/>
        <v>0</v>
      </c>
      <c r="AH395" s="348">
        <f t="shared" si="1043"/>
        <v>0</v>
      </c>
      <c r="AI395" s="425">
        <f t="shared" ref="AI395:AK395" si="1044">IFERROR(AI389/AI390,AI389)</f>
        <v>3</v>
      </c>
      <c r="AJ395" s="425">
        <f t="shared" ref="AJ395" si="1045">IFERROR(AJ389/AJ390,AJ389)</f>
        <v>0</v>
      </c>
      <c r="AK395" s="426">
        <f t="shared" si="1044"/>
        <v>109.99000000000001</v>
      </c>
    </row>
    <row r="396" spans="2:37">
      <c r="B396" s="413">
        <v>98002</v>
      </c>
      <c r="C396" s="413" t="s">
        <v>350</v>
      </c>
      <c r="D396" s="413">
        <v>10</v>
      </c>
      <c r="E396" s="347" t="s">
        <v>19</v>
      </c>
      <c r="F396" s="404">
        <f t="shared" ref="F396" si="1046">IFERROR(F388/F390,F388)</f>
        <v>0</v>
      </c>
      <c r="G396" s="404">
        <f>IFERROR(H387/G390,H387)</f>
        <v>0</v>
      </c>
      <c r="H396" s="404">
        <f t="shared" ref="H396:M396" si="1047">IFERROR(H388/H390,H388)</f>
        <v>0</v>
      </c>
      <c r="I396" s="404">
        <f t="shared" si="1047"/>
        <v>0</v>
      </c>
      <c r="J396" s="404">
        <f t="shared" si="1047"/>
        <v>0</v>
      </c>
      <c r="K396" s="404">
        <f t="shared" si="1047"/>
        <v>0</v>
      </c>
      <c r="L396" s="404">
        <f t="shared" si="1047"/>
        <v>0</v>
      </c>
      <c r="M396" s="404">
        <f t="shared" si="1047"/>
        <v>0</v>
      </c>
      <c r="N396" s="404">
        <f>IFERROR(O387/N390,O387)</f>
        <v>0</v>
      </c>
      <c r="O396" s="404">
        <f t="shared" ref="O396:T396" si="1048">IFERROR(O388/O390,O388)</f>
        <v>0</v>
      </c>
      <c r="P396" s="404">
        <f t="shared" si="1048"/>
        <v>0</v>
      </c>
      <c r="Q396" s="404">
        <f t="shared" si="1048"/>
        <v>0</v>
      </c>
      <c r="R396" s="404">
        <f t="shared" si="1048"/>
        <v>0</v>
      </c>
      <c r="S396" s="404">
        <f t="shared" si="1048"/>
        <v>0</v>
      </c>
      <c r="T396" s="404">
        <f t="shared" si="1048"/>
        <v>0</v>
      </c>
      <c r="U396" s="348">
        <f>IFERROR(U388/U390,U388)</f>
        <v>0</v>
      </c>
      <c r="V396" s="348">
        <f t="shared" ref="V396:AA396" si="1049">IFERROR(V388/V390,V388)</f>
        <v>0</v>
      </c>
      <c r="W396" s="348">
        <f t="shared" si="1049"/>
        <v>0</v>
      </c>
      <c r="X396" s="348">
        <f t="shared" si="1049"/>
        <v>0</v>
      </c>
      <c r="Y396" s="348">
        <f t="shared" si="1049"/>
        <v>0</v>
      </c>
      <c r="Z396" s="348">
        <f t="shared" si="1049"/>
        <v>0</v>
      </c>
      <c r="AA396" s="348">
        <f t="shared" si="1049"/>
        <v>0</v>
      </c>
      <c r="AB396" s="348">
        <f>IFERROR(AB388/AB390,AB388)</f>
        <v>0</v>
      </c>
      <c r="AC396" s="348">
        <f t="shared" ref="AC396:AH396" si="1050">IFERROR(AC388/AC390,AC388)</f>
        <v>0</v>
      </c>
      <c r="AD396" s="348">
        <f t="shared" si="1050"/>
        <v>0</v>
      </c>
      <c r="AE396" s="348">
        <f t="shared" si="1050"/>
        <v>0</v>
      </c>
      <c r="AF396" s="348">
        <f t="shared" si="1050"/>
        <v>0</v>
      </c>
      <c r="AG396" s="348">
        <f t="shared" si="1050"/>
        <v>0</v>
      </c>
      <c r="AH396" s="348">
        <f t="shared" si="1050"/>
        <v>0</v>
      </c>
      <c r="AI396" s="425">
        <f t="shared" ref="AI396:AK396" si="1051">IFERROR(AI388/AI390,AI388)</f>
        <v>0</v>
      </c>
      <c r="AJ396" s="425">
        <f t="shared" ref="AJ396" si="1052">IFERROR(AJ388/AJ390,AJ388)</f>
        <v>0</v>
      </c>
      <c r="AK396" s="438">
        <f t="shared" si="1051"/>
        <v>0</v>
      </c>
    </row>
    <row r="397" spans="2:37" hidden="1">
      <c r="B397" s="94">
        <v>53330</v>
      </c>
      <c r="C397" s="94" t="s">
        <v>302</v>
      </c>
      <c r="D397" s="94">
        <v>1</v>
      </c>
      <c r="E397" s="94" t="s">
        <v>256</v>
      </c>
      <c r="F397" s="400">
        <v>24</v>
      </c>
      <c r="G397" s="400">
        <v>24</v>
      </c>
      <c r="H397" s="400">
        <v>24</v>
      </c>
      <c r="I397" s="400">
        <v>24</v>
      </c>
      <c r="J397" s="400">
        <v>24</v>
      </c>
      <c r="K397" s="400">
        <v>24</v>
      </c>
      <c r="L397" s="400">
        <v>24</v>
      </c>
      <c r="M397" s="400">
        <v>24</v>
      </c>
      <c r="N397" s="400">
        <v>24</v>
      </c>
      <c r="O397" s="400">
        <v>24</v>
      </c>
      <c r="P397" s="400">
        <v>24</v>
      </c>
      <c r="Q397" s="400">
        <v>24</v>
      </c>
      <c r="R397" s="400">
        <v>24</v>
      </c>
      <c r="S397" s="400">
        <v>24</v>
      </c>
      <c r="T397" s="400">
        <v>24</v>
      </c>
      <c r="U397">
        <v>24</v>
      </c>
      <c r="V397">
        <v>24</v>
      </c>
      <c r="W397">
        <v>24</v>
      </c>
      <c r="X397">
        <v>24</v>
      </c>
      <c r="Y397">
        <v>24</v>
      </c>
      <c r="Z397">
        <v>24</v>
      </c>
      <c r="AA397">
        <v>24</v>
      </c>
      <c r="AB397">
        <v>24</v>
      </c>
      <c r="AC397">
        <v>24</v>
      </c>
      <c r="AD397">
        <v>24</v>
      </c>
      <c r="AE397">
        <v>24</v>
      </c>
      <c r="AF397">
        <v>24</v>
      </c>
      <c r="AG397">
        <v>24</v>
      </c>
      <c r="AH397">
        <v>24</v>
      </c>
      <c r="AI397" s="416">
        <v>24</v>
      </c>
      <c r="AJ397" s="416">
        <v>24</v>
      </c>
      <c r="AK397" s="417">
        <f>SUM(F397:AJ397)</f>
        <v>744</v>
      </c>
    </row>
    <row r="398" spans="2:37">
      <c r="B398" s="117">
        <v>53330</v>
      </c>
      <c r="C398" s="117" t="s">
        <v>302</v>
      </c>
      <c r="D398" s="117">
        <v>1.1000000000000001</v>
      </c>
      <c r="E398" s="94" t="s">
        <v>267</v>
      </c>
      <c r="F398" s="401"/>
      <c r="G398" s="401"/>
      <c r="H398" s="401"/>
      <c r="I398" s="401"/>
      <c r="J398" s="401"/>
      <c r="K398" s="401"/>
      <c r="L398" s="401"/>
      <c r="M398" s="401"/>
      <c r="N398" s="401"/>
      <c r="O398" s="401"/>
      <c r="P398" s="401"/>
      <c r="Q398" s="401"/>
      <c r="R398" s="401"/>
      <c r="S398" s="401"/>
      <c r="T398" s="401"/>
      <c r="U398" s="117"/>
      <c r="V398" s="117"/>
      <c r="W398" s="117"/>
      <c r="X398" s="117"/>
      <c r="Y398" s="117"/>
      <c r="Z398" s="117">
        <v>8</v>
      </c>
      <c r="AA398" s="117"/>
      <c r="AB398" s="117"/>
      <c r="AC398" s="117"/>
      <c r="AD398" s="117"/>
      <c r="AE398" s="117"/>
      <c r="AF398" s="117"/>
      <c r="AG398" s="117"/>
      <c r="AH398" s="117"/>
      <c r="AI398" s="418"/>
      <c r="AJ398" s="418"/>
      <c r="AK398" s="417">
        <f t="shared" ref="AK398:AK402" si="1053">SUM(F398:AJ398)</f>
        <v>8</v>
      </c>
    </row>
    <row r="399" spans="2:37">
      <c r="B399" s="94">
        <v>53330</v>
      </c>
      <c r="C399" s="94" t="s">
        <v>302</v>
      </c>
      <c r="D399" s="94">
        <v>2</v>
      </c>
      <c r="E399" s="94" t="s">
        <v>257</v>
      </c>
      <c r="F399" s="400"/>
      <c r="G399" s="400"/>
      <c r="H399" s="400"/>
      <c r="I399" s="400"/>
      <c r="J399" s="400"/>
      <c r="K399" s="400"/>
      <c r="L399" s="400"/>
      <c r="M399" s="400"/>
      <c r="N399" s="400"/>
      <c r="O399" s="400"/>
      <c r="P399" s="400"/>
      <c r="Q399" s="400"/>
      <c r="R399" s="400"/>
      <c r="S399" s="400"/>
      <c r="T399" s="400"/>
      <c r="U399"/>
      <c r="V399"/>
      <c r="W399"/>
      <c r="X399"/>
      <c r="Y399"/>
      <c r="Z399"/>
      <c r="AA399"/>
      <c r="AB399"/>
      <c r="AC399"/>
      <c r="AD399"/>
      <c r="AE399"/>
      <c r="AF399"/>
      <c r="AG399"/>
      <c r="AH399"/>
      <c r="AI399" s="416"/>
      <c r="AJ399" s="416"/>
      <c r="AK399" s="417">
        <f t="shared" si="1053"/>
        <v>0</v>
      </c>
    </row>
    <row r="400" spans="2:37">
      <c r="B400" s="397">
        <v>53330</v>
      </c>
      <c r="C400" s="94" t="s">
        <v>302</v>
      </c>
      <c r="D400" s="94">
        <v>3</v>
      </c>
      <c r="E400" s="94" t="s">
        <v>258</v>
      </c>
      <c r="F400" s="400"/>
      <c r="G400" s="400"/>
      <c r="H400" s="400"/>
      <c r="I400" s="400"/>
      <c r="J400" s="400">
        <v>13</v>
      </c>
      <c r="K400" s="400">
        <v>24</v>
      </c>
      <c r="L400" s="400">
        <v>24</v>
      </c>
      <c r="M400" s="400">
        <v>14</v>
      </c>
      <c r="N400" s="400">
        <v>1</v>
      </c>
      <c r="O400" s="400"/>
      <c r="P400" s="400"/>
      <c r="Q400" s="400">
        <v>6</v>
      </c>
      <c r="R400" s="400">
        <v>1.5</v>
      </c>
      <c r="S400" s="400">
        <v>1.5</v>
      </c>
      <c r="T400" s="400"/>
      <c r="U400"/>
      <c r="V400">
        <v>1</v>
      </c>
      <c r="W400">
        <v>0.67</v>
      </c>
      <c r="X400"/>
      <c r="Y400"/>
      <c r="Z400"/>
      <c r="AA400">
        <v>1</v>
      </c>
      <c r="AB400" s="400">
        <v>24</v>
      </c>
      <c r="AC400" s="400">
        <v>24</v>
      </c>
      <c r="AD400">
        <v>24</v>
      </c>
      <c r="AE400">
        <v>24</v>
      </c>
      <c r="AF400">
        <v>14</v>
      </c>
      <c r="AG400"/>
      <c r="AH400"/>
      <c r="AI400" s="416"/>
      <c r="AJ400" s="416"/>
      <c r="AK400" s="417">
        <f t="shared" si="1053"/>
        <v>197.67000000000002</v>
      </c>
    </row>
    <row r="401" spans="2:37" hidden="1">
      <c r="B401" s="94">
        <v>53330</v>
      </c>
      <c r="C401" s="94" t="s">
        <v>302</v>
      </c>
      <c r="D401" s="94">
        <v>4</v>
      </c>
      <c r="E401" s="94" t="s">
        <v>277</v>
      </c>
      <c r="F401" s="400">
        <v>0</v>
      </c>
      <c r="G401" s="400"/>
      <c r="H401" s="400"/>
      <c r="I401" s="400"/>
      <c r="J401" s="400"/>
      <c r="K401" s="400"/>
      <c r="L401" s="400"/>
      <c r="M401" s="400"/>
      <c r="N401" s="400">
        <v>6.14</v>
      </c>
      <c r="O401" s="400">
        <v>6.14</v>
      </c>
      <c r="P401" s="400">
        <v>6.14</v>
      </c>
      <c r="Q401" s="400">
        <v>6.14</v>
      </c>
      <c r="R401" s="400">
        <v>6.14</v>
      </c>
      <c r="S401" s="400">
        <v>6.14</v>
      </c>
      <c r="T401" s="400">
        <v>6.14</v>
      </c>
      <c r="U401">
        <v>1.75</v>
      </c>
      <c r="V401">
        <v>1.75</v>
      </c>
      <c r="W401">
        <v>1.75</v>
      </c>
      <c r="X401">
        <v>7</v>
      </c>
      <c r="Y401">
        <v>2.5</v>
      </c>
      <c r="Z401">
        <v>2.5</v>
      </c>
      <c r="AA401">
        <v>4</v>
      </c>
      <c r="AB401"/>
      <c r="AC401"/>
      <c r="AD401"/>
      <c r="AE401"/>
      <c r="AF401">
        <v>4.68</v>
      </c>
      <c r="AG401">
        <v>1.17</v>
      </c>
      <c r="AH401">
        <v>1.17</v>
      </c>
      <c r="AI401" s="416">
        <v>0</v>
      </c>
      <c r="AJ401" s="416"/>
      <c r="AK401" s="417">
        <f t="shared" si="1053"/>
        <v>71.25</v>
      </c>
    </row>
    <row r="402" spans="2:37" hidden="1">
      <c r="B402" s="94">
        <v>53330</v>
      </c>
      <c r="C402" s="94" t="s">
        <v>302</v>
      </c>
      <c r="D402" s="94">
        <v>5</v>
      </c>
      <c r="E402" s="94" t="s">
        <v>303</v>
      </c>
      <c r="F402" s="400">
        <v>0</v>
      </c>
      <c r="G402" s="400"/>
      <c r="H402" s="400"/>
      <c r="I402" s="400"/>
      <c r="J402" s="400"/>
      <c r="K402" s="400"/>
      <c r="L402" s="400"/>
      <c r="M402" s="400"/>
      <c r="N402">
        <v>0.56000000000000005</v>
      </c>
      <c r="O402" s="400">
        <v>0.56000000000000005</v>
      </c>
      <c r="P402" s="400">
        <v>0.56000000000000005</v>
      </c>
      <c r="Q402" s="400">
        <v>0.56000000000000005</v>
      </c>
      <c r="R402" s="400">
        <v>0.56000000000000005</v>
      </c>
      <c r="S402" s="400">
        <v>0.56000000000000005</v>
      </c>
      <c r="T402" s="400">
        <v>0.56000000000000005</v>
      </c>
      <c r="U402">
        <v>0.5</v>
      </c>
      <c r="V402">
        <v>0.5</v>
      </c>
      <c r="W402">
        <v>0.5</v>
      </c>
      <c r="X402">
        <v>2</v>
      </c>
      <c r="Y402">
        <v>1</v>
      </c>
      <c r="Z402">
        <v>1</v>
      </c>
      <c r="AA402">
        <v>1</v>
      </c>
      <c r="AB402"/>
      <c r="AC402"/>
      <c r="AD402"/>
      <c r="AE402"/>
      <c r="AF402">
        <v>0.68</v>
      </c>
      <c r="AG402">
        <v>0.17</v>
      </c>
      <c r="AH402">
        <v>0.17</v>
      </c>
      <c r="AI402" s="416">
        <v>0</v>
      </c>
      <c r="AJ402" s="416"/>
      <c r="AK402" s="417">
        <f t="shared" si="1053"/>
        <v>11.44</v>
      </c>
    </row>
    <row r="403" spans="2:37" hidden="1">
      <c r="B403" s="94">
        <v>53330</v>
      </c>
      <c r="C403" s="94" t="s">
        <v>302</v>
      </c>
      <c r="D403" s="94">
        <v>6</v>
      </c>
      <c r="E403" s="94" t="s">
        <v>280</v>
      </c>
      <c r="F403" s="400">
        <v>0</v>
      </c>
      <c r="G403" s="400"/>
      <c r="H403" s="400"/>
      <c r="I403" s="400"/>
      <c r="J403" s="400"/>
      <c r="K403" s="400"/>
      <c r="L403" s="400"/>
      <c r="M403" s="400"/>
      <c r="N403" s="400">
        <v>6.14</v>
      </c>
      <c r="O403" s="400">
        <v>6.14</v>
      </c>
      <c r="P403" s="400">
        <v>6.14</v>
      </c>
      <c r="Q403" s="400">
        <v>6.14</v>
      </c>
      <c r="R403" s="400">
        <v>6.14</v>
      </c>
      <c r="S403" s="400">
        <v>6.14</v>
      </c>
      <c r="T403" s="400">
        <v>6.14</v>
      </c>
      <c r="U403">
        <v>1</v>
      </c>
      <c r="V403">
        <v>1</v>
      </c>
      <c r="W403">
        <v>1</v>
      </c>
      <c r="X403">
        <v>5</v>
      </c>
      <c r="Y403">
        <v>2.5</v>
      </c>
      <c r="Z403">
        <v>2.5</v>
      </c>
      <c r="AA403">
        <v>3</v>
      </c>
      <c r="AB403"/>
      <c r="AC403"/>
      <c r="AD403"/>
      <c r="AE403"/>
      <c r="AF403">
        <v>5.32</v>
      </c>
      <c r="AG403">
        <v>1.33</v>
      </c>
      <c r="AH403">
        <v>1.33</v>
      </c>
      <c r="AI403" s="416">
        <v>0</v>
      </c>
      <c r="AJ403" s="416"/>
      <c r="AK403" s="417">
        <f>SUM(F403:AJ403)</f>
        <v>66.959999999999994</v>
      </c>
    </row>
    <row r="404" spans="2:37">
      <c r="B404" s="94">
        <v>53330</v>
      </c>
      <c r="C404" s="94" t="s">
        <v>302</v>
      </c>
      <c r="D404" s="94">
        <v>7</v>
      </c>
      <c r="E404" s="94" t="s">
        <v>259</v>
      </c>
      <c r="F404" s="400">
        <f t="shared" ref="F404:M404" si="1054">IFERROR(1/(IFERROR(1/F401,0) +IFERROR(1/(F403+F402 ),0)),0)</f>
        <v>0</v>
      </c>
      <c r="G404" s="400">
        <f t="shared" si="1054"/>
        <v>0</v>
      </c>
      <c r="H404" s="400">
        <f t="shared" si="1054"/>
        <v>0</v>
      </c>
      <c r="I404" s="400">
        <f t="shared" si="1054"/>
        <v>0</v>
      </c>
      <c r="J404" s="400">
        <f t="shared" si="1054"/>
        <v>0</v>
      </c>
      <c r="K404" s="400">
        <f t="shared" si="1054"/>
        <v>0</v>
      </c>
      <c r="L404" s="400">
        <f t="shared" si="1054"/>
        <v>0</v>
      </c>
      <c r="M404" s="400">
        <f t="shared" si="1054"/>
        <v>0</v>
      </c>
      <c r="N404" s="400">
        <f>IFERROR(1/(IFERROR(1/N401,0) +IFERROR(1/(N403+O402 ),0)),0)</f>
        <v>3.2038940809968843</v>
      </c>
      <c r="O404" s="400">
        <f>IFERROR(1/(IFERROR(1/O401,0) +IFERROR(1/(O403+#REF! ),0)),0)</f>
        <v>6.14</v>
      </c>
      <c r="P404" s="400">
        <f t="shared" ref="P404:AH404" si="1055">IFERROR(1/(IFERROR(1/P401,0) +IFERROR(1/(P403+P402 ),0)),0)</f>
        <v>3.2038940809968843</v>
      </c>
      <c r="Q404" s="400">
        <f t="shared" si="1055"/>
        <v>3.2038940809968843</v>
      </c>
      <c r="R404" s="400">
        <f t="shared" si="1055"/>
        <v>3.2038940809968843</v>
      </c>
      <c r="S404" s="400">
        <f t="shared" si="1055"/>
        <v>3.2038940809968843</v>
      </c>
      <c r="T404" s="400">
        <f t="shared" si="1055"/>
        <v>3.2038940809968843</v>
      </c>
      <c r="U404">
        <f t="shared" si="1055"/>
        <v>0.80769230769230771</v>
      </c>
      <c r="V404">
        <f t="shared" si="1055"/>
        <v>0.80769230769230771</v>
      </c>
      <c r="W404">
        <f t="shared" si="1055"/>
        <v>0.80769230769230771</v>
      </c>
      <c r="X404">
        <f t="shared" si="1055"/>
        <v>3.5</v>
      </c>
      <c r="Y404">
        <f t="shared" si="1055"/>
        <v>1.4583333333333333</v>
      </c>
      <c r="Z404">
        <f t="shared" si="1055"/>
        <v>1.4583333333333333</v>
      </c>
      <c r="AA404">
        <f t="shared" si="1055"/>
        <v>2</v>
      </c>
      <c r="AB404">
        <f t="shared" si="1055"/>
        <v>0</v>
      </c>
      <c r="AC404">
        <f t="shared" si="1055"/>
        <v>0</v>
      </c>
      <c r="AD404">
        <f t="shared" si="1055"/>
        <v>0</v>
      </c>
      <c r="AE404">
        <f t="shared" si="1055"/>
        <v>0</v>
      </c>
      <c r="AF404">
        <f t="shared" si="1055"/>
        <v>2.6292134831460676</v>
      </c>
      <c r="AG404">
        <f t="shared" si="1055"/>
        <v>0.65730337078651691</v>
      </c>
      <c r="AH404">
        <f t="shared" si="1055"/>
        <v>0.65730337078651691</v>
      </c>
      <c r="AI404" s="416">
        <f t="shared" ref="AI404:AJ404" si="1056">IFERROR(1/(IFERROR(1/AI401,0) +IFERROR(1/(AI403+AI402 ),0)),0)</f>
        <v>0</v>
      </c>
      <c r="AJ404" s="416">
        <f t="shared" si="1056"/>
        <v>0</v>
      </c>
      <c r="AK404" s="434">
        <f>IFERROR(1/(IFERROR(1/AK401,0) +IFERROR(1/(AK403+AK402 ),0)),0)</f>
        <v>37.327096558636818</v>
      </c>
    </row>
    <row r="405" spans="2:37" hidden="1">
      <c r="B405" s="94">
        <v>53330</v>
      </c>
      <c r="C405" s="94" t="s">
        <v>302</v>
      </c>
      <c r="D405" s="94">
        <v>8</v>
      </c>
      <c r="E405" s="94" t="s">
        <v>260</v>
      </c>
      <c r="F405" s="400"/>
      <c r="G405" s="400"/>
      <c r="H405" s="400"/>
      <c r="I405" s="400"/>
      <c r="J405" s="400">
        <v>1</v>
      </c>
      <c r="K405" s="400"/>
      <c r="L405" s="400"/>
      <c r="M405" s="400"/>
      <c r="N405" s="400">
        <v>1</v>
      </c>
      <c r="O405" s="400"/>
      <c r="P405" s="400"/>
      <c r="Q405" s="400">
        <v>1</v>
      </c>
      <c r="R405" s="400">
        <v>1</v>
      </c>
      <c r="S405" s="400">
        <v>1</v>
      </c>
      <c r="T405" s="400"/>
      <c r="U405"/>
      <c r="V405">
        <v>1</v>
      </c>
      <c r="W405">
        <v>1</v>
      </c>
      <c r="X405"/>
      <c r="Y405"/>
      <c r="Z405">
        <v>1</v>
      </c>
      <c r="AA405">
        <v>1</v>
      </c>
      <c r="AB405" s="400"/>
      <c r="AC405"/>
      <c r="AD405"/>
      <c r="AE405"/>
      <c r="AF405"/>
      <c r="AG405"/>
      <c r="AH405"/>
      <c r="AI405" s="416"/>
      <c r="AJ405" s="416"/>
      <c r="AK405" s="421">
        <f>SUM(F405:AJ405)</f>
        <v>9</v>
      </c>
    </row>
    <row r="406" spans="2:37" hidden="1">
      <c r="B406" s="94">
        <v>53330</v>
      </c>
      <c r="C406" s="94" t="s">
        <v>302</v>
      </c>
      <c r="D406" s="94">
        <v>9</v>
      </c>
      <c r="E406" s="345" t="s">
        <v>261</v>
      </c>
      <c r="F406" s="402">
        <f t="shared" ref="F406" si="1057">SUM(F398:F400)</f>
        <v>0</v>
      </c>
      <c r="G406" s="402">
        <f>SUM(G398:G400)</f>
        <v>0</v>
      </c>
      <c r="H406" s="402">
        <f t="shared" ref="H406:M406" si="1058">SUM(H398:H400)</f>
        <v>0</v>
      </c>
      <c r="I406" s="402">
        <f t="shared" si="1058"/>
        <v>0</v>
      </c>
      <c r="J406" s="402">
        <f t="shared" si="1058"/>
        <v>13</v>
      </c>
      <c r="K406" s="402">
        <f t="shared" si="1058"/>
        <v>24</v>
      </c>
      <c r="L406" s="402">
        <f t="shared" si="1058"/>
        <v>24</v>
      </c>
      <c r="M406" s="402">
        <f t="shared" si="1058"/>
        <v>14</v>
      </c>
      <c r="N406" s="402">
        <f>SUM(N398:N400)</f>
        <v>1</v>
      </c>
      <c r="O406" s="402">
        <f t="shared" ref="O406:T406" si="1059">SUM(O398:O400)</f>
        <v>0</v>
      </c>
      <c r="P406" s="402">
        <f t="shared" si="1059"/>
        <v>0</v>
      </c>
      <c r="Q406" s="402">
        <f t="shared" si="1059"/>
        <v>6</v>
      </c>
      <c r="R406" s="402">
        <f t="shared" si="1059"/>
        <v>1.5</v>
      </c>
      <c r="S406" s="402">
        <f t="shared" si="1059"/>
        <v>1.5</v>
      </c>
      <c r="T406" s="402">
        <f t="shared" si="1059"/>
        <v>0</v>
      </c>
      <c r="U406" s="374">
        <f>SUM(U398:U400)</f>
        <v>0</v>
      </c>
      <c r="V406" s="374">
        <f t="shared" ref="V406:AA406" si="1060">SUM(V398:V400)</f>
        <v>1</v>
      </c>
      <c r="W406" s="374">
        <f t="shared" si="1060"/>
        <v>0.67</v>
      </c>
      <c r="X406" s="374">
        <f t="shared" si="1060"/>
        <v>0</v>
      </c>
      <c r="Y406" s="374">
        <f t="shared" si="1060"/>
        <v>0</v>
      </c>
      <c r="Z406" s="374">
        <f t="shared" si="1060"/>
        <v>8</v>
      </c>
      <c r="AA406" s="374">
        <f t="shared" si="1060"/>
        <v>1</v>
      </c>
      <c r="AB406" s="374">
        <f>SUM(AB398:AB400)</f>
        <v>24</v>
      </c>
      <c r="AC406" s="374">
        <f t="shared" ref="AC406:AH406" si="1061">SUM(AC398:AC400)</f>
        <v>24</v>
      </c>
      <c r="AD406" s="374">
        <f t="shared" si="1061"/>
        <v>24</v>
      </c>
      <c r="AE406" s="374">
        <f t="shared" si="1061"/>
        <v>24</v>
      </c>
      <c r="AF406" s="374">
        <f t="shared" si="1061"/>
        <v>14</v>
      </c>
      <c r="AG406" s="374">
        <f t="shared" si="1061"/>
        <v>0</v>
      </c>
      <c r="AH406" s="374">
        <f t="shared" si="1061"/>
        <v>0</v>
      </c>
      <c r="AI406" s="422">
        <f t="shared" ref="AI406" si="1062">SUM(AI398:AI400)</f>
        <v>0</v>
      </c>
      <c r="AJ406" s="422"/>
      <c r="AK406" s="421">
        <f>SUM(F406:AJ406)</f>
        <v>205.67000000000002</v>
      </c>
    </row>
    <row r="407" spans="2:37">
      <c r="B407" s="94">
        <v>53330</v>
      </c>
      <c r="C407" s="94" t="s">
        <v>302</v>
      </c>
      <c r="D407" s="94">
        <v>10</v>
      </c>
      <c r="E407" s="346" t="s">
        <v>341</v>
      </c>
      <c r="F407" s="406">
        <f t="shared" ref="F407" si="1063">((F397-F406)/F397)*100</f>
        <v>100</v>
      </c>
      <c r="G407" s="423">
        <f>((G397-G406)/G397)*100</f>
        <v>100</v>
      </c>
      <c r="H407" s="423">
        <f t="shared" ref="H407:M407" si="1064">((H397-H406)/H397)*100</f>
        <v>100</v>
      </c>
      <c r="I407" s="423">
        <f t="shared" si="1064"/>
        <v>100</v>
      </c>
      <c r="J407" s="423">
        <f t="shared" si="1064"/>
        <v>45.833333333333329</v>
      </c>
      <c r="K407" s="423">
        <f t="shared" si="1064"/>
        <v>0</v>
      </c>
      <c r="L407" s="423">
        <f t="shared" si="1064"/>
        <v>0</v>
      </c>
      <c r="M407" s="423">
        <f t="shared" si="1064"/>
        <v>41.666666666666671</v>
      </c>
      <c r="N407" s="447">
        <f>((N397-N406)/N397)*100</f>
        <v>95.833333333333343</v>
      </c>
      <c r="O407" s="447">
        <f t="shared" ref="O407:T407" si="1065">((O397-O406)/O397)*100</f>
        <v>100</v>
      </c>
      <c r="P407" s="447">
        <f t="shared" si="1065"/>
        <v>100</v>
      </c>
      <c r="Q407" s="447">
        <f t="shared" si="1065"/>
        <v>75</v>
      </c>
      <c r="R407" s="447">
        <f t="shared" si="1065"/>
        <v>93.75</v>
      </c>
      <c r="S407" s="447">
        <f t="shared" si="1065"/>
        <v>93.75</v>
      </c>
      <c r="T407" s="447">
        <f t="shared" si="1065"/>
        <v>100</v>
      </c>
      <c r="U407" s="346">
        <f>((U397-U406)/U397)*100</f>
        <v>100</v>
      </c>
      <c r="V407" s="346">
        <f t="shared" ref="V407:AA407" si="1066">((V397-V406)/V397)*100</f>
        <v>95.833333333333343</v>
      </c>
      <c r="W407" s="346">
        <f t="shared" si="1066"/>
        <v>97.208333333333329</v>
      </c>
      <c r="X407" s="346">
        <f t="shared" si="1066"/>
        <v>100</v>
      </c>
      <c r="Y407" s="346">
        <f t="shared" si="1066"/>
        <v>100</v>
      </c>
      <c r="Z407" s="346">
        <f t="shared" si="1066"/>
        <v>66.666666666666657</v>
      </c>
      <c r="AA407" s="346">
        <f t="shared" si="1066"/>
        <v>95.833333333333343</v>
      </c>
      <c r="AB407" s="385">
        <f>((AB397-AB406)/AB397)*100</f>
        <v>0</v>
      </c>
      <c r="AC407" s="385">
        <f t="shared" ref="AC407:AH407" si="1067">((AC397-AC406)/AC397)*100</f>
        <v>0</v>
      </c>
      <c r="AD407" s="385">
        <f t="shared" si="1067"/>
        <v>0</v>
      </c>
      <c r="AE407" s="385">
        <f t="shared" si="1067"/>
        <v>0</v>
      </c>
      <c r="AF407" s="385">
        <f t="shared" si="1067"/>
        <v>41.666666666666671</v>
      </c>
      <c r="AG407" s="385">
        <f t="shared" si="1067"/>
        <v>100</v>
      </c>
      <c r="AH407" s="385">
        <f t="shared" si="1067"/>
        <v>100</v>
      </c>
      <c r="AI407" s="423">
        <f t="shared" ref="AI407:AK407" si="1068">((AI397-AI406)/AI397)*100</f>
        <v>100</v>
      </c>
      <c r="AJ407" s="423"/>
      <c r="AK407" s="424">
        <f t="shared" si="1068"/>
        <v>72.356182795698913</v>
      </c>
    </row>
    <row r="408" spans="2:37">
      <c r="B408" s="94">
        <v>53330</v>
      </c>
      <c r="C408" s="94" t="s">
        <v>302</v>
      </c>
      <c r="D408" s="94">
        <v>11</v>
      </c>
      <c r="E408" s="346" t="s">
        <v>344</v>
      </c>
      <c r="F408" s="406">
        <f t="shared" ref="F408" si="1069">IFERROR(F404*100/(F397-F406),0)</f>
        <v>0</v>
      </c>
      <c r="G408" s="423">
        <f>IFERROR(G404*100/(G397-G406),0)</f>
        <v>0</v>
      </c>
      <c r="H408" s="423">
        <f t="shared" ref="H408:M408" si="1070">IFERROR(H404*100/(H397-H406),0)</f>
        <v>0</v>
      </c>
      <c r="I408" s="423">
        <f t="shared" si="1070"/>
        <v>0</v>
      </c>
      <c r="J408" s="423">
        <f t="shared" si="1070"/>
        <v>0</v>
      </c>
      <c r="K408" s="423">
        <f t="shared" si="1070"/>
        <v>0</v>
      </c>
      <c r="L408" s="423">
        <f t="shared" si="1070"/>
        <v>0</v>
      </c>
      <c r="M408" s="423">
        <f t="shared" si="1070"/>
        <v>0</v>
      </c>
      <c r="N408" s="447">
        <f>IFERROR(N404*100/(N397-N406),0)</f>
        <v>13.929974265203844</v>
      </c>
      <c r="O408" s="447">
        <f t="shared" ref="O408:T408" si="1071">IFERROR(O404*100/(O397-O406),0)</f>
        <v>25.583333333333332</v>
      </c>
      <c r="P408" s="447">
        <f t="shared" si="1071"/>
        <v>13.34955867082035</v>
      </c>
      <c r="Q408" s="447">
        <f t="shared" si="1071"/>
        <v>17.799411561093802</v>
      </c>
      <c r="R408" s="447">
        <f t="shared" si="1071"/>
        <v>14.239529248875041</v>
      </c>
      <c r="S408" s="447">
        <f t="shared" si="1071"/>
        <v>14.239529248875041</v>
      </c>
      <c r="T408" s="447">
        <f t="shared" si="1071"/>
        <v>13.34955867082035</v>
      </c>
      <c r="U408" s="346">
        <f>IFERROR(U404*100/(U397-U406),0)</f>
        <v>3.3653846153846154</v>
      </c>
      <c r="V408" s="346">
        <f t="shared" ref="V408:AA408" si="1072">IFERROR(V404*100/(V397-V406),0)</f>
        <v>3.5117056856187294</v>
      </c>
      <c r="W408" s="346">
        <f t="shared" si="1072"/>
        <v>3.462033037686703</v>
      </c>
      <c r="X408" s="346">
        <f t="shared" si="1072"/>
        <v>14.583333333333334</v>
      </c>
      <c r="Y408" s="346">
        <f t="shared" si="1072"/>
        <v>6.0763888888888884</v>
      </c>
      <c r="Z408" s="346">
        <f t="shared" si="1072"/>
        <v>9.1145833333333321</v>
      </c>
      <c r="AA408" s="346">
        <f t="shared" si="1072"/>
        <v>8.695652173913043</v>
      </c>
      <c r="AB408" s="385">
        <f>IFERROR(AB404*100/(AB397-AB406),0)</f>
        <v>0</v>
      </c>
      <c r="AC408" s="385">
        <f t="shared" ref="AC408:AH408" si="1073">IFERROR(AC404*100/(AC397-AC406),0)</f>
        <v>0</v>
      </c>
      <c r="AD408" s="385">
        <f t="shared" si="1073"/>
        <v>0</v>
      </c>
      <c r="AE408" s="385">
        <f t="shared" si="1073"/>
        <v>0</v>
      </c>
      <c r="AF408" s="385">
        <f t="shared" si="1073"/>
        <v>26.292134831460675</v>
      </c>
      <c r="AG408" s="385">
        <f t="shared" si="1073"/>
        <v>2.7387640449438204</v>
      </c>
      <c r="AH408" s="385">
        <f t="shared" si="1073"/>
        <v>2.7387640449438204</v>
      </c>
      <c r="AI408" s="423">
        <f t="shared" ref="AI408:AK408" si="1074">IFERROR(AI404*100/(AI397-AI406),0)</f>
        <v>0</v>
      </c>
      <c r="AJ408" s="423"/>
      <c r="AK408" s="424">
        <f t="shared" si="1074"/>
        <v>6.9338689202973685</v>
      </c>
    </row>
    <row r="409" spans="2:37" hidden="1">
      <c r="B409" s="94">
        <v>53330</v>
      </c>
      <c r="C409" s="94" t="s">
        <v>302</v>
      </c>
      <c r="D409" s="94"/>
      <c r="E409" s="346" t="s">
        <v>343</v>
      </c>
      <c r="F409" s="406">
        <f t="shared" ref="F409" si="1075">IFERROR(F404*100/(F397-F406-4),0)</f>
        <v>0</v>
      </c>
      <c r="G409" s="423">
        <f>IFERROR(G404*100/(G397-G406-4),0)</f>
        <v>0</v>
      </c>
      <c r="H409" s="423">
        <f t="shared" ref="H409:M409" si="1076">IFERROR(H404*100/(H397-H406-4),0)</f>
        <v>0</v>
      </c>
      <c r="I409" s="423">
        <f t="shared" si="1076"/>
        <v>0</v>
      </c>
      <c r="J409" s="423">
        <f t="shared" si="1076"/>
        <v>0</v>
      </c>
      <c r="K409" s="423">
        <f t="shared" si="1076"/>
        <v>0</v>
      </c>
      <c r="L409" s="423">
        <f t="shared" si="1076"/>
        <v>0</v>
      </c>
      <c r="M409" s="423">
        <f t="shared" si="1076"/>
        <v>0</v>
      </c>
      <c r="N409" s="447">
        <f>IFERROR(N404*100/(N397-N406-4),0)</f>
        <v>16.862600426299391</v>
      </c>
      <c r="O409" s="447">
        <f t="shared" ref="O409:T409" si="1077">IFERROR(O404*100/(O397-O406-4),0)</f>
        <v>30.7</v>
      </c>
      <c r="P409" s="447">
        <f t="shared" si="1077"/>
        <v>16.019470404984421</v>
      </c>
      <c r="Q409" s="447">
        <f t="shared" si="1077"/>
        <v>22.884957721406316</v>
      </c>
      <c r="R409" s="447">
        <f t="shared" si="1077"/>
        <v>17.31834638376694</v>
      </c>
      <c r="S409" s="447">
        <f t="shared" si="1077"/>
        <v>17.31834638376694</v>
      </c>
      <c r="T409" s="447">
        <f t="shared" si="1077"/>
        <v>16.019470404984421</v>
      </c>
      <c r="U409" s="346">
        <f>IFERROR(U404*100/(U397-U406-4),0)</f>
        <v>4.0384615384615383</v>
      </c>
      <c r="V409" s="346">
        <f t="shared" ref="V409:AA409" si="1078">IFERROR(V404*100/(V397-V406-4),0)</f>
        <v>4.2510121457489882</v>
      </c>
      <c r="W409" s="346">
        <f t="shared" si="1078"/>
        <v>4.1784392534521873</v>
      </c>
      <c r="X409" s="346">
        <f t="shared" si="1078"/>
        <v>17.5</v>
      </c>
      <c r="Y409" s="346">
        <f t="shared" si="1078"/>
        <v>7.2916666666666661</v>
      </c>
      <c r="Z409" s="346">
        <f t="shared" si="1078"/>
        <v>12.152777777777777</v>
      </c>
      <c r="AA409" s="346">
        <f t="shared" si="1078"/>
        <v>10.526315789473685</v>
      </c>
      <c r="AB409" s="385">
        <f>IFERROR(AB404*100/(AB397-AB406-4),0)</f>
        <v>0</v>
      </c>
      <c r="AC409" s="385">
        <f t="shared" ref="AC409:AH409" si="1079">IFERROR(AC404*100/(AC397-AC406-4),0)</f>
        <v>0</v>
      </c>
      <c r="AD409" s="385">
        <f t="shared" si="1079"/>
        <v>0</v>
      </c>
      <c r="AE409" s="385">
        <f t="shared" si="1079"/>
        <v>0</v>
      </c>
      <c r="AF409" s="385">
        <f t="shared" si="1079"/>
        <v>43.820224719101127</v>
      </c>
      <c r="AG409" s="385">
        <f t="shared" si="1079"/>
        <v>3.2865168539325844</v>
      </c>
      <c r="AH409" s="385">
        <f t="shared" si="1079"/>
        <v>3.2865168539325844</v>
      </c>
      <c r="AI409" s="423">
        <f t="shared" ref="AI409" si="1080">IFERROR(AI404*100/(AI397-AI406-4),0)</f>
        <v>0</v>
      </c>
      <c r="AJ409" s="423"/>
      <c r="AK409" s="424">
        <f>IFERROR(AK404*100/(AK397-AK406-120),0)</f>
        <v>8.9228830250368905</v>
      </c>
    </row>
    <row r="410" spans="2:37">
      <c r="B410" s="94">
        <v>53330</v>
      </c>
      <c r="C410" s="94" t="s">
        <v>302</v>
      </c>
      <c r="D410" s="94">
        <v>12</v>
      </c>
      <c r="E410" s="347" t="s">
        <v>18</v>
      </c>
      <c r="F410" s="408">
        <f t="shared" ref="F410" si="1081">IFERROR(F404/F405,F404)</f>
        <v>0</v>
      </c>
      <c r="G410" s="408">
        <f>IFERROR(G404/G405,G404)</f>
        <v>0</v>
      </c>
      <c r="H410" s="408">
        <f t="shared" ref="H410:M410" si="1082">IFERROR(H404/H405,H404)</f>
        <v>0</v>
      </c>
      <c r="I410" s="408">
        <f t="shared" si="1082"/>
        <v>0</v>
      </c>
      <c r="J410" s="408">
        <f t="shared" si="1082"/>
        <v>0</v>
      </c>
      <c r="K410" s="408">
        <f t="shared" si="1082"/>
        <v>0</v>
      </c>
      <c r="L410" s="408">
        <f t="shared" si="1082"/>
        <v>0</v>
      </c>
      <c r="M410" s="408">
        <f t="shared" si="1082"/>
        <v>0</v>
      </c>
      <c r="N410" s="408">
        <f>IFERROR(N404/N405,N404)</f>
        <v>3.2038940809968843</v>
      </c>
      <c r="O410" s="408">
        <f t="shared" ref="O410:T410" si="1083">IFERROR(O404/O405,O404)</f>
        <v>6.14</v>
      </c>
      <c r="P410" s="408">
        <f t="shared" si="1083"/>
        <v>3.2038940809968843</v>
      </c>
      <c r="Q410" s="408">
        <f t="shared" si="1083"/>
        <v>3.2038940809968843</v>
      </c>
      <c r="R410" s="408">
        <f t="shared" si="1083"/>
        <v>3.2038940809968843</v>
      </c>
      <c r="S410" s="408">
        <f t="shared" si="1083"/>
        <v>3.2038940809968843</v>
      </c>
      <c r="T410" s="408">
        <f t="shared" si="1083"/>
        <v>3.2038940809968843</v>
      </c>
      <c r="U410" s="347">
        <f>IFERROR(U404/U405,U404)</f>
        <v>0.80769230769230771</v>
      </c>
      <c r="V410" s="347">
        <f t="shared" ref="V410:AA410" si="1084">IFERROR(V404/V405,V404)</f>
        <v>0.80769230769230771</v>
      </c>
      <c r="W410" s="347">
        <f t="shared" si="1084"/>
        <v>0.80769230769230771</v>
      </c>
      <c r="X410" s="347">
        <f t="shared" si="1084"/>
        <v>3.5</v>
      </c>
      <c r="Y410" s="347">
        <f t="shared" si="1084"/>
        <v>1.4583333333333333</v>
      </c>
      <c r="Z410" s="347">
        <f t="shared" si="1084"/>
        <v>1.4583333333333333</v>
      </c>
      <c r="AA410" s="347">
        <f t="shared" si="1084"/>
        <v>2</v>
      </c>
      <c r="AB410" s="347">
        <f>IFERROR(AB404/AB405,AB404)</f>
        <v>0</v>
      </c>
      <c r="AC410" s="347">
        <f t="shared" ref="AC410:AH410" si="1085">IFERROR(AC404/AC405,AC404)</f>
        <v>0</v>
      </c>
      <c r="AD410" s="347">
        <f t="shared" si="1085"/>
        <v>0</v>
      </c>
      <c r="AE410" s="347">
        <f t="shared" si="1085"/>
        <v>0</v>
      </c>
      <c r="AF410" s="347">
        <f t="shared" si="1085"/>
        <v>2.6292134831460676</v>
      </c>
      <c r="AG410" s="347">
        <f t="shared" si="1085"/>
        <v>0.65730337078651691</v>
      </c>
      <c r="AH410" s="347">
        <f t="shared" si="1085"/>
        <v>0.65730337078651691</v>
      </c>
      <c r="AI410" s="425">
        <f t="shared" ref="AI410:AK410" si="1086">IFERROR(AI404/AI405,AI404)</f>
        <v>0</v>
      </c>
      <c r="AJ410" s="425"/>
      <c r="AK410" s="426">
        <f t="shared" si="1086"/>
        <v>4.1474551731818687</v>
      </c>
    </row>
    <row r="411" spans="2:37">
      <c r="B411" s="94">
        <v>53330</v>
      </c>
      <c r="C411" s="94" t="s">
        <v>302</v>
      </c>
      <c r="D411" s="94">
        <v>13</v>
      </c>
      <c r="E411" s="347" t="s">
        <v>19</v>
      </c>
      <c r="F411" s="408">
        <f t="shared" ref="F411" si="1087">IFERROR(F400/F405,F400)</f>
        <v>0</v>
      </c>
      <c r="G411" s="408">
        <f>IFERROR(G400/G405,G400)</f>
        <v>0</v>
      </c>
      <c r="H411" s="408">
        <f t="shared" ref="H411:M411" si="1088">IFERROR(H400/H405,H400)</f>
        <v>0</v>
      </c>
      <c r="I411" s="408">
        <f t="shared" si="1088"/>
        <v>0</v>
      </c>
      <c r="J411" s="408">
        <f t="shared" si="1088"/>
        <v>13</v>
      </c>
      <c r="K411" s="408">
        <f t="shared" si="1088"/>
        <v>24</v>
      </c>
      <c r="L411" s="408">
        <f t="shared" si="1088"/>
        <v>24</v>
      </c>
      <c r="M411" s="408">
        <f t="shared" si="1088"/>
        <v>14</v>
      </c>
      <c r="N411" s="408">
        <f>IFERROR(N400/N405,N400)</f>
        <v>1</v>
      </c>
      <c r="O411" s="408">
        <f t="shared" ref="O411:T411" si="1089">IFERROR(O400/O405,O400)</f>
        <v>0</v>
      </c>
      <c r="P411" s="408">
        <f t="shared" si="1089"/>
        <v>0</v>
      </c>
      <c r="Q411" s="408">
        <f t="shared" si="1089"/>
        <v>6</v>
      </c>
      <c r="R411" s="408">
        <f t="shared" si="1089"/>
        <v>1.5</v>
      </c>
      <c r="S411" s="408">
        <f t="shared" si="1089"/>
        <v>1.5</v>
      </c>
      <c r="T411" s="408">
        <f t="shared" si="1089"/>
        <v>0</v>
      </c>
      <c r="U411" s="347">
        <f>IFERROR(U400/U405,U400)</f>
        <v>0</v>
      </c>
      <c r="V411" s="347">
        <f t="shared" ref="V411:AA411" si="1090">IFERROR(V400/V405,V400)</f>
        <v>1</v>
      </c>
      <c r="W411" s="347">
        <f t="shared" si="1090"/>
        <v>0.67</v>
      </c>
      <c r="X411" s="347">
        <f t="shared" si="1090"/>
        <v>0</v>
      </c>
      <c r="Y411" s="347">
        <f t="shared" si="1090"/>
        <v>0</v>
      </c>
      <c r="Z411" s="347">
        <f t="shared" si="1090"/>
        <v>0</v>
      </c>
      <c r="AA411" s="347">
        <f t="shared" si="1090"/>
        <v>1</v>
      </c>
      <c r="AB411" s="347">
        <f>IFERROR(AB400/AB405,AB400)</f>
        <v>24</v>
      </c>
      <c r="AC411" s="347">
        <f t="shared" ref="AC411:AH411" si="1091">IFERROR(AC400/AC405,AC400)</f>
        <v>24</v>
      </c>
      <c r="AD411" s="347">
        <f t="shared" si="1091"/>
        <v>24</v>
      </c>
      <c r="AE411" s="347">
        <f t="shared" si="1091"/>
        <v>24</v>
      </c>
      <c r="AF411" s="347">
        <f t="shared" si="1091"/>
        <v>14</v>
      </c>
      <c r="AG411" s="347">
        <f t="shared" si="1091"/>
        <v>0</v>
      </c>
      <c r="AH411" s="347">
        <f t="shared" si="1091"/>
        <v>0</v>
      </c>
      <c r="AI411" s="425">
        <f t="shared" ref="AI411:AK411" si="1092">IFERROR(AI400/AI405,AI400)</f>
        <v>0</v>
      </c>
      <c r="AJ411" s="425"/>
      <c r="AK411" s="426">
        <f t="shared" si="1092"/>
        <v>21.963333333333335</v>
      </c>
    </row>
    <row r="412" spans="2:37" hidden="1">
      <c r="B412" s="94">
        <v>53331</v>
      </c>
      <c r="C412" s="94" t="s">
        <v>304</v>
      </c>
      <c r="D412" s="94">
        <v>1</v>
      </c>
      <c r="E412" s="94" t="s">
        <v>256</v>
      </c>
      <c r="F412" s="400">
        <v>24</v>
      </c>
      <c r="G412" s="400">
        <v>24</v>
      </c>
      <c r="H412" s="400">
        <v>24</v>
      </c>
      <c r="I412" s="400">
        <v>24</v>
      </c>
      <c r="J412" s="400">
        <v>24</v>
      </c>
      <c r="K412" s="400">
        <v>24</v>
      </c>
      <c r="L412" s="400">
        <v>24</v>
      </c>
      <c r="M412" s="400">
        <v>24</v>
      </c>
      <c r="N412" s="400">
        <v>24</v>
      </c>
      <c r="O412" s="400">
        <v>24</v>
      </c>
      <c r="P412" s="400">
        <v>24</v>
      </c>
      <c r="Q412" s="400">
        <v>24</v>
      </c>
      <c r="R412" s="400">
        <v>24</v>
      </c>
      <c r="S412" s="400">
        <v>24</v>
      </c>
      <c r="T412" s="400">
        <v>24</v>
      </c>
      <c r="U412">
        <v>24</v>
      </c>
      <c r="V412">
        <v>24</v>
      </c>
      <c r="W412">
        <v>24</v>
      </c>
      <c r="X412">
        <v>24</v>
      </c>
      <c r="Y412">
        <v>24</v>
      </c>
      <c r="Z412">
        <v>24</v>
      </c>
      <c r="AA412">
        <v>24</v>
      </c>
      <c r="AB412">
        <v>24</v>
      </c>
      <c r="AC412">
        <v>24</v>
      </c>
      <c r="AD412">
        <v>24</v>
      </c>
      <c r="AE412">
        <v>24</v>
      </c>
      <c r="AF412">
        <v>24</v>
      </c>
      <c r="AG412">
        <v>24</v>
      </c>
      <c r="AH412">
        <v>24</v>
      </c>
      <c r="AI412" s="416">
        <v>24</v>
      </c>
      <c r="AJ412" s="416">
        <v>24</v>
      </c>
      <c r="AK412" s="417">
        <f>SUM(F412:AJ412)</f>
        <v>744</v>
      </c>
    </row>
    <row r="413" spans="2:37">
      <c r="B413" s="117">
        <v>53331</v>
      </c>
      <c r="C413" s="117" t="s">
        <v>304</v>
      </c>
      <c r="D413" s="117">
        <v>1.1000000000000001</v>
      </c>
      <c r="E413" s="94" t="s">
        <v>267</v>
      </c>
      <c r="F413" s="401"/>
      <c r="G413" s="401"/>
      <c r="H413" s="401"/>
      <c r="I413" s="401"/>
      <c r="J413" s="401"/>
      <c r="K413" s="401"/>
      <c r="L413" s="401"/>
      <c r="M413" s="401"/>
      <c r="N413" s="401"/>
      <c r="O413" s="401"/>
      <c r="P413" s="401"/>
      <c r="Q413" s="401"/>
      <c r="R413" s="401"/>
      <c r="S413" s="401"/>
      <c r="T413" s="401"/>
      <c r="U413" s="117"/>
      <c r="V413" s="117"/>
      <c r="W413" s="117"/>
      <c r="X413" s="117"/>
      <c r="Y413" s="117"/>
      <c r="Z413" s="117"/>
      <c r="AA413" s="117"/>
      <c r="AB413" s="117"/>
      <c r="AC413" s="117"/>
      <c r="AD413" s="117"/>
      <c r="AE413" s="117"/>
      <c r="AF413" s="117"/>
      <c r="AG413" s="117"/>
      <c r="AH413" s="117"/>
      <c r="AI413" s="418">
        <v>10</v>
      </c>
      <c r="AJ413" s="418"/>
      <c r="AK413" s="417">
        <f t="shared" ref="AK413:AK418" si="1093">SUM(F413:AJ413)</f>
        <v>10</v>
      </c>
    </row>
    <row r="414" spans="2:37">
      <c r="B414" s="94">
        <v>53331</v>
      </c>
      <c r="C414" s="94" t="s">
        <v>304</v>
      </c>
      <c r="D414" s="94">
        <v>2</v>
      </c>
      <c r="E414" s="94" t="s">
        <v>257</v>
      </c>
      <c r="F414" s="400"/>
      <c r="G414" s="400"/>
      <c r="H414" s="400"/>
      <c r="I414" s="400"/>
      <c r="J414" s="400"/>
      <c r="K414" s="400"/>
      <c r="L414" s="400">
        <v>0</v>
      </c>
      <c r="M414" s="400"/>
      <c r="N414" s="400"/>
      <c r="O414" s="400"/>
      <c r="P414" s="400"/>
      <c r="Q414" s="400"/>
      <c r="R414" s="400"/>
      <c r="S414" s="400"/>
      <c r="T414" s="400"/>
      <c r="U414"/>
      <c r="V414"/>
      <c r="W414"/>
      <c r="X414"/>
      <c r="Y414"/>
      <c r="Z414"/>
      <c r="AA414"/>
      <c r="AB414"/>
      <c r="AC414"/>
      <c r="AD414"/>
      <c r="AE414"/>
      <c r="AF414"/>
      <c r="AG414"/>
      <c r="AH414"/>
      <c r="AI414" s="416">
        <v>0</v>
      </c>
      <c r="AJ414" s="416"/>
      <c r="AK414" s="417">
        <f t="shared" si="1093"/>
        <v>0</v>
      </c>
    </row>
    <row r="415" spans="2:37">
      <c r="B415" s="397">
        <v>53331</v>
      </c>
      <c r="C415" s="94" t="s">
        <v>304</v>
      </c>
      <c r="D415" s="94">
        <v>3</v>
      </c>
      <c r="E415" s="94" t="s">
        <v>258</v>
      </c>
      <c r="F415" s="400"/>
      <c r="G415" s="400">
        <v>6</v>
      </c>
      <c r="H415" s="400"/>
      <c r="I415" s="400"/>
      <c r="J415" s="400">
        <v>12</v>
      </c>
      <c r="K415" s="400">
        <v>24</v>
      </c>
      <c r="L415" s="400">
        <v>6</v>
      </c>
      <c r="M415" s="400"/>
      <c r="N415" s="400"/>
      <c r="O415" s="400"/>
      <c r="P415" s="400">
        <v>18</v>
      </c>
      <c r="Q415" s="400">
        <v>24</v>
      </c>
      <c r="R415" s="400">
        <v>24</v>
      </c>
      <c r="S415" s="400">
        <v>9</v>
      </c>
      <c r="T415" s="400"/>
      <c r="U415">
        <v>1.25</v>
      </c>
      <c r="V415">
        <v>14</v>
      </c>
      <c r="W415">
        <v>15</v>
      </c>
      <c r="X415"/>
      <c r="Y415">
        <v>5</v>
      </c>
      <c r="Z415">
        <v>24</v>
      </c>
      <c r="AA415">
        <v>24</v>
      </c>
      <c r="AB415" s="400">
        <v>24</v>
      </c>
      <c r="AC415" s="400">
        <v>4</v>
      </c>
      <c r="AD415" s="400">
        <v>12</v>
      </c>
      <c r="AE415" s="400">
        <v>8</v>
      </c>
      <c r="AF415" s="400">
        <v>8</v>
      </c>
      <c r="AG415" s="400">
        <v>9</v>
      </c>
      <c r="AH415" s="400"/>
      <c r="AI415" s="416"/>
      <c r="AJ415" s="416"/>
      <c r="AK415" s="417">
        <f t="shared" si="1093"/>
        <v>271.25</v>
      </c>
    </row>
    <row r="416" spans="2:37" hidden="1">
      <c r="B416" s="94">
        <v>53331</v>
      </c>
      <c r="C416" s="94" t="s">
        <v>304</v>
      </c>
      <c r="D416" s="94">
        <v>4</v>
      </c>
      <c r="E416" s="94" t="s">
        <v>277</v>
      </c>
      <c r="F416" s="400">
        <v>3</v>
      </c>
      <c r="G416" s="400">
        <v>3</v>
      </c>
      <c r="H416" s="400">
        <v>4.67</v>
      </c>
      <c r="I416" s="400">
        <v>4.67</v>
      </c>
      <c r="J416" s="400">
        <v>4.67</v>
      </c>
      <c r="K416" s="400"/>
      <c r="L416" s="400">
        <v>4</v>
      </c>
      <c r="M416" s="400">
        <v>4</v>
      </c>
      <c r="N416" s="400">
        <v>8</v>
      </c>
      <c r="O416" s="400">
        <v>6</v>
      </c>
      <c r="P416" s="400">
        <v>2.67</v>
      </c>
      <c r="Q416"/>
      <c r="R416" s="400"/>
      <c r="S416" s="400">
        <v>2.67</v>
      </c>
      <c r="T416" s="400">
        <v>6</v>
      </c>
      <c r="U416">
        <v>3</v>
      </c>
      <c r="V416">
        <v>5</v>
      </c>
      <c r="W416">
        <v>2.33</v>
      </c>
      <c r="X416">
        <v>2.33</v>
      </c>
      <c r="Y416">
        <v>2.33</v>
      </c>
      <c r="Z416">
        <v>0</v>
      </c>
      <c r="AA416">
        <v>0</v>
      </c>
      <c r="AB416"/>
      <c r="AC416">
        <v>8</v>
      </c>
      <c r="AD416">
        <v>4</v>
      </c>
      <c r="AE416">
        <v>4</v>
      </c>
      <c r="AF416">
        <v>4.5</v>
      </c>
      <c r="AG416">
        <v>4.5</v>
      </c>
      <c r="AH416">
        <v>2</v>
      </c>
      <c r="AI416" s="416">
        <v>6</v>
      </c>
      <c r="AJ416" s="416"/>
      <c r="AK416" s="417">
        <f t="shared" si="1093"/>
        <v>101.34</v>
      </c>
    </row>
    <row r="417" spans="2:37" hidden="1">
      <c r="B417" s="94">
        <v>53331</v>
      </c>
      <c r="C417" s="94" t="s">
        <v>304</v>
      </c>
      <c r="D417" s="94">
        <v>5</v>
      </c>
      <c r="E417" s="94" t="s">
        <v>303</v>
      </c>
      <c r="F417" s="400">
        <v>2.33</v>
      </c>
      <c r="G417" s="400">
        <v>2.33</v>
      </c>
      <c r="H417" s="400">
        <v>5.67</v>
      </c>
      <c r="I417" s="400">
        <v>5.67</v>
      </c>
      <c r="J417" s="400">
        <v>5.67</v>
      </c>
      <c r="K417" s="400"/>
      <c r="L417" s="400">
        <v>3.5</v>
      </c>
      <c r="M417" s="400">
        <v>3.5</v>
      </c>
      <c r="N417" s="400">
        <v>5</v>
      </c>
      <c r="O417" s="400">
        <v>1</v>
      </c>
      <c r="P417" s="400">
        <v>0</v>
      </c>
      <c r="Q417"/>
      <c r="R417" s="400"/>
      <c r="S417" s="400">
        <v>0</v>
      </c>
      <c r="T417"/>
      <c r="U417">
        <v>3</v>
      </c>
      <c r="V417">
        <v>3</v>
      </c>
      <c r="W417">
        <v>0</v>
      </c>
      <c r="X417">
        <v>0</v>
      </c>
      <c r="Y417">
        <v>0</v>
      </c>
      <c r="Z417">
        <v>0</v>
      </c>
      <c r="AA417">
        <v>0</v>
      </c>
      <c r="AB417"/>
      <c r="AC417">
        <v>4</v>
      </c>
      <c r="AD417">
        <v>0.5</v>
      </c>
      <c r="AE417">
        <v>0.5</v>
      </c>
      <c r="AF417">
        <v>0.5</v>
      </c>
      <c r="AG417">
        <v>0.5</v>
      </c>
      <c r="AH417">
        <v>0.5</v>
      </c>
      <c r="AI417" s="416">
        <v>4.66</v>
      </c>
      <c r="AJ417" s="416"/>
      <c r="AK417" s="417">
        <f t="shared" si="1093"/>
        <v>51.83</v>
      </c>
    </row>
    <row r="418" spans="2:37" hidden="1">
      <c r="B418" s="94">
        <v>53331</v>
      </c>
      <c r="C418" s="94" t="s">
        <v>304</v>
      </c>
      <c r="D418" s="94">
        <v>6</v>
      </c>
      <c r="E418" s="94" t="s">
        <v>280</v>
      </c>
      <c r="F418" s="400">
        <v>1</v>
      </c>
      <c r="G418" s="400">
        <v>1</v>
      </c>
      <c r="H418" s="400">
        <v>2.67</v>
      </c>
      <c r="I418" s="400">
        <v>2.67</v>
      </c>
      <c r="J418" s="400">
        <v>2.67</v>
      </c>
      <c r="K418" s="400"/>
      <c r="L418" s="400">
        <v>1.5</v>
      </c>
      <c r="M418" s="400">
        <v>1.5</v>
      </c>
      <c r="N418" s="400">
        <v>1.5</v>
      </c>
      <c r="O418" s="400">
        <v>4</v>
      </c>
      <c r="P418" s="400">
        <v>1.5</v>
      </c>
      <c r="Q418"/>
      <c r="R418" s="400"/>
      <c r="S418" s="400">
        <v>1.5</v>
      </c>
      <c r="T418" s="400">
        <v>2</v>
      </c>
      <c r="U418">
        <v>1</v>
      </c>
      <c r="V418">
        <v>2</v>
      </c>
      <c r="W418">
        <v>0.33</v>
      </c>
      <c r="X418">
        <v>0.33</v>
      </c>
      <c r="Y418">
        <v>0.33</v>
      </c>
      <c r="Z418">
        <v>0</v>
      </c>
      <c r="AA418">
        <v>0</v>
      </c>
      <c r="AB418"/>
      <c r="AC418">
        <v>2</v>
      </c>
      <c r="AD418">
        <v>1</v>
      </c>
      <c r="AE418">
        <v>1</v>
      </c>
      <c r="AF418">
        <v>1</v>
      </c>
      <c r="AG418">
        <v>1</v>
      </c>
      <c r="AH418">
        <v>1</v>
      </c>
      <c r="AI418" s="416">
        <v>2</v>
      </c>
      <c r="AJ418" s="416"/>
      <c r="AK418" s="417">
        <f t="shared" si="1093"/>
        <v>36.499999999999993</v>
      </c>
    </row>
    <row r="419" spans="2:37">
      <c r="B419" s="94">
        <v>53331</v>
      </c>
      <c r="C419" s="94" t="s">
        <v>304</v>
      </c>
      <c r="D419" s="94">
        <v>7</v>
      </c>
      <c r="E419" s="94" t="s">
        <v>259</v>
      </c>
      <c r="F419" s="400">
        <f t="shared" ref="F419" si="1094">IFERROR(1/(IFERROR(1/F416,0) +IFERROR(1/(F418+F417 ),0)),0)</f>
        <v>1.5781990521327014</v>
      </c>
      <c r="G419" s="400">
        <f>IFERROR(1/(IFERROR(1/G416,0) +IFERROR(1/(G418+G417 ),0)),0)</f>
        <v>1.5781990521327014</v>
      </c>
      <c r="H419" s="400">
        <f t="shared" ref="H419:M419" si="1095">IFERROR(1/(IFERROR(1/H416,0) +IFERROR(1/(H418+H417 ),0)),0)</f>
        <v>2.9936817832436589</v>
      </c>
      <c r="I419" s="400">
        <f t="shared" si="1095"/>
        <v>2.9936817832436589</v>
      </c>
      <c r="J419" s="400">
        <f t="shared" si="1095"/>
        <v>2.9936817832436589</v>
      </c>
      <c r="K419" s="400">
        <f t="shared" si="1095"/>
        <v>0</v>
      </c>
      <c r="L419" s="400">
        <f t="shared" si="1095"/>
        <v>2.2222222222222223</v>
      </c>
      <c r="M419" s="400">
        <f t="shared" si="1095"/>
        <v>2.2222222222222223</v>
      </c>
      <c r="N419" s="400">
        <f>IFERROR(1/(IFERROR(1/N416,0) +IFERROR(1/(N418+N417 ),0)),0)</f>
        <v>3.5862068965517242</v>
      </c>
      <c r="O419" s="400">
        <f t="shared" ref="O419:S419" si="1096">IFERROR(1/(IFERROR(1/O416,0) +IFERROR(1/(O418+O417 ),0)),0)</f>
        <v>2.7272727272727271</v>
      </c>
      <c r="P419" s="400">
        <f>IFERROR(1/(IFERROR(1/#REF!,0) +IFERROR(1/(#REF!+#REF! ),0)),0)</f>
        <v>0</v>
      </c>
      <c r="Q419" s="400">
        <f>IFERROR(1/(IFERROR(1/P416,0) +IFERROR(1/(P418+P417 ),0)),0)</f>
        <v>0.96043165467625913</v>
      </c>
      <c r="R419" s="400">
        <f t="shared" si="1096"/>
        <v>0</v>
      </c>
      <c r="S419" s="400">
        <f t="shared" si="1096"/>
        <v>0.96043165467625913</v>
      </c>
      <c r="T419" s="400">
        <f>IFERROR(1/(IFERROR(1/T416,0) +IFERROR(1/(#REF!+T418 ),0)),0)</f>
        <v>6</v>
      </c>
      <c r="U419">
        <f>IFERROR(1/(IFERROR(1/U416,0) +IFERROR(1/(U418+U417 ),0)),0)</f>
        <v>1.7142857142857144</v>
      </c>
      <c r="V419">
        <f t="shared" ref="V419:AA419" si="1097">IFERROR(1/(IFERROR(1/V416,0) +IFERROR(1/(V418+V417 ),0)),0)</f>
        <v>2.5</v>
      </c>
      <c r="W419">
        <f t="shared" si="1097"/>
        <v>0.28906015037593985</v>
      </c>
      <c r="X419">
        <f t="shared" si="1097"/>
        <v>0.28906015037593985</v>
      </c>
      <c r="Y419">
        <f t="shared" si="1097"/>
        <v>0.28906015037593985</v>
      </c>
      <c r="Z419">
        <f t="shared" si="1097"/>
        <v>0</v>
      </c>
      <c r="AA419">
        <f t="shared" si="1097"/>
        <v>0</v>
      </c>
      <c r="AB419">
        <f>IFERROR(1/(IFERROR(1/AB416,0) +IFERROR(1/(AB418+AB417 ),0)),0)</f>
        <v>0</v>
      </c>
      <c r="AC419">
        <f t="shared" ref="AC419:AH419" si="1098">IFERROR(1/(IFERROR(1/AC416,0) +IFERROR(1/(AC418+AC417 ),0)),0)</f>
        <v>3.4285714285714288</v>
      </c>
      <c r="AD419">
        <f t="shared" si="1098"/>
        <v>1.0909090909090911</v>
      </c>
      <c r="AE419">
        <f t="shared" si="1098"/>
        <v>1.0909090909090911</v>
      </c>
      <c r="AF419">
        <f t="shared" si="1098"/>
        <v>1.125</v>
      </c>
      <c r="AG419">
        <f t="shared" si="1098"/>
        <v>1.125</v>
      </c>
      <c r="AH419">
        <f t="shared" si="1098"/>
        <v>0.85714285714285721</v>
      </c>
      <c r="AI419" s="416">
        <f t="shared" ref="AI419:AK419" si="1099">IFERROR(1/(IFERROR(1/AI416,0) +IFERROR(1/(AI418+AI417 ),0)),0)</f>
        <v>3.1563981042654028</v>
      </c>
      <c r="AJ419" s="416"/>
      <c r="AK419" s="434">
        <f t="shared" si="1099"/>
        <v>47.194401855854899</v>
      </c>
    </row>
    <row r="420" spans="2:37" hidden="1">
      <c r="B420" s="94">
        <v>53331</v>
      </c>
      <c r="C420" s="94" t="s">
        <v>304</v>
      </c>
      <c r="D420" s="94">
        <v>8</v>
      </c>
      <c r="E420" s="94" t="s">
        <v>260</v>
      </c>
      <c r="F420" s="400"/>
      <c r="G420" s="400">
        <v>1</v>
      </c>
      <c r="H420" s="400"/>
      <c r="I420" s="400"/>
      <c r="J420" s="400">
        <v>1</v>
      </c>
      <c r="K420" s="400"/>
      <c r="L420" s="400"/>
      <c r="M420" s="400"/>
      <c r="N420" s="400"/>
      <c r="O420" s="400"/>
      <c r="P420" s="400">
        <v>1</v>
      </c>
      <c r="Q420" s="400"/>
      <c r="R420" s="400"/>
      <c r="S420" s="400"/>
      <c r="T420" s="400"/>
      <c r="U420">
        <v>1</v>
      </c>
      <c r="V420">
        <v>2</v>
      </c>
      <c r="W420">
        <v>1</v>
      </c>
      <c r="X420"/>
      <c r="Y420">
        <v>2</v>
      </c>
      <c r="Z420">
        <v>1</v>
      </c>
      <c r="AA420">
        <v>1</v>
      </c>
      <c r="AB420"/>
      <c r="AC420"/>
      <c r="AD420"/>
      <c r="AE420"/>
      <c r="AF420"/>
      <c r="AG420"/>
      <c r="AH420"/>
      <c r="AI420" s="416">
        <v>1</v>
      </c>
      <c r="AJ420" s="416"/>
      <c r="AK420" s="421">
        <f>SUM(F420:AJ420)</f>
        <v>12</v>
      </c>
    </row>
    <row r="421" spans="2:37" hidden="1">
      <c r="B421" s="94">
        <v>53331</v>
      </c>
      <c r="C421" s="94" t="s">
        <v>304</v>
      </c>
      <c r="D421" s="94">
        <v>9</v>
      </c>
      <c r="E421" s="345" t="s">
        <v>261</v>
      </c>
      <c r="F421" s="402">
        <f t="shared" ref="F421" si="1100">SUM(F413:F415)</f>
        <v>0</v>
      </c>
      <c r="G421" s="402">
        <f>SUM(G413:G415)</f>
        <v>6</v>
      </c>
      <c r="H421" s="402">
        <f t="shared" ref="H421:M421" si="1101">SUM(H413:H415)</f>
        <v>0</v>
      </c>
      <c r="I421" s="402">
        <f t="shared" si="1101"/>
        <v>0</v>
      </c>
      <c r="J421" s="402">
        <f t="shared" si="1101"/>
        <v>12</v>
      </c>
      <c r="K421" s="402">
        <f t="shared" si="1101"/>
        <v>24</v>
      </c>
      <c r="L421" s="402">
        <f t="shared" si="1101"/>
        <v>6</v>
      </c>
      <c r="M421" s="402">
        <f t="shared" si="1101"/>
        <v>0</v>
      </c>
      <c r="N421" s="402">
        <f>SUM(N413:N415)</f>
        <v>0</v>
      </c>
      <c r="O421" s="402">
        <f t="shared" ref="O421:T421" si="1102">SUM(O413:O415)</f>
        <v>0</v>
      </c>
      <c r="P421" s="402">
        <f t="shared" si="1102"/>
        <v>18</v>
      </c>
      <c r="Q421" s="402">
        <f t="shared" si="1102"/>
        <v>24</v>
      </c>
      <c r="R421" s="402">
        <f t="shared" si="1102"/>
        <v>24</v>
      </c>
      <c r="S421" s="402">
        <f t="shared" si="1102"/>
        <v>9</v>
      </c>
      <c r="T421" s="402">
        <f t="shared" si="1102"/>
        <v>0</v>
      </c>
      <c r="U421" s="374">
        <f>SUM(U413:U415)</f>
        <v>1.25</v>
      </c>
      <c r="V421" s="374">
        <f t="shared" ref="V421:AA421" si="1103">SUM(V413:V415)</f>
        <v>14</v>
      </c>
      <c r="W421" s="374">
        <f t="shared" si="1103"/>
        <v>15</v>
      </c>
      <c r="X421" s="374">
        <f t="shared" si="1103"/>
        <v>0</v>
      </c>
      <c r="Y421" s="374">
        <f t="shared" si="1103"/>
        <v>5</v>
      </c>
      <c r="Z421" s="374">
        <f t="shared" si="1103"/>
        <v>24</v>
      </c>
      <c r="AA421" s="374">
        <f t="shared" si="1103"/>
        <v>24</v>
      </c>
      <c r="AB421" s="374">
        <f>SUM(AB413:AB415)</f>
        <v>24</v>
      </c>
      <c r="AC421" s="374">
        <f t="shared" ref="AC421:AH421" si="1104">SUM(AC413:AC415)</f>
        <v>4</v>
      </c>
      <c r="AD421" s="374">
        <f t="shared" si="1104"/>
        <v>12</v>
      </c>
      <c r="AE421" s="374">
        <f t="shared" si="1104"/>
        <v>8</v>
      </c>
      <c r="AF421" s="374">
        <f t="shared" si="1104"/>
        <v>8</v>
      </c>
      <c r="AG421" s="374">
        <f t="shared" si="1104"/>
        <v>9</v>
      </c>
      <c r="AH421" s="374">
        <f t="shared" si="1104"/>
        <v>0</v>
      </c>
      <c r="AI421" s="422">
        <f t="shared" ref="AI421" si="1105">SUM(AI413:AI415)</f>
        <v>10</v>
      </c>
      <c r="AJ421" s="422"/>
      <c r="AK421" s="421">
        <f>SUM(F421:AJ421)</f>
        <v>281.25</v>
      </c>
    </row>
    <row r="422" spans="2:37">
      <c r="B422" s="94">
        <v>53331</v>
      </c>
      <c r="C422" s="94" t="s">
        <v>304</v>
      </c>
      <c r="D422" s="94">
        <v>10</v>
      </c>
      <c r="E422" s="346" t="s">
        <v>341</v>
      </c>
      <c r="F422" s="406">
        <f t="shared" ref="F422" si="1106">((F412-F421)/F412)*100</f>
        <v>100</v>
      </c>
      <c r="G422" s="423">
        <f>((G412-G421)/G412)*100</f>
        <v>75</v>
      </c>
      <c r="H422" s="423">
        <f t="shared" ref="H422:M422" si="1107">((H412-H421)/H412)*100</f>
        <v>100</v>
      </c>
      <c r="I422" s="423">
        <f t="shared" si="1107"/>
        <v>100</v>
      </c>
      <c r="J422" s="423">
        <f t="shared" si="1107"/>
        <v>50</v>
      </c>
      <c r="K422" s="423">
        <f t="shared" si="1107"/>
        <v>0</v>
      </c>
      <c r="L422" s="423">
        <f t="shared" si="1107"/>
        <v>75</v>
      </c>
      <c r="M422" s="423">
        <f t="shared" si="1107"/>
        <v>100</v>
      </c>
      <c r="N422" s="447">
        <f>((N412-N421)/N412)*100</f>
        <v>100</v>
      </c>
      <c r="O422" s="447">
        <f t="shared" ref="O422:T422" si="1108">((O412-O421)/O412)*100</f>
        <v>100</v>
      </c>
      <c r="P422" s="447">
        <f t="shared" si="1108"/>
        <v>25</v>
      </c>
      <c r="Q422" s="447">
        <f t="shared" si="1108"/>
        <v>0</v>
      </c>
      <c r="R422" s="447">
        <f t="shared" si="1108"/>
        <v>0</v>
      </c>
      <c r="S422" s="447">
        <f t="shared" si="1108"/>
        <v>62.5</v>
      </c>
      <c r="T422" s="447">
        <f t="shared" si="1108"/>
        <v>100</v>
      </c>
      <c r="U422" s="346">
        <f>((U412-U421)/U412)*100</f>
        <v>94.791666666666657</v>
      </c>
      <c r="V422" s="346">
        <f t="shared" ref="V422:AA422" si="1109">((V412-V421)/V412)*100</f>
        <v>41.666666666666671</v>
      </c>
      <c r="W422" s="346">
        <f t="shared" si="1109"/>
        <v>37.5</v>
      </c>
      <c r="X422" s="346">
        <f t="shared" si="1109"/>
        <v>100</v>
      </c>
      <c r="Y422" s="346">
        <f t="shared" si="1109"/>
        <v>79.166666666666657</v>
      </c>
      <c r="Z422" s="346">
        <f t="shared" si="1109"/>
        <v>0</v>
      </c>
      <c r="AA422" s="346">
        <f t="shared" si="1109"/>
        <v>0</v>
      </c>
      <c r="AB422" s="346">
        <f>((AB412-AB421)/AB412)*100</f>
        <v>0</v>
      </c>
      <c r="AC422" s="346">
        <f t="shared" ref="AC422:AH422" si="1110">((AC412-AC421)/AC412)*100</f>
        <v>83.333333333333343</v>
      </c>
      <c r="AD422" s="346">
        <f t="shared" si="1110"/>
        <v>50</v>
      </c>
      <c r="AE422" s="346">
        <f t="shared" si="1110"/>
        <v>66.666666666666657</v>
      </c>
      <c r="AF422" s="346">
        <f t="shared" si="1110"/>
        <v>66.666666666666657</v>
      </c>
      <c r="AG422" s="346">
        <f t="shared" si="1110"/>
        <v>62.5</v>
      </c>
      <c r="AH422" s="346">
        <f t="shared" si="1110"/>
        <v>100</v>
      </c>
      <c r="AI422" s="423">
        <f t="shared" ref="AI422:AK422" si="1111">((AI412-AI421)/AI412)*100</f>
        <v>58.333333333333336</v>
      </c>
      <c r="AJ422" s="423"/>
      <c r="AK422" s="424">
        <f t="shared" si="1111"/>
        <v>62.197580645161288</v>
      </c>
    </row>
    <row r="423" spans="2:37">
      <c r="B423" s="94">
        <v>53331</v>
      </c>
      <c r="C423" s="94" t="s">
        <v>304</v>
      </c>
      <c r="D423" s="94">
        <v>11</v>
      </c>
      <c r="E423" s="346" t="s">
        <v>344</v>
      </c>
      <c r="F423" s="406">
        <f t="shared" ref="F423" si="1112">IFERROR(F419*100/(F412-F421),0)</f>
        <v>6.5758293838862558</v>
      </c>
      <c r="G423" s="423">
        <f>IFERROR(G419*100/(G412-G421),0)</f>
        <v>8.7677725118483423</v>
      </c>
      <c r="H423" s="423">
        <f t="shared" ref="H423:M423" si="1113">IFERROR(H419*100/(H412-H421),0)</f>
        <v>12.473674096848578</v>
      </c>
      <c r="I423" s="423">
        <f t="shared" si="1113"/>
        <v>12.473674096848578</v>
      </c>
      <c r="J423" s="423">
        <f t="shared" si="1113"/>
        <v>24.947348193697156</v>
      </c>
      <c r="K423" s="423">
        <f t="shared" si="1113"/>
        <v>0</v>
      </c>
      <c r="L423" s="423">
        <f t="shared" si="1113"/>
        <v>12.345679012345679</v>
      </c>
      <c r="M423" s="423">
        <f t="shared" si="1113"/>
        <v>9.2592592592592595</v>
      </c>
      <c r="N423" s="447">
        <f>IFERROR(N419*100/(N412-N421),0)</f>
        <v>14.942528735632186</v>
      </c>
      <c r="O423" s="447">
        <f t="shared" ref="O423:T423" si="1114">IFERROR(O419*100/(O412-O421),0)</f>
        <v>11.363636363636362</v>
      </c>
      <c r="P423" s="447">
        <f t="shared" si="1114"/>
        <v>0</v>
      </c>
      <c r="Q423" s="447">
        <f t="shared" si="1114"/>
        <v>0</v>
      </c>
      <c r="R423" s="447">
        <f t="shared" si="1114"/>
        <v>0</v>
      </c>
      <c r="S423" s="447">
        <f t="shared" si="1114"/>
        <v>6.4028776978417277</v>
      </c>
      <c r="T423" s="447">
        <f t="shared" si="1114"/>
        <v>25</v>
      </c>
      <c r="U423" s="346">
        <f>IFERROR(U419*100/(U412-U421),0)</f>
        <v>7.5353218210361073</v>
      </c>
      <c r="V423" s="346">
        <f t="shared" ref="V423:AA423" si="1115">IFERROR(V419*100/(V412-V421),0)</f>
        <v>25</v>
      </c>
      <c r="W423" s="346">
        <f t="shared" si="1115"/>
        <v>3.2117794486215541</v>
      </c>
      <c r="X423" s="346">
        <f t="shared" si="1115"/>
        <v>1.2044172932330828</v>
      </c>
      <c r="Y423" s="346">
        <f t="shared" si="1115"/>
        <v>1.5213692125049465</v>
      </c>
      <c r="Z423" s="346">
        <f t="shared" si="1115"/>
        <v>0</v>
      </c>
      <c r="AA423" s="346">
        <f t="shared" si="1115"/>
        <v>0</v>
      </c>
      <c r="AB423" s="346">
        <f>IFERROR(AB419*100/(AB412-AB421),0)</f>
        <v>0</v>
      </c>
      <c r="AC423" s="346">
        <f t="shared" ref="AC423:AH423" si="1116">IFERROR(AC419*100/(AC412-AC421),0)</f>
        <v>17.142857142857146</v>
      </c>
      <c r="AD423" s="346">
        <f t="shared" si="1116"/>
        <v>9.0909090909090917</v>
      </c>
      <c r="AE423" s="346">
        <f t="shared" si="1116"/>
        <v>6.8181818181818192</v>
      </c>
      <c r="AF423" s="346">
        <f t="shared" si="1116"/>
        <v>7.03125</v>
      </c>
      <c r="AG423" s="346">
        <f t="shared" si="1116"/>
        <v>7.5</v>
      </c>
      <c r="AH423" s="346">
        <f t="shared" si="1116"/>
        <v>3.5714285714285716</v>
      </c>
      <c r="AI423" s="423">
        <f t="shared" ref="AI423:AK423" si="1117">IFERROR(AI419*100/(AI412-AI421),0)</f>
        <v>22.545700744752878</v>
      </c>
      <c r="AJ423" s="423"/>
      <c r="AK423" s="424">
        <f t="shared" si="1117"/>
        <v>10.198682194674209</v>
      </c>
    </row>
    <row r="424" spans="2:37" hidden="1">
      <c r="B424" s="94">
        <v>53331</v>
      </c>
      <c r="C424" s="94" t="s">
        <v>304</v>
      </c>
      <c r="D424" s="94"/>
      <c r="E424" s="346" t="s">
        <v>343</v>
      </c>
      <c r="F424" s="406">
        <f t="shared" ref="F424" si="1118">IFERROR(F419*100/(F412-F421-4),0)</f>
        <v>7.890995260663507</v>
      </c>
      <c r="G424" s="423">
        <f>IFERROR(G419*100/(G412-G421-4),0)</f>
        <v>11.272850372376439</v>
      </c>
      <c r="H424" s="423">
        <f t="shared" ref="H424:M424" si="1119">IFERROR(H419*100/(H412-H421-4),0)</f>
        <v>14.968408916218294</v>
      </c>
      <c r="I424" s="423">
        <f t="shared" si="1119"/>
        <v>14.968408916218294</v>
      </c>
      <c r="J424" s="423">
        <f t="shared" si="1119"/>
        <v>37.421022290545736</v>
      </c>
      <c r="K424" s="423">
        <f t="shared" si="1119"/>
        <v>0</v>
      </c>
      <c r="L424" s="423">
        <f t="shared" si="1119"/>
        <v>15.873015873015873</v>
      </c>
      <c r="M424" s="423">
        <f t="shared" si="1119"/>
        <v>11.111111111111111</v>
      </c>
      <c r="N424" s="447">
        <f>IFERROR(N419*100/(N412-N421-4),0)</f>
        <v>17.931034482758623</v>
      </c>
      <c r="O424" s="447">
        <f t="shared" ref="O424:T424" si="1120">IFERROR(O419*100/(O412-O421-4),0)</f>
        <v>13.636363636363635</v>
      </c>
      <c r="P424" s="447">
        <f t="shared" si="1120"/>
        <v>0</v>
      </c>
      <c r="Q424" s="447">
        <f t="shared" si="1120"/>
        <v>-24.010791366906478</v>
      </c>
      <c r="R424" s="447">
        <f t="shared" si="1120"/>
        <v>0</v>
      </c>
      <c r="S424" s="447">
        <f t="shared" si="1120"/>
        <v>8.7311968606932648</v>
      </c>
      <c r="T424" s="447">
        <f t="shared" si="1120"/>
        <v>30</v>
      </c>
      <c r="U424" s="346">
        <f>IFERROR(U419*100/(U412-U421-4),0)</f>
        <v>9.1428571428571441</v>
      </c>
      <c r="V424" s="346">
        <f t="shared" ref="V424:AA424" si="1121">IFERROR(V419*100/(V412-V421-4),0)</f>
        <v>41.666666666666664</v>
      </c>
      <c r="W424" s="346">
        <f t="shared" si="1121"/>
        <v>5.7812030075187968</v>
      </c>
      <c r="X424" s="346">
        <f t="shared" si="1121"/>
        <v>1.4453007518796992</v>
      </c>
      <c r="Y424" s="346">
        <f t="shared" si="1121"/>
        <v>1.9270676691729323</v>
      </c>
      <c r="Z424" s="346">
        <f t="shared" si="1121"/>
        <v>0</v>
      </c>
      <c r="AA424" s="346">
        <f t="shared" si="1121"/>
        <v>0</v>
      </c>
      <c r="AB424" s="346">
        <f>IFERROR(AB419*100/(AB412-AB421-4),0)</f>
        <v>0</v>
      </c>
      <c r="AC424" s="346">
        <f t="shared" ref="AC424:AH424" si="1122">IFERROR(AC419*100/(AC412-AC421-4),0)</f>
        <v>21.428571428571431</v>
      </c>
      <c r="AD424" s="346">
        <f t="shared" si="1122"/>
        <v>13.636363636363638</v>
      </c>
      <c r="AE424" s="346">
        <f t="shared" si="1122"/>
        <v>9.0909090909090917</v>
      </c>
      <c r="AF424" s="346">
        <f t="shared" si="1122"/>
        <v>9.375</v>
      </c>
      <c r="AG424" s="346">
        <f t="shared" si="1122"/>
        <v>10.227272727272727</v>
      </c>
      <c r="AH424" s="346">
        <f t="shared" si="1122"/>
        <v>4.2857142857142865</v>
      </c>
      <c r="AI424" s="423">
        <f t="shared" ref="AI424" si="1123">IFERROR(AI419*100/(AI412-AI421-4),0)</f>
        <v>31.563981042654028</v>
      </c>
      <c r="AJ424" s="423"/>
      <c r="AK424" s="424">
        <f>IFERROR(AK419*100/(AK412-AK421-120),0)</f>
        <v>13.769336792371963</v>
      </c>
    </row>
    <row r="425" spans="2:37">
      <c r="B425" s="94">
        <v>53331</v>
      </c>
      <c r="C425" s="94" t="s">
        <v>304</v>
      </c>
      <c r="D425" s="94">
        <v>12</v>
      </c>
      <c r="E425" s="347" t="s">
        <v>18</v>
      </c>
      <c r="F425" s="408">
        <f t="shared" ref="F425" si="1124">IFERROR(F419/F420,F419)</f>
        <v>1.5781990521327014</v>
      </c>
      <c r="G425" s="408">
        <f>IFERROR(G419/G420,G419)</f>
        <v>1.5781990521327014</v>
      </c>
      <c r="H425" s="408">
        <f t="shared" ref="H425:M425" si="1125">IFERROR(H419/H420,H419)</f>
        <v>2.9936817832436589</v>
      </c>
      <c r="I425" s="408">
        <f t="shared" si="1125"/>
        <v>2.9936817832436589</v>
      </c>
      <c r="J425" s="408">
        <f t="shared" si="1125"/>
        <v>2.9936817832436589</v>
      </c>
      <c r="K425" s="408">
        <f t="shared" si="1125"/>
        <v>0</v>
      </c>
      <c r="L425" s="408">
        <f t="shared" si="1125"/>
        <v>2.2222222222222223</v>
      </c>
      <c r="M425" s="408">
        <f t="shared" si="1125"/>
        <v>2.2222222222222223</v>
      </c>
      <c r="N425" s="408">
        <f>IFERROR(N419/N420,N419)</f>
        <v>3.5862068965517242</v>
      </c>
      <c r="O425" s="408">
        <f t="shared" ref="O425:T425" si="1126">IFERROR(O419/O420,O419)</f>
        <v>2.7272727272727271</v>
      </c>
      <c r="P425" s="408">
        <f t="shared" si="1126"/>
        <v>0</v>
      </c>
      <c r="Q425" s="408">
        <f t="shared" si="1126"/>
        <v>0.96043165467625913</v>
      </c>
      <c r="R425" s="408">
        <f t="shared" si="1126"/>
        <v>0</v>
      </c>
      <c r="S425" s="408">
        <f t="shared" si="1126"/>
        <v>0.96043165467625913</v>
      </c>
      <c r="T425" s="408">
        <f t="shared" si="1126"/>
        <v>6</v>
      </c>
      <c r="U425" s="347">
        <f>IFERROR(U419/U420,U419)</f>
        <v>1.7142857142857144</v>
      </c>
      <c r="V425" s="347">
        <f t="shared" ref="V425:AA425" si="1127">IFERROR(V419/V420,V419)</f>
        <v>1.25</v>
      </c>
      <c r="W425" s="347">
        <f t="shared" si="1127"/>
        <v>0.28906015037593985</v>
      </c>
      <c r="X425" s="347">
        <f t="shared" si="1127"/>
        <v>0.28906015037593985</v>
      </c>
      <c r="Y425" s="347">
        <f t="shared" si="1127"/>
        <v>0.14453007518796993</v>
      </c>
      <c r="Z425" s="347">
        <f t="shared" si="1127"/>
        <v>0</v>
      </c>
      <c r="AA425" s="347">
        <f t="shared" si="1127"/>
        <v>0</v>
      </c>
      <c r="AB425" s="347">
        <f>IFERROR(AB419/AB420,AB419)</f>
        <v>0</v>
      </c>
      <c r="AC425" s="347">
        <f t="shared" ref="AC425:AH425" si="1128">IFERROR(AC419/AC420,AC419)</f>
        <v>3.4285714285714288</v>
      </c>
      <c r="AD425" s="347">
        <f t="shared" si="1128"/>
        <v>1.0909090909090911</v>
      </c>
      <c r="AE425" s="347">
        <f t="shared" si="1128"/>
        <v>1.0909090909090911</v>
      </c>
      <c r="AF425" s="347">
        <f t="shared" si="1128"/>
        <v>1.125</v>
      </c>
      <c r="AG425" s="347">
        <f t="shared" si="1128"/>
        <v>1.125</v>
      </c>
      <c r="AH425" s="347">
        <f t="shared" si="1128"/>
        <v>0.85714285714285721</v>
      </c>
      <c r="AI425" s="425">
        <f t="shared" ref="AI425:AK425" si="1129">IFERROR(AI419/AI420,AI419)</f>
        <v>3.1563981042654028</v>
      </c>
      <c r="AJ425" s="425"/>
      <c r="AK425" s="426">
        <f t="shared" si="1129"/>
        <v>3.9328668213212414</v>
      </c>
    </row>
    <row r="426" spans="2:37">
      <c r="B426" s="94">
        <v>53331</v>
      </c>
      <c r="C426" s="94" t="s">
        <v>304</v>
      </c>
      <c r="D426" s="94">
        <v>13</v>
      </c>
      <c r="E426" s="347" t="s">
        <v>19</v>
      </c>
      <c r="F426" s="408">
        <f t="shared" ref="F426" si="1130">IFERROR(F415/F420,F415)</f>
        <v>0</v>
      </c>
      <c r="G426" s="408">
        <f>IFERROR(G415/G420,G415)</f>
        <v>6</v>
      </c>
      <c r="H426" s="408">
        <f t="shared" ref="H426:M426" si="1131">IFERROR(H415/H420,H415)</f>
        <v>0</v>
      </c>
      <c r="I426" s="408">
        <f t="shared" si="1131"/>
        <v>0</v>
      </c>
      <c r="J426" s="408">
        <f t="shared" si="1131"/>
        <v>12</v>
      </c>
      <c r="K426" s="408">
        <f t="shared" si="1131"/>
        <v>24</v>
      </c>
      <c r="L426" s="408">
        <f t="shared" si="1131"/>
        <v>6</v>
      </c>
      <c r="M426" s="408">
        <f t="shared" si="1131"/>
        <v>0</v>
      </c>
      <c r="N426" s="408">
        <f>IFERROR(N415/N420,N415)</f>
        <v>0</v>
      </c>
      <c r="O426" s="408">
        <f t="shared" ref="O426:T426" si="1132">IFERROR(O415/O420,O415)</f>
        <v>0</v>
      </c>
      <c r="P426" s="408">
        <f t="shared" si="1132"/>
        <v>18</v>
      </c>
      <c r="Q426" s="408">
        <f t="shared" si="1132"/>
        <v>24</v>
      </c>
      <c r="R426" s="408">
        <f t="shared" si="1132"/>
        <v>24</v>
      </c>
      <c r="S426" s="408">
        <f t="shared" si="1132"/>
        <v>9</v>
      </c>
      <c r="T426" s="408">
        <f t="shared" si="1132"/>
        <v>0</v>
      </c>
      <c r="U426" s="347">
        <f>IFERROR(U415/U420,U415)</f>
        <v>1.25</v>
      </c>
      <c r="V426" s="347">
        <f t="shared" ref="V426:AA426" si="1133">IFERROR(V415/V420,V415)</f>
        <v>7</v>
      </c>
      <c r="W426" s="347">
        <f t="shared" si="1133"/>
        <v>15</v>
      </c>
      <c r="X426" s="347">
        <f t="shared" si="1133"/>
        <v>0</v>
      </c>
      <c r="Y426" s="347">
        <f t="shared" si="1133"/>
        <v>2.5</v>
      </c>
      <c r="Z426" s="347">
        <f t="shared" si="1133"/>
        <v>24</v>
      </c>
      <c r="AA426" s="347">
        <f t="shared" si="1133"/>
        <v>24</v>
      </c>
      <c r="AB426" s="347">
        <f>IFERROR(AB415/AB420,AB415)</f>
        <v>24</v>
      </c>
      <c r="AC426" s="347">
        <f t="shared" ref="AC426:AH426" si="1134">IFERROR(AC415/AC420,AC415)</f>
        <v>4</v>
      </c>
      <c r="AD426" s="347">
        <f t="shared" si="1134"/>
        <v>12</v>
      </c>
      <c r="AE426" s="347">
        <f t="shared" si="1134"/>
        <v>8</v>
      </c>
      <c r="AF426" s="347">
        <f t="shared" si="1134"/>
        <v>8</v>
      </c>
      <c r="AG426" s="347">
        <f t="shared" si="1134"/>
        <v>9</v>
      </c>
      <c r="AH426" s="347">
        <f t="shared" si="1134"/>
        <v>0</v>
      </c>
      <c r="AI426" s="425">
        <f t="shared" ref="AI426:AK426" si="1135">IFERROR(AI415/AI420,AI415)</f>
        <v>0</v>
      </c>
      <c r="AJ426" s="425"/>
      <c r="AK426" s="426">
        <f t="shared" si="1135"/>
        <v>22.604166666666668</v>
      </c>
    </row>
    <row r="427" spans="2:37" hidden="1">
      <c r="B427" s="94"/>
      <c r="C427" s="94" t="s">
        <v>354</v>
      </c>
      <c r="D427" s="94">
        <v>1</v>
      </c>
      <c r="E427" s="94" t="s">
        <v>256</v>
      </c>
      <c r="F427" s="410">
        <v>24</v>
      </c>
      <c r="G427" s="400">
        <v>24</v>
      </c>
      <c r="H427" s="400">
        <v>24</v>
      </c>
      <c r="I427" s="400">
        <v>24</v>
      </c>
      <c r="J427" s="400">
        <v>24</v>
      </c>
      <c r="K427" s="400">
        <v>24</v>
      </c>
      <c r="L427" s="400">
        <v>24</v>
      </c>
      <c r="M427" s="410">
        <v>24</v>
      </c>
      <c r="N427" s="400">
        <v>24</v>
      </c>
      <c r="O427" s="400">
        <v>24</v>
      </c>
      <c r="P427" s="400">
        <v>24</v>
      </c>
      <c r="Q427" s="400">
        <v>24</v>
      </c>
      <c r="R427" s="400">
        <v>24</v>
      </c>
      <c r="S427" s="400">
        <v>24</v>
      </c>
      <c r="T427" s="410">
        <v>24</v>
      </c>
      <c r="U427">
        <v>24</v>
      </c>
      <c r="V427">
        <v>24</v>
      </c>
      <c r="W427">
        <v>24</v>
      </c>
      <c r="X427">
        <v>24</v>
      </c>
      <c r="Y427">
        <v>24</v>
      </c>
      <c r="Z427">
        <v>24</v>
      </c>
      <c r="AA427" s="158">
        <v>24</v>
      </c>
      <c r="AB427">
        <v>24</v>
      </c>
      <c r="AC427">
        <v>24</v>
      </c>
      <c r="AD427">
        <v>24</v>
      </c>
      <c r="AE427">
        <v>24</v>
      </c>
      <c r="AF427">
        <v>24</v>
      </c>
      <c r="AG427">
        <v>24</v>
      </c>
      <c r="AH427" s="158">
        <v>24</v>
      </c>
      <c r="AI427" s="416">
        <v>24</v>
      </c>
      <c r="AJ427" s="416">
        <v>24</v>
      </c>
      <c r="AK427" s="417">
        <f>SUM(F427:AJ427)</f>
        <v>744</v>
      </c>
    </row>
    <row r="428" spans="2:37">
      <c r="B428" s="94"/>
      <c r="C428" s="94" t="s">
        <v>354</v>
      </c>
      <c r="D428" s="117">
        <v>1.1000000000000001</v>
      </c>
      <c r="E428" s="94" t="s">
        <v>267</v>
      </c>
      <c r="F428" s="400"/>
      <c r="G428" s="400"/>
      <c r="H428" s="400"/>
      <c r="I428" s="400"/>
      <c r="J428" s="400"/>
      <c r="K428" s="400"/>
      <c r="L428" s="400"/>
      <c r="M428" s="400"/>
      <c r="N428" s="400"/>
      <c r="O428" s="400"/>
      <c r="P428" s="400"/>
      <c r="Q428" s="400"/>
      <c r="R428" s="400"/>
      <c r="S428" s="400"/>
      <c r="T428" s="400"/>
      <c r="U428"/>
      <c r="V428">
        <v>7</v>
      </c>
      <c r="W428"/>
      <c r="X428"/>
      <c r="Y428"/>
      <c r="Z428"/>
      <c r="AA428"/>
      <c r="AB428"/>
      <c r="AC428"/>
      <c r="AD428"/>
      <c r="AE428"/>
      <c r="AF428"/>
      <c r="AG428"/>
      <c r="AH428"/>
      <c r="AI428" s="416"/>
      <c r="AJ428" s="416"/>
      <c r="AK428" s="417">
        <f t="shared" ref="AK428:AK433" si="1136">SUM(F428:AJ428)</f>
        <v>7</v>
      </c>
    </row>
    <row r="429" spans="2:37">
      <c r="B429" s="94"/>
      <c r="C429" s="94" t="s">
        <v>354</v>
      </c>
      <c r="D429" s="94">
        <v>2</v>
      </c>
      <c r="E429" s="94" t="s">
        <v>257</v>
      </c>
      <c r="F429" s="400"/>
      <c r="G429" s="400"/>
      <c r="H429" s="400"/>
      <c r="I429" s="400"/>
      <c r="J429" s="400"/>
      <c r="K429" s="400"/>
      <c r="L429" s="400"/>
      <c r="M429" s="400"/>
      <c r="N429" s="400"/>
      <c r="O429" s="400"/>
      <c r="P429" s="400"/>
      <c r="Q429" s="400"/>
      <c r="R429" s="400"/>
      <c r="S429" s="400"/>
      <c r="T429" s="400"/>
      <c r="U429"/>
      <c r="V429"/>
      <c r="W429"/>
      <c r="X429"/>
      <c r="Y429"/>
      <c r="Z429"/>
      <c r="AA429"/>
      <c r="AB429"/>
      <c r="AC429"/>
      <c r="AD429"/>
      <c r="AE429"/>
      <c r="AF429"/>
      <c r="AG429"/>
      <c r="AH429"/>
      <c r="AI429" s="416"/>
      <c r="AJ429" s="416"/>
      <c r="AK429" s="417">
        <f t="shared" si="1136"/>
        <v>0</v>
      </c>
    </row>
    <row r="430" spans="2:37">
      <c r="B430" s="94"/>
      <c r="C430" s="94" t="s">
        <v>354</v>
      </c>
      <c r="D430" s="94">
        <v>3</v>
      </c>
      <c r="E430" s="94" t="s">
        <v>258</v>
      </c>
      <c r="F430" s="400"/>
      <c r="G430" s="400">
        <v>24</v>
      </c>
      <c r="H430" s="400">
        <v>6</v>
      </c>
      <c r="I430" s="400">
        <v>2</v>
      </c>
      <c r="J430" s="400"/>
      <c r="K430" s="400">
        <v>1.5</v>
      </c>
      <c r="L430" s="400"/>
      <c r="M430" s="400"/>
      <c r="N430" s="400"/>
      <c r="O430" s="400"/>
      <c r="P430" s="400"/>
      <c r="Q430" s="400"/>
      <c r="R430" s="400"/>
      <c r="S430" s="400"/>
      <c r="T430" s="400"/>
      <c r="U430"/>
      <c r="V430"/>
      <c r="W430"/>
      <c r="X430">
        <v>0.8</v>
      </c>
      <c r="Y430"/>
      <c r="Z430"/>
      <c r="AA430"/>
      <c r="AB430"/>
      <c r="AC430"/>
      <c r="AD430"/>
      <c r="AE430"/>
      <c r="AF430"/>
      <c r="AG430"/>
      <c r="AH430"/>
      <c r="AI430" s="416"/>
      <c r="AJ430" s="416"/>
      <c r="AK430" s="417">
        <f t="shared" si="1136"/>
        <v>34.299999999999997</v>
      </c>
    </row>
    <row r="431" spans="2:37">
      <c r="B431" s="94"/>
      <c r="C431" s="94" t="s">
        <v>354</v>
      </c>
      <c r="D431" s="94">
        <v>4</v>
      </c>
      <c r="E431" s="94" t="s">
        <v>259</v>
      </c>
      <c r="F431" s="400">
        <v>15</v>
      </c>
      <c r="G431" s="400"/>
      <c r="H431" s="400">
        <v>10</v>
      </c>
      <c r="I431" s="400">
        <v>11</v>
      </c>
      <c r="J431" s="400">
        <v>12</v>
      </c>
      <c r="K431" s="400">
        <v>10</v>
      </c>
      <c r="L431" s="400">
        <v>17</v>
      </c>
      <c r="M431" s="400">
        <v>15</v>
      </c>
      <c r="N431" s="400"/>
      <c r="O431" s="400">
        <v>8</v>
      </c>
      <c r="P431" s="400">
        <v>11</v>
      </c>
      <c r="Q431" s="400">
        <v>12</v>
      </c>
      <c r="R431" s="400">
        <v>10</v>
      </c>
      <c r="S431" s="400">
        <v>17</v>
      </c>
      <c r="T431" s="400">
        <v>15</v>
      </c>
      <c r="U431">
        <v>16</v>
      </c>
      <c r="V431">
        <v>12</v>
      </c>
      <c r="W431">
        <v>7</v>
      </c>
      <c r="X431">
        <v>17</v>
      </c>
      <c r="Y431">
        <v>14</v>
      </c>
      <c r="Z431">
        <v>15</v>
      </c>
      <c r="AA431">
        <v>12</v>
      </c>
      <c r="AB431">
        <v>16</v>
      </c>
      <c r="AC431">
        <v>12</v>
      </c>
      <c r="AD431">
        <v>18</v>
      </c>
      <c r="AE431">
        <v>17</v>
      </c>
      <c r="AF431">
        <v>14</v>
      </c>
      <c r="AG431">
        <v>15</v>
      </c>
      <c r="AH431">
        <v>12</v>
      </c>
      <c r="AI431" s="416">
        <v>17</v>
      </c>
      <c r="AJ431" s="416"/>
      <c r="AK431" s="417">
        <f t="shared" si="1136"/>
        <v>377</v>
      </c>
    </row>
    <row r="432" spans="2:37" hidden="1">
      <c r="B432" s="94"/>
      <c r="C432" s="94" t="s">
        <v>354</v>
      </c>
      <c r="D432" s="94">
        <v>5</v>
      </c>
      <c r="E432" s="94" t="s">
        <v>260</v>
      </c>
      <c r="F432" s="400"/>
      <c r="G432" s="400">
        <v>1</v>
      </c>
      <c r="H432" s="400"/>
      <c r="I432" s="400">
        <v>1</v>
      </c>
      <c r="J432" s="400"/>
      <c r="K432" s="400">
        <v>1</v>
      </c>
      <c r="L432" s="400"/>
      <c r="M432" s="400"/>
      <c r="N432" s="400"/>
      <c r="O432" s="400"/>
      <c r="P432" s="400"/>
      <c r="Q432" s="400"/>
      <c r="R432" s="400"/>
      <c r="S432" s="400"/>
      <c r="T432" s="400"/>
      <c r="U432"/>
      <c r="V432">
        <v>1</v>
      </c>
      <c r="W432"/>
      <c r="X432">
        <v>1</v>
      </c>
      <c r="Y432"/>
      <c r="Z432"/>
      <c r="AA432"/>
      <c r="AB432"/>
      <c r="AC432"/>
      <c r="AD432"/>
      <c r="AE432"/>
      <c r="AF432"/>
      <c r="AG432"/>
      <c r="AH432"/>
      <c r="AI432" s="416"/>
      <c r="AJ432" s="416"/>
      <c r="AK432" s="417">
        <f t="shared" si="1136"/>
        <v>5</v>
      </c>
    </row>
    <row r="433" spans="2:37" hidden="1">
      <c r="B433" s="94"/>
      <c r="C433" s="94" t="s">
        <v>354</v>
      </c>
      <c r="D433" s="94">
        <v>6</v>
      </c>
      <c r="E433" s="345" t="s">
        <v>261</v>
      </c>
      <c r="F433" s="402">
        <f t="shared" ref="F433" si="1137">SUM(F428:F430)</f>
        <v>0</v>
      </c>
      <c r="G433" s="402">
        <f>SUM(G428:G430)</f>
        <v>24</v>
      </c>
      <c r="H433" s="402">
        <f t="shared" ref="H433:M433" si="1138">SUM(H428:H430)</f>
        <v>6</v>
      </c>
      <c r="I433" s="402">
        <f t="shared" si="1138"/>
        <v>2</v>
      </c>
      <c r="J433" s="402">
        <f t="shared" si="1138"/>
        <v>0</v>
      </c>
      <c r="K433" s="402">
        <f t="shared" si="1138"/>
        <v>1.5</v>
      </c>
      <c r="L433" s="402">
        <f t="shared" si="1138"/>
        <v>0</v>
      </c>
      <c r="M433" s="402">
        <f t="shared" si="1138"/>
        <v>0</v>
      </c>
      <c r="N433" s="402">
        <f>SUM(N428:N430)</f>
        <v>0</v>
      </c>
      <c r="O433" s="402">
        <f t="shared" ref="O433:T433" si="1139">SUM(O428:O430)</f>
        <v>0</v>
      </c>
      <c r="P433" s="402">
        <f t="shared" si="1139"/>
        <v>0</v>
      </c>
      <c r="Q433" s="402">
        <f t="shared" si="1139"/>
        <v>0</v>
      </c>
      <c r="R433" s="402">
        <f t="shared" si="1139"/>
        <v>0</v>
      </c>
      <c r="S433" s="402">
        <f t="shared" si="1139"/>
        <v>0</v>
      </c>
      <c r="T433" s="402">
        <f t="shared" si="1139"/>
        <v>0</v>
      </c>
      <c r="U433" s="374">
        <f>SUM(U428:U430)</f>
        <v>0</v>
      </c>
      <c r="V433" s="374">
        <f t="shared" ref="V433:AA433" si="1140">SUM(V428:V430)</f>
        <v>7</v>
      </c>
      <c r="W433" s="374">
        <f t="shared" si="1140"/>
        <v>0</v>
      </c>
      <c r="X433" s="374">
        <f t="shared" si="1140"/>
        <v>0.8</v>
      </c>
      <c r="Y433" s="374">
        <f t="shared" si="1140"/>
        <v>0</v>
      </c>
      <c r="Z433" s="374">
        <f t="shared" si="1140"/>
        <v>0</v>
      </c>
      <c r="AA433" s="374">
        <f t="shared" si="1140"/>
        <v>0</v>
      </c>
      <c r="AB433" s="374">
        <f>SUM(AB428:AB430)</f>
        <v>0</v>
      </c>
      <c r="AC433" s="374">
        <f t="shared" ref="AC433:AH433" si="1141">SUM(AC428:AC430)</f>
        <v>0</v>
      </c>
      <c r="AD433" s="374">
        <f t="shared" si="1141"/>
        <v>0</v>
      </c>
      <c r="AE433" s="374">
        <f t="shared" si="1141"/>
        <v>0</v>
      </c>
      <c r="AF433" s="374">
        <f t="shared" si="1141"/>
        <v>0</v>
      </c>
      <c r="AG433" s="374">
        <f t="shared" si="1141"/>
        <v>0</v>
      </c>
      <c r="AH433" s="374">
        <f t="shared" si="1141"/>
        <v>0</v>
      </c>
      <c r="AI433" s="422">
        <f t="shared" ref="AI433" si="1142">SUM(AI428:AI430)</f>
        <v>0</v>
      </c>
      <c r="AJ433" s="422"/>
      <c r="AK433" s="417">
        <f t="shared" si="1136"/>
        <v>41.3</v>
      </c>
    </row>
    <row r="434" spans="2:37">
      <c r="B434" s="94"/>
      <c r="C434" s="94" t="s">
        <v>354</v>
      </c>
      <c r="D434" s="94">
        <v>7</v>
      </c>
      <c r="E434" s="346" t="s">
        <v>341</v>
      </c>
      <c r="F434" s="403">
        <f t="shared" ref="F434" si="1143">100*(F427-F433)/F427</f>
        <v>100</v>
      </c>
      <c r="G434" s="423">
        <f>100*(G427-G433)/G427</f>
        <v>0</v>
      </c>
      <c r="H434" s="423">
        <f t="shared" ref="H434:M434" si="1144">100*(H427-H433)/H427</f>
        <v>75</v>
      </c>
      <c r="I434" s="423">
        <f t="shared" si="1144"/>
        <v>91.666666666666671</v>
      </c>
      <c r="J434" s="423">
        <f t="shared" si="1144"/>
        <v>100</v>
      </c>
      <c r="K434" s="423">
        <f t="shared" si="1144"/>
        <v>93.75</v>
      </c>
      <c r="L434" s="423">
        <f t="shared" si="1144"/>
        <v>100</v>
      </c>
      <c r="M434" s="423">
        <f t="shared" si="1144"/>
        <v>100</v>
      </c>
      <c r="N434" s="447">
        <f>100*(N427-N433)/N427</f>
        <v>100</v>
      </c>
      <c r="O434" s="447">
        <f t="shared" ref="O434:T434" si="1145">100*(O427-O433)/O427</f>
        <v>100</v>
      </c>
      <c r="P434" s="447">
        <f t="shared" si="1145"/>
        <v>100</v>
      </c>
      <c r="Q434" s="447">
        <f t="shared" si="1145"/>
        <v>100</v>
      </c>
      <c r="R434" s="447">
        <f t="shared" si="1145"/>
        <v>100</v>
      </c>
      <c r="S434" s="447">
        <f t="shared" si="1145"/>
        <v>100</v>
      </c>
      <c r="T434" s="447">
        <f t="shared" si="1145"/>
        <v>100</v>
      </c>
      <c r="U434" s="386">
        <f>100*(U427-U433)/U427</f>
        <v>100</v>
      </c>
      <c r="V434" s="386">
        <f t="shared" ref="V434:AA434" si="1146">100*(V427-V433)/V427</f>
        <v>70.833333333333329</v>
      </c>
      <c r="W434" s="386">
        <f t="shared" si="1146"/>
        <v>100</v>
      </c>
      <c r="X434" s="386">
        <f t="shared" si="1146"/>
        <v>96.666666666666671</v>
      </c>
      <c r="Y434" s="386">
        <f t="shared" si="1146"/>
        <v>100</v>
      </c>
      <c r="Z434" s="386">
        <f t="shared" si="1146"/>
        <v>100</v>
      </c>
      <c r="AA434" s="386">
        <f t="shared" si="1146"/>
        <v>100</v>
      </c>
      <c r="AB434" s="385">
        <f>100*(AB427-AB433)/AB427</f>
        <v>100</v>
      </c>
      <c r="AC434" s="385">
        <f t="shared" ref="AC434:AH434" si="1147">100*(AC427-AC433)/AC427</f>
        <v>100</v>
      </c>
      <c r="AD434" s="385">
        <f t="shared" si="1147"/>
        <v>100</v>
      </c>
      <c r="AE434" s="385">
        <f t="shared" si="1147"/>
        <v>100</v>
      </c>
      <c r="AF434" s="385">
        <f t="shared" si="1147"/>
        <v>100</v>
      </c>
      <c r="AG434" s="385">
        <f t="shared" si="1147"/>
        <v>100</v>
      </c>
      <c r="AH434" s="385">
        <f t="shared" si="1147"/>
        <v>100</v>
      </c>
      <c r="AI434" s="423">
        <f t="shared" ref="AI434:AJ434" si="1148">100*(AI427-AI433)/AI427</f>
        <v>100</v>
      </c>
      <c r="AJ434" s="423">
        <f t="shared" si="1148"/>
        <v>100</v>
      </c>
      <c r="AK434" s="424">
        <f>100*(AK427-AK433)/AK427</f>
        <v>94.4489247311828</v>
      </c>
    </row>
    <row r="435" spans="2:37">
      <c r="B435" s="94"/>
      <c r="C435" s="94" t="s">
        <v>354</v>
      </c>
      <c r="D435" s="94">
        <v>8</v>
      </c>
      <c r="E435" s="346" t="s">
        <v>344</v>
      </c>
      <c r="F435" s="403">
        <f t="shared" ref="F435:AH435" si="1149">100*F431/(F427-F433)</f>
        <v>62.5</v>
      </c>
      <c r="G435" s="423" t="e">
        <f t="shared" si="1149"/>
        <v>#DIV/0!</v>
      </c>
      <c r="H435" s="423">
        <f t="shared" si="1149"/>
        <v>55.555555555555557</v>
      </c>
      <c r="I435" s="423">
        <f t="shared" si="1149"/>
        <v>50</v>
      </c>
      <c r="J435" s="423">
        <f t="shared" si="1149"/>
        <v>50</v>
      </c>
      <c r="K435" s="423">
        <f t="shared" si="1149"/>
        <v>44.444444444444443</v>
      </c>
      <c r="L435" s="423">
        <f t="shared" si="1149"/>
        <v>70.833333333333329</v>
      </c>
      <c r="M435" s="423">
        <f t="shared" si="1149"/>
        <v>62.5</v>
      </c>
      <c r="N435" s="447">
        <f t="shared" si="1149"/>
        <v>0</v>
      </c>
      <c r="O435" s="447">
        <f t="shared" si="1149"/>
        <v>33.333333333333336</v>
      </c>
      <c r="P435" s="447">
        <f t="shared" si="1149"/>
        <v>45.833333333333336</v>
      </c>
      <c r="Q435" s="447">
        <f t="shared" si="1149"/>
        <v>50</v>
      </c>
      <c r="R435" s="447">
        <f t="shared" si="1149"/>
        <v>41.666666666666664</v>
      </c>
      <c r="S435" s="447">
        <f t="shared" si="1149"/>
        <v>70.833333333333329</v>
      </c>
      <c r="T435" s="447">
        <f t="shared" si="1149"/>
        <v>62.5</v>
      </c>
      <c r="U435" s="386">
        <f t="shared" si="1149"/>
        <v>66.666666666666671</v>
      </c>
      <c r="V435" s="386">
        <f t="shared" si="1149"/>
        <v>70.588235294117652</v>
      </c>
      <c r="W435" s="386">
        <f t="shared" si="1149"/>
        <v>29.166666666666668</v>
      </c>
      <c r="X435" s="386">
        <f t="shared" si="1149"/>
        <v>73.275862068965523</v>
      </c>
      <c r="Y435" s="386">
        <f t="shared" si="1149"/>
        <v>58.333333333333336</v>
      </c>
      <c r="Z435" s="386">
        <f t="shared" si="1149"/>
        <v>62.5</v>
      </c>
      <c r="AA435" s="386">
        <f t="shared" si="1149"/>
        <v>50</v>
      </c>
      <c r="AB435" s="385">
        <f t="shared" si="1149"/>
        <v>66.666666666666671</v>
      </c>
      <c r="AC435" s="385">
        <f t="shared" si="1149"/>
        <v>50</v>
      </c>
      <c r="AD435" s="385">
        <f t="shared" si="1149"/>
        <v>75</v>
      </c>
      <c r="AE435" s="385">
        <f t="shared" si="1149"/>
        <v>70.833333333333329</v>
      </c>
      <c r="AF435" s="385">
        <f t="shared" si="1149"/>
        <v>58.333333333333336</v>
      </c>
      <c r="AG435" s="385">
        <f t="shared" si="1149"/>
        <v>62.5</v>
      </c>
      <c r="AH435" s="385">
        <f t="shared" si="1149"/>
        <v>50</v>
      </c>
      <c r="AI435" s="423">
        <f t="shared" ref="AI435:AJ435" si="1150">100*AI431/(AI427-AI433)</f>
        <v>70.833333333333329</v>
      </c>
      <c r="AJ435" s="423">
        <f t="shared" si="1150"/>
        <v>0</v>
      </c>
      <c r="AK435" s="424">
        <f>100*AK431/(AK427-AK433)</f>
        <v>53.650206346947485</v>
      </c>
    </row>
    <row r="436" spans="2:37" hidden="1">
      <c r="B436" s="94"/>
      <c r="C436" s="94" t="s">
        <v>354</v>
      </c>
      <c r="D436" s="94"/>
      <c r="E436" s="346" t="s">
        <v>343</v>
      </c>
      <c r="F436" s="403">
        <f t="shared" ref="F436" si="1151">IFERROR(100*F431/(F427-F433-4),0)</f>
        <v>75</v>
      </c>
      <c r="G436" s="423">
        <f>IFERROR(100*G431/(G427-G433-4),0)</f>
        <v>0</v>
      </c>
      <c r="H436" s="423">
        <f t="shared" ref="H436:M436" si="1152">IFERROR(100*H431/(H427-H433-4),0)</f>
        <v>71.428571428571431</v>
      </c>
      <c r="I436" s="423">
        <f t="shared" si="1152"/>
        <v>61.111111111111114</v>
      </c>
      <c r="J436" s="423">
        <f t="shared" si="1152"/>
        <v>60</v>
      </c>
      <c r="K436" s="423">
        <f t="shared" si="1152"/>
        <v>54.054054054054056</v>
      </c>
      <c r="L436" s="423">
        <f t="shared" si="1152"/>
        <v>85</v>
      </c>
      <c r="M436" s="423">
        <f t="shared" si="1152"/>
        <v>75</v>
      </c>
      <c r="N436" s="447">
        <f>IFERROR(100*N431/(N427-N433-4),0)</f>
        <v>0</v>
      </c>
      <c r="O436" s="447">
        <f t="shared" ref="O436:T436" si="1153">IFERROR(100*O431/(O427-O433-4),0)</f>
        <v>40</v>
      </c>
      <c r="P436" s="447">
        <f t="shared" si="1153"/>
        <v>55</v>
      </c>
      <c r="Q436" s="447">
        <f t="shared" si="1153"/>
        <v>60</v>
      </c>
      <c r="R436" s="447">
        <f t="shared" si="1153"/>
        <v>50</v>
      </c>
      <c r="S436" s="447">
        <f t="shared" si="1153"/>
        <v>85</v>
      </c>
      <c r="T436" s="447">
        <f t="shared" si="1153"/>
        <v>75</v>
      </c>
      <c r="U436" s="386">
        <f>IFERROR(100*U431/(U427-U433-4),0)</f>
        <v>80</v>
      </c>
      <c r="V436" s="386">
        <f t="shared" ref="V436:AA436" si="1154">IFERROR(100*V431/(V427-V433-4),0)</f>
        <v>92.307692307692307</v>
      </c>
      <c r="W436" s="386">
        <f t="shared" si="1154"/>
        <v>35</v>
      </c>
      <c r="X436" s="386">
        <f t="shared" si="1154"/>
        <v>88.541666666666671</v>
      </c>
      <c r="Y436" s="386">
        <f t="shared" si="1154"/>
        <v>70</v>
      </c>
      <c r="Z436" s="386">
        <f t="shared" si="1154"/>
        <v>75</v>
      </c>
      <c r="AA436" s="386">
        <f t="shared" si="1154"/>
        <v>60</v>
      </c>
      <c r="AB436" s="385">
        <f>IFERROR(100*AB431/(AB427-AB433-4),0)</f>
        <v>80</v>
      </c>
      <c r="AC436" s="385">
        <f t="shared" ref="AC436:AH436" si="1155">IFERROR(100*AC431/(AC427-AC433-4),0)</f>
        <v>60</v>
      </c>
      <c r="AD436" s="385">
        <f t="shared" si="1155"/>
        <v>90</v>
      </c>
      <c r="AE436" s="385">
        <f t="shared" si="1155"/>
        <v>85</v>
      </c>
      <c r="AF436" s="385">
        <f t="shared" si="1155"/>
        <v>70</v>
      </c>
      <c r="AG436" s="385">
        <f t="shared" si="1155"/>
        <v>75</v>
      </c>
      <c r="AH436" s="385">
        <f t="shared" si="1155"/>
        <v>60</v>
      </c>
      <c r="AI436" s="423">
        <f t="shared" ref="AI436:AJ436" si="1156">IFERROR(100*AI431/(AI427-AI433-4),0)</f>
        <v>85</v>
      </c>
      <c r="AJ436" s="423">
        <f t="shared" si="1156"/>
        <v>0</v>
      </c>
      <c r="AK436" s="424">
        <f>IFERROR(100*AK431/(AK427-AK433-120),0)</f>
        <v>64.698815857216402</v>
      </c>
    </row>
    <row r="437" spans="2:37">
      <c r="B437" s="94"/>
      <c r="C437" s="94" t="s">
        <v>354</v>
      </c>
      <c r="D437" s="94">
        <v>9</v>
      </c>
      <c r="E437" s="347" t="s">
        <v>18</v>
      </c>
      <c r="F437" s="404">
        <f t="shared" ref="F437" si="1157">IFERROR(F431/F432,F431)</f>
        <v>15</v>
      </c>
      <c r="G437" s="404">
        <f>IFERROR(G431/G432,G431)</f>
        <v>0</v>
      </c>
      <c r="H437" s="404">
        <f t="shared" ref="H437:M437" si="1158">IFERROR(H431/H432,H431)</f>
        <v>10</v>
      </c>
      <c r="I437" s="404">
        <f t="shared" si="1158"/>
        <v>11</v>
      </c>
      <c r="J437" s="404">
        <f t="shared" si="1158"/>
        <v>12</v>
      </c>
      <c r="K437" s="404">
        <f t="shared" si="1158"/>
        <v>10</v>
      </c>
      <c r="L437" s="404">
        <f t="shared" si="1158"/>
        <v>17</v>
      </c>
      <c r="M437" s="404">
        <f t="shared" si="1158"/>
        <v>15</v>
      </c>
      <c r="N437" s="404">
        <f>IFERROR(N431/N432,N431)</f>
        <v>0</v>
      </c>
      <c r="O437" s="404">
        <f t="shared" ref="O437:T437" si="1159">IFERROR(O431/O432,O431)</f>
        <v>8</v>
      </c>
      <c r="P437" s="404">
        <f t="shared" si="1159"/>
        <v>11</v>
      </c>
      <c r="Q437" s="404">
        <f t="shared" si="1159"/>
        <v>12</v>
      </c>
      <c r="R437" s="404">
        <f t="shared" si="1159"/>
        <v>10</v>
      </c>
      <c r="S437" s="404">
        <f t="shared" si="1159"/>
        <v>17</v>
      </c>
      <c r="T437" s="404">
        <f t="shared" si="1159"/>
        <v>15</v>
      </c>
      <c r="U437" s="348">
        <f>IFERROR(U431/U432,U431)</f>
        <v>16</v>
      </c>
      <c r="V437" s="348">
        <f t="shared" ref="V437:AA437" si="1160">IFERROR(V431/V432,V431)</f>
        <v>12</v>
      </c>
      <c r="W437" s="348">
        <f t="shared" si="1160"/>
        <v>7</v>
      </c>
      <c r="X437" s="348">
        <f t="shared" si="1160"/>
        <v>17</v>
      </c>
      <c r="Y437" s="348">
        <f t="shared" si="1160"/>
        <v>14</v>
      </c>
      <c r="Z437" s="348">
        <f t="shared" si="1160"/>
        <v>15</v>
      </c>
      <c r="AA437" s="348">
        <f t="shared" si="1160"/>
        <v>12</v>
      </c>
      <c r="AB437" s="348">
        <f>IFERROR(AB431/AB432,AB431)</f>
        <v>16</v>
      </c>
      <c r="AC437" s="348">
        <f t="shared" ref="AC437:AH437" si="1161">IFERROR(AC431/AC432,AC431)</f>
        <v>12</v>
      </c>
      <c r="AD437" s="348">
        <f t="shared" si="1161"/>
        <v>18</v>
      </c>
      <c r="AE437" s="348">
        <f t="shared" si="1161"/>
        <v>17</v>
      </c>
      <c r="AF437" s="348">
        <f t="shared" si="1161"/>
        <v>14</v>
      </c>
      <c r="AG437" s="348">
        <f t="shared" si="1161"/>
        <v>15</v>
      </c>
      <c r="AH437" s="348">
        <f t="shared" si="1161"/>
        <v>12</v>
      </c>
      <c r="AI437" s="425">
        <f t="shared" ref="AI437:AK437" si="1162">IFERROR(AI431/AI432,AI431)</f>
        <v>17</v>
      </c>
      <c r="AJ437" s="425">
        <f t="shared" ref="AJ437" si="1163">IFERROR(AJ431/AJ432,AJ431)</f>
        <v>0</v>
      </c>
      <c r="AK437" s="426">
        <f t="shared" si="1162"/>
        <v>75.400000000000006</v>
      </c>
    </row>
    <row r="438" spans="2:37">
      <c r="B438" s="94"/>
      <c r="C438" s="94" t="s">
        <v>354</v>
      </c>
      <c r="D438" s="94">
        <v>10</v>
      </c>
      <c r="E438" s="347" t="s">
        <v>19</v>
      </c>
      <c r="F438" s="404">
        <f t="shared" ref="F438" si="1164">IFERROR(F430/F432,F430)</f>
        <v>0</v>
      </c>
      <c r="G438" s="404">
        <f>IFERROR(G430/G432,G430)</f>
        <v>24</v>
      </c>
      <c r="H438" s="404">
        <f t="shared" ref="H438:M438" si="1165">IFERROR(H430/H432,H430)</f>
        <v>6</v>
      </c>
      <c r="I438" s="404">
        <f t="shared" si="1165"/>
        <v>2</v>
      </c>
      <c r="J438" s="404">
        <f t="shared" si="1165"/>
        <v>0</v>
      </c>
      <c r="K438" s="404">
        <f t="shared" si="1165"/>
        <v>1.5</v>
      </c>
      <c r="L438" s="404">
        <f t="shared" si="1165"/>
        <v>0</v>
      </c>
      <c r="M438" s="404">
        <f t="shared" si="1165"/>
        <v>0</v>
      </c>
      <c r="N438" s="404">
        <f>IFERROR(N430/N432,N430)</f>
        <v>0</v>
      </c>
      <c r="O438" s="404">
        <f t="shared" ref="O438:T438" si="1166">IFERROR(O430/O432,O430)</f>
        <v>0</v>
      </c>
      <c r="P438" s="404">
        <f t="shared" si="1166"/>
        <v>0</v>
      </c>
      <c r="Q438" s="404">
        <f t="shared" si="1166"/>
        <v>0</v>
      </c>
      <c r="R438" s="404">
        <f t="shared" si="1166"/>
        <v>0</v>
      </c>
      <c r="S438" s="404">
        <f t="shared" si="1166"/>
        <v>0</v>
      </c>
      <c r="T438" s="404">
        <f t="shared" si="1166"/>
        <v>0</v>
      </c>
      <c r="U438" s="348">
        <f>IFERROR(U430/U432,U430)</f>
        <v>0</v>
      </c>
      <c r="V438" s="348">
        <f t="shared" ref="V438:AA438" si="1167">IFERROR(V430/V432,V430)</f>
        <v>0</v>
      </c>
      <c r="W438" s="348">
        <f t="shared" si="1167"/>
        <v>0</v>
      </c>
      <c r="X438" s="348">
        <f t="shared" si="1167"/>
        <v>0.8</v>
      </c>
      <c r="Y438" s="348">
        <f t="shared" si="1167"/>
        <v>0</v>
      </c>
      <c r="Z438" s="348">
        <f t="shared" si="1167"/>
        <v>0</v>
      </c>
      <c r="AA438" s="348">
        <f t="shared" si="1167"/>
        <v>0</v>
      </c>
      <c r="AB438" s="348">
        <f>IFERROR(AB430/AB432,AB430)</f>
        <v>0</v>
      </c>
      <c r="AC438" s="348">
        <f t="shared" ref="AC438:AH438" si="1168">IFERROR(AC430/AC432,AC430)</f>
        <v>0</v>
      </c>
      <c r="AD438" s="348">
        <f t="shared" si="1168"/>
        <v>0</v>
      </c>
      <c r="AE438" s="348">
        <f t="shared" si="1168"/>
        <v>0</v>
      </c>
      <c r="AF438" s="348">
        <f t="shared" si="1168"/>
        <v>0</v>
      </c>
      <c r="AG438" s="348">
        <f t="shared" si="1168"/>
        <v>0</v>
      </c>
      <c r="AH438" s="348">
        <f t="shared" si="1168"/>
        <v>0</v>
      </c>
      <c r="AI438" s="425">
        <f t="shared" ref="AI438:AK438" si="1169">IFERROR(AI430/AI432,AI430)</f>
        <v>0</v>
      </c>
      <c r="AJ438" s="425">
        <f t="shared" ref="AJ438" si="1170">IFERROR(AJ430/AJ432,AJ430)</f>
        <v>0</v>
      </c>
      <c r="AK438" s="426">
        <f t="shared" si="1169"/>
        <v>6.8599999999999994</v>
      </c>
    </row>
    <row r="439" spans="2:37" hidden="1">
      <c r="B439" s="94"/>
      <c r="C439" s="94" t="s">
        <v>355</v>
      </c>
      <c r="D439" s="94">
        <v>1</v>
      </c>
      <c r="E439" s="94" t="s">
        <v>256</v>
      </c>
      <c r="F439" s="400">
        <v>24</v>
      </c>
      <c r="G439" s="400">
        <v>24</v>
      </c>
      <c r="H439" s="400">
        <v>24</v>
      </c>
      <c r="I439" s="400">
        <v>24</v>
      </c>
      <c r="J439" s="400">
        <v>24</v>
      </c>
      <c r="K439" s="400">
        <v>24</v>
      </c>
      <c r="L439" s="400">
        <v>24</v>
      </c>
      <c r="M439" s="400">
        <v>24</v>
      </c>
      <c r="N439" s="400">
        <v>24</v>
      </c>
      <c r="O439" s="400">
        <v>24</v>
      </c>
      <c r="P439" s="400">
        <v>24</v>
      </c>
      <c r="Q439" s="400">
        <v>24</v>
      </c>
      <c r="R439" s="400">
        <v>24</v>
      </c>
      <c r="S439" s="400">
        <v>24</v>
      </c>
      <c r="T439" s="400">
        <v>24</v>
      </c>
      <c r="U439">
        <v>24</v>
      </c>
      <c r="V439">
        <v>24</v>
      </c>
      <c r="W439">
        <v>24</v>
      </c>
      <c r="X439">
        <v>24</v>
      </c>
      <c r="Y439">
        <v>24</v>
      </c>
      <c r="Z439">
        <v>24</v>
      </c>
      <c r="AA439">
        <v>24</v>
      </c>
      <c r="AB439">
        <v>24</v>
      </c>
      <c r="AC439">
        <v>24</v>
      </c>
      <c r="AD439">
        <v>24</v>
      </c>
      <c r="AE439">
        <v>24</v>
      </c>
      <c r="AF439">
        <v>24</v>
      </c>
      <c r="AG439">
        <v>24</v>
      </c>
      <c r="AH439">
        <v>24</v>
      </c>
      <c r="AI439" s="416">
        <v>24</v>
      </c>
      <c r="AJ439" s="416">
        <v>24</v>
      </c>
      <c r="AK439" s="417">
        <f>SUM(F439:AJ439)</f>
        <v>744</v>
      </c>
    </row>
    <row r="440" spans="2:37">
      <c r="B440" s="94"/>
      <c r="C440" s="94" t="s">
        <v>355</v>
      </c>
      <c r="D440" s="117">
        <v>1.1000000000000001</v>
      </c>
      <c r="E440" s="94" t="s">
        <v>267</v>
      </c>
      <c r="F440" s="400">
        <v>0</v>
      </c>
      <c r="G440" s="400">
        <v>0</v>
      </c>
      <c r="H440" s="400">
        <v>0</v>
      </c>
      <c r="I440" s="400">
        <v>0</v>
      </c>
      <c r="J440" s="400">
        <v>0</v>
      </c>
      <c r="K440" s="400">
        <v>0</v>
      </c>
      <c r="L440" s="400">
        <v>0</v>
      </c>
      <c r="M440" s="400">
        <v>0</v>
      </c>
      <c r="N440" s="400">
        <v>0</v>
      </c>
      <c r="O440" s="400">
        <v>0</v>
      </c>
      <c r="P440" s="400">
        <v>0</v>
      </c>
      <c r="Q440" s="400">
        <v>0</v>
      </c>
      <c r="R440" s="400">
        <v>0</v>
      </c>
      <c r="S440" s="400">
        <v>0</v>
      </c>
      <c r="T440" s="40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 s="416">
        <v>0</v>
      </c>
      <c r="AJ440" s="416"/>
      <c r="AK440" s="417">
        <f t="shared" ref="AK440:AK445" si="1171">SUM(F440:AJ440)</f>
        <v>0</v>
      </c>
    </row>
    <row r="441" spans="2:37">
      <c r="B441" s="94"/>
      <c r="C441" s="94" t="s">
        <v>355</v>
      </c>
      <c r="D441" s="94">
        <v>2</v>
      </c>
      <c r="E441" s="94" t="s">
        <v>257</v>
      </c>
      <c r="F441" s="400">
        <v>0</v>
      </c>
      <c r="G441" s="400">
        <v>0</v>
      </c>
      <c r="H441" s="400">
        <v>0</v>
      </c>
      <c r="I441" s="400">
        <v>0</v>
      </c>
      <c r="J441" s="400">
        <v>0</v>
      </c>
      <c r="K441" s="400">
        <v>0</v>
      </c>
      <c r="L441" s="400">
        <v>0</v>
      </c>
      <c r="M441" s="400">
        <v>0</v>
      </c>
      <c r="N441" s="400">
        <v>0</v>
      </c>
      <c r="O441" s="400">
        <v>0</v>
      </c>
      <c r="P441" s="400">
        <v>0</v>
      </c>
      <c r="Q441" s="400">
        <v>0</v>
      </c>
      <c r="R441" s="400">
        <v>0</v>
      </c>
      <c r="S441" s="400">
        <v>0</v>
      </c>
      <c r="T441" s="400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 s="416">
        <v>0</v>
      </c>
      <c r="AJ441" s="416"/>
      <c r="AK441" s="417">
        <f t="shared" si="1171"/>
        <v>0</v>
      </c>
    </row>
    <row r="442" spans="2:37">
      <c r="B442" s="94"/>
      <c r="C442" s="94" t="s">
        <v>355</v>
      </c>
      <c r="D442" s="94">
        <v>3</v>
      </c>
      <c r="E442" s="94" t="s">
        <v>258</v>
      </c>
      <c r="F442" s="400">
        <v>24</v>
      </c>
      <c r="G442" s="400">
        <v>24</v>
      </c>
      <c r="H442" s="400">
        <v>24</v>
      </c>
      <c r="I442" s="400">
        <v>24</v>
      </c>
      <c r="J442" s="400">
        <v>24</v>
      </c>
      <c r="K442" s="400">
        <v>24</v>
      </c>
      <c r="L442" s="400">
        <v>24</v>
      </c>
      <c r="M442" s="400">
        <v>24</v>
      </c>
      <c r="N442" s="400">
        <v>24</v>
      </c>
      <c r="O442" s="400">
        <v>24</v>
      </c>
      <c r="P442" s="400">
        <v>24</v>
      </c>
      <c r="Q442" s="400">
        <v>24</v>
      </c>
      <c r="R442" s="400">
        <v>24</v>
      </c>
      <c r="S442" s="400">
        <v>24</v>
      </c>
      <c r="T442" s="400">
        <v>24</v>
      </c>
      <c r="U442">
        <v>24</v>
      </c>
      <c r="V442">
        <v>24</v>
      </c>
      <c r="W442">
        <v>24</v>
      </c>
      <c r="X442">
        <v>24</v>
      </c>
      <c r="Y442">
        <v>24</v>
      </c>
      <c r="Z442">
        <v>24</v>
      </c>
      <c r="AA442">
        <v>24</v>
      </c>
      <c r="AB442">
        <v>24</v>
      </c>
      <c r="AC442">
        <v>24</v>
      </c>
      <c r="AD442">
        <v>24</v>
      </c>
      <c r="AE442">
        <v>24</v>
      </c>
      <c r="AF442">
        <v>24</v>
      </c>
      <c r="AG442">
        <v>24</v>
      </c>
      <c r="AH442">
        <v>24</v>
      </c>
      <c r="AI442" s="416">
        <v>24</v>
      </c>
      <c r="AJ442" s="416"/>
      <c r="AK442" s="417">
        <f t="shared" si="1171"/>
        <v>720</v>
      </c>
    </row>
    <row r="443" spans="2:37">
      <c r="B443" s="94"/>
      <c r="C443" s="94" t="s">
        <v>355</v>
      </c>
      <c r="D443" s="94">
        <v>4</v>
      </c>
      <c r="E443" s="94" t="s">
        <v>259</v>
      </c>
      <c r="F443" s="400">
        <v>0</v>
      </c>
      <c r="G443" s="400">
        <v>0</v>
      </c>
      <c r="H443" s="400">
        <v>0</v>
      </c>
      <c r="I443" s="400">
        <v>0</v>
      </c>
      <c r="J443" s="400">
        <v>0</v>
      </c>
      <c r="K443" s="400">
        <v>0</v>
      </c>
      <c r="L443" s="400">
        <v>0</v>
      </c>
      <c r="M443" s="400">
        <v>0</v>
      </c>
      <c r="N443" s="400">
        <v>0</v>
      </c>
      <c r="O443" s="400">
        <v>0</v>
      </c>
      <c r="P443" s="400">
        <v>0</v>
      </c>
      <c r="Q443" s="400">
        <v>0</v>
      </c>
      <c r="R443" s="400">
        <v>0</v>
      </c>
      <c r="S443" s="400">
        <v>0</v>
      </c>
      <c r="T443" s="400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 s="416">
        <v>0</v>
      </c>
      <c r="AJ443" s="416"/>
      <c r="AK443" s="417">
        <f t="shared" si="1171"/>
        <v>0</v>
      </c>
    </row>
    <row r="444" spans="2:37" hidden="1">
      <c r="B444" s="94"/>
      <c r="C444" s="94" t="s">
        <v>355</v>
      </c>
      <c r="D444" s="94">
        <v>5</v>
      </c>
      <c r="E444" s="94" t="s">
        <v>260</v>
      </c>
      <c r="F444" s="400">
        <v>0</v>
      </c>
      <c r="G444" s="400"/>
      <c r="H444" s="400">
        <v>0</v>
      </c>
      <c r="I444" s="400">
        <v>0</v>
      </c>
      <c r="J444" s="400">
        <v>0</v>
      </c>
      <c r="K444" s="400">
        <v>0</v>
      </c>
      <c r="L444" s="400">
        <v>0</v>
      </c>
      <c r="M444" s="400">
        <v>0</v>
      </c>
      <c r="N444" s="400"/>
      <c r="O444" s="400">
        <v>0</v>
      </c>
      <c r="P444" s="400">
        <v>0</v>
      </c>
      <c r="Q444" s="400">
        <v>0</v>
      </c>
      <c r="R444" s="400">
        <v>0</v>
      </c>
      <c r="S444" s="400">
        <v>0</v>
      </c>
      <c r="T444" s="400">
        <v>0</v>
      </c>
      <c r="U444"/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1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 s="416">
        <v>0</v>
      </c>
      <c r="AJ444" s="416"/>
      <c r="AK444" s="417">
        <f t="shared" si="1171"/>
        <v>1</v>
      </c>
    </row>
    <row r="445" spans="2:37" hidden="1">
      <c r="B445" s="94"/>
      <c r="C445" s="94" t="s">
        <v>355</v>
      </c>
      <c r="D445" s="94">
        <v>6</v>
      </c>
      <c r="E445" s="345" t="s">
        <v>261</v>
      </c>
      <c r="F445" s="402">
        <f t="shared" ref="F445" si="1172">SUM(F440:F442)</f>
        <v>24</v>
      </c>
      <c r="G445" s="402">
        <f>SUM(G440:G442)</f>
        <v>24</v>
      </c>
      <c r="H445" s="402">
        <f t="shared" ref="H445:M445" si="1173">SUM(H440:H442)</f>
        <v>24</v>
      </c>
      <c r="I445" s="402">
        <f t="shared" si="1173"/>
        <v>24</v>
      </c>
      <c r="J445" s="402">
        <f t="shared" si="1173"/>
        <v>24</v>
      </c>
      <c r="K445" s="402">
        <f t="shared" si="1173"/>
        <v>24</v>
      </c>
      <c r="L445" s="402">
        <f t="shared" si="1173"/>
        <v>24</v>
      </c>
      <c r="M445" s="402">
        <f t="shared" si="1173"/>
        <v>24</v>
      </c>
      <c r="N445" s="402">
        <f>SUM(N440:N442)</f>
        <v>24</v>
      </c>
      <c r="O445" s="402">
        <f t="shared" ref="O445:T445" si="1174">SUM(O440:O442)</f>
        <v>24</v>
      </c>
      <c r="P445" s="402">
        <f t="shared" si="1174"/>
        <v>24</v>
      </c>
      <c r="Q445" s="402">
        <f t="shared" si="1174"/>
        <v>24</v>
      </c>
      <c r="R445" s="402">
        <f t="shared" si="1174"/>
        <v>24</v>
      </c>
      <c r="S445" s="402">
        <f t="shared" si="1174"/>
        <v>24</v>
      </c>
      <c r="T445" s="402">
        <f t="shared" si="1174"/>
        <v>24</v>
      </c>
      <c r="U445" s="374">
        <f>SUM(U440:U442)</f>
        <v>24</v>
      </c>
      <c r="V445" s="374">
        <f t="shared" ref="V445:AA445" si="1175">SUM(V440:V442)</f>
        <v>24</v>
      </c>
      <c r="W445" s="374">
        <f t="shared" si="1175"/>
        <v>24</v>
      </c>
      <c r="X445" s="374">
        <f t="shared" si="1175"/>
        <v>24</v>
      </c>
      <c r="Y445" s="374">
        <f t="shared" si="1175"/>
        <v>24</v>
      </c>
      <c r="Z445" s="374">
        <f t="shared" si="1175"/>
        <v>24</v>
      </c>
      <c r="AA445" s="374">
        <f t="shared" si="1175"/>
        <v>24</v>
      </c>
      <c r="AB445" s="374">
        <f>SUM(AB440:AB442)</f>
        <v>24</v>
      </c>
      <c r="AC445" s="374">
        <f t="shared" ref="AC445:AH445" si="1176">SUM(AC440:AC442)</f>
        <v>24</v>
      </c>
      <c r="AD445" s="374">
        <f t="shared" si="1176"/>
        <v>24</v>
      </c>
      <c r="AE445" s="374">
        <f t="shared" si="1176"/>
        <v>24</v>
      </c>
      <c r="AF445" s="374">
        <f t="shared" si="1176"/>
        <v>24</v>
      </c>
      <c r="AG445" s="374">
        <f t="shared" si="1176"/>
        <v>24</v>
      </c>
      <c r="AH445" s="374">
        <f t="shared" si="1176"/>
        <v>24</v>
      </c>
      <c r="AI445" s="422">
        <f t="shared" ref="AI445" si="1177">SUM(AI440:AI442)</f>
        <v>24</v>
      </c>
      <c r="AJ445" s="422">
        <v>24</v>
      </c>
      <c r="AK445" s="417">
        <f t="shared" si="1171"/>
        <v>744</v>
      </c>
    </row>
    <row r="446" spans="2:37">
      <c r="B446" s="94"/>
      <c r="C446" s="94" t="s">
        <v>355</v>
      </c>
      <c r="D446" s="94">
        <v>7</v>
      </c>
      <c r="E446" s="346" t="s">
        <v>341</v>
      </c>
      <c r="F446" s="403">
        <f t="shared" ref="F446" si="1178">100*(F439-F445)/F439</f>
        <v>0</v>
      </c>
      <c r="G446" s="423">
        <f>100*(G439-G445)/G439</f>
        <v>0</v>
      </c>
      <c r="H446" s="423">
        <f t="shared" ref="H446:M446" si="1179">100*(H439-H445)/H439</f>
        <v>0</v>
      </c>
      <c r="I446" s="423">
        <f t="shared" si="1179"/>
        <v>0</v>
      </c>
      <c r="J446" s="423">
        <f t="shared" si="1179"/>
        <v>0</v>
      </c>
      <c r="K446" s="423">
        <f t="shared" si="1179"/>
        <v>0</v>
      </c>
      <c r="L446" s="423">
        <f t="shared" si="1179"/>
        <v>0</v>
      </c>
      <c r="M446" s="423">
        <f t="shared" si="1179"/>
        <v>0</v>
      </c>
      <c r="N446" s="423">
        <f>100*(N439-N445)/N439</f>
        <v>0</v>
      </c>
      <c r="O446" s="423">
        <f t="shared" ref="O446:T446" si="1180">100*(O439-O445)/O439</f>
        <v>0</v>
      </c>
      <c r="P446" s="423">
        <f t="shared" si="1180"/>
        <v>0</v>
      </c>
      <c r="Q446" s="423">
        <f t="shared" si="1180"/>
        <v>0</v>
      </c>
      <c r="R446" s="423">
        <f t="shared" si="1180"/>
        <v>0</v>
      </c>
      <c r="S446" s="423">
        <f t="shared" si="1180"/>
        <v>0</v>
      </c>
      <c r="T446" s="423">
        <f t="shared" si="1180"/>
        <v>0</v>
      </c>
      <c r="U446" s="386">
        <f>100*(U439-U445)/U439</f>
        <v>0</v>
      </c>
      <c r="V446" s="386">
        <f t="shared" ref="V446:AA446" si="1181">100*(V439-V445)/V439</f>
        <v>0</v>
      </c>
      <c r="W446" s="386">
        <f t="shared" si="1181"/>
        <v>0</v>
      </c>
      <c r="X446" s="386">
        <f t="shared" si="1181"/>
        <v>0</v>
      </c>
      <c r="Y446" s="386">
        <f t="shared" si="1181"/>
        <v>0</v>
      </c>
      <c r="Z446" s="386">
        <f t="shared" si="1181"/>
        <v>0</v>
      </c>
      <c r="AA446" s="386">
        <f t="shared" si="1181"/>
        <v>0</v>
      </c>
      <c r="AB446" s="386">
        <f>100*(AB439-AB445)/AB439</f>
        <v>0</v>
      </c>
      <c r="AC446" s="386">
        <f t="shared" ref="AC446:AH446" si="1182">100*(AC439-AC445)/AC439</f>
        <v>0</v>
      </c>
      <c r="AD446" s="386">
        <f t="shared" si="1182"/>
        <v>0</v>
      </c>
      <c r="AE446" s="386">
        <f t="shared" si="1182"/>
        <v>0</v>
      </c>
      <c r="AF446" s="386">
        <f t="shared" si="1182"/>
        <v>0</v>
      </c>
      <c r="AG446" s="386">
        <f t="shared" si="1182"/>
        <v>0</v>
      </c>
      <c r="AH446" s="386">
        <f t="shared" si="1182"/>
        <v>0</v>
      </c>
      <c r="AI446" s="423">
        <f t="shared" ref="AI446:AJ446" si="1183">100*(AI439-AI445)/AI439</f>
        <v>0</v>
      </c>
      <c r="AJ446" s="423">
        <f t="shared" si="1183"/>
        <v>0</v>
      </c>
      <c r="AK446" s="424">
        <f>100*(AK439-AK445)/AK439</f>
        <v>0</v>
      </c>
    </row>
    <row r="447" spans="2:37">
      <c r="B447" s="94"/>
      <c r="C447" s="94" t="s">
        <v>355</v>
      </c>
      <c r="D447" s="94">
        <v>8</v>
      </c>
      <c r="E447" s="346" t="s">
        <v>344</v>
      </c>
      <c r="F447" s="403">
        <f t="shared" ref="F447" si="1184">IFERROR(100*F443/(F439-F445),0)</f>
        <v>0</v>
      </c>
      <c r="G447" s="423">
        <f>IFERROR(100*G443/(G439-G445),0)</f>
        <v>0</v>
      </c>
      <c r="H447" s="423">
        <f t="shared" ref="H447:M447" si="1185">IFERROR(100*H443/(H439-H445),0)</f>
        <v>0</v>
      </c>
      <c r="I447" s="423">
        <f t="shared" si="1185"/>
        <v>0</v>
      </c>
      <c r="J447" s="423">
        <f t="shared" si="1185"/>
        <v>0</v>
      </c>
      <c r="K447" s="423">
        <f t="shared" si="1185"/>
        <v>0</v>
      </c>
      <c r="L447" s="423">
        <f t="shared" si="1185"/>
        <v>0</v>
      </c>
      <c r="M447" s="423">
        <f t="shared" si="1185"/>
        <v>0</v>
      </c>
      <c r="N447" s="423">
        <f>IFERROR(100*N443/(N439-N445),0)</f>
        <v>0</v>
      </c>
      <c r="O447" s="423">
        <f t="shared" ref="O447:T447" si="1186">IFERROR(100*O443/(O439-O445),0)</f>
        <v>0</v>
      </c>
      <c r="P447" s="423">
        <f t="shared" si="1186"/>
        <v>0</v>
      </c>
      <c r="Q447" s="423">
        <f t="shared" si="1186"/>
        <v>0</v>
      </c>
      <c r="R447" s="423">
        <f t="shared" si="1186"/>
        <v>0</v>
      </c>
      <c r="S447" s="423">
        <f t="shared" si="1186"/>
        <v>0</v>
      </c>
      <c r="T447" s="423">
        <f t="shared" si="1186"/>
        <v>0</v>
      </c>
      <c r="U447" s="386">
        <f>IFERROR(100*U443/(U439-U445),0)</f>
        <v>0</v>
      </c>
      <c r="V447" s="386">
        <f t="shared" ref="V447:AA447" si="1187">IFERROR(100*V443/(V439-V445),0)</f>
        <v>0</v>
      </c>
      <c r="W447" s="386">
        <f t="shared" si="1187"/>
        <v>0</v>
      </c>
      <c r="X447" s="386">
        <f t="shared" si="1187"/>
        <v>0</v>
      </c>
      <c r="Y447" s="386">
        <f t="shared" si="1187"/>
        <v>0</v>
      </c>
      <c r="Z447" s="386">
        <f t="shared" si="1187"/>
        <v>0</v>
      </c>
      <c r="AA447" s="386">
        <f t="shared" si="1187"/>
        <v>0</v>
      </c>
      <c r="AB447" s="386">
        <f>IFERROR(100*AB443/(AB439-AB445),0)</f>
        <v>0</v>
      </c>
      <c r="AC447" s="386">
        <f t="shared" ref="AC447:AH447" si="1188">IFERROR(100*AC443/(AC439-AC445),0)</f>
        <v>0</v>
      </c>
      <c r="AD447" s="386">
        <f t="shared" si="1188"/>
        <v>0</v>
      </c>
      <c r="AE447" s="386">
        <f t="shared" si="1188"/>
        <v>0</v>
      </c>
      <c r="AF447" s="386">
        <f t="shared" si="1188"/>
        <v>0</v>
      </c>
      <c r="AG447" s="386">
        <f t="shared" si="1188"/>
        <v>0</v>
      </c>
      <c r="AH447" s="386">
        <f t="shared" si="1188"/>
        <v>0</v>
      </c>
      <c r="AI447" s="423">
        <f t="shared" ref="AI447:AJ447" si="1189">IFERROR(100*AI443/(AI439-AI445),0)</f>
        <v>0</v>
      </c>
      <c r="AJ447" s="423">
        <f t="shared" si="1189"/>
        <v>0</v>
      </c>
      <c r="AK447" s="424">
        <f>IFERROR(100*AK443/(AK439-AK445),0)</f>
        <v>0</v>
      </c>
    </row>
    <row r="448" spans="2:37" hidden="1">
      <c r="B448" s="94"/>
      <c r="C448" s="94" t="s">
        <v>355</v>
      </c>
      <c r="D448" s="94"/>
      <c r="E448" s="346" t="s">
        <v>343</v>
      </c>
      <c r="F448" s="403">
        <f t="shared" ref="F448" si="1190">IFERROR(100*F443/(F439-F445-4),0)</f>
        <v>0</v>
      </c>
      <c r="G448" s="423">
        <f>IFERROR(100*G443/(G439-G445-4),0)</f>
        <v>0</v>
      </c>
      <c r="H448" s="423">
        <f t="shared" ref="H448:M448" si="1191">IFERROR(100*H443/(H439-H445-4),0)</f>
        <v>0</v>
      </c>
      <c r="I448" s="423">
        <f t="shared" si="1191"/>
        <v>0</v>
      </c>
      <c r="J448" s="423">
        <f t="shared" si="1191"/>
        <v>0</v>
      </c>
      <c r="K448" s="423">
        <f t="shared" si="1191"/>
        <v>0</v>
      </c>
      <c r="L448" s="423">
        <f t="shared" si="1191"/>
        <v>0</v>
      </c>
      <c r="M448" s="423">
        <f t="shared" si="1191"/>
        <v>0</v>
      </c>
      <c r="N448" s="423">
        <f>IFERROR(100*N443/(N439-N445-4),0)</f>
        <v>0</v>
      </c>
      <c r="O448" s="423">
        <f t="shared" ref="O448:T448" si="1192">IFERROR(100*O443/(O439-O445-4),0)</f>
        <v>0</v>
      </c>
      <c r="P448" s="423">
        <f t="shared" si="1192"/>
        <v>0</v>
      </c>
      <c r="Q448" s="423">
        <f t="shared" si="1192"/>
        <v>0</v>
      </c>
      <c r="R448" s="423">
        <f t="shared" si="1192"/>
        <v>0</v>
      </c>
      <c r="S448" s="423">
        <f t="shared" si="1192"/>
        <v>0</v>
      </c>
      <c r="T448" s="423">
        <f t="shared" si="1192"/>
        <v>0</v>
      </c>
      <c r="U448" s="386">
        <f>IFERROR(100*U443/(U439-U445-4),0)</f>
        <v>0</v>
      </c>
      <c r="V448" s="386">
        <f t="shared" ref="V448:AA448" si="1193">IFERROR(100*V443/(V439-V445-4),0)</f>
        <v>0</v>
      </c>
      <c r="W448" s="386">
        <f t="shared" si="1193"/>
        <v>0</v>
      </c>
      <c r="X448" s="386">
        <f t="shared" si="1193"/>
        <v>0</v>
      </c>
      <c r="Y448" s="386">
        <f t="shared" si="1193"/>
        <v>0</v>
      </c>
      <c r="Z448" s="386">
        <f t="shared" si="1193"/>
        <v>0</v>
      </c>
      <c r="AA448" s="386">
        <f t="shared" si="1193"/>
        <v>0</v>
      </c>
      <c r="AB448" s="386">
        <f>IFERROR(100*AB443/(AB439-AB445-4),0)</f>
        <v>0</v>
      </c>
      <c r="AC448" s="386">
        <f t="shared" ref="AC448:AH448" si="1194">IFERROR(100*AC443/(AC439-AC445-4),0)</f>
        <v>0</v>
      </c>
      <c r="AD448" s="386">
        <f t="shared" si="1194"/>
        <v>0</v>
      </c>
      <c r="AE448" s="386">
        <f t="shared" si="1194"/>
        <v>0</v>
      </c>
      <c r="AF448" s="386">
        <f t="shared" si="1194"/>
        <v>0</v>
      </c>
      <c r="AG448" s="386">
        <f t="shared" si="1194"/>
        <v>0</v>
      </c>
      <c r="AH448" s="386">
        <f t="shared" si="1194"/>
        <v>0</v>
      </c>
      <c r="AI448" s="423">
        <f t="shared" ref="AI448:AJ448" si="1195">IFERROR(100*AI443/(AI439-AI445-4),0)</f>
        <v>0</v>
      </c>
      <c r="AJ448" s="423">
        <f t="shared" si="1195"/>
        <v>0</v>
      </c>
      <c r="AK448" s="424">
        <f>IFERROR(100*AK443/(AK439-AK445-120),0)</f>
        <v>0</v>
      </c>
    </row>
    <row r="449" spans="2:37">
      <c r="B449" s="94"/>
      <c r="C449" s="94" t="s">
        <v>355</v>
      </c>
      <c r="D449" s="94">
        <v>9</v>
      </c>
      <c r="E449" s="347" t="s">
        <v>18</v>
      </c>
      <c r="F449" s="404">
        <f t="shared" ref="F449" si="1196">IFERROR(F443/F444,F443)</f>
        <v>0</v>
      </c>
      <c r="G449" s="404">
        <f>IFERROR(G443/G444,G443)</f>
        <v>0</v>
      </c>
      <c r="H449" s="404">
        <f t="shared" ref="H449:M449" si="1197">IFERROR(H443/H444,H443)</f>
        <v>0</v>
      </c>
      <c r="I449" s="404">
        <f t="shared" si="1197"/>
        <v>0</v>
      </c>
      <c r="J449" s="404">
        <f t="shared" si="1197"/>
        <v>0</v>
      </c>
      <c r="K449" s="404">
        <f t="shared" si="1197"/>
        <v>0</v>
      </c>
      <c r="L449" s="404">
        <f t="shared" si="1197"/>
        <v>0</v>
      </c>
      <c r="M449" s="404">
        <f t="shared" si="1197"/>
        <v>0</v>
      </c>
      <c r="N449" s="404">
        <f>IFERROR(N443/N444,N443)</f>
        <v>0</v>
      </c>
      <c r="O449" s="404">
        <f t="shared" ref="O449:T449" si="1198">IFERROR(O443/O444,O443)</f>
        <v>0</v>
      </c>
      <c r="P449" s="404">
        <f t="shared" si="1198"/>
        <v>0</v>
      </c>
      <c r="Q449" s="404">
        <f t="shared" si="1198"/>
        <v>0</v>
      </c>
      <c r="R449" s="404">
        <f t="shared" si="1198"/>
        <v>0</v>
      </c>
      <c r="S449" s="404">
        <f t="shared" si="1198"/>
        <v>0</v>
      </c>
      <c r="T449" s="404">
        <f t="shared" si="1198"/>
        <v>0</v>
      </c>
      <c r="U449" s="348">
        <f>IFERROR(U443/U444,U443)</f>
        <v>0</v>
      </c>
      <c r="V449" s="348">
        <f t="shared" ref="V449:AA449" si="1199">IFERROR(V443/V444,V443)</f>
        <v>0</v>
      </c>
      <c r="W449" s="348">
        <f t="shared" si="1199"/>
        <v>0</v>
      </c>
      <c r="X449" s="348">
        <f t="shared" si="1199"/>
        <v>0</v>
      </c>
      <c r="Y449" s="348">
        <f t="shared" si="1199"/>
        <v>0</v>
      </c>
      <c r="Z449" s="348">
        <f t="shared" si="1199"/>
        <v>0</v>
      </c>
      <c r="AA449" s="348">
        <f t="shared" si="1199"/>
        <v>0</v>
      </c>
      <c r="AB449" s="348">
        <f>IFERROR(AB443/AB444,AB443)</f>
        <v>0</v>
      </c>
      <c r="AC449" s="348">
        <f t="shared" ref="AC449:AH449" si="1200">IFERROR(AC443/AC444,AC443)</f>
        <v>0</v>
      </c>
      <c r="AD449" s="348">
        <f t="shared" si="1200"/>
        <v>0</v>
      </c>
      <c r="AE449" s="348">
        <f t="shared" si="1200"/>
        <v>0</v>
      </c>
      <c r="AF449" s="348">
        <f t="shared" si="1200"/>
        <v>0</v>
      </c>
      <c r="AG449" s="348">
        <f t="shared" si="1200"/>
        <v>0</v>
      </c>
      <c r="AH449" s="348">
        <f t="shared" si="1200"/>
        <v>0</v>
      </c>
      <c r="AI449" s="425">
        <f t="shared" ref="AI449:AK449" si="1201">IFERROR(AI443/AI444,AI443)</f>
        <v>0</v>
      </c>
      <c r="AJ449" s="425">
        <f t="shared" ref="AJ449" si="1202">IFERROR(AJ443/AJ444,AJ443)</f>
        <v>0</v>
      </c>
      <c r="AK449" s="426">
        <f t="shared" si="1201"/>
        <v>0</v>
      </c>
    </row>
    <row r="450" spans="2:37">
      <c r="B450" s="94"/>
      <c r="C450" s="94" t="s">
        <v>355</v>
      </c>
      <c r="D450" s="94">
        <v>10</v>
      </c>
      <c r="E450" s="347" t="s">
        <v>19</v>
      </c>
      <c r="F450" s="404">
        <f t="shared" ref="F450" si="1203">IFERROR(F442/F444,F442)</f>
        <v>24</v>
      </c>
      <c r="G450" s="404">
        <f>IFERROR(G442/G444,G442)</f>
        <v>24</v>
      </c>
      <c r="H450" s="404">
        <f t="shared" ref="H450:M450" si="1204">IFERROR(H442/H444,H442)</f>
        <v>24</v>
      </c>
      <c r="I450" s="404">
        <f t="shared" si="1204"/>
        <v>24</v>
      </c>
      <c r="J450" s="404">
        <f t="shared" si="1204"/>
        <v>24</v>
      </c>
      <c r="K450" s="404">
        <f t="shared" si="1204"/>
        <v>24</v>
      </c>
      <c r="L450" s="404">
        <f t="shared" si="1204"/>
        <v>24</v>
      </c>
      <c r="M450" s="404">
        <f t="shared" si="1204"/>
        <v>24</v>
      </c>
      <c r="N450" s="404">
        <f>IFERROR(N442/N444,N442)</f>
        <v>24</v>
      </c>
      <c r="O450" s="404">
        <f t="shared" ref="O450:T450" si="1205">IFERROR(O442/O444,O442)</f>
        <v>24</v>
      </c>
      <c r="P450" s="404">
        <f t="shared" si="1205"/>
        <v>24</v>
      </c>
      <c r="Q450" s="404">
        <f t="shared" si="1205"/>
        <v>24</v>
      </c>
      <c r="R450" s="404">
        <f t="shared" si="1205"/>
        <v>24</v>
      </c>
      <c r="S450" s="404">
        <f t="shared" si="1205"/>
        <v>24</v>
      </c>
      <c r="T450" s="404">
        <f t="shared" si="1205"/>
        <v>24</v>
      </c>
      <c r="U450" s="348">
        <f>IFERROR(U442/U444,U442)</f>
        <v>24</v>
      </c>
      <c r="V450" s="348">
        <f t="shared" ref="V450:AA450" si="1206">IFERROR(V442/V444,V442)</f>
        <v>24</v>
      </c>
      <c r="W450" s="348">
        <f t="shared" si="1206"/>
        <v>24</v>
      </c>
      <c r="X450" s="348">
        <f t="shared" si="1206"/>
        <v>24</v>
      </c>
      <c r="Y450" s="348">
        <f t="shared" si="1206"/>
        <v>24</v>
      </c>
      <c r="Z450" s="348">
        <f t="shared" si="1206"/>
        <v>24</v>
      </c>
      <c r="AA450" s="348">
        <f t="shared" si="1206"/>
        <v>24</v>
      </c>
      <c r="AB450" s="348">
        <f>IFERROR(AB442/AB444,AB442)</f>
        <v>24</v>
      </c>
      <c r="AC450" s="348">
        <f t="shared" ref="AC450:AH450" si="1207">IFERROR(AC442/AC444,AC442)</f>
        <v>24</v>
      </c>
      <c r="AD450" s="348">
        <f t="shared" si="1207"/>
        <v>24</v>
      </c>
      <c r="AE450" s="348">
        <f t="shared" si="1207"/>
        <v>24</v>
      </c>
      <c r="AF450" s="348">
        <f t="shared" si="1207"/>
        <v>24</v>
      </c>
      <c r="AG450" s="348">
        <f t="shared" si="1207"/>
        <v>24</v>
      </c>
      <c r="AH450" s="348">
        <f t="shared" si="1207"/>
        <v>24</v>
      </c>
      <c r="AI450" s="425">
        <f t="shared" ref="AI450:AK450" si="1208">IFERROR(AI442/AI444,AI442)</f>
        <v>24</v>
      </c>
      <c r="AJ450" s="425">
        <f t="shared" ref="AJ450" si="1209">IFERROR(AJ442/AJ444,AJ442)</f>
        <v>0</v>
      </c>
      <c r="AK450" s="426">
        <f t="shared" si="1208"/>
        <v>720</v>
      </c>
    </row>
    <row r="451" spans="2:37" hidden="1">
      <c r="B451" s="94"/>
      <c r="C451" s="94" t="s">
        <v>356</v>
      </c>
      <c r="D451" s="94">
        <v>1</v>
      </c>
      <c r="E451" s="94" t="s">
        <v>256</v>
      </c>
      <c r="F451" s="400">
        <v>24</v>
      </c>
      <c r="G451" s="400">
        <v>24</v>
      </c>
      <c r="H451" s="400">
        <v>24</v>
      </c>
      <c r="I451" s="400">
        <v>24</v>
      </c>
      <c r="J451" s="400">
        <v>24</v>
      </c>
      <c r="K451" s="400">
        <v>24</v>
      </c>
      <c r="L451" s="400">
        <v>24</v>
      </c>
      <c r="M451" s="400">
        <v>24</v>
      </c>
      <c r="N451" s="400">
        <v>24</v>
      </c>
      <c r="O451" s="400">
        <v>24</v>
      </c>
      <c r="P451" s="400">
        <v>24</v>
      </c>
      <c r="Q451" s="400">
        <v>24</v>
      </c>
      <c r="R451" s="400">
        <v>24</v>
      </c>
      <c r="S451" s="400">
        <v>24</v>
      </c>
      <c r="T451" s="400">
        <v>24</v>
      </c>
      <c r="U451">
        <v>24</v>
      </c>
      <c r="V451">
        <v>24</v>
      </c>
      <c r="W451">
        <v>24</v>
      </c>
      <c r="X451">
        <v>24</v>
      </c>
      <c r="Y451">
        <v>24</v>
      </c>
      <c r="Z451">
        <v>24</v>
      </c>
      <c r="AA451">
        <v>24</v>
      </c>
      <c r="AB451">
        <v>24</v>
      </c>
      <c r="AC451">
        <v>24</v>
      </c>
      <c r="AD451">
        <v>24</v>
      </c>
      <c r="AE451">
        <v>24</v>
      </c>
      <c r="AF451">
        <v>24</v>
      </c>
      <c r="AG451">
        <v>24</v>
      </c>
      <c r="AH451">
        <v>24</v>
      </c>
      <c r="AI451" s="416">
        <v>24</v>
      </c>
      <c r="AJ451" s="416">
        <v>24</v>
      </c>
      <c r="AK451" s="417">
        <f>SUM(F451:AJ451)</f>
        <v>744</v>
      </c>
    </row>
    <row r="452" spans="2:37">
      <c r="B452" s="94"/>
      <c r="C452" s="94" t="s">
        <v>356</v>
      </c>
      <c r="D452" s="117">
        <v>1.1000000000000001</v>
      </c>
      <c r="E452" s="94" t="s">
        <v>267</v>
      </c>
      <c r="F452" s="400">
        <v>10</v>
      </c>
      <c r="G452" s="400"/>
      <c r="H452" s="400"/>
      <c r="I452" s="400"/>
      <c r="J452" s="400"/>
      <c r="K452" s="400"/>
      <c r="L452" s="400"/>
      <c r="M452" s="400"/>
      <c r="N452" s="400"/>
      <c r="O452" s="400"/>
      <c r="P452" s="400"/>
      <c r="Q452" s="400"/>
      <c r="R452" s="400"/>
      <c r="S452" s="400"/>
      <c r="T452" s="400"/>
      <c r="U452"/>
      <c r="V452"/>
      <c r="W452"/>
      <c r="X452"/>
      <c r="Y452"/>
      <c r="Z452"/>
      <c r="AA452"/>
      <c r="AB452"/>
      <c r="AC452"/>
      <c r="AD452"/>
      <c r="AE452"/>
      <c r="AF452"/>
      <c r="AG452"/>
      <c r="AH452"/>
      <c r="AI452" s="416"/>
      <c r="AJ452" s="416"/>
      <c r="AK452" s="417">
        <f t="shared" ref="AK452:AK457" si="1210">SUM(F452:AJ452)</f>
        <v>10</v>
      </c>
    </row>
    <row r="453" spans="2:37">
      <c r="B453" s="94"/>
      <c r="C453" s="94" t="s">
        <v>356</v>
      </c>
      <c r="D453" s="94">
        <v>2</v>
      </c>
      <c r="E453" s="94" t="s">
        <v>257</v>
      </c>
      <c r="F453" s="400"/>
      <c r="G453" s="400"/>
      <c r="H453" s="400"/>
      <c r="I453" s="400"/>
      <c r="J453" s="400"/>
      <c r="K453" s="400"/>
      <c r="L453" s="400"/>
      <c r="M453" s="400"/>
      <c r="N453" s="400"/>
      <c r="O453" s="400"/>
      <c r="P453" s="400"/>
      <c r="Q453" s="400"/>
      <c r="R453" s="400"/>
      <c r="S453" s="400"/>
      <c r="T453" s="400"/>
      <c r="U453"/>
      <c r="V453"/>
      <c r="W453"/>
      <c r="X453"/>
      <c r="Y453"/>
      <c r="Z453"/>
      <c r="AA453"/>
      <c r="AB453"/>
      <c r="AC453"/>
      <c r="AD453"/>
      <c r="AE453"/>
      <c r="AF453"/>
      <c r="AG453"/>
      <c r="AH453"/>
      <c r="AI453" s="416"/>
      <c r="AJ453" s="416"/>
      <c r="AK453" s="417">
        <f t="shared" si="1210"/>
        <v>0</v>
      </c>
    </row>
    <row r="454" spans="2:37">
      <c r="B454" s="94"/>
      <c r="C454" s="94" t="s">
        <v>356</v>
      </c>
      <c r="D454" s="94">
        <v>3</v>
      </c>
      <c r="E454" s="94" t="s">
        <v>258</v>
      </c>
      <c r="F454" s="400"/>
      <c r="G454" s="400">
        <v>3</v>
      </c>
      <c r="H454" s="400"/>
      <c r="I454" s="400"/>
      <c r="J454" s="400"/>
      <c r="K454" s="400"/>
      <c r="L454" s="400"/>
      <c r="M454" s="400"/>
      <c r="N454" s="400">
        <v>2</v>
      </c>
      <c r="O454" s="400"/>
      <c r="P454" s="400"/>
      <c r="Q454" s="400"/>
      <c r="R454" s="400"/>
      <c r="S454" s="400"/>
      <c r="T454" s="400"/>
      <c r="U454">
        <v>4</v>
      </c>
      <c r="V454">
        <v>1</v>
      </c>
      <c r="W454"/>
      <c r="X454"/>
      <c r="Y454"/>
      <c r="Z454">
        <v>5</v>
      </c>
      <c r="AA454"/>
      <c r="AB454"/>
      <c r="AC454"/>
      <c r="AD454"/>
      <c r="AE454">
        <v>7</v>
      </c>
      <c r="AF454"/>
      <c r="AG454"/>
      <c r="AH454"/>
      <c r="AI454" s="416"/>
      <c r="AJ454" s="416"/>
      <c r="AK454" s="417">
        <f t="shared" si="1210"/>
        <v>22</v>
      </c>
    </row>
    <row r="455" spans="2:37">
      <c r="B455" s="94"/>
      <c r="C455" s="94" t="s">
        <v>356</v>
      </c>
      <c r="D455" s="94">
        <v>4</v>
      </c>
      <c r="E455" s="94" t="s">
        <v>259</v>
      </c>
      <c r="F455" s="400">
        <v>11</v>
      </c>
      <c r="G455" s="400">
        <v>9</v>
      </c>
      <c r="H455" s="400">
        <v>11</v>
      </c>
      <c r="I455" s="400">
        <v>10</v>
      </c>
      <c r="J455" s="400">
        <v>14</v>
      </c>
      <c r="K455" s="400">
        <v>6</v>
      </c>
      <c r="L455" s="400">
        <v>16</v>
      </c>
      <c r="M455" s="400">
        <v>11</v>
      </c>
      <c r="N455" s="400"/>
      <c r="O455" s="400">
        <v>11</v>
      </c>
      <c r="P455" s="400">
        <v>10</v>
      </c>
      <c r="Q455" s="400">
        <v>14</v>
      </c>
      <c r="R455" s="400">
        <v>6</v>
      </c>
      <c r="S455" s="400">
        <v>16</v>
      </c>
      <c r="T455" s="400">
        <v>11</v>
      </c>
      <c r="U455">
        <v>14</v>
      </c>
      <c r="V455">
        <v>11</v>
      </c>
      <c r="W455">
        <v>11</v>
      </c>
      <c r="X455">
        <v>12</v>
      </c>
      <c r="Y455">
        <v>20</v>
      </c>
      <c r="Z455">
        <v>3</v>
      </c>
      <c r="AA455">
        <v>13</v>
      </c>
      <c r="AB455">
        <v>14</v>
      </c>
      <c r="AC455">
        <v>11</v>
      </c>
      <c r="AD455">
        <v>11</v>
      </c>
      <c r="AE455">
        <v>12</v>
      </c>
      <c r="AF455">
        <v>20</v>
      </c>
      <c r="AG455">
        <v>3</v>
      </c>
      <c r="AH455">
        <v>13</v>
      </c>
      <c r="AI455" s="416">
        <v>16</v>
      </c>
      <c r="AJ455" s="416"/>
      <c r="AK455" s="417">
        <f t="shared" si="1210"/>
        <v>340</v>
      </c>
    </row>
    <row r="456" spans="2:37" hidden="1">
      <c r="B456" s="94"/>
      <c r="C456" s="94" t="s">
        <v>356</v>
      </c>
      <c r="D456" s="94">
        <v>5</v>
      </c>
      <c r="E456" s="94" t="s">
        <v>260</v>
      </c>
      <c r="F456" s="400">
        <v>1</v>
      </c>
      <c r="G456" s="400">
        <v>1</v>
      </c>
      <c r="H456" s="400">
        <v>0</v>
      </c>
      <c r="I456" s="400">
        <v>0</v>
      </c>
      <c r="J456" s="400"/>
      <c r="K456" s="400"/>
      <c r="L456" s="400"/>
      <c r="M456" s="400"/>
      <c r="N456" s="400">
        <v>1</v>
      </c>
      <c r="O456" s="400">
        <v>0</v>
      </c>
      <c r="P456" s="400">
        <v>0</v>
      </c>
      <c r="Q456" s="400"/>
      <c r="R456" s="400"/>
      <c r="S456" s="400"/>
      <c r="T456" s="400"/>
      <c r="U456">
        <v>1</v>
      </c>
      <c r="V456">
        <v>1</v>
      </c>
      <c r="W456"/>
      <c r="X456"/>
      <c r="Y456"/>
      <c r="Z456">
        <v>1</v>
      </c>
      <c r="AA456"/>
      <c r="AB456"/>
      <c r="AC456"/>
      <c r="AD456"/>
      <c r="AE456">
        <v>1</v>
      </c>
      <c r="AF456"/>
      <c r="AG456"/>
      <c r="AH456"/>
      <c r="AI456" s="416">
        <v>0</v>
      </c>
      <c r="AJ456" s="416"/>
      <c r="AK456" s="417">
        <f t="shared" si="1210"/>
        <v>7</v>
      </c>
    </row>
    <row r="457" spans="2:37" hidden="1">
      <c r="B457" s="94"/>
      <c r="C457" s="94" t="s">
        <v>356</v>
      </c>
      <c r="D457" s="94">
        <v>6</v>
      </c>
      <c r="E457" s="345" t="s">
        <v>261</v>
      </c>
      <c r="F457" s="402">
        <f t="shared" ref="F457" si="1211">SUM(F452:F454)</f>
        <v>10</v>
      </c>
      <c r="G457" s="402">
        <f>SUM(G452:G454)</f>
        <v>3</v>
      </c>
      <c r="H457" s="402">
        <f t="shared" ref="H457:I457" si="1212">SUM(H452:H454)</f>
        <v>0</v>
      </c>
      <c r="I457" s="402">
        <f t="shared" si="1212"/>
        <v>0</v>
      </c>
      <c r="J457" s="402"/>
      <c r="K457" s="402"/>
      <c r="L457" s="402"/>
      <c r="M457" s="402"/>
      <c r="N457" s="402">
        <f>SUM(N452:N454)</f>
        <v>2</v>
      </c>
      <c r="O457" s="402">
        <f t="shared" ref="O457:P457" si="1213">SUM(O452:O454)</f>
        <v>0</v>
      </c>
      <c r="P457" s="402">
        <f t="shared" si="1213"/>
        <v>0</v>
      </c>
      <c r="Q457" s="402"/>
      <c r="R457" s="402"/>
      <c r="S457" s="402"/>
      <c r="T457" s="402"/>
      <c r="U457" s="374">
        <f>SUM(U452:U454)</f>
        <v>4</v>
      </c>
      <c r="V457" s="374">
        <f t="shared" ref="V457:AA457" si="1214">SUM(V452:V454)</f>
        <v>1</v>
      </c>
      <c r="W457" s="374">
        <f t="shared" si="1214"/>
        <v>0</v>
      </c>
      <c r="X457" s="374">
        <f t="shared" si="1214"/>
        <v>0</v>
      </c>
      <c r="Y457" s="374">
        <f t="shared" si="1214"/>
        <v>0</v>
      </c>
      <c r="Z457" s="374">
        <f t="shared" si="1214"/>
        <v>5</v>
      </c>
      <c r="AA457" s="374">
        <f t="shared" si="1214"/>
        <v>0</v>
      </c>
      <c r="AB457" s="374">
        <f>SUM(AB452:AB454)</f>
        <v>0</v>
      </c>
      <c r="AC457" s="374">
        <f t="shared" ref="AC457:AH457" si="1215">SUM(AC452:AC454)</f>
        <v>0</v>
      </c>
      <c r="AD457" s="374">
        <f t="shared" si="1215"/>
        <v>0</v>
      </c>
      <c r="AE457" s="374">
        <f t="shared" si="1215"/>
        <v>7</v>
      </c>
      <c r="AF457" s="374">
        <f t="shared" si="1215"/>
        <v>0</v>
      </c>
      <c r="AG457" s="374"/>
      <c r="AH457" s="374">
        <f t="shared" si="1215"/>
        <v>0</v>
      </c>
      <c r="AI457" s="422">
        <f t="shared" ref="AI457" si="1216">SUM(AI452:AI454)</f>
        <v>0</v>
      </c>
      <c r="AJ457" s="422"/>
      <c r="AK457" s="417">
        <f t="shared" si="1210"/>
        <v>32</v>
      </c>
    </row>
    <row r="458" spans="2:37">
      <c r="B458" s="94"/>
      <c r="C458" s="94" t="s">
        <v>356</v>
      </c>
      <c r="D458" s="94">
        <v>7</v>
      </c>
      <c r="E458" s="346" t="s">
        <v>341</v>
      </c>
      <c r="F458" s="403">
        <f t="shared" ref="F458" si="1217">100*(F451-F457)/F451</f>
        <v>58.333333333333336</v>
      </c>
      <c r="G458" s="423">
        <f>100*(G451-G457)/G451</f>
        <v>87.5</v>
      </c>
      <c r="H458" s="423">
        <f t="shared" ref="H458:M458" si="1218">100*(H451-H457)/H451</f>
        <v>100</v>
      </c>
      <c r="I458" s="423">
        <f t="shared" si="1218"/>
        <v>100</v>
      </c>
      <c r="J458" s="423">
        <f t="shared" si="1218"/>
        <v>100</v>
      </c>
      <c r="K458" s="423">
        <f t="shared" si="1218"/>
        <v>100</v>
      </c>
      <c r="L458" s="423">
        <f t="shared" si="1218"/>
        <v>100</v>
      </c>
      <c r="M458" s="423">
        <f t="shared" si="1218"/>
        <v>100</v>
      </c>
      <c r="N458" s="423">
        <f>100*(N451-N457)/N451</f>
        <v>91.666666666666671</v>
      </c>
      <c r="O458" s="423">
        <f t="shared" ref="O458:T458" si="1219">100*(O451-O457)/O451</f>
        <v>100</v>
      </c>
      <c r="P458" s="423">
        <f t="shared" si="1219"/>
        <v>100</v>
      </c>
      <c r="Q458" s="423">
        <f t="shared" si="1219"/>
        <v>100</v>
      </c>
      <c r="R458" s="423">
        <f t="shared" si="1219"/>
        <v>100</v>
      </c>
      <c r="S458" s="423">
        <f t="shared" si="1219"/>
        <v>100</v>
      </c>
      <c r="T458" s="423">
        <f t="shared" si="1219"/>
        <v>100</v>
      </c>
      <c r="U458" s="386">
        <f>100*(U451-U457)/U451</f>
        <v>83.333333333333329</v>
      </c>
      <c r="V458" s="386">
        <f t="shared" ref="V458:AA458" si="1220">100*(V451-V457)/V451</f>
        <v>95.833333333333329</v>
      </c>
      <c r="W458" s="386">
        <f t="shared" si="1220"/>
        <v>100</v>
      </c>
      <c r="X458" s="386">
        <f t="shared" si="1220"/>
        <v>100</v>
      </c>
      <c r="Y458" s="386">
        <f t="shared" si="1220"/>
        <v>100</v>
      </c>
      <c r="Z458" s="386">
        <f t="shared" si="1220"/>
        <v>79.166666666666671</v>
      </c>
      <c r="AA458" s="386">
        <f t="shared" si="1220"/>
        <v>100</v>
      </c>
      <c r="AB458" s="386">
        <f>100*(AB451-AB457)/AB451</f>
        <v>100</v>
      </c>
      <c r="AC458" s="386">
        <f t="shared" ref="AC458:AH458" si="1221">100*(AC451-AC457)/AC451</f>
        <v>100</v>
      </c>
      <c r="AD458" s="386">
        <f t="shared" si="1221"/>
        <v>100</v>
      </c>
      <c r="AE458" s="386">
        <f t="shared" si="1221"/>
        <v>70.833333333333329</v>
      </c>
      <c r="AF458" s="386">
        <f t="shared" si="1221"/>
        <v>100</v>
      </c>
      <c r="AG458" s="386">
        <f t="shared" si="1221"/>
        <v>100</v>
      </c>
      <c r="AH458" s="386">
        <f t="shared" si="1221"/>
        <v>100</v>
      </c>
      <c r="AI458" s="423">
        <f t="shared" ref="AI458:AJ458" si="1222">100*(AI451-AI457)/AI451</f>
        <v>100</v>
      </c>
      <c r="AJ458" s="423">
        <f t="shared" si="1222"/>
        <v>100</v>
      </c>
      <c r="AK458" s="424">
        <f>100*(AK451-AK457)/AK451</f>
        <v>95.6989247311828</v>
      </c>
    </row>
    <row r="459" spans="2:37">
      <c r="B459" s="94"/>
      <c r="C459" s="94" t="s">
        <v>356</v>
      </c>
      <c r="D459" s="94">
        <v>8</v>
      </c>
      <c r="E459" s="346" t="s">
        <v>344</v>
      </c>
      <c r="F459" s="403">
        <f t="shared" ref="F459:AH459" si="1223">100*F455/(F451-F457)</f>
        <v>78.571428571428569</v>
      </c>
      <c r="G459" s="423">
        <f t="shared" si="1223"/>
        <v>42.857142857142854</v>
      </c>
      <c r="H459" s="423">
        <f t="shared" si="1223"/>
        <v>45.833333333333336</v>
      </c>
      <c r="I459" s="423">
        <f t="shared" si="1223"/>
        <v>41.666666666666664</v>
      </c>
      <c r="J459" s="423">
        <f t="shared" si="1223"/>
        <v>58.333333333333336</v>
      </c>
      <c r="K459" s="423">
        <f t="shared" si="1223"/>
        <v>25</v>
      </c>
      <c r="L459" s="423">
        <f t="shared" si="1223"/>
        <v>66.666666666666671</v>
      </c>
      <c r="M459" s="423">
        <f t="shared" si="1223"/>
        <v>45.833333333333336</v>
      </c>
      <c r="N459" s="423">
        <f t="shared" si="1223"/>
        <v>0</v>
      </c>
      <c r="O459" s="423">
        <f t="shared" si="1223"/>
        <v>45.833333333333336</v>
      </c>
      <c r="P459" s="423">
        <f t="shared" si="1223"/>
        <v>41.666666666666664</v>
      </c>
      <c r="Q459" s="423">
        <f t="shared" si="1223"/>
        <v>58.333333333333336</v>
      </c>
      <c r="R459" s="423">
        <f t="shared" si="1223"/>
        <v>25</v>
      </c>
      <c r="S459" s="423">
        <f t="shared" si="1223"/>
        <v>66.666666666666671</v>
      </c>
      <c r="T459" s="423">
        <f t="shared" si="1223"/>
        <v>45.833333333333336</v>
      </c>
      <c r="U459" s="386">
        <f t="shared" si="1223"/>
        <v>70</v>
      </c>
      <c r="V459" s="386">
        <f t="shared" si="1223"/>
        <v>47.826086956521742</v>
      </c>
      <c r="W459" s="386">
        <f t="shared" si="1223"/>
        <v>45.833333333333336</v>
      </c>
      <c r="X459" s="386">
        <f t="shared" si="1223"/>
        <v>50</v>
      </c>
      <c r="Y459" s="386">
        <f t="shared" si="1223"/>
        <v>83.333333333333329</v>
      </c>
      <c r="Z459" s="386">
        <f t="shared" si="1223"/>
        <v>15.789473684210526</v>
      </c>
      <c r="AA459" s="386">
        <f t="shared" si="1223"/>
        <v>54.166666666666664</v>
      </c>
      <c r="AB459" s="386">
        <f t="shared" si="1223"/>
        <v>58.333333333333336</v>
      </c>
      <c r="AC459" s="386">
        <f t="shared" si="1223"/>
        <v>45.833333333333336</v>
      </c>
      <c r="AD459" s="386">
        <f t="shared" si="1223"/>
        <v>45.833333333333336</v>
      </c>
      <c r="AE459" s="386">
        <f t="shared" si="1223"/>
        <v>70.588235294117652</v>
      </c>
      <c r="AF459" s="386">
        <f t="shared" si="1223"/>
        <v>83.333333333333329</v>
      </c>
      <c r="AG459" s="386">
        <f t="shared" si="1223"/>
        <v>12.5</v>
      </c>
      <c r="AH459" s="386">
        <f t="shared" si="1223"/>
        <v>54.166666666666664</v>
      </c>
      <c r="AI459" s="423">
        <f t="shared" ref="AI459:AJ459" si="1224">100*AI455/(AI451-AI457)</f>
        <v>66.666666666666671</v>
      </c>
      <c r="AJ459" s="423">
        <f t="shared" si="1224"/>
        <v>0</v>
      </c>
      <c r="AK459" s="424">
        <f>100*AK455/(AK451-AK457)</f>
        <v>47.752808988764045</v>
      </c>
    </row>
    <row r="460" spans="2:37" hidden="1">
      <c r="B460" s="94"/>
      <c r="C460" s="94" t="s">
        <v>356</v>
      </c>
      <c r="D460" s="94"/>
      <c r="E460" s="346" t="s">
        <v>343</v>
      </c>
      <c r="F460" s="403">
        <f t="shared" ref="F460" si="1225">IFERROR(100*F455/(F451-F457-4),0)</f>
        <v>110</v>
      </c>
      <c r="G460" s="423">
        <f>IFERROR(100*G455/(G451-G457-4),0)</f>
        <v>52.941176470588232</v>
      </c>
      <c r="H460" s="423">
        <f t="shared" ref="H460:M460" si="1226">IFERROR(100*H455/(H451-H457-4),0)</f>
        <v>55</v>
      </c>
      <c r="I460" s="423">
        <f t="shared" si="1226"/>
        <v>50</v>
      </c>
      <c r="J460" s="423">
        <f t="shared" si="1226"/>
        <v>70</v>
      </c>
      <c r="K460" s="423">
        <f t="shared" si="1226"/>
        <v>30</v>
      </c>
      <c r="L460" s="423">
        <f t="shared" si="1226"/>
        <v>80</v>
      </c>
      <c r="M460" s="423">
        <f t="shared" si="1226"/>
        <v>55</v>
      </c>
      <c r="N460" s="423">
        <f>IFERROR(100*N455/(N451-N457-4),0)</f>
        <v>0</v>
      </c>
      <c r="O460" s="423">
        <f t="shared" ref="O460:T460" si="1227">IFERROR(100*O455/(O451-O457-4),0)</f>
        <v>55</v>
      </c>
      <c r="P460" s="423">
        <f t="shared" si="1227"/>
        <v>50</v>
      </c>
      <c r="Q460" s="423">
        <f t="shared" si="1227"/>
        <v>70</v>
      </c>
      <c r="R460" s="423">
        <f t="shared" si="1227"/>
        <v>30</v>
      </c>
      <c r="S460" s="423">
        <f t="shared" si="1227"/>
        <v>80</v>
      </c>
      <c r="T460" s="423">
        <f t="shared" si="1227"/>
        <v>55</v>
      </c>
      <c r="U460" s="386">
        <f>IFERROR(100*U455/(U451-U457-4),0)</f>
        <v>87.5</v>
      </c>
      <c r="V460" s="386">
        <f t="shared" ref="V460:AA460" si="1228">IFERROR(100*V455/(V451-V457-4),0)</f>
        <v>57.89473684210526</v>
      </c>
      <c r="W460" s="386">
        <f t="shared" si="1228"/>
        <v>55</v>
      </c>
      <c r="X460" s="386">
        <f t="shared" si="1228"/>
        <v>60</v>
      </c>
      <c r="Y460" s="386">
        <f t="shared" si="1228"/>
        <v>100</v>
      </c>
      <c r="Z460" s="386">
        <f t="shared" si="1228"/>
        <v>20</v>
      </c>
      <c r="AA460" s="386">
        <f t="shared" si="1228"/>
        <v>65</v>
      </c>
      <c r="AB460" s="386">
        <f>IFERROR(100*AB455/(AB451-AB457-4),0)</f>
        <v>70</v>
      </c>
      <c r="AC460" s="386">
        <f t="shared" ref="AC460:AH460" si="1229">IFERROR(100*AC455/(AC451-AC457-4),0)</f>
        <v>55</v>
      </c>
      <c r="AD460" s="386">
        <f t="shared" si="1229"/>
        <v>55</v>
      </c>
      <c r="AE460" s="386">
        <f t="shared" si="1229"/>
        <v>92.307692307692307</v>
      </c>
      <c r="AF460" s="386">
        <f t="shared" si="1229"/>
        <v>100</v>
      </c>
      <c r="AG460" s="386">
        <f t="shared" si="1229"/>
        <v>15</v>
      </c>
      <c r="AH460" s="386">
        <f t="shared" si="1229"/>
        <v>65</v>
      </c>
      <c r="AI460" s="423">
        <f t="shared" ref="AI460:AJ460" si="1230">IFERROR(100*AI455/(AI451-AI457-4),0)</f>
        <v>80</v>
      </c>
      <c r="AJ460" s="423">
        <f t="shared" si="1230"/>
        <v>0</v>
      </c>
      <c r="AK460" s="424">
        <f>IFERROR(100*AK455/(AK451-AK457-120),0)</f>
        <v>57.432432432432435</v>
      </c>
    </row>
    <row r="461" spans="2:37">
      <c r="B461" s="94"/>
      <c r="C461" s="94" t="s">
        <v>356</v>
      </c>
      <c r="D461" s="94">
        <v>9</v>
      </c>
      <c r="E461" s="347" t="s">
        <v>18</v>
      </c>
      <c r="F461" s="404">
        <f t="shared" ref="F461" si="1231">IFERROR(F455/F456,F455)</f>
        <v>11</v>
      </c>
      <c r="G461" s="404">
        <f>IFERROR(G455/G456,G455)</f>
        <v>9</v>
      </c>
      <c r="H461" s="404">
        <f t="shared" ref="H461:M461" si="1232">IFERROR(H455/H456,H455)</f>
        <v>11</v>
      </c>
      <c r="I461" s="404">
        <f t="shared" si="1232"/>
        <v>10</v>
      </c>
      <c r="J461" s="404">
        <f t="shared" si="1232"/>
        <v>14</v>
      </c>
      <c r="K461" s="404">
        <f t="shared" si="1232"/>
        <v>6</v>
      </c>
      <c r="L461" s="404">
        <f t="shared" si="1232"/>
        <v>16</v>
      </c>
      <c r="M461" s="404">
        <f t="shared" si="1232"/>
        <v>11</v>
      </c>
      <c r="N461" s="404">
        <f>IFERROR(N455/N456,N455)</f>
        <v>0</v>
      </c>
      <c r="O461" s="404">
        <f t="shared" ref="O461:T461" si="1233">IFERROR(O455/O456,O455)</f>
        <v>11</v>
      </c>
      <c r="P461" s="404">
        <f t="shared" si="1233"/>
        <v>10</v>
      </c>
      <c r="Q461" s="404">
        <f t="shared" si="1233"/>
        <v>14</v>
      </c>
      <c r="R461" s="404">
        <f t="shared" si="1233"/>
        <v>6</v>
      </c>
      <c r="S461" s="404">
        <f t="shared" si="1233"/>
        <v>16</v>
      </c>
      <c r="T461" s="404">
        <f t="shared" si="1233"/>
        <v>11</v>
      </c>
      <c r="U461" s="348">
        <f>IFERROR(U455/U456,U455)</f>
        <v>14</v>
      </c>
      <c r="V461" s="348">
        <f t="shared" ref="V461:AA461" si="1234">IFERROR(V455/V456,V455)</f>
        <v>11</v>
      </c>
      <c r="W461" s="348">
        <f t="shared" si="1234"/>
        <v>11</v>
      </c>
      <c r="X461" s="348">
        <f t="shared" si="1234"/>
        <v>12</v>
      </c>
      <c r="Y461" s="348">
        <f t="shared" si="1234"/>
        <v>20</v>
      </c>
      <c r="Z461" s="348">
        <f t="shared" si="1234"/>
        <v>3</v>
      </c>
      <c r="AA461" s="348">
        <f t="shared" si="1234"/>
        <v>13</v>
      </c>
      <c r="AB461" s="348">
        <f>IFERROR(AB455/AB456,AB455)</f>
        <v>14</v>
      </c>
      <c r="AC461" s="348">
        <f t="shared" ref="AC461:AH461" si="1235">IFERROR(AC455/AC456,AC455)</f>
        <v>11</v>
      </c>
      <c r="AD461" s="348">
        <f t="shared" si="1235"/>
        <v>11</v>
      </c>
      <c r="AE461" s="348">
        <f t="shared" si="1235"/>
        <v>12</v>
      </c>
      <c r="AF461" s="348">
        <f t="shared" si="1235"/>
        <v>20</v>
      </c>
      <c r="AG461" s="348">
        <f t="shared" si="1235"/>
        <v>3</v>
      </c>
      <c r="AH461" s="348">
        <f t="shared" si="1235"/>
        <v>13</v>
      </c>
      <c r="AI461" s="425">
        <f t="shared" ref="AI461:AK461" si="1236">IFERROR(AI455/AI456,AI455)</f>
        <v>16</v>
      </c>
      <c r="AJ461" s="425">
        <f t="shared" ref="AJ461" si="1237">IFERROR(AJ455/AJ456,AJ455)</f>
        <v>0</v>
      </c>
      <c r="AK461" s="426">
        <f t="shared" si="1236"/>
        <v>48.571428571428569</v>
      </c>
    </row>
    <row r="462" spans="2:37">
      <c r="B462" s="94"/>
      <c r="C462" s="94" t="s">
        <v>356</v>
      </c>
      <c r="D462" s="94">
        <v>10</v>
      </c>
      <c r="E462" s="347" t="s">
        <v>19</v>
      </c>
      <c r="F462" s="404">
        <f t="shared" ref="F462" si="1238">IFERROR(F454/F456,F454)</f>
        <v>0</v>
      </c>
      <c r="G462" s="404">
        <f>IFERROR(G454/G456,G454)</f>
        <v>3</v>
      </c>
      <c r="H462" s="404">
        <f t="shared" ref="H462:M462" si="1239">IFERROR(H454/H456,H454)</f>
        <v>0</v>
      </c>
      <c r="I462" s="404">
        <f t="shared" si="1239"/>
        <v>0</v>
      </c>
      <c r="J462" s="404">
        <f t="shared" si="1239"/>
        <v>0</v>
      </c>
      <c r="K462" s="404">
        <f t="shared" si="1239"/>
        <v>0</v>
      </c>
      <c r="L462" s="404">
        <f t="shared" si="1239"/>
        <v>0</v>
      </c>
      <c r="M462" s="404">
        <f t="shared" si="1239"/>
        <v>0</v>
      </c>
      <c r="N462" s="404">
        <f>IFERROR(N454/N456,N454)</f>
        <v>2</v>
      </c>
      <c r="O462" s="404">
        <f t="shared" ref="O462:T462" si="1240">IFERROR(O454/O456,O454)</f>
        <v>0</v>
      </c>
      <c r="P462" s="404">
        <f t="shared" si="1240"/>
        <v>0</v>
      </c>
      <c r="Q462" s="404">
        <f t="shared" si="1240"/>
        <v>0</v>
      </c>
      <c r="R462" s="404">
        <f t="shared" si="1240"/>
        <v>0</v>
      </c>
      <c r="S462" s="404">
        <f t="shared" si="1240"/>
        <v>0</v>
      </c>
      <c r="T462" s="404">
        <f t="shared" si="1240"/>
        <v>0</v>
      </c>
      <c r="U462" s="348">
        <f>IFERROR(U454/U456,U454)</f>
        <v>4</v>
      </c>
      <c r="V462" s="348">
        <f t="shared" ref="V462:AA462" si="1241">IFERROR(V454/V456,V454)</f>
        <v>1</v>
      </c>
      <c r="W462" s="348">
        <f t="shared" si="1241"/>
        <v>0</v>
      </c>
      <c r="X462" s="348">
        <f t="shared" si="1241"/>
        <v>0</v>
      </c>
      <c r="Y462" s="348">
        <f t="shared" si="1241"/>
        <v>0</v>
      </c>
      <c r="Z462" s="348">
        <f t="shared" si="1241"/>
        <v>5</v>
      </c>
      <c r="AA462" s="348">
        <f t="shared" si="1241"/>
        <v>0</v>
      </c>
      <c r="AB462" s="348">
        <f>IFERROR(AB454/AB456,AB454)</f>
        <v>0</v>
      </c>
      <c r="AC462" s="348">
        <f t="shared" ref="AC462:AH462" si="1242">IFERROR(AC454/AC456,AC454)</f>
        <v>0</v>
      </c>
      <c r="AD462" s="348">
        <f t="shared" si="1242"/>
        <v>0</v>
      </c>
      <c r="AE462" s="348">
        <f t="shared" si="1242"/>
        <v>7</v>
      </c>
      <c r="AF462" s="348">
        <f t="shared" si="1242"/>
        <v>0</v>
      </c>
      <c r="AG462" s="348">
        <f t="shared" si="1242"/>
        <v>0</v>
      </c>
      <c r="AH462" s="348">
        <f t="shared" si="1242"/>
        <v>0</v>
      </c>
      <c r="AI462" s="425">
        <f t="shared" ref="AI462:AK462" si="1243">IFERROR(AI454/AI456,AI454)</f>
        <v>0</v>
      </c>
      <c r="AJ462" s="425">
        <f t="shared" ref="AJ462" si="1244">IFERROR(AJ454/AJ456,AJ454)</f>
        <v>0</v>
      </c>
      <c r="AK462" s="426">
        <f t="shared" si="1243"/>
        <v>3.1428571428571428</v>
      </c>
    </row>
    <row r="463" spans="2:37" hidden="1">
      <c r="B463" s="94"/>
      <c r="C463" s="94" t="s">
        <v>357</v>
      </c>
      <c r="D463" s="94">
        <v>1</v>
      </c>
      <c r="E463" s="94" t="s">
        <v>256</v>
      </c>
      <c r="F463" s="400">
        <v>24</v>
      </c>
      <c r="G463" s="400">
        <v>24</v>
      </c>
      <c r="H463" s="400">
        <v>24</v>
      </c>
      <c r="I463" s="400">
        <v>24</v>
      </c>
      <c r="J463" s="400">
        <v>24</v>
      </c>
      <c r="K463" s="400">
        <v>24</v>
      </c>
      <c r="L463" s="400">
        <v>24</v>
      </c>
      <c r="M463" s="400">
        <v>24</v>
      </c>
      <c r="N463" s="400">
        <v>24</v>
      </c>
      <c r="O463" s="400">
        <v>24</v>
      </c>
      <c r="P463" s="400">
        <v>24</v>
      </c>
      <c r="Q463" s="400">
        <v>24</v>
      </c>
      <c r="R463" s="400">
        <v>24</v>
      </c>
      <c r="S463" s="400">
        <v>24</v>
      </c>
      <c r="T463" s="400">
        <v>24</v>
      </c>
      <c r="U463">
        <v>24</v>
      </c>
      <c r="V463">
        <v>24</v>
      </c>
      <c r="W463">
        <v>24</v>
      </c>
      <c r="X463">
        <v>24</v>
      </c>
      <c r="Y463">
        <v>24</v>
      </c>
      <c r="Z463">
        <v>24</v>
      </c>
      <c r="AA463">
        <v>24</v>
      </c>
      <c r="AB463">
        <v>24</v>
      </c>
      <c r="AC463">
        <v>24</v>
      </c>
      <c r="AD463">
        <v>24</v>
      </c>
      <c r="AE463">
        <v>24</v>
      </c>
      <c r="AF463">
        <v>24</v>
      </c>
      <c r="AG463">
        <v>24</v>
      </c>
      <c r="AH463">
        <v>24</v>
      </c>
      <c r="AI463" s="416">
        <v>24</v>
      </c>
      <c r="AJ463" s="416">
        <v>24</v>
      </c>
      <c r="AK463" s="417">
        <f>SUM(F463:AJ463)</f>
        <v>744</v>
      </c>
    </row>
    <row r="464" spans="2:37">
      <c r="B464" s="94"/>
      <c r="C464" s="94" t="s">
        <v>357</v>
      </c>
      <c r="D464" s="117">
        <v>1.1000000000000001</v>
      </c>
      <c r="E464" s="94" t="s">
        <v>267</v>
      </c>
      <c r="F464" s="400"/>
      <c r="G464" s="400"/>
      <c r="H464" s="400"/>
      <c r="I464" s="400"/>
      <c r="J464" s="400"/>
      <c r="K464" s="400"/>
      <c r="L464" s="400"/>
      <c r="M464" s="400"/>
      <c r="N464" s="400"/>
      <c r="O464" s="400"/>
      <c r="P464" s="400"/>
      <c r="Q464" s="400"/>
      <c r="R464" s="400"/>
      <c r="S464" s="400"/>
      <c r="T464" s="400"/>
      <c r="U464"/>
      <c r="V464"/>
      <c r="W464"/>
      <c r="X464"/>
      <c r="Y464"/>
      <c r="Z464"/>
      <c r="AA464"/>
      <c r="AB464"/>
      <c r="AC464"/>
      <c r="AD464"/>
      <c r="AE464"/>
      <c r="AF464"/>
      <c r="AG464"/>
      <c r="AH464"/>
      <c r="AI464" s="416"/>
      <c r="AJ464" s="416"/>
      <c r="AK464" s="417">
        <f t="shared" ref="AK464:AK469" si="1245">SUM(F464:AJ464)</f>
        <v>0</v>
      </c>
    </row>
    <row r="465" spans="2:37">
      <c r="B465" s="94"/>
      <c r="C465" s="94" t="s">
        <v>357</v>
      </c>
      <c r="D465" s="94">
        <v>2</v>
      </c>
      <c r="E465" s="94" t="s">
        <v>257</v>
      </c>
      <c r="F465" s="400"/>
      <c r="G465" s="400"/>
      <c r="H465" s="400"/>
      <c r="I465" s="400"/>
      <c r="J465" s="400"/>
      <c r="K465" s="400"/>
      <c r="L465" s="400"/>
      <c r="M465" s="400"/>
      <c r="N465" s="400"/>
      <c r="O465" s="400"/>
      <c r="P465" s="400"/>
      <c r="Q465" s="400"/>
      <c r="R465" s="400"/>
      <c r="S465" s="400"/>
      <c r="T465" s="400"/>
      <c r="U465"/>
      <c r="V465"/>
      <c r="W465"/>
      <c r="X465"/>
      <c r="Y465"/>
      <c r="Z465"/>
      <c r="AA465"/>
      <c r="AB465"/>
      <c r="AC465"/>
      <c r="AD465"/>
      <c r="AE465"/>
      <c r="AF465"/>
      <c r="AG465"/>
      <c r="AH465"/>
      <c r="AI465" s="416"/>
      <c r="AJ465" s="416"/>
      <c r="AK465" s="417">
        <f t="shared" si="1245"/>
        <v>0</v>
      </c>
    </row>
    <row r="466" spans="2:37">
      <c r="B466" s="94"/>
      <c r="C466" s="94" t="s">
        <v>357</v>
      </c>
      <c r="D466" s="94">
        <v>3</v>
      </c>
      <c r="E466" s="94" t="s">
        <v>258</v>
      </c>
      <c r="F466" s="400"/>
      <c r="G466" s="400"/>
      <c r="H466" s="400"/>
      <c r="I466" s="400"/>
      <c r="J466" s="400"/>
      <c r="K466" s="400"/>
      <c r="L466" s="400"/>
      <c r="M466" s="400"/>
      <c r="N466" s="400"/>
      <c r="O466" s="400"/>
      <c r="P466" s="400"/>
      <c r="Q466" s="400"/>
      <c r="R466" s="400">
        <v>3</v>
      </c>
      <c r="S466" s="400">
        <v>3.5</v>
      </c>
      <c r="T466" s="400"/>
      <c r="U466"/>
      <c r="V466"/>
      <c r="W466"/>
      <c r="X466"/>
      <c r="Y466"/>
      <c r="Z466"/>
      <c r="AA466">
        <v>3</v>
      </c>
      <c r="AB466"/>
      <c r="AC466"/>
      <c r="AD466"/>
      <c r="AE466"/>
      <c r="AF466"/>
      <c r="AG466"/>
      <c r="AH466">
        <v>3</v>
      </c>
      <c r="AI466" s="416"/>
      <c r="AJ466" s="416"/>
      <c r="AK466" s="417">
        <f t="shared" si="1245"/>
        <v>12.5</v>
      </c>
    </row>
    <row r="467" spans="2:37">
      <c r="B467" s="94"/>
      <c r="C467" s="94" t="s">
        <v>357</v>
      </c>
      <c r="D467" s="94">
        <v>4</v>
      </c>
      <c r="E467" s="94" t="s">
        <v>259</v>
      </c>
      <c r="F467" s="400">
        <v>20</v>
      </c>
      <c r="G467" s="400">
        <v>15</v>
      </c>
      <c r="H467" s="400">
        <v>8</v>
      </c>
      <c r="I467" s="400">
        <v>10</v>
      </c>
      <c r="J467" s="400">
        <v>10</v>
      </c>
      <c r="K467" s="400">
        <v>7</v>
      </c>
      <c r="L467" s="400">
        <v>10</v>
      </c>
      <c r="M467" s="400">
        <v>18</v>
      </c>
      <c r="N467" s="400"/>
      <c r="O467" s="400">
        <v>8</v>
      </c>
      <c r="P467" s="400">
        <v>10</v>
      </c>
      <c r="Q467" s="400">
        <v>10</v>
      </c>
      <c r="R467" s="400">
        <v>7</v>
      </c>
      <c r="S467" s="400">
        <v>10</v>
      </c>
      <c r="T467" s="400">
        <v>18</v>
      </c>
      <c r="U467">
        <v>15</v>
      </c>
      <c r="V467">
        <v>14</v>
      </c>
      <c r="W467">
        <v>16</v>
      </c>
      <c r="X467">
        <v>12</v>
      </c>
      <c r="Y467">
        <v>21</v>
      </c>
      <c r="Z467">
        <v>9</v>
      </c>
      <c r="AA467">
        <v>14</v>
      </c>
      <c r="AB467">
        <v>8</v>
      </c>
      <c r="AC467">
        <v>10</v>
      </c>
      <c r="AD467">
        <v>10</v>
      </c>
      <c r="AE467">
        <v>12</v>
      </c>
      <c r="AF467">
        <v>21</v>
      </c>
      <c r="AG467">
        <v>9</v>
      </c>
      <c r="AH467">
        <v>14</v>
      </c>
      <c r="AI467" s="416">
        <v>10</v>
      </c>
      <c r="AJ467" s="416"/>
      <c r="AK467" s="417">
        <f t="shared" si="1245"/>
        <v>356</v>
      </c>
    </row>
    <row r="468" spans="2:37" hidden="1">
      <c r="B468" s="94"/>
      <c r="C468" s="94" t="s">
        <v>357</v>
      </c>
      <c r="D468" s="94">
        <v>5</v>
      </c>
      <c r="E468" s="94" t="s">
        <v>260</v>
      </c>
      <c r="F468" s="400"/>
      <c r="G468" s="400"/>
      <c r="H468" s="400"/>
      <c r="I468" s="400"/>
      <c r="J468" s="400"/>
      <c r="K468" s="400"/>
      <c r="L468" s="400"/>
      <c r="M468" s="400"/>
      <c r="N468" s="400"/>
      <c r="O468" s="400"/>
      <c r="P468" s="400"/>
      <c r="Q468" s="400"/>
      <c r="R468" s="400">
        <v>1</v>
      </c>
      <c r="S468" s="400">
        <v>1</v>
      </c>
      <c r="T468" s="400"/>
      <c r="U468"/>
      <c r="V468"/>
      <c r="W468"/>
      <c r="X468"/>
      <c r="Y468"/>
      <c r="Z468"/>
      <c r="AA468">
        <v>1</v>
      </c>
      <c r="AB468"/>
      <c r="AC468"/>
      <c r="AD468"/>
      <c r="AE468"/>
      <c r="AF468"/>
      <c r="AG468"/>
      <c r="AH468">
        <v>1</v>
      </c>
      <c r="AI468" s="416"/>
      <c r="AJ468" s="416"/>
      <c r="AK468" s="417">
        <f t="shared" si="1245"/>
        <v>4</v>
      </c>
    </row>
    <row r="469" spans="2:37" hidden="1">
      <c r="B469" s="94"/>
      <c r="C469" s="94" t="s">
        <v>357</v>
      </c>
      <c r="D469" s="94">
        <v>6</v>
      </c>
      <c r="E469" s="345" t="s">
        <v>261</v>
      </c>
      <c r="F469" s="402">
        <f t="shared" ref="F469" si="1246">SUM(F464:F466)</f>
        <v>0</v>
      </c>
      <c r="G469" s="402">
        <f>SUM(G464:G466)</f>
        <v>0</v>
      </c>
      <c r="H469" s="402">
        <f t="shared" ref="H469:M469" si="1247">SUM(H464:H466)</f>
        <v>0</v>
      </c>
      <c r="I469" s="402">
        <f t="shared" si="1247"/>
        <v>0</v>
      </c>
      <c r="J469" s="402">
        <f t="shared" si="1247"/>
        <v>0</v>
      </c>
      <c r="K469" s="402">
        <f t="shared" si="1247"/>
        <v>0</v>
      </c>
      <c r="L469" s="402">
        <f t="shared" si="1247"/>
        <v>0</v>
      </c>
      <c r="M469" s="402">
        <f t="shared" si="1247"/>
        <v>0</v>
      </c>
      <c r="N469" s="402">
        <f>SUM(N464:N466)</f>
        <v>0</v>
      </c>
      <c r="O469" s="402">
        <f t="shared" ref="O469:T469" si="1248">SUM(O464:O466)</f>
        <v>0</v>
      </c>
      <c r="P469" s="402">
        <f t="shared" si="1248"/>
        <v>0</v>
      </c>
      <c r="Q469" s="402">
        <f t="shared" si="1248"/>
        <v>0</v>
      </c>
      <c r="R469" s="402">
        <f t="shared" si="1248"/>
        <v>3</v>
      </c>
      <c r="S469" s="402">
        <f t="shared" si="1248"/>
        <v>3.5</v>
      </c>
      <c r="T469" s="402">
        <f t="shared" si="1248"/>
        <v>0</v>
      </c>
      <c r="U469" s="374">
        <f>SUM(U464:U466)</f>
        <v>0</v>
      </c>
      <c r="V469" s="374">
        <f t="shared" ref="V469:AA469" si="1249">SUM(V464:V466)</f>
        <v>0</v>
      </c>
      <c r="W469" s="374">
        <f t="shared" si="1249"/>
        <v>0</v>
      </c>
      <c r="X469" s="374">
        <f t="shared" si="1249"/>
        <v>0</v>
      </c>
      <c r="Y469" s="374">
        <f t="shared" si="1249"/>
        <v>0</v>
      </c>
      <c r="Z469" s="374">
        <f t="shared" si="1249"/>
        <v>0</v>
      </c>
      <c r="AA469" s="374">
        <f t="shared" si="1249"/>
        <v>3</v>
      </c>
      <c r="AB469" s="374">
        <f>SUM(AB464:AB466)</f>
        <v>0</v>
      </c>
      <c r="AC469" s="374">
        <f t="shared" ref="AC469:AH469" si="1250">SUM(AC464:AC466)</f>
        <v>0</v>
      </c>
      <c r="AD469" s="374">
        <f t="shared" si="1250"/>
        <v>0</v>
      </c>
      <c r="AE469" s="374">
        <f t="shared" si="1250"/>
        <v>0</v>
      </c>
      <c r="AF469" s="374">
        <f t="shared" si="1250"/>
        <v>0</v>
      </c>
      <c r="AG469" s="374">
        <f t="shared" si="1250"/>
        <v>0</v>
      </c>
      <c r="AH469" s="374">
        <f t="shared" si="1250"/>
        <v>3</v>
      </c>
      <c r="AI469" s="422">
        <f t="shared" ref="AI469" si="1251">SUM(AI464:AI466)</f>
        <v>0</v>
      </c>
      <c r="AJ469" s="422"/>
      <c r="AK469" s="417">
        <f t="shared" si="1245"/>
        <v>12.5</v>
      </c>
    </row>
    <row r="470" spans="2:37">
      <c r="B470" s="94"/>
      <c r="C470" s="94" t="s">
        <v>357</v>
      </c>
      <c r="D470" s="94">
        <v>7</v>
      </c>
      <c r="E470" s="346" t="s">
        <v>341</v>
      </c>
      <c r="F470" s="403">
        <f t="shared" ref="F470" si="1252">100*(F463-F469)/F463</f>
        <v>100</v>
      </c>
      <c r="G470" s="403">
        <f>100*(G463-G469)/G463</f>
        <v>100</v>
      </c>
      <c r="H470" s="403">
        <f t="shared" ref="H470:M470" si="1253">100*(H463-H469)/H463</f>
        <v>100</v>
      </c>
      <c r="I470" s="403">
        <f t="shared" si="1253"/>
        <v>100</v>
      </c>
      <c r="J470" s="403">
        <f t="shared" si="1253"/>
        <v>100</v>
      </c>
      <c r="K470" s="403">
        <f t="shared" si="1253"/>
        <v>100</v>
      </c>
      <c r="L470" s="403">
        <f>100*(L463-L469)/L463</f>
        <v>100</v>
      </c>
      <c r="M470" s="403">
        <f t="shared" si="1253"/>
        <v>100</v>
      </c>
      <c r="N470" s="403">
        <f>100*(N463-N469)/N463</f>
        <v>100</v>
      </c>
      <c r="O470" s="403">
        <f t="shared" ref="O470:T470" si="1254">100*(O463-O469)/O463</f>
        <v>100</v>
      </c>
      <c r="P470" s="403">
        <f t="shared" si="1254"/>
        <v>100</v>
      </c>
      <c r="Q470" s="403">
        <f t="shared" si="1254"/>
        <v>100</v>
      </c>
      <c r="R470" s="403">
        <f t="shared" si="1254"/>
        <v>87.5</v>
      </c>
      <c r="S470" s="403">
        <f>100*(S463-S469)/S463</f>
        <v>85.416666666666671</v>
      </c>
      <c r="T470" s="403">
        <f t="shared" si="1254"/>
        <v>100</v>
      </c>
      <c r="U470" s="386">
        <f>100*(U463-U469)/U463</f>
        <v>100</v>
      </c>
      <c r="V470" s="386">
        <f t="shared" ref="V470:AA470" si="1255">100*(V463-V469)/V463</f>
        <v>100</v>
      </c>
      <c r="W470" s="386">
        <f t="shared" si="1255"/>
        <v>100</v>
      </c>
      <c r="X470" s="386">
        <f t="shared" si="1255"/>
        <v>100</v>
      </c>
      <c r="Y470" s="386">
        <f t="shared" si="1255"/>
        <v>100</v>
      </c>
      <c r="Z470" s="386">
        <f>100*(Z463-Z469)/Z463</f>
        <v>100</v>
      </c>
      <c r="AA470" s="386">
        <f t="shared" si="1255"/>
        <v>87.5</v>
      </c>
      <c r="AB470" s="386">
        <f>100*(AB463-AB469)/AB463</f>
        <v>100</v>
      </c>
      <c r="AC470" s="386">
        <f t="shared" ref="AC470:AH470" si="1256">100*(AC463-AC469)/AC463</f>
        <v>100</v>
      </c>
      <c r="AD470" s="386">
        <f t="shared" si="1256"/>
        <v>100</v>
      </c>
      <c r="AE470" s="386">
        <f t="shared" si="1256"/>
        <v>100</v>
      </c>
      <c r="AF470" s="386">
        <f t="shared" si="1256"/>
        <v>100</v>
      </c>
      <c r="AG470" s="386">
        <f>100*(AG463-AG469)/AG463</f>
        <v>100</v>
      </c>
      <c r="AH470" s="386">
        <f t="shared" si="1256"/>
        <v>87.5</v>
      </c>
      <c r="AI470" s="423">
        <f>100*(AI463-AI469)/AI463</f>
        <v>100</v>
      </c>
      <c r="AJ470" s="423">
        <f>100*(AJ463-AJ469)/AJ463</f>
        <v>100</v>
      </c>
      <c r="AK470" s="424">
        <f>100*(AK463-AK469)/AK463</f>
        <v>98.319892473118273</v>
      </c>
    </row>
    <row r="471" spans="2:37">
      <c r="B471" s="94"/>
      <c r="C471" s="94" t="s">
        <v>357</v>
      </c>
      <c r="D471" s="94">
        <v>8</v>
      </c>
      <c r="E471" s="346" t="s">
        <v>344</v>
      </c>
      <c r="F471" s="403">
        <f t="shared" ref="F471" si="1257">100*F467/(F463-F469)</f>
        <v>83.333333333333329</v>
      </c>
      <c r="G471" s="403">
        <f>IFERROR(100*G467/(G463-G469),0)</f>
        <v>62.5</v>
      </c>
      <c r="H471" s="403">
        <f>IFERROR(100*H467/(H463-H469),0)</f>
        <v>33.333333333333336</v>
      </c>
      <c r="I471" s="403">
        <f t="shared" ref="I471:M471" si="1258">100*I467/(I463-I469)</f>
        <v>41.666666666666664</v>
      </c>
      <c r="J471" s="403">
        <f t="shared" si="1258"/>
        <v>41.666666666666664</v>
      </c>
      <c r="K471" s="403">
        <f t="shared" si="1258"/>
        <v>29.166666666666668</v>
      </c>
      <c r="L471" s="403">
        <f t="shared" si="1258"/>
        <v>41.666666666666664</v>
      </c>
      <c r="M471" s="403">
        <f t="shared" si="1258"/>
        <v>75</v>
      </c>
      <c r="N471" s="403">
        <f>IFERROR(100*N467/(N463-N469),0)</f>
        <v>0</v>
      </c>
      <c r="O471" s="403">
        <f>IFERROR(100*O467/(O463-O469),0)</f>
        <v>33.333333333333336</v>
      </c>
      <c r="P471" s="403">
        <f t="shared" ref="P471:T471" si="1259">100*P467/(P463-P469)</f>
        <v>41.666666666666664</v>
      </c>
      <c r="Q471" s="403">
        <f t="shared" si="1259"/>
        <v>41.666666666666664</v>
      </c>
      <c r="R471" s="403">
        <f t="shared" si="1259"/>
        <v>33.333333333333336</v>
      </c>
      <c r="S471" s="403">
        <f t="shared" si="1259"/>
        <v>48.780487804878049</v>
      </c>
      <c r="T471" s="403">
        <f t="shared" si="1259"/>
        <v>75</v>
      </c>
      <c r="U471" s="386">
        <f>IFERROR(100*U467/(U463-U469),0)</f>
        <v>62.5</v>
      </c>
      <c r="V471" s="386">
        <f>IFERROR(100*V467/(V463-V469),0)</f>
        <v>58.333333333333336</v>
      </c>
      <c r="W471" s="386">
        <f t="shared" ref="W471:AA471" si="1260">100*W467/(W463-W469)</f>
        <v>66.666666666666671</v>
      </c>
      <c r="X471" s="386">
        <f t="shared" si="1260"/>
        <v>50</v>
      </c>
      <c r="Y471" s="386">
        <f t="shared" si="1260"/>
        <v>87.5</v>
      </c>
      <c r="Z471" s="386">
        <f t="shared" si="1260"/>
        <v>37.5</v>
      </c>
      <c r="AA471" s="386">
        <f t="shared" si="1260"/>
        <v>66.666666666666671</v>
      </c>
      <c r="AB471" s="386">
        <f>IFERROR(100*AB467/(AB463-AB469),0)</f>
        <v>33.333333333333336</v>
      </c>
      <c r="AC471" s="386">
        <f>IFERROR(100*AC467/(AC463-AC469),0)</f>
        <v>41.666666666666664</v>
      </c>
      <c r="AD471" s="386">
        <f t="shared" ref="AD471:AH471" si="1261">100*AD467/(AD463-AD469)</f>
        <v>41.666666666666664</v>
      </c>
      <c r="AE471" s="386">
        <f t="shared" si="1261"/>
        <v>50</v>
      </c>
      <c r="AF471" s="386">
        <f t="shared" si="1261"/>
        <v>87.5</v>
      </c>
      <c r="AG471" s="386">
        <f t="shared" si="1261"/>
        <v>37.5</v>
      </c>
      <c r="AH471" s="386">
        <f t="shared" si="1261"/>
        <v>66.666666666666671</v>
      </c>
      <c r="AI471" s="423">
        <f t="shared" ref="AI471:AJ471" si="1262">100*AI467/(AI463-AI469)</f>
        <v>41.666666666666664</v>
      </c>
      <c r="AJ471" s="423">
        <f t="shared" si="1262"/>
        <v>0</v>
      </c>
      <c r="AK471" s="424">
        <f>100*AK467/(AK463-AK469)</f>
        <v>48.667122351332878</v>
      </c>
    </row>
    <row r="472" spans="2:37" hidden="1">
      <c r="B472" s="94"/>
      <c r="C472" s="94" t="s">
        <v>357</v>
      </c>
      <c r="D472" s="94"/>
      <c r="E472" s="346" t="s">
        <v>343</v>
      </c>
      <c r="F472" s="403">
        <f t="shared" ref="F472" si="1263">IFERROR(100*F467/(F463-F469-4),0)</f>
        <v>100</v>
      </c>
      <c r="G472" s="403">
        <f>IFERROR(100*G467/(G463-G469-4),0)</f>
        <v>75</v>
      </c>
      <c r="H472" s="403">
        <f t="shared" ref="H472:M472" si="1264">IFERROR(100*H467/(H463-H469-4),0)</f>
        <v>40</v>
      </c>
      <c r="I472" s="403">
        <f t="shared" si="1264"/>
        <v>50</v>
      </c>
      <c r="J472" s="403">
        <f t="shared" si="1264"/>
        <v>50</v>
      </c>
      <c r="K472" s="403">
        <f t="shared" si="1264"/>
        <v>35</v>
      </c>
      <c r="L472" s="403">
        <f t="shared" si="1264"/>
        <v>50</v>
      </c>
      <c r="M472" s="403">
        <f t="shared" si="1264"/>
        <v>90</v>
      </c>
      <c r="N472" s="403">
        <f>IFERROR(100*N467/(N463-N469-4),0)</f>
        <v>0</v>
      </c>
      <c r="O472" s="403">
        <f t="shared" ref="O472:T472" si="1265">IFERROR(100*O467/(O463-O469-4),0)</f>
        <v>40</v>
      </c>
      <c r="P472" s="403">
        <f t="shared" si="1265"/>
        <v>50</v>
      </c>
      <c r="Q472" s="403">
        <f t="shared" si="1265"/>
        <v>50</v>
      </c>
      <c r="R472" s="403">
        <f t="shared" si="1265"/>
        <v>41.176470588235297</v>
      </c>
      <c r="S472" s="403">
        <f t="shared" si="1265"/>
        <v>60.606060606060609</v>
      </c>
      <c r="T472" s="403">
        <f t="shared" si="1265"/>
        <v>90</v>
      </c>
      <c r="U472" s="386">
        <f>IFERROR(100*U467/(U463-U469-4),0)</f>
        <v>75</v>
      </c>
      <c r="V472" s="386">
        <f t="shared" ref="V472:AA472" si="1266">IFERROR(100*V467/(V463-V469-4),0)</f>
        <v>70</v>
      </c>
      <c r="W472" s="386">
        <f t="shared" si="1266"/>
        <v>80</v>
      </c>
      <c r="X472" s="386">
        <f t="shared" si="1266"/>
        <v>60</v>
      </c>
      <c r="Y472" s="386">
        <f t="shared" si="1266"/>
        <v>105</v>
      </c>
      <c r="Z472" s="386">
        <f t="shared" si="1266"/>
        <v>45</v>
      </c>
      <c r="AA472" s="386">
        <f t="shared" si="1266"/>
        <v>82.352941176470594</v>
      </c>
      <c r="AB472" s="386">
        <f>IFERROR(100*AB467/(AB463-AB469-4),0)</f>
        <v>40</v>
      </c>
      <c r="AC472" s="386">
        <f t="shared" ref="AC472:AH472" si="1267">IFERROR(100*AC467/(AC463-AC469-4),0)</f>
        <v>50</v>
      </c>
      <c r="AD472" s="386">
        <f t="shared" si="1267"/>
        <v>50</v>
      </c>
      <c r="AE472" s="386">
        <f t="shared" si="1267"/>
        <v>60</v>
      </c>
      <c r="AF472" s="386">
        <f t="shared" si="1267"/>
        <v>105</v>
      </c>
      <c r="AG472" s="386">
        <f t="shared" si="1267"/>
        <v>45</v>
      </c>
      <c r="AH472" s="386">
        <f t="shared" si="1267"/>
        <v>82.352941176470594</v>
      </c>
      <c r="AI472" s="423">
        <f t="shared" ref="AI472:AJ472" si="1268">IFERROR(100*AI467/(AI463-AI469-4),0)</f>
        <v>50</v>
      </c>
      <c r="AJ472" s="423">
        <f t="shared" si="1268"/>
        <v>0</v>
      </c>
      <c r="AK472" s="424">
        <f>IFERROR(100*AK467/(AK463-AK469-120),0)</f>
        <v>58.217497955846277</v>
      </c>
    </row>
    <row r="473" spans="2:37">
      <c r="B473" s="94"/>
      <c r="C473" s="94" t="s">
        <v>357</v>
      </c>
      <c r="D473" s="94">
        <v>9</v>
      </c>
      <c r="E473" s="347" t="s">
        <v>18</v>
      </c>
      <c r="F473" s="404">
        <f t="shared" ref="F473" si="1269">IFERROR(F467/F468,F467)</f>
        <v>20</v>
      </c>
      <c r="G473" s="404">
        <f>IFERROR(G467/G468,G467)</f>
        <v>15</v>
      </c>
      <c r="H473" s="404">
        <f t="shared" ref="H473:M473" si="1270">IFERROR(H467/H468,H467)</f>
        <v>8</v>
      </c>
      <c r="I473" s="404">
        <f t="shared" si="1270"/>
        <v>10</v>
      </c>
      <c r="J473" s="404">
        <f t="shared" si="1270"/>
        <v>10</v>
      </c>
      <c r="K473" s="404">
        <f t="shared" si="1270"/>
        <v>7</v>
      </c>
      <c r="L473" s="404">
        <f t="shared" si="1270"/>
        <v>10</v>
      </c>
      <c r="M473" s="404">
        <f t="shared" si="1270"/>
        <v>18</v>
      </c>
      <c r="N473" s="404">
        <f>IFERROR(N467/N468,N467)</f>
        <v>0</v>
      </c>
      <c r="O473" s="404">
        <f t="shared" ref="O473:T473" si="1271">IFERROR(O467/O468,O467)</f>
        <v>8</v>
      </c>
      <c r="P473" s="404">
        <f t="shared" si="1271"/>
        <v>10</v>
      </c>
      <c r="Q473" s="404">
        <f t="shared" si="1271"/>
        <v>10</v>
      </c>
      <c r="R473" s="404">
        <f t="shared" si="1271"/>
        <v>7</v>
      </c>
      <c r="S473" s="404">
        <f t="shared" si="1271"/>
        <v>10</v>
      </c>
      <c r="T473" s="404">
        <f t="shared" si="1271"/>
        <v>18</v>
      </c>
      <c r="U473" s="348">
        <f>IFERROR(U467/U468,U467)</f>
        <v>15</v>
      </c>
      <c r="V473" s="348">
        <f t="shared" ref="V473:AA473" si="1272">IFERROR(V467/V468,V467)</f>
        <v>14</v>
      </c>
      <c r="W473" s="348">
        <f t="shared" si="1272"/>
        <v>16</v>
      </c>
      <c r="X473" s="348">
        <f t="shared" si="1272"/>
        <v>12</v>
      </c>
      <c r="Y473" s="348">
        <f t="shared" si="1272"/>
        <v>21</v>
      </c>
      <c r="Z473" s="348">
        <f t="shared" si="1272"/>
        <v>9</v>
      </c>
      <c r="AA473" s="348">
        <f t="shared" si="1272"/>
        <v>14</v>
      </c>
      <c r="AB473" s="348">
        <f>IFERROR(AB467/AB468,AB467)</f>
        <v>8</v>
      </c>
      <c r="AC473" s="348">
        <f t="shared" ref="AC473:AH473" si="1273">IFERROR(AC467/AC468,AC467)</f>
        <v>10</v>
      </c>
      <c r="AD473" s="348">
        <f t="shared" si="1273"/>
        <v>10</v>
      </c>
      <c r="AE473" s="348">
        <f t="shared" si="1273"/>
        <v>12</v>
      </c>
      <c r="AF473" s="348">
        <f t="shared" si="1273"/>
        <v>21</v>
      </c>
      <c r="AG473" s="348">
        <f t="shared" si="1273"/>
        <v>9</v>
      </c>
      <c r="AH473" s="348">
        <f t="shared" si="1273"/>
        <v>14</v>
      </c>
      <c r="AI473" s="425">
        <f t="shared" ref="AI473:AK473" si="1274">IFERROR(AI467/AI468,AI467)</f>
        <v>10</v>
      </c>
      <c r="AJ473" s="425">
        <f t="shared" ref="AJ473" si="1275">IFERROR(AJ467/AJ468,AJ467)</f>
        <v>0</v>
      </c>
      <c r="AK473" s="426">
        <f t="shared" si="1274"/>
        <v>89</v>
      </c>
    </row>
    <row r="474" spans="2:37">
      <c r="B474" s="94"/>
      <c r="C474" s="94" t="s">
        <v>357</v>
      </c>
      <c r="D474" s="94">
        <v>10</v>
      </c>
      <c r="E474" s="347" t="s">
        <v>19</v>
      </c>
      <c r="F474" s="404">
        <f t="shared" ref="F474" si="1276">IFERROR(F466/F468,F466)</f>
        <v>0</v>
      </c>
      <c r="G474" s="404">
        <f>IFERROR(G466/G468,G466)</f>
        <v>0</v>
      </c>
      <c r="H474" s="404">
        <f t="shared" ref="H474:M474" si="1277">IFERROR(H466/H468,H466)</f>
        <v>0</v>
      </c>
      <c r="I474" s="404">
        <f t="shared" si="1277"/>
        <v>0</v>
      </c>
      <c r="J474" s="404">
        <f t="shared" si="1277"/>
        <v>0</v>
      </c>
      <c r="K474" s="404">
        <f t="shared" si="1277"/>
        <v>0</v>
      </c>
      <c r="L474" s="404">
        <f t="shared" si="1277"/>
        <v>0</v>
      </c>
      <c r="M474" s="404">
        <f t="shared" si="1277"/>
        <v>0</v>
      </c>
      <c r="N474" s="404">
        <f>IFERROR(N466/N468,N466)</f>
        <v>0</v>
      </c>
      <c r="O474" s="404">
        <f t="shared" ref="O474:T474" si="1278">IFERROR(O466/O468,O466)</f>
        <v>0</v>
      </c>
      <c r="P474" s="404">
        <f t="shared" si="1278"/>
        <v>0</v>
      </c>
      <c r="Q474" s="404">
        <f t="shared" si="1278"/>
        <v>0</v>
      </c>
      <c r="R474" s="404">
        <f t="shared" si="1278"/>
        <v>3</v>
      </c>
      <c r="S474" s="404">
        <f t="shared" si="1278"/>
        <v>3.5</v>
      </c>
      <c r="T474" s="404">
        <f t="shared" si="1278"/>
        <v>0</v>
      </c>
      <c r="U474" s="348">
        <f>IFERROR(U466/U468,U466)</f>
        <v>0</v>
      </c>
      <c r="V474" s="348">
        <f t="shared" ref="V474:AA474" si="1279">IFERROR(V466/V468,V466)</f>
        <v>0</v>
      </c>
      <c r="W474" s="348">
        <f t="shared" si="1279"/>
        <v>0</v>
      </c>
      <c r="X474" s="348">
        <f t="shared" si="1279"/>
        <v>0</v>
      </c>
      <c r="Y474" s="348">
        <f t="shared" si="1279"/>
        <v>0</v>
      </c>
      <c r="Z474" s="348">
        <f t="shared" si="1279"/>
        <v>0</v>
      </c>
      <c r="AA474" s="348">
        <f t="shared" si="1279"/>
        <v>3</v>
      </c>
      <c r="AB474" s="348">
        <f>IFERROR(AB466/AB468,AB466)</f>
        <v>0</v>
      </c>
      <c r="AC474" s="348">
        <f t="shared" ref="AC474:AH474" si="1280">IFERROR(AC466/AC468,AC466)</f>
        <v>0</v>
      </c>
      <c r="AD474" s="348">
        <f t="shared" si="1280"/>
        <v>0</v>
      </c>
      <c r="AE474" s="348">
        <f t="shared" si="1280"/>
        <v>0</v>
      </c>
      <c r="AF474" s="348">
        <f t="shared" si="1280"/>
        <v>0</v>
      </c>
      <c r="AG474" s="348">
        <f t="shared" si="1280"/>
        <v>0</v>
      </c>
      <c r="AH474" s="348">
        <f t="shared" si="1280"/>
        <v>3</v>
      </c>
      <c r="AI474" s="425">
        <f t="shared" ref="AI474:AK474" si="1281">IFERROR(AI466/AI468,AI466)</f>
        <v>0</v>
      </c>
      <c r="AJ474" s="425">
        <f t="shared" ref="AJ474" si="1282">IFERROR(AJ466/AJ468,AJ466)</f>
        <v>0</v>
      </c>
      <c r="AK474" s="426">
        <f t="shared" si="1281"/>
        <v>3.125</v>
      </c>
    </row>
  </sheetData>
  <autoFilter ref="B2:AK474" xr:uid="{00000000-0001-0000-1600-000000000000}">
    <filterColumn colId="3">
      <filters>
        <filter val="DISPONIBILIDAD FISICA"/>
        <filter val="HORAS CORRECTIVAS NO_PROG"/>
        <filter val="HORAS CORRECTIVAS PROGRAMADAS"/>
        <filter val="HORAS PREVENTIVAS"/>
        <filter val="MTBF"/>
        <filter val="MTTR"/>
        <filter val="TOTAL HORAS TRABAJADAS"/>
        <filter val="UTILIZACION FISICA"/>
      </filters>
    </filterColumn>
  </autoFilter>
  <conditionalFormatting sqref="F3:F8">
    <cfRule type="cellIs" dxfId="76" priority="284" operator="greaterThan">
      <formula>100</formula>
    </cfRule>
    <cfRule type="cellIs" dxfId="75" priority="283" operator="lessThan">
      <formula>0</formula>
    </cfRule>
  </conditionalFormatting>
  <conditionalFormatting sqref="F63:F68 F75:F80">
    <cfRule type="cellIs" dxfId="74" priority="252" operator="greaterThan">
      <formula>100</formula>
    </cfRule>
    <cfRule type="cellIs" dxfId="73" priority="251" operator="lessThan">
      <formula>0</formula>
    </cfRule>
  </conditionalFormatting>
  <conditionalFormatting sqref="F427:AH429 AF430:AG430 AF432:AG432">
    <cfRule type="cellIs" dxfId="72" priority="11" operator="lessThan">
      <formula>0</formula>
    </cfRule>
    <cfRule type="cellIs" dxfId="71" priority="12" operator="greaterThan">
      <formula>100</formula>
    </cfRule>
  </conditionalFormatting>
  <conditionalFormatting sqref="F15:AJ20 F27:AJ28 F39:AJ44 F51:AK56 U63:AJ68 U75:AJ80 F87:AJ92 F99:AJ104 F111:AJ111 F126:AJ130 F141:AJ145 F156:AJ160 F171:AJ175 F186:AJ189 F201:AJ205 F217:AJ221 F232:AJ235 F246:AJ249 F260:AJ264 F275:AJ279 F289:AJ293 F303:AJ307 F317:AJ322 F329:AJ334 F341:AJ346 F353:AJ357 F369:AJ373 F385:AJ386 F397:AJ401 U412:AJ416 AI427:AJ430 F439:AJ440 F451:AJ452 F463:AJ463">
    <cfRule type="cellIs" dxfId="70" priority="1" operator="lessThan">
      <formula>0</formula>
    </cfRule>
  </conditionalFormatting>
  <conditionalFormatting sqref="F15:AJ20 F27:AJ28 F39:AJ44 F51:AK56 U63:AJ68 U75:AJ80 F87:AJ92 F99:AJ104 F111:AJ111 F126:AJ130 F141:AJ145 F156:AJ160 F171:AJ175 F186:AJ189 F201:AJ205 F217:AJ221 F232:AJ235 F246:AJ249 F260:AJ264 F275:AJ280 F289:AJ293 F303:AJ307 F317:AJ322 F329:AJ334 F341:AJ346 F353:AJ357 F369:AJ373 F385:AJ386 F397:AJ401 U412:AJ416 AI427:AJ430 F439:AJ440 F451:AJ452 F463:AJ463">
    <cfRule type="cellIs" dxfId="69" priority="2" operator="greaterThan">
      <formula>100</formula>
    </cfRule>
  </conditionalFormatting>
  <conditionalFormatting sqref="F134:AJ134">
    <cfRule type="cellIs" dxfId="68" priority="45" operator="lessThan">
      <formula>0</formula>
    </cfRule>
    <cfRule type="cellIs" dxfId="67" priority="46" operator="greaterThan">
      <formula>100</formula>
    </cfRule>
  </conditionalFormatting>
  <conditionalFormatting sqref="F149:AJ149">
    <cfRule type="cellIs" dxfId="66" priority="43" operator="lessThan">
      <formula>0</formula>
    </cfRule>
    <cfRule type="cellIs" dxfId="65" priority="44" operator="greaterThan">
      <formula>100</formula>
    </cfRule>
  </conditionalFormatting>
  <conditionalFormatting sqref="F164:AJ164">
    <cfRule type="cellIs" dxfId="64" priority="41" operator="lessThan">
      <formula>0</formula>
    </cfRule>
    <cfRule type="cellIs" dxfId="63" priority="42" operator="greaterThan">
      <formula>100</formula>
    </cfRule>
  </conditionalFormatting>
  <conditionalFormatting sqref="F179:AJ179">
    <cfRule type="cellIs" dxfId="62" priority="39" operator="lessThan">
      <formula>0</formula>
    </cfRule>
    <cfRule type="cellIs" dxfId="61" priority="40" operator="greaterThan">
      <formula>100</formula>
    </cfRule>
  </conditionalFormatting>
  <conditionalFormatting sqref="F210:AJ210">
    <cfRule type="cellIs" dxfId="60" priority="37" operator="lessThan">
      <formula>0</formula>
    </cfRule>
    <cfRule type="cellIs" dxfId="59" priority="38" operator="greaterThan">
      <formula>100</formula>
    </cfRule>
  </conditionalFormatting>
  <conditionalFormatting sqref="F225:AJ225">
    <cfRule type="cellIs" dxfId="58" priority="35" operator="lessThan">
      <formula>0</formula>
    </cfRule>
    <cfRule type="cellIs" dxfId="57" priority="36" operator="greaterThan">
      <formula>100</formula>
    </cfRule>
  </conditionalFormatting>
  <conditionalFormatting sqref="F251:AJ251">
    <cfRule type="cellIs" dxfId="56" priority="33" operator="lessThan">
      <formula>0</formula>
    </cfRule>
    <cfRule type="cellIs" dxfId="55" priority="34" operator="greaterThan">
      <formula>100</formula>
    </cfRule>
  </conditionalFormatting>
  <conditionalFormatting sqref="F253:AJ253">
    <cfRule type="cellIs" dxfId="54" priority="31" operator="lessThan">
      <formula>0</formula>
    </cfRule>
    <cfRule type="cellIs" dxfId="53" priority="32" operator="greaterThan">
      <formula>100</formula>
    </cfRule>
  </conditionalFormatting>
  <conditionalFormatting sqref="F268:AJ268">
    <cfRule type="cellIs" dxfId="52" priority="29" operator="lessThan">
      <formula>0</formula>
    </cfRule>
    <cfRule type="cellIs" dxfId="51" priority="30" operator="greaterThan">
      <formula>100</formula>
    </cfRule>
  </conditionalFormatting>
  <conditionalFormatting sqref="F280:AJ280">
    <cfRule type="cellIs" dxfId="50" priority="49" operator="lessThan">
      <formula>-356.8</formula>
    </cfRule>
  </conditionalFormatting>
  <conditionalFormatting sqref="F282:AJ282">
    <cfRule type="cellIs" dxfId="49" priority="28" operator="greaterThan">
      <formula>100</formula>
    </cfRule>
    <cfRule type="cellIs" dxfId="48" priority="27" operator="lessThan">
      <formula>0</formula>
    </cfRule>
  </conditionalFormatting>
  <conditionalFormatting sqref="F296:AJ296">
    <cfRule type="cellIs" dxfId="47" priority="25" operator="lessThan">
      <formula>0</formula>
    </cfRule>
    <cfRule type="cellIs" dxfId="46" priority="26" operator="greaterThan">
      <formula>100</formula>
    </cfRule>
  </conditionalFormatting>
  <conditionalFormatting sqref="F310:AJ310">
    <cfRule type="cellIs" dxfId="45" priority="50" operator="lessThan">
      <formula>0</formula>
    </cfRule>
    <cfRule type="cellIs" dxfId="44" priority="51" operator="greaterThan">
      <formula>100</formula>
    </cfRule>
  </conditionalFormatting>
  <conditionalFormatting sqref="F362:AJ362">
    <cfRule type="cellIs" dxfId="43" priority="23" operator="lessThan">
      <formula>0</formula>
    </cfRule>
    <cfRule type="cellIs" dxfId="42" priority="24" operator="greaterThan">
      <formula>100</formula>
    </cfRule>
  </conditionalFormatting>
  <conditionalFormatting sqref="F378:AJ378">
    <cfRule type="cellIs" dxfId="41" priority="21" operator="lessThan">
      <formula>0</formula>
    </cfRule>
    <cfRule type="cellIs" dxfId="40" priority="22" operator="greaterThan">
      <formula>100</formula>
    </cfRule>
  </conditionalFormatting>
  <conditionalFormatting sqref="F405:AJ405">
    <cfRule type="cellIs" dxfId="39" priority="19" operator="lessThan">
      <formula>0</formula>
    </cfRule>
    <cfRule type="cellIs" dxfId="38" priority="20" operator="greaterThan">
      <formula>100</formula>
    </cfRule>
  </conditionalFormatting>
  <conditionalFormatting sqref="F420:AJ420">
    <cfRule type="cellIs" dxfId="37" priority="17" operator="lessThan">
      <formula>0</formula>
    </cfRule>
    <cfRule type="cellIs" dxfId="36" priority="18" operator="greaterThan">
      <formula>100</formula>
    </cfRule>
  </conditionalFormatting>
  <conditionalFormatting sqref="F348:AK348">
    <cfRule type="cellIs" dxfId="35" priority="52" operator="lessThan">
      <formula>0</formula>
    </cfRule>
    <cfRule type="cellIs" dxfId="34" priority="53" operator="greaterThan">
      <formula>100</formula>
    </cfRule>
  </conditionalFormatting>
  <conditionalFormatting sqref="G65:J65 F412:M416">
    <cfRule type="cellIs" dxfId="33" priority="197" operator="greaterThan">
      <formula>100</formula>
    </cfRule>
    <cfRule type="cellIs" dxfId="32" priority="196" operator="lessThan">
      <formula>0</formula>
    </cfRule>
  </conditionalFormatting>
  <conditionalFormatting sqref="G294:L294">
    <cfRule type="cellIs" dxfId="31" priority="179" operator="greaterThan">
      <formula>100</formula>
    </cfRule>
    <cfRule type="cellIs" dxfId="30" priority="178" operator="lessThan">
      <formula>0</formula>
    </cfRule>
  </conditionalFormatting>
  <conditionalFormatting sqref="G75:M79 G80:J80 L80:M80 K80:K81">
    <cfRule type="cellIs" dxfId="29" priority="237" operator="lessThan">
      <formula>0</formula>
    </cfRule>
    <cfRule type="cellIs" dxfId="28" priority="238" operator="greaterThan">
      <formula>100</formula>
    </cfRule>
  </conditionalFormatting>
  <conditionalFormatting sqref="G3:T9">
    <cfRule type="cellIs" dxfId="27" priority="113" operator="lessThan">
      <formula>0</formula>
    </cfRule>
    <cfRule type="cellIs" dxfId="26" priority="114" operator="greaterThan">
      <formula>100</formula>
    </cfRule>
  </conditionalFormatting>
  <conditionalFormatting sqref="G63:T64 L65:Q65 S65:T65 G66:T68">
    <cfRule type="cellIs" dxfId="25" priority="129" operator="lessThan">
      <formula>0</formula>
    </cfRule>
    <cfRule type="cellIs" dxfId="24" priority="130" operator="greaterThan">
      <formula>100</formula>
    </cfRule>
  </conditionalFormatting>
  <conditionalFormatting sqref="I69:J69">
    <cfRule type="cellIs" dxfId="23" priority="172" operator="lessThan">
      <formula>0</formula>
    </cfRule>
    <cfRule type="cellIs" dxfId="22" priority="173" operator="greaterThan">
      <formula>100</formula>
    </cfRule>
  </conditionalFormatting>
  <conditionalFormatting sqref="K430:L430 K432:L432">
    <cfRule type="cellIs" dxfId="21" priority="192" operator="lessThan">
      <formula>0</formula>
    </cfRule>
    <cfRule type="cellIs" dxfId="20" priority="193" operator="greaterThan">
      <formula>100</formula>
    </cfRule>
  </conditionalFormatting>
  <conditionalFormatting sqref="L69">
    <cfRule type="cellIs" dxfId="19" priority="176" operator="lessThan">
      <formula>0</formula>
    </cfRule>
    <cfRule type="cellIs" dxfId="18" priority="177" operator="greaterThan">
      <formula>100</formula>
    </cfRule>
  </conditionalFormatting>
  <conditionalFormatting sqref="N294:S294">
    <cfRule type="cellIs" dxfId="17" priority="112" operator="greaterThan">
      <formula>100</formula>
    </cfRule>
    <cfRule type="cellIs" dxfId="16" priority="111" operator="lessThan">
      <formula>0</formula>
    </cfRule>
  </conditionalFormatting>
  <conditionalFormatting sqref="N75:T81 N412:T415 N416:P416 R416:T416">
    <cfRule type="cellIs" dxfId="15" priority="170" operator="lessThan">
      <formula>0</formula>
    </cfRule>
    <cfRule type="cellIs" dxfId="14" priority="171" operator="greaterThan">
      <formula>100</formula>
    </cfRule>
  </conditionalFormatting>
  <conditionalFormatting sqref="P69:Q69">
    <cfRule type="cellIs" dxfId="13" priority="105" operator="lessThan">
      <formula>0</formula>
    </cfRule>
    <cfRule type="cellIs" dxfId="12" priority="106" operator="greaterThan">
      <formula>100</formula>
    </cfRule>
  </conditionalFormatting>
  <conditionalFormatting sqref="R430:S430 R432:S432">
    <cfRule type="cellIs" dxfId="11" priority="126" operator="greaterThan">
      <formula>100</formula>
    </cfRule>
    <cfRule type="cellIs" dxfId="10" priority="125" operator="lessThan">
      <formula>0</formula>
    </cfRule>
  </conditionalFormatting>
  <conditionalFormatting sqref="S69">
    <cfRule type="cellIs" dxfId="9" priority="110" operator="greaterThan">
      <formula>100</formula>
    </cfRule>
    <cfRule type="cellIs" dxfId="8" priority="109" operator="lessThan">
      <formula>0</formula>
    </cfRule>
  </conditionalFormatting>
  <conditionalFormatting sqref="U3:AJ8">
    <cfRule type="cellIs" dxfId="7" priority="48" operator="greaterThan">
      <formula>100</formula>
    </cfRule>
    <cfRule type="cellIs" dxfId="6" priority="47" operator="lessThan">
      <formula>0</formula>
    </cfRule>
  </conditionalFormatting>
  <conditionalFormatting sqref="Y430:Z430 Y432:Z432">
    <cfRule type="cellIs" dxfId="5" priority="62" operator="lessThan">
      <formula>0</formula>
    </cfRule>
    <cfRule type="cellIs" dxfId="4" priority="63" operator="greaterThan">
      <formula>100</formula>
    </cfRule>
  </conditionalFormatting>
  <conditionalFormatting sqref="AB376">
    <cfRule type="cellIs" dxfId="3" priority="16" operator="greaterThan">
      <formula>100</formula>
    </cfRule>
    <cfRule type="cellIs" dxfId="2" priority="15" operator="lessThan">
      <formula>0</formula>
    </cfRule>
  </conditionalFormatting>
  <conditionalFormatting sqref="AI432:AJ432">
    <cfRule type="cellIs" dxfId="1" priority="298" operator="lessThan">
      <formula>0</formula>
    </cfRule>
    <cfRule type="cellIs" dxfId="0" priority="299" operator="greaterThan">
      <formula>100</formula>
    </cfRule>
  </conditionalFormatting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rgb="FF00B0F0"/>
  </sheetPr>
  <dimension ref="A1:AC15"/>
  <sheetViews>
    <sheetView zoomScale="89" zoomScaleNormal="89" workbookViewId="0">
      <selection activeCell="AF17" sqref="AF17"/>
    </sheetView>
  </sheetViews>
  <sheetFormatPr baseColWidth="10" defaultColWidth="11.5546875" defaultRowHeight="14.4"/>
  <cols>
    <col min="1" max="1" width="10.33203125" customWidth="1"/>
    <col min="2" max="2" width="40.33203125" customWidth="1"/>
    <col min="3" max="3" width="13.88671875" hidden="1" customWidth="1"/>
    <col min="4" max="25" width="11.44140625" hidden="1" customWidth="1"/>
    <col min="26" max="26" width="11.5546875" hidden="1" customWidth="1"/>
    <col min="27" max="27" width="12.44140625" hidden="1" customWidth="1"/>
    <col min="28" max="28" width="18.6640625" customWidth="1"/>
  </cols>
  <sheetData>
    <row r="1" spans="1:29">
      <c r="C1" s="337">
        <f>AVERAGE('D%_MES'!BG6,'D%_MES'!BG8,'D%_MES'!BG10,'D%_MES'!BG12,'D%_MES'!BG14,'D%_MES'!BG16,'D%_MES'!BG18,'D%_MES'!BG20)</f>
        <v>0.85697788525132268</v>
      </c>
      <c r="D1" s="337">
        <f>AVERAGE('D%_MES'!BH6,'D%_MES'!BH8,'D%_MES'!BH10,'D%_MES'!BH12,'D%_MES'!BH14,'D%_MES'!BH16,'D%_MES'!BH18,'D%_MES'!BH20)</f>
        <v>0.85403179920839123</v>
      </c>
      <c r="E1" s="337">
        <f>AVERAGE('D%_MES'!BI6,'D%_MES'!BI8,'D%_MES'!BI10,'D%_MES'!BI12,'D%_MES'!BI14,'D%_MES'!BI16,'D%_MES'!BI18,'D%_MES'!BI20)</f>
        <v>0.84535696284562223</v>
      </c>
      <c r="F1" s="337">
        <f>AVERAGE('D%_MES'!BJ6,'D%_MES'!BJ8,'D%_MES'!BJ10,'D%_MES'!BJ12,'D%_MES'!BJ14,'D%_MES'!BJ16,'D%_MES'!BJ18,'D%_MES'!BJ20)</f>
        <v>0.8903890335648148</v>
      </c>
      <c r="G1" s="337">
        <f>AVERAGE('D%_MES'!BK6,'D%_MES'!BK8,'D%_MES'!BK10,'D%_MES'!BK12,'D%_MES'!BK14,'D%_MES'!BK16,'D%_MES'!BK18,'D%_MES'!BK20)</f>
        <v>0.88501136880979558</v>
      </c>
      <c r="H1" s="337">
        <f>AVERAGE('D%_MES'!BL6,'D%_MES'!BL8,'D%_MES'!BL10,'D%_MES'!BL12,'D%_MES'!BL14,'D%_MES'!BL16,'D%_MES'!BL18,'D%_MES'!BL20)</f>
        <v>0.86742605613425949</v>
      </c>
      <c r="I1" s="337">
        <f>AVERAGE('D%_MES'!BM6,'D%_MES'!BM8,'D%_MES'!BM10,'D%_MES'!BM12,'D%_MES'!BM14,'D%_MES'!BM16,'D%_MES'!BM18,'D%_MES'!BM20)</f>
        <v>0.85175368223566317</v>
      </c>
      <c r="J1" s="337">
        <f>AVERAGE('D%_MES'!BN6,'D%_MES'!BN8,'D%_MES'!BN10,'D%_MES'!BN12,'D%_MES'!BN14,'D%_MES'!BN16,'D%_MES'!BN18,'D%_MES'!BN20)</f>
        <v>0.86088163642473114</v>
      </c>
      <c r="K1" s="337">
        <f>AVERAGE('D%_MES'!BO6,'D%_MES'!BO8,'D%_MES'!BO10,'D%_MES'!BO12,'D%_MES'!BO14,'D%_MES'!BO16,'D%_MES'!BO18,'D%_MES'!BO20)</f>
        <v>0.8500669849537037</v>
      </c>
      <c r="L1" s="337">
        <f>AVERAGE('D%_MES'!BP6,'D%_MES'!BP8,'D%_MES'!BP10,'D%_MES'!BP12,'D%_MES'!BP14,'D%_MES'!BP16,'D%_MES'!BP18,'D%_MES'!BP20)</f>
        <v>0.85058738759280594</v>
      </c>
      <c r="M1" s="337">
        <f>AVERAGE('D%_MES'!BQ6,'D%_MES'!BQ8,'D%_MES'!BQ10,'D%_MES'!BQ12,'D%_MES'!BQ14,'D%_MES'!BQ16,'D%_MES'!BQ18,'D%_MES'!BQ20)</f>
        <v>0.91305669229497344</v>
      </c>
      <c r="N1" s="337">
        <f>AVERAGE('D%_MES'!BR6,'D%_MES'!BR8,'D%_MES'!BR10,'D%_MES'!BR12,'D%_MES'!BR14,'D%_MES'!BR16,'D%_MES'!BR18,'D%_MES'!BR20)</f>
        <v>0.90856022785458279</v>
      </c>
      <c r="O1" s="337">
        <f>AVERAGE('D%_MES'!BS6,'D%_MES'!BS8,'D%_MES'!BS10,'D%_MES'!BS12,'D%_MES'!BS14,'D%_MES'!BS16,'D%_MES'!BS18,'D%_MES'!BS20)</f>
        <v>0.89881198396697393</v>
      </c>
      <c r="P1" s="337">
        <f>AVERAGE('D%_MES'!BT6,'D%_MES'!BT8,'D%_MES'!BT10,'D%_MES'!BT12,'D%_MES'!BT14,'D%_MES'!BT16,'D%_MES'!BT18,'D%_MES'!BT20)</f>
        <v>0.8524614025297621</v>
      </c>
      <c r="Q1" s="337">
        <f>AVERAGE('D%_MES'!BU6,'D%_MES'!BU8,'D%_MES'!BU10,'D%_MES'!BU12,'D%_MES'!BU14,'D%_MES'!BU16,'D%_MES'!BU18,'D%_MES'!BU20)</f>
        <v>0.85223522305427546</v>
      </c>
      <c r="R1" s="337">
        <f>AVERAGE('D%_MES'!BV6,'D%_MES'!BV8,'D%_MES'!BV10,'D%_MES'!BV12,'D%_MES'!BV14,'D%_MES'!BV16,'D%_MES'!BV18,'D%_MES'!BV20)</f>
        <v>0.86563614004629619</v>
      </c>
      <c r="S1" s="337">
        <f>AVERAGE('D%_MES'!BW6,'D%_MES'!BW8,'D%_MES'!BW10,'D%_MES'!BW12,'D%_MES'!BW14,'D%_MES'!BW16,'D%_MES'!BW18,'D%_MES'!BW20)</f>
        <v>0.89589057699692776</v>
      </c>
      <c r="T1" s="337">
        <f>AVERAGE('D%_MES'!BX6,'D%_MES'!BX8,'D%_MES'!BX10,'D%_MES'!BX12,'D%_MES'!BX14,'D%_MES'!BX16,'D%_MES'!BX18,'D%_MES'!BX20)</f>
        <v>0.86752378885582004</v>
      </c>
      <c r="U1" s="337">
        <f>AVERAGE('D%_MES'!BY6,'D%_MES'!BY8,'D%_MES'!BY10,'D%_MES'!BY12,'D%_MES'!BY14,'D%_MES'!BY16,'D%_MES'!BY18,'D%_MES'!BY20)</f>
        <v>0.88001462093573979</v>
      </c>
      <c r="V1" s="337">
        <f>AVERAGE('D%_MES'!BZ6,'D%_MES'!BZ8,'D%_MES'!BZ10,'D%_MES'!BZ12,'D%_MES'!BZ14,'D%_MES'!BZ16,'D%_MES'!BZ18,'D%_MES'!BZ20)</f>
        <v>0.89032422608380268</v>
      </c>
      <c r="W1" s="337">
        <f>AVERAGE('D%_MES'!CA6,'D%_MES'!CA8,'D%_MES'!CA10,'D%_MES'!CA12,'D%_MES'!CA14,'D%_MES'!CA16,'D%_MES'!CA18,'D%_MES'!CA20)</f>
        <v>0.92842995118238059</v>
      </c>
      <c r="X1" s="337">
        <f>AVERAGE('D%_MES'!CB6,'D%_MES'!CB8,'D%_MES'!CB10,'D%_MES'!CB12,'D%_MES'!CB14,'D%_MES'!CB16,'D%_MES'!CB18,'D%_MES'!CB20)</f>
        <v>0.86785111847158236</v>
      </c>
      <c r="Y1" s="337">
        <f>AVERAGE('D%_MES'!CC6,'D%_MES'!CC8,'D%_MES'!CC10,'D%_MES'!CC12,'D%_MES'!CC14,'D%_MES'!CC16,'D%_MES'!CC18,'D%_MES'!CC20)</f>
        <v>0.85352191633597874</v>
      </c>
      <c r="Z1" s="337"/>
      <c r="AA1" s="337"/>
      <c r="AB1" s="337"/>
    </row>
    <row r="2" spans="1:29">
      <c r="C2" s="336">
        <v>0.85</v>
      </c>
      <c r="D2" s="336">
        <v>0.85</v>
      </c>
      <c r="E2" s="336">
        <v>0.85</v>
      </c>
      <c r="F2" s="336">
        <v>0.85</v>
      </c>
      <c r="G2" s="336">
        <v>0.85</v>
      </c>
      <c r="H2" s="336">
        <v>0.85</v>
      </c>
      <c r="I2" s="336">
        <v>0.85</v>
      </c>
      <c r="J2" s="336">
        <v>0.85</v>
      </c>
      <c r="K2" s="336">
        <v>0.85</v>
      </c>
      <c r="L2" s="336">
        <v>0.85</v>
      </c>
      <c r="M2" s="336">
        <v>0.85</v>
      </c>
      <c r="N2" s="336">
        <v>0.85</v>
      </c>
      <c r="O2" s="336">
        <v>0.85</v>
      </c>
      <c r="P2" s="336">
        <v>0.85</v>
      </c>
      <c r="Q2" s="336">
        <v>0.85</v>
      </c>
      <c r="R2" s="336">
        <v>0.85</v>
      </c>
      <c r="S2" s="336">
        <v>0.85</v>
      </c>
      <c r="T2" s="336">
        <v>0.85</v>
      </c>
      <c r="U2" s="336">
        <v>0.85</v>
      </c>
      <c r="V2" s="336">
        <v>0.85</v>
      </c>
      <c r="W2" s="336">
        <v>0.85</v>
      </c>
      <c r="X2" s="336">
        <v>0.85</v>
      </c>
      <c r="Y2" s="336">
        <v>0.85</v>
      </c>
      <c r="Z2" s="336">
        <v>0.85</v>
      </c>
      <c r="AA2" s="336"/>
      <c r="AB2" s="336"/>
    </row>
    <row r="3" spans="1:29">
      <c r="C3">
        <v>1</v>
      </c>
      <c r="D3">
        <v>2</v>
      </c>
      <c r="E3">
        <v>3</v>
      </c>
      <c r="F3">
        <v>4</v>
      </c>
      <c r="G3">
        <v>5</v>
      </c>
      <c r="H3">
        <v>6</v>
      </c>
      <c r="I3">
        <v>7</v>
      </c>
      <c r="J3">
        <v>8</v>
      </c>
      <c r="K3">
        <v>9</v>
      </c>
      <c r="L3">
        <v>10</v>
      </c>
      <c r="M3">
        <v>11</v>
      </c>
      <c r="N3">
        <v>12</v>
      </c>
      <c r="O3">
        <v>13</v>
      </c>
      <c r="P3">
        <v>14</v>
      </c>
      <c r="Q3">
        <v>15</v>
      </c>
      <c r="R3">
        <v>16</v>
      </c>
      <c r="S3">
        <v>17</v>
      </c>
      <c r="T3">
        <v>17</v>
      </c>
      <c r="U3">
        <v>18</v>
      </c>
      <c r="V3">
        <v>18</v>
      </c>
      <c r="W3">
        <v>18</v>
      </c>
      <c r="X3">
        <v>18</v>
      </c>
      <c r="Y3">
        <v>18</v>
      </c>
      <c r="Z3">
        <v>12</v>
      </c>
    </row>
    <row r="4" spans="1:29" s="147" customFormat="1" ht="15.6">
      <c r="C4" s="338" t="s">
        <v>152</v>
      </c>
      <c r="D4" s="338" t="s">
        <v>153</v>
      </c>
      <c r="E4" s="338" t="s">
        <v>154</v>
      </c>
      <c r="F4" s="338" t="s">
        <v>115</v>
      </c>
      <c r="G4" s="338" t="s">
        <v>116</v>
      </c>
      <c r="H4" s="338" t="s">
        <v>117</v>
      </c>
      <c r="I4" s="338" t="s">
        <v>118</v>
      </c>
      <c r="J4" s="338" t="s">
        <v>134</v>
      </c>
      <c r="K4" s="339" t="s">
        <v>305</v>
      </c>
      <c r="L4" s="339" t="s">
        <v>308</v>
      </c>
      <c r="M4" s="339" t="s">
        <v>310</v>
      </c>
      <c r="N4" s="339" t="s">
        <v>151</v>
      </c>
      <c r="O4" s="338" t="s">
        <v>152</v>
      </c>
      <c r="P4" s="338" t="s">
        <v>153</v>
      </c>
      <c r="Q4" s="338" t="s">
        <v>154</v>
      </c>
      <c r="R4" s="338" t="s">
        <v>115</v>
      </c>
      <c r="S4" s="338" t="s">
        <v>116</v>
      </c>
      <c r="T4" s="338" t="s">
        <v>117</v>
      </c>
      <c r="U4" s="338" t="s">
        <v>118</v>
      </c>
      <c r="V4" s="338" t="s">
        <v>134</v>
      </c>
      <c r="W4" s="338" t="s">
        <v>305</v>
      </c>
      <c r="X4" s="338" t="s">
        <v>136</v>
      </c>
      <c r="Y4" s="338" t="s">
        <v>139</v>
      </c>
      <c r="Z4" s="377" t="s">
        <v>359</v>
      </c>
      <c r="AA4" s="377" t="s">
        <v>358</v>
      </c>
      <c r="AB4" s="377" t="s">
        <v>373</v>
      </c>
      <c r="AC4" s="344" t="s">
        <v>309</v>
      </c>
    </row>
    <row r="5" spans="1:29" ht="15.6">
      <c r="A5" s="146" t="s">
        <v>125</v>
      </c>
      <c r="B5" s="342" t="s">
        <v>66</v>
      </c>
      <c r="C5" s="82">
        <f>+'D%_MES'!BG6</f>
        <v>0.64283928571428561</v>
      </c>
      <c r="D5" s="82">
        <f>+'D%_MES'!BH6</f>
        <v>0.70953896103896097</v>
      </c>
      <c r="E5" s="82">
        <f>+'D%_MES'!BI6</f>
        <v>0.63660906298003095</v>
      </c>
      <c r="F5" s="82">
        <f>+'D%_MES'!BJ6</f>
        <v>0.72023611111111119</v>
      </c>
      <c r="G5" s="82">
        <f>+'D%_MES'!BK6</f>
        <v>0.68933053381169818</v>
      </c>
      <c r="H5" s="82">
        <f>+'D%_MES'!BL6</f>
        <v>0.65551215277777786</v>
      </c>
      <c r="I5" s="82">
        <f>+'D%_MES'!BM6</f>
        <v>0.67007224462365589</v>
      </c>
      <c r="J5" s="82">
        <f>+'D%_MES'!BN6</f>
        <v>0.77066532258064513</v>
      </c>
      <c r="K5" s="82">
        <f>+'D%_MES'!BO6</f>
        <v>0.75266319444444441</v>
      </c>
      <c r="L5" s="82">
        <f>+'D%_MES'!BP6</f>
        <v>0.80535882296466965</v>
      </c>
      <c r="M5" s="82">
        <f>+'D%_MES'!BQ6</f>
        <v>0.86400793650793639</v>
      </c>
      <c r="N5" s="82">
        <f>+'D%_MES'!BR6</f>
        <v>0.82413594470046092</v>
      </c>
      <c r="O5" s="82">
        <f>+'D%_MES'!BS6</f>
        <v>0.90598310291858652</v>
      </c>
      <c r="P5" s="82">
        <f>+'D%_MES'!BT6</f>
        <v>0.6712648809523809</v>
      </c>
      <c r="Q5" s="82">
        <f>+'D%_MES'!BU6</f>
        <v>0.74938940092165895</v>
      </c>
      <c r="R5" s="82">
        <f>+'D%_MES'!BV6</f>
        <v>0.83552777777777776</v>
      </c>
      <c r="S5" s="82">
        <f>+'D%_MES'!BW6</f>
        <v>0.92959101382488485</v>
      </c>
      <c r="T5" s="82">
        <f>+'D%_MES'!BX6</f>
        <v>0.86183730158730154</v>
      </c>
      <c r="U5" s="82">
        <f>+'D%_MES'!BY6</f>
        <v>0.86437211981566819</v>
      </c>
      <c r="V5" s="82">
        <f>+'D%_MES'!BZ6</f>
        <v>0.91825076804915517</v>
      </c>
      <c r="W5" s="82">
        <f>+'D%_MES'!CA6</f>
        <v>0.90106039649608116</v>
      </c>
      <c r="X5" s="82">
        <f>+'D%_MES'!CB6</f>
        <v>0.8722350230414746</v>
      </c>
      <c r="Y5" s="82">
        <f>+'D%_MES'!CC6</f>
        <v>0.81124801587301598</v>
      </c>
      <c r="Z5" s="340" t="e">
        <f>IF(FORECAST(AB5,$C5:AB5,$C$2:Y$2)&gt;=1,#REF!,FORECAST(AB5,$C5:AB5,$C$2:Y$2))</f>
        <v>#N/A</v>
      </c>
      <c r="AA5" s="340" t="e">
        <f>IF(FORECAST(Z5,$C5:Z5,$C$2:Z$2)&gt;=1,Z$1,FORECAST(Z5,$C5:Z5,$C$2:Z$2))*1.1</f>
        <v>#N/A</v>
      </c>
      <c r="AB5" s="373">
        <f>IF(FORECAST(Y5,$K5:Y5,$K$2:Y$2)&gt;=1,Y$1,FORECAST(Y5,$K5:Y5,$K$2:Y$2))</f>
        <v>0.83650331385413368</v>
      </c>
      <c r="AC5" s="340">
        <v>0.85</v>
      </c>
    </row>
    <row r="6" spans="1:29" ht="15.6">
      <c r="A6" s="146" t="s">
        <v>122</v>
      </c>
      <c r="B6" s="343" t="s">
        <v>67</v>
      </c>
      <c r="C6" s="228">
        <f>+'D%_MES'!BG8</f>
        <v>0.96736111111111112</v>
      </c>
      <c r="D6" s="228">
        <f>+'D%_MES'!BH8</f>
        <v>1</v>
      </c>
      <c r="E6" s="228">
        <f>+'D%_MES'!BI8</f>
        <v>0.98991935483870996</v>
      </c>
      <c r="F6" s="228">
        <f>+'D%_MES'!BJ8</f>
        <v>1</v>
      </c>
      <c r="G6" s="228">
        <f>+'D%_MES'!BK8</f>
        <v>0.99861111111111112</v>
      </c>
      <c r="H6" s="228">
        <f>+'D%_MES'!BL8</f>
        <v>1</v>
      </c>
      <c r="I6" s="228">
        <f>+'D%_MES'!BM8</f>
        <v>0.99529569892473124</v>
      </c>
      <c r="J6" s="228">
        <f>+'D%_MES'!BN8</f>
        <v>1</v>
      </c>
      <c r="K6" s="228">
        <f>+'D%_MES'!BO8</f>
        <v>1</v>
      </c>
      <c r="L6" s="228">
        <f>+'D%_MES'!BP8</f>
        <v>0.88844086021505375</v>
      </c>
      <c r="M6" s="228">
        <f>+'D%_MES'!BQ8</f>
        <v>0.99513888888888891</v>
      </c>
      <c r="N6" s="228">
        <f>+'D%_MES'!BR8</f>
        <v>0.95228494623655924</v>
      </c>
      <c r="O6" s="228">
        <f>+'D%_MES'!BS8</f>
        <v>0.99327956989247301</v>
      </c>
      <c r="P6" s="228">
        <f>+'D%_MES'!BT8</f>
        <v>0.95758928571428603</v>
      </c>
      <c r="Q6" s="228">
        <f>+'D%_MES'!BU8</f>
        <v>1</v>
      </c>
      <c r="R6" s="228">
        <f>+'D%_MES'!BV8</f>
        <v>0.98333333333333328</v>
      </c>
      <c r="S6" s="228">
        <f>+'D%_MES'!BW8</f>
        <v>0.98991935483870963</v>
      </c>
      <c r="T6" s="228">
        <f>+'D%_MES'!BX8</f>
        <v>0.99236111111111114</v>
      </c>
      <c r="U6" s="228">
        <f>+'D%_MES'!BY8</f>
        <v>0.99596774193548387</v>
      </c>
      <c r="V6" s="228">
        <f>+'D%_MES'!BZ8</f>
        <v>0.967741935483871</v>
      </c>
      <c r="W6" s="228">
        <f>+'D%_MES'!CA8</f>
        <v>0.98611111111111116</v>
      </c>
      <c r="X6" s="228">
        <f>+'D%_MES'!CB8</f>
        <v>0.98319892473118298</v>
      </c>
      <c r="Y6" s="228">
        <f>+'D%_MES'!CC8</f>
        <v>0.99305555555555558</v>
      </c>
      <c r="Z6" s="340" t="e">
        <f>IF(FORECAST(AB6,$C6:AB6,$C$2:Y$2)&gt;=1,#REF!,FORECAST(AB6,$C6:AB6,$C$2:Y$2))</f>
        <v>#N/A</v>
      </c>
      <c r="AA6" s="340" t="e">
        <f>IF(FORECAST(Z6,$C6:Z6,$C$2:Z$2)&gt;=1,Z$1,FORECAST(Z6,$C6:Z6,$C$2:Z$2))</f>
        <v>#N/A</v>
      </c>
      <c r="AB6" s="373">
        <f>IF(FORECAST(Y6,$K6:Y6,$K$2:Y$2)&gt;=1,Y$1,FORECAST(Y6,$K6:R6,$K$2:Y$2))</f>
        <v>0.85352191633597874</v>
      </c>
      <c r="AC6" s="340">
        <v>0.85</v>
      </c>
    </row>
    <row r="7" spans="1:29" ht="15.6">
      <c r="A7" s="146" t="s">
        <v>123</v>
      </c>
      <c r="B7" s="342" t="s">
        <v>68</v>
      </c>
      <c r="C7" s="228">
        <f>+'D%_MES'!BG10</f>
        <v>0.73896527777777776</v>
      </c>
      <c r="D7" s="228">
        <f>+'D%_MES'!BH10</f>
        <v>0.86974321040594627</v>
      </c>
      <c r="E7" s="228">
        <f>+'D%_MES'!BI10</f>
        <v>0.89570228494623649</v>
      </c>
      <c r="F7" s="228">
        <f>+'D%_MES'!BJ10</f>
        <v>0.87687847222222215</v>
      </c>
      <c r="G7" s="228">
        <f>+'D%_MES'!BK10</f>
        <v>0.89730902777777766</v>
      </c>
      <c r="H7" s="228">
        <f>+'D%_MES'!BL10</f>
        <v>0.86660416666666662</v>
      </c>
      <c r="I7" s="228">
        <f>+'D%_MES'!BM10</f>
        <v>0.85269489247311825</v>
      </c>
      <c r="J7" s="228">
        <f>+'D%_MES'!BN10</f>
        <v>0.87629368279569897</v>
      </c>
      <c r="K7" s="228">
        <f>+'D%_MES'!BO10</f>
        <v>0.77302777777777776</v>
      </c>
      <c r="L7" s="228">
        <f>+'D%_MES'!BP10</f>
        <v>0.74169018817204302</v>
      </c>
      <c r="M7" s="228">
        <f>+'D%_MES'!BQ10</f>
        <v>0.83714583333333326</v>
      </c>
      <c r="N7" s="228">
        <f>+'D%_MES'!BR10</f>
        <v>0.84219086021505374</v>
      </c>
      <c r="O7" s="228">
        <f>+'D%_MES'!BS10</f>
        <v>0.84101814516129059</v>
      </c>
      <c r="P7" s="228">
        <f>+'D%_MES'!BT10</f>
        <v>0.88758556547619061</v>
      </c>
      <c r="Q7" s="228">
        <f>+'D%_MES'!BU10</f>
        <v>0.89080981182795704</v>
      </c>
      <c r="R7" s="228">
        <f>+'D%_MES'!BV10</f>
        <v>0.79665972222222214</v>
      </c>
      <c r="S7" s="228">
        <f>+'D%_MES'!BW10</f>
        <v>0.9120799731182796</v>
      </c>
      <c r="T7" s="228">
        <f>+'D%_MES'!BX10</f>
        <v>0.91181597222222222</v>
      </c>
      <c r="U7" s="228">
        <f>+'D%_MES'!BY10</f>
        <v>0.86838373655913981</v>
      </c>
      <c r="V7" s="228">
        <f>+'D%_MES'!BZ10</f>
        <v>0.87082661290322583</v>
      </c>
      <c r="W7" s="228">
        <f>+'D%_MES'!CA10</f>
        <v>0.88462152777777781</v>
      </c>
      <c r="X7" s="228">
        <f>+'D%_MES'!CB10</f>
        <v>0.89306451612903226</v>
      </c>
      <c r="Y7" s="228">
        <f>+'D%_MES'!CC10</f>
        <v>0.91078472222222218</v>
      </c>
      <c r="Z7" s="340" t="e">
        <f>IF(FORECAST(AB7,$C7:AB7,$C$2:Y$2)&gt;=1,#REF!,FORECAST(AB7,$C7:AB7,$C$2:Y$2))</f>
        <v>#N/A</v>
      </c>
      <c r="AA7" s="340" t="e">
        <f>IF(FORECAST(Z7,$C7:Z7,$C$2:Z$2)&gt;=1,Z$1,FORECAST(Z7,$C7:Z7,$C$2:Z$2))</f>
        <v>#N/A</v>
      </c>
      <c r="AB7" s="373">
        <f>IF(FORECAST(Y7,$K7:Y7,$K$2:Y$2)&gt;=1,Y$1,FORECAST(Y7,$K7:Y7,$K$2:Y$2))</f>
        <v>0.80679306248933258</v>
      </c>
      <c r="AC7" s="340">
        <v>0.85</v>
      </c>
    </row>
    <row r="8" spans="1:29" ht="15.6">
      <c r="A8" s="146" t="s">
        <v>124</v>
      </c>
      <c r="B8" s="343" t="s">
        <v>69</v>
      </c>
      <c r="C8" s="228">
        <f>+'D%_MES'!BG12</f>
        <v>0.8363194444444445</v>
      </c>
      <c r="D8" s="228">
        <f>+'D%_MES'!BH12</f>
        <v>0.74991666666666668</v>
      </c>
      <c r="E8" s="228">
        <f>+'D%_MES'!BI12</f>
        <v>0.64873655913978501</v>
      </c>
      <c r="F8" s="228">
        <f>+'D%_MES'!BJ12</f>
        <v>0.77962500000000001</v>
      </c>
      <c r="G8" s="228">
        <f>+'D%_MES'!BK12</f>
        <v>0.83909027777777789</v>
      </c>
      <c r="H8" s="228">
        <f>+'D%_MES'!BL12</f>
        <v>0.72971527777777778</v>
      </c>
      <c r="I8" s="228">
        <f>+'D%_MES'!BM12</f>
        <v>0.79689852150537632</v>
      </c>
      <c r="J8" s="228">
        <f>+'D%_MES'!BN12</f>
        <v>0.80552419354838722</v>
      </c>
      <c r="K8" s="228">
        <f>+'D%_MES'!BO12</f>
        <v>0.66183333333333338</v>
      </c>
      <c r="L8" s="228">
        <f>+'D%_MES'!BP12</f>
        <v>0.60721102150537642</v>
      </c>
      <c r="M8" s="228">
        <f>+'D%_MES'!BQ12</f>
        <v>0.88969097222222215</v>
      </c>
      <c r="N8" s="228">
        <f>+'D%_MES'!BR12</f>
        <v>0.8772647849462365</v>
      </c>
      <c r="O8" s="228">
        <f>+'D%_MES'!BS12</f>
        <v>0.68768145161290328</v>
      </c>
      <c r="P8" s="228">
        <f>+'D%_MES'!BT12</f>
        <v>0.76555803571428582</v>
      </c>
      <c r="Q8" s="228">
        <f>+'D%_MES'!BU12</f>
        <v>0.65741599462365596</v>
      </c>
      <c r="R8" s="228">
        <f>+'D%_MES'!BV12</f>
        <v>0.66322569444444446</v>
      </c>
      <c r="S8" s="228">
        <f>+'D%_MES'!BW12</f>
        <v>0.81093077956989257</v>
      </c>
      <c r="T8" s="228">
        <f>+'D%_MES'!BX12</f>
        <v>0.88645138888888897</v>
      </c>
      <c r="U8" s="228">
        <f>+'D%_MES'!BY12</f>
        <v>0.84572580645161288</v>
      </c>
      <c r="V8" s="228">
        <f>+'D%_MES'!BZ12</f>
        <v>0.79456481481481478</v>
      </c>
      <c r="W8" s="228">
        <f>+'D%_MES'!CA12</f>
        <v>0.90113500000000002</v>
      </c>
      <c r="X8" s="228">
        <f>+'D%_MES'!CB12</f>
        <v>0.91984139784946239</v>
      </c>
      <c r="Y8" s="228">
        <f>+'D%_MES'!CC12</f>
        <v>0.85620277777777765</v>
      </c>
      <c r="Z8" s="340" t="e">
        <f>IF(FORECAST(AB8,$C8:AB8,$C$2:Y$2)&gt;=1,#REF!,FORECAST(AB8,$C8:AB8,$C$2:Y$2))</f>
        <v>#N/A</v>
      </c>
      <c r="AA8" s="340" t="e">
        <f>IF(FORECAST(Z8,$C8:Z8,$C$2:Z$2)&gt;=1,Z$1,FORECAST(Z8,$C8:Z8,$C$2:Z$2))</f>
        <v>#N/A</v>
      </c>
      <c r="AB8" s="373">
        <f>IF(FORECAST(Y8,$K8:Y8,$K$2:Y$2)&gt;=1,Y$1,FORECAST(Y8,$K8:Y8,$K$2:Y$2))</f>
        <v>0.78748851321329005</v>
      </c>
      <c r="AC8" s="340">
        <v>0.85</v>
      </c>
    </row>
    <row r="9" spans="1:29" ht="15.6">
      <c r="A9" s="146" t="s">
        <v>306</v>
      </c>
      <c r="B9" s="342" t="s">
        <v>49</v>
      </c>
      <c r="C9" s="228">
        <f>+'D%_MES'!BG14</f>
        <v>0.92291666666666661</v>
      </c>
      <c r="D9" s="228">
        <f>+'D%_MES'!BH14</f>
        <v>0.99753787878787881</v>
      </c>
      <c r="E9" s="228">
        <f>+'D%_MES'!BI14</f>
        <v>0.97110215053763449</v>
      </c>
      <c r="F9" s="228">
        <f>+'D%_MES'!BJ14</f>
        <v>0.99565972222222221</v>
      </c>
      <c r="G9" s="228">
        <f>+'D%_MES'!BK14</f>
        <v>0.95243055555555556</v>
      </c>
      <c r="H9" s="228">
        <f>+'D%_MES'!BL14</f>
        <v>0.94918750000000007</v>
      </c>
      <c r="I9" s="228">
        <f>+'D%_MES'!BM14</f>
        <v>0.9818010752688171</v>
      </c>
      <c r="J9" s="228">
        <f>+'D%_MES'!BN14</f>
        <v>0.9701344086021505</v>
      </c>
      <c r="K9" s="228">
        <f>+'D%_MES'!BO14</f>
        <v>0.96128472222222228</v>
      </c>
      <c r="L9" s="228">
        <f>+'D%_MES'!BP14</f>
        <v>0.99529569892473124</v>
      </c>
      <c r="M9" s="228">
        <f>+'D%_MES'!BQ14</f>
        <v>0.97673611111111114</v>
      </c>
      <c r="N9" s="228">
        <f>+'D%_MES'!BR14</f>
        <v>0.95776881720430107</v>
      </c>
      <c r="O9" s="228">
        <f>+'D%_MES'!BS14</f>
        <v>0.978494623655914</v>
      </c>
      <c r="P9" s="228">
        <f>+'D%_MES'!BT14</f>
        <v>0.99367559523809501</v>
      </c>
      <c r="Q9" s="228">
        <f>+'D%_MES'!BU14</f>
        <v>0.98252688172043023</v>
      </c>
      <c r="R9" s="228">
        <f>+'D%_MES'!BV14</f>
        <v>0.98854166666666665</v>
      </c>
      <c r="S9" s="228">
        <f>+'D%_MES'!BW14</f>
        <v>0.72848118279569896</v>
      </c>
      <c r="T9" s="228">
        <f>+'D%_MES'!BX14</f>
        <v>0.5072916666666667</v>
      </c>
      <c r="U9" s="228">
        <f>+'D%_MES'!BY14</f>
        <v>0.69153225806451613</v>
      </c>
      <c r="V9" s="228">
        <f>+'D%_MES'!BZ14</f>
        <v>0.9531787634408605</v>
      </c>
      <c r="W9" s="228">
        <f>+'D%_MES'!CA14</f>
        <v>0.97164583333333332</v>
      </c>
      <c r="X9" s="228">
        <f>+'D%_MES'!CB14</f>
        <v>0.98084677419354849</v>
      </c>
      <c r="Y9" s="228">
        <f>+'D%_MES'!CC14</f>
        <v>0.96319444444444446</v>
      </c>
      <c r="Z9" s="340" t="e">
        <f>IF(FORECAST(AB9,$C9:AB9,$C$2:Y$2)&gt;=1,#REF!,FORECAST(AB9,$C9:AB9,$C$2:Y$2))</f>
        <v>#N/A</v>
      </c>
      <c r="AA9" s="340" t="e">
        <f>IF(FORECAST(Z9,$C9:Z9,$C$2:Z$2)&gt;=1,Z$1,FORECAST(Z9,$C9:Z9,$C$2:Z$2))*0.75</f>
        <v>#N/A</v>
      </c>
      <c r="AB9" s="373">
        <f>IF(FORECAST(Y9,$K9:Y9,$K$2:Y$2)&gt;=1,Y$1,FORECAST(Y9,$K9:Y9,$K$2:Y$2))</f>
        <v>0.9426580026455027</v>
      </c>
      <c r="AC9" s="340">
        <v>0.85</v>
      </c>
    </row>
    <row r="10" spans="1:29" ht="15.6">
      <c r="A10" s="146" t="s">
        <v>127</v>
      </c>
      <c r="B10" s="343" t="s">
        <v>70</v>
      </c>
      <c r="C10" s="228">
        <f>+'D%_MES'!BG16</f>
        <v>0.94081481481481477</v>
      </c>
      <c r="D10" s="228">
        <f>+'D%_MES'!BH16</f>
        <v>0.9284494949494948</v>
      </c>
      <c r="E10" s="228">
        <f>+'D%_MES'!BI16</f>
        <v>0.91326612903225801</v>
      </c>
      <c r="F10" s="228">
        <f>+'D%_MES'!BJ16</f>
        <v>0.93673148148148166</v>
      </c>
      <c r="G10" s="228">
        <f>+'D%_MES'!BK16</f>
        <v>0.87025462962962974</v>
      </c>
      <c r="H10" s="228">
        <f>+'D%_MES'!BL16</f>
        <v>0.96907407407407398</v>
      </c>
      <c r="I10" s="228">
        <f>+'D%_MES'!BM16</f>
        <v>0.86674731182795706</v>
      </c>
      <c r="J10" s="228">
        <f>+'D%_MES'!BN16</f>
        <v>0.93828405017921135</v>
      </c>
      <c r="K10" s="228">
        <f>+'D%_MES'!BO16</f>
        <v>0.94201388888888893</v>
      </c>
      <c r="L10" s="228">
        <f>+'D%_MES'!BP16</f>
        <v>0.94459229390680999</v>
      </c>
      <c r="M10" s="228">
        <f>+'D%_MES'!BQ16</f>
        <v>0.93036111111111108</v>
      </c>
      <c r="N10" s="228">
        <f>+'D%_MES'!BR16</f>
        <v>0.93223118279569894</v>
      </c>
      <c r="O10" s="228">
        <f>+'D%_MES'!BS16</f>
        <v>0.94896057347670226</v>
      </c>
      <c r="P10" s="228">
        <f>+'D%_MES'!BT16</f>
        <v>0.93790674603174606</v>
      </c>
      <c r="Q10" s="228">
        <f>+'D%_MES'!BU16</f>
        <v>0.89339157706093186</v>
      </c>
      <c r="R10" s="228">
        <f>+'D%_MES'!BV16</f>
        <v>0.9512222222222223</v>
      </c>
      <c r="S10" s="228">
        <f>+'D%_MES'!BW16</f>
        <v>0.92983870967741933</v>
      </c>
      <c r="T10" s="228">
        <f>+'D%_MES'!BX16</f>
        <v>0.9323703703703704</v>
      </c>
      <c r="U10" s="228">
        <f>+'D%_MES'!BY16</f>
        <v>0.90154569892473113</v>
      </c>
      <c r="V10" s="228">
        <f>+'D%_MES'!BZ16</f>
        <v>0.91974462365591403</v>
      </c>
      <c r="W10" s="228">
        <f>+'D%_MES'!CA16</f>
        <v>0.95462962962962961</v>
      </c>
      <c r="X10" s="228">
        <f>+'D%_MES'!CB16</f>
        <v>0.7750134408602154</v>
      </c>
      <c r="Y10" s="228">
        <f>+'D%_MES'!CC16</f>
        <v>0.86090277777777791</v>
      </c>
      <c r="Z10" s="340" t="e">
        <f>IF(FORECAST(AB10,$C10:AB10,$C$2:Y$2)&gt;=1,#REF!,FORECAST(AB10,$C10:AB10,$C$2:Y$2))</f>
        <v>#N/A</v>
      </c>
      <c r="AA10" s="340" t="e">
        <f>IF(FORECAST(Z10,$C10:Z10,$C$2:Z$2)&gt;=1,Z$1,FORECAST(Z10,$C10:Z10,$C$2:Z$2))*0.75</f>
        <v>#N/A</v>
      </c>
      <c r="AB10" s="373">
        <f>IF(FORECAST(Y10,$K10:Y10,$K$2:Y$2)&gt;=1,Y$1,FORECAST(Y10,$K10:Y10,$K$2:Y$2))</f>
        <v>0.91807193420378908</v>
      </c>
      <c r="AC10" s="340">
        <v>0.85</v>
      </c>
    </row>
    <row r="11" spans="1:29" ht="15.6">
      <c r="A11" s="146" t="s">
        <v>128</v>
      </c>
      <c r="B11" s="342" t="s">
        <v>48</v>
      </c>
      <c r="C11" s="228">
        <f>+'D%_MES'!BG18</f>
        <v>0.87703703703703706</v>
      </c>
      <c r="D11" s="228">
        <f>+'D%_MES'!BH18</f>
        <v>0.95492424242424245</v>
      </c>
      <c r="E11" s="228">
        <f>+'D%_MES'!BI18</f>
        <v>0.93317204301075263</v>
      </c>
      <c r="F11" s="228">
        <f>+'D%_MES'!BJ18</f>
        <v>0.91080092592592587</v>
      </c>
      <c r="G11" s="228">
        <f>+'D%_MES'!BK18</f>
        <v>0.9611898148148148</v>
      </c>
      <c r="H11" s="228">
        <f>+'D%_MES'!BL18</f>
        <v>0.90811388888889011</v>
      </c>
      <c r="I11" s="228">
        <f>+'D%_MES'!BM18</f>
        <v>0.74601702508960577</v>
      </c>
      <c r="J11" s="228">
        <f>+'D%_MES'!BN18</f>
        <v>0.62174283154121868</v>
      </c>
      <c r="K11" s="228">
        <f>+'D%_MES'!BO18</f>
        <v>0.83431018518518518</v>
      </c>
      <c r="L11" s="228">
        <f>+'D%_MES'!BP18</f>
        <v>0.87374999999999992</v>
      </c>
      <c r="M11" s="228">
        <f>+'D%_MES'!BQ18</f>
        <v>0.9146157407407407</v>
      </c>
      <c r="N11" s="228">
        <f>+'D%_MES'!BR18</f>
        <v>0.9607437275985663</v>
      </c>
      <c r="O11" s="228">
        <f>+'D%_MES'!BS18</f>
        <v>0.92880824372759863</v>
      </c>
      <c r="P11" s="228">
        <f>+'D%_MES'!BT18</f>
        <v>0.88730158730158737</v>
      </c>
      <c r="Q11" s="228">
        <f>+'D%_MES'!BU18</f>
        <v>0.72733870967741943</v>
      </c>
      <c r="R11" s="228">
        <f>+'D%_MES'!BV18</f>
        <v>0.81298148148148142</v>
      </c>
      <c r="S11" s="228">
        <f>+'D%_MES'!BW18</f>
        <v>0.95026881720430101</v>
      </c>
      <c r="T11" s="228">
        <f>+'D%_MES'!BX18</f>
        <v>0.94645833333333329</v>
      </c>
      <c r="U11" s="228">
        <f>+'D%_MES'!BY18</f>
        <v>0.94785842293906819</v>
      </c>
      <c r="V11" s="228">
        <f>+'D%_MES'!BZ18</f>
        <v>0.89329301075268841</v>
      </c>
      <c r="W11" s="228">
        <f>+'D%_MES'!CA18</f>
        <v>0.93776388888888873</v>
      </c>
      <c r="X11" s="228">
        <f>+'D%_MES'!CB18</f>
        <v>0.63766129032258034</v>
      </c>
      <c r="Y11" s="228">
        <f>+'D%_MES'!CC18</f>
        <v>0.63967592592592604</v>
      </c>
      <c r="Z11" s="340" t="e">
        <f>IF(FORECAST(AB11,$C11:AB11,$C$2:Y$2)&gt;=1,#REF!,FORECAST(AB11,$C11:AB11,$C$2:Y$2))</f>
        <v>#N/A</v>
      </c>
      <c r="AA11" s="340" t="e">
        <f>IF(FORECAST(Z11,$C11:Z11,$C$2:Z$2)&gt;=1,Z$1,FORECAST(Z11,$C11:Z11,$C$2:Z$2))</f>
        <v>#N/A</v>
      </c>
      <c r="AB11" s="373">
        <f>IF(FORECAST(Y11,$K11:Y11,$K$2:Y$2)&gt;=1,Y$1,FORECAST(Y11,$K11:Y11,$K$2:Y$2))</f>
        <v>0.85352191633597874</v>
      </c>
      <c r="AC11" s="340">
        <v>0.85</v>
      </c>
    </row>
    <row r="12" spans="1:29" ht="15.6">
      <c r="A12" s="146" t="s">
        <v>129</v>
      </c>
      <c r="B12" s="343" t="s">
        <v>71</v>
      </c>
      <c r="C12" s="228">
        <f>+'D%_MES'!BG20</f>
        <v>0.92956944444444456</v>
      </c>
      <c r="D12" s="228">
        <f>+'D%_MES'!BH20</f>
        <v>0.62214393939393942</v>
      </c>
      <c r="E12" s="228">
        <f>+'D%_MES'!BI20</f>
        <v>0.77434811827956995</v>
      </c>
      <c r="F12" s="228">
        <f>+'D%_MES'!BJ20</f>
        <v>0.90318055555555565</v>
      </c>
      <c r="G12" s="228">
        <f>+'D%_MES'!BK20</f>
        <v>0.87187500000000018</v>
      </c>
      <c r="H12" s="228">
        <f>+'D%_MES'!BL20</f>
        <v>0.86120138888888897</v>
      </c>
      <c r="I12" s="228">
        <f>+'D%_MES'!BM20</f>
        <v>0.90450268817204305</v>
      </c>
      <c r="J12" s="228">
        <f>+'D%_MES'!BN20</f>
        <v>0.90440860215053764</v>
      </c>
      <c r="K12" s="228">
        <f>+'D%_MES'!BO20</f>
        <v>0.87540277777777775</v>
      </c>
      <c r="L12" s="228">
        <f>+'D%_MES'!BP20</f>
        <v>0.94836021505376356</v>
      </c>
      <c r="M12" s="228">
        <f>+'D%_MES'!BQ20</f>
        <v>0.89675694444444454</v>
      </c>
      <c r="N12" s="228">
        <f>+'D%_MES'!BR20</f>
        <v>0.92186155913978496</v>
      </c>
      <c r="O12" s="228">
        <f>+'D%_MES'!BS20</f>
        <v>0.90627016129032256</v>
      </c>
      <c r="P12" s="228">
        <f>+'D%_MES'!BT20</f>
        <v>0.71880952380952357</v>
      </c>
      <c r="Q12" s="228">
        <f>+'D%_MES'!BU20</f>
        <v>0.91700940860215052</v>
      </c>
      <c r="R12" s="228">
        <f>+'D%_MES'!BV20</f>
        <v>0.89359722222222215</v>
      </c>
      <c r="S12" s="228">
        <f>+'D%_MES'!BW20</f>
        <v>0.91601478494623656</v>
      </c>
      <c r="T12" s="228">
        <f>+'D%_MES'!BX20</f>
        <v>0.90160416666666654</v>
      </c>
      <c r="U12" s="228">
        <f>+'D%_MES'!BY20</f>
        <v>0.92473118279569899</v>
      </c>
      <c r="V12" s="228">
        <f>+'D%_MES'!BZ20</f>
        <v>0.80499327956989242</v>
      </c>
      <c r="W12" s="228">
        <f>+'D%_MES'!CA20</f>
        <v>0.89047222222222233</v>
      </c>
      <c r="X12" s="228">
        <f>+'D%_MES'!CB20</f>
        <v>0.88094758064516143</v>
      </c>
      <c r="Y12" s="228">
        <f>+'D%_MES'!CC20</f>
        <v>0.7931111111111111</v>
      </c>
      <c r="Z12" s="340" t="e">
        <f>IF(FORECAST(AB12,$C12:AB12,$C$2:Y$2)&gt;=1,#REF!,FORECAST(AB12,$C12:AB12,$C$2:Y$2))</f>
        <v>#N/A</v>
      </c>
      <c r="AA12" s="340" t="e">
        <f>IF(FORECAST(Z12,$C12:Z12,$C$2:Z$2)&gt;=1,Z$1,FORECAST(Z12,$C12:Z12,$C$2:Z$2))</f>
        <v>#N/A</v>
      </c>
      <c r="AB12" s="373">
        <f>IF(FORECAST(Y12,$K12:Y12,$K$2:Y$2)&gt;=1,Y$1,FORECAST(Y12,$K12:Y12,$K$2:Y$2))</f>
        <v>0.85278132787165051</v>
      </c>
      <c r="AC12" s="340">
        <v>0.85</v>
      </c>
    </row>
    <row r="13" spans="1:29" ht="18">
      <c r="A13" s="147"/>
      <c r="C13" s="335"/>
      <c r="Z13" s="341" t="e">
        <f>AVERAGE(Z5:Z12)</f>
        <v>#N/A</v>
      </c>
      <c r="AA13" s="341" t="e">
        <f>AVERAGE(AA5:AA12)</f>
        <v>#N/A</v>
      </c>
      <c r="AB13" s="341">
        <f>AVERAGE(AB5:AB12)</f>
        <v>0.85641749836870695</v>
      </c>
      <c r="AC13" s="341">
        <f>AVERAGE(AC5:AC12)</f>
        <v>0.84999999999999987</v>
      </c>
    </row>
    <row r="15" spans="1:29">
      <c r="K15" t="s">
        <v>348</v>
      </c>
    </row>
  </sheetData>
  <phoneticPr fontId="60" type="noConversion"/>
  <pageMargins left="0.7" right="0.7" top="0.75" bottom="0.75" header="0.3" footer="0.3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B2:BD32"/>
  <sheetViews>
    <sheetView zoomScale="70" zoomScaleNormal="70" workbookViewId="0">
      <selection activeCell="L5" sqref="L5"/>
    </sheetView>
  </sheetViews>
  <sheetFormatPr baseColWidth="10" defaultColWidth="11.5546875" defaultRowHeight="14.4"/>
  <cols>
    <col min="2" max="2" width="13.5546875" customWidth="1"/>
    <col min="3" max="3" width="9.44140625" customWidth="1"/>
  </cols>
  <sheetData>
    <row r="2" spans="2:16">
      <c r="C2" t="s">
        <v>125</v>
      </c>
      <c r="D2" t="s">
        <v>122</v>
      </c>
      <c r="E2" t="s">
        <v>124</v>
      </c>
      <c r="F2" t="s">
        <v>123</v>
      </c>
      <c r="G2" t="s">
        <v>306</v>
      </c>
      <c r="H2" t="s">
        <v>321</v>
      </c>
      <c r="I2" t="s">
        <v>128</v>
      </c>
      <c r="J2" t="s">
        <v>129</v>
      </c>
      <c r="K2" t="s">
        <v>130</v>
      </c>
      <c r="L2" t="s">
        <v>366</v>
      </c>
    </row>
    <row r="3" spans="2:16">
      <c r="B3" s="62" t="s">
        <v>322</v>
      </c>
      <c r="C3" s="369">
        <f>AVERAGE('S-P_SEM'!$DD$156:$DM$156)</f>
        <v>0.17491244697416061</v>
      </c>
      <c r="D3" s="369">
        <f>AVERAGE('S-S_SEM'!$DG$45:$DN$45)</f>
        <v>0</v>
      </c>
      <c r="E3" s="369">
        <f>AVERAGE('J-S_SEM'!$DE$125:$DN$125)</f>
        <v>0.15859787540671857</v>
      </c>
      <c r="F3" s="369">
        <f>AVERAGE('J-P_SEM'!$DE$77:$DN$77)</f>
        <v>0.12319311072364691</v>
      </c>
      <c r="G3" s="369">
        <f>AVERAGE('J-TL_SEM'!DE62:DN63)</f>
        <v>0.10379372197309418</v>
      </c>
      <c r="H3" s="369">
        <f>AVERAGE(MX_SEM!$DE$78:$DN$78)</f>
        <v>0.33624349492563443</v>
      </c>
      <c r="I3" s="369">
        <f>AVERAGE(AF_SEM!$DE$61:$DN$61)</f>
        <v>0.10673052907794692</v>
      </c>
      <c r="J3" s="369">
        <f>AVERAGE(LC_SEM!DE61:DN61)</f>
        <v>0.21080082503510411</v>
      </c>
      <c r="K3" s="369">
        <v>0.5</v>
      </c>
      <c r="L3" s="369">
        <f>AVERAGE(VOLQUE_SEM!$DE$93:$DN$93)</f>
        <v>0.13774039440879088</v>
      </c>
    </row>
    <row r="4" spans="2:16">
      <c r="B4" t="s">
        <v>323</v>
      </c>
      <c r="C4" s="369">
        <f>AVERAGE('S-P_SEM'!$DD$157:$DM$157)</f>
        <v>3.835441464335046E-2</v>
      </c>
      <c r="D4" s="369">
        <v>1</v>
      </c>
      <c r="E4" s="369">
        <f>AVERAGE('J-S_SEM'!$DE$126:$DN$126)</f>
        <v>0.10243075516007039</v>
      </c>
      <c r="F4" s="369">
        <f>AVERAGE('J-P_SEM'!$DE$78:$DN$78)</f>
        <v>6.0690982018073172E-2</v>
      </c>
      <c r="G4" s="369">
        <f>AVERAGE('J-TL_SEM'!DE63:DN63)</f>
        <v>0.13258744394618835</v>
      </c>
      <c r="H4" s="369">
        <f>AVERAGE(MX_SEM!$DE$79:$DN$79)</f>
        <v>3.3642424932490408E-2</v>
      </c>
      <c r="I4" s="369">
        <f>AVERAGE(AF_SEM!$DE$62:$DN$62)</f>
        <v>3.0628507295173961E-2</v>
      </c>
      <c r="J4" s="369">
        <f>AVERAGE(LC_SEM!$DE$62:$DN$62)</f>
        <v>2.6362529543030627E-2</v>
      </c>
      <c r="K4" s="369">
        <v>0.5</v>
      </c>
      <c r="L4" s="369">
        <f>AVERAGE(VOLQUE_SEM!$DE$94:$DN$94)</f>
        <v>3.2963093599856774E-2</v>
      </c>
      <c r="N4" t="s">
        <v>382</v>
      </c>
      <c r="O4" s="336">
        <f>SUM(C3:L4)</f>
        <v>3.8096725496633312</v>
      </c>
      <c r="P4" s="336">
        <f>AVERAGE(C3:L3)+AVERAGE(C4:L4)</f>
        <v>0.3809672549663331</v>
      </c>
    </row>
    <row r="5" spans="2:16">
      <c r="B5" t="s">
        <v>324</v>
      </c>
      <c r="C5" s="369">
        <f>AVERAGE('S-P_SEM'!$DD$158:$DM$158)</f>
        <v>0.78673313838248904</v>
      </c>
      <c r="D5" s="369">
        <f>AVERAGE('S-S_SEM'!DE47:DN47)</f>
        <v>0</v>
      </c>
      <c r="E5" s="369">
        <f>AVERAGE('J-S_SEM'!$DE$127:$DN$127)</f>
        <v>0.73897136943321118</v>
      </c>
      <c r="F5" s="369">
        <f>AVERAGE('J-P_SEM'!$DE$79:$DN$79)</f>
        <v>0.81611590725827998</v>
      </c>
      <c r="G5" s="369">
        <f>AVERAGE('J-TL_SEM'!DE64:DN64)</f>
        <v>0.79241255605381167</v>
      </c>
      <c r="H5" s="369">
        <f>AVERAGE(MX_SEM!$DE$80:$DN$80)</f>
        <v>0.6301140801418752</v>
      </c>
      <c r="I5" s="369">
        <f>AVERAGE(AF_SEM!$DE$63:$DN$63)</f>
        <v>0.86264096362687914</v>
      </c>
      <c r="J5" s="369">
        <f>AVERAGE(LC_SEM!$DE$63:$DN$63)</f>
        <v>0.76283664542186513</v>
      </c>
      <c r="K5" s="369">
        <f>AVERAGE(VIAS_SEM!$DE$47:$DN$47)</f>
        <v>0</v>
      </c>
      <c r="L5" s="369">
        <f>AVERAGE(VOLQUE_SEM!$DE$95:$DN$95)</f>
        <v>0.82929651199135235</v>
      </c>
      <c r="N5" t="s">
        <v>383</v>
      </c>
      <c r="O5" s="336">
        <f>SUM(C5:L5)</f>
        <v>6.2191211723097641</v>
      </c>
      <c r="P5" s="336">
        <f>AVERAGE(C5:L5)</f>
        <v>0.62191211723097639</v>
      </c>
    </row>
    <row r="6" spans="2:16">
      <c r="C6" s="369"/>
      <c r="D6" s="369"/>
      <c r="E6" s="369"/>
      <c r="F6" s="369"/>
      <c r="G6" s="369"/>
      <c r="H6" s="369"/>
      <c r="I6" s="369"/>
      <c r="J6" s="369"/>
    </row>
    <row r="24" spans="2:56">
      <c r="C24" t="s">
        <v>325</v>
      </c>
      <c r="D24" t="s">
        <v>326</v>
      </c>
      <c r="E24" t="s">
        <v>327</v>
      </c>
      <c r="F24" t="s">
        <v>328</v>
      </c>
      <c r="G24" t="s">
        <v>329</v>
      </c>
      <c r="H24" t="s">
        <v>330</v>
      </c>
      <c r="I24" t="s">
        <v>331</v>
      </c>
      <c r="J24" t="s">
        <v>332</v>
      </c>
      <c r="K24" t="s">
        <v>333</v>
      </c>
      <c r="L24" t="s">
        <v>334</v>
      </c>
    </row>
    <row r="25" spans="2:56">
      <c r="B25" t="s">
        <v>335</v>
      </c>
      <c r="C25" s="369">
        <v>0.85</v>
      </c>
      <c r="D25" s="369">
        <v>0.85</v>
      </c>
      <c r="E25" s="369">
        <v>0.85</v>
      </c>
      <c r="F25" s="369">
        <v>0.85</v>
      </c>
      <c r="G25" s="369">
        <v>0.85</v>
      </c>
      <c r="H25" s="369">
        <v>0.85</v>
      </c>
      <c r="I25" s="369">
        <v>0.85</v>
      </c>
      <c r="J25" s="369">
        <v>0.85</v>
      </c>
      <c r="K25" s="369">
        <v>0.85</v>
      </c>
      <c r="L25" s="369">
        <v>0.85</v>
      </c>
      <c r="M25" s="369"/>
      <c r="N25" s="369"/>
      <c r="O25" s="369"/>
      <c r="P25" s="369"/>
      <c r="Q25" s="369"/>
      <c r="R25" s="369"/>
      <c r="S25" s="369"/>
      <c r="T25" s="369"/>
      <c r="U25" s="369"/>
      <c r="V25" s="369"/>
      <c r="W25" s="369"/>
      <c r="X25" s="369"/>
      <c r="Y25" s="369"/>
      <c r="Z25" s="369"/>
      <c r="AA25" s="369"/>
      <c r="AB25" s="369"/>
      <c r="AC25" s="369"/>
      <c r="AD25" s="369"/>
      <c r="AE25" s="369"/>
      <c r="AF25" s="369"/>
      <c r="AG25" s="369"/>
      <c r="AH25" s="369"/>
      <c r="AI25" s="369"/>
      <c r="AJ25" s="369"/>
      <c r="AK25" s="369"/>
      <c r="AL25" s="369"/>
      <c r="AM25" s="369"/>
      <c r="AN25" s="369"/>
      <c r="AO25" s="369"/>
      <c r="AP25" s="369"/>
      <c r="AQ25" s="369"/>
      <c r="AR25" s="369"/>
      <c r="AS25" s="369"/>
      <c r="AT25" s="369"/>
      <c r="AU25" s="369"/>
      <c r="AV25" s="369"/>
      <c r="AW25" s="369"/>
      <c r="AX25" s="369"/>
      <c r="AY25" s="369"/>
      <c r="AZ25" s="369"/>
      <c r="BA25" s="369"/>
      <c r="BB25" s="369"/>
      <c r="BC25" s="369"/>
      <c r="BD25" s="369"/>
    </row>
    <row r="26" spans="2:56" s="369" customFormat="1">
      <c r="B26" s="369" t="s">
        <v>336</v>
      </c>
      <c r="C26" s="453">
        <v>0.81819668176216109</v>
      </c>
      <c r="D26" s="453">
        <v>0.80799887792969971</v>
      </c>
      <c r="E26" s="453">
        <v>0.82480758909347629</v>
      </c>
      <c r="F26" s="453">
        <v>0.75203327869079883</v>
      </c>
      <c r="G26" s="453">
        <v>0.76223612687662756</v>
      </c>
      <c r="H26" s="453">
        <v>0.80695887436300151</v>
      </c>
      <c r="I26" s="453">
        <v>0.77962406745341783</v>
      </c>
      <c r="J26" s="453">
        <v>0.78472109202825624</v>
      </c>
      <c r="K26" s="453">
        <v>0.85042400646861571</v>
      </c>
      <c r="L26" s="453">
        <v>0.82438367458666595</v>
      </c>
    </row>
    <row r="27" spans="2:56" s="369" customFormat="1"/>
    <row r="28" spans="2:56">
      <c r="C28" t="s">
        <v>325</v>
      </c>
      <c r="D28" t="s">
        <v>326</v>
      </c>
      <c r="E28" t="s">
        <v>327</v>
      </c>
      <c r="F28" t="s">
        <v>328</v>
      </c>
      <c r="G28" t="s">
        <v>329</v>
      </c>
      <c r="H28" t="s">
        <v>330</v>
      </c>
      <c r="I28" t="s">
        <v>331</v>
      </c>
      <c r="J28" t="s">
        <v>332</v>
      </c>
      <c r="K28" t="s">
        <v>333</v>
      </c>
      <c r="L28" t="s">
        <v>334</v>
      </c>
    </row>
    <row r="29" spans="2:56" s="370" customFormat="1">
      <c r="B29" s="370" t="s">
        <v>337</v>
      </c>
      <c r="C29" s="370">
        <v>30</v>
      </c>
      <c r="D29" s="370">
        <v>30</v>
      </c>
      <c r="E29" s="370">
        <v>30</v>
      </c>
      <c r="F29" s="370">
        <v>30</v>
      </c>
      <c r="G29" s="370">
        <v>30</v>
      </c>
      <c r="H29" s="370">
        <v>30</v>
      </c>
      <c r="I29" s="370">
        <v>30</v>
      </c>
      <c r="J29" s="370">
        <v>30</v>
      </c>
      <c r="K29" s="370">
        <v>30</v>
      </c>
      <c r="L29" s="370">
        <v>30</v>
      </c>
    </row>
    <row r="30" spans="2:56" s="370" customFormat="1">
      <c r="B30" s="370" t="s">
        <v>338</v>
      </c>
      <c r="C30" s="370">
        <f>AVERAGE(+'S-P_SEM'!DD147,'S-S_SEM'!DD36,'J-S_SEM'!DD116,'J-P_SEM'!DD68,'J-TL_SEM'!DD53,MX_SEM!DD69,AF_SEM!DD52,LC_SEM!DD52)</f>
        <v>11.50623285607265</v>
      </c>
      <c r="D30" s="370">
        <f>AVERAGE(+'S-P_SEM'!DE147,'S-S_SEM'!DE36,'J-S_SEM'!DE116,'J-P_SEM'!DE68,'J-TL_SEM'!DE53,MX_SEM!DE69,AF_SEM!DE52,LC_SEM!DE52)</f>
        <v>8.4826944331161833</v>
      </c>
      <c r="E30" s="370">
        <f>AVERAGE(+'S-P_SEM'!DF147,'S-S_SEM'!DF36,'J-S_SEM'!DF116,'J-P_SEM'!DF68,'J-TL_SEM'!DF53,MX_SEM!DF69,AF_SEM!DF52,LC_SEM!DF52)</f>
        <v>12.304428384199834</v>
      </c>
      <c r="F30" s="370">
        <f>AVERAGE(+'S-P_SEM'!DG147,'S-S_SEM'!DG36,'J-S_SEM'!DG116,'J-P_SEM'!DG68,'J-TL_SEM'!DG53,MX_SEM!DG69,AF_SEM!DG52,LC_SEM!DG52)</f>
        <v>13.39143555388692</v>
      </c>
      <c r="G30" s="370">
        <f>AVERAGE(+'S-P_SEM'!DH147,'S-S_SEM'!DH36,'J-S_SEM'!DH116,'J-P_SEM'!DH68,'J-TL_SEM'!DH53,MX_SEM!DH69,AF_SEM!DH52,LC_SEM!DH52)</f>
        <v>10.310743851346107</v>
      </c>
      <c r="H30" s="370">
        <f>AVERAGE(+'S-P_SEM'!DI147,'S-S_SEM'!DI36,'J-S_SEM'!DI116,'J-P_SEM'!DI68,'J-TL_SEM'!DI53,MX_SEM!DI69,AF_SEM!DI52,LC_SEM!DI52)</f>
        <v>8.9968922345358529</v>
      </c>
      <c r="I30" s="370">
        <f>AVERAGE(+'S-P_SEM'!DJ147,'S-S_SEM'!DJ36,'J-S_SEM'!DJ116,'J-P_SEM'!DJ68,'J-TL_SEM'!DJ53,MX_SEM!DJ69,AF_SEM!DJ52,LC_SEM!DJ52)</f>
        <v>13.842086487443961</v>
      </c>
      <c r="J30" s="370">
        <f>AVERAGE(+'S-P_SEM'!DK147,'S-S_SEM'!DK36,'J-S_SEM'!DK116,'J-P_SEM'!DK68,'J-TL_SEM'!DK53,MX_SEM!DK69,AF_SEM!DK52,LC_SEM!DK52)</f>
        <v>14.071295017666184</v>
      </c>
      <c r="K30" s="370">
        <f>AVERAGE(+'S-P_SEM'!DL147,'S-S_SEM'!DL36,'J-S_SEM'!DL116,'J-P_SEM'!DL68,'J-TL_SEM'!DL53,MX_SEM!DL69,AF_SEM!DL52,LC_SEM!DL52)</f>
        <v>12.730450804648477</v>
      </c>
      <c r="L30" s="370">
        <f>AVERAGE(+'S-P_SEM'!DM147,'S-S_SEM'!DM36,'J-S_SEM'!DM116,'J-P_SEM'!DM68,'J-TL_SEM'!DM53,MX_SEM!DM69,AF_SEM!DM52,LC_SEM!DM52)</f>
        <v>10.571392841087784</v>
      </c>
    </row>
    <row r="31" spans="2:56" s="370" customFormat="1">
      <c r="B31" s="370" t="s">
        <v>339</v>
      </c>
      <c r="C31" s="370">
        <v>5</v>
      </c>
      <c r="D31" s="370">
        <v>5</v>
      </c>
      <c r="E31" s="370">
        <v>5</v>
      </c>
      <c r="F31" s="370">
        <v>5</v>
      </c>
      <c r="G31" s="370">
        <v>5</v>
      </c>
      <c r="H31" s="370">
        <v>5</v>
      </c>
      <c r="I31" s="370">
        <v>5</v>
      </c>
      <c r="J31" s="370">
        <v>5</v>
      </c>
      <c r="K31" s="370">
        <v>5</v>
      </c>
      <c r="L31" s="370">
        <v>5</v>
      </c>
    </row>
    <row r="32" spans="2:56" s="370" customFormat="1">
      <c r="B32" s="370" t="s">
        <v>340</v>
      </c>
      <c r="C32" s="370">
        <f>AVERAGE(+'S-P_SEM'!DD148,'S-S_SEM'!DD37,'J-S_SEM'!DD117,'J-P_SEM'!DD69,'J-TL_SEM'!DD54,MX_SEM!DD70,AF_SEM!DD53,LC_SEM!DD53)</f>
        <v>16.689576517652299</v>
      </c>
      <c r="D32" s="370">
        <f>AVERAGE(+'S-P_SEM'!DE148,'S-S_SEM'!DE37,'J-S_SEM'!DE117,'J-P_SEM'!DE69,'J-TL_SEM'!DE54,MX_SEM!DE70,AF_SEM!DE53,LC_SEM!DE53)</f>
        <v>14.100419217687074</v>
      </c>
      <c r="E32" s="370">
        <f>AVERAGE(+'S-P_SEM'!DF148,'S-S_SEM'!DF37,'J-S_SEM'!DF117,'J-P_SEM'!DF69,'J-TL_SEM'!DF54,MX_SEM!DF70,AF_SEM!DF53,LC_SEM!DF53)</f>
        <v>12.50333978174603</v>
      </c>
      <c r="F32" s="370">
        <f>AVERAGE(+'S-P_SEM'!DG148,'S-S_SEM'!DG37,'J-S_SEM'!DG117,'J-P_SEM'!DG69,'J-TL_SEM'!DG54,MX_SEM!DG70,AF_SEM!DG53,LC_SEM!DG53)</f>
        <v>15.683556547619048</v>
      </c>
      <c r="G32" s="370">
        <f>AVERAGE(+'S-P_SEM'!DH148,'S-S_SEM'!DH37,'J-S_SEM'!DH117,'J-P_SEM'!DH69,'J-TL_SEM'!DH54,MX_SEM!DH70,AF_SEM!DH53,LC_SEM!DH53)</f>
        <v>27.343148384353746</v>
      </c>
      <c r="H32" s="370">
        <f>AVERAGE(+'S-P_SEM'!DI148,'S-S_SEM'!DI37,'J-S_SEM'!DI117,'J-P_SEM'!DI69,'J-TL_SEM'!DI54,MX_SEM!DI70,AF_SEM!DI53,LC_SEM!DI53)</f>
        <v>17.36071875</v>
      </c>
      <c r="I32" s="370">
        <f>AVERAGE(+'S-P_SEM'!DJ148,'S-S_SEM'!DJ37,'J-S_SEM'!DJ117,'J-P_SEM'!DJ69,'J-TL_SEM'!DJ54,MX_SEM!DJ70,AF_SEM!DJ53,LC_SEM!DJ53)</f>
        <v>14.580905629960316</v>
      </c>
      <c r="J32" s="370">
        <f>AVERAGE(+'S-P_SEM'!DK148,'S-S_SEM'!DK37,'J-S_SEM'!DK117,'J-P_SEM'!DK69,'J-TL_SEM'!DK54,MX_SEM!DK70,AF_SEM!DK53,LC_SEM!DK53)</f>
        <v>30.283952380952382</v>
      </c>
      <c r="K32" s="370">
        <f>AVERAGE(+'S-P_SEM'!DL148,'S-S_SEM'!DL37,'J-S_SEM'!DL117,'J-P_SEM'!DL69,'J-TL_SEM'!DL54,MX_SEM!DL70,AF_SEM!DL53,LC_SEM!DL53)</f>
        <v>25.897860615079367</v>
      </c>
      <c r="L32" s="370">
        <f>AVERAGE(+'S-P_SEM'!DM148,'S-S_SEM'!DM37,'J-S_SEM'!DM117,'J-P_SEM'!DM69,'J-TL_SEM'!DM54,MX_SEM!DM70,AF_SEM!DM53,LC_SEM!DM53)</f>
        <v>13.345707961309524</v>
      </c>
    </row>
  </sheetData>
  <phoneticPr fontId="60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27</vt:i4>
      </vt:variant>
      <vt:variant>
        <vt:lpstr>Rangos con nombre</vt:lpstr>
      </vt:variant>
      <vt:variant>
        <vt:i4>3</vt:i4>
      </vt:variant>
    </vt:vector>
  </HeadingPairs>
  <TitlesOfParts>
    <vt:vector size="30" baseType="lpstr">
      <vt:lpstr>D%_MES</vt:lpstr>
      <vt:lpstr>KPIS </vt:lpstr>
      <vt:lpstr>D%_SEM</vt:lpstr>
      <vt:lpstr>S-P</vt:lpstr>
      <vt:lpstr>S-S</vt:lpstr>
      <vt:lpstr>J-P</vt:lpstr>
      <vt:lpstr>J-S</vt:lpstr>
      <vt:lpstr>J-TL</vt:lpstr>
      <vt:lpstr>MX</vt:lpstr>
      <vt:lpstr>AF</vt:lpstr>
      <vt:lpstr>LC</vt:lpstr>
      <vt:lpstr>EV</vt:lpstr>
      <vt:lpstr>VOLQ</vt:lpstr>
      <vt:lpstr>S-P_SEM</vt:lpstr>
      <vt:lpstr>S-S_SEM</vt:lpstr>
      <vt:lpstr>J-S_SEM</vt:lpstr>
      <vt:lpstr>BAJA</vt:lpstr>
      <vt:lpstr>J-P_SEM</vt:lpstr>
      <vt:lpstr>J-TL_SEM</vt:lpstr>
      <vt:lpstr>MX_SEM</vt:lpstr>
      <vt:lpstr>AF_SEM</vt:lpstr>
      <vt:lpstr>LC_SEM</vt:lpstr>
      <vt:lpstr>VIAS_SEM</vt:lpstr>
      <vt:lpstr>VOLQUE_SEM</vt:lpstr>
      <vt:lpstr>BASE MENSUAL</vt:lpstr>
      <vt:lpstr>PROY-AGOST</vt:lpstr>
      <vt:lpstr>RES MES</vt:lpstr>
      <vt:lpstr>'D%_MES'!Área_de_impresión</vt:lpstr>
      <vt:lpstr>'D%_SEM'!Área_de_impresión</vt:lpstr>
      <vt:lpstr>'KPIS 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AUGUSTO MAXIMO QUIÑONES YAYA</dc:creator>
  <cp:lastModifiedBy>Augusto Quiñones</cp:lastModifiedBy>
  <cp:lastPrinted>2021-10-23T21:49:06Z</cp:lastPrinted>
  <dcterms:created xsi:type="dcterms:W3CDTF">2017-07-02T16:23:44Z</dcterms:created>
  <dcterms:modified xsi:type="dcterms:W3CDTF">2024-07-28T21:37:25Z</dcterms:modified>
</cp:coreProperties>
</file>